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Responses" sheetId="2" state="visible" r:id="rId2"/>
    <sheet xmlns:r="http://schemas.openxmlformats.org/officeDocument/2006/relationships" name="Roster" sheetId="3" state="visible" r:id="rId3"/>
    <sheet xmlns:r="http://schemas.openxmlformats.org/officeDocument/2006/relationships" name="Notes for staff" sheetId="4" state="visible" r:id="rId4"/>
    <sheet xmlns:r="http://schemas.openxmlformats.org/officeDocument/2006/relationships" name="Pickup" sheetId="5" state="visible" r:id="rId5"/>
    <sheet xmlns:r="http://schemas.openxmlformats.org/officeDocument/2006/relationships" name="Lists" sheetId="6" state="visible" r:id="rId6"/>
  </sheets>
  <definedNames>
    <definedName name="_xlnm._FilterDatabase" localSheetId="2" hidden="1">'Roster'!$A$2:$R$302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b val="1"/>
      <color rgb="00231A2E"/>
      <sz val="18"/>
    </font>
    <font>
      <name val="Arial"/>
      <color rgb="005E5468"/>
      <sz val="11"/>
    </font>
    <font>
      <name val="Arial"/>
      <b val="1"/>
      <color rgb="008A1C12"/>
      <sz val="10"/>
    </font>
    <font>
      <name val="Arial"/>
      <b val="1"/>
      <color rgb="00FBF5E9"/>
      <sz val="10"/>
    </font>
    <font>
      <name val="Arial"/>
      <b val="1"/>
      <color rgb="00231A2E"/>
      <sz val="12"/>
    </font>
    <font>
      <name val="Arial"/>
      <b val="1"/>
      <color rgb="00231A2E"/>
      <sz val="10"/>
    </font>
    <font>
      <name val="Arial"/>
      <color rgb="00231A2E"/>
      <sz val="10"/>
    </font>
    <font>
      <name val="Arial"/>
      <i val="1"/>
      <color rgb="005E5468"/>
      <sz val="9"/>
    </font>
    <font>
      <name val="Arial"/>
      <i val="1"/>
      <color rgb="005E5468"/>
      <sz val="10"/>
    </font>
    <font>
      <name val="Arial"/>
      <color rgb="005E5468"/>
      <sz val="10"/>
    </font>
    <font>
      <name val="Arial"/>
      <b val="1"/>
      <color rgb="00231A2E"/>
      <sz val="14"/>
    </font>
  </fonts>
  <fills count="8">
    <fill>
      <patternFill/>
    </fill>
    <fill>
      <patternFill patternType="gray125"/>
    </fill>
    <fill>
      <patternFill patternType="solid">
        <fgColor rgb="00231A2E"/>
      </patternFill>
    </fill>
    <fill>
      <patternFill patternType="solid">
        <fgColor rgb="00FDEFC8"/>
      </patternFill>
    </fill>
    <fill>
      <patternFill patternType="solid">
        <fgColor rgb="00ECE8F1"/>
      </patternFill>
    </fill>
    <fill>
      <patternFill patternType="solid">
        <fgColor rgb="00E4DEFA"/>
      </patternFill>
    </fill>
    <fill>
      <patternFill patternType="solid">
        <fgColor rgb="00D9D3E0"/>
      </patternFill>
    </fill>
    <fill>
      <patternFill patternType="solid">
        <fgColor rgb="005E5468"/>
      </patternFill>
    </fill>
  </fills>
  <borders count="2">
    <border>
      <left/>
      <right/>
      <top/>
      <bottom/>
      <diagonal/>
    </border>
    <border>
      <left style="thin">
        <color rgb="00C9C1D3"/>
      </left>
      <right style="thin">
        <color rgb="00C9C1D3"/>
      </right>
      <top style="thin">
        <color rgb="00C9C1D3"/>
      </top>
      <bottom style="thin">
        <color rgb="00C9C1D3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horizontal="center" vertical="top"/>
    </xf>
    <xf numFmtId="0" fontId="6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3" borderId="1" pivotButton="0" quotePrefix="0" xfId="0"/>
    <xf numFmtId="0" fontId="7" fillId="0" borderId="0" pivotButton="0" quotePrefix="0" xfId="0"/>
    <xf numFmtId="0" fontId="6" fillId="4" borderId="1" pivotButton="0" quotePrefix="0" xfId="0"/>
    <xf numFmtId="0" fontId="4" fillId="2" borderId="1" pivotButton="0" quotePrefix="0" xfId="0"/>
    <xf numFmtId="0" fontId="7" fillId="0" borderId="0" applyAlignment="1" pivotButton="0" quotePrefix="0" xfId="0">
      <alignment vertical="top" wrapText="1"/>
    </xf>
    <xf numFmtId="0" fontId="3" fillId="5" borderId="0" applyAlignment="1" pivotButton="0" quotePrefix="0" xfId="0">
      <alignment vertical="top" wrapText="1"/>
    </xf>
    <xf numFmtId="0" fontId="8" fillId="0" borderId="0" pivotButton="0" quotePrefix="0" xfId="0"/>
    <xf numFmtId="0" fontId="4" fillId="6" borderId="1" applyAlignment="1" pivotButton="0" quotePrefix="0" xfId="0">
      <alignment vertical="center" wrapText="1"/>
    </xf>
    <xf numFmtId="0" fontId="4" fillId="7" borderId="1" applyAlignment="1" pivotButton="0" quotePrefix="0" xfId="0">
      <alignment vertical="center" wrapText="1"/>
    </xf>
    <xf numFmtId="0" fontId="9" fillId="0" borderId="0" pivotButton="0" quotePrefix="0" xfId="0"/>
    <xf numFmtId="0" fontId="10" fillId="4" borderId="1" pivotButton="0" quotePrefix="0" xfId="0"/>
    <xf numFmtId="0" fontId="7" fillId="4" borderId="1" applyAlignment="1" pivotButton="0" quotePrefix="0" xfId="0">
      <alignment vertical="top"/>
    </xf>
    <xf numFmtId="0" fontId="11" fillId="0" borderId="0" pivotButton="0" quotePrefix="0" xfId="0"/>
    <xf numFmtId="0" fontId="10" fillId="0" borderId="0" pivotButton="0" quotePrefix="0" xfId="0"/>
    <xf numFmtId="0" fontId="7" fillId="4" borderId="1" applyAlignment="1" pivotButton="0" quotePrefix="0" xfId="0">
      <alignment vertical="top" wrapText="1"/>
    </xf>
    <xf numFmtId="0" fontId="7" fillId="0" borderId="1" pivotButton="0" quotePrefix="0" xfId="0"/>
    <xf numFmtId="0" fontId="7" fillId="3" borderId="1" pivotButton="0" quotePrefix="0" xfId="0"/>
    <xf numFmtId="0" fontId="6" fillId="0" borderId="0" pivotButton="0" quotePrefix="0" xfId="0"/>
  </cellXfs>
  <cellStyles count="1">
    <cellStyle name="Normal" xfId="0" builtinId="0" hidden="0"/>
  </cellStyles>
  <dxfs count="2">
    <dxf>
      <font>
        <name val="Arial"/>
        <b val="1"/>
        <color rgb="00231A2E"/>
        <sz val="10"/>
      </font>
      <fill>
        <patternFill patternType="solid">
          <fgColor rgb="00E4DEFA"/>
          <bgColor rgb="00E4DEFA"/>
        </patternFill>
      </fill>
    </dxf>
    <dxf>
      <font>
        <name val="Arial"/>
        <i val="1"/>
        <color rgb="005E5468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omments/comment1.xml><?xml version="1.0" encoding="utf-8"?>
<comments xmlns="http://schemas.openxmlformats.org/spreadsheetml/2006/main">
  <authors>
    <author>HornetForms</author>
  </authors>
  <commentList>
    <comment ref="A1" authorId="0" shapeId="0">
      <text>
        <t>Paste your HornetForms CSV here, starting at this cell, headers included. Rows 2 to 5 are EXAMPLE data: clear A2 to AN5 first.</t>
      </text>
    </comment>
    <comment ref="AP1" authorId="0" shapeId="0">
      <text>
        <t>Grey columns are worked out for you. 1 when the family said Yes to allergies or typed something in the allergy, medical or learning boxes. Please do not type here.</t>
      </text>
    </comment>
  </commentList>
</comments>
</file>

<file path=xl/comments/comment2.xml><?xml version="1.0" encoding="utf-8"?>
<comments xmlns="http://schemas.openxmlformats.org/spreadsheetml/2006/main">
  <authors>
    <author>HornetForms</author>
  </authors>
  <commentList>
    <comment ref="A2" authorId="0" shapeId="0">
      <text>
        <t>One row per response, in the same order as the Responses tab. A child with two responses shows twice. Use the filter arrows to pick a class.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tabColor rgb="00231A2E"/>
    <outlinePr summaryBelow="1" summaryRight="1"/>
    <pageSetUpPr/>
  </sheetPr>
  <dimension ref="B2:D2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34" customWidth="1" min="3" max="3"/>
    <col width="90" customWidth="1" min="4" max="4"/>
  </cols>
  <sheetData>
    <row r="2">
      <c r="B2" s="1" t="inlineStr">
        <is>
          <t>Class roster sheet</t>
        </is>
      </c>
    </row>
    <row r="3">
      <c r="B3" s="2" t="inlineStr">
        <is>
          <t>Turn student information sheets into a class roster, a notes list and a pickup list. Works in Excel and Google Sheets.</t>
        </is>
      </c>
    </row>
    <row r="4">
      <c r="B4" s="3">
        <f>IF(COUNTIF(Responses!$A$2:$A$301,"EXAMPLE*")&gt;0,"You are looking at EXAMPLE data. Clear A2 to AN5 on Responses, then paste your own.","")</f>
        <v/>
      </c>
    </row>
    <row r="5">
      <c r="B5" s="4" t="inlineStr">
        <is>
          <t>Step</t>
        </is>
      </c>
      <c r="C5" s="4" t="inlineStr">
        <is>
          <t>What to do</t>
        </is>
      </c>
      <c r="D5" s="4" t="inlineStr">
        <is>
          <t>How</t>
        </is>
      </c>
    </row>
    <row r="6" ht="44" customHeight="1">
      <c r="B6" s="5" t="n">
        <v>1</v>
      </c>
      <c r="C6" s="6" t="inlineStr">
        <is>
          <t>Get your sheets out of HornetForms</t>
        </is>
      </c>
      <c r="D6" s="7" t="inlineStr">
        <is>
          <t>Download the CSV from your form's Responses page. Already sending responses to a Google Sheet? Open that Sheet and use File, Import, Upload this file, then pick "Insert new sheet(s)".</t>
        </is>
      </c>
    </row>
    <row r="7" ht="51" customHeight="1">
      <c r="B7" s="5" t="n">
        <v>2</v>
      </c>
      <c r="C7" s="6" t="inlineStr">
        <is>
          <t>Paste the export</t>
        </is>
      </c>
      <c r="D7" s="7" t="inlineStr">
        <is>
          <t>First clear the example: select A2 to AN5 on Responses and press Delete. Then click A1 and paste your CSV, headers included. Using the Google Sheet? Clear A1 to AN301 instead and type =ARRAYFORMULA(Responses!A1:AN301) in A1.</t>
        </is>
      </c>
    </row>
    <row r="8" ht="44" customHeight="1">
      <c r="B8" s="5" t="n">
        <v>3</v>
      </c>
      <c r="C8" s="6" t="inlineStr">
        <is>
          <t>Use the Roster</t>
        </is>
      </c>
      <c r="D8" s="7" t="inlineStr">
        <is>
          <t>One row per child with contacts, the way each family likes to be reached and the emergency contact. Use the filter arrows on the header row to pick one class.</t>
        </is>
      </c>
    </row>
    <row r="9" ht="44" customHeight="1">
      <c r="B9" s="5" t="n">
        <v>4</v>
      </c>
      <c r="C9" s="6" t="inlineStr">
        <is>
          <t>Open Notes for staff and Pickup</t>
        </is>
      </c>
      <c r="D9" s="7" t="inlineStr">
        <is>
          <t>These two tabs list only the children whose families answered Yes or wrote something. They show the family's own words, in the same columns the form uses.</t>
        </is>
      </c>
    </row>
    <row r="10" ht="44" customHeight="1">
      <c r="B10" s="5" t="n">
        <v>5</v>
      </c>
      <c r="C10" s="6" t="inlineStr">
        <is>
          <t>Update as new sheets arrive</t>
        </is>
      </c>
      <c r="D10" s="7" t="inlineStr">
        <is>
          <t>Paste the fresh CSV over the old one, or use the Google Sheet link and new responses land at the bottom.</t>
        </is>
      </c>
    </row>
    <row r="12">
      <c r="B12" s="8" t="inlineStr">
        <is>
          <t>Colour key</t>
        </is>
      </c>
    </row>
    <row r="13">
      <c r="C13" s="9" t="inlineStr">
        <is>
          <t>Yellow</t>
        </is>
      </c>
      <c r="D13" s="10" t="inlineStr">
        <is>
          <t>You type or pick here.</t>
        </is>
      </c>
    </row>
    <row r="14">
      <c r="C14" s="11" t="inlineStr">
        <is>
          <t>Grey</t>
        </is>
      </c>
      <c r="D14" s="10" t="inlineStr">
        <is>
          <t>Worked out for you. Please do not type here.</t>
        </is>
      </c>
    </row>
    <row r="15">
      <c r="C15" s="12" t="inlineStr">
        <is>
          <t>Dark</t>
        </is>
      </c>
      <c r="D15" s="10" t="inlineStr">
        <is>
          <t>Column names. Keep the pasted headers as they come from HornetForms.</t>
        </is>
      </c>
    </row>
    <row r="17">
      <c r="B17" s="8" t="inlineStr">
        <is>
          <t>Good to know</t>
        </is>
      </c>
    </row>
    <row r="18" ht="28" customHeight="1">
      <c r="C18" s="13" t="inlineStr">
        <is>
          <t>Keep this file where only the staff who need it can open it. It holds contact, pickup and health answers from families.</t>
        </is>
      </c>
    </row>
    <row r="19" ht="34" customHeight="1">
      <c r="C19" s="13" t="inlineStr">
        <is>
          <t>Notes for staff and Pickup show exactly what the family typed. The sheet does not rate, sort or explain anything. Read the original response in HornetForms if you need more.</t>
        </is>
      </c>
    </row>
    <row r="20" ht="34" customHeight="1">
      <c r="C20" s="13" t="inlineStr">
        <is>
          <t>A child with Yes to allergies shows on Notes for staff even if the family left the details box empty, so you can ask them.</t>
        </is>
      </c>
    </row>
    <row r="21" ht="34" customHeight="1">
      <c r="C21" s="13" t="inlineStr">
        <is>
          <t>The sheet finds columns by their header names, so it still works if your columns are in another order. Renamed a question? Update its name on the Lists tab.</t>
        </is>
      </c>
    </row>
    <row r="22" ht="28" customHeight="1">
      <c r="C22" s="13" t="inlineStr">
        <is>
          <t>A child with two responses appears twice. Pick the one you want to keep.</t>
        </is>
      </c>
    </row>
    <row r="23" ht="28" customHeight="1">
      <c r="C23" s="13" t="inlineStr">
        <is>
          <t>There is room for 300 responses and 40 export columns.</t>
        </is>
      </c>
    </row>
    <row r="25">
      <c r="B25" s="8" t="inlineStr">
        <is>
          <t>Example data</t>
        </is>
      </c>
    </row>
    <row r="26" ht="32" customHeight="1">
      <c r="C26" s="14" t="inlineStr">
        <is>
          <t>Rows 2 to 5 on Responses are EXAMPLE data (Response IDs start with EXAMPLE, made-up names and text) so you can see the tabs work. Clear them before you add your own.</t>
        </is>
      </c>
    </row>
    <row r="28">
      <c r="C28" s="15" t="inlineStr">
        <is>
          <t>Made by HornetForms, hornetforms.com</t>
        </is>
      </c>
    </row>
  </sheetData>
  <mergeCells count="7">
    <mergeCell ref="C20:D20"/>
    <mergeCell ref="C21:D21"/>
    <mergeCell ref="C19:D19"/>
    <mergeCell ref="C26:D26"/>
    <mergeCell ref="C22:D22"/>
    <mergeCell ref="C18:D18"/>
    <mergeCell ref="C23:D2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5B83D"/>
    <outlinePr summaryBelow="1" summaryRight="1"/>
    <pageSetUpPr/>
  </sheetPr>
  <dimension ref="A1:AS3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  <col width="22" customWidth="1" min="19" max="19"/>
    <col width="22" customWidth="1" min="20" max="20"/>
    <col width="22" customWidth="1" min="21" max="21"/>
    <col width="22" customWidth="1" min="22" max="22"/>
    <col width="22" customWidth="1" min="23" max="23"/>
    <col width="22" customWidth="1" min="24" max="24"/>
    <col width="22" customWidth="1" min="25" max="25"/>
    <col width="22" customWidth="1" min="26" max="26"/>
    <col width="22" customWidth="1" min="27" max="27"/>
    <col width="22" customWidth="1" min="28" max="28"/>
    <col width="22" customWidth="1" min="29" max="29"/>
    <col width="22" customWidth="1" min="30" max="30"/>
    <col width="22" customWidth="1" min="31" max="31"/>
    <col width="22" customWidth="1" min="32" max="32"/>
    <col width="22" customWidth="1" min="33" max="33"/>
    <col width="22" customWidth="1" min="34" max="34"/>
    <col width="22" customWidth="1" min="35" max="35"/>
    <col width="22" customWidth="1" min="36" max="36"/>
    <col width="22" customWidth="1" min="37" max="37"/>
    <col width="22" customWidth="1" min="38" max="38"/>
    <col width="22" customWidth="1" min="39" max="39"/>
    <col width="22" customWidth="1" min="40" max="40"/>
    <col width="2" customWidth="1" min="41" max="41"/>
    <col width="18" customWidth="1" min="42" max="42"/>
    <col width="18" customWidth="1" min="43" max="43"/>
    <col width="18" customWidth="1" min="44" max="44"/>
    <col width="18" customWidth="1" min="45" max="45"/>
  </cols>
  <sheetData>
    <row r="1" ht="60" customHeight="1">
      <c r="A1" s="4" t="inlineStr">
        <is>
          <t>Response ID</t>
        </is>
      </c>
      <c r="B1" s="4" t="inlineStr">
        <is>
          <t>Submitted at</t>
        </is>
      </c>
      <c r="C1" s="4" t="inlineStr">
        <is>
          <t>Started at</t>
        </is>
      </c>
      <c r="D1" s="4" t="inlineStr">
        <is>
          <t>Child's full name</t>
        </is>
      </c>
      <c r="E1" s="4" t="inlineStr">
        <is>
          <t>Name your child likes to be called</t>
        </is>
      </c>
      <c r="F1" s="4" t="inlineStr">
        <is>
          <t>Date of birth</t>
        </is>
      </c>
      <c r="G1" s="4" t="inlineStr">
        <is>
          <t>Class or grade</t>
        </is>
      </c>
      <c r="H1" s="4" t="inlineStr">
        <is>
          <t>Languages spoken at home</t>
        </is>
      </c>
      <c r="I1" s="4" t="inlineStr">
        <is>
          <t>class</t>
        </is>
      </c>
      <c r="J1" s="4" t="inlineStr">
        <is>
          <t>Parent or guardian name</t>
        </is>
      </c>
      <c r="K1" s="4" t="inlineStr">
        <is>
          <t>Relationship to the child</t>
        </is>
      </c>
      <c r="L1" s="4" t="inlineStr">
        <is>
          <t>Phone</t>
        </is>
      </c>
      <c r="M1" s="4" t="inlineStr">
        <is>
          <t>Email</t>
        </is>
      </c>
      <c r="N1" s="4" t="inlineStr">
        <is>
          <t>Best way to reach you</t>
        </is>
      </c>
      <c r="O1" s="4" t="inlineStr">
        <is>
          <t>Language you'd like us to use when we contact you</t>
        </is>
      </c>
      <c r="P1" s="4" t="inlineStr">
        <is>
          <t>Is there a second parent or guardian we should have on file?</t>
        </is>
      </c>
      <c r="Q1" s="4" t="inlineStr">
        <is>
          <t>Second parent or guardian name</t>
        </is>
      </c>
      <c r="R1" s="4" t="inlineStr">
        <is>
          <t>Second parent or guardian phone</t>
        </is>
      </c>
      <c r="S1" s="4" t="inlineStr">
        <is>
          <t>Second parent or guardian email</t>
        </is>
      </c>
      <c r="T1" s="4" t="inlineStr">
        <is>
          <t>Emergency contact name</t>
        </is>
      </c>
      <c r="U1" s="4" t="inlineStr">
        <is>
          <t>Emergency contact's relationship to the child</t>
        </is>
      </c>
      <c r="V1" s="4" t="inlineStr">
        <is>
          <t>Emergency contact phone</t>
        </is>
      </c>
      <c r="W1" s="4" t="inlineStr">
        <is>
          <t>Who else may pick up your child?</t>
        </is>
      </c>
      <c r="X1" s="4" t="inlineStr">
        <is>
          <t>Is there anyone who must not pick up your child?</t>
        </is>
      </c>
      <c r="Y1" s="4" t="inlineStr">
        <is>
          <t>Please tell us who, and anything we should know</t>
        </is>
      </c>
      <c r="Z1" s="4" t="inlineStr">
        <is>
          <t>Upload a court order or other document (optional)</t>
        </is>
      </c>
      <c r="AA1" s="4" t="inlineStr">
        <is>
          <t>Does your child have any allergies?</t>
        </is>
      </c>
      <c r="AB1" s="4" t="inlineStr">
        <is>
          <t>What is your child allergic to, and what should we do?</t>
        </is>
      </c>
      <c r="AC1" s="4" t="inlineStr">
        <is>
          <t>Medical conditions or medicines we should know about</t>
        </is>
      </c>
      <c r="AD1" s="4" t="inlineStr">
        <is>
          <t>Anything that helps your child learn or feel settled</t>
        </is>
      </c>
      <c r="AE1" s="4" t="inlineStr">
        <is>
          <t>What is your child great at?</t>
        </is>
      </c>
      <c r="AF1" s="4" t="inlineStr">
        <is>
          <t>What does your child love doing outside school?</t>
        </is>
      </c>
      <c r="AG1" s="4" t="inlineStr">
        <is>
          <t>What are you hoping for, or worried about, this year?</t>
        </is>
      </c>
      <c r="AH1" s="4" t="inlineStr">
        <is>
          <t>Anything else you'd like me to know?</t>
        </is>
      </c>
      <c r="AI1" s="4" t="inlineStr">
        <is>
          <t>Form version</t>
        </is>
      </c>
      <c r="AJ1" s="4" t="n"/>
      <c r="AK1" s="4" t="n"/>
      <c r="AL1" s="4" t="n"/>
      <c r="AM1" s="4" t="n"/>
      <c r="AN1" s="4" t="n"/>
      <c r="AO1" s="16" t="n"/>
      <c r="AP1" s="17" t="inlineStr">
        <is>
          <t>Has notes 1/0 (worked out)</t>
        </is>
      </c>
      <c r="AQ1" s="17" t="inlineStr">
        <is>
          <t>Notes number (worked out)</t>
        </is>
      </c>
      <c r="AR1" s="17" t="inlineStr">
        <is>
          <t>Has pickup info 1/0 (worked out)</t>
        </is>
      </c>
      <c r="AS1" s="17" t="inlineStr">
        <is>
          <t>Pickup number (worked out)</t>
        </is>
      </c>
    </row>
    <row r="2">
      <c r="A2" s="18" t="inlineStr">
        <is>
          <t>EXAMPLE-01 (delete me)</t>
        </is>
      </c>
      <c r="B2" s="18" t="inlineStr">
        <is>
          <t>2026-09-03T18:10:00.000Z</t>
        </is>
      </c>
      <c r="C2" s="18" t="inlineStr">
        <is>
          <t>2026-09-03T18:05:00.000Z</t>
        </is>
      </c>
      <c r="D2" s="18" t="inlineStr">
        <is>
          <t>Ivy Example</t>
        </is>
      </c>
      <c r="E2" s="18" t="inlineStr">
        <is>
          <t>Ivy</t>
        </is>
      </c>
      <c r="F2" s="18" t="n"/>
      <c r="G2" s="18" t="inlineStr">
        <is>
          <t>Grade 3</t>
        </is>
      </c>
      <c r="H2" s="18" t="inlineStr">
        <is>
          <t>English and Spanish</t>
        </is>
      </c>
      <c r="I2" s="18" t="inlineStr">
        <is>
          <t>3b</t>
        </is>
      </c>
      <c r="J2" s="18" t="inlineStr">
        <is>
          <t>Jordan Example</t>
        </is>
      </c>
      <c r="K2" s="18" t="inlineStr">
        <is>
          <t>Mother</t>
        </is>
      </c>
      <c r="L2" s="18" t="inlineStr">
        <is>
          <t>555-0201</t>
        </is>
      </c>
      <c r="M2" s="18" t="inlineStr">
        <is>
          <t>jordan@example.com</t>
        </is>
      </c>
      <c r="N2" s="18" t="inlineStr">
        <is>
          <t>Text message</t>
        </is>
      </c>
      <c r="O2" s="18" t="inlineStr">
        <is>
          <t>Spanish</t>
        </is>
      </c>
      <c r="P2" s="18" t="inlineStr">
        <is>
          <t>No</t>
        </is>
      </c>
      <c r="Q2" s="18" t="n"/>
      <c r="R2" s="18" t="n"/>
      <c r="S2" s="18" t="n"/>
      <c r="T2" s="18" t="inlineStr">
        <is>
          <t>Rosa Example</t>
        </is>
      </c>
      <c r="U2" s="18" t="inlineStr">
        <is>
          <t>Aunt</t>
        </is>
      </c>
      <c r="V2" s="18" t="inlineStr">
        <is>
          <t>555-0211</t>
        </is>
      </c>
      <c r="W2" s="18" t="inlineStr">
        <is>
          <t>Rosa Example (aunt)</t>
        </is>
      </c>
      <c r="X2" s="18" t="inlineStr">
        <is>
          <t>No</t>
        </is>
      </c>
      <c r="Y2" s="18" t="n"/>
      <c r="Z2" s="18" t="n"/>
      <c r="AA2" s="18" t="inlineStr">
        <is>
          <t>Yes</t>
        </is>
      </c>
      <c r="AB2" s="18" t="inlineStr">
        <is>
          <t>Example text: peanuts, family wrote the plan here</t>
        </is>
      </c>
      <c r="AC2" s="18" t="n"/>
      <c r="AD2" s="18" t="inlineStr">
        <is>
          <t>Sits near the front</t>
        </is>
      </c>
      <c r="AE2" s="18" t="n"/>
      <c r="AF2" s="18" t="n"/>
      <c r="AG2" s="18" t="n"/>
      <c r="AH2" s="18" t="n"/>
      <c r="AI2" s="18" t="n">
        <v>1</v>
      </c>
      <c r="AP2" s="19">
        <f>IF(IFERROR(TRIM(INDEX($A2:$AN2,MATCH(Lists!$B$3,$A$1:$AN$1,0))&amp;""),"")="",0,IF(OR(IFERROR(TRIM(INDEX($A2:$AN2,MATCH(Lists!$B$24,$A$1:$AN$1,0))&amp;""),"")=Lists!$B$30,IFERROR(TRIM(INDEX($A2:$AN2,MATCH(Lists!$B$25,$A$1:$AN$1,0))&amp;""),"")&lt;&gt;"",IFERROR(TRIM(INDEX($A2:$AN2,MATCH(Lists!$B$26,$A$1:$AN$1,0))&amp;""),"")&lt;&gt;"",IFERROR(TRIM(INDEX($A2:$AN2,MATCH(Lists!$B$27,$A$1:$AN$1,0))&amp;""),"")&lt;&gt;""),1,0))</f>
        <v/>
      </c>
      <c r="AQ2" s="19">
        <f>IF(AP2=1,COUNTIF($AP$2:AP2,1),"")</f>
        <v/>
      </c>
      <c r="AR2" s="19">
        <f>IF(IFERROR(TRIM(INDEX($A2:$AN2,MATCH(Lists!$B$3,$A$1:$AN$1,0))&amp;""),"")="",0,IF(OR(IFERROR(TRIM(INDEX($A2:$AN2,MATCH(Lists!$B$20,$A$1:$AN$1,0))&amp;""),"")&lt;&gt;"",IFERROR(TRIM(INDEX($A2:$AN2,MATCH(Lists!$B$21,$A$1:$AN$1,0))&amp;""),"")=Lists!$B$30,IFERROR(TRIM(INDEX($A2:$AN2,MATCH(Lists!$B$22,$A$1:$AN$1,0))&amp;""),"")&lt;&gt;"",IFERROR(TRIM(INDEX($A2:$AN2,MATCH(Lists!$B$23,$A$1:$AN$1,0))&amp;""),"")&lt;&gt;""),1,0))</f>
        <v/>
      </c>
      <c r="AS2" s="19">
        <f>IF(AR2=1,COUNTIF($AR$2:AR2,1),"")</f>
        <v/>
      </c>
    </row>
    <row r="3">
      <c r="A3" s="18" t="inlineStr">
        <is>
          <t>EXAMPLE-02 (delete me)</t>
        </is>
      </c>
      <c r="B3" s="18" t="inlineStr">
        <is>
          <t>2026-09-04T18:11:00.000Z</t>
        </is>
      </c>
      <c r="C3" s="18" t="inlineStr">
        <is>
          <t>2026-09-04T18:06:00.000Z</t>
        </is>
      </c>
      <c r="D3" s="18" t="inlineStr">
        <is>
          <t>Noah Example</t>
        </is>
      </c>
      <c r="E3" s="18" t="inlineStr">
        <is>
          <t>Noah</t>
        </is>
      </c>
      <c r="F3" s="18" t="n"/>
      <c r="G3" s="18" t="inlineStr">
        <is>
          <t>Grade 3</t>
        </is>
      </c>
      <c r="H3" s="18" t="inlineStr">
        <is>
          <t>English</t>
        </is>
      </c>
      <c r="I3" s="18" t="inlineStr">
        <is>
          <t>3b</t>
        </is>
      </c>
      <c r="J3" s="18" t="inlineStr">
        <is>
          <t>Sam Example</t>
        </is>
      </c>
      <c r="K3" s="18" t="inlineStr">
        <is>
          <t>Father</t>
        </is>
      </c>
      <c r="L3" s="18" t="inlineStr">
        <is>
          <t>555-0202</t>
        </is>
      </c>
      <c r="M3" s="18" t="inlineStr">
        <is>
          <t>sam@example.com</t>
        </is>
      </c>
      <c r="N3" s="18" t="inlineStr">
        <is>
          <t>Email</t>
        </is>
      </c>
      <c r="O3" s="18" t="n"/>
      <c r="P3" s="18" t="inlineStr">
        <is>
          <t>Yes</t>
        </is>
      </c>
      <c r="Q3" s="18" t="inlineStr">
        <is>
          <t>Kim Example</t>
        </is>
      </c>
      <c r="R3" s="18" t="inlineStr">
        <is>
          <t>555-0222</t>
        </is>
      </c>
      <c r="S3" s="18" t="inlineStr">
        <is>
          <t>kim@example.com</t>
        </is>
      </c>
      <c r="T3" s="18" t="inlineStr">
        <is>
          <t>Kim Example</t>
        </is>
      </c>
      <c r="U3" s="18" t="inlineStr">
        <is>
          <t>Mother</t>
        </is>
      </c>
      <c r="V3" s="18" t="inlineStr">
        <is>
          <t>555-0222</t>
        </is>
      </c>
      <c r="W3" s="18" t="n"/>
      <c r="X3" s="18" t="inlineStr">
        <is>
          <t>No</t>
        </is>
      </c>
      <c r="Y3" s="18" t="n"/>
      <c r="Z3" s="18" t="n"/>
      <c r="AA3" s="18" t="inlineStr">
        <is>
          <t>No</t>
        </is>
      </c>
      <c r="AB3" s="18" t="n"/>
      <c r="AC3" s="18" t="n"/>
      <c r="AD3" s="18" t="n"/>
      <c r="AE3" s="18" t="n"/>
      <c r="AF3" s="18" t="n"/>
      <c r="AG3" s="18" t="n"/>
      <c r="AH3" s="18" t="n"/>
      <c r="AI3" s="18" t="n">
        <v>1</v>
      </c>
      <c r="AP3" s="19">
        <f>IF(IFERROR(TRIM(INDEX($A3:$AN3,MATCH(Lists!$B$3,$A$1:$AN$1,0))&amp;""),"")="",0,IF(OR(IFERROR(TRIM(INDEX($A3:$AN3,MATCH(Lists!$B$24,$A$1:$AN$1,0))&amp;""),"")=Lists!$B$30,IFERROR(TRIM(INDEX($A3:$AN3,MATCH(Lists!$B$25,$A$1:$AN$1,0))&amp;""),"")&lt;&gt;"",IFERROR(TRIM(INDEX($A3:$AN3,MATCH(Lists!$B$26,$A$1:$AN$1,0))&amp;""),"")&lt;&gt;"",IFERROR(TRIM(INDEX($A3:$AN3,MATCH(Lists!$B$27,$A$1:$AN$1,0))&amp;""),"")&lt;&gt;""),1,0))</f>
        <v/>
      </c>
      <c r="AQ3" s="19">
        <f>IF(AP3=1,COUNTIF($AP$2:AP3,1),"")</f>
        <v/>
      </c>
      <c r="AR3" s="19">
        <f>IF(IFERROR(TRIM(INDEX($A3:$AN3,MATCH(Lists!$B$3,$A$1:$AN$1,0))&amp;""),"")="",0,IF(OR(IFERROR(TRIM(INDEX($A3:$AN3,MATCH(Lists!$B$20,$A$1:$AN$1,0))&amp;""),"")&lt;&gt;"",IFERROR(TRIM(INDEX($A3:$AN3,MATCH(Lists!$B$21,$A$1:$AN$1,0))&amp;""),"")=Lists!$B$30,IFERROR(TRIM(INDEX($A3:$AN3,MATCH(Lists!$B$22,$A$1:$AN$1,0))&amp;""),"")&lt;&gt;"",IFERROR(TRIM(INDEX($A3:$AN3,MATCH(Lists!$B$23,$A$1:$AN$1,0))&amp;""),"")&lt;&gt;""),1,0))</f>
        <v/>
      </c>
      <c r="AS3" s="19">
        <f>IF(AR3=1,COUNTIF($AR$2:AR3,1),"")</f>
        <v/>
      </c>
    </row>
    <row r="4">
      <c r="A4" s="18" t="inlineStr">
        <is>
          <t>EXAMPLE-03 (delete me)</t>
        </is>
      </c>
      <c r="B4" s="18" t="inlineStr">
        <is>
          <t>2026-09-05T18:12:00.000Z</t>
        </is>
      </c>
      <c r="C4" s="18" t="inlineStr">
        <is>
          <t>2026-09-05T18:07:00.000Z</t>
        </is>
      </c>
      <c r="D4" s="18" t="inlineStr">
        <is>
          <t>Mia Example</t>
        </is>
      </c>
      <c r="E4" s="18" t="inlineStr">
        <is>
          <t>Mimi</t>
        </is>
      </c>
      <c r="F4" s="18" t="n"/>
      <c r="G4" s="18" t="inlineStr">
        <is>
          <t>Grade 3</t>
        </is>
      </c>
      <c r="H4" s="18" t="inlineStr">
        <is>
          <t>English</t>
        </is>
      </c>
      <c r="I4" s="18" t="inlineStr">
        <is>
          <t>3b</t>
        </is>
      </c>
      <c r="J4" s="18" t="inlineStr">
        <is>
          <t>Lee Example</t>
        </is>
      </c>
      <c r="K4" s="18" t="inlineStr">
        <is>
          <t>Grandfather</t>
        </is>
      </c>
      <c r="L4" s="18" t="inlineStr">
        <is>
          <t>555-0203</t>
        </is>
      </c>
      <c r="M4" s="18" t="inlineStr">
        <is>
          <t>lee@example.com</t>
        </is>
      </c>
      <c r="N4" s="18" t="inlineStr">
        <is>
          <t>Phone call</t>
        </is>
      </c>
      <c r="O4" s="18" t="n"/>
      <c r="P4" s="18" t="inlineStr">
        <is>
          <t>No</t>
        </is>
      </c>
      <c r="Q4" s="18" t="n"/>
      <c r="R4" s="18" t="n"/>
      <c r="S4" s="18" t="n"/>
      <c r="T4" s="18" t="inlineStr">
        <is>
          <t>Pat Example</t>
        </is>
      </c>
      <c r="U4" s="18" t="inlineStr">
        <is>
          <t>Neighbour</t>
        </is>
      </c>
      <c r="V4" s="18" t="inlineStr">
        <is>
          <t>555-0233</t>
        </is>
      </c>
      <c r="W4" s="18" t="inlineStr">
        <is>
          <t>Pat Example</t>
        </is>
      </c>
      <c r="X4" s="18" t="inlineStr">
        <is>
          <t>Yes</t>
        </is>
      </c>
      <c r="Y4" s="18" t="inlineStr">
        <is>
          <t>Example text: please call the office first</t>
        </is>
      </c>
      <c r="Z4" s="18" t="inlineStr">
        <is>
          <t>document.pdf</t>
        </is>
      </c>
      <c r="AA4" s="18" t="inlineStr">
        <is>
          <t>No</t>
        </is>
      </c>
      <c r="AB4" s="18" t="n"/>
      <c r="AC4" s="18" t="n"/>
      <c r="AD4" s="18" t="n"/>
      <c r="AE4" s="18" t="n"/>
      <c r="AF4" s="18" t="n"/>
      <c r="AG4" s="18" t="n"/>
      <c r="AH4" s="18" t="n"/>
      <c r="AI4" s="18" t="n">
        <v>1</v>
      </c>
      <c r="AP4" s="19">
        <f>IF(IFERROR(TRIM(INDEX($A4:$AN4,MATCH(Lists!$B$3,$A$1:$AN$1,0))&amp;""),"")="",0,IF(OR(IFERROR(TRIM(INDEX($A4:$AN4,MATCH(Lists!$B$24,$A$1:$AN$1,0))&amp;""),"")=Lists!$B$30,IFERROR(TRIM(INDEX($A4:$AN4,MATCH(Lists!$B$25,$A$1:$AN$1,0))&amp;""),"")&lt;&gt;"",IFERROR(TRIM(INDEX($A4:$AN4,MATCH(Lists!$B$26,$A$1:$AN$1,0))&amp;""),"")&lt;&gt;"",IFERROR(TRIM(INDEX($A4:$AN4,MATCH(Lists!$B$27,$A$1:$AN$1,0))&amp;""),"")&lt;&gt;""),1,0))</f>
        <v/>
      </c>
      <c r="AQ4" s="19">
        <f>IF(AP4=1,COUNTIF($AP$2:AP4,1),"")</f>
        <v/>
      </c>
      <c r="AR4" s="19">
        <f>IF(IFERROR(TRIM(INDEX($A4:$AN4,MATCH(Lists!$B$3,$A$1:$AN$1,0))&amp;""),"")="",0,IF(OR(IFERROR(TRIM(INDEX($A4:$AN4,MATCH(Lists!$B$20,$A$1:$AN$1,0))&amp;""),"")&lt;&gt;"",IFERROR(TRIM(INDEX($A4:$AN4,MATCH(Lists!$B$21,$A$1:$AN$1,0))&amp;""),"")=Lists!$B$30,IFERROR(TRIM(INDEX($A4:$AN4,MATCH(Lists!$B$22,$A$1:$AN$1,0))&amp;""),"")&lt;&gt;"",IFERROR(TRIM(INDEX($A4:$AN4,MATCH(Lists!$B$23,$A$1:$AN$1,0))&amp;""),"")&lt;&gt;""),1,0))</f>
        <v/>
      </c>
      <c r="AS4" s="19">
        <f>IF(AR4=1,COUNTIF($AR$2:AR4,1),"")</f>
        <v/>
      </c>
    </row>
    <row r="5">
      <c r="A5" s="18" t="inlineStr">
        <is>
          <t>EXAMPLE-04 (delete me)</t>
        </is>
      </c>
      <c r="B5" s="18" t="inlineStr">
        <is>
          <t>2026-09-06T18:13:00.000Z</t>
        </is>
      </c>
      <c r="C5" s="18" t="inlineStr">
        <is>
          <t>2026-09-06T18:08:00.000Z</t>
        </is>
      </c>
      <c r="D5" s="18" t="inlineStr">
        <is>
          <t>Omar Example</t>
        </is>
      </c>
      <c r="E5" s="18" t="inlineStr">
        <is>
          <t>Omar</t>
        </is>
      </c>
      <c r="F5" s="18" t="n"/>
      <c r="G5" s="18" t="inlineStr">
        <is>
          <t>Grade 3</t>
        </is>
      </c>
      <c r="H5" s="18" t="inlineStr">
        <is>
          <t>Arabic and English</t>
        </is>
      </c>
      <c r="I5" s="18" t="inlineStr">
        <is>
          <t>3b</t>
        </is>
      </c>
      <c r="J5" s="18" t="inlineStr">
        <is>
          <t>Dana Example</t>
        </is>
      </c>
      <c r="K5" s="18" t="inlineStr">
        <is>
          <t>Mother</t>
        </is>
      </c>
      <c r="L5" s="18" t="inlineStr">
        <is>
          <t>555-0204</t>
        </is>
      </c>
      <c r="M5" s="18" t="inlineStr">
        <is>
          <t>dana@example.com</t>
        </is>
      </c>
      <c r="N5" s="18" t="inlineStr">
        <is>
          <t>Text message</t>
        </is>
      </c>
      <c r="O5" s="18" t="n"/>
      <c r="P5" s="18" t="inlineStr">
        <is>
          <t>No</t>
        </is>
      </c>
      <c r="Q5" s="18" t="n"/>
      <c r="R5" s="18" t="n"/>
      <c r="S5" s="18" t="n"/>
      <c r="T5" s="18" t="inlineStr">
        <is>
          <t>Dana Example</t>
        </is>
      </c>
      <c r="U5" s="18" t="inlineStr">
        <is>
          <t>Mother</t>
        </is>
      </c>
      <c r="V5" s="18" t="inlineStr">
        <is>
          <t>555-0244</t>
        </is>
      </c>
      <c r="W5" s="18" t="n"/>
      <c r="X5" s="18" t="inlineStr">
        <is>
          <t>No</t>
        </is>
      </c>
      <c r="Y5" s="18" t="n"/>
      <c r="Z5" s="18" t="n"/>
      <c r="AA5" s="18" t="inlineStr">
        <is>
          <t>No</t>
        </is>
      </c>
      <c r="AB5" s="18" t="n"/>
      <c r="AC5" s="18" t="inlineStr">
        <is>
          <t>Example text: carries an inhaler</t>
        </is>
      </c>
      <c r="AD5" s="18" t="n"/>
      <c r="AE5" s="18" t="n"/>
      <c r="AF5" s="18" t="n"/>
      <c r="AG5" s="18" t="n"/>
      <c r="AH5" s="18" t="n"/>
      <c r="AI5" s="18" t="n">
        <v>1</v>
      </c>
      <c r="AP5" s="19">
        <f>IF(IFERROR(TRIM(INDEX($A5:$AN5,MATCH(Lists!$B$3,$A$1:$AN$1,0))&amp;""),"")="",0,IF(OR(IFERROR(TRIM(INDEX($A5:$AN5,MATCH(Lists!$B$24,$A$1:$AN$1,0))&amp;""),"")=Lists!$B$30,IFERROR(TRIM(INDEX($A5:$AN5,MATCH(Lists!$B$25,$A$1:$AN$1,0))&amp;""),"")&lt;&gt;"",IFERROR(TRIM(INDEX($A5:$AN5,MATCH(Lists!$B$26,$A$1:$AN$1,0))&amp;""),"")&lt;&gt;"",IFERROR(TRIM(INDEX($A5:$AN5,MATCH(Lists!$B$27,$A$1:$AN$1,0))&amp;""),"")&lt;&gt;""),1,0))</f>
        <v/>
      </c>
      <c r="AQ5" s="19">
        <f>IF(AP5=1,COUNTIF($AP$2:AP5,1),"")</f>
        <v/>
      </c>
      <c r="AR5" s="19">
        <f>IF(IFERROR(TRIM(INDEX($A5:$AN5,MATCH(Lists!$B$3,$A$1:$AN$1,0))&amp;""),"")="",0,IF(OR(IFERROR(TRIM(INDEX($A5:$AN5,MATCH(Lists!$B$20,$A$1:$AN$1,0))&amp;""),"")&lt;&gt;"",IFERROR(TRIM(INDEX($A5:$AN5,MATCH(Lists!$B$21,$A$1:$AN$1,0))&amp;""),"")=Lists!$B$30,IFERROR(TRIM(INDEX($A5:$AN5,MATCH(Lists!$B$22,$A$1:$AN$1,0))&amp;""),"")&lt;&gt;"",IFERROR(TRIM(INDEX($A5:$AN5,MATCH(Lists!$B$23,$A$1:$AN$1,0))&amp;""),"")&lt;&gt;""),1,0))</f>
        <v/>
      </c>
      <c r="AS5" s="19">
        <f>IF(AR5=1,COUNTIF($AR$2:AR5,1),"")</f>
        <v/>
      </c>
    </row>
    <row r="6">
      <c r="AP6" s="19">
        <f>IF(IFERROR(TRIM(INDEX($A6:$AN6,MATCH(Lists!$B$3,$A$1:$AN$1,0))&amp;""),"")="",0,IF(OR(IFERROR(TRIM(INDEX($A6:$AN6,MATCH(Lists!$B$24,$A$1:$AN$1,0))&amp;""),"")=Lists!$B$30,IFERROR(TRIM(INDEX($A6:$AN6,MATCH(Lists!$B$25,$A$1:$AN$1,0))&amp;""),"")&lt;&gt;"",IFERROR(TRIM(INDEX($A6:$AN6,MATCH(Lists!$B$26,$A$1:$AN$1,0))&amp;""),"")&lt;&gt;"",IFERROR(TRIM(INDEX($A6:$AN6,MATCH(Lists!$B$27,$A$1:$AN$1,0))&amp;""),"")&lt;&gt;""),1,0))</f>
        <v/>
      </c>
      <c r="AQ6" s="19">
        <f>IF(AP6=1,COUNTIF($AP$2:AP6,1),"")</f>
        <v/>
      </c>
      <c r="AR6" s="19">
        <f>IF(IFERROR(TRIM(INDEX($A6:$AN6,MATCH(Lists!$B$3,$A$1:$AN$1,0))&amp;""),"")="",0,IF(OR(IFERROR(TRIM(INDEX($A6:$AN6,MATCH(Lists!$B$20,$A$1:$AN$1,0))&amp;""),"")&lt;&gt;"",IFERROR(TRIM(INDEX($A6:$AN6,MATCH(Lists!$B$21,$A$1:$AN$1,0))&amp;""),"")=Lists!$B$30,IFERROR(TRIM(INDEX($A6:$AN6,MATCH(Lists!$B$22,$A$1:$AN$1,0))&amp;""),"")&lt;&gt;"",IFERROR(TRIM(INDEX($A6:$AN6,MATCH(Lists!$B$23,$A$1:$AN$1,0))&amp;""),"")&lt;&gt;""),1,0))</f>
        <v/>
      </c>
      <c r="AS6" s="19">
        <f>IF(AR6=1,COUNTIF($AR$2:AR6,1),"")</f>
        <v/>
      </c>
    </row>
    <row r="7">
      <c r="AP7" s="19">
        <f>IF(IFERROR(TRIM(INDEX($A7:$AN7,MATCH(Lists!$B$3,$A$1:$AN$1,0))&amp;""),"")="",0,IF(OR(IFERROR(TRIM(INDEX($A7:$AN7,MATCH(Lists!$B$24,$A$1:$AN$1,0))&amp;""),"")=Lists!$B$30,IFERROR(TRIM(INDEX($A7:$AN7,MATCH(Lists!$B$25,$A$1:$AN$1,0))&amp;""),"")&lt;&gt;"",IFERROR(TRIM(INDEX($A7:$AN7,MATCH(Lists!$B$26,$A$1:$AN$1,0))&amp;""),"")&lt;&gt;"",IFERROR(TRIM(INDEX($A7:$AN7,MATCH(Lists!$B$27,$A$1:$AN$1,0))&amp;""),"")&lt;&gt;""),1,0))</f>
        <v/>
      </c>
      <c r="AQ7" s="19">
        <f>IF(AP7=1,COUNTIF($AP$2:AP7,1),"")</f>
        <v/>
      </c>
      <c r="AR7" s="19">
        <f>IF(IFERROR(TRIM(INDEX($A7:$AN7,MATCH(Lists!$B$3,$A$1:$AN$1,0))&amp;""),"")="",0,IF(OR(IFERROR(TRIM(INDEX($A7:$AN7,MATCH(Lists!$B$20,$A$1:$AN$1,0))&amp;""),"")&lt;&gt;"",IFERROR(TRIM(INDEX($A7:$AN7,MATCH(Lists!$B$21,$A$1:$AN$1,0))&amp;""),"")=Lists!$B$30,IFERROR(TRIM(INDEX($A7:$AN7,MATCH(Lists!$B$22,$A$1:$AN$1,0))&amp;""),"")&lt;&gt;"",IFERROR(TRIM(INDEX($A7:$AN7,MATCH(Lists!$B$23,$A$1:$AN$1,0))&amp;""),"")&lt;&gt;""),1,0))</f>
        <v/>
      </c>
      <c r="AS7" s="19">
        <f>IF(AR7=1,COUNTIF($AR$2:AR7,1),"")</f>
        <v/>
      </c>
    </row>
    <row r="8">
      <c r="AP8" s="19">
        <f>IF(IFERROR(TRIM(INDEX($A8:$AN8,MATCH(Lists!$B$3,$A$1:$AN$1,0))&amp;""),"")="",0,IF(OR(IFERROR(TRIM(INDEX($A8:$AN8,MATCH(Lists!$B$24,$A$1:$AN$1,0))&amp;""),"")=Lists!$B$30,IFERROR(TRIM(INDEX($A8:$AN8,MATCH(Lists!$B$25,$A$1:$AN$1,0))&amp;""),"")&lt;&gt;"",IFERROR(TRIM(INDEX($A8:$AN8,MATCH(Lists!$B$26,$A$1:$AN$1,0))&amp;""),"")&lt;&gt;"",IFERROR(TRIM(INDEX($A8:$AN8,MATCH(Lists!$B$27,$A$1:$AN$1,0))&amp;""),"")&lt;&gt;""),1,0))</f>
        <v/>
      </c>
      <c r="AQ8" s="19">
        <f>IF(AP8=1,COUNTIF($AP$2:AP8,1),"")</f>
        <v/>
      </c>
      <c r="AR8" s="19">
        <f>IF(IFERROR(TRIM(INDEX($A8:$AN8,MATCH(Lists!$B$3,$A$1:$AN$1,0))&amp;""),"")="",0,IF(OR(IFERROR(TRIM(INDEX($A8:$AN8,MATCH(Lists!$B$20,$A$1:$AN$1,0))&amp;""),"")&lt;&gt;"",IFERROR(TRIM(INDEX($A8:$AN8,MATCH(Lists!$B$21,$A$1:$AN$1,0))&amp;""),"")=Lists!$B$30,IFERROR(TRIM(INDEX($A8:$AN8,MATCH(Lists!$B$22,$A$1:$AN$1,0))&amp;""),"")&lt;&gt;"",IFERROR(TRIM(INDEX($A8:$AN8,MATCH(Lists!$B$23,$A$1:$AN$1,0))&amp;""),"")&lt;&gt;""),1,0))</f>
        <v/>
      </c>
      <c r="AS8" s="19">
        <f>IF(AR8=1,COUNTIF($AR$2:AR8,1),"")</f>
        <v/>
      </c>
    </row>
    <row r="9">
      <c r="AP9" s="19">
        <f>IF(IFERROR(TRIM(INDEX($A9:$AN9,MATCH(Lists!$B$3,$A$1:$AN$1,0))&amp;""),"")="",0,IF(OR(IFERROR(TRIM(INDEX($A9:$AN9,MATCH(Lists!$B$24,$A$1:$AN$1,0))&amp;""),"")=Lists!$B$30,IFERROR(TRIM(INDEX($A9:$AN9,MATCH(Lists!$B$25,$A$1:$AN$1,0))&amp;""),"")&lt;&gt;"",IFERROR(TRIM(INDEX($A9:$AN9,MATCH(Lists!$B$26,$A$1:$AN$1,0))&amp;""),"")&lt;&gt;"",IFERROR(TRIM(INDEX($A9:$AN9,MATCH(Lists!$B$27,$A$1:$AN$1,0))&amp;""),"")&lt;&gt;""),1,0))</f>
        <v/>
      </c>
      <c r="AQ9" s="19">
        <f>IF(AP9=1,COUNTIF($AP$2:AP9,1),"")</f>
        <v/>
      </c>
      <c r="AR9" s="19">
        <f>IF(IFERROR(TRIM(INDEX($A9:$AN9,MATCH(Lists!$B$3,$A$1:$AN$1,0))&amp;""),"")="",0,IF(OR(IFERROR(TRIM(INDEX($A9:$AN9,MATCH(Lists!$B$20,$A$1:$AN$1,0))&amp;""),"")&lt;&gt;"",IFERROR(TRIM(INDEX($A9:$AN9,MATCH(Lists!$B$21,$A$1:$AN$1,0))&amp;""),"")=Lists!$B$30,IFERROR(TRIM(INDEX($A9:$AN9,MATCH(Lists!$B$22,$A$1:$AN$1,0))&amp;""),"")&lt;&gt;"",IFERROR(TRIM(INDEX($A9:$AN9,MATCH(Lists!$B$23,$A$1:$AN$1,0))&amp;""),"")&lt;&gt;""),1,0))</f>
        <v/>
      </c>
      <c r="AS9" s="19">
        <f>IF(AR9=1,COUNTIF($AR$2:AR9,1),"")</f>
        <v/>
      </c>
    </row>
    <row r="10">
      <c r="AP10" s="19">
        <f>IF(IFERROR(TRIM(INDEX($A10:$AN10,MATCH(Lists!$B$3,$A$1:$AN$1,0))&amp;""),"")="",0,IF(OR(IFERROR(TRIM(INDEX($A10:$AN10,MATCH(Lists!$B$24,$A$1:$AN$1,0))&amp;""),"")=Lists!$B$30,IFERROR(TRIM(INDEX($A10:$AN10,MATCH(Lists!$B$25,$A$1:$AN$1,0))&amp;""),"")&lt;&gt;"",IFERROR(TRIM(INDEX($A10:$AN10,MATCH(Lists!$B$26,$A$1:$AN$1,0))&amp;""),"")&lt;&gt;"",IFERROR(TRIM(INDEX($A10:$AN10,MATCH(Lists!$B$27,$A$1:$AN$1,0))&amp;""),"")&lt;&gt;""),1,0))</f>
        <v/>
      </c>
      <c r="AQ10" s="19">
        <f>IF(AP10=1,COUNTIF($AP$2:AP10,1),"")</f>
        <v/>
      </c>
      <c r="AR10" s="19">
        <f>IF(IFERROR(TRIM(INDEX($A10:$AN10,MATCH(Lists!$B$3,$A$1:$AN$1,0))&amp;""),"")="",0,IF(OR(IFERROR(TRIM(INDEX($A10:$AN10,MATCH(Lists!$B$20,$A$1:$AN$1,0))&amp;""),"")&lt;&gt;"",IFERROR(TRIM(INDEX($A10:$AN10,MATCH(Lists!$B$21,$A$1:$AN$1,0))&amp;""),"")=Lists!$B$30,IFERROR(TRIM(INDEX($A10:$AN10,MATCH(Lists!$B$22,$A$1:$AN$1,0))&amp;""),"")&lt;&gt;"",IFERROR(TRIM(INDEX($A10:$AN10,MATCH(Lists!$B$23,$A$1:$AN$1,0))&amp;""),"")&lt;&gt;""),1,0))</f>
        <v/>
      </c>
      <c r="AS10" s="19">
        <f>IF(AR10=1,COUNTIF($AR$2:AR10,1),"")</f>
        <v/>
      </c>
    </row>
    <row r="11">
      <c r="AP11" s="19">
        <f>IF(IFERROR(TRIM(INDEX($A11:$AN11,MATCH(Lists!$B$3,$A$1:$AN$1,0))&amp;""),"")="",0,IF(OR(IFERROR(TRIM(INDEX($A11:$AN11,MATCH(Lists!$B$24,$A$1:$AN$1,0))&amp;""),"")=Lists!$B$30,IFERROR(TRIM(INDEX($A11:$AN11,MATCH(Lists!$B$25,$A$1:$AN$1,0))&amp;""),"")&lt;&gt;"",IFERROR(TRIM(INDEX($A11:$AN11,MATCH(Lists!$B$26,$A$1:$AN$1,0))&amp;""),"")&lt;&gt;"",IFERROR(TRIM(INDEX($A11:$AN11,MATCH(Lists!$B$27,$A$1:$AN$1,0))&amp;""),"")&lt;&gt;""),1,0))</f>
        <v/>
      </c>
      <c r="AQ11" s="19">
        <f>IF(AP11=1,COUNTIF($AP$2:AP11,1),"")</f>
        <v/>
      </c>
      <c r="AR11" s="19">
        <f>IF(IFERROR(TRIM(INDEX($A11:$AN11,MATCH(Lists!$B$3,$A$1:$AN$1,0))&amp;""),"")="",0,IF(OR(IFERROR(TRIM(INDEX($A11:$AN11,MATCH(Lists!$B$20,$A$1:$AN$1,0))&amp;""),"")&lt;&gt;"",IFERROR(TRIM(INDEX($A11:$AN11,MATCH(Lists!$B$21,$A$1:$AN$1,0))&amp;""),"")=Lists!$B$30,IFERROR(TRIM(INDEX($A11:$AN11,MATCH(Lists!$B$22,$A$1:$AN$1,0))&amp;""),"")&lt;&gt;"",IFERROR(TRIM(INDEX($A11:$AN11,MATCH(Lists!$B$23,$A$1:$AN$1,0))&amp;""),"")&lt;&gt;""),1,0))</f>
        <v/>
      </c>
      <c r="AS11" s="19">
        <f>IF(AR11=1,COUNTIF($AR$2:AR11,1),"")</f>
        <v/>
      </c>
    </row>
    <row r="12">
      <c r="AP12" s="19">
        <f>IF(IFERROR(TRIM(INDEX($A12:$AN12,MATCH(Lists!$B$3,$A$1:$AN$1,0))&amp;""),"")="",0,IF(OR(IFERROR(TRIM(INDEX($A12:$AN12,MATCH(Lists!$B$24,$A$1:$AN$1,0))&amp;""),"")=Lists!$B$30,IFERROR(TRIM(INDEX($A12:$AN12,MATCH(Lists!$B$25,$A$1:$AN$1,0))&amp;""),"")&lt;&gt;"",IFERROR(TRIM(INDEX($A12:$AN12,MATCH(Lists!$B$26,$A$1:$AN$1,0))&amp;""),"")&lt;&gt;"",IFERROR(TRIM(INDEX($A12:$AN12,MATCH(Lists!$B$27,$A$1:$AN$1,0))&amp;""),"")&lt;&gt;""),1,0))</f>
        <v/>
      </c>
      <c r="AQ12" s="19">
        <f>IF(AP12=1,COUNTIF($AP$2:AP12,1),"")</f>
        <v/>
      </c>
      <c r="AR12" s="19">
        <f>IF(IFERROR(TRIM(INDEX($A12:$AN12,MATCH(Lists!$B$3,$A$1:$AN$1,0))&amp;""),"")="",0,IF(OR(IFERROR(TRIM(INDEX($A12:$AN12,MATCH(Lists!$B$20,$A$1:$AN$1,0))&amp;""),"")&lt;&gt;"",IFERROR(TRIM(INDEX($A12:$AN12,MATCH(Lists!$B$21,$A$1:$AN$1,0))&amp;""),"")=Lists!$B$30,IFERROR(TRIM(INDEX($A12:$AN12,MATCH(Lists!$B$22,$A$1:$AN$1,0))&amp;""),"")&lt;&gt;"",IFERROR(TRIM(INDEX($A12:$AN12,MATCH(Lists!$B$23,$A$1:$AN$1,0))&amp;""),"")&lt;&gt;""),1,0))</f>
        <v/>
      </c>
      <c r="AS12" s="19">
        <f>IF(AR12=1,COUNTIF($AR$2:AR12,1),"")</f>
        <v/>
      </c>
    </row>
    <row r="13">
      <c r="AP13" s="19">
        <f>IF(IFERROR(TRIM(INDEX($A13:$AN13,MATCH(Lists!$B$3,$A$1:$AN$1,0))&amp;""),"")="",0,IF(OR(IFERROR(TRIM(INDEX($A13:$AN13,MATCH(Lists!$B$24,$A$1:$AN$1,0))&amp;""),"")=Lists!$B$30,IFERROR(TRIM(INDEX($A13:$AN13,MATCH(Lists!$B$25,$A$1:$AN$1,0))&amp;""),"")&lt;&gt;"",IFERROR(TRIM(INDEX($A13:$AN13,MATCH(Lists!$B$26,$A$1:$AN$1,0))&amp;""),"")&lt;&gt;"",IFERROR(TRIM(INDEX($A13:$AN13,MATCH(Lists!$B$27,$A$1:$AN$1,0))&amp;""),"")&lt;&gt;""),1,0))</f>
        <v/>
      </c>
      <c r="AQ13" s="19">
        <f>IF(AP13=1,COUNTIF($AP$2:AP13,1),"")</f>
        <v/>
      </c>
      <c r="AR13" s="19">
        <f>IF(IFERROR(TRIM(INDEX($A13:$AN13,MATCH(Lists!$B$3,$A$1:$AN$1,0))&amp;""),"")="",0,IF(OR(IFERROR(TRIM(INDEX($A13:$AN13,MATCH(Lists!$B$20,$A$1:$AN$1,0))&amp;""),"")&lt;&gt;"",IFERROR(TRIM(INDEX($A13:$AN13,MATCH(Lists!$B$21,$A$1:$AN$1,0))&amp;""),"")=Lists!$B$30,IFERROR(TRIM(INDEX($A13:$AN13,MATCH(Lists!$B$22,$A$1:$AN$1,0))&amp;""),"")&lt;&gt;"",IFERROR(TRIM(INDEX($A13:$AN13,MATCH(Lists!$B$23,$A$1:$AN$1,0))&amp;""),"")&lt;&gt;""),1,0))</f>
        <v/>
      </c>
      <c r="AS13" s="19">
        <f>IF(AR13=1,COUNTIF($AR$2:AR13,1),"")</f>
        <v/>
      </c>
    </row>
    <row r="14">
      <c r="AP14" s="19">
        <f>IF(IFERROR(TRIM(INDEX($A14:$AN14,MATCH(Lists!$B$3,$A$1:$AN$1,0))&amp;""),"")="",0,IF(OR(IFERROR(TRIM(INDEX($A14:$AN14,MATCH(Lists!$B$24,$A$1:$AN$1,0))&amp;""),"")=Lists!$B$30,IFERROR(TRIM(INDEX($A14:$AN14,MATCH(Lists!$B$25,$A$1:$AN$1,0))&amp;""),"")&lt;&gt;"",IFERROR(TRIM(INDEX($A14:$AN14,MATCH(Lists!$B$26,$A$1:$AN$1,0))&amp;""),"")&lt;&gt;"",IFERROR(TRIM(INDEX($A14:$AN14,MATCH(Lists!$B$27,$A$1:$AN$1,0))&amp;""),"")&lt;&gt;""),1,0))</f>
        <v/>
      </c>
      <c r="AQ14" s="19">
        <f>IF(AP14=1,COUNTIF($AP$2:AP14,1),"")</f>
        <v/>
      </c>
      <c r="AR14" s="19">
        <f>IF(IFERROR(TRIM(INDEX($A14:$AN14,MATCH(Lists!$B$3,$A$1:$AN$1,0))&amp;""),"")="",0,IF(OR(IFERROR(TRIM(INDEX($A14:$AN14,MATCH(Lists!$B$20,$A$1:$AN$1,0))&amp;""),"")&lt;&gt;"",IFERROR(TRIM(INDEX($A14:$AN14,MATCH(Lists!$B$21,$A$1:$AN$1,0))&amp;""),"")=Lists!$B$30,IFERROR(TRIM(INDEX($A14:$AN14,MATCH(Lists!$B$22,$A$1:$AN$1,0))&amp;""),"")&lt;&gt;"",IFERROR(TRIM(INDEX($A14:$AN14,MATCH(Lists!$B$23,$A$1:$AN$1,0))&amp;""),"")&lt;&gt;""),1,0))</f>
        <v/>
      </c>
      <c r="AS14" s="19">
        <f>IF(AR14=1,COUNTIF($AR$2:AR14,1),"")</f>
        <v/>
      </c>
    </row>
    <row r="15">
      <c r="AP15" s="19">
        <f>IF(IFERROR(TRIM(INDEX($A15:$AN15,MATCH(Lists!$B$3,$A$1:$AN$1,0))&amp;""),"")="",0,IF(OR(IFERROR(TRIM(INDEX($A15:$AN15,MATCH(Lists!$B$24,$A$1:$AN$1,0))&amp;""),"")=Lists!$B$30,IFERROR(TRIM(INDEX($A15:$AN15,MATCH(Lists!$B$25,$A$1:$AN$1,0))&amp;""),"")&lt;&gt;"",IFERROR(TRIM(INDEX($A15:$AN15,MATCH(Lists!$B$26,$A$1:$AN$1,0))&amp;""),"")&lt;&gt;"",IFERROR(TRIM(INDEX($A15:$AN15,MATCH(Lists!$B$27,$A$1:$AN$1,0))&amp;""),"")&lt;&gt;""),1,0))</f>
        <v/>
      </c>
      <c r="AQ15" s="19">
        <f>IF(AP15=1,COUNTIF($AP$2:AP15,1),"")</f>
        <v/>
      </c>
      <c r="AR15" s="19">
        <f>IF(IFERROR(TRIM(INDEX($A15:$AN15,MATCH(Lists!$B$3,$A$1:$AN$1,0))&amp;""),"")="",0,IF(OR(IFERROR(TRIM(INDEX($A15:$AN15,MATCH(Lists!$B$20,$A$1:$AN$1,0))&amp;""),"")&lt;&gt;"",IFERROR(TRIM(INDEX($A15:$AN15,MATCH(Lists!$B$21,$A$1:$AN$1,0))&amp;""),"")=Lists!$B$30,IFERROR(TRIM(INDEX($A15:$AN15,MATCH(Lists!$B$22,$A$1:$AN$1,0))&amp;""),"")&lt;&gt;"",IFERROR(TRIM(INDEX($A15:$AN15,MATCH(Lists!$B$23,$A$1:$AN$1,0))&amp;""),"")&lt;&gt;""),1,0))</f>
        <v/>
      </c>
      <c r="AS15" s="19">
        <f>IF(AR15=1,COUNTIF($AR$2:AR15,1),"")</f>
        <v/>
      </c>
    </row>
    <row r="16">
      <c r="AP16" s="19">
        <f>IF(IFERROR(TRIM(INDEX($A16:$AN16,MATCH(Lists!$B$3,$A$1:$AN$1,0))&amp;""),"")="",0,IF(OR(IFERROR(TRIM(INDEX($A16:$AN16,MATCH(Lists!$B$24,$A$1:$AN$1,0))&amp;""),"")=Lists!$B$30,IFERROR(TRIM(INDEX($A16:$AN16,MATCH(Lists!$B$25,$A$1:$AN$1,0))&amp;""),"")&lt;&gt;"",IFERROR(TRIM(INDEX($A16:$AN16,MATCH(Lists!$B$26,$A$1:$AN$1,0))&amp;""),"")&lt;&gt;"",IFERROR(TRIM(INDEX($A16:$AN16,MATCH(Lists!$B$27,$A$1:$AN$1,0))&amp;""),"")&lt;&gt;""),1,0))</f>
        <v/>
      </c>
      <c r="AQ16" s="19">
        <f>IF(AP16=1,COUNTIF($AP$2:AP16,1),"")</f>
        <v/>
      </c>
      <c r="AR16" s="19">
        <f>IF(IFERROR(TRIM(INDEX($A16:$AN16,MATCH(Lists!$B$3,$A$1:$AN$1,0))&amp;""),"")="",0,IF(OR(IFERROR(TRIM(INDEX($A16:$AN16,MATCH(Lists!$B$20,$A$1:$AN$1,0))&amp;""),"")&lt;&gt;"",IFERROR(TRIM(INDEX($A16:$AN16,MATCH(Lists!$B$21,$A$1:$AN$1,0))&amp;""),"")=Lists!$B$30,IFERROR(TRIM(INDEX($A16:$AN16,MATCH(Lists!$B$22,$A$1:$AN$1,0))&amp;""),"")&lt;&gt;"",IFERROR(TRIM(INDEX($A16:$AN16,MATCH(Lists!$B$23,$A$1:$AN$1,0))&amp;""),"")&lt;&gt;""),1,0))</f>
        <v/>
      </c>
      <c r="AS16" s="19">
        <f>IF(AR16=1,COUNTIF($AR$2:AR16,1),"")</f>
        <v/>
      </c>
    </row>
    <row r="17">
      <c r="AP17" s="19">
        <f>IF(IFERROR(TRIM(INDEX($A17:$AN17,MATCH(Lists!$B$3,$A$1:$AN$1,0))&amp;""),"")="",0,IF(OR(IFERROR(TRIM(INDEX($A17:$AN17,MATCH(Lists!$B$24,$A$1:$AN$1,0))&amp;""),"")=Lists!$B$30,IFERROR(TRIM(INDEX($A17:$AN17,MATCH(Lists!$B$25,$A$1:$AN$1,0))&amp;""),"")&lt;&gt;"",IFERROR(TRIM(INDEX($A17:$AN17,MATCH(Lists!$B$26,$A$1:$AN$1,0))&amp;""),"")&lt;&gt;"",IFERROR(TRIM(INDEX($A17:$AN17,MATCH(Lists!$B$27,$A$1:$AN$1,0))&amp;""),"")&lt;&gt;""),1,0))</f>
        <v/>
      </c>
      <c r="AQ17" s="19">
        <f>IF(AP17=1,COUNTIF($AP$2:AP17,1),"")</f>
        <v/>
      </c>
      <c r="AR17" s="19">
        <f>IF(IFERROR(TRIM(INDEX($A17:$AN17,MATCH(Lists!$B$3,$A$1:$AN$1,0))&amp;""),"")="",0,IF(OR(IFERROR(TRIM(INDEX($A17:$AN17,MATCH(Lists!$B$20,$A$1:$AN$1,0))&amp;""),"")&lt;&gt;"",IFERROR(TRIM(INDEX($A17:$AN17,MATCH(Lists!$B$21,$A$1:$AN$1,0))&amp;""),"")=Lists!$B$30,IFERROR(TRIM(INDEX($A17:$AN17,MATCH(Lists!$B$22,$A$1:$AN$1,0))&amp;""),"")&lt;&gt;"",IFERROR(TRIM(INDEX($A17:$AN17,MATCH(Lists!$B$23,$A$1:$AN$1,0))&amp;""),"")&lt;&gt;""),1,0))</f>
        <v/>
      </c>
      <c r="AS17" s="19">
        <f>IF(AR17=1,COUNTIF($AR$2:AR17,1),"")</f>
        <v/>
      </c>
    </row>
    <row r="18">
      <c r="AP18" s="19">
        <f>IF(IFERROR(TRIM(INDEX($A18:$AN18,MATCH(Lists!$B$3,$A$1:$AN$1,0))&amp;""),"")="",0,IF(OR(IFERROR(TRIM(INDEX($A18:$AN18,MATCH(Lists!$B$24,$A$1:$AN$1,0))&amp;""),"")=Lists!$B$30,IFERROR(TRIM(INDEX($A18:$AN18,MATCH(Lists!$B$25,$A$1:$AN$1,0))&amp;""),"")&lt;&gt;"",IFERROR(TRIM(INDEX($A18:$AN18,MATCH(Lists!$B$26,$A$1:$AN$1,0))&amp;""),"")&lt;&gt;"",IFERROR(TRIM(INDEX($A18:$AN18,MATCH(Lists!$B$27,$A$1:$AN$1,0))&amp;""),"")&lt;&gt;""),1,0))</f>
        <v/>
      </c>
      <c r="AQ18" s="19">
        <f>IF(AP18=1,COUNTIF($AP$2:AP18,1),"")</f>
        <v/>
      </c>
      <c r="AR18" s="19">
        <f>IF(IFERROR(TRIM(INDEX($A18:$AN18,MATCH(Lists!$B$3,$A$1:$AN$1,0))&amp;""),"")="",0,IF(OR(IFERROR(TRIM(INDEX($A18:$AN18,MATCH(Lists!$B$20,$A$1:$AN$1,0))&amp;""),"")&lt;&gt;"",IFERROR(TRIM(INDEX($A18:$AN18,MATCH(Lists!$B$21,$A$1:$AN$1,0))&amp;""),"")=Lists!$B$30,IFERROR(TRIM(INDEX($A18:$AN18,MATCH(Lists!$B$22,$A$1:$AN$1,0))&amp;""),"")&lt;&gt;"",IFERROR(TRIM(INDEX($A18:$AN18,MATCH(Lists!$B$23,$A$1:$AN$1,0))&amp;""),"")&lt;&gt;""),1,0))</f>
        <v/>
      </c>
      <c r="AS18" s="19">
        <f>IF(AR18=1,COUNTIF($AR$2:AR18,1),"")</f>
        <v/>
      </c>
    </row>
    <row r="19">
      <c r="AP19" s="19">
        <f>IF(IFERROR(TRIM(INDEX($A19:$AN19,MATCH(Lists!$B$3,$A$1:$AN$1,0))&amp;""),"")="",0,IF(OR(IFERROR(TRIM(INDEX($A19:$AN19,MATCH(Lists!$B$24,$A$1:$AN$1,0))&amp;""),"")=Lists!$B$30,IFERROR(TRIM(INDEX($A19:$AN19,MATCH(Lists!$B$25,$A$1:$AN$1,0))&amp;""),"")&lt;&gt;"",IFERROR(TRIM(INDEX($A19:$AN19,MATCH(Lists!$B$26,$A$1:$AN$1,0))&amp;""),"")&lt;&gt;"",IFERROR(TRIM(INDEX($A19:$AN19,MATCH(Lists!$B$27,$A$1:$AN$1,0))&amp;""),"")&lt;&gt;""),1,0))</f>
        <v/>
      </c>
      <c r="AQ19" s="19">
        <f>IF(AP19=1,COUNTIF($AP$2:AP19,1),"")</f>
        <v/>
      </c>
      <c r="AR19" s="19">
        <f>IF(IFERROR(TRIM(INDEX($A19:$AN19,MATCH(Lists!$B$3,$A$1:$AN$1,0))&amp;""),"")="",0,IF(OR(IFERROR(TRIM(INDEX($A19:$AN19,MATCH(Lists!$B$20,$A$1:$AN$1,0))&amp;""),"")&lt;&gt;"",IFERROR(TRIM(INDEX($A19:$AN19,MATCH(Lists!$B$21,$A$1:$AN$1,0))&amp;""),"")=Lists!$B$30,IFERROR(TRIM(INDEX($A19:$AN19,MATCH(Lists!$B$22,$A$1:$AN$1,0))&amp;""),"")&lt;&gt;"",IFERROR(TRIM(INDEX($A19:$AN19,MATCH(Lists!$B$23,$A$1:$AN$1,0))&amp;""),"")&lt;&gt;""),1,0))</f>
        <v/>
      </c>
      <c r="AS19" s="19">
        <f>IF(AR19=1,COUNTIF($AR$2:AR19,1),"")</f>
        <v/>
      </c>
    </row>
    <row r="20">
      <c r="AP20" s="19">
        <f>IF(IFERROR(TRIM(INDEX($A20:$AN20,MATCH(Lists!$B$3,$A$1:$AN$1,0))&amp;""),"")="",0,IF(OR(IFERROR(TRIM(INDEX($A20:$AN20,MATCH(Lists!$B$24,$A$1:$AN$1,0))&amp;""),"")=Lists!$B$30,IFERROR(TRIM(INDEX($A20:$AN20,MATCH(Lists!$B$25,$A$1:$AN$1,0))&amp;""),"")&lt;&gt;"",IFERROR(TRIM(INDEX($A20:$AN20,MATCH(Lists!$B$26,$A$1:$AN$1,0))&amp;""),"")&lt;&gt;"",IFERROR(TRIM(INDEX($A20:$AN20,MATCH(Lists!$B$27,$A$1:$AN$1,0))&amp;""),"")&lt;&gt;""),1,0))</f>
        <v/>
      </c>
      <c r="AQ20" s="19">
        <f>IF(AP20=1,COUNTIF($AP$2:AP20,1),"")</f>
        <v/>
      </c>
      <c r="AR20" s="19">
        <f>IF(IFERROR(TRIM(INDEX($A20:$AN20,MATCH(Lists!$B$3,$A$1:$AN$1,0))&amp;""),"")="",0,IF(OR(IFERROR(TRIM(INDEX($A20:$AN20,MATCH(Lists!$B$20,$A$1:$AN$1,0))&amp;""),"")&lt;&gt;"",IFERROR(TRIM(INDEX($A20:$AN20,MATCH(Lists!$B$21,$A$1:$AN$1,0))&amp;""),"")=Lists!$B$30,IFERROR(TRIM(INDEX($A20:$AN20,MATCH(Lists!$B$22,$A$1:$AN$1,0))&amp;""),"")&lt;&gt;"",IFERROR(TRIM(INDEX($A20:$AN20,MATCH(Lists!$B$23,$A$1:$AN$1,0))&amp;""),"")&lt;&gt;""),1,0))</f>
        <v/>
      </c>
      <c r="AS20" s="19">
        <f>IF(AR20=1,COUNTIF($AR$2:AR20,1),"")</f>
        <v/>
      </c>
    </row>
    <row r="21">
      <c r="AP21" s="19">
        <f>IF(IFERROR(TRIM(INDEX($A21:$AN21,MATCH(Lists!$B$3,$A$1:$AN$1,0))&amp;""),"")="",0,IF(OR(IFERROR(TRIM(INDEX($A21:$AN21,MATCH(Lists!$B$24,$A$1:$AN$1,0))&amp;""),"")=Lists!$B$30,IFERROR(TRIM(INDEX($A21:$AN21,MATCH(Lists!$B$25,$A$1:$AN$1,0))&amp;""),"")&lt;&gt;"",IFERROR(TRIM(INDEX($A21:$AN21,MATCH(Lists!$B$26,$A$1:$AN$1,0))&amp;""),"")&lt;&gt;"",IFERROR(TRIM(INDEX($A21:$AN21,MATCH(Lists!$B$27,$A$1:$AN$1,0))&amp;""),"")&lt;&gt;""),1,0))</f>
        <v/>
      </c>
      <c r="AQ21" s="19">
        <f>IF(AP21=1,COUNTIF($AP$2:AP21,1),"")</f>
        <v/>
      </c>
      <c r="AR21" s="19">
        <f>IF(IFERROR(TRIM(INDEX($A21:$AN21,MATCH(Lists!$B$3,$A$1:$AN$1,0))&amp;""),"")="",0,IF(OR(IFERROR(TRIM(INDEX($A21:$AN21,MATCH(Lists!$B$20,$A$1:$AN$1,0))&amp;""),"")&lt;&gt;"",IFERROR(TRIM(INDEX($A21:$AN21,MATCH(Lists!$B$21,$A$1:$AN$1,0))&amp;""),"")=Lists!$B$30,IFERROR(TRIM(INDEX($A21:$AN21,MATCH(Lists!$B$22,$A$1:$AN$1,0))&amp;""),"")&lt;&gt;"",IFERROR(TRIM(INDEX($A21:$AN21,MATCH(Lists!$B$23,$A$1:$AN$1,0))&amp;""),"")&lt;&gt;""),1,0))</f>
        <v/>
      </c>
      <c r="AS21" s="19">
        <f>IF(AR21=1,COUNTIF($AR$2:AR21,1),"")</f>
        <v/>
      </c>
    </row>
    <row r="22">
      <c r="AP22" s="19">
        <f>IF(IFERROR(TRIM(INDEX($A22:$AN22,MATCH(Lists!$B$3,$A$1:$AN$1,0))&amp;""),"")="",0,IF(OR(IFERROR(TRIM(INDEX($A22:$AN22,MATCH(Lists!$B$24,$A$1:$AN$1,0))&amp;""),"")=Lists!$B$30,IFERROR(TRIM(INDEX($A22:$AN22,MATCH(Lists!$B$25,$A$1:$AN$1,0))&amp;""),"")&lt;&gt;"",IFERROR(TRIM(INDEX($A22:$AN22,MATCH(Lists!$B$26,$A$1:$AN$1,0))&amp;""),"")&lt;&gt;"",IFERROR(TRIM(INDEX($A22:$AN22,MATCH(Lists!$B$27,$A$1:$AN$1,0))&amp;""),"")&lt;&gt;""),1,0))</f>
        <v/>
      </c>
      <c r="AQ22" s="19">
        <f>IF(AP22=1,COUNTIF($AP$2:AP22,1),"")</f>
        <v/>
      </c>
      <c r="AR22" s="19">
        <f>IF(IFERROR(TRIM(INDEX($A22:$AN22,MATCH(Lists!$B$3,$A$1:$AN$1,0))&amp;""),"")="",0,IF(OR(IFERROR(TRIM(INDEX($A22:$AN22,MATCH(Lists!$B$20,$A$1:$AN$1,0))&amp;""),"")&lt;&gt;"",IFERROR(TRIM(INDEX($A22:$AN22,MATCH(Lists!$B$21,$A$1:$AN$1,0))&amp;""),"")=Lists!$B$30,IFERROR(TRIM(INDEX($A22:$AN22,MATCH(Lists!$B$22,$A$1:$AN$1,0))&amp;""),"")&lt;&gt;"",IFERROR(TRIM(INDEX($A22:$AN22,MATCH(Lists!$B$23,$A$1:$AN$1,0))&amp;""),"")&lt;&gt;""),1,0))</f>
        <v/>
      </c>
      <c r="AS22" s="19">
        <f>IF(AR22=1,COUNTIF($AR$2:AR22,1),"")</f>
        <v/>
      </c>
    </row>
    <row r="23">
      <c r="AP23" s="19">
        <f>IF(IFERROR(TRIM(INDEX($A23:$AN23,MATCH(Lists!$B$3,$A$1:$AN$1,0))&amp;""),"")="",0,IF(OR(IFERROR(TRIM(INDEX($A23:$AN23,MATCH(Lists!$B$24,$A$1:$AN$1,0))&amp;""),"")=Lists!$B$30,IFERROR(TRIM(INDEX($A23:$AN23,MATCH(Lists!$B$25,$A$1:$AN$1,0))&amp;""),"")&lt;&gt;"",IFERROR(TRIM(INDEX($A23:$AN23,MATCH(Lists!$B$26,$A$1:$AN$1,0))&amp;""),"")&lt;&gt;"",IFERROR(TRIM(INDEX($A23:$AN23,MATCH(Lists!$B$27,$A$1:$AN$1,0))&amp;""),"")&lt;&gt;""),1,0))</f>
        <v/>
      </c>
      <c r="AQ23" s="19">
        <f>IF(AP23=1,COUNTIF($AP$2:AP23,1),"")</f>
        <v/>
      </c>
      <c r="AR23" s="19">
        <f>IF(IFERROR(TRIM(INDEX($A23:$AN23,MATCH(Lists!$B$3,$A$1:$AN$1,0))&amp;""),"")="",0,IF(OR(IFERROR(TRIM(INDEX($A23:$AN23,MATCH(Lists!$B$20,$A$1:$AN$1,0))&amp;""),"")&lt;&gt;"",IFERROR(TRIM(INDEX($A23:$AN23,MATCH(Lists!$B$21,$A$1:$AN$1,0))&amp;""),"")=Lists!$B$30,IFERROR(TRIM(INDEX($A23:$AN23,MATCH(Lists!$B$22,$A$1:$AN$1,0))&amp;""),"")&lt;&gt;"",IFERROR(TRIM(INDEX($A23:$AN23,MATCH(Lists!$B$23,$A$1:$AN$1,0))&amp;""),"")&lt;&gt;""),1,0))</f>
        <v/>
      </c>
      <c r="AS23" s="19">
        <f>IF(AR23=1,COUNTIF($AR$2:AR23,1),"")</f>
        <v/>
      </c>
    </row>
    <row r="24">
      <c r="AP24" s="19">
        <f>IF(IFERROR(TRIM(INDEX($A24:$AN24,MATCH(Lists!$B$3,$A$1:$AN$1,0))&amp;""),"")="",0,IF(OR(IFERROR(TRIM(INDEX($A24:$AN24,MATCH(Lists!$B$24,$A$1:$AN$1,0))&amp;""),"")=Lists!$B$30,IFERROR(TRIM(INDEX($A24:$AN24,MATCH(Lists!$B$25,$A$1:$AN$1,0))&amp;""),"")&lt;&gt;"",IFERROR(TRIM(INDEX($A24:$AN24,MATCH(Lists!$B$26,$A$1:$AN$1,0))&amp;""),"")&lt;&gt;"",IFERROR(TRIM(INDEX($A24:$AN24,MATCH(Lists!$B$27,$A$1:$AN$1,0))&amp;""),"")&lt;&gt;""),1,0))</f>
        <v/>
      </c>
      <c r="AQ24" s="19">
        <f>IF(AP24=1,COUNTIF($AP$2:AP24,1),"")</f>
        <v/>
      </c>
      <c r="AR24" s="19">
        <f>IF(IFERROR(TRIM(INDEX($A24:$AN24,MATCH(Lists!$B$3,$A$1:$AN$1,0))&amp;""),"")="",0,IF(OR(IFERROR(TRIM(INDEX($A24:$AN24,MATCH(Lists!$B$20,$A$1:$AN$1,0))&amp;""),"")&lt;&gt;"",IFERROR(TRIM(INDEX($A24:$AN24,MATCH(Lists!$B$21,$A$1:$AN$1,0))&amp;""),"")=Lists!$B$30,IFERROR(TRIM(INDEX($A24:$AN24,MATCH(Lists!$B$22,$A$1:$AN$1,0))&amp;""),"")&lt;&gt;"",IFERROR(TRIM(INDEX($A24:$AN24,MATCH(Lists!$B$23,$A$1:$AN$1,0))&amp;""),"")&lt;&gt;""),1,0))</f>
        <v/>
      </c>
      <c r="AS24" s="19">
        <f>IF(AR24=1,COUNTIF($AR$2:AR24,1),"")</f>
        <v/>
      </c>
    </row>
    <row r="25">
      <c r="AP25" s="19">
        <f>IF(IFERROR(TRIM(INDEX($A25:$AN25,MATCH(Lists!$B$3,$A$1:$AN$1,0))&amp;""),"")="",0,IF(OR(IFERROR(TRIM(INDEX($A25:$AN25,MATCH(Lists!$B$24,$A$1:$AN$1,0))&amp;""),"")=Lists!$B$30,IFERROR(TRIM(INDEX($A25:$AN25,MATCH(Lists!$B$25,$A$1:$AN$1,0))&amp;""),"")&lt;&gt;"",IFERROR(TRIM(INDEX($A25:$AN25,MATCH(Lists!$B$26,$A$1:$AN$1,0))&amp;""),"")&lt;&gt;"",IFERROR(TRIM(INDEX($A25:$AN25,MATCH(Lists!$B$27,$A$1:$AN$1,0))&amp;""),"")&lt;&gt;""),1,0))</f>
        <v/>
      </c>
      <c r="AQ25" s="19">
        <f>IF(AP25=1,COUNTIF($AP$2:AP25,1),"")</f>
        <v/>
      </c>
      <c r="AR25" s="19">
        <f>IF(IFERROR(TRIM(INDEX($A25:$AN25,MATCH(Lists!$B$3,$A$1:$AN$1,0))&amp;""),"")="",0,IF(OR(IFERROR(TRIM(INDEX($A25:$AN25,MATCH(Lists!$B$20,$A$1:$AN$1,0))&amp;""),"")&lt;&gt;"",IFERROR(TRIM(INDEX($A25:$AN25,MATCH(Lists!$B$21,$A$1:$AN$1,0))&amp;""),"")=Lists!$B$30,IFERROR(TRIM(INDEX($A25:$AN25,MATCH(Lists!$B$22,$A$1:$AN$1,0))&amp;""),"")&lt;&gt;"",IFERROR(TRIM(INDEX($A25:$AN25,MATCH(Lists!$B$23,$A$1:$AN$1,0))&amp;""),"")&lt;&gt;""),1,0))</f>
        <v/>
      </c>
      <c r="AS25" s="19">
        <f>IF(AR25=1,COUNTIF($AR$2:AR25,1),"")</f>
        <v/>
      </c>
    </row>
    <row r="26">
      <c r="AP26" s="19">
        <f>IF(IFERROR(TRIM(INDEX($A26:$AN26,MATCH(Lists!$B$3,$A$1:$AN$1,0))&amp;""),"")="",0,IF(OR(IFERROR(TRIM(INDEX($A26:$AN26,MATCH(Lists!$B$24,$A$1:$AN$1,0))&amp;""),"")=Lists!$B$30,IFERROR(TRIM(INDEX($A26:$AN26,MATCH(Lists!$B$25,$A$1:$AN$1,0))&amp;""),"")&lt;&gt;"",IFERROR(TRIM(INDEX($A26:$AN26,MATCH(Lists!$B$26,$A$1:$AN$1,0))&amp;""),"")&lt;&gt;"",IFERROR(TRIM(INDEX($A26:$AN26,MATCH(Lists!$B$27,$A$1:$AN$1,0))&amp;""),"")&lt;&gt;""),1,0))</f>
        <v/>
      </c>
      <c r="AQ26" s="19">
        <f>IF(AP26=1,COUNTIF($AP$2:AP26,1),"")</f>
        <v/>
      </c>
      <c r="AR26" s="19">
        <f>IF(IFERROR(TRIM(INDEX($A26:$AN26,MATCH(Lists!$B$3,$A$1:$AN$1,0))&amp;""),"")="",0,IF(OR(IFERROR(TRIM(INDEX($A26:$AN26,MATCH(Lists!$B$20,$A$1:$AN$1,0))&amp;""),"")&lt;&gt;"",IFERROR(TRIM(INDEX($A26:$AN26,MATCH(Lists!$B$21,$A$1:$AN$1,0))&amp;""),"")=Lists!$B$30,IFERROR(TRIM(INDEX($A26:$AN26,MATCH(Lists!$B$22,$A$1:$AN$1,0))&amp;""),"")&lt;&gt;"",IFERROR(TRIM(INDEX($A26:$AN26,MATCH(Lists!$B$23,$A$1:$AN$1,0))&amp;""),"")&lt;&gt;""),1,0))</f>
        <v/>
      </c>
      <c r="AS26" s="19">
        <f>IF(AR26=1,COUNTIF($AR$2:AR26,1),"")</f>
        <v/>
      </c>
    </row>
    <row r="27">
      <c r="AP27" s="19">
        <f>IF(IFERROR(TRIM(INDEX($A27:$AN27,MATCH(Lists!$B$3,$A$1:$AN$1,0))&amp;""),"")="",0,IF(OR(IFERROR(TRIM(INDEX($A27:$AN27,MATCH(Lists!$B$24,$A$1:$AN$1,0))&amp;""),"")=Lists!$B$30,IFERROR(TRIM(INDEX($A27:$AN27,MATCH(Lists!$B$25,$A$1:$AN$1,0))&amp;""),"")&lt;&gt;"",IFERROR(TRIM(INDEX($A27:$AN27,MATCH(Lists!$B$26,$A$1:$AN$1,0))&amp;""),"")&lt;&gt;"",IFERROR(TRIM(INDEX($A27:$AN27,MATCH(Lists!$B$27,$A$1:$AN$1,0))&amp;""),"")&lt;&gt;""),1,0))</f>
        <v/>
      </c>
      <c r="AQ27" s="19">
        <f>IF(AP27=1,COUNTIF($AP$2:AP27,1),"")</f>
        <v/>
      </c>
      <c r="AR27" s="19">
        <f>IF(IFERROR(TRIM(INDEX($A27:$AN27,MATCH(Lists!$B$3,$A$1:$AN$1,0))&amp;""),"")="",0,IF(OR(IFERROR(TRIM(INDEX($A27:$AN27,MATCH(Lists!$B$20,$A$1:$AN$1,0))&amp;""),"")&lt;&gt;"",IFERROR(TRIM(INDEX($A27:$AN27,MATCH(Lists!$B$21,$A$1:$AN$1,0))&amp;""),"")=Lists!$B$30,IFERROR(TRIM(INDEX($A27:$AN27,MATCH(Lists!$B$22,$A$1:$AN$1,0))&amp;""),"")&lt;&gt;"",IFERROR(TRIM(INDEX($A27:$AN27,MATCH(Lists!$B$23,$A$1:$AN$1,0))&amp;""),"")&lt;&gt;""),1,0))</f>
        <v/>
      </c>
      <c r="AS27" s="19">
        <f>IF(AR27=1,COUNTIF($AR$2:AR27,1),"")</f>
        <v/>
      </c>
    </row>
    <row r="28">
      <c r="AP28" s="19">
        <f>IF(IFERROR(TRIM(INDEX($A28:$AN28,MATCH(Lists!$B$3,$A$1:$AN$1,0))&amp;""),"")="",0,IF(OR(IFERROR(TRIM(INDEX($A28:$AN28,MATCH(Lists!$B$24,$A$1:$AN$1,0))&amp;""),"")=Lists!$B$30,IFERROR(TRIM(INDEX($A28:$AN28,MATCH(Lists!$B$25,$A$1:$AN$1,0))&amp;""),"")&lt;&gt;"",IFERROR(TRIM(INDEX($A28:$AN28,MATCH(Lists!$B$26,$A$1:$AN$1,0))&amp;""),"")&lt;&gt;"",IFERROR(TRIM(INDEX($A28:$AN28,MATCH(Lists!$B$27,$A$1:$AN$1,0))&amp;""),"")&lt;&gt;""),1,0))</f>
        <v/>
      </c>
      <c r="AQ28" s="19">
        <f>IF(AP28=1,COUNTIF($AP$2:AP28,1),"")</f>
        <v/>
      </c>
      <c r="AR28" s="19">
        <f>IF(IFERROR(TRIM(INDEX($A28:$AN28,MATCH(Lists!$B$3,$A$1:$AN$1,0))&amp;""),"")="",0,IF(OR(IFERROR(TRIM(INDEX($A28:$AN28,MATCH(Lists!$B$20,$A$1:$AN$1,0))&amp;""),"")&lt;&gt;"",IFERROR(TRIM(INDEX($A28:$AN28,MATCH(Lists!$B$21,$A$1:$AN$1,0))&amp;""),"")=Lists!$B$30,IFERROR(TRIM(INDEX($A28:$AN28,MATCH(Lists!$B$22,$A$1:$AN$1,0))&amp;""),"")&lt;&gt;"",IFERROR(TRIM(INDEX($A28:$AN28,MATCH(Lists!$B$23,$A$1:$AN$1,0))&amp;""),"")&lt;&gt;""),1,0))</f>
        <v/>
      </c>
      <c r="AS28" s="19">
        <f>IF(AR28=1,COUNTIF($AR$2:AR28,1),"")</f>
        <v/>
      </c>
    </row>
    <row r="29">
      <c r="AP29" s="19">
        <f>IF(IFERROR(TRIM(INDEX($A29:$AN29,MATCH(Lists!$B$3,$A$1:$AN$1,0))&amp;""),"")="",0,IF(OR(IFERROR(TRIM(INDEX($A29:$AN29,MATCH(Lists!$B$24,$A$1:$AN$1,0))&amp;""),"")=Lists!$B$30,IFERROR(TRIM(INDEX($A29:$AN29,MATCH(Lists!$B$25,$A$1:$AN$1,0))&amp;""),"")&lt;&gt;"",IFERROR(TRIM(INDEX($A29:$AN29,MATCH(Lists!$B$26,$A$1:$AN$1,0))&amp;""),"")&lt;&gt;"",IFERROR(TRIM(INDEX($A29:$AN29,MATCH(Lists!$B$27,$A$1:$AN$1,0))&amp;""),"")&lt;&gt;""),1,0))</f>
        <v/>
      </c>
      <c r="AQ29" s="19">
        <f>IF(AP29=1,COUNTIF($AP$2:AP29,1),"")</f>
        <v/>
      </c>
      <c r="AR29" s="19">
        <f>IF(IFERROR(TRIM(INDEX($A29:$AN29,MATCH(Lists!$B$3,$A$1:$AN$1,0))&amp;""),"")="",0,IF(OR(IFERROR(TRIM(INDEX($A29:$AN29,MATCH(Lists!$B$20,$A$1:$AN$1,0))&amp;""),"")&lt;&gt;"",IFERROR(TRIM(INDEX($A29:$AN29,MATCH(Lists!$B$21,$A$1:$AN$1,0))&amp;""),"")=Lists!$B$30,IFERROR(TRIM(INDEX($A29:$AN29,MATCH(Lists!$B$22,$A$1:$AN$1,0))&amp;""),"")&lt;&gt;"",IFERROR(TRIM(INDEX($A29:$AN29,MATCH(Lists!$B$23,$A$1:$AN$1,0))&amp;""),"")&lt;&gt;""),1,0))</f>
        <v/>
      </c>
      <c r="AS29" s="19">
        <f>IF(AR29=1,COUNTIF($AR$2:AR29,1),"")</f>
        <v/>
      </c>
    </row>
    <row r="30">
      <c r="AP30" s="19">
        <f>IF(IFERROR(TRIM(INDEX($A30:$AN30,MATCH(Lists!$B$3,$A$1:$AN$1,0))&amp;""),"")="",0,IF(OR(IFERROR(TRIM(INDEX($A30:$AN30,MATCH(Lists!$B$24,$A$1:$AN$1,0))&amp;""),"")=Lists!$B$30,IFERROR(TRIM(INDEX($A30:$AN30,MATCH(Lists!$B$25,$A$1:$AN$1,0))&amp;""),"")&lt;&gt;"",IFERROR(TRIM(INDEX($A30:$AN30,MATCH(Lists!$B$26,$A$1:$AN$1,0))&amp;""),"")&lt;&gt;"",IFERROR(TRIM(INDEX($A30:$AN30,MATCH(Lists!$B$27,$A$1:$AN$1,0))&amp;""),"")&lt;&gt;""),1,0))</f>
        <v/>
      </c>
      <c r="AQ30" s="19">
        <f>IF(AP30=1,COUNTIF($AP$2:AP30,1),"")</f>
        <v/>
      </c>
      <c r="AR30" s="19">
        <f>IF(IFERROR(TRIM(INDEX($A30:$AN30,MATCH(Lists!$B$3,$A$1:$AN$1,0))&amp;""),"")="",0,IF(OR(IFERROR(TRIM(INDEX($A30:$AN30,MATCH(Lists!$B$20,$A$1:$AN$1,0))&amp;""),"")&lt;&gt;"",IFERROR(TRIM(INDEX($A30:$AN30,MATCH(Lists!$B$21,$A$1:$AN$1,0))&amp;""),"")=Lists!$B$30,IFERROR(TRIM(INDEX($A30:$AN30,MATCH(Lists!$B$22,$A$1:$AN$1,0))&amp;""),"")&lt;&gt;"",IFERROR(TRIM(INDEX($A30:$AN30,MATCH(Lists!$B$23,$A$1:$AN$1,0))&amp;""),"")&lt;&gt;""),1,0))</f>
        <v/>
      </c>
      <c r="AS30" s="19">
        <f>IF(AR30=1,COUNTIF($AR$2:AR30,1),"")</f>
        <v/>
      </c>
    </row>
    <row r="31">
      <c r="AP31" s="19">
        <f>IF(IFERROR(TRIM(INDEX($A31:$AN31,MATCH(Lists!$B$3,$A$1:$AN$1,0))&amp;""),"")="",0,IF(OR(IFERROR(TRIM(INDEX($A31:$AN31,MATCH(Lists!$B$24,$A$1:$AN$1,0))&amp;""),"")=Lists!$B$30,IFERROR(TRIM(INDEX($A31:$AN31,MATCH(Lists!$B$25,$A$1:$AN$1,0))&amp;""),"")&lt;&gt;"",IFERROR(TRIM(INDEX($A31:$AN31,MATCH(Lists!$B$26,$A$1:$AN$1,0))&amp;""),"")&lt;&gt;"",IFERROR(TRIM(INDEX($A31:$AN31,MATCH(Lists!$B$27,$A$1:$AN$1,0))&amp;""),"")&lt;&gt;""),1,0))</f>
        <v/>
      </c>
      <c r="AQ31" s="19">
        <f>IF(AP31=1,COUNTIF($AP$2:AP31,1),"")</f>
        <v/>
      </c>
      <c r="AR31" s="19">
        <f>IF(IFERROR(TRIM(INDEX($A31:$AN31,MATCH(Lists!$B$3,$A$1:$AN$1,0))&amp;""),"")="",0,IF(OR(IFERROR(TRIM(INDEX($A31:$AN31,MATCH(Lists!$B$20,$A$1:$AN$1,0))&amp;""),"")&lt;&gt;"",IFERROR(TRIM(INDEX($A31:$AN31,MATCH(Lists!$B$21,$A$1:$AN$1,0))&amp;""),"")=Lists!$B$30,IFERROR(TRIM(INDEX($A31:$AN31,MATCH(Lists!$B$22,$A$1:$AN$1,0))&amp;""),"")&lt;&gt;"",IFERROR(TRIM(INDEX($A31:$AN31,MATCH(Lists!$B$23,$A$1:$AN$1,0))&amp;""),"")&lt;&gt;""),1,0))</f>
        <v/>
      </c>
      <c r="AS31" s="19">
        <f>IF(AR31=1,COUNTIF($AR$2:AR31,1),"")</f>
        <v/>
      </c>
    </row>
    <row r="32">
      <c r="AP32" s="19">
        <f>IF(IFERROR(TRIM(INDEX($A32:$AN32,MATCH(Lists!$B$3,$A$1:$AN$1,0))&amp;""),"")="",0,IF(OR(IFERROR(TRIM(INDEX($A32:$AN32,MATCH(Lists!$B$24,$A$1:$AN$1,0))&amp;""),"")=Lists!$B$30,IFERROR(TRIM(INDEX($A32:$AN32,MATCH(Lists!$B$25,$A$1:$AN$1,0))&amp;""),"")&lt;&gt;"",IFERROR(TRIM(INDEX($A32:$AN32,MATCH(Lists!$B$26,$A$1:$AN$1,0))&amp;""),"")&lt;&gt;"",IFERROR(TRIM(INDEX($A32:$AN32,MATCH(Lists!$B$27,$A$1:$AN$1,0))&amp;""),"")&lt;&gt;""),1,0))</f>
        <v/>
      </c>
      <c r="AQ32" s="19">
        <f>IF(AP32=1,COUNTIF($AP$2:AP32,1),"")</f>
        <v/>
      </c>
      <c r="AR32" s="19">
        <f>IF(IFERROR(TRIM(INDEX($A32:$AN32,MATCH(Lists!$B$3,$A$1:$AN$1,0))&amp;""),"")="",0,IF(OR(IFERROR(TRIM(INDEX($A32:$AN32,MATCH(Lists!$B$20,$A$1:$AN$1,0))&amp;""),"")&lt;&gt;"",IFERROR(TRIM(INDEX($A32:$AN32,MATCH(Lists!$B$21,$A$1:$AN$1,0))&amp;""),"")=Lists!$B$30,IFERROR(TRIM(INDEX($A32:$AN32,MATCH(Lists!$B$22,$A$1:$AN$1,0))&amp;""),"")&lt;&gt;"",IFERROR(TRIM(INDEX($A32:$AN32,MATCH(Lists!$B$23,$A$1:$AN$1,0))&amp;""),"")&lt;&gt;""),1,0))</f>
        <v/>
      </c>
      <c r="AS32" s="19">
        <f>IF(AR32=1,COUNTIF($AR$2:AR32,1),"")</f>
        <v/>
      </c>
    </row>
    <row r="33">
      <c r="AP33" s="19">
        <f>IF(IFERROR(TRIM(INDEX($A33:$AN33,MATCH(Lists!$B$3,$A$1:$AN$1,0))&amp;""),"")="",0,IF(OR(IFERROR(TRIM(INDEX($A33:$AN33,MATCH(Lists!$B$24,$A$1:$AN$1,0))&amp;""),"")=Lists!$B$30,IFERROR(TRIM(INDEX($A33:$AN33,MATCH(Lists!$B$25,$A$1:$AN$1,0))&amp;""),"")&lt;&gt;"",IFERROR(TRIM(INDEX($A33:$AN33,MATCH(Lists!$B$26,$A$1:$AN$1,0))&amp;""),"")&lt;&gt;"",IFERROR(TRIM(INDEX($A33:$AN33,MATCH(Lists!$B$27,$A$1:$AN$1,0))&amp;""),"")&lt;&gt;""),1,0))</f>
        <v/>
      </c>
      <c r="AQ33" s="19">
        <f>IF(AP33=1,COUNTIF($AP$2:AP33,1),"")</f>
        <v/>
      </c>
      <c r="AR33" s="19">
        <f>IF(IFERROR(TRIM(INDEX($A33:$AN33,MATCH(Lists!$B$3,$A$1:$AN$1,0))&amp;""),"")="",0,IF(OR(IFERROR(TRIM(INDEX($A33:$AN33,MATCH(Lists!$B$20,$A$1:$AN$1,0))&amp;""),"")&lt;&gt;"",IFERROR(TRIM(INDEX($A33:$AN33,MATCH(Lists!$B$21,$A$1:$AN$1,0))&amp;""),"")=Lists!$B$30,IFERROR(TRIM(INDEX($A33:$AN33,MATCH(Lists!$B$22,$A$1:$AN$1,0))&amp;""),"")&lt;&gt;"",IFERROR(TRIM(INDEX($A33:$AN33,MATCH(Lists!$B$23,$A$1:$AN$1,0))&amp;""),"")&lt;&gt;""),1,0))</f>
        <v/>
      </c>
      <c r="AS33" s="19">
        <f>IF(AR33=1,COUNTIF($AR$2:AR33,1),"")</f>
        <v/>
      </c>
    </row>
    <row r="34">
      <c r="AP34" s="19">
        <f>IF(IFERROR(TRIM(INDEX($A34:$AN34,MATCH(Lists!$B$3,$A$1:$AN$1,0))&amp;""),"")="",0,IF(OR(IFERROR(TRIM(INDEX($A34:$AN34,MATCH(Lists!$B$24,$A$1:$AN$1,0))&amp;""),"")=Lists!$B$30,IFERROR(TRIM(INDEX($A34:$AN34,MATCH(Lists!$B$25,$A$1:$AN$1,0))&amp;""),"")&lt;&gt;"",IFERROR(TRIM(INDEX($A34:$AN34,MATCH(Lists!$B$26,$A$1:$AN$1,0))&amp;""),"")&lt;&gt;"",IFERROR(TRIM(INDEX($A34:$AN34,MATCH(Lists!$B$27,$A$1:$AN$1,0))&amp;""),"")&lt;&gt;""),1,0))</f>
        <v/>
      </c>
      <c r="AQ34" s="19">
        <f>IF(AP34=1,COUNTIF($AP$2:AP34,1),"")</f>
        <v/>
      </c>
      <c r="AR34" s="19">
        <f>IF(IFERROR(TRIM(INDEX($A34:$AN34,MATCH(Lists!$B$3,$A$1:$AN$1,0))&amp;""),"")="",0,IF(OR(IFERROR(TRIM(INDEX($A34:$AN34,MATCH(Lists!$B$20,$A$1:$AN$1,0))&amp;""),"")&lt;&gt;"",IFERROR(TRIM(INDEX($A34:$AN34,MATCH(Lists!$B$21,$A$1:$AN$1,0))&amp;""),"")=Lists!$B$30,IFERROR(TRIM(INDEX($A34:$AN34,MATCH(Lists!$B$22,$A$1:$AN$1,0))&amp;""),"")&lt;&gt;"",IFERROR(TRIM(INDEX($A34:$AN34,MATCH(Lists!$B$23,$A$1:$AN$1,0))&amp;""),"")&lt;&gt;""),1,0))</f>
        <v/>
      </c>
      <c r="AS34" s="19">
        <f>IF(AR34=1,COUNTIF($AR$2:AR34,1),"")</f>
        <v/>
      </c>
    </row>
    <row r="35">
      <c r="AP35" s="19">
        <f>IF(IFERROR(TRIM(INDEX($A35:$AN35,MATCH(Lists!$B$3,$A$1:$AN$1,0))&amp;""),"")="",0,IF(OR(IFERROR(TRIM(INDEX($A35:$AN35,MATCH(Lists!$B$24,$A$1:$AN$1,0))&amp;""),"")=Lists!$B$30,IFERROR(TRIM(INDEX($A35:$AN35,MATCH(Lists!$B$25,$A$1:$AN$1,0))&amp;""),"")&lt;&gt;"",IFERROR(TRIM(INDEX($A35:$AN35,MATCH(Lists!$B$26,$A$1:$AN$1,0))&amp;""),"")&lt;&gt;"",IFERROR(TRIM(INDEX($A35:$AN35,MATCH(Lists!$B$27,$A$1:$AN$1,0))&amp;""),"")&lt;&gt;""),1,0))</f>
        <v/>
      </c>
      <c r="AQ35" s="19">
        <f>IF(AP35=1,COUNTIF($AP$2:AP35,1),"")</f>
        <v/>
      </c>
      <c r="AR35" s="19">
        <f>IF(IFERROR(TRIM(INDEX($A35:$AN35,MATCH(Lists!$B$3,$A$1:$AN$1,0))&amp;""),"")="",0,IF(OR(IFERROR(TRIM(INDEX($A35:$AN35,MATCH(Lists!$B$20,$A$1:$AN$1,0))&amp;""),"")&lt;&gt;"",IFERROR(TRIM(INDEX($A35:$AN35,MATCH(Lists!$B$21,$A$1:$AN$1,0))&amp;""),"")=Lists!$B$30,IFERROR(TRIM(INDEX($A35:$AN35,MATCH(Lists!$B$22,$A$1:$AN$1,0))&amp;""),"")&lt;&gt;"",IFERROR(TRIM(INDEX($A35:$AN35,MATCH(Lists!$B$23,$A$1:$AN$1,0))&amp;""),"")&lt;&gt;""),1,0))</f>
        <v/>
      </c>
      <c r="AS35" s="19">
        <f>IF(AR35=1,COUNTIF($AR$2:AR35,1),"")</f>
        <v/>
      </c>
    </row>
    <row r="36">
      <c r="AP36" s="19">
        <f>IF(IFERROR(TRIM(INDEX($A36:$AN36,MATCH(Lists!$B$3,$A$1:$AN$1,0))&amp;""),"")="",0,IF(OR(IFERROR(TRIM(INDEX($A36:$AN36,MATCH(Lists!$B$24,$A$1:$AN$1,0))&amp;""),"")=Lists!$B$30,IFERROR(TRIM(INDEX($A36:$AN36,MATCH(Lists!$B$25,$A$1:$AN$1,0))&amp;""),"")&lt;&gt;"",IFERROR(TRIM(INDEX($A36:$AN36,MATCH(Lists!$B$26,$A$1:$AN$1,0))&amp;""),"")&lt;&gt;"",IFERROR(TRIM(INDEX($A36:$AN36,MATCH(Lists!$B$27,$A$1:$AN$1,0))&amp;""),"")&lt;&gt;""),1,0))</f>
        <v/>
      </c>
      <c r="AQ36" s="19">
        <f>IF(AP36=1,COUNTIF($AP$2:AP36,1),"")</f>
        <v/>
      </c>
      <c r="AR36" s="19">
        <f>IF(IFERROR(TRIM(INDEX($A36:$AN36,MATCH(Lists!$B$3,$A$1:$AN$1,0))&amp;""),"")="",0,IF(OR(IFERROR(TRIM(INDEX($A36:$AN36,MATCH(Lists!$B$20,$A$1:$AN$1,0))&amp;""),"")&lt;&gt;"",IFERROR(TRIM(INDEX($A36:$AN36,MATCH(Lists!$B$21,$A$1:$AN$1,0))&amp;""),"")=Lists!$B$30,IFERROR(TRIM(INDEX($A36:$AN36,MATCH(Lists!$B$22,$A$1:$AN$1,0))&amp;""),"")&lt;&gt;"",IFERROR(TRIM(INDEX($A36:$AN36,MATCH(Lists!$B$23,$A$1:$AN$1,0))&amp;""),"")&lt;&gt;""),1,0))</f>
        <v/>
      </c>
      <c r="AS36" s="19">
        <f>IF(AR36=1,COUNTIF($AR$2:AR36,1),"")</f>
        <v/>
      </c>
    </row>
    <row r="37">
      <c r="AP37" s="19">
        <f>IF(IFERROR(TRIM(INDEX($A37:$AN37,MATCH(Lists!$B$3,$A$1:$AN$1,0))&amp;""),"")="",0,IF(OR(IFERROR(TRIM(INDEX($A37:$AN37,MATCH(Lists!$B$24,$A$1:$AN$1,0))&amp;""),"")=Lists!$B$30,IFERROR(TRIM(INDEX($A37:$AN37,MATCH(Lists!$B$25,$A$1:$AN$1,0))&amp;""),"")&lt;&gt;"",IFERROR(TRIM(INDEX($A37:$AN37,MATCH(Lists!$B$26,$A$1:$AN$1,0))&amp;""),"")&lt;&gt;"",IFERROR(TRIM(INDEX($A37:$AN37,MATCH(Lists!$B$27,$A$1:$AN$1,0))&amp;""),"")&lt;&gt;""),1,0))</f>
        <v/>
      </c>
      <c r="AQ37" s="19">
        <f>IF(AP37=1,COUNTIF($AP$2:AP37,1),"")</f>
        <v/>
      </c>
      <c r="AR37" s="19">
        <f>IF(IFERROR(TRIM(INDEX($A37:$AN37,MATCH(Lists!$B$3,$A$1:$AN$1,0))&amp;""),"")="",0,IF(OR(IFERROR(TRIM(INDEX($A37:$AN37,MATCH(Lists!$B$20,$A$1:$AN$1,0))&amp;""),"")&lt;&gt;"",IFERROR(TRIM(INDEX($A37:$AN37,MATCH(Lists!$B$21,$A$1:$AN$1,0))&amp;""),"")=Lists!$B$30,IFERROR(TRIM(INDEX($A37:$AN37,MATCH(Lists!$B$22,$A$1:$AN$1,0))&amp;""),"")&lt;&gt;"",IFERROR(TRIM(INDEX($A37:$AN37,MATCH(Lists!$B$23,$A$1:$AN$1,0))&amp;""),"")&lt;&gt;""),1,0))</f>
        <v/>
      </c>
      <c r="AS37" s="19">
        <f>IF(AR37=1,COUNTIF($AR$2:AR37,1),"")</f>
        <v/>
      </c>
    </row>
    <row r="38">
      <c r="AP38" s="19">
        <f>IF(IFERROR(TRIM(INDEX($A38:$AN38,MATCH(Lists!$B$3,$A$1:$AN$1,0))&amp;""),"")="",0,IF(OR(IFERROR(TRIM(INDEX($A38:$AN38,MATCH(Lists!$B$24,$A$1:$AN$1,0))&amp;""),"")=Lists!$B$30,IFERROR(TRIM(INDEX($A38:$AN38,MATCH(Lists!$B$25,$A$1:$AN$1,0))&amp;""),"")&lt;&gt;"",IFERROR(TRIM(INDEX($A38:$AN38,MATCH(Lists!$B$26,$A$1:$AN$1,0))&amp;""),"")&lt;&gt;"",IFERROR(TRIM(INDEX($A38:$AN38,MATCH(Lists!$B$27,$A$1:$AN$1,0))&amp;""),"")&lt;&gt;""),1,0))</f>
        <v/>
      </c>
      <c r="AQ38" s="19">
        <f>IF(AP38=1,COUNTIF($AP$2:AP38,1),"")</f>
        <v/>
      </c>
      <c r="AR38" s="19">
        <f>IF(IFERROR(TRIM(INDEX($A38:$AN38,MATCH(Lists!$B$3,$A$1:$AN$1,0))&amp;""),"")="",0,IF(OR(IFERROR(TRIM(INDEX($A38:$AN38,MATCH(Lists!$B$20,$A$1:$AN$1,0))&amp;""),"")&lt;&gt;"",IFERROR(TRIM(INDEX($A38:$AN38,MATCH(Lists!$B$21,$A$1:$AN$1,0))&amp;""),"")=Lists!$B$30,IFERROR(TRIM(INDEX($A38:$AN38,MATCH(Lists!$B$22,$A$1:$AN$1,0))&amp;""),"")&lt;&gt;"",IFERROR(TRIM(INDEX($A38:$AN38,MATCH(Lists!$B$23,$A$1:$AN$1,0))&amp;""),"")&lt;&gt;""),1,0))</f>
        <v/>
      </c>
      <c r="AS38" s="19">
        <f>IF(AR38=1,COUNTIF($AR$2:AR38,1),"")</f>
        <v/>
      </c>
    </row>
    <row r="39">
      <c r="AP39" s="19">
        <f>IF(IFERROR(TRIM(INDEX($A39:$AN39,MATCH(Lists!$B$3,$A$1:$AN$1,0))&amp;""),"")="",0,IF(OR(IFERROR(TRIM(INDEX($A39:$AN39,MATCH(Lists!$B$24,$A$1:$AN$1,0))&amp;""),"")=Lists!$B$30,IFERROR(TRIM(INDEX($A39:$AN39,MATCH(Lists!$B$25,$A$1:$AN$1,0))&amp;""),"")&lt;&gt;"",IFERROR(TRIM(INDEX($A39:$AN39,MATCH(Lists!$B$26,$A$1:$AN$1,0))&amp;""),"")&lt;&gt;"",IFERROR(TRIM(INDEX($A39:$AN39,MATCH(Lists!$B$27,$A$1:$AN$1,0))&amp;""),"")&lt;&gt;""),1,0))</f>
        <v/>
      </c>
      <c r="AQ39" s="19">
        <f>IF(AP39=1,COUNTIF($AP$2:AP39,1),"")</f>
        <v/>
      </c>
      <c r="AR39" s="19">
        <f>IF(IFERROR(TRIM(INDEX($A39:$AN39,MATCH(Lists!$B$3,$A$1:$AN$1,0))&amp;""),"")="",0,IF(OR(IFERROR(TRIM(INDEX($A39:$AN39,MATCH(Lists!$B$20,$A$1:$AN$1,0))&amp;""),"")&lt;&gt;"",IFERROR(TRIM(INDEX($A39:$AN39,MATCH(Lists!$B$21,$A$1:$AN$1,0))&amp;""),"")=Lists!$B$30,IFERROR(TRIM(INDEX($A39:$AN39,MATCH(Lists!$B$22,$A$1:$AN$1,0))&amp;""),"")&lt;&gt;"",IFERROR(TRIM(INDEX($A39:$AN39,MATCH(Lists!$B$23,$A$1:$AN$1,0))&amp;""),"")&lt;&gt;""),1,0))</f>
        <v/>
      </c>
      <c r="AS39" s="19">
        <f>IF(AR39=1,COUNTIF($AR$2:AR39,1),"")</f>
        <v/>
      </c>
    </row>
    <row r="40">
      <c r="AP40" s="19">
        <f>IF(IFERROR(TRIM(INDEX($A40:$AN40,MATCH(Lists!$B$3,$A$1:$AN$1,0))&amp;""),"")="",0,IF(OR(IFERROR(TRIM(INDEX($A40:$AN40,MATCH(Lists!$B$24,$A$1:$AN$1,0))&amp;""),"")=Lists!$B$30,IFERROR(TRIM(INDEX($A40:$AN40,MATCH(Lists!$B$25,$A$1:$AN$1,0))&amp;""),"")&lt;&gt;"",IFERROR(TRIM(INDEX($A40:$AN40,MATCH(Lists!$B$26,$A$1:$AN$1,0))&amp;""),"")&lt;&gt;"",IFERROR(TRIM(INDEX($A40:$AN40,MATCH(Lists!$B$27,$A$1:$AN$1,0))&amp;""),"")&lt;&gt;""),1,0))</f>
        <v/>
      </c>
      <c r="AQ40" s="19">
        <f>IF(AP40=1,COUNTIF($AP$2:AP40,1),"")</f>
        <v/>
      </c>
      <c r="AR40" s="19">
        <f>IF(IFERROR(TRIM(INDEX($A40:$AN40,MATCH(Lists!$B$3,$A$1:$AN$1,0))&amp;""),"")="",0,IF(OR(IFERROR(TRIM(INDEX($A40:$AN40,MATCH(Lists!$B$20,$A$1:$AN$1,0))&amp;""),"")&lt;&gt;"",IFERROR(TRIM(INDEX($A40:$AN40,MATCH(Lists!$B$21,$A$1:$AN$1,0))&amp;""),"")=Lists!$B$30,IFERROR(TRIM(INDEX($A40:$AN40,MATCH(Lists!$B$22,$A$1:$AN$1,0))&amp;""),"")&lt;&gt;"",IFERROR(TRIM(INDEX($A40:$AN40,MATCH(Lists!$B$23,$A$1:$AN$1,0))&amp;""),"")&lt;&gt;""),1,0))</f>
        <v/>
      </c>
      <c r="AS40" s="19">
        <f>IF(AR40=1,COUNTIF($AR$2:AR40,1),"")</f>
        <v/>
      </c>
    </row>
    <row r="41">
      <c r="AP41" s="19">
        <f>IF(IFERROR(TRIM(INDEX($A41:$AN41,MATCH(Lists!$B$3,$A$1:$AN$1,0))&amp;""),"")="",0,IF(OR(IFERROR(TRIM(INDEX($A41:$AN41,MATCH(Lists!$B$24,$A$1:$AN$1,0))&amp;""),"")=Lists!$B$30,IFERROR(TRIM(INDEX($A41:$AN41,MATCH(Lists!$B$25,$A$1:$AN$1,0))&amp;""),"")&lt;&gt;"",IFERROR(TRIM(INDEX($A41:$AN41,MATCH(Lists!$B$26,$A$1:$AN$1,0))&amp;""),"")&lt;&gt;"",IFERROR(TRIM(INDEX($A41:$AN41,MATCH(Lists!$B$27,$A$1:$AN$1,0))&amp;""),"")&lt;&gt;""),1,0))</f>
        <v/>
      </c>
      <c r="AQ41" s="19">
        <f>IF(AP41=1,COUNTIF($AP$2:AP41,1),"")</f>
        <v/>
      </c>
      <c r="AR41" s="19">
        <f>IF(IFERROR(TRIM(INDEX($A41:$AN41,MATCH(Lists!$B$3,$A$1:$AN$1,0))&amp;""),"")="",0,IF(OR(IFERROR(TRIM(INDEX($A41:$AN41,MATCH(Lists!$B$20,$A$1:$AN$1,0))&amp;""),"")&lt;&gt;"",IFERROR(TRIM(INDEX($A41:$AN41,MATCH(Lists!$B$21,$A$1:$AN$1,0))&amp;""),"")=Lists!$B$30,IFERROR(TRIM(INDEX($A41:$AN41,MATCH(Lists!$B$22,$A$1:$AN$1,0))&amp;""),"")&lt;&gt;"",IFERROR(TRIM(INDEX($A41:$AN41,MATCH(Lists!$B$23,$A$1:$AN$1,0))&amp;""),"")&lt;&gt;""),1,0))</f>
        <v/>
      </c>
      <c r="AS41" s="19">
        <f>IF(AR41=1,COUNTIF($AR$2:AR41,1),"")</f>
        <v/>
      </c>
    </row>
    <row r="42">
      <c r="AP42" s="19">
        <f>IF(IFERROR(TRIM(INDEX($A42:$AN42,MATCH(Lists!$B$3,$A$1:$AN$1,0))&amp;""),"")="",0,IF(OR(IFERROR(TRIM(INDEX($A42:$AN42,MATCH(Lists!$B$24,$A$1:$AN$1,0))&amp;""),"")=Lists!$B$30,IFERROR(TRIM(INDEX($A42:$AN42,MATCH(Lists!$B$25,$A$1:$AN$1,0))&amp;""),"")&lt;&gt;"",IFERROR(TRIM(INDEX($A42:$AN42,MATCH(Lists!$B$26,$A$1:$AN$1,0))&amp;""),"")&lt;&gt;"",IFERROR(TRIM(INDEX($A42:$AN42,MATCH(Lists!$B$27,$A$1:$AN$1,0))&amp;""),"")&lt;&gt;""),1,0))</f>
        <v/>
      </c>
      <c r="AQ42" s="19">
        <f>IF(AP42=1,COUNTIF($AP$2:AP42,1),"")</f>
        <v/>
      </c>
      <c r="AR42" s="19">
        <f>IF(IFERROR(TRIM(INDEX($A42:$AN42,MATCH(Lists!$B$3,$A$1:$AN$1,0))&amp;""),"")="",0,IF(OR(IFERROR(TRIM(INDEX($A42:$AN42,MATCH(Lists!$B$20,$A$1:$AN$1,0))&amp;""),"")&lt;&gt;"",IFERROR(TRIM(INDEX($A42:$AN42,MATCH(Lists!$B$21,$A$1:$AN$1,0))&amp;""),"")=Lists!$B$30,IFERROR(TRIM(INDEX($A42:$AN42,MATCH(Lists!$B$22,$A$1:$AN$1,0))&amp;""),"")&lt;&gt;"",IFERROR(TRIM(INDEX($A42:$AN42,MATCH(Lists!$B$23,$A$1:$AN$1,0))&amp;""),"")&lt;&gt;""),1,0))</f>
        <v/>
      </c>
      <c r="AS42" s="19">
        <f>IF(AR42=1,COUNTIF($AR$2:AR42,1),"")</f>
        <v/>
      </c>
    </row>
    <row r="43">
      <c r="AP43" s="19">
        <f>IF(IFERROR(TRIM(INDEX($A43:$AN43,MATCH(Lists!$B$3,$A$1:$AN$1,0))&amp;""),"")="",0,IF(OR(IFERROR(TRIM(INDEX($A43:$AN43,MATCH(Lists!$B$24,$A$1:$AN$1,0))&amp;""),"")=Lists!$B$30,IFERROR(TRIM(INDEX($A43:$AN43,MATCH(Lists!$B$25,$A$1:$AN$1,0))&amp;""),"")&lt;&gt;"",IFERROR(TRIM(INDEX($A43:$AN43,MATCH(Lists!$B$26,$A$1:$AN$1,0))&amp;""),"")&lt;&gt;"",IFERROR(TRIM(INDEX($A43:$AN43,MATCH(Lists!$B$27,$A$1:$AN$1,0))&amp;""),"")&lt;&gt;""),1,0))</f>
        <v/>
      </c>
      <c r="AQ43" s="19">
        <f>IF(AP43=1,COUNTIF($AP$2:AP43,1),"")</f>
        <v/>
      </c>
      <c r="AR43" s="19">
        <f>IF(IFERROR(TRIM(INDEX($A43:$AN43,MATCH(Lists!$B$3,$A$1:$AN$1,0))&amp;""),"")="",0,IF(OR(IFERROR(TRIM(INDEX($A43:$AN43,MATCH(Lists!$B$20,$A$1:$AN$1,0))&amp;""),"")&lt;&gt;"",IFERROR(TRIM(INDEX($A43:$AN43,MATCH(Lists!$B$21,$A$1:$AN$1,0))&amp;""),"")=Lists!$B$30,IFERROR(TRIM(INDEX($A43:$AN43,MATCH(Lists!$B$22,$A$1:$AN$1,0))&amp;""),"")&lt;&gt;"",IFERROR(TRIM(INDEX($A43:$AN43,MATCH(Lists!$B$23,$A$1:$AN$1,0))&amp;""),"")&lt;&gt;""),1,0))</f>
        <v/>
      </c>
      <c r="AS43" s="19">
        <f>IF(AR43=1,COUNTIF($AR$2:AR43,1),"")</f>
        <v/>
      </c>
    </row>
    <row r="44">
      <c r="AP44" s="19">
        <f>IF(IFERROR(TRIM(INDEX($A44:$AN44,MATCH(Lists!$B$3,$A$1:$AN$1,0))&amp;""),"")="",0,IF(OR(IFERROR(TRIM(INDEX($A44:$AN44,MATCH(Lists!$B$24,$A$1:$AN$1,0))&amp;""),"")=Lists!$B$30,IFERROR(TRIM(INDEX($A44:$AN44,MATCH(Lists!$B$25,$A$1:$AN$1,0))&amp;""),"")&lt;&gt;"",IFERROR(TRIM(INDEX($A44:$AN44,MATCH(Lists!$B$26,$A$1:$AN$1,0))&amp;""),"")&lt;&gt;"",IFERROR(TRIM(INDEX($A44:$AN44,MATCH(Lists!$B$27,$A$1:$AN$1,0))&amp;""),"")&lt;&gt;""),1,0))</f>
        <v/>
      </c>
      <c r="AQ44" s="19">
        <f>IF(AP44=1,COUNTIF($AP$2:AP44,1),"")</f>
        <v/>
      </c>
      <c r="AR44" s="19">
        <f>IF(IFERROR(TRIM(INDEX($A44:$AN44,MATCH(Lists!$B$3,$A$1:$AN$1,0))&amp;""),"")="",0,IF(OR(IFERROR(TRIM(INDEX($A44:$AN44,MATCH(Lists!$B$20,$A$1:$AN$1,0))&amp;""),"")&lt;&gt;"",IFERROR(TRIM(INDEX($A44:$AN44,MATCH(Lists!$B$21,$A$1:$AN$1,0))&amp;""),"")=Lists!$B$30,IFERROR(TRIM(INDEX($A44:$AN44,MATCH(Lists!$B$22,$A$1:$AN$1,0))&amp;""),"")&lt;&gt;"",IFERROR(TRIM(INDEX($A44:$AN44,MATCH(Lists!$B$23,$A$1:$AN$1,0))&amp;""),"")&lt;&gt;""),1,0))</f>
        <v/>
      </c>
      <c r="AS44" s="19">
        <f>IF(AR44=1,COUNTIF($AR$2:AR44,1),"")</f>
        <v/>
      </c>
    </row>
    <row r="45">
      <c r="AP45" s="19">
        <f>IF(IFERROR(TRIM(INDEX($A45:$AN45,MATCH(Lists!$B$3,$A$1:$AN$1,0))&amp;""),"")="",0,IF(OR(IFERROR(TRIM(INDEX($A45:$AN45,MATCH(Lists!$B$24,$A$1:$AN$1,0))&amp;""),"")=Lists!$B$30,IFERROR(TRIM(INDEX($A45:$AN45,MATCH(Lists!$B$25,$A$1:$AN$1,0))&amp;""),"")&lt;&gt;"",IFERROR(TRIM(INDEX($A45:$AN45,MATCH(Lists!$B$26,$A$1:$AN$1,0))&amp;""),"")&lt;&gt;"",IFERROR(TRIM(INDEX($A45:$AN45,MATCH(Lists!$B$27,$A$1:$AN$1,0))&amp;""),"")&lt;&gt;""),1,0))</f>
        <v/>
      </c>
      <c r="AQ45" s="19">
        <f>IF(AP45=1,COUNTIF($AP$2:AP45,1),"")</f>
        <v/>
      </c>
      <c r="AR45" s="19">
        <f>IF(IFERROR(TRIM(INDEX($A45:$AN45,MATCH(Lists!$B$3,$A$1:$AN$1,0))&amp;""),"")="",0,IF(OR(IFERROR(TRIM(INDEX($A45:$AN45,MATCH(Lists!$B$20,$A$1:$AN$1,0))&amp;""),"")&lt;&gt;"",IFERROR(TRIM(INDEX($A45:$AN45,MATCH(Lists!$B$21,$A$1:$AN$1,0))&amp;""),"")=Lists!$B$30,IFERROR(TRIM(INDEX($A45:$AN45,MATCH(Lists!$B$22,$A$1:$AN$1,0))&amp;""),"")&lt;&gt;"",IFERROR(TRIM(INDEX($A45:$AN45,MATCH(Lists!$B$23,$A$1:$AN$1,0))&amp;""),"")&lt;&gt;""),1,0))</f>
        <v/>
      </c>
      <c r="AS45" s="19">
        <f>IF(AR45=1,COUNTIF($AR$2:AR45,1),"")</f>
        <v/>
      </c>
    </row>
    <row r="46">
      <c r="AP46" s="19">
        <f>IF(IFERROR(TRIM(INDEX($A46:$AN46,MATCH(Lists!$B$3,$A$1:$AN$1,0))&amp;""),"")="",0,IF(OR(IFERROR(TRIM(INDEX($A46:$AN46,MATCH(Lists!$B$24,$A$1:$AN$1,0))&amp;""),"")=Lists!$B$30,IFERROR(TRIM(INDEX($A46:$AN46,MATCH(Lists!$B$25,$A$1:$AN$1,0))&amp;""),"")&lt;&gt;"",IFERROR(TRIM(INDEX($A46:$AN46,MATCH(Lists!$B$26,$A$1:$AN$1,0))&amp;""),"")&lt;&gt;"",IFERROR(TRIM(INDEX($A46:$AN46,MATCH(Lists!$B$27,$A$1:$AN$1,0))&amp;""),"")&lt;&gt;""),1,0))</f>
        <v/>
      </c>
      <c r="AQ46" s="19">
        <f>IF(AP46=1,COUNTIF($AP$2:AP46,1),"")</f>
        <v/>
      </c>
      <c r="AR46" s="19">
        <f>IF(IFERROR(TRIM(INDEX($A46:$AN46,MATCH(Lists!$B$3,$A$1:$AN$1,0))&amp;""),"")="",0,IF(OR(IFERROR(TRIM(INDEX($A46:$AN46,MATCH(Lists!$B$20,$A$1:$AN$1,0))&amp;""),"")&lt;&gt;"",IFERROR(TRIM(INDEX($A46:$AN46,MATCH(Lists!$B$21,$A$1:$AN$1,0))&amp;""),"")=Lists!$B$30,IFERROR(TRIM(INDEX($A46:$AN46,MATCH(Lists!$B$22,$A$1:$AN$1,0))&amp;""),"")&lt;&gt;"",IFERROR(TRIM(INDEX($A46:$AN46,MATCH(Lists!$B$23,$A$1:$AN$1,0))&amp;""),"")&lt;&gt;""),1,0))</f>
        <v/>
      </c>
      <c r="AS46" s="19">
        <f>IF(AR46=1,COUNTIF($AR$2:AR46,1),"")</f>
        <v/>
      </c>
    </row>
    <row r="47">
      <c r="AP47" s="19">
        <f>IF(IFERROR(TRIM(INDEX($A47:$AN47,MATCH(Lists!$B$3,$A$1:$AN$1,0))&amp;""),"")="",0,IF(OR(IFERROR(TRIM(INDEX($A47:$AN47,MATCH(Lists!$B$24,$A$1:$AN$1,0))&amp;""),"")=Lists!$B$30,IFERROR(TRIM(INDEX($A47:$AN47,MATCH(Lists!$B$25,$A$1:$AN$1,0))&amp;""),"")&lt;&gt;"",IFERROR(TRIM(INDEX($A47:$AN47,MATCH(Lists!$B$26,$A$1:$AN$1,0))&amp;""),"")&lt;&gt;"",IFERROR(TRIM(INDEX($A47:$AN47,MATCH(Lists!$B$27,$A$1:$AN$1,0))&amp;""),"")&lt;&gt;""),1,0))</f>
        <v/>
      </c>
      <c r="AQ47" s="19">
        <f>IF(AP47=1,COUNTIF($AP$2:AP47,1),"")</f>
        <v/>
      </c>
      <c r="AR47" s="19">
        <f>IF(IFERROR(TRIM(INDEX($A47:$AN47,MATCH(Lists!$B$3,$A$1:$AN$1,0))&amp;""),"")="",0,IF(OR(IFERROR(TRIM(INDEX($A47:$AN47,MATCH(Lists!$B$20,$A$1:$AN$1,0))&amp;""),"")&lt;&gt;"",IFERROR(TRIM(INDEX($A47:$AN47,MATCH(Lists!$B$21,$A$1:$AN$1,0))&amp;""),"")=Lists!$B$30,IFERROR(TRIM(INDEX($A47:$AN47,MATCH(Lists!$B$22,$A$1:$AN$1,0))&amp;""),"")&lt;&gt;"",IFERROR(TRIM(INDEX($A47:$AN47,MATCH(Lists!$B$23,$A$1:$AN$1,0))&amp;""),"")&lt;&gt;""),1,0))</f>
        <v/>
      </c>
      <c r="AS47" s="19">
        <f>IF(AR47=1,COUNTIF($AR$2:AR47,1),"")</f>
        <v/>
      </c>
    </row>
    <row r="48">
      <c r="AP48" s="19">
        <f>IF(IFERROR(TRIM(INDEX($A48:$AN48,MATCH(Lists!$B$3,$A$1:$AN$1,0))&amp;""),"")="",0,IF(OR(IFERROR(TRIM(INDEX($A48:$AN48,MATCH(Lists!$B$24,$A$1:$AN$1,0))&amp;""),"")=Lists!$B$30,IFERROR(TRIM(INDEX($A48:$AN48,MATCH(Lists!$B$25,$A$1:$AN$1,0))&amp;""),"")&lt;&gt;"",IFERROR(TRIM(INDEX($A48:$AN48,MATCH(Lists!$B$26,$A$1:$AN$1,0))&amp;""),"")&lt;&gt;"",IFERROR(TRIM(INDEX($A48:$AN48,MATCH(Lists!$B$27,$A$1:$AN$1,0))&amp;""),"")&lt;&gt;""),1,0))</f>
        <v/>
      </c>
      <c r="AQ48" s="19">
        <f>IF(AP48=1,COUNTIF($AP$2:AP48,1),"")</f>
        <v/>
      </c>
      <c r="AR48" s="19">
        <f>IF(IFERROR(TRIM(INDEX($A48:$AN48,MATCH(Lists!$B$3,$A$1:$AN$1,0))&amp;""),"")="",0,IF(OR(IFERROR(TRIM(INDEX($A48:$AN48,MATCH(Lists!$B$20,$A$1:$AN$1,0))&amp;""),"")&lt;&gt;"",IFERROR(TRIM(INDEX($A48:$AN48,MATCH(Lists!$B$21,$A$1:$AN$1,0))&amp;""),"")=Lists!$B$30,IFERROR(TRIM(INDEX($A48:$AN48,MATCH(Lists!$B$22,$A$1:$AN$1,0))&amp;""),"")&lt;&gt;"",IFERROR(TRIM(INDEX($A48:$AN48,MATCH(Lists!$B$23,$A$1:$AN$1,0))&amp;""),"")&lt;&gt;""),1,0))</f>
        <v/>
      </c>
      <c r="AS48" s="19">
        <f>IF(AR48=1,COUNTIF($AR$2:AR48,1),"")</f>
        <v/>
      </c>
    </row>
    <row r="49">
      <c r="AP49" s="19">
        <f>IF(IFERROR(TRIM(INDEX($A49:$AN49,MATCH(Lists!$B$3,$A$1:$AN$1,0))&amp;""),"")="",0,IF(OR(IFERROR(TRIM(INDEX($A49:$AN49,MATCH(Lists!$B$24,$A$1:$AN$1,0))&amp;""),"")=Lists!$B$30,IFERROR(TRIM(INDEX($A49:$AN49,MATCH(Lists!$B$25,$A$1:$AN$1,0))&amp;""),"")&lt;&gt;"",IFERROR(TRIM(INDEX($A49:$AN49,MATCH(Lists!$B$26,$A$1:$AN$1,0))&amp;""),"")&lt;&gt;"",IFERROR(TRIM(INDEX($A49:$AN49,MATCH(Lists!$B$27,$A$1:$AN$1,0))&amp;""),"")&lt;&gt;""),1,0))</f>
        <v/>
      </c>
      <c r="AQ49" s="19">
        <f>IF(AP49=1,COUNTIF($AP$2:AP49,1),"")</f>
        <v/>
      </c>
      <c r="AR49" s="19">
        <f>IF(IFERROR(TRIM(INDEX($A49:$AN49,MATCH(Lists!$B$3,$A$1:$AN$1,0))&amp;""),"")="",0,IF(OR(IFERROR(TRIM(INDEX($A49:$AN49,MATCH(Lists!$B$20,$A$1:$AN$1,0))&amp;""),"")&lt;&gt;"",IFERROR(TRIM(INDEX($A49:$AN49,MATCH(Lists!$B$21,$A$1:$AN$1,0))&amp;""),"")=Lists!$B$30,IFERROR(TRIM(INDEX($A49:$AN49,MATCH(Lists!$B$22,$A$1:$AN$1,0))&amp;""),"")&lt;&gt;"",IFERROR(TRIM(INDEX($A49:$AN49,MATCH(Lists!$B$23,$A$1:$AN$1,0))&amp;""),"")&lt;&gt;""),1,0))</f>
        <v/>
      </c>
      <c r="AS49" s="19">
        <f>IF(AR49=1,COUNTIF($AR$2:AR49,1),"")</f>
        <v/>
      </c>
    </row>
    <row r="50">
      <c r="AP50" s="19">
        <f>IF(IFERROR(TRIM(INDEX($A50:$AN50,MATCH(Lists!$B$3,$A$1:$AN$1,0))&amp;""),"")="",0,IF(OR(IFERROR(TRIM(INDEX($A50:$AN50,MATCH(Lists!$B$24,$A$1:$AN$1,0))&amp;""),"")=Lists!$B$30,IFERROR(TRIM(INDEX($A50:$AN50,MATCH(Lists!$B$25,$A$1:$AN$1,0))&amp;""),"")&lt;&gt;"",IFERROR(TRIM(INDEX($A50:$AN50,MATCH(Lists!$B$26,$A$1:$AN$1,0))&amp;""),"")&lt;&gt;"",IFERROR(TRIM(INDEX($A50:$AN50,MATCH(Lists!$B$27,$A$1:$AN$1,0))&amp;""),"")&lt;&gt;""),1,0))</f>
        <v/>
      </c>
      <c r="AQ50" s="19">
        <f>IF(AP50=1,COUNTIF($AP$2:AP50,1),"")</f>
        <v/>
      </c>
      <c r="AR50" s="19">
        <f>IF(IFERROR(TRIM(INDEX($A50:$AN50,MATCH(Lists!$B$3,$A$1:$AN$1,0))&amp;""),"")="",0,IF(OR(IFERROR(TRIM(INDEX($A50:$AN50,MATCH(Lists!$B$20,$A$1:$AN$1,0))&amp;""),"")&lt;&gt;"",IFERROR(TRIM(INDEX($A50:$AN50,MATCH(Lists!$B$21,$A$1:$AN$1,0))&amp;""),"")=Lists!$B$30,IFERROR(TRIM(INDEX($A50:$AN50,MATCH(Lists!$B$22,$A$1:$AN$1,0))&amp;""),"")&lt;&gt;"",IFERROR(TRIM(INDEX($A50:$AN50,MATCH(Lists!$B$23,$A$1:$AN$1,0))&amp;""),"")&lt;&gt;""),1,0))</f>
        <v/>
      </c>
      <c r="AS50" s="19">
        <f>IF(AR50=1,COUNTIF($AR$2:AR50,1),"")</f>
        <v/>
      </c>
    </row>
    <row r="51">
      <c r="AP51" s="19">
        <f>IF(IFERROR(TRIM(INDEX($A51:$AN51,MATCH(Lists!$B$3,$A$1:$AN$1,0))&amp;""),"")="",0,IF(OR(IFERROR(TRIM(INDEX($A51:$AN51,MATCH(Lists!$B$24,$A$1:$AN$1,0))&amp;""),"")=Lists!$B$30,IFERROR(TRIM(INDEX($A51:$AN51,MATCH(Lists!$B$25,$A$1:$AN$1,0))&amp;""),"")&lt;&gt;"",IFERROR(TRIM(INDEX($A51:$AN51,MATCH(Lists!$B$26,$A$1:$AN$1,0))&amp;""),"")&lt;&gt;"",IFERROR(TRIM(INDEX($A51:$AN51,MATCH(Lists!$B$27,$A$1:$AN$1,0))&amp;""),"")&lt;&gt;""),1,0))</f>
        <v/>
      </c>
      <c r="AQ51" s="19">
        <f>IF(AP51=1,COUNTIF($AP$2:AP51,1),"")</f>
        <v/>
      </c>
      <c r="AR51" s="19">
        <f>IF(IFERROR(TRIM(INDEX($A51:$AN51,MATCH(Lists!$B$3,$A$1:$AN$1,0))&amp;""),"")="",0,IF(OR(IFERROR(TRIM(INDEX($A51:$AN51,MATCH(Lists!$B$20,$A$1:$AN$1,0))&amp;""),"")&lt;&gt;"",IFERROR(TRIM(INDEX($A51:$AN51,MATCH(Lists!$B$21,$A$1:$AN$1,0))&amp;""),"")=Lists!$B$30,IFERROR(TRIM(INDEX($A51:$AN51,MATCH(Lists!$B$22,$A$1:$AN$1,0))&amp;""),"")&lt;&gt;"",IFERROR(TRIM(INDEX($A51:$AN51,MATCH(Lists!$B$23,$A$1:$AN$1,0))&amp;""),"")&lt;&gt;""),1,0))</f>
        <v/>
      </c>
      <c r="AS51" s="19">
        <f>IF(AR51=1,COUNTIF($AR$2:AR51,1),"")</f>
        <v/>
      </c>
    </row>
    <row r="52">
      <c r="AP52" s="19">
        <f>IF(IFERROR(TRIM(INDEX($A52:$AN52,MATCH(Lists!$B$3,$A$1:$AN$1,0))&amp;""),"")="",0,IF(OR(IFERROR(TRIM(INDEX($A52:$AN52,MATCH(Lists!$B$24,$A$1:$AN$1,0))&amp;""),"")=Lists!$B$30,IFERROR(TRIM(INDEX($A52:$AN52,MATCH(Lists!$B$25,$A$1:$AN$1,0))&amp;""),"")&lt;&gt;"",IFERROR(TRIM(INDEX($A52:$AN52,MATCH(Lists!$B$26,$A$1:$AN$1,0))&amp;""),"")&lt;&gt;"",IFERROR(TRIM(INDEX($A52:$AN52,MATCH(Lists!$B$27,$A$1:$AN$1,0))&amp;""),"")&lt;&gt;""),1,0))</f>
        <v/>
      </c>
      <c r="AQ52" s="19">
        <f>IF(AP52=1,COUNTIF($AP$2:AP52,1),"")</f>
        <v/>
      </c>
      <c r="AR52" s="19">
        <f>IF(IFERROR(TRIM(INDEX($A52:$AN52,MATCH(Lists!$B$3,$A$1:$AN$1,0))&amp;""),"")="",0,IF(OR(IFERROR(TRIM(INDEX($A52:$AN52,MATCH(Lists!$B$20,$A$1:$AN$1,0))&amp;""),"")&lt;&gt;"",IFERROR(TRIM(INDEX($A52:$AN52,MATCH(Lists!$B$21,$A$1:$AN$1,0))&amp;""),"")=Lists!$B$30,IFERROR(TRIM(INDEX($A52:$AN52,MATCH(Lists!$B$22,$A$1:$AN$1,0))&amp;""),"")&lt;&gt;"",IFERROR(TRIM(INDEX($A52:$AN52,MATCH(Lists!$B$23,$A$1:$AN$1,0))&amp;""),"")&lt;&gt;""),1,0))</f>
        <v/>
      </c>
      <c r="AS52" s="19">
        <f>IF(AR52=1,COUNTIF($AR$2:AR52,1),"")</f>
        <v/>
      </c>
    </row>
    <row r="53">
      <c r="AP53" s="19">
        <f>IF(IFERROR(TRIM(INDEX($A53:$AN53,MATCH(Lists!$B$3,$A$1:$AN$1,0))&amp;""),"")="",0,IF(OR(IFERROR(TRIM(INDEX($A53:$AN53,MATCH(Lists!$B$24,$A$1:$AN$1,0))&amp;""),"")=Lists!$B$30,IFERROR(TRIM(INDEX($A53:$AN53,MATCH(Lists!$B$25,$A$1:$AN$1,0))&amp;""),"")&lt;&gt;"",IFERROR(TRIM(INDEX($A53:$AN53,MATCH(Lists!$B$26,$A$1:$AN$1,0))&amp;""),"")&lt;&gt;"",IFERROR(TRIM(INDEX($A53:$AN53,MATCH(Lists!$B$27,$A$1:$AN$1,0))&amp;""),"")&lt;&gt;""),1,0))</f>
        <v/>
      </c>
      <c r="AQ53" s="19">
        <f>IF(AP53=1,COUNTIF($AP$2:AP53,1),"")</f>
        <v/>
      </c>
      <c r="AR53" s="19">
        <f>IF(IFERROR(TRIM(INDEX($A53:$AN53,MATCH(Lists!$B$3,$A$1:$AN$1,0))&amp;""),"")="",0,IF(OR(IFERROR(TRIM(INDEX($A53:$AN53,MATCH(Lists!$B$20,$A$1:$AN$1,0))&amp;""),"")&lt;&gt;"",IFERROR(TRIM(INDEX($A53:$AN53,MATCH(Lists!$B$21,$A$1:$AN$1,0))&amp;""),"")=Lists!$B$30,IFERROR(TRIM(INDEX($A53:$AN53,MATCH(Lists!$B$22,$A$1:$AN$1,0))&amp;""),"")&lt;&gt;"",IFERROR(TRIM(INDEX($A53:$AN53,MATCH(Lists!$B$23,$A$1:$AN$1,0))&amp;""),"")&lt;&gt;""),1,0))</f>
        <v/>
      </c>
      <c r="AS53" s="19">
        <f>IF(AR53=1,COUNTIF($AR$2:AR53,1),"")</f>
        <v/>
      </c>
    </row>
    <row r="54">
      <c r="AP54" s="19">
        <f>IF(IFERROR(TRIM(INDEX($A54:$AN54,MATCH(Lists!$B$3,$A$1:$AN$1,0))&amp;""),"")="",0,IF(OR(IFERROR(TRIM(INDEX($A54:$AN54,MATCH(Lists!$B$24,$A$1:$AN$1,0))&amp;""),"")=Lists!$B$30,IFERROR(TRIM(INDEX($A54:$AN54,MATCH(Lists!$B$25,$A$1:$AN$1,0))&amp;""),"")&lt;&gt;"",IFERROR(TRIM(INDEX($A54:$AN54,MATCH(Lists!$B$26,$A$1:$AN$1,0))&amp;""),"")&lt;&gt;"",IFERROR(TRIM(INDEX($A54:$AN54,MATCH(Lists!$B$27,$A$1:$AN$1,0))&amp;""),"")&lt;&gt;""),1,0))</f>
        <v/>
      </c>
      <c r="AQ54" s="19">
        <f>IF(AP54=1,COUNTIF($AP$2:AP54,1),"")</f>
        <v/>
      </c>
      <c r="AR54" s="19">
        <f>IF(IFERROR(TRIM(INDEX($A54:$AN54,MATCH(Lists!$B$3,$A$1:$AN$1,0))&amp;""),"")="",0,IF(OR(IFERROR(TRIM(INDEX($A54:$AN54,MATCH(Lists!$B$20,$A$1:$AN$1,0))&amp;""),"")&lt;&gt;"",IFERROR(TRIM(INDEX($A54:$AN54,MATCH(Lists!$B$21,$A$1:$AN$1,0))&amp;""),"")=Lists!$B$30,IFERROR(TRIM(INDEX($A54:$AN54,MATCH(Lists!$B$22,$A$1:$AN$1,0))&amp;""),"")&lt;&gt;"",IFERROR(TRIM(INDEX($A54:$AN54,MATCH(Lists!$B$23,$A$1:$AN$1,0))&amp;""),"")&lt;&gt;""),1,0))</f>
        <v/>
      </c>
      <c r="AS54" s="19">
        <f>IF(AR54=1,COUNTIF($AR$2:AR54,1),"")</f>
        <v/>
      </c>
    </row>
    <row r="55">
      <c r="AP55" s="19">
        <f>IF(IFERROR(TRIM(INDEX($A55:$AN55,MATCH(Lists!$B$3,$A$1:$AN$1,0))&amp;""),"")="",0,IF(OR(IFERROR(TRIM(INDEX($A55:$AN55,MATCH(Lists!$B$24,$A$1:$AN$1,0))&amp;""),"")=Lists!$B$30,IFERROR(TRIM(INDEX($A55:$AN55,MATCH(Lists!$B$25,$A$1:$AN$1,0))&amp;""),"")&lt;&gt;"",IFERROR(TRIM(INDEX($A55:$AN55,MATCH(Lists!$B$26,$A$1:$AN$1,0))&amp;""),"")&lt;&gt;"",IFERROR(TRIM(INDEX($A55:$AN55,MATCH(Lists!$B$27,$A$1:$AN$1,0))&amp;""),"")&lt;&gt;""),1,0))</f>
        <v/>
      </c>
      <c r="AQ55" s="19">
        <f>IF(AP55=1,COUNTIF($AP$2:AP55,1),"")</f>
        <v/>
      </c>
      <c r="AR55" s="19">
        <f>IF(IFERROR(TRIM(INDEX($A55:$AN55,MATCH(Lists!$B$3,$A$1:$AN$1,0))&amp;""),"")="",0,IF(OR(IFERROR(TRIM(INDEX($A55:$AN55,MATCH(Lists!$B$20,$A$1:$AN$1,0))&amp;""),"")&lt;&gt;"",IFERROR(TRIM(INDEX($A55:$AN55,MATCH(Lists!$B$21,$A$1:$AN$1,0))&amp;""),"")=Lists!$B$30,IFERROR(TRIM(INDEX($A55:$AN55,MATCH(Lists!$B$22,$A$1:$AN$1,0))&amp;""),"")&lt;&gt;"",IFERROR(TRIM(INDEX($A55:$AN55,MATCH(Lists!$B$23,$A$1:$AN$1,0))&amp;""),"")&lt;&gt;""),1,0))</f>
        <v/>
      </c>
      <c r="AS55" s="19">
        <f>IF(AR55=1,COUNTIF($AR$2:AR55,1),"")</f>
        <v/>
      </c>
    </row>
    <row r="56">
      <c r="AP56" s="19">
        <f>IF(IFERROR(TRIM(INDEX($A56:$AN56,MATCH(Lists!$B$3,$A$1:$AN$1,0))&amp;""),"")="",0,IF(OR(IFERROR(TRIM(INDEX($A56:$AN56,MATCH(Lists!$B$24,$A$1:$AN$1,0))&amp;""),"")=Lists!$B$30,IFERROR(TRIM(INDEX($A56:$AN56,MATCH(Lists!$B$25,$A$1:$AN$1,0))&amp;""),"")&lt;&gt;"",IFERROR(TRIM(INDEX($A56:$AN56,MATCH(Lists!$B$26,$A$1:$AN$1,0))&amp;""),"")&lt;&gt;"",IFERROR(TRIM(INDEX($A56:$AN56,MATCH(Lists!$B$27,$A$1:$AN$1,0))&amp;""),"")&lt;&gt;""),1,0))</f>
        <v/>
      </c>
      <c r="AQ56" s="19">
        <f>IF(AP56=1,COUNTIF($AP$2:AP56,1),"")</f>
        <v/>
      </c>
      <c r="AR56" s="19">
        <f>IF(IFERROR(TRIM(INDEX($A56:$AN56,MATCH(Lists!$B$3,$A$1:$AN$1,0))&amp;""),"")="",0,IF(OR(IFERROR(TRIM(INDEX($A56:$AN56,MATCH(Lists!$B$20,$A$1:$AN$1,0))&amp;""),"")&lt;&gt;"",IFERROR(TRIM(INDEX($A56:$AN56,MATCH(Lists!$B$21,$A$1:$AN$1,0))&amp;""),"")=Lists!$B$30,IFERROR(TRIM(INDEX($A56:$AN56,MATCH(Lists!$B$22,$A$1:$AN$1,0))&amp;""),"")&lt;&gt;"",IFERROR(TRIM(INDEX($A56:$AN56,MATCH(Lists!$B$23,$A$1:$AN$1,0))&amp;""),"")&lt;&gt;""),1,0))</f>
        <v/>
      </c>
      <c r="AS56" s="19">
        <f>IF(AR56=1,COUNTIF($AR$2:AR56,1),"")</f>
        <v/>
      </c>
    </row>
    <row r="57">
      <c r="AP57" s="19">
        <f>IF(IFERROR(TRIM(INDEX($A57:$AN57,MATCH(Lists!$B$3,$A$1:$AN$1,0))&amp;""),"")="",0,IF(OR(IFERROR(TRIM(INDEX($A57:$AN57,MATCH(Lists!$B$24,$A$1:$AN$1,0))&amp;""),"")=Lists!$B$30,IFERROR(TRIM(INDEX($A57:$AN57,MATCH(Lists!$B$25,$A$1:$AN$1,0))&amp;""),"")&lt;&gt;"",IFERROR(TRIM(INDEX($A57:$AN57,MATCH(Lists!$B$26,$A$1:$AN$1,0))&amp;""),"")&lt;&gt;"",IFERROR(TRIM(INDEX($A57:$AN57,MATCH(Lists!$B$27,$A$1:$AN$1,0))&amp;""),"")&lt;&gt;""),1,0))</f>
        <v/>
      </c>
      <c r="AQ57" s="19">
        <f>IF(AP57=1,COUNTIF($AP$2:AP57,1),"")</f>
        <v/>
      </c>
      <c r="AR57" s="19">
        <f>IF(IFERROR(TRIM(INDEX($A57:$AN57,MATCH(Lists!$B$3,$A$1:$AN$1,0))&amp;""),"")="",0,IF(OR(IFERROR(TRIM(INDEX($A57:$AN57,MATCH(Lists!$B$20,$A$1:$AN$1,0))&amp;""),"")&lt;&gt;"",IFERROR(TRIM(INDEX($A57:$AN57,MATCH(Lists!$B$21,$A$1:$AN$1,0))&amp;""),"")=Lists!$B$30,IFERROR(TRIM(INDEX($A57:$AN57,MATCH(Lists!$B$22,$A$1:$AN$1,0))&amp;""),"")&lt;&gt;"",IFERROR(TRIM(INDEX($A57:$AN57,MATCH(Lists!$B$23,$A$1:$AN$1,0))&amp;""),"")&lt;&gt;""),1,0))</f>
        <v/>
      </c>
      <c r="AS57" s="19">
        <f>IF(AR57=1,COUNTIF($AR$2:AR57,1),"")</f>
        <v/>
      </c>
    </row>
    <row r="58">
      <c r="AP58" s="19">
        <f>IF(IFERROR(TRIM(INDEX($A58:$AN58,MATCH(Lists!$B$3,$A$1:$AN$1,0))&amp;""),"")="",0,IF(OR(IFERROR(TRIM(INDEX($A58:$AN58,MATCH(Lists!$B$24,$A$1:$AN$1,0))&amp;""),"")=Lists!$B$30,IFERROR(TRIM(INDEX($A58:$AN58,MATCH(Lists!$B$25,$A$1:$AN$1,0))&amp;""),"")&lt;&gt;"",IFERROR(TRIM(INDEX($A58:$AN58,MATCH(Lists!$B$26,$A$1:$AN$1,0))&amp;""),"")&lt;&gt;"",IFERROR(TRIM(INDEX($A58:$AN58,MATCH(Lists!$B$27,$A$1:$AN$1,0))&amp;""),"")&lt;&gt;""),1,0))</f>
        <v/>
      </c>
      <c r="AQ58" s="19">
        <f>IF(AP58=1,COUNTIF($AP$2:AP58,1),"")</f>
        <v/>
      </c>
      <c r="AR58" s="19">
        <f>IF(IFERROR(TRIM(INDEX($A58:$AN58,MATCH(Lists!$B$3,$A$1:$AN$1,0))&amp;""),"")="",0,IF(OR(IFERROR(TRIM(INDEX($A58:$AN58,MATCH(Lists!$B$20,$A$1:$AN$1,0))&amp;""),"")&lt;&gt;"",IFERROR(TRIM(INDEX($A58:$AN58,MATCH(Lists!$B$21,$A$1:$AN$1,0))&amp;""),"")=Lists!$B$30,IFERROR(TRIM(INDEX($A58:$AN58,MATCH(Lists!$B$22,$A$1:$AN$1,0))&amp;""),"")&lt;&gt;"",IFERROR(TRIM(INDEX($A58:$AN58,MATCH(Lists!$B$23,$A$1:$AN$1,0))&amp;""),"")&lt;&gt;""),1,0))</f>
        <v/>
      </c>
      <c r="AS58" s="19">
        <f>IF(AR58=1,COUNTIF($AR$2:AR58,1),"")</f>
        <v/>
      </c>
    </row>
    <row r="59">
      <c r="AP59" s="19">
        <f>IF(IFERROR(TRIM(INDEX($A59:$AN59,MATCH(Lists!$B$3,$A$1:$AN$1,0))&amp;""),"")="",0,IF(OR(IFERROR(TRIM(INDEX($A59:$AN59,MATCH(Lists!$B$24,$A$1:$AN$1,0))&amp;""),"")=Lists!$B$30,IFERROR(TRIM(INDEX($A59:$AN59,MATCH(Lists!$B$25,$A$1:$AN$1,0))&amp;""),"")&lt;&gt;"",IFERROR(TRIM(INDEX($A59:$AN59,MATCH(Lists!$B$26,$A$1:$AN$1,0))&amp;""),"")&lt;&gt;"",IFERROR(TRIM(INDEX($A59:$AN59,MATCH(Lists!$B$27,$A$1:$AN$1,0))&amp;""),"")&lt;&gt;""),1,0))</f>
        <v/>
      </c>
      <c r="AQ59" s="19">
        <f>IF(AP59=1,COUNTIF($AP$2:AP59,1),"")</f>
        <v/>
      </c>
      <c r="AR59" s="19">
        <f>IF(IFERROR(TRIM(INDEX($A59:$AN59,MATCH(Lists!$B$3,$A$1:$AN$1,0))&amp;""),"")="",0,IF(OR(IFERROR(TRIM(INDEX($A59:$AN59,MATCH(Lists!$B$20,$A$1:$AN$1,0))&amp;""),"")&lt;&gt;"",IFERROR(TRIM(INDEX($A59:$AN59,MATCH(Lists!$B$21,$A$1:$AN$1,0))&amp;""),"")=Lists!$B$30,IFERROR(TRIM(INDEX($A59:$AN59,MATCH(Lists!$B$22,$A$1:$AN$1,0))&amp;""),"")&lt;&gt;"",IFERROR(TRIM(INDEX($A59:$AN59,MATCH(Lists!$B$23,$A$1:$AN$1,0))&amp;""),"")&lt;&gt;""),1,0))</f>
        <v/>
      </c>
      <c r="AS59" s="19">
        <f>IF(AR59=1,COUNTIF($AR$2:AR59,1),"")</f>
        <v/>
      </c>
    </row>
    <row r="60">
      <c r="AP60" s="19">
        <f>IF(IFERROR(TRIM(INDEX($A60:$AN60,MATCH(Lists!$B$3,$A$1:$AN$1,0))&amp;""),"")="",0,IF(OR(IFERROR(TRIM(INDEX($A60:$AN60,MATCH(Lists!$B$24,$A$1:$AN$1,0))&amp;""),"")=Lists!$B$30,IFERROR(TRIM(INDEX($A60:$AN60,MATCH(Lists!$B$25,$A$1:$AN$1,0))&amp;""),"")&lt;&gt;"",IFERROR(TRIM(INDEX($A60:$AN60,MATCH(Lists!$B$26,$A$1:$AN$1,0))&amp;""),"")&lt;&gt;"",IFERROR(TRIM(INDEX($A60:$AN60,MATCH(Lists!$B$27,$A$1:$AN$1,0))&amp;""),"")&lt;&gt;""),1,0))</f>
        <v/>
      </c>
      <c r="AQ60" s="19">
        <f>IF(AP60=1,COUNTIF($AP$2:AP60,1),"")</f>
        <v/>
      </c>
      <c r="AR60" s="19">
        <f>IF(IFERROR(TRIM(INDEX($A60:$AN60,MATCH(Lists!$B$3,$A$1:$AN$1,0))&amp;""),"")="",0,IF(OR(IFERROR(TRIM(INDEX($A60:$AN60,MATCH(Lists!$B$20,$A$1:$AN$1,0))&amp;""),"")&lt;&gt;"",IFERROR(TRIM(INDEX($A60:$AN60,MATCH(Lists!$B$21,$A$1:$AN$1,0))&amp;""),"")=Lists!$B$30,IFERROR(TRIM(INDEX($A60:$AN60,MATCH(Lists!$B$22,$A$1:$AN$1,0))&amp;""),"")&lt;&gt;"",IFERROR(TRIM(INDEX($A60:$AN60,MATCH(Lists!$B$23,$A$1:$AN$1,0))&amp;""),"")&lt;&gt;""),1,0))</f>
        <v/>
      </c>
      <c r="AS60" s="19">
        <f>IF(AR60=1,COUNTIF($AR$2:AR60,1),"")</f>
        <v/>
      </c>
    </row>
    <row r="61">
      <c r="AP61" s="19">
        <f>IF(IFERROR(TRIM(INDEX($A61:$AN61,MATCH(Lists!$B$3,$A$1:$AN$1,0))&amp;""),"")="",0,IF(OR(IFERROR(TRIM(INDEX($A61:$AN61,MATCH(Lists!$B$24,$A$1:$AN$1,0))&amp;""),"")=Lists!$B$30,IFERROR(TRIM(INDEX($A61:$AN61,MATCH(Lists!$B$25,$A$1:$AN$1,0))&amp;""),"")&lt;&gt;"",IFERROR(TRIM(INDEX($A61:$AN61,MATCH(Lists!$B$26,$A$1:$AN$1,0))&amp;""),"")&lt;&gt;"",IFERROR(TRIM(INDEX($A61:$AN61,MATCH(Lists!$B$27,$A$1:$AN$1,0))&amp;""),"")&lt;&gt;""),1,0))</f>
        <v/>
      </c>
      <c r="AQ61" s="19">
        <f>IF(AP61=1,COUNTIF($AP$2:AP61,1),"")</f>
        <v/>
      </c>
      <c r="AR61" s="19">
        <f>IF(IFERROR(TRIM(INDEX($A61:$AN61,MATCH(Lists!$B$3,$A$1:$AN$1,0))&amp;""),"")="",0,IF(OR(IFERROR(TRIM(INDEX($A61:$AN61,MATCH(Lists!$B$20,$A$1:$AN$1,0))&amp;""),"")&lt;&gt;"",IFERROR(TRIM(INDEX($A61:$AN61,MATCH(Lists!$B$21,$A$1:$AN$1,0))&amp;""),"")=Lists!$B$30,IFERROR(TRIM(INDEX($A61:$AN61,MATCH(Lists!$B$22,$A$1:$AN$1,0))&amp;""),"")&lt;&gt;"",IFERROR(TRIM(INDEX($A61:$AN61,MATCH(Lists!$B$23,$A$1:$AN$1,0))&amp;""),"")&lt;&gt;""),1,0))</f>
        <v/>
      </c>
      <c r="AS61" s="19">
        <f>IF(AR61=1,COUNTIF($AR$2:AR61,1),"")</f>
        <v/>
      </c>
    </row>
    <row r="62">
      <c r="AP62" s="19">
        <f>IF(IFERROR(TRIM(INDEX($A62:$AN62,MATCH(Lists!$B$3,$A$1:$AN$1,0))&amp;""),"")="",0,IF(OR(IFERROR(TRIM(INDEX($A62:$AN62,MATCH(Lists!$B$24,$A$1:$AN$1,0))&amp;""),"")=Lists!$B$30,IFERROR(TRIM(INDEX($A62:$AN62,MATCH(Lists!$B$25,$A$1:$AN$1,0))&amp;""),"")&lt;&gt;"",IFERROR(TRIM(INDEX($A62:$AN62,MATCH(Lists!$B$26,$A$1:$AN$1,0))&amp;""),"")&lt;&gt;"",IFERROR(TRIM(INDEX($A62:$AN62,MATCH(Lists!$B$27,$A$1:$AN$1,0))&amp;""),"")&lt;&gt;""),1,0))</f>
        <v/>
      </c>
      <c r="AQ62" s="19">
        <f>IF(AP62=1,COUNTIF($AP$2:AP62,1),"")</f>
        <v/>
      </c>
      <c r="AR62" s="19">
        <f>IF(IFERROR(TRIM(INDEX($A62:$AN62,MATCH(Lists!$B$3,$A$1:$AN$1,0))&amp;""),"")="",0,IF(OR(IFERROR(TRIM(INDEX($A62:$AN62,MATCH(Lists!$B$20,$A$1:$AN$1,0))&amp;""),"")&lt;&gt;"",IFERROR(TRIM(INDEX($A62:$AN62,MATCH(Lists!$B$21,$A$1:$AN$1,0))&amp;""),"")=Lists!$B$30,IFERROR(TRIM(INDEX($A62:$AN62,MATCH(Lists!$B$22,$A$1:$AN$1,0))&amp;""),"")&lt;&gt;"",IFERROR(TRIM(INDEX($A62:$AN62,MATCH(Lists!$B$23,$A$1:$AN$1,0))&amp;""),"")&lt;&gt;""),1,0))</f>
        <v/>
      </c>
      <c r="AS62" s="19">
        <f>IF(AR62=1,COUNTIF($AR$2:AR62,1),"")</f>
        <v/>
      </c>
    </row>
    <row r="63">
      <c r="AP63" s="19">
        <f>IF(IFERROR(TRIM(INDEX($A63:$AN63,MATCH(Lists!$B$3,$A$1:$AN$1,0))&amp;""),"")="",0,IF(OR(IFERROR(TRIM(INDEX($A63:$AN63,MATCH(Lists!$B$24,$A$1:$AN$1,0))&amp;""),"")=Lists!$B$30,IFERROR(TRIM(INDEX($A63:$AN63,MATCH(Lists!$B$25,$A$1:$AN$1,0))&amp;""),"")&lt;&gt;"",IFERROR(TRIM(INDEX($A63:$AN63,MATCH(Lists!$B$26,$A$1:$AN$1,0))&amp;""),"")&lt;&gt;"",IFERROR(TRIM(INDEX($A63:$AN63,MATCH(Lists!$B$27,$A$1:$AN$1,0))&amp;""),"")&lt;&gt;""),1,0))</f>
        <v/>
      </c>
      <c r="AQ63" s="19">
        <f>IF(AP63=1,COUNTIF($AP$2:AP63,1),"")</f>
        <v/>
      </c>
      <c r="AR63" s="19">
        <f>IF(IFERROR(TRIM(INDEX($A63:$AN63,MATCH(Lists!$B$3,$A$1:$AN$1,0))&amp;""),"")="",0,IF(OR(IFERROR(TRIM(INDEX($A63:$AN63,MATCH(Lists!$B$20,$A$1:$AN$1,0))&amp;""),"")&lt;&gt;"",IFERROR(TRIM(INDEX($A63:$AN63,MATCH(Lists!$B$21,$A$1:$AN$1,0))&amp;""),"")=Lists!$B$30,IFERROR(TRIM(INDEX($A63:$AN63,MATCH(Lists!$B$22,$A$1:$AN$1,0))&amp;""),"")&lt;&gt;"",IFERROR(TRIM(INDEX($A63:$AN63,MATCH(Lists!$B$23,$A$1:$AN$1,0))&amp;""),"")&lt;&gt;""),1,0))</f>
        <v/>
      </c>
      <c r="AS63" s="19">
        <f>IF(AR63=1,COUNTIF($AR$2:AR63,1),"")</f>
        <v/>
      </c>
    </row>
    <row r="64">
      <c r="AP64" s="19">
        <f>IF(IFERROR(TRIM(INDEX($A64:$AN64,MATCH(Lists!$B$3,$A$1:$AN$1,0))&amp;""),"")="",0,IF(OR(IFERROR(TRIM(INDEX($A64:$AN64,MATCH(Lists!$B$24,$A$1:$AN$1,0))&amp;""),"")=Lists!$B$30,IFERROR(TRIM(INDEX($A64:$AN64,MATCH(Lists!$B$25,$A$1:$AN$1,0))&amp;""),"")&lt;&gt;"",IFERROR(TRIM(INDEX($A64:$AN64,MATCH(Lists!$B$26,$A$1:$AN$1,0))&amp;""),"")&lt;&gt;"",IFERROR(TRIM(INDEX($A64:$AN64,MATCH(Lists!$B$27,$A$1:$AN$1,0))&amp;""),"")&lt;&gt;""),1,0))</f>
        <v/>
      </c>
      <c r="AQ64" s="19">
        <f>IF(AP64=1,COUNTIF($AP$2:AP64,1),"")</f>
        <v/>
      </c>
      <c r="AR64" s="19">
        <f>IF(IFERROR(TRIM(INDEX($A64:$AN64,MATCH(Lists!$B$3,$A$1:$AN$1,0))&amp;""),"")="",0,IF(OR(IFERROR(TRIM(INDEX($A64:$AN64,MATCH(Lists!$B$20,$A$1:$AN$1,0))&amp;""),"")&lt;&gt;"",IFERROR(TRIM(INDEX($A64:$AN64,MATCH(Lists!$B$21,$A$1:$AN$1,0))&amp;""),"")=Lists!$B$30,IFERROR(TRIM(INDEX($A64:$AN64,MATCH(Lists!$B$22,$A$1:$AN$1,0))&amp;""),"")&lt;&gt;"",IFERROR(TRIM(INDEX($A64:$AN64,MATCH(Lists!$B$23,$A$1:$AN$1,0))&amp;""),"")&lt;&gt;""),1,0))</f>
        <v/>
      </c>
      <c r="AS64" s="19">
        <f>IF(AR64=1,COUNTIF($AR$2:AR64,1),"")</f>
        <v/>
      </c>
    </row>
    <row r="65">
      <c r="AP65" s="19">
        <f>IF(IFERROR(TRIM(INDEX($A65:$AN65,MATCH(Lists!$B$3,$A$1:$AN$1,0))&amp;""),"")="",0,IF(OR(IFERROR(TRIM(INDEX($A65:$AN65,MATCH(Lists!$B$24,$A$1:$AN$1,0))&amp;""),"")=Lists!$B$30,IFERROR(TRIM(INDEX($A65:$AN65,MATCH(Lists!$B$25,$A$1:$AN$1,0))&amp;""),"")&lt;&gt;"",IFERROR(TRIM(INDEX($A65:$AN65,MATCH(Lists!$B$26,$A$1:$AN$1,0))&amp;""),"")&lt;&gt;"",IFERROR(TRIM(INDEX($A65:$AN65,MATCH(Lists!$B$27,$A$1:$AN$1,0))&amp;""),"")&lt;&gt;""),1,0))</f>
        <v/>
      </c>
      <c r="AQ65" s="19">
        <f>IF(AP65=1,COUNTIF($AP$2:AP65,1),"")</f>
        <v/>
      </c>
      <c r="AR65" s="19">
        <f>IF(IFERROR(TRIM(INDEX($A65:$AN65,MATCH(Lists!$B$3,$A$1:$AN$1,0))&amp;""),"")="",0,IF(OR(IFERROR(TRIM(INDEX($A65:$AN65,MATCH(Lists!$B$20,$A$1:$AN$1,0))&amp;""),"")&lt;&gt;"",IFERROR(TRIM(INDEX($A65:$AN65,MATCH(Lists!$B$21,$A$1:$AN$1,0))&amp;""),"")=Lists!$B$30,IFERROR(TRIM(INDEX($A65:$AN65,MATCH(Lists!$B$22,$A$1:$AN$1,0))&amp;""),"")&lt;&gt;"",IFERROR(TRIM(INDEX($A65:$AN65,MATCH(Lists!$B$23,$A$1:$AN$1,0))&amp;""),"")&lt;&gt;""),1,0))</f>
        <v/>
      </c>
      <c r="AS65" s="19">
        <f>IF(AR65=1,COUNTIF($AR$2:AR65,1),"")</f>
        <v/>
      </c>
    </row>
    <row r="66">
      <c r="AP66" s="19">
        <f>IF(IFERROR(TRIM(INDEX($A66:$AN66,MATCH(Lists!$B$3,$A$1:$AN$1,0))&amp;""),"")="",0,IF(OR(IFERROR(TRIM(INDEX($A66:$AN66,MATCH(Lists!$B$24,$A$1:$AN$1,0))&amp;""),"")=Lists!$B$30,IFERROR(TRIM(INDEX($A66:$AN66,MATCH(Lists!$B$25,$A$1:$AN$1,0))&amp;""),"")&lt;&gt;"",IFERROR(TRIM(INDEX($A66:$AN66,MATCH(Lists!$B$26,$A$1:$AN$1,0))&amp;""),"")&lt;&gt;"",IFERROR(TRIM(INDEX($A66:$AN66,MATCH(Lists!$B$27,$A$1:$AN$1,0))&amp;""),"")&lt;&gt;""),1,0))</f>
        <v/>
      </c>
      <c r="AQ66" s="19">
        <f>IF(AP66=1,COUNTIF($AP$2:AP66,1),"")</f>
        <v/>
      </c>
      <c r="AR66" s="19">
        <f>IF(IFERROR(TRIM(INDEX($A66:$AN66,MATCH(Lists!$B$3,$A$1:$AN$1,0))&amp;""),"")="",0,IF(OR(IFERROR(TRIM(INDEX($A66:$AN66,MATCH(Lists!$B$20,$A$1:$AN$1,0))&amp;""),"")&lt;&gt;"",IFERROR(TRIM(INDEX($A66:$AN66,MATCH(Lists!$B$21,$A$1:$AN$1,0))&amp;""),"")=Lists!$B$30,IFERROR(TRIM(INDEX($A66:$AN66,MATCH(Lists!$B$22,$A$1:$AN$1,0))&amp;""),"")&lt;&gt;"",IFERROR(TRIM(INDEX($A66:$AN66,MATCH(Lists!$B$23,$A$1:$AN$1,0))&amp;""),"")&lt;&gt;""),1,0))</f>
        <v/>
      </c>
      <c r="AS66" s="19">
        <f>IF(AR66=1,COUNTIF($AR$2:AR66,1),"")</f>
        <v/>
      </c>
    </row>
    <row r="67">
      <c r="AP67" s="19">
        <f>IF(IFERROR(TRIM(INDEX($A67:$AN67,MATCH(Lists!$B$3,$A$1:$AN$1,0))&amp;""),"")="",0,IF(OR(IFERROR(TRIM(INDEX($A67:$AN67,MATCH(Lists!$B$24,$A$1:$AN$1,0))&amp;""),"")=Lists!$B$30,IFERROR(TRIM(INDEX($A67:$AN67,MATCH(Lists!$B$25,$A$1:$AN$1,0))&amp;""),"")&lt;&gt;"",IFERROR(TRIM(INDEX($A67:$AN67,MATCH(Lists!$B$26,$A$1:$AN$1,0))&amp;""),"")&lt;&gt;"",IFERROR(TRIM(INDEX($A67:$AN67,MATCH(Lists!$B$27,$A$1:$AN$1,0))&amp;""),"")&lt;&gt;""),1,0))</f>
        <v/>
      </c>
      <c r="AQ67" s="19">
        <f>IF(AP67=1,COUNTIF($AP$2:AP67,1),"")</f>
        <v/>
      </c>
      <c r="AR67" s="19">
        <f>IF(IFERROR(TRIM(INDEX($A67:$AN67,MATCH(Lists!$B$3,$A$1:$AN$1,0))&amp;""),"")="",0,IF(OR(IFERROR(TRIM(INDEX($A67:$AN67,MATCH(Lists!$B$20,$A$1:$AN$1,0))&amp;""),"")&lt;&gt;"",IFERROR(TRIM(INDEX($A67:$AN67,MATCH(Lists!$B$21,$A$1:$AN$1,0))&amp;""),"")=Lists!$B$30,IFERROR(TRIM(INDEX($A67:$AN67,MATCH(Lists!$B$22,$A$1:$AN$1,0))&amp;""),"")&lt;&gt;"",IFERROR(TRIM(INDEX($A67:$AN67,MATCH(Lists!$B$23,$A$1:$AN$1,0))&amp;""),"")&lt;&gt;""),1,0))</f>
        <v/>
      </c>
      <c r="AS67" s="19">
        <f>IF(AR67=1,COUNTIF($AR$2:AR67,1),"")</f>
        <v/>
      </c>
    </row>
    <row r="68">
      <c r="AP68" s="19">
        <f>IF(IFERROR(TRIM(INDEX($A68:$AN68,MATCH(Lists!$B$3,$A$1:$AN$1,0))&amp;""),"")="",0,IF(OR(IFERROR(TRIM(INDEX($A68:$AN68,MATCH(Lists!$B$24,$A$1:$AN$1,0))&amp;""),"")=Lists!$B$30,IFERROR(TRIM(INDEX($A68:$AN68,MATCH(Lists!$B$25,$A$1:$AN$1,0))&amp;""),"")&lt;&gt;"",IFERROR(TRIM(INDEX($A68:$AN68,MATCH(Lists!$B$26,$A$1:$AN$1,0))&amp;""),"")&lt;&gt;"",IFERROR(TRIM(INDEX($A68:$AN68,MATCH(Lists!$B$27,$A$1:$AN$1,0))&amp;""),"")&lt;&gt;""),1,0))</f>
        <v/>
      </c>
      <c r="AQ68" s="19">
        <f>IF(AP68=1,COUNTIF($AP$2:AP68,1),"")</f>
        <v/>
      </c>
      <c r="AR68" s="19">
        <f>IF(IFERROR(TRIM(INDEX($A68:$AN68,MATCH(Lists!$B$3,$A$1:$AN$1,0))&amp;""),"")="",0,IF(OR(IFERROR(TRIM(INDEX($A68:$AN68,MATCH(Lists!$B$20,$A$1:$AN$1,0))&amp;""),"")&lt;&gt;"",IFERROR(TRIM(INDEX($A68:$AN68,MATCH(Lists!$B$21,$A$1:$AN$1,0))&amp;""),"")=Lists!$B$30,IFERROR(TRIM(INDEX($A68:$AN68,MATCH(Lists!$B$22,$A$1:$AN$1,0))&amp;""),"")&lt;&gt;"",IFERROR(TRIM(INDEX($A68:$AN68,MATCH(Lists!$B$23,$A$1:$AN$1,0))&amp;""),"")&lt;&gt;""),1,0))</f>
        <v/>
      </c>
      <c r="AS68" s="19">
        <f>IF(AR68=1,COUNTIF($AR$2:AR68,1),"")</f>
        <v/>
      </c>
    </row>
    <row r="69">
      <c r="AP69" s="19">
        <f>IF(IFERROR(TRIM(INDEX($A69:$AN69,MATCH(Lists!$B$3,$A$1:$AN$1,0))&amp;""),"")="",0,IF(OR(IFERROR(TRIM(INDEX($A69:$AN69,MATCH(Lists!$B$24,$A$1:$AN$1,0))&amp;""),"")=Lists!$B$30,IFERROR(TRIM(INDEX($A69:$AN69,MATCH(Lists!$B$25,$A$1:$AN$1,0))&amp;""),"")&lt;&gt;"",IFERROR(TRIM(INDEX($A69:$AN69,MATCH(Lists!$B$26,$A$1:$AN$1,0))&amp;""),"")&lt;&gt;"",IFERROR(TRIM(INDEX($A69:$AN69,MATCH(Lists!$B$27,$A$1:$AN$1,0))&amp;""),"")&lt;&gt;""),1,0))</f>
        <v/>
      </c>
      <c r="AQ69" s="19">
        <f>IF(AP69=1,COUNTIF($AP$2:AP69,1),"")</f>
        <v/>
      </c>
      <c r="AR69" s="19">
        <f>IF(IFERROR(TRIM(INDEX($A69:$AN69,MATCH(Lists!$B$3,$A$1:$AN$1,0))&amp;""),"")="",0,IF(OR(IFERROR(TRIM(INDEX($A69:$AN69,MATCH(Lists!$B$20,$A$1:$AN$1,0))&amp;""),"")&lt;&gt;"",IFERROR(TRIM(INDEX($A69:$AN69,MATCH(Lists!$B$21,$A$1:$AN$1,0))&amp;""),"")=Lists!$B$30,IFERROR(TRIM(INDEX($A69:$AN69,MATCH(Lists!$B$22,$A$1:$AN$1,0))&amp;""),"")&lt;&gt;"",IFERROR(TRIM(INDEX($A69:$AN69,MATCH(Lists!$B$23,$A$1:$AN$1,0))&amp;""),"")&lt;&gt;""),1,0))</f>
        <v/>
      </c>
      <c r="AS69" s="19">
        <f>IF(AR69=1,COUNTIF($AR$2:AR69,1),"")</f>
        <v/>
      </c>
    </row>
    <row r="70">
      <c r="AP70" s="19">
        <f>IF(IFERROR(TRIM(INDEX($A70:$AN70,MATCH(Lists!$B$3,$A$1:$AN$1,0))&amp;""),"")="",0,IF(OR(IFERROR(TRIM(INDEX($A70:$AN70,MATCH(Lists!$B$24,$A$1:$AN$1,0))&amp;""),"")=Lists!$B$30,IFERROR(TRIM(INDEX($A70:$AN70,MATCH(Lists!$B$25,$A$1:$AN$1,0))&amp;""),"")&lt;&gt;"",IFERROR(TRIM(INDEX($A70:$AN70,MATCH(Lists!$B$26,$A$1:$AN$1,0))&amp;""),"")&lt;&gt;"",IFERROR(TRIM(INDEX($A70:$AN70,MATCH(Lists!$B$27,$A$1:$AN$1,0))&amp;""),"")&lt;&gt;""),1,0))</f>
        <v/>
      </c>
      <c r="AQ70" s="19">
        <f>IF(AP70=1,COUNTIF($AP$2:AP70,1),"")</f>
        <v/>
      </c>
      <c r="AR70" s="19">
        <f>IF(IFERROR(TRIM(INDEX($A70:$AN70,MATCH(Lists!$B$3,$A$1:$AN$1,0))&amp;""),"")="",0,IF(OR(IFERROR(TRIM(INDEX($A70:$AN70,MATCH(Lists!$B$20,$A$1:$AN$1,0))&amp;""),"")&lt;&gt;"",IFERROR(TRIM(INDEX($A70:$AN70,MATCH(Lists!$B$21,$A$1:$AN$1,0))&amp;""),"")=Lists!$B$30,IFERROR(TRIM(INDEX($A70:$AN70,MATCH(Lists!$B$22,$A$1:$AN$1,0))&amp;""),"")&lt;&gt;"",IFERROR(TRIM(INDEX($A70:$AN70,MATCH(Lists!$B$23,$A$1:$AN$1,0))&amp;""),"")&lt;&gt;""),1,0))</f>
        <v/>
      </c>
      <c r="AS70" s="19">
        <f>IF(AR70=1,COUNTIF($AR$2:AR70,1),"")</f>
        <v/>
      </c>
    </row>
    <row r="71">
      <c r="AP71" s="19">
        <f>IF(IFERROR(TRIM(INDEX($A71:$AN71,MATCH(Lists!$B$3,$A$1:$AN$1,0))&amp;""),"")="",0,IF(OR(IFERROR(TRIM(INDEX($A71:$AN71,MATCH(Lists!$B$24,$A$1:$AN$1,0))&amp;""),"")=Lists!$B$30,IFERROR(TRIM(INDEX($A71:$AN71,MATCH(Lists!$B$25,$A$1:$AN$1,0))&amp;""),"")&lt;&gt;"",IFERROR(TRIM(INDEX($A71:$AN71,MATCH(Lists!$B$26,$A$1:$AN$1,0))&amp;""),"")&lt;&gt;"",IFERROR(TRIM(INDEX($A71:$AN71,MATCH(Lists!$B$27,$A$1:$AN$1,0))&amp;""),"")&lt;&gt;""),1,0))</f>
        <v/>
      </c>
      <c r="AQ71" s="19">
        <f>IF(AP71=1,COUNTIF($AP$2:AP71,1),"")</f>
        <v/>
      </c>
      <c r="AR71" s="19">
        <f>IF(IFERROR(TRIM(INDEX($A71:$AN71,MATCH(Lists!$B$3,$A$1:$AN$1,0))&amp;""),"")="",0,IF(OR(IFERROR(TRIM(INDEX($A71:$AN71,MATCH(Lists!$B$20,$A$1:$AN$1,0))&amp;""),"")&lt;&gt;"",IFERROR(TRIM(INDEX($A71:$AN71,MATCH(Lists!$B$21,$A$1:$AN$1,0))&amp;""),"")=Lists!$B$30,IFERROR(TRIM(INDEX($A71:$AN71,MATCH(Lists!$B$22,$A$1:$AN$1,0))&amp;""),"")&lt;&gt;"",IFERROR(TRIM(INDEX($A71:$AN71,MATCH(Lists!$B$23,$A$1:$AN$1,0))&amp;""),"")&lt;&gt;""),1,0))</f>
        <v/>
      </c>
      <c r="AS71" s="19">
        <f>IF(AR71=1,COUNTIF($AR$2:AR71,1),"")</f>
        <v/>
      </c>
    </row>
    <row r="72">
      <c r="AP72" s="19">
        <f>IF(IFERROR(TRIM(INDEX($A72:$AN72,MATCH(Lists!$B$3,$A$1:$AN$1,0))&amp;""),"")="",0,IF(OR(IFERROR(TRIM(INDEX($A72:$AN72,MATCH(Lists!$B$24,$A$1:$AN$1,0))&amp;""),"")=Lists!$B$30,IFERROR(TRIM(INDEX($A72:$AN72,MATCH(Lists!$B$25,$A$1:$AN$1,0))&amp;""),"")&lt;&gt;"",IFERROR(TRIM(INDEX($A72:$AN72,MATCH(Lists!$B$26,$A$1:$AN$1,0))&amp;""),"")&lt;&gt;"",IFERROR(TRIM(INDEX($A72:$AN72,MATCH(Lists!$B$27,$A$1:$AN$1,0))&amp;""),"")&lt;&gt;""),1,0))</f>
        <v/>
      </c>
      <c r="AQ72" s="19">
        <f>IF(AP72=1,COUNTIF($AP$2:AP72,1),"")</f>
        <v/>
      </c>
      <c r="AR72" s="19">
        <f>IF(IFERROR(TRIM(INDEX($A72:$AN72,MATCH(Lists!$B$3,$A$1:$AN$1,0))&amp;""),"")="",0,IF(OR(IFERROR(TRIM(INDEX($A72:$AN72,MATCH(Lists!$B$20,$A$1:$AN$1,0))&amp;""),"")&lt;&gt;"",IFERROR(TRIM(INDEX($A72:$AN72,MATCH(Lists!$B$21,$A$1:$AN$1,0))&amp;""),"")=Lists!$B$30,IFERROR(TRIM(INDEX($A72:$AN72,MATCH(Lists!$B$22,$A$1:$AN$1,0))&amp;""),"")&lt;&gt;"",IFERROR(TRIM(INDEX($A72:$AN72,MATCH(Lists!$B$23,$A$1:$AN$1,0))&amp;""),"")&lt;&gt;""),1,0))</f>
        <v/>
      </c>
      <c r="AS72" s="19">
        <f>IF(AR72=1,COUNTIF($AR$2:AR72,1),"")</f>
        <v/>
      </c>
    </row>
    <row r="73">
      <c r="AP73" s="19">
        <f>IF(IFERROR(TRIM(INDEX($A73:$AN73,MATCH(Lists!$B$3,$A$1:$AN$1,0))&amp;""),"")="",0,IF(OR(IFERROR(TRIM(INDEX($A73:$AN73,MATCH(Lists!$B$24,$A$1:$AN$1,0))&amp;""),"")=Lists!$B$30,IFERROR(TRIM(INDEX($A73:$AN73,MATCH(Lists!$B$25,$A$1:$AN$1,0))&amp;""),"")&lt;&gt;"",IFERROR(TRIM(INDEX($A73:$AN73,MATCH(Lists!$B$26,$A$1:$AN$1,0))&amp;""),"")&lt;&gt;"",IFERROR(TRIM(INDEX($A73:$AN73,MATCH(Lists!$B$27,$A$1:$AN$1,0))&amp;""),"")&lt;&gt;""),1,0))</f>
        <v/>
      </c>
      <c r="AQ73" s="19">
        <f>IF(AP73=1,COUNTIF($AP$2:AP73,1),"")</f>
        <v/>
      </c>
      <c r="AR73" s="19">
        <f>IF(IFERROR(TRIM(INDEX($A73:$AN73,MATCH(Lists!$B$3,$A$1:$AN$1,0))&amp;""),"")="",0,IF(OR(IFERROR(TRIM(INDEX($A73:$AN73,MATCH(Lists!$B$20,$A$1:$AN$1,0))&amp;""),"")&lt;&gt;"",IFERROR(TRIM(INDEX($A73:$AN73,MATCH(Lists!$B$21,$A$1:$AN$1,0))&amp;""),"")=Lists!$B$30,IFERROR(TRIM(INDEX($A73:$AN73,MATCH(Lists!$B$22,$A$1:$AN$1,0))&amp;""),"")&lt;&gt;"",IFERROR(TRIM(INDEX($A73:$AN73,MATCH(Lists!$B$23,$A$1:$AN$1,0))&amp;""),"")&lt;&gt;""),1,0))</f>
        <v/>
      </c>
      <c r="AS73" s="19">
        <f>IF(AR73=1,COUNTIF($AR$2:AR73,1),"")</f>
        <v/>
      </c>
    </row>
    <row r="74">
      <c r="AP74" s="19">
        <f>IF(IFERROR(TRIM(INDEX($A74:$AN74,MATCH(Lists!$B$3,$A$1:$AN$1,0))&amp;""),"")="",0,IF(OR(IFERROR(TRIM(INDEX($A74:$AN74,MATCH(Lists!$B$24,$A$1:$AN$1,0))&amp;""),"")=Lists!$B$30,IFERROR(TRIM(INDEX($A74:$AN74,MATCH(Lists!$B$25,$A$1:$AN$1,0))&amp;""),"")&lt;&gt;"",IFERROR(TRIM(INDEX($A74:$AN74,MATCH(Lists!$B$26,$A$1:$AN$1,0))&amp;""),"")&lt;&gt;"",IFERROR(TRIM(INDEX($A74:$AN74,MATCH(Lists!$B$27,$A$1:$AN$1,0))&amp;""),"")&lt;&gt;""),1,0))</f>
        <v/>
      </c>
      <c r="AQ74" s="19">
        <f>IF(AP74=1,COUNTIF($AP$2:AP74,1),"")</f>
        <v/>
      </c>
      <c r="AR74" s="19">
        <f>IF(IFERROR(TRIM(INDEX($A74:$AN74,MATCH(Lists!$B$3,$A$1:$AN$1,0))&amp;""),"")="",0,IF(OR(IFERROR(TRIM(INDEX($A74:$AN74,MATCH(Lists!$B$20,$A$1:$AN$1,0))&amp;""),"")&lt;&gt;"",IFERROR(TRIM(INDEX($A74:$AN74,MATCH(Lists!$B$21,$A$1:$AN$1,0))&amp;""),"")=Lists!$B$30,IFERROR(TRIM(INDEX($A74:$AN74,MATCH(Lists!$B$22,$A$1:$AN$1,0))&amp;""),"")&lt;&gt;"",IFERROR(TRIM(INDEX($A74:$AN74,MATCH(Lists!$B$23,$A$1:$AN$1,0))&amp;""),"")&lt;&gt;""),1,0))</f>
        <v/>
      </c>
      <c r="AS74" s="19">
        <f>IF(AR74=1,COUNTIF($AR$2:AR74,1),"")</f>
        <v/>
      </c>
    </row>
    <row r="75">
      <c r="AP75" s="19">
        <f>IF(IFERROR(TRIM(INDEX($A75:$AN75,MATCH(Lists!$B$3,$A$1:$AN$1,0))&amp;""),"")="",0,IF(OR(IFERROR(TRIM(INDEX($A75:$AN75,MATCH(Lists!$B$24,$A$1:$AN$1,0))&amp;""),"")=Lists!$B$30,IFERROR(TRIM(INDEX($A75:$AN75,MATCH(Lists!$B$25,$A$1:$AN$1,0))&amp;""),"")&lt;&gt;"",IFERROR(TRIM(INDEX($A75:$AN75,MATCH(Lists!$B$26,$A$1:$AN$1,0))&amp;""),"")&lt;&gt;"",IFERROR(TRIM(INDEX($A75:$AN75,MATCH(Lists!$B$27,$A$1:$AN$1,0))&amp;""),"")&lt;&gt;""),1,0))</f>
        <v/>
      </c>
      <c r="AQ75" s="19">
        <f>IF(AP75=1,COUNTIF($AP$2:AP75,1),"")</f>
        <v/>
      </c>
      <c r="AR75" s="19">
        <f>IF(IFERROR(TRIM(INDEX($A75:$AN75,MATCH(Lists!$B$3,$A$1:$AN$1,0))&amp;""),"")="",0,IF(OR(IFERROR(TRIM(INDEX($A75:$AN75,MATCH(Lists!$B$20,$A$1:$AN$1,0))&amp;""),"")&lt;&gt;"",IFERROR(TRIM(INDEX($A75:$AN75,MATCH(Lists!$B$21,$A$1:$AN$1,0))&amp;""),"")=Lists!$B$30,IFERROR(TRIM(INDEX($A75:$AN75,MATCH(Lists!$B$22,$A$1:$AN$1,0))&amp;""),"")&lt;&gt;"",IFERROR(TRIM(INDEX($A75:$AN75,MATCH(Lists!$B$23,$A$1:$AN$1,0))&amp;""),"")&lt;&gt;""),1,0))</f>
        <v/>
      </c>
      <c r="AS75" s="19">
        <f>IF(AR75=1,COUNTIF($AR$2:AR75,1),"")</f>
        <v/>
      </c>
    </row>
    <row r="76">
      <c r="AP76" s="19">
        <f>IF(IFERROR(TRIM(INDEX($A76:$AN76,MATCH(Lists!$B$3,$A$1:$AN$1,0))&amp;""),"")="",0,IF(OR(IFERROR(TRIM(INDEX($A76:$AN76,MATCH(Lists!$B$24,$A$1:$AN$1,0))&amp;""),"")=Lists!$B$30,IFERROR(TRIM(INDEX($A76:$AN76,MATCH(Lists!$B$25,$A$1:$AN$1,0))&amp;""),"")&lt;&gt;"",IFERROR(TRIM(INDEX($A76:$AN76,MATCH(Lists!$B$26,$A$1:$AN$1,0))&amp;""),"")&lt;&gt;"",IFERROR(TRIM(INDEX($A76:$AN76,MATCH(Lists!$B$27,$A$1:$AN$1,0))&amp;""),"")&lt;&gt;""),1,0))</f>
        <v/>
      </c>
      <c r="AQ76" s="19">
        <f>IF(AP76=1,COUNTIF($AP$2:AP76,1),"")</f>
        <v/>
      </c>
      <c r="AR76" s="19">
        <f>IF(IFERROR(TRIM(INDEX($A76:$AN76,MATCH(Lists!$B$3,$A$1:$AN$1,0))&amp;""),"")="",0,IF(OR(IFERROR(TRIM(INDEX($A76:$AN76,MATCH(Lists!$B$20,$A$1:$AN$1,0))&amp;""),"")&lt;&gt;"",IFERROR(TRIM(INDEX($A76:$AN76,MATCH(Lists!$B$21,$A$1:$AN$1,0))&amp;""),"")=Lists!$B$30,IFERROR(TRIM(INDEX($A76:$AN76,MATCH(Lists!$B$22,$A$1:$AN$1,0))&amp;""),"")&lt;&gt;"",IFERROR(TRIM(INDEX($A76:$AN76,MATCH(Lists!$B$23,$A$1:$AN$1,0))&amp;""),"")&lt;&gt;""),1,0))</f>
        <v/>
      </c>
      <c r="AS76" s="19">
        <f>IF(AR76=1,COUNTIF($AR$2:AR76,1),"")</f>
        <v/>
      </c>
    </row>
    <row r="77">
      <c r="AP77" s="19">
        <f>IF(IFERROR(TRIM(INDEX($A77:$AN77,MATCH(Lists!$B$3,$A$1:$AN$1,0))&amp;""),"")="",0,IF(OR(IFERROR(TRIM(INDEX($A77:$AN77,MATCH(Lists!$B$24,$A$1:$AN$1,0))&amp;""),"")=Lists!$B$30,IFERROR(TRIM(INDEX($A77:$AN77,MATCH(Lists!$B$25,$A$1:$AN$1,0))&amp;""),"")&lt;&gt;"",IFERROR(TRIM(INDEX($A77:$AN77,MATCH(Lists!$B$26,$A$1:$AN$1,0))&amp;""),"")&lt;&gt;"",IFERROR(TRIM(INDEX($A77:$AN77,MATCH(Lists!$B$27,$A$1:$AN$1,0))&amp;""),"")&lt;&gt;""),1,0))</f>
        <v/>
      </c>
      <c r="AQ77" s="19">
        <f>IF(AP77=1,COUNTIF($AP$2:AP77,1),"")</f>
        <v/>
      </c>
      <c r="AR77" s="19">
        <f>IF(IFERROR(TRIM(INDEX($A77:$AN77,MATCH(Lists!$B$3,$A$1:$AN$1,0))&amp;""),"")="",0,IF(OR(IFERROR(TRIM(INDEX($A77:$AN77,MATCH(Lists!$B$20,$A$1:$AN$1,0))&amp;""),"")&lt;&gt;"",IFERROR(TRIM(INDEX($A77:$AN77,MATCH(Lists!$B$21,$A$1:$AN$1,0))&amp;""),"")=Lists!$B$30,IFERROR(TRIM(INDEX($A77:$AN77,MATCH(Lists!$B$22,$A$1:$AN$1,0))&amp;""),"")&lt;&gt;"",IFERROR(TRIM(INDEX($A77:$AN77,MATCH(Lists!$B$23,$A$1:$AN$1,0))&amp;""),"")&lt;&gt;""),1,0))</f>
        <v/>
      </c>
      <c r="AS77" s="19">
        <f>IF(AR77=1,COUNTIF($AR$2:AR77,1),"")</f>
        <v/>
      </c>
    </row>
    <row r="78">
      <c r="AP78" s="19">
        <f>IF(IFERROR(TRIM(INDEX($A78:$AN78,MATCH(Lists!$B$3,$A$1:$AN$1,0))&amp;""),"")="",0,IF(OR(IFERROR(TRIM(INDEX($A78:$AN78,MATCH(Lists!$B$24,$A$1:$AN$1,0))&amp;""),"")=Lists!$B$30,IFERROR(TRIM(INDEX($A78:$AN78,MATCH(Lists!$B$25,$A$1:$AN$1,0))&amp;""),"")&lt;&gt;"",IFERROR(TRIM(INDEX($A78:$AN78,MATCH(Lists!$B$26,$A$1:$AN$1,0))&amp;""),"")&lt;&gt;"",IFERROR(TRIM(INDEX($A78:$AN78,MATCH(Lists!$B$27,$A$1:$AN$1,0))&amp;""),"")&lt;&gt;""),1,0))</f>
        <v/>
      </c>
      <c r="AQ78" s="19">
        <f>IF(AP78=1,COUNTIF($AP$2:AP78,1),"")</f>
        <v/>
      </c>
      <c r="AR78" s="19">
        <f>IF(IFERROR(TRIM(INDEX($A78:$AN78,MATCH(Lists!$B$3,$A$1:$AN$1,0))&amp;""),"")="",0,IF(OR(IFERROR(TRIM(INDEX($A78:$AN78,MATCH(Lists!$B$20,$A$1:$AN$1,0))&amp;""),"")&lt;&gt;"",IFERROR(TRIM(INDEX($A78:$AN78,MATCH(Lists!$B$21,$A$1:$AN$1,0))&amp;""),"")=Lists!$B$30,IFERROR(TRIM(INDEX($A78:$AN78,MATCH(Lists!$B$22,$A$1:$AN$1,0))&amp;""),"")&lt;&gt;"",IFERROR(TRIM(INDEX($A78:$AN78,MATCH(Lists!$B$23,$A$1:$AN$1,0))&amp;""),"")&lt;&gt;""),1,0))</f>
        <v/>
      </c>
      <c r="AS78" s="19">
        <f>IF(AR78=1,COUNTIF($AR$2:AR78,1),"")</f>
        <v/>
      </c>
    </row>
    <row r="79">
      <c r="AP79" s="19">
        <f>IF(IFERROR(TRIM(INDEX($A79:$AN79,MATCH(Lists!$B$3,$A$1:$AN$1,0))&amp;""),"")="",0,IF(OR(IFERROR(TRIM(INDEX($A79:$AN79,MATCH(Lists!$B$24,$A$1:$AN$1,0))&amp;""),"")=Lists!$B$30,IFERROR(TRIM(INDEX($A79:$AN79,MATCH(Lists!$B$25,$A$1:$AN$1,0))&amp;""),"")&lt;&gt;"",IFERROR(TRIM(INDEX($A79:$AN79,MATCH(Lists!$B$26,$A$1:$AN$1,0))&amp;""),"")&lt;&gt;"",IFERROR(TRIM(INDEX($A79:$AN79,MATCH(Lists!$B$27,$A$1:$AN$1,0))&amp;""),"")&lt;&gt;""),1,0))</f>
        <v/>
      </c>
      <c r="AQ79" s="19">
        <f>IF(AP79=1,COUNTIF($AP$2:AP79,1),"")</f>
        <v/>
      </c>
      <c r="AR79" s="19">
        <f>IF(IFERROR(TRIM(INDEX($A79:$AN79,MATCH(Lists!$B$3,$A$1:$AN$1,0))&amp;""),"")="",0,IF(OR(IFERROR(TRIM(INDEX($A79:$AN79,MATCH(Lists!$B$20,$A$1:$AN$1,0))&amp;""),"")&lt;&gt;"",IFERROR(TRIM(INDEX($A79:$AN79,MATCH(Lists!$B$21,$A$1:$AN$1,0))&amp;""),"")=Lists!$B$30,IFERROR(TRIM(INDEX($A79:$AN79,MATCH(Lists!$B$22,$A$1:$AN$1,0))&amp;""),"")&lt;&gt;"",IFERROR(TRIM(INDEX($A79:$AN79,MATCH(Lists!$B$23,$A$1:$AN$1,0))&amp;""),"")&lt;&gt;""),1,0))</f>
        <v/>
      </c>
      <c r="AS79" s="19">
        <f>IF(AR79=1,COUNTIF($AR$2:AR79,1),"")</f>
        <v/>
      </c>
    </row>
    <row r="80">
      <c r="AP80" s="19">
        <f>IF(IFERROR(TRIM(INDEX($A80:$AN80,MATCH(Lists!$B$3,$A$1:$AN$1,0))&amp;""),"")="",0,IF(OR(IFERROR(TRIM(INDEX($A80:$AN80,MATCH(Lists!$B$24,$A$1:$AN$1,0))&amp;""),"")=Lists!$B$30,IFERROR(TRIM(INDEX($A80:$AN80,MATCH(Lists!$B$25,$A$1:$AN$1,0))&amp;""),"")&lt;&gt;"",IFERROR(TRIM(INDEX($A80:$AN80,MATCH(Lists!$B$26,$A$1:$AN$1,0))&amp;""),"")&lt;&gt;"",IFERROR(TRIM(INDEX($A80:$AN80,MATCH(Lists!$B$27,$A$1:$AN$1,0))&amp;""),"")&lt;&gt;""),1,0))</f>
        <v/>
      </c>
      <c r="AQ80" s="19">
        <f>IF(AP80=1,COUNTIF($AP$2:AP80,1),"")</f>
        <v/>
      </c>
      <c r="AR80" s="19">
        <f>IF(IFERROR(TRIM(INDEX($A80:$AN80,MATCH(Lists!$B$3,$A$1:$AN$1,0))&amp;""),"")="",0,IF(OR(IFERROR(TRIM(INDEX($A80:$AN80,MATCH(Lists!$B$20,$A$1:$AN$1,0))&amp;""),"")&lt;&gt;"",IFERROR(TRIM(INDEX($A80:$AN80,MATCH(Lists!$B$21,$A$1:$AN$1,0))&amp;""),"")=Lists!$B$30,IFERROR(TRIM(INDEX($A80:$AN80,MATCH(Lists!$B$22,$A$1:$AN$1,0))&amp;""),"")&lt;&gt;"",IFERROR(TRIM(INDEX($A80:$AN80,MATCH(Lists!$B$23,$A$1:$AN$1,0))&amp;""),"")&lt;&gt;""),1,0))</f>
        <v/>
      </c>
      <c r="AS80" s="19">
        <f>IF(AR80=1,COUNTIF($AR$2:AR80,1),"")</f>
        <v/>
      </c>
    </row>
    <row r="81">
      <c r="AP81" s="19">
        <f>IF(IFERROR(TRIM(INDEX($A81:$AN81,MATCH(Lists!$B$3,$A$1:$AN$1,0))&amp;""),"")="",0,IF(OR(IFERROR(TRIM(INDEX($A81:$AN81,MATCH(Lists!$B$24,$A$1:$AN$1,0))&amp;""),"")=Lists!$B$30,IFERROR(TRIM(INDEX($A81:$AN81,MATCH(Lists!$B$25,$A$1:$AN$1,0))&amp;""),"")&lt;&gt;"",IFERROR(TRIM(INDEX($A81:$AN81,MATCH(Lists!$B$26,$A$1:$AN$1,0))&amp;""),"")&lt;&gt;"",IFERROR(TRIM(INDEX($A81:$AN81,MATCH(Lists!$B$27,$A$1:$AN$1,0))&amp;""),"")&lt;&gt;""),1,0))</f>
        <v/>
      </c>
      <c r="AQ81" s="19">
        <f>IF(AP81=1,COUNTIF($AP$2:AP81,1),"")</f>
        <v/>
      </c>
      <c r="AR81" s="19">
        <f>IF(IFERROR(TRIM(INDEX($A81:$AN81,MATCH(Lists!$B$3,$A$1:$AN$1,0))&amp;""),"")="",0,IF(OR(IFERROR(TRIM(INDEX($A81:$AN81,MATCH(Lists!$B$20,$A$1:$AN$1,0))&amp;""),"")&lt;&gt;"",IFERROR(TRIM(INDEX($A81:$AN81,MATCH(Lists!$B$21,$A$1:$AN$1,0))&amp;""),"")=Lists!$B$30,IFERROR(TRIM(INDEX($A81:$AN81,MATCH(Lists!$B$22,$A$1:$AN$1,0))&amp;""),"")&lt;&gt;"",IFERROR(TRIM(INDEX($A81:$AN81,MATCH(Lists!$B$23,$A$1:$AN$1,0))&amp;""),"")&lt;&gt;""),1,0))</f>
        <v/>
      </c>
      <c r="AS81" s="19">
        <f>IF(AR81=1,COUNTIF($AR$2:AR81,1),"")</f>
        <v/>
      </c>
    </row>
    <row r="82">
      <c r="AP82" s="19">
        <f>IF(IFERROR(TRIM(INDEX($A82:$AN82,MATCH(Lists!$B$3,$A$1:$AN$1,0))&amp;""),"")="",0,IF(OR(IFERROR(TRIM(INDEX($A82:$AN82,MATCH(Lists!$B$24,$A$1:$AN$1,0))&amp;""),"")=Lists!$B$30,IFERROR(TRIM(INDEX($A82:$AN82,MATCH(Lists!$B$25,$A$1:$AN$1,0))&amp;""),"")&lt;&gt;"",IFERROR(TRIM(INDEX($A82:$AN82,MATCH(Lists!$B$26,$A$1:$AN$1,0))&amp;""),"")&lt;&gt;"",IFERROR(TRIM(INDEX($A82:$AN82,MATCH(Lists!$B$27,$A$1:$AN$1,0))&amp;""),"")&lt;&gt;""),1,0))</f>
        <v/>
      </c>
      <c r="AQ82" s="19">
        <f>IF(AP82=1,COUNTIF($AP$2:AP82,1),"")</f>
        <v/>
      </c>
      <c r="AR82" s="19">
        <f>IF(IFERROR(TRIM(INDEX($A82:$AN82,MATCH(Lists!$B$3,$A$1:$AN$1,0))&amp;""),"")="",0,IF(OR(IFERROR(TRIM(INDEX($A82:$AN82,MATCH(Lists!$B$20,$A$1:$AN$1,0))&amp;""),"")&lt;&gt;"",IFERROR(TRIM(INDEX($A82:$AN82,MATCH(Lists!$B$21,$A$1:$AN$1,0))&amp;""),"")=Lists!$B$30,IFERROR(TRIM(INDEX($A82:$AN82,MATCH(Lists!$B$22,$A$1:$AN$1,0))&amp;""),"")&lt;&gt;"",IFERROR(TRIM(INDEX($A82:$AN82,MATCH(Lists!$B$23,$A$1:$AN$1,0))&amp;""),"")&lt;&gt;""),1,0))</f>
        <v/>
      </c>
      <c r="AS82" s="19">
        <f>IF(AR82=1,COUNTIF($AR$2:AR82,1),"")</f>
        <v/>
      </c>
    </row>
    <row r="83">
      <c r="AP83" s="19">
        <f>IF(IFERROR(TRIM(INDEX($A83:$AN83,MATCH(Lists!$B$3,$A$1:$AN$1,0))&amp;""),"")="",0,IF(OR(IFERROR(TRIM(INDEX($A83:$AN83,MATCH(Lists!$B$24,$A$1:$AN$1,0))&amp;""),"")=Lists!$B$30,IFERROR(TRIM(INDEX($A83:$AN83,MATCH(Lists!$B$25,$A$1:$AN$1,0))&amp;""),"")&lt;&gt;"",IFERROR(TRIM(INDEX($A83:$AN83,MATCH(Lists!$B$26,$A$1:$AN$1,0))&amp;""),"")&lt;&gt;"",IFERROR(TRIM(INDEX($A83:$AN83,MATCH(Lists!$B$27,$A$1:$AN$1,0))&amp;""),"")&lt;&gt;""),1,0))</f>
        <v/>
      </c>
      <c r="AQ83" s="19">
        <f>IF(AP83=1,COUNTIF($AP$2:AP83,1),"")</f>
        <v/>
      </c>
      <c r="AR83" s="19">
        <f>IF(IFERROR(TRIM(INDEX($A83:$AN83,MATCH(Lists!$B$3,$A$1:$AN$1,0))&amp;""),"")="",0,IF(OR(IFERROR(TRIM(INDEX($A83:$AN83,MATCH(Lists!$B$20,$A$1:$AN$1,0))&amp;""),"")&lt;&gt;"",IFERROR(TRIM(INDEX($A83:$AN83,MATCH(Lists!$B$21,$A$1:$AN$1,0))&amp;""),"")=Lists!$B$30,IFERROR(TRIM(INDEX($A83:$AN83,MATCH(Lists!$B$22,$A$1:$AN$1,0))&amp;""),"")&lt;&gt;"",IFERROR(TRIM(INDEX($A83:$AN83,MATCH(Lists!$B$23,$A$1:$AN$1,0))&amp;""),"")&lt;&gt;""),1,0))</f>
        <v/>
      </c>
      <c r="AS83" s="19">
        <f>IF(AR83=1,COUNTIF($AR$2:AR83,1),"")</f>
        <v/>
      </c>
    </row>
    <row r="84">
      <c r="AP84" s="19">
        <f>IF(IFERROR(TRIM(INDEX($A84:$AN84,MATCH(Lists!$B$3,$A$1:$AN$1,0))&amp;""),"")="",0,IF(OR(IFERROR(TRIM(INDEX($A84:$AN84,MATCH(Lists!$B$24,$A$1:$AN$1,0))&amp;""),"")=Lists!$B$30,IFERROR(TRIM(INDEX($A84:$AN84,MATCH(Lists!$B$25,$A$1:$AN$1,0))&amp;""),"")&lt;&gt;"",IFERROR(TRIM(INDEX($A84:$AN84,MATCH(Lists!$B$26,$A$1:$AN$1,0))&amp;""),"")&lt;&gt;"",IFERROR(TRIM(INDEX($A84:$AN84,MATCH(Lists!$B$27,$A$1:$AN$1,0))&amp;""),"")&lt;&gt;""),1,0))</f>
        <v/>
      </c>
      <c r="AQ84" s="19">
        <f>IF(AP84=1,COUNTIF($AP$2:AP84,1),"")</f>
        <v/>
      </c>
      <c r="AR84" s="19">
        <f>IF(IFERROR(TRIM(INDEX($A84:$AN84,MATCH(Lists!$B$3,$A$1:$AN$1,0))&amp;""),"")="",0,IF(OR(IFERROR(TRIM(INDEX($A84:$AN84,MATCH(Lists!$B$20,$A$1:$AN$1,0))&amp;""),"")&lt;&gt;"",IFERROR(TRIM(INDEX($A84:$AN84,MATCH(Lists!$B$21,$A$1:$AN$1,0))&amp;""),"")=Lists!$B$30,IFERROR(TRIM(INDEX($A84:$AN84,MATCH(Lists!$B$22,$A$1:$AN$1,0))&amp;""),"")&lt;&gt;"",IFERROR(TRIM(INDEX($A84:$AN84,MATCH(Lists!$B$23,$A$1:$AN$1,0))&amp;""),"")&lt;&gt;""),1,0))</f>
        <v/>
      </c>
      <c r="AS84" s="19">
        <f>IF(AR84=1,COUNTIF($AR$2:AR84,1),"")</f>
        <v/>
      </c>
    </row>
    <row r="85">
      <c r="AP85" s="19">
        <f>IF(IFERROR(TRIM(INDEX($A85:$AN85,MATCH(Lists!$B$3,$A$1:$AN$1,0))&amp;""),"")="",0,IF(OR(IFERROR(TRIM(INDEX($A85:$AN85,MATCH(Lists!$B$24,$A$1:$AN$1,0))&amp;""),"")=Lists!$B$30,IFERROR(TRIM(INDEX($A85:$AN85,MATCH(Lists!$B$25,$A$1:$AN$1,0))&amp;""),"")&lt;&gt;"",IFERROR(TRIM(INDEX($A85:$AN85,MATCH(Lists!$B$26,$A$1:$AN$1,0))&amp;""),"")&lt;&gt;"",IFERROR(TRIM(INDEX($A85:$AN85,MATCH(Lists!$B$27,$A$1:$AN$1,0))&amp;""),"")&lt;&gt;""),1,0))</f>
        <v/>
      </c>
      <c r="AQ85" s="19">
        <f>IF(AP85=1,COUNTIF($AP$2:AP85,1),"")</f>
        <v/>
      </c>
      <c r="AR85" s="19">
        <f>IF(IFERROR(TRIM(INDEX($A85:$AN85,MATCH(Lists!$B$3,$A$1:$AN$1,0))&amp;""),"")="",0,IF(OR(IFERROR(TRIM(INDEX($A85:$AN85,MATCH(Lists!$B$20,$A$1:$AN$1,0))&amp;""),"")&lt;&gt;"",IFERROR(TRIM(INDEX($A85:$AN85,MATCH(Lists!$B$21,$A$1:$AN$1,0))&amp;""),"")=Lists!$B$30,IFERROR(TRIM(INDEX($A85:$AN85,MATCH(Lists!$B$22,$A$1:$AN$1,0))&amp;""),"")&lt;&gt;"",IFERROR(TRIM(INDEX($A85:$AN85,MATCH(Lists!$B$23,$A$1:$AN$1,0))&amp;""),"")&lt;&gt;""),1,0))</f>
        <v/>
      </c>
      <c r="AS85" s="19">
        <f>IF(AR85=1,COUNTIF($AR$2:AR85,1),"")</f>
        <v/>
      </c>
    </row>
    <row r="86">
      <c r="AP86" s="19">
        <f>IF(IFERROR(TRIM(INDEX($A86:$AN86,MATCH(Lists!$B$3,$A$1:$AN$1,0))&amp;""),"")="",0,IF(OR(IFERROR(TRIM(INDEX($A86:$AN86,MATCH(Lists!$B$24,$A$1:$AN$1,0))&amp;""),"")=Lists!$B$30,IFERROR(TRIM(INDEX($A86:$AN86,MATCH(Lists!$B$25,$A$1:$AN$1,0))&amp;""),"")&lt;&gt;"",IFERROR(TRIM(INDEX($A86:$AN86,MATCH(Lists!$B$26,$A$1:$AN$1,0))&amp;""),"")&lt;&gt;"",IFERROR(TRIM(INDEX($A86:$AN86,MATCH(Lists!$B$27,$A$1:$AN$1,0))&amp;""),"")&lt;&gt;""),1,0))</f>
        <v/>
      </c>
      <c r="AQ86" s="19">
        <f>IF(AP86=1,COUNTIF($AP$2:AP86,1),"")</f>
        <v/>
      </c>
      <c r="AR86" s="19">
        <f>IF(IFERROR(TRIM(INDEX($A86:$AN86,MATCH(Lists!$B$3,$A$1:$AN$1,0))&amp;""),"")="",0,IF(OR(IFERROR(TRIM(INDEX($A86:$AN86,MATCH(Lists!$B$20,$A$1:$AN$1,0))&amp;""),"")&lt;&gt;"",IFERROR(TRIM(INDEX($A86:$AN86,MATCH(Lists!$B$21,$A$1:$AN$1,0))&amp;""),"")=Lists!$B$30,IFERROR(TRIM(INDEX($A86:$AN86,MATCH(Lists!$B$22,$A$1:$AN$1,0))&amp;""),"")&lt;&gt;"",IFERROR(TRIM(INDEX($A86:$AN86,MATCH(Lists!$B$23,$A$1:$AN$1,0))&amp;""),"")&lt;&gt;""),1,0))</f>
        <v/>
      </c>
      <c r="AS86" s="19">
        <f>IF(AR86=1,COUNTIF($AR$2:AR86,1),"")</f>
        <v/>
      </c>
    </row>
    <row r="87">
      <c r="AP87" s="19">
        <f>IF(IFERROR(TRIM(INDEX($A87:$AN87,MATCH(Lists!$B$3,$A$1:$AN$1,0))&amp;""),"")="",0,IF(OR(IFERROR(TRIM(INDEX($A87:$AN87,MATCH(Lists!$B$24,$A$1:$AN$1,0))&amp;""),"")=Lists!$B$30,IFERROR(TRIM(INDEX($A87:$AN87,MATCH(Lists!$B$25,$A$1:$AN$1,0))&amp;""),"")&lt;&gt;"",IFERROR(TRIM(INDEX($A87:$AN87,MATCH(Lists!$B$26,$A$1:$AN$1,0))&amp;""),"")&lt;&gt;"",IFERROR(TRIM(INDEX($A87:$AN87,MATCH(Lists!$B$27,$A$1:$AN$1,0))&amp;""),"")&lt;&gt;""),1,0))</f>
        <v/>
      </c>
      <c r="AQ87" s="19">
        <f>IF(AP87=1,COUNTIF($AP$2:AP87,1),"")</f>
        <v/>
      </c>
      <c r="AR87" s="19">
        <f>IF(IFERROR(TRIM(INDEX($A87:$AN87,MATCH(Lists!$B$3,$A$1:$AN$1,0))&amp;""),"")="",0,IF(OR(IFERROR(TRIM(INDEX($A87:$AN87,MATCH(Lists!$B$20,$A$1:$AN$1,0))&amp;""),"")&lt;&gt;"",IFERROR(TRIM(INDEX($A87:$AN87,MATCH(Lists!$B$21,$A$1:$AN$1,0))&amp;""),"")=Lists!$B$30,IFERROR(TRIM(INDEX($A87:$AN87,MATCH(Lists!$B$22,$A$1:$AN$1,0))&amp;""),"")&lt;&gt;"",IFERROR(TRIM(INDEX($A87:$AN87,MATCH(Lists!$B$23,$A$1:$AN$1,0))&amp;""),"")&lt;&gt;""),1,0))</f>
        <v/>
      </c>
      <c r="AS87" s="19">
        <f>IF(AR87=1,COUNTIF($AR$2:AR87,1),"")</f>
        <v/>
      </c>
    </row>
    <row r="88">
      <c r="AP88" s="19">
        <f>IF(IFERROR(TRIM(INDEX($A88:$AN88,MATCH(Lists!$B$3,$A$1:$AN$1,0))&amp;""),"")="",0,IF(OR(IFERROR(TRIM(INDEX($A88:$AN88,MATCH(Lists!$B$24,$A$1:$AN$1,0))&amp;""),"")=Lists!$B$30,IFERROR(TRIM(INDEX($A88:$AN88,MATCH(Lists!$B$25,$A$1:$AN$1,0))&amp;""),"")&lt;&gt;"",IFERROR(TRIM(INDEX($A88:$AN88,MATCH(Lists!$B$26,$A$1:$AN$1,0))&amp;""),"")&lt;&gt;"",IFERROR(TRIM(INDEX($A88:$AN88,MATCH(Lists!$B$27,$A$1:$AN$1,0))&amp;""),"")&lt;&gt;""),1,0))</f>
        <v/>
      </c>
      <c r="AQ88" s="19">
        <f>IF(AP88=1,COUNTIF($AP$2:AP88,1),"")</f>
        <v/>
      </c>
      <c r="AR88" s="19">
        <f>IF(IFERROR(TRIM(INDEX($A88:$AN88,MATCH(Lists!$B$3,$A$1:$AN$1,0))&amp;""),"")="",0,IF(OR(IFERROR(TRIM(INDEX($A88:$AN88,MATCH(Lists!$B$20,$A$1:$AN$1,0))&amp;""),"")&lt;&gt;"",IFERROR(TRIM(INDEX($A88:$AN88,MATCH(Lists!$B$21,$A$1:$AN$1,0))&amp;""),"")=Lists!$B$30,IFERROR(TRIM(INDEX($A88:$AN88,MATCH(Lists!$B$22,$A$1:$AN$1,0))&amp;""),"")&lt;&gt;"",IFERROR(TRIM(INDEX($A88:$AN88,MATCH(Lists!$B$23,$A$1:$AN$1,0))&amp;""),"")&lt;&gt;""),1,0))</f>
        <v/>
      </c>
      <c r="AS88" s="19">
        <f>IF(AR88=1,COUNTIF($AR$2:AR88,1),"")</f>
        <v/>
      </c>
    </row>
    <row r="89">
      <c r="AP89" s="19">
        <f>IF(IFERROR(TRIM(INDEX($A89:$AN89,MATCH(Lists!$B$3,$A$1:$AN$1,0))&amp;""),"")="",0,IF(OR(IFERROR(TRIM(INDEX($A89:$AN89,MATCH(Lists!$B$24,$A$1:$AN$1,0))&amp;""),"")=Lists!$B$30,IFERROR(TRIM(INDEX($A89:$AN89,MATCH(Lists!$B$25,$A$1:$AN$1,0))&amp;""),"")&lt;&gt;"",IFERROR(TRIM(INDEX($A89:$AN89,MATCH(Lists!$B$26,$A$1:$AN$1,0))&amp;""),"")&lt;&gt;"",IFERROR(TRIM(INDEX($A89:$AN89,MATCH(Lists!$B$27,$A$1:$AN$1,0))&amp;""),"")&lt;&gt;""),1,0))</f>
        <v/>
      </c>
      <c r="AQ89" s="19">
        <f>IF(AP89=1,COUNTIF($AP$2:AP89,1),"")</f>
        <v/>
      </c>
      <c r="AR89" s="19">
        <f>IF(IFERROR(TRIM(INDEX($A89:$AN89,MATCH(Lists!$B$3,$A$1:$AN$1,0))&amp;""),"")="",0,IF(OR(IFERROR(TRIM(INDEX($A89:$AN89,MATCH(Lists!$B$20,$A$1:$AN$1,0))&amp;""),"")&lt;&gt;"",IFERROR(TRIM(INDEX($A89:$AN89,MATCH(Lists!$B$21,$A$1:$AN$1,0))&amp;""),"")=Lists!$B$30,IFERROR(TRIM(INDEX($A89:$AN89,MATCH(Lists!$B$22,$A$1:$AN$1,0))&amp;""),"")&lt;&gt;"",IFERROR(TRIM(INDEX($A89:$AN89,MATCH(Lists!$B$23,$A$1:$AN$1,0))&amp;""),"")&lt;&gt;""),1,0))</f>
        <v/>
      </c>
      <c r="AS89" s="19">
        <f>IF(AR89=1,COUNTIF($AR$2:AR89,1),"")</f>
        <v/>
      </c>
    </row>
    <row r="90">
      <c r="AP90" s="19">
        <f>IF(IFERROR(TRIM(INDEX($A90:$AN90,MATCH(Lists!$B$3,$A$1:$AN$1,0))&amp;""),"")="",0,IF(OR(IFERROR(TRIM(INDEX($A90:$AN90,MATCH(Lists!$B$24,$A$1:$AN$1,0))&amp;""),"")=Lists!$B$30,IFERROR(TRIM(INDEX($A90:$AN90,MATCH(Lists!$B$25,$A$1:$AN$1,0))&amp;""),"")&lt;&gt;"",IFERROR(TRIM(INDEX($A90:$AN90,MATCH(Lists!$B$26,$A$1:$AN$1,0))&amp;""),"")&lt;&gt;"",IFERROR(TRIM(INDEX($A90:$AN90,MATCH(Lists!$B$27,$A$1:$AN$1,0))&amp;""),"")&lt;&gt;""),1,0))</f>
        <v/>
      </c>
      <c r="AQ90" s="19">
        <f>IF(AP90=1,COUNTIF($AP$2:AP90,1),"")</f>
        <v/>
      </c>
      <c r="AR90" s="19">
        <f>IF(IFERROR(TRIM(INDEX($A90:$AN90,MATCH(Lists!$B$3,$A$1:$AN$1,0))&amp;""),"")="",0,IF(OR(IFERROR(TRIM(INDEX($A90:$AN90,MATCH(Lists!$B$20,$A$1:$AN$1,0))&amp;""),"")&lt;&gt;"",IFERROR(TRIM(INDEX($A90:$AN90,MATCH(Lists!$B$21,$A$1:$AN$1,0))&amp;""),"")=Lists!$B$30,IFERROR(TRIM(INDEX($A90:$AN90,MATCH(Lists!$B$22,$A$1:$AN$1,0))&amp;""),"")&lt;&gt;"",IFERROR(TRIM(INDEX($A90:$AN90,MATCH(Lists!$B$23,$A$1:$AN$1,0))&amp;""),"")&lt;&gt;""),1,0))</f>
        <v/>
      </c>
      <c r="AS90" s="19">
        <f>IF(AR90=1,COUNTIF($AR$2:AR90,1),"")</f>
        <v/>
      </c>
    </row>
    <row r="91">
      <c r="AP91" s="19">
        <f>IF(IFERROR(TRIM(INDEX($A91:$AN91,MATCH(Lists!$B$3,$A$1:$AN$1,0))&amp;""),"")="",0,IF(OR(IFERROR(TRIM(INDEX($A91:$AN91,MATCH(Lists!$B$24,$A$1:$AN$1,0))&amp;""),"")=Lists!$B$30,IFERROR(TRIM(INDEX($A91:$AN91,MATCH(Lists!$B$25,$A$1:$AN$1,0))&amp;""),"")&lt;&gt;"",IFERROR(TRIM(INDEX($A91:$AN91,MATCH(Lists!$B$26,$A$1:$AN$1,0))&amp;""),"")&lt;&gt;"",IFERROR(TRIM(INDEX($A91:$AN91,MATCH(Lists!$B$27,$A$1:$AN$1,0))&amp;""),"")&lt;&gt;""),1,0))</f>
        <v/>
      </c>
      <c r="AQ91" s="19">
        <f>IF(AP91=1,COUNTIF($AP$2:AP91,1),"")</f>
        <v/>
      </c>
      <c r="AR91" s="19">
        <f>IF(IFERROR(TRIM(INDEX($A91:$AN91,MATCH(Lists!$B$3,$A$1:$AN$1,0))&amp;""),"")="",0,IF(OR(IFERROR(TRIM(INDEX($A91:$AN91,MATCH(Lists!$B$20,$A$1:$AN$1,0))&amp;""),"")&lt;&gt;"",IFERROR(TRIM(INDEX($A91:$AN91,MATCH(Lists!$B$21,$A$1:$AN$1,0))&amp;""),"")=Lists!$B$30,IFERROR(TRIM(INDEX($A91:$AN91,MATCH(Lists!$B$22,$A$1:$AN$1,0))&amp;""),"")&lt;&gt;"",IFERROR(TRIM(INDEX($A91:$AN91,MATCH(Lists!$B$23,$A$1:$AN$1,0))&amp;""),"")&lt;&gt;""),1,0))</f>
        <v/>
      </c>
      <c r="AS91" s="19">
        <f>IF(AR91=1,COUNTIF($AR$2:AR91,1),"")</f>
        <v/>
      </c>
    </row>
    <row r="92">
      <c r="AP92" s="19">
        <f>IF(IFERROR(TRIM(INDEX($A92:$AN92,MATCH(Lists!$B$3,$A$1:$AN$1,0))&amp;""),"")="",0,IF(OR(IFERROR(TRIM(INDEX($A92:$AN92,MATCH(Lists!$B$24,$A$1:$AN$1,0))&amp;""),"")=Lists!$B$30,IFERROR(TRIM(INDEX($A92:$AN92,MATCH(Lists!$B$25,$A$1:$AN$1,0))&amp;""),"")&lt;&gt;"",IFERROR(TRIM(INDEX($A92:$AN92,MATCH(Lists!$B$26,$A$1:$AN$1,0))&amp;""),"")&lt;&gt;"",IFERROR(TRIM(INDEX($A92:$AN92,MATCH(Lists!$B$27,$A$1:$AN$1,0))&amp;""),"")&lt;&gt;""),1,0))</f>
        <v/>
      </c>
      <c r="AQ92" s="19">
        <f>IF(AP92=1,COUNTIF($AP$2:AP92,1),"")</f>
        <v/>
      </c>
      <c r="AR92" s="19">
        <f>IF(IFERROR(TRIM(INDEX($A92:$AN92,MATCH(Lists!$B$3,$A$1:$AN$1,0))&amp;""),"")="",0,IF(OR(IFERROR(TRIM(INDEX($A92:$AN92,MATCH(Lists!$B$20,$A$1:$AN$1,0))&amp;""),"")&lt;&gt;"",IFERROR(TRIM(INDEX($A92:$AN92,MATCH(Lists!$B$21,$A$1:$AN$1,0))&amp;""),"")=Lists!$B$30,IFERROR(TRIM(INDEX($A92:$AN92,MATCH(Lists!$B$22,$A$1:$AN$1,0))&amp;""),"")&lt;&gt;"",IFERROR(TRIM(INDEX($A92:$AN92,MATCH(Lists!$B$23,$A$1:$AN$1,0))&amp;""),"")&lt;&gt;""),1,0))</f>
        <v/>
      </c>
      <c r="AS92" s="19">
        <f>IF(AR92=1,COUNTIF($AR$2:AR92,1),"")</f>
        <v/>
      </c>
    </row>
    <row r="93">
      <c r="AP93" s="19">
        <f>IF(IFERROR(TRIM(INDEX($A93:$AN93,MATCH(Lists!$B$3,$A$1:$AN$1,0))&amp;""),"")="",0,IF(OR(IFERROR(TRIM(INDEX($A93:$AN93,MATCH(Lists!$B$24,$A$1:$AN$1,0))&amp;""),"")=Lists!$B$30,IFERROR(TRIM(INDEX($A93:$AN93,MATCH(Lists!$B$25,$A$1:$AN$1,0))&amp;""),"")&lt;&gt;"",IFERROR(TRIM(INDEX($A93:$AN93,MATCH(Lists!$B$26,$A$1:$AN$1,0))&amp;""),"")&lt;&gt;"",IFERROR(TRIM(INDEX($A93:$AN93,MATCH(Lists!$B$27,$A$1:$AN$1,0))&amp;""),"")&lt;&gt;""),1,0))</f>
        <v/>
      </c>
      <c r="AQ93" s="19">
        <f>IF(AP93=1,COUNTIF($AP$2:AP93,1),"")</f>
        <v/>
      </c>
      <c r="AR93" s="19">
        <f>IF(IFERROR(TRIM(INDEX($A93:$AN93,MATCH(Lists!$B$3,$A$1:$AN$1,0))&amp;""),"")="",0,IF(OR(IFERROR(TRIM(INDEX($A93:$AN93,MATCH(Lists!$B$20,$A$1:$AN$1,0))&amp;""),"")&lt;&gt;"",IFERROR(TRIM(INDEX($A93:$AN93,MATCH(Lists!$B$21,$A$1:$AN$1,0))&amp;""),"")=Lists!$B$30,IFERROR(TRIM(INDEX($A93:$AN93,MATCH(Lists!$B$22,$A$1:$AN$1,0))&amp;""),"")&lt;&gt;"",IFERROR(TRIM(INDEX($A93:$AN93,MATCH(Lists!$B$23,$A$1:$AN$1,0))&amp;""),"")&lt;&gt;""),1,0))</f>
        <v/>
      </c>
      <c r="AS93" s="19">
        <f>IF(AR93=1,COUNTIF($AR$2:AR93,1),"")</f>
        <v/>
      </c>
    </row>
    <row r="94">
      <c r="AP94" s="19">
        <f>IF(IFERROR(TRIM(INDEX($A94:$AN94,MATCH(Lists!$B$3,$A$1:$AN$1,0))&amp;""),"")="",0,IF(OR(IFERROR(TRIM(INDEX($A94:$AN94,MATCH(Lists!$B$24,$A$1:$AN$1,0))&amp;""),"")=Lists!$B$30,IFERROR(TRIM(INDEX($A94:$AN94,MATCH(Lists!$B$25,$A$1:$AN$1,0))&amp;""),"")&lt;&gt;"",IFERROR(TRIM(INDEX($A94:$AN94,MATCH(Lists!$B$26,$A$1:$AN$1,0))&amp;""),"")&lt;&gt;"",IFERROR(TRIM(INDEX($A94:$AN94,MATCH(Lists!$B$27,$A$1:$AN$1,0))&amp;""),"")&lt;&gt;""),1,0))</f>
        <v/>
      </c>
      <c r="AQ94" s="19">
        <f>IF(AP94=1,COUNTIF($AP$2:AP94,1),"")</f>
        <v/>
      </c>
      <c r="AR94" s="19">
        <f>IF(IFERROR(TRIM(INDEX($A94:$AN94,MATCH(Lists!$B$3,$A$1:$AN$1,0))&amp;""),"")="",0,IF(OR(IFERROR(TRIM(INDEX($A94:$AN94,MATCH(Lists!$B$20,$A$1:$AN$1,0))&amp;""),"")&lt;&gt;"",IFERROR(TRIM(INDEX($A94:$AN94,MATCH(Lists!$B$21,$A$1:$AN$1,0))&amp;""),"")=Lists!$B$30,IFERROR(TRIM(INDEX($A94:$AN94,MATCH(Lists!$B$22,$A$1:$AN$1,0))&amp;""),"")&lt;&gt;"",IFERROR(TRIM(INDEX($A94:$AN94,MATCH(Lists!$B$23,$A$1:$AN$1,0))&amp;""),"")&lt;&gt;""),1,0))</f>
        <v/>
      </c>
      <c r="AS94" s="19">
        <f>IF(AR94=1,COUNTIF($AR$2:AR94,1),"")</f>
        <v/>
      </c>
    </row>
    <row r="95">
      <c r="AP95" s="19">
        <f>IF(IFERROR(TRIM(INDEX($A95:$AN95,MATCH(Lists!$B$3,$A$1:$AN$1,0))&amp;""),"")="",0,IF(OR(IFERROR(TRIM(INDEX($A95:$AN95,MATCH(Lists!$B$24,$A$1:$AN$1,0))&amp;""),"")=Lists!$B$30,IFERROR(TRIM(INDEX($A95:$AN95,MATCH(Lists!$B$25,$A$1:$AN$1,0))&amp;""),"")&lt;&gt;"",IFERROR(TRIM(INDEX($A95:$AN95,MATCH(Lists!$B$26,$A$1:$AN$1,0))&amp;""),"")&lt;&gt;"",IFERROR(TRIM(INDEX($A95:$AN95,MATCH(Lists!$B$27,$A$1:$AN$1,0))&amp;""),"")&lt;&gt;""),1,0))</f>
        <v/>
      </c>
      <c r="AQ95" s="19">
        <f>IF(AP95=1,COUNTIF($AP$2:AP95,1),"")</f>
        <v/>
      </c>
      <c r="AR95" s="19">
        <f>IF(IFERROR(TRIM(INDEX($A95:$AN95,MATCH(Lists!$B$3,$A$1:$AN$1,0))&amp;""),"")="",0,IF(OR(IFERROR(TRIM(INDEX($A95:$AN95,MATCH(Lists!$B$20,$A$1:$AN$1,0))&amp;""),"")&lt;&gt;"",IFERROR(TRIM(INDEX($A95:$AN95,MATCH(Lists!$B$21,$A$1:$AN$1,0))&amp;""),"")=Lists!$B$30,IFERROR(TRIM(INDEX($A95:$AN95,MATCH(Lists!$B$22,$A$1:$AN$1,0))&amp;""),"")&lt;&gt;"",IFERROR(TRIM(INDEX($A95:$AN95,MATCH(Lists!$B$23,$A$1:$AN$1,0))&amp;""),"")&lt;&gt;""),1,0))</f>
        <v/>
      </c>
      <c r="AS95" s="19">
        <f>IF(AR95=1,COUNTIF($AR$2:AR95,1),"")</f>
        <v/>
      </c>
    </row>
    <row r="96">
      <c r="AP96" s="19">
        <f>IF(IFERROR(TRIM(INDEX($A96:$AN96,MATCH(Lists!$B$3,$A$1:$AN$1,0))&amp;""),"")="",0,IF(OR(IFERROR(TRIM(INDEX($A96:$AN96,MATCH(Lists!$B$24,$A$1:$AN$1,0))&amp;""),"")=Lists!$B$30,IFERROR(TRIM(INDEX($A96:$AN96,MATCH(Lists!$B$25,$A$1:$AN$1,0))&amp;""),"")&lt;&gt;"",IFERROR(TRIM(INDEX($A96:$AN96,MATCH(Lists!$B$26,$A$1:$AN$1,0))&amp;""),"")&lt;&gt;"",IFERROR(TRIM(INDEX($A96:$AN96,MATCH(Lists!$B$27,$A$1:$AN$1,0))&amp;""),"")&lt;&gt;""),1,0))</f>
        <v/>
      </c>
      <c r="AQ96" s="19">
        <f>IF(AP96=1,COUNTIF($AP$2:AP96,1),"")</f>
        <v/>
      </c>
      <c r="AR96" s="19">
        <f>IF(IFERROR(TRIM(INDEX($A96:$AN96,MATCH(Lists!$B$3,$A$1:$AN$1,0))&amp;""),"")="",0,IF(OR(IFERROR(TRIM(INDEX($A96:$AN96,MATCH(Lists!$B$20,$A$1:$AN$1,0))&amp;""),"")&lt;&gt;"",IFERROR(TRIM(INDEX($A96:$AN96,MATCH(Lists!$B$21,$A$1:$AN$1,0))&amp;""),"")=Lists!$B$30,IFERROR(TRIM(INDEX($A96:$AN96,MATCH(Lists!$B$22,$A$1:$AN$1,0))&amp;""),"")&lt;&gt;"",IFERROR(TRIM(INDEX($A96:$AN96,MATCH(Lists!$B$23,$A$1:$AN$1,0))&amp;""),"")&lt;&gt;""),1,0))</f>
        <v/>
      </c>
      <c r="AS96" s="19">
        <f>IF(AR96=1,COUNTIF($AR$2:AR96,1),"")</f>
        <v/>
      </c>
    </row>
    <row r="97">
      <c r="AP97" s="19">
        <f>IF(IFERROR(TRIM(INDEX($A97:$AN97,MATCH(Lists!$B$3,$A$1:$AN$1,0))&amp;""),"")="",0,IF(OR(IFERROR(TRIM(INDEX($A97:$AN97,MATCH(Lists!$B$24,$A$1:$AN$1,0))&amp;""),"")=Lists!$B$30,IFERROR(TRIM(INDEX($A97:$AN97,MATCH(Lists!$B$25,$A$1:$AN$1,0))&amp;""),"")&lt;&gt;"",IFERROR(TRIM(INDEX($A97:$AN97,MATCH(Lists!$B$26,$A$1:$AN$1,0))&amp;""),"")&lt;&gt;"",IFERROR(TRIM(INDEX($A97:$AN97,MATCH(Lists!$B$27,$A$1:$AN$1,0))&amp;""),"")&lt;&gt;""),1,0))</f>
        <v/>
      </c>
      <c r="AQ97" s="19">
        <f>IF(AP97=1,COUNTIF($AP$2:AP97,1),"")</f>
        <v/>
      </c>
      <c r="AR97" s="19">
        <f>IF(IFERROR(TRIM(INDEX($A97:$AN97,MATCH(Lists!$B$3,$A$1:$AN$1,0))&amp;""),"")="",0,IF(OR(IFERROR(TRIM(INDEX($A97:$AN97,MATCH(Lists!$B$20,$A$1:$AN$1,0))&amp;""),"")&lt;&gt;"",IFERROR(TRIM(INDEX($A97:$AN97,MATCH(Lists!$B$21,$A$1:$AN$1,0))&amp;""),"")=Lists!$B$30,IFERROR(TRIM(INDEX($A97:$AN97,MATCH(Lists!$B$22,$A$1:$AN$1,0))&amp;""),"")&lt;&gt;"",IFERROR(TRIM(INDEX($A97:$AN97,MATCH(Lists!$B$23,$A$1:$AN$1,0))&amp;""),"")&lt;&gt;""),1,0))</f>
        <v/>
      </c>
      <c r="AS97" s="19">
        <f>IF(AR97=1,COUNTIF($AR$2:AR97,1),"")</f>
        <v/>
      </c>
    </row>
    <row r="98">
      <c r="AP98" s="19">
        <f>IF(IFERROR(TRIM(INDEX($A98:$AN98,MATCH(Lists!$B$3,$A$1:$AN$1,0))&amp;""),"")="",0,IF(OR(IFERROR(TRIM(INDEX($A98:$AN98,MATCH(Lists!$B$24,$A$1:$AN$1,0))&amp;""),"")=Lists!$B$30,IFERROR(TRIM(INDEX($A98:$AN98,MATCH(Lists!$B$25,$A$1:$AN$1,0))&amp;""),"")&lt;&gt;"",IFERROR(TRIM(INDEX($A98:$AN98,MATCH(Lists!$B$26,$A$1:$AN$1,0))&amp;""),"")&lt;&gt;"",IFERROR(TRIM(INDEX($A98:$AN98,MATCH(Lists!$B$27,$A$1:$AN$1,0))&amp;""),"")&lt;&gt;""),1,0))</f>
        <v/>
      </c>
      <c r="AQ98" s="19">
        <f>IF(AP98=1,COUNTIF($AP$2:AP98,1),"")</f>
        <v/>
      </c>
      <c r="AR98" s="19">
        <f>IF(IFERROR(TRIM(INDEX($A98:$AN98,MATCH(Lists!$B$3,$A$1:$AN$1,0))&amp;""),"")="",0,IF(OR(IFERROR(TRIM(INDEX($A98:$AN98,MATCH(Lists!$B$20,$A$1:$AN$1,0))&amp;""),"")&lt;&gt;"",IFERROR(TRIM(INDEX($A98:$AN98,MATCH(Lists!$B$21,$A$1:$AN$1,0))&amp;""),"")=Lists!$B$30,IFERROR(TRIM(INDEX($A98:$AN98,MATCH(Lists!$B$22,$A$1:$AN$1,0))&amp;""),"")&lt;&gt;"",IFERROR(TRIM(INDEX($A98:$AN98,MATCH(Lists!$B$23,$A$1:$AN$1,0))&amp;""),"")&lt;&gt;""),1,0))</f>
        <v/>
      </c>
      <c r="AS98" s="19">
        <f>IF(AR98=1,COUNTIF($AR$2:AR98,1),"")</f>
        <v/>
      </c>
    </row>
    <row r="99">
      <c r="AP99" s="19">
        <f>IF(IFERROR(TRIM(INDEX($A99:$AN99,MATCH(Lists!$B$3,$A$1:$AN$1,0))&amp;""),"")="",0,IF(OR(IFERROR(TRIM(INDEX($A99:$AN99,MATCH(Lists!$B$24,$A$1:$AN$1,0))&amp;""),"")=Lists!$B$30,IFERROR(TRIM(INDEX($A99:$AN99,MATCH(Lists!$B$25,$A$1:$AN$1,0))&amp;""),"")&lt;&gt;"",IFERROR(TRIM(INDEX($A99:$AN99,MATCH(Lists!$B$26,$A$1:$AN$1,0))&amp;""),"")&lt;&gt;"",IFERROR(TRIM(INDEX($A99:$AN99,MATCH(Lists!$B$27,$A$1:$AN$1,0))&amp;""),"")&lt;&gt;""),1,0))</f>
        <v/>
      </c>
      <c r="AQ99" s="19">
        <f>IF(AP99=1,COUNTIF($AP$2:AP99,1),"")</f>
        <v/>
      </c>
      <c r="AR99" s="19">
        <f>IF(IFERROR(TRIM(INDEX($A99:$AN99,MATCH(Lists!$B$3,$A$1:$AN$1,0))&amp;""),"")="",0,IF(OR(IFERROR(TRIM(INDEX($A99:$AN99,MATCH(Lists!$B$20,$A$1:$AN$1,0))&amp;""),"")&lt;&gt;"",IFERROR(TRIM(INDEX($A99:$AN99,MATCH(Lists!$B$21,$A$1:$AN$1,0))&amp;""),"")=Lists!$B$30,IFERROR(TRIM(INDEX($A99:$AN99,MATCH(Lists!$B$22,$A$1:$AN$1,0))&amp;""),"")&lt;&gt;"",IFERROR(TRIM(INDEX($A99:$AN99,MATCH(Lists!$B$23,$A$1:$AN$1,0))&amp;""),"")&lt;&gt;""),1,0))</f>
        <v/>
      </c>
      <c r="AS99" s="19">
        <f>IF(AR99=1,COUNTIF($AR$2:AR99,1),"")</f>
        <v/>
      </c>
    </row>
    <row r="100">
      <c r="AP100" s="19">
        <f>IF(IFERROR(TRIM(INDEX($A100:$AN100,MATCH(Lists!$B$3,$A$1:$AN$1,0))&amp;""),"")="",0,IF(OR(IFERROR(TRIM(INDEX($A100:$AN100,MATCH(Lists!$B$24,$A$1:$AN$1,0))&amp;""),"")=Lists!$B$30,IFERROR(TRIM(INDEX($A100:$AN100,MATCH(Lists!$B$25,$A$1:$AN$1,0))&amp;""),"")&lt;&gt;"",IFERROR(TRIM(INDEX($A100:$AN100,MATCH(Lists!$B$26,$A$1:$AN$1,0))&amp;""),"")&lt;&gt;"",IFERROR(TRIM(INDEX($A100:$AN100,MATCH(Lists!$B$27,$A$1:$AN$1,0))&amp;""),"")&lt;&gt;""),1,0))</f>
        <v/>
      </c>
      <c r="AQ100" s="19">
        <f>IF(AP100=1,COUNTIF($AP$2:AP100,1),"")</f>
        <v/>
      </c>
      <c r="AR100" s="19">
        <f>IF(IFERROR(TRIM(INDEX($A100:$AN100,MATCH(Lists!$B$3,$A$1:$AN$1,0))&amp;""),"")="",0,IF(OR(IFERROR(TRIM(INDEX($A100:$AN100,MATCH(Lists!$B$20,$A$1:$AN$1,0))&amp;""),"")&lt;&gt;"",IFERROR(TRIM(INDEX($A100:$AN100,MATCH(Lists!$B$21,$A$1:$AN$1,0))&amp;""),"")=Lists!$B$30,IFERROR(TRIM(INDEX($A100:$AN100,MATCH(Lists!$B$22,$A$1:$AN$1,0))&amp;""),"")&lt;&gt;"",IFERROR(TRIM(INDEX($A100:$AN100,MATCH(Lists!$B$23,$A$1:$AN$1,0))&amp;""),"")&lt;&gt;""),1,0))</f>
        <v/>
      </c>
      <c r="AS100" s="19">
        <f>IF(AR100=1,COUNTIF($AR$2:AR100,1),"")</f>
        <v/>
      </c>
    </row>
    <row r="101">
      <c r="AP101" s="19">
        <f>IF(IFERROR(TRIM(INDEX($A101:$AN101,MATCH(Lists!$B$3,$A$1:$AN$1,0))&amp;""),"")="",0,IF(OR(IFERROR(TRIM(INDEX($A101:$AN101,MATCH(Lists!$B$24,$A$1:$AN$1,0))&amp;""),"")=Lists!$B$30,IFERROR(TRIM(INDEX($A101:$AN101,MATCH(Lists!$B$25,$A$1:$AN$1,0))&amp;""),"")&lt;&gt;"",IFERROR(TRIM(INDEX($A101:$AN101,MATCH(Lists!$B$26,$A$1:$AN$1,0))&amp;""),"")&lt;&gt;"",IFERROR(TRIM(INDEX($A101:$AN101,MATCH(Lists!$B$27,$A$1:$AN$1,0))&amp;""),"")&lt;&gt;""),1,0))</f>
        <v/>
      </c>
      <c r="AQ101" s="19">
        <f>IF(AP101=1,COUNTIF($AP$2:AP101,1),"")</f>
        <v/>
      </c>
      <c r="AR101" s="19">
        <f>IF(IFERROR(TRIM(INDEX($A101:$AN101,MATCH(Lists!$B$3,$A$1:$AN$1,0))&amp;""),"")="",0,IF(OR(IFERROR(TRIM(INDEX($A101:$AN101,MATCH(Lists!$B$20,$A$1:$AN$1,0))&amp;""),"")&lt;&gt;"",IFERROR(TRIM(INDEX($A101:$AN101,MATCH(Lists!$B$21,$A$1:$AN$1,0))&amp;""),"")=Lists!$B$30,IFERROR(TRIM(INDEX($A101:$AN101,MATCH(Lists!$B$22,$A$1:$AN$1,0))&amp;""),"")&lt;&gt;"",IFERROR(TRIM(INDEX($A101:$AN101,MATCH(Lists!$B$23,$A$1:$AN$1,0))&amp;""),"")&lt;&gt;""),1,0))</f>
        <v/>
      </c>
      <c r="AS101" s="19">
        <f>IF(AR101=1,COUNTIF($AR$2:AR101,1),"")</f>
        <v/>
      </c>
    </row>
    <row r="102">
      <c r="AP102" s="19">
        <f>IF(IFERROR(TRIM(INDEX($A102:$AN102,MATCH(Lists!$B$3,$A$1:$AN$1,0))&amp;""),"")="",0,IF(OR(IFERROR(TRIM(INDEX($A102:$AN102,MATCH(Lists!$B$24,$A$1:$AN$1,0))&amp;""),"")=Lists!$B$30,IFERROR(TRIM(INDEX($A102:$AN102,MATCH(Lists!$B$25,$A$1:$AN$1,0))&amp;""),"")&lt;&gt;"",IFERROR(TRIM(INDEX($A102:$AN102,MATCH(Lists!$B$26,$A$1:$AN$1,0))&amp;""),"")&lt;&gt;"",IFERROR(TRIM(INDEX($A102:$AN102,MATCH(Lists!$B$27,$A$1:$AN$1,0))&amp;""),"")&lt;&gt;""),1,0))</f>
        <v/>
      </c>
      <c r="AQ102" s="19">
        <f>IF(AP102=1,COUNTIF($AP$2:AP102,1),"")</f>
        <v/>
      </c>
      <c r="AR102" s="19">
        <f>IF(IFERROR(TRIM(INDEX($A102:$AN102,MATCH(Lists!$B$3,$A$1:$AN$1,0))&amp;""),"")="",0,IF(OR(IFERROR(TRIM(INDEX($A102:$AN102,MATCH(Lists!$B$20,$A$1:$AN$1,0))&amp;""),"")&lt;&gt;"",IFERROR(TRIM(INDEX($A102:$AN102,MATCH(Lists!$B$21,$A$1:$AN$1,0))&amp;""),"")=Lists!$B$30,IFERROR(TRIM(INDEX($A102:$AN102,MATCH(Lists!$B$22,$A$1:$AN$1,0))&amp;""),"")&lt;&gt;"",IFERROR(TRIM(INDEX($A102:$AN102,MATCH(Lists!$B$23,$A$1:$AN$1,0))&amp;""),"")&lt;&gt;""),1,0))</f>
        <v/>
      </c>
      <c r="AS102" s="19">
        <f>IF(AR102=1,COUNTIF($AR$2:AR102,1),"")</f>
        <v/>
      </c>
    </row>
    <row r="103">
      <c r="AP103" s="19">
        <f>IF(IFERROR(TRIM(INDEX($A103:$AN103,MATCH(Lists!$B$3,$A$1:$AN$1,0))&amp;""),"")="",0,IF(OR(IFERROR(TRIM(INDEX($A103:$AN103,MATCH(Lists!$B$24,$A$1:$AN$1,0))&amp;""),"")=Lists!$B$30,IFERROR(TRIM(INDEX($A103:$AN103,MATCH(Lists!$B$25,$A$1:$AN$1,0))&amp;""),"")&lt;&gt;"",IFERROR(TRIM(INDEX($A103:$AN103,MATCH(Lists!$B$26,$A$1:$AN$1,0))&amp;""),"")&lt;&gt;"",IFERROR(TRIM(INDEX($A103:$AN103,MATCH(Lists!$B$27,$A$1:$AN$1,0))&amp;""),"")&lt;&gt;""),1,0))</f>
        <v/>
      </c>
      <c r="AQ103" s="19">
        <f>IF(AP103=1,COUNTIF($AP$2:AP103,1),"")</f>
        <v/>
      </c>
      <c r="AR103" s="19">
        <f>IF(IFERROR(TRIM(INDEX($A103:$AN103,MATCH(Lists!$B$3,$A$1:$AN$1,0))&amp;""),"")="",0,IF(OR(IFERROR(TRIM(INDEX($A103:$AN103,MATCH(Lists!$B$20,$A$1:$AN$1,0))&amp;""),"")&lt;&gt;"",IFERROR(TRIM(INDEX($A103:$AN103,MATCH(Lists!$B$21,$A$1:$AN$1,0))&amp;""),"")=Lists!$B$30,IFERROR(TRIM(INDEX($A103:$AN103,MATCH(Lists!$B$22,$A$1:$AN$1,0))&amp;""),"")&lt;&gt;"",IFERROR(TRIM(INDEX($A103:$AN103,MATCH(Lists!$B$23,$A$1:$AN$1,0))&amp;""),"")&lt;&gt;""),1,0))</f>
        <v/>
      </c>
      <c r="AS103" s="19">
        <f>IF(AR103=1,COUNTIF($AR$2:AR103,1),"")</f>
        <v/>
      </c>
    </row>
    <row r="104">
      <c r="AP104" s="19">
        <f>IF(IFERROR(TRIM(INDEX($A104:$AN104,MATCH(Lists!$B$3,$A$1:$AN$1,0))&amp;""),"")="",0,IF(OR(IFERROR(TRIM(INDEX($A104:$AN104,MATCH(Lists!$B$24,$A$1:$AN$1,0))&amp;""),"")=Lists!$B$30,IFERROR(TRIM(INDEX($A104:$AN104,MATCH(Lists!$B$25,$A$1:$AN$1,0))&amp;""),"")&lt;&gt;"",IFERROR(TRIM(INDEX($A104:$AN104,MATCH(Lists!$B$26,$A$1:$AN$1,0))&amp;""),"")&lt;&gt;"",IFERROR(TRIM(INDEX($A104:$AN104,MATCH(Lists!$B$27,$A$1:$AN$1,0))&amp;""),"")&lt;&gt;""),1,0))</f>
        <v/>
      </c>
      <c r="AQ104" s="19">
        <f>IF(AP104=1,COUNTIF($AP$2:AP104,1),"")</f>
        <v/>
      </c>
      <c r="AR104" s="19">
        <f>IF(IFERROR(TRIM(INDEX($A104:$AN104,MATCH(Lists!$B$3,$A$1:$AN$1,0))&amp;""),"")="",0,IF(OR(IFERROR(TRIM(INDEX($A104:$AN104,MATCH(Lists!$B$20,$A$1:$AN$1,0))&amp;""),"")&lt;&gt;"",IFERROR(TRIM(INDEX($A104:$AN104,MATCH(Lists!$B$21,$A$1:$AN$1,0))&amp;""),"")=Lists!$B$30,IFERROR(TRIM(INDEX($A104:$AN104,MATCH(Lists!$B$22,$A$1:$AN$1,0))&amp;""),"")&lt;&gt;"",IFERROR(TRIM(INDEX($A104:$AN104,MATCH(Lists!$B$23,$A$1:$AN$1,0))&amp;""),"")&lt;&gt;""),1,0))</f>
        <v/>
      </c>
      <c r="AS104" s="19">
        <f>IF(AR104=1,COUNTIF($AR$2:AR104,1),"")</f>
        <v/>
      </c>
    </row>
    <row r="105">
      <c r="AP105" s="19">
        <f>IF(IFERROR(TRIM(INDEX($A105:$AN105,MATCH(Lists!$B$3,$A$1:$AN$1,0))&amp;""),"")="",0,IF(OR(IFERROR(TRIM(INDEX($A105:$AN105,MATCH(Lists!$B$24,$A$1:$AN$1,0))&amp;""),"")=Lists!$B$30,IFERROR(TRIM(INDEX($A105:$AN105,MATCH(Lists!$B$25,$A$1:$AN$1,0))&amp;""),"")&lt;&gt;"",IFERROR(TRIM(INDEX($A105:$AN105,MATCH(Lists!$B$26,$A$1:$AN$1,0))&amp;""),"")&lt;&gt;"",IFERROR(TRIM(INDEX($A105:$AN105,MATCH(Lists!$B$27,$A$1:$AN$1,0))&amp;""),"")&lt;&gt;""),1,0))</f>
        <v/>
      </c>
      <c r="AQ105" s="19">
        <f>IF(AP105=1,COUNTIF($AP$2:AP105,1),"")</f>
        <v/>
      </c>
      <c r="AR105" s="19">
        <f>IF(IFERROR(TRIM(INDEX($A105:$AN105,MATCH(Lists!$B$3,$A$1:$AN$1,0))&amp;""),"")="",0,IF(OR(IFERROR(TRIM(INDEX($A105:$AN105,MATCH(Lists!$B$20,$A$1:$AN$1,0))&amp;""),"")&lt;&gt;"",IFERROR(TRIM(INDEX($A105:$AN105,MATCH(Lists!$B$21,$A$1:$AN$1,0))&amp;""),"")=Lists!$B$30,IFERROR(TRIM(INDEX($A105:$AN105,MATCH(Lists!$B$22,$A$1:$AN$1,0))&amp;""),"")&lt;&gt;"",IFERROR(TRIM(INDEX($A105:$AN105,MATCH(Lists!$B$23,$A$1:$AN$1,0))&amp;""),"")&lt;&gt;""),1,0))</f>
        <v/>
      </c>
      <c r="AS105" s="19">
        <f>IF(AR105=1,COUNTIF($AR$2:AR105,1),"")</f>
        <v/>
      </c>
    </row>
    <row r="106">
      <c r="AP106" s="19">
        <f>IF(IFERROR(TRIM(INDEX($A106:$AN106,MATCH(Lists!$B$3,$A$1:$AN$1,0))&amp;""),"")="",0,IF(OR(IFERROR(TRIM(INDEX($A106:$AN106,MATCH(Lists!$B$24,$A$1:$AN$1,0))&amp;""),"")=Lists!$B$30,IFERROR(TRIM(INDEX($A106:$AN106,MATCH(Lists!$B$25,$A$1:$AN$1,0))&amp;""),"")&lt;&gt;"",IFERROR(TRIM(INDEX($A106:$AN106,MATCH(Lists!$B$26,$A$1:$AN$1,0))&amp;""),"")&lt;&gt;"",IFERROR(TRIM(INDEX($A106:$AN106,MATCH(Lists!$B$27,$A$1:$AN$1,0))&amp;""),"")&lt;&gt;""),1,0))</f>
        <v/>
      </c>
      <c r="AQ106" s="19">
        <f>IF(AP106=1,COUNTIF($AP$2:AP106,1),"")</f>
        <v/>
      </c>
      <c r="AR106" s="19">
        <f>IF(IFERROR(TRIM(INDEX($A106:$AN106,MATCH(Lists!$B$3,$A$1:$AN$1,0))&amp;""),"")="",0,IF(OR(IFERROR(TRIM(INDEX($A106:$AN106,MATCH(Lists!$B$20,$A$1:$AN$1,0))&amp;""),"")&lt;&gt;"",IFERROR(TRIM(INDEX($A106:$AN106,MATCH(Lists!$B$21,$A$1:$AN$1,0))&amp;""),"")=Lists!$B$30,IFERROR(TRIM(INDEX($A106:$AN106,MATCH(Lists!$B$22,$A$1:$AN$1,0))&amp;""),"")&lt;&gt;"",IFERROR(TRIM(INDEX($A106:$AN106,MATCH(Lists!$B$23,$A$1:$AN$1,0))&amp;""),"")&lt;&gt;""),1,0))</f>
        <v/>
      </c>
      <c r="AS106" s="19">
        <f>IF(AR106=1,COUNTIF($AR$2:AR106,1),"")</f>
        <v/>
      </c>
    </row>
    <row r="107">
      <c r="AP107" s="19">
        <f>IF(IFERROR(TRIM(INDEX($A107:$AN107,MATCH(Lists!$B$3,$A$1:$AN$1,0))&amp;""),"")="",0,IF(OR(IFERROR(TRIM(INDEX($A107:$AN107,MATCH(Lists!$B$24,$A$1:$AN$1,0))&amp;""),"")=Lists!$B$30,IFERROR(TRIM(INDEX($A107:$AN107,MATCH(Lists!$B$25,$A$1:$AN$1,0))&amp;""),"")&lt;&gt;"",IFERROR(TRIM(INDEX($A107:$AN107,MATCH(Lists!$B$26,$A$1:$AN$1,0))&amp;""),"")&lt;&gt;"",IFERROR(TRIM(INDEX($A107:$AN107,MATCH(Lists!$B$27,$A$1:$AN$1,0))&amp;""),"")&lt;&gt;""),1,0))</f>
        <v/>
      </c>
      <c r="AQ107" s="19">
        <f>IF(AP107=1,COUNTIF($AP$2:AP107,1),"")</f>
        <v/>
      </c>
      <c r="AR107" s="19">
        <f>IF(IFERROR(TRIM(INDEX($A107:$AN107,MATCH(Lists!$B$3,$A$1:$AN$1,0))&amp;""),"")="",0,IF(OR(IFERROR(TRIM(INDEX($A107:$AN107,MATCH(Lists!$B$20,$A$1:$AN$1,0))&amp;""),"")&lt;&gt;"",IFERROR(TRIM(INDEX($A107:$AN107,MATCH(Lists!$B$21,$A$1:$AN$1,0))&amp;""),"")=Lists!$B$30,IFERROR(TRIM(INDEX($A107:$AN107,MATCH(Lists!$B$22,$A$1:$AN$1,0))&amp;""),"")&lt;&gt;"",IFERROR(TRIM(INDEX($A107:$AN107,MATCH(Lists!$B$23,$A$1:$AN$1,0))&amp;""),"")&lt;&gt;""),1,0))</f>
        <v/>
      </c>
      <c r="AS107" s="19">
        <f>IF(AR107=1,COUNTIF($AR$2:AR107,1),"")</f>
        <v/>
      </c>
    </row>
    <row r="108">
      <c r="AP108" s="19">
        <f>IF(IFERROR(TRIM(INDEX($A108:$AN108,MATCH(Lists!$B$3,$A$1:$AN$1,0))&amp;""),"")="",0,IF(OR(IFERROR(TRIM(INDEX($A108:$AN108,MATCH(Lists!$B$24,$A$1:$AN$1,0))&amp;""),"")=Lists!$B$30,IFERROR(TRIM(INDEX($A108:$AN108,MATCH(Lists!$B$25,$A$1:$AN$1,0))&amp;""),"")&lt;&gt;"",IFERROR(TRIM(INDEX($A108:$AN108,MATCH(Lists!$B$26,$A$1:$AN$1,0))&amp;""),"")&lt;&gt;"",IFERROR(TRIM(INDEX($A108:$AN108,MATCH(Lists!$B$27,$A$1:$AN$1,0))&amp;""),"")&lt;&gt;""),1,0))</f>
        <v/>
      </c>
      <c r="AQ108" s="19">
        <f>IF(AP108=1,COUNTIF($AP$2:AP108,1),"")</f>
        <v/>
      </c>
      <c r="AR108" s="19">
        <f>IF(IFERROR(TRIM(INDEX($A108:$AN108,MATCH(Lists!$B$3,$A$1:$AN$1,0))&amp;""),"")="",0,IF(OR(IFERROR(TRIM(INDEX($A108:$AN108,MATCH(Lists!$B$20,$A$1:$AN$1,0))&amp;""),"")&lt;&gt;"",IFERROR(TRIM(INDEX($A108:$AN108,MATCH(Lists!$B$21,$A$1:$AN$1,0))&amp;""),"")=Lists!$B$30,IFERROR(TRIM(INDEX($A108:$AN108,MATCH(Lists!$B$22,$A$1:$AN$1,0))&amp;""),"")&lt;&gt;"",IFERROR(TRIM(INDEX($A108:$AN108,MATCH(Lists!$B$23,$A$1:$AN$1,0))&amp;""),"")&lt;&gt;""),1,0))</f>
        <v/>
      </c>
      <c r="AS108" s="19">
        <f>IF(AR108=1,COUNTIF($AR$2:AR108,1),"")</f>
        <v/>
      </c>
    </row>
    <row r="109">
      <c r="AP109" s="19">
        <f>IF(IFERROR(TRIM(INDEX($A109:$AN109,MATCH(Lists!$B$3,$A$1:$AN$1,0))&amp;""),"")="",0,IF(OR(IFERROR(TRIM(INDEX($A109:$AN109,MATCH(Lists!$B$24,$A$1:$AN$1,0))&amp;""),"")=Lists!$B$30,IFERROR(TRIM(INDEX($A109:$AN109,MATCH(Lists!$B$25,$A$1:$AN$1,0))&amp;""),"")&lt;&gt;"",IFERROR(TRIM(INDEX($A109:$AN109,MATCH(Lists!$B$26,$A$1:$AN$1,0))&amp;""),"")&lt;&gt;"",IFERROR(TRIM(INDEX($A109:$AN109,MATCH(Lists!$B$27,$A$1:$AN$1,0))&amp;""),"")&lt;&gt;""),1,0))</f>
        <v/>
      </c>
      <c r="AQ109" s="19">
        <f>IF(AP109=1,COUNTIF($AP$2:AP109,1),"")</f>
        <v/>
      </c>
      <c r="AR109" s="19">
        <f>IF(IFERROR(TRIM(INDEX($A109:$AN109,MATCH(Lists!$B$3,$A$1:$AN$1,0))&amp;""),"")="",0,IF(OR(IFERROR(TRIM(INDEX($A109:$AN109,MATCH(Lists!$B$20,$A$1:$AN$1,0))&amp;""),"")&lt;&gt;"",IFERROR(TRIM(INDEX($A109:$AN109,MATCH(Lists!$B$21,$A$1:$AN$1,0))&amp;""),"")=Lists!$B$30,IFERROR(TRIM(INDEX($A109:$AN109,MATCH(Lists!$B$22,$A$1:$AN$1,0))&amp;""),"")&lt;&gt;"",IFERROR(TRIM(INDEX($A109:$AN109,MATCH(Lists!$B$23,$A$1:$AN$1,0))&amp;""),"")&lt;&gt;""),1,0))</f>
        <v/>
      </c>
      <c r="AS109" s="19">
        <f>IF(AR109=1,COUNTIF($AR$2:AR109,1),"")</f>
        <v/>
      </c>
    </row>
    <row r="110">
      <c r="AP110" s="19">
        <f>IF(IFERROR(TRIM(INDEX($A110:$AN110,MATCH(Lists!$B$3,$A$1:$AN$1,0))&amp;""),"")="",0,IF(OR(IFERROR(TRIM(INDEX($A110:$AN110,MATCH(Lists!$B$24,$A$1:$AN$1,0))&amp;""),"")=Lists!$B$30,IFERROR(TRIM(INDEX($A110:$AN110,MATCH(Lists!$B$25,$A$1:$AN$1,0))&amp;""),"")&lt;&gt;"",IFERROR(TRIM(INDEX($A110:$AN110,MATCH(Lists!$B$26,$A$1:$AN$1,0))&amp;""),"")&lt;&gt;"",IFERROR(TRIM(INDEX($A110:$AN110,MATCH(Lists!$B$27,$A$1:$AN$1,0))&amp;""),"")&lt;&gt;""),1,0))</f>
        <v/>
      </c>
      <c r="AQ110" s="19">
        <f>IF(AP110=1,COUNTIF($AP$2:AP110,1),"")</f>
        <v/>
      </c>
      <c r="AR110" s="19">
        <f>IF(IFERROR(TRIM(INDEX($A110:$AN110,MATCH(Lists!$B$3,$A$1:$AN$1,0))&amp;""),"")="",0,IF(OR(IFERROR(TRIM(INDEX($A110:$AN110,MATCH(Lists!$B$20,$A$1:$AN$1,0))&amp;""),"")&lt;&gt;"",IFERROR(TRIM(INDEX($A110:$AN110,MATCH(Lists!$B$21,$A$1:$AN$1,0))&amp;""),"")=Lists!$B$30,IFERROR(TRIM(INDEX($A110:$AN110,MATCH(Lists!$B$22,$A$1:$AN$1,0))&amp;""),"")&lt;&gt;"",IFERROR(TRIM(INDEX($A110:$AN110,MATCH(Lists!$B$23,$A$1:$AN$1,0))&amp;""),"")&lt;&gt;""),1,0))</f>
        <v/>
      </c>
      <c r="AS110" s="19">
        <f>IF(AR110=1,COUNTIF($AR$2:AR110,1),"")</f>
        <v/>
      </c>
    </row>
    <row r="111">
      <c r="AP111" s="19">
        <f>IF(IFERROR(TRIM(INDEX($A111:$AN111,MATCH(Lists!$B$3,$A$1:$AN$1,0))&amp;""),"")="",0,IF(OR(IFERROR(TRIM(INDEX($A111:$AN111,MATCH(Lists!$B$24,$A$1:$AN$1,0))&amp;""),"")=Lists!$B$30,IFERROR(TRIM(INDEX($A111:$AN111,MATCH(Lists!$B$25,$A$1:$AN$1,0))&amp;""),"")&lt;&gt;"",IFERROR(TRIM(INDEX($A111:$AN111,MATCH(Lists!$B$26,$A$1:$AN$1,0))&amp;""),"")&lt;&gt;"",IFERROR(TRIM(INDEX($A111:$AN111,MATCH(Lists!$B$27,$A$1:$AN$1,0))&amp;""),"")&lt;&gt;""),1,0))</f>
        <v/>
      </c>
      <c r="AQ111" s="19">
        <f>IF(AP111=1,COUNTIF($AP$2:AP111,1),"")</f>
        <v/>
      </c>
      <c r="AR111" s="19">
        <f>IF(IFERROR(TRIM(INDEX($A111:$AN111,MATCH(Lists!$B$3,$A$1:$AN$1,0))&amp;""),"")="",0,IF(OR(IFERROR(TRIM(INDEX($A111:$AN111,MATCH(Lists!$B$20,$A$1:$AN$1,0))&amp;""),"")&lt;&gt;"",IFERROR(TRIM(INDEX($A111:$AN111,MATCH(Lists!$B$21,$A$1:$AN$1,0))&amp;""),"")=Lists!$B$30,IFERROR(TRIM(INDEX($A111:$AN111,MATCH(Lists!$B$22,$A$1:$AN$1,0))&amp;""),"")&lt;&gt;"",IFERROR(TRIM(INDEX($A111:$AN111,MATCH(Lists!$B$23,$A$1:$AN$1,0))&amp;""),"")&lt;&gt;""),1,0))</f>
        <v/>
      </c>
      <c r="AS111" s="19">
        <f>IF(AR111=1,COUNTIF($AR$2:AR111,1),"")</f>
        <v/>
      </c>
    </row>
    <row r="112">
      <c r="AP112" s="19">
        <f>IF(IFERROR(TRIM(INDEX($A112:$AN112,MATCH(Lists!$B$3,$A$1:$AN$1,0))&amp;""),"")="",0,IF(OR(IFERROR(TRIM(INDEX($A112:$AN112,MATCH(Lists!$B$24,$A$1:$AN$1,0))&amp;""),"")=Lists!$B$30,IFERROR(TRIM(INDEX($A112:$AN112,MATCH(Lists!$B$25,$A$1:$AN$1,0))&amp;""),"")&lt;&gt;"",IFERROR(TRIM(INDEX($A112:$AN112,MATCH(Lists!$B$26,$A$1:$AN$1,0))&amp;""),"")&lt;&gt;"",IFERROR(TRIM(INDEX($A112:$AN112,MATCH(Lists!$B$27,$A$1:$AN$1,0))&amp;""),"")&lt;&gt;""),1,0))</f>
        <v/>
      </c>
      <c r="AQ112" s="19">
        <f>IF(AP112=1,COUNTIF($AP$2:AP112,1),"")</f>
        <v/>
      </c>
      <c r="AR112" s="19">
        <f>IF(IFERROR(TRIM(INDEX($A112:$AN112,MATCH(Lists!$B$3,$A$1:$AN$1,0))&amp;""),"")="",0,IF(OR(IFERROR(TRIM(INDEX($A112:$AN112,MATCH(Lists!$B$20,$A$1:$AN$1,0))&amp;""),"")&lt;&gt;"",IFERROR(TRIM(INDEX($A112:$AN112,MATCH(Lists!$B$21,$A$1:$AN$1,0))&amp;""),"")=Lists!$B$30,IFERROR(TRIM(INDEX($A112:$AN112,MATCH(Lists!$B$22,$A$1:$AN$1,0))&amp;""),"")&lt;&gt;"",IFERROR(TRIM(INDEX($A112:$AN112,MATCH(Lists!$B$23,$A$1:$AN$1,0))&amp;""),"")&lt;&gt;""),1,0))</f>
        <v/>
      </c>
      <c r="AS112" s="19">
        <f>IF(AR112=1,COUNTIF($AR$2:AR112,1),"")</f>
        <v/>
      </c>
    </row>
    <row r="113">
      <c r="AP113" s="19">
        <f>IF(IFERROR(TRIM(INDEX($A113:$AN113,MATCH(Lists!$B$3,$A$1:$AN$1,0))&amp;""),"")="",0,IF(OR(IFERROR(TRIM(INDEX($A113:$AN113,MATCH(Lists!$B$24,$A$1:$AN$1,0))&amp;""),"")=Lists!$B$30,IFERROR(TRIM(INDEX($A113:$AN113,MATCH(Lists!$B$25,$A$1:$AN$1,0))&amp;""),"")&lt;&gt;"",IFERROR(TRIM(INDEX($A113:$AN113,MATCH(Lists!$B$26,$A$1:$AN$1,0))&amp;""),"")&lt;&gt;"",IFERROR(TRIM(INDEX($A113:$AN113,MATCH(Lists!$B$27,$A$1:$AN$1,0))&amp;""),"")&lt;&gt;""),1,0))</f>
        <v/>
      </c>
      <c r="AQ113" s="19">
        <f>IF(AP113=1,COUNTIF($AP$2:AP113,1),"")</f>
        <v/>
      </c>
      <c r="AR113" s="19">
        <f>IF(IFERROR(TRIM(INDEX($A113:$AN113,MATCH(Lists!$B$3,$A$1:$AN$1,0))&amp;""),"")="",0,IF(OR(IFERROR(TRIM(INDEX($A113:$AN113,MATCH(Lists!$B$20,$A$1:$AN$1,0))&amp;""),"")&lt;&gt;"",IFERROR(TRIM(INDEX($A113:$AN113,MATCH(Lists!$B$21,$A$1:$AN$1,0))&amp;""),"")=Lists!$B$30,IFERROR(TRIM(INDEX($A113:$AN113,MATCH(Lists!$B$22,$A$1:$AN$1,0))&amp;""),"")&lt;&gt;"",IFERROR(TRIM(INDEX($A113:$AN113,MATCH(Lists!$B$23,$A$1:$AN$1,0))&amp;""),"")&lt;&gt;""),1,0))</f>
        <v/>
      </c>
      <c r="AS113" s="19">
        <f>IF(AR113=1,COUNTIF($AR$2:AR113,1),"")</f>
        <v/>
      </c>
    </row>
    <row r="114">
      <c r="AP114" s="19">
        <f>IF(IFERROR(TRIM(INDEX($A114:$AN114,MATCH(Lists!$B$3,$A$1:$AN$1,0))&amp;""),"")="",0,IF(OR(IFERROR(TRIM(INDEX($A114:$AN114,MATCH(Lists!$B$24,$A$1:$AN$1,0))&amp;""),"")=Lists!$B$30,IFERROR(TRIM(INDEX($A114:$AN114,MATCH(Lists!$B$25,$A$1:$AN$1,0))&amp;""),"")&lt;&gt;"",IFERROR(TRIM(INDEX($A114:$AN114,MATCH(Lists!$B$26,$A$1:$AN$1,0))&amp;""),"")&lt;&gt;"",IFERROR(TRIM(INDEX($A114:$AN114,MATCH(Lists!$B$27,$A$1:$AN$1,0))&amp;""),"")&lt;&gt;""),1,0))</f>
        <v/>
      </c>
      <c r="AQ114" s="19">
        <f>IF(AP114=1,COUNTIF($AP$2:AP114,1),"")</f>
        <v/>
      </c>
      <c r="AR114" s="19">
        <f>IF(IFERROR(TRIM(INDEX($A114:$AN114,MATCH(Lists!$B$3,$A$1:$AN$1,0))&amp;""),"")="",0,IF(OR(IFERROR(TRIM(INDEX($A114:$AN114,MATCH(Lists!$B$20,$A$1:$AN$1,0))&amp;""),"")&lt;&gt;"",IFERROR(TRIM(INDEX($A114:$AN114,MATCH(Lists!$B$21,$A$1:$AN$1,0))&amp;""),"")=Lists!$B$30,IFERROR(TRIM(INDEX($A114:$AN114,MATCH(Lists!$B$22,$A$1:$AN$1,0))&amp;""),"")&lt;&gt;"",IFERROR(TRIM(INDEX($A114:$AN114,MATCH(Lists!$B$23,$A$1:$AN$1,0))&amp;""),"")&lt;&gt;""),1,0))</f>
        <v/>
      </c>
      <c r="AS114" s="19">
        <f>IF(AR114=1,COUNTIF($AR$2:AR114,1),"")</f>
        <v/>
      </c>
    </row>
    <row r="115">
      <c r="AP115" s="19">
        <f>IF(IFERROR(TRIM(INDEX($A115:$AN115,MATCH(Lists!$B$3,$A$1:$AN$1,0))&amp;""),"")="",0,IF(OR(IFERROR(TRIM(INDEX($A115:$AN115,MATCH(Lists!$B$24,$A$1:$AN$1,0))&amp;""),"")=Lists!$B$30,IFERROR(TRIM(INDEX($A115:$AN115,MATCH(Lists!$B$25,$A$1:$AN$1,0))&amp;""),"")&lt;&gt;"",IFERROR(TRIM(INDEX($A115:$AN115,MATCH(Lists!$B$26,$A$1:$AN$1,0))&amp;""),"")&lt;&gt;"",IFERROR(TRIM(INDEX($A115:$AN115,MATCH(Lists!$B$27,$A$1:$AN$1,0))&amp;""),"")&lt;&gt;""),1,0))</f>
        <v/>
      </c>
      <c r="AQ115" s="19">
        <f>IF(AP115=1,COUNTIF($AP$2:AP115,1),"")</f>
        <v/>
      </c>
      <c r="AR115" s="19">
        <f>IF(IFERROR(TRIM(INDEX($A115:$AN115,MATCH(Lists!$B$3,$A$1:$AN$1,0))&amp;""),"")="",0,IF(OR(IFERROR(TRIM(INDEX($A115:$AN115,MATCH(Lists!$B$20,$A$1:$AN$1,0))&amp;""),"")&lt;&gt;"",IFERROR(TRIM(INDEX($A115:$AN115,MATCH(Lists!$B$21,$A$1:$AN$1,0))&amp;""),"")=Lists!$B$30,IFERROR(TRIM(INDEX($A115:$AN115,MATCH(Lists!$B$22,$A$1:$AN$1,0))&amp;""),"")&lt;&gt;"",IFERROR(TRIM(INDEX($A115:$AN115,MATCH(Lists!$B$23,$A$1:$AN$1,0))&amp;""),"")&lt;&gt;""),1,0))</f>
        <v/>
      </c>
      <c r="AS115" s="19">
        <f>IF(AR115=1,COUNTIF($AR$2:AR115,1),"")</f>
        <v/>
      </c>
    </row>
    <row r="116">
      <c r="AP116" s="19">
        <f>IF(IFERROR(TRIM(INDEX($A116:$AN116,MATCH(Lists!$B$3,$A$1:$AN$1,0))&amp;""),"")="",0,IF(OR(IFERROR(TRIM(INDEX($A116:$AN116,MATCH(Lists!$B$24,$A$1:$AN$1,0))&amp;""),"")=Lists!$B$30,IFERROR(TRIM(INDEX($A116:$AN116,MATCH(Lists!$B$25,$A$1:$AN$1,0))&amp;""),"")&lt;&gt;"",IFERROR(TRIM(INDEX($A116:$AN116,MATCH(Lists!$B$26,$A$1:$AN$1,0))&amp;""),"")&lt;&gt;"",IFERROR(TRIM(INDEX($A116:$AN116,MATCH(Lists!$B$27,$A$1:$AN$1,0))&amp;""),"")&lt;&gt;""),1,0))</f>
        <v/>
      </c>
      <c r="AQ116" s="19">
        <f>IF(AP116=1,COUNTIF($AP$2:AP116,1),"")</f>
        <v/>
      </c>
      <c r="AR116" s="19">
        <f>IF(IFERROR(TRIM(INDEX($A116:$AN116,MATCH(Lists!$B$3,$A$1:$AN$1,0))&amp;""),"")="",0,IF(OR(IFERROR(TRIM(INDEX($A116:$AN116,MATCH(Lists!$B$20,$A$1:$AN$1,0))&amp;""),"")&lt;&gt;"",IFERROR(TRIM(INDEX($A116:$AN116,MATCH(Lists!$B$21,$A$1:$AN$1,0))&amp;""),"")=Lists!$B$30,IFERROR(TRIM(INDEX($A116:$AN116,MATCH(Lists!$B$22,$A$1:$AN$1,0))&amp;""),"")&lt;&gt;"",IFERROR(TRIM(INDEX($A116:$AN116,MATCH(Lists!$B$23,$A$1:$AN$1,0))&amp;""),"")&lt;&gt;""),1,0))</f>
        <v/>
      </c>
      <c r="AS116" s="19">
        <f>IF(AR116=1,COUNTIF($AR$2:AR116,1),"")</f>
        <v/>
      </c>
    </row>
    <row r="117">
      <c r="AP117" s="19">
        <f>IF(IFERROR(TRIM(INDEX($A117:$AN117,MATCH(Lists!$B$3,$A$1:$AN$1,0))&amp;""),"")="",0,IF(OR(IFERROR(TRIM(INDEX($A117:$AN117,MATCH(Lists!$B$24,$A$1:$AN$1,0))&amp;""),"")=Lists!$B$30,IFERROR(TRIM(INDEX($A117:$AN117,MATCH(Lists!$B$25,$A$1:$AN$1,0))&amp;""),"")&lt;&gt;"",IFERROR(TRIM(INDEX($A117:$AN117,MATCH(Lists!$B$26,$A$1:$AN$1,0))&amp;""),"")&lt;&gt;"",IFERROR(TRIM(INDEX($A117:$AN117,MATCH(Lists!$B$27,$A$1:$AN$1,0))&amp;""),"")&lt;&gt;""),1,0))</f>
        <v/>
      </c>
      <c r="AQ117" s="19">
        <f>IF(AP117=1,COUNTIF($AP$2:AP117,1),"")</f>
        <v/>
      </c>
      <c r="AR117" s="19">
        <f>IF(IFERROR(TRIM(INDEX($A117:$AN117,MATCH(Lists!$B$3,$A$1:$AN$1,0))&amp;""),"")="",0,IF(OR(IFERROR(TRIM(INDEX($A117:$AN117,MATCH(Lists!$B$20,$A$1:$AN$1,0))&amp;""),"")&lt;&gt;"",IFERROR(TRIM(INDEX($A117:$AN117,MATCH(Lists!$B$21,$A$1:$AN$1,0))&amp;""),"")=Lists!$B$30,IFERROR(TRIM(INDEX($A117:$AN117,MATCH(Lists!$B$22,$A$1:$AN$1,0))&amp;""),"")&lt;&gt;"",IFERROR(TRIM(INDEX($A117:$AN117,MATCH(Lists!$B$23,$A$1:$AN$1,0))&amp;""),"")&lt;&gt;""),1,0))</f>
        <v/>
      </c>
      <c r="AS117" s="19">
        <f>IF(AR117=1,COUNTIF($AR$2:AR117,1),"")</f>
        <v/>
      </c>
    </row>
    <row r="118">
      <c r="AP118" s="19">
        <f>IF(IFERROR(TRIM(INDEX($A118:$AN118,MATCH(Lists!$B$3,$A$1:$AN$1,0))&amp;""),"")="",0,IF(OR(IFERROR(TRIM(INDEX($A118:$AN118,MATCH(Lists!$B$24,$A$1:$AN$1,0))&amp;""),"")=Lists!$B$30,IFERROR(TRIM(INDEX($A118:$AN118,MATCH(Lists!$B$25,$A$1:$AN$1,0))&amp;""),"")&lt;&gt;"",IFERROR(TRIM(INDEX($A118:$AN118,MATCH(Lists!$B$26,$A$1:$AN$1,0))&amp;""),"")&lt;&gt;"",IFERROR(TRIM(INDEX($A118:$AN118,MATCH(Lists!$B$27,$A$1:$AN$1,0))&amp;""),"")&lt;&gt;""),1,0))</f>
        <v/>
      </c>
      <c r="AQ118" s="19">
        <f>IF(AP118=1,COUNTIF($AP$2:AP118,1),"")</f>
        <v/>
      </c>
      <c r="AR118" s="19">
        <f>IF(IFERROR(TRIM(INDEX($A118:$AN118,MATCH(Lists!$B$3,$A$1:$AN$1,0))&amp;""),"")="",0,IF(OR(IFERROR(TRIM(INDEX($A118:$AN118,MATCH(Lists!$B$20,$A$1:$AN$1,0))&amp;""),"")&lt;&gt;"",IFERROR(TRIM(INDEX($A118:$AN118,MATCH(Lists!$B$21,$A$1:$AN$1,0))&amp;""),"")=Lists!$B$30,IFERROR(TRIM(INDEX($A118:$AN118,MATCH(Lists!$B$22,$A$1:$AN$1,0))&amp;""),"")&lt;&gt;"",IFERROR(TRIM(INDEX($A118:$AN118,MATCH(Lists!$B$23,$A$1:$AN$1,0))&amp;""),"")&lt;&gt;""),1,0))</f>
        <v/>
      </c>
      <c r="AS118" s="19">
        <f>IF(AR118=1,COUNTIF($AR$2:AR118,1),"")</f>
        <v/>
      </c>
    </row>
    <row r="119">
      <c r="AP119" s="19">
        <f>IF(IFERROR(TRIM(INDEX($A119:$AN119,MATCH(Lists!$B$3,$A$1:$AN$1,0))&amp;""),"")="",0,IF(OR(IFERROR(TRIM(INDEX($A119:$AN119,MATCH(Lists!$B$24,$A$1:$AN$1,0))&amp;""),"")=Lists!$B$30,IFERROR(TRIM(INDEX($A119:$AN119,MATCH(Lists!$B$25,$A$1:$AN$1,0))&amp;""),"")&lt;&gt;"",IFERROR(TRIM(INDEX($A119:$AN119,MATCH(Lists!$B$26,$A$1:$AN$1,0))&amp;""),"")&lt;&gt;"",IFERROR(TRIM(INDEX($A119:$AN119,MATCH(Lists!$B$27,$A$1:$AN$1,0))&amp;""),"")&lt;&gt;""),1,0))</f>
        <v/>
      </c>
      <c r="AQ119" s="19">
        <f>IF(AP119=1,COUNTIF($AP$2:AP119,1),"")</f>
        <v/>
      </c>
      <c r="AR119" s="19">
        <f>IF(IFERROR(TRIM(INDEX($A119:$AN119,MATCH(Lists!$B$3,$A$1:$AN$1,0))&amp;""),"")="",0,IF(OR(IFERROR(TRIM(INDEX($A119:$AN119,MATCH(Lists!$B$20,$A$1:$AN$1,0))&amp;""),"")&lt;&gt;"",IFERROR(TRIM(INDEX($A119:$AN119,MATCH(Lists!$B$21,$A$1:$AN$1,0))&amp;""),"")=Lists!$B$30,IFERROR(TRIM(INDEX($A119:$AN119,MATCH(Lists!$B$22,$A$1:$AN$1,0))&amp;""),"")&lt;&gt;"",IFERROR(TRIM(INDEX($A119:$AN119,MATCH(Lists!$B$23,$A$1:$AN$1,0))&amp;""),"")&lt;&gt;""),1,0))</f>
        <v/>
      </c>
      <c r="AS119" s="19">
        <f>IF(AR119=1,COUNTIF($AR$2:AR119,1),"")</f>
        <v/>
      </c>
    </row>
    <row r="120">
      <c r="AP120" s="19">
        <f>IF(IFERROR(TRIM(INDEX($A120:$AN120,MATCH(Lists!$B$3,$A$1:$AN$1,0))&amp;""),"")="",0,IF(OR(IFERROR(TRIM(INDEX($A120:$AN120,MATCH(Lists!$B$24,$A$1:$AN$1,0))&amp;""),"")=Lists!$B$30,IFERROR(TRIM(INDEX($A120:$AN120,MATCH(Lists!$B$25,$A$1:$AN$1,0))&amp;""),"")&lt;&gt;"",IFERROR(TRIM(INDEX($A120:$AN120,MATCH(Lists!$B$26,$A$1:$AN$1,0))&amp;""),"")&lt;&gt;"",IFERROR(TRIM(INDEX($A120:$AN120,MATCH(Lists!$B$27,$A$1:$AN$1,0))&amp;""),"")&lt;&gt;""),1,0))</f>
        <v/>
      </c>
      <c r="AQ120" s="19">
        <f>IF(AP120=1,COUNTIF($AP$2:AP120,1),"")</f>
        <v/>
      </c>
      <c r="AR120" s="19">
        <f>IF(IFERROR(TRIM(INDEX($A120:$AN120,MATCH(Lists!$B$3,$A$1:$AN$1,0))&amp;""),"")="",0,IF(OR(IFERROR(TRIM(INDEX($A120:$AN120,MATCH(Lists!$B$20,$A$1:$AN$1,0))&amp;""),"")&lt;&gt;"",IFERROR(TRIM(INDEX($A120:$AN120,MATCH(Lists!$B$21,$A$1:$AN$1,0))&amp;""),"")=Lists!$B$30,IFERROR(TRIM(INDEX($A120:$AN120,MATCH(Lists!$B$22,$A$1:$AN$1,0))&amp;""),"")&lt;&gt;"",IFERROR(TRIM(INDEX($A120:$AN120,MATCH(Lists!$B$23,$A$1:$AN$1,0))&amp;""),"")&lt;&gt;""),1,0))</f>
        <v/>
      </c>
      <c r="AS120" s="19">
        <f>IF(AR120=1,COUNTIF($AR$2:AR120,1),"")</f>
        <v/>
      </c>
    </row>
    <row r="121">
      <c r="AP121" s="19">
        <f>IF(IFERROR(TRIM(INDEX($A121:$AN121,MATCH(Lists!$B$3,$A$1:$AN$1,0))&amp;""),"")="",0,IF(OR(IFERROR(TRIM(INDEX($A121:$AN121,MATCH(Lists!$B$24,$A$1:$AN$1,0))&amp;""),"")=Lists!$B$30,IFERROR(TRIM(INDEX($A121:$AN121,MATCH(Lists!$B$25,$A$1:$AN$1,0))&amp;""),"")&lt;&gt;"",IFERROR(TRIM(INDEX($A121:$AN121,MATCH(Lists!$B$26,$A$1:$AN$1,0))&amp;""),"")&lt;&gt;"",IFERROR(TRIM(INDEX($A121:$AN121,MATCH(Lists!$B$27,$A$1:$AN$1,0))&amp;""),"")&lt;&gt;""),1,0))</f>
        <v/>
      </c>
      <c r="AQ121" s="19">
        <f>IF(AP121=1,COUNTIF($AP$2:AP121,1),"")</f>
        <v/>
      </c>
      <c r="AR121" s="19">
        <f>IF(IFERROR(TRIM(INDEX($A121:$AN121,MATCH(Lists!$B$3,$A$1:$AN$1,0))&amp;""),"")="",0,IF(OR(IFERROR(TRIM(INDEX($A121:$AN121,MATCH(Lists!$B$20,$A$1:$AN$1,0))&amp;""),"")&lt;&gt;"",IFERROR(TRIM(INDEX($A121:$AN121,MATCH(Lists!$B$21,$A$1:$AN$1,0))&amp;""),"")=Lists!$B$30,IFERROR(TRIM(INDEX($A121:$AN121,MATCH(Lists!$B$22,$A$1:$AN$1,0))&amp;""),"")&lt;&gt;"",IFERROR(TRIM(INDEX($A121:$AN121,MATCH(Lists!$B$23,$A$1:$AN$1,0))&amp;""),"")&lt;&gt;""),1,0))</f>
        <v/>
      </c>
      <c r="AS121" s="19">
        <f>IF(AR121=1,COUNTIF($AR$2:AR121,1),"")</f>
        <v/>
      </c>
    </row>
    <row r="122">
      <c r="AP122" s="19">
        <f>IF(IFERROR(TRIM(INDEX($A122:$AN122,MATCH(Lists!$B$3,$A$1:$AN$1,0))&amp;""),"")="",0,IF(OR(IFERROR(TRIM(INDEX($A122:$AN122,MATCH(Lists!$B$24,$A$1:$AN$1,0))&amp;""),"")=Lists!$B$30,IFERROR(TRIM(INDEX($A122:$AN122,MATCH(Lists!$B$25,$A$1:$AN$1,0))&amp;""),"")&lt;&gt;"",IFERROR(TRIM(INDEX($A122:$AN122,MATCH(Lists!$B$26,$A$1:$AN$1,0))&amp;""),"")&lt;&gt;"",IFERROR(TRIM(INDEX($A122:$AN122,MATCH(Lists!$B$27,$A$1:$AN$1,0))&amp;""),"")&lt;&gt;""),1,0))</f>
        <v/>
      </c>
      <c r="AQ122" s="19">
        <f>IF(AP122=1,COUNTIF($AP$2:AP122,1),"")</f>
        <v/>
      </c>
      <c r="AR122" s="19">
        <f>IF(IFERROR(TRIM(INDEX($A122:$AN122,MATCH(Lists!$B$3,$A$1:$AN$1,0))&amp;""),"")="",0,IF(OR(IFERROR(TRIM(INDEX($A122:$AN122,MATCH(Lists!$B$20,$A$1:$AN$1,0))&amp;""),"")&lt;&gt;"",IFERROR(TRIM(INDEX($A122:$AN122,MATCH(Lists!$B$21,$A$1:$AN$1,0))&amp;""),"")=Lists!$B$30,IFERROR(TRIM(INDEX($A122:$AN122,MATCH(Lists!$B$22,$A$1:$AN$1,0))&amp;""),"")&lt;&gt;"",IFERROR(TRIM(INDEX($A122:$AN122,MATCH(Lists!$B$23,$A$1:$AN$1,0))&amp;""),"")&lt;&gt;""),1,0))</f>
        <v/>
      </c>
      <c r="AS122" s="19">
        <f>IF(AR122=1,COUNTIF($AR$2:AR122,1),"")</f>
        <v/>
      </c>
    </row>
    <row r="123">
      <c r="AP123" s="19">
        <f>IF(IFERROR(TRIM(INDEX($A123:$AN123,MATCH(Lists!$B$3,$A$1:$AN$1,0))&amp;""),"")="",0,IF(OR(IFERROR(TRIM(INDEX($A123:$AN123,MATCH(Lists!$B$24,$A$1:$AN$1,0))&amp;""),"")=Lists!$B$30,IFERROR(TRIM(INDEX($A123:$AN123,MATCH(Lists!$B$25,$A$1:$AN$1,0))&amp;""),"")&lt;&gt;"",IFERROR(TRIM(INDEX($A123:$AN123,MATCH(Lists!$B$26,$A$1:$AN$1,0))&amp;""),"")&lt;&gt;"",IFERROR(TRIM(INDEX($A123:$AN123,MATCH(Lists!$B$27,$A$1:$AN$1,0))&amp;""),"")&lt;&gt;""),1,0))</f>
        <v/>
      </c>
      <c r="AQ123" s="19">
        <f>IF(AP123=1,COUNTIF($AP$2:AP123,1),"")</f>
        <v/>
      </c>
      <c r="AR123" s="19">
        <f>IF(IFERROR(TRIM(INDEX($A123:$AN123,MATCH(Lists!$B$3,$A$1:$AN$1,0))&amp;""),"")="",0,IF(OR(IFERROR(TRIM(INDEX($A123:$AN123,MATCH(Lists!$B$20,$A$1:$AN$1,0))&amp;""),"")&lt;&gt;"",IFERROR(TRIM(INDEX($A123:$AN123,MATCH(Lists!$B$21,$A$1:$AN$1,0))&amp;""),"")=Lists!$B$30,IFERROR(TRIM(INDEX($A123:$AN123,MATCH(Lists!$B$22,$A$1:$AN$1,0))&amp;""),"")&lt;&gt;"",IFERROR(TRIM(INDEX($A123:$AN123,MATCH(Lists!$B$23,$A$1:$AN$1,0))&amp;""),"")&lt;&gt;""),1,0))</f>
        <v/>
      </c>
      <c r="AS123" s="19">
        <f>IF(AR123=1,COUNTIF($AR$2:AR123,1),"")</f>
        <v/>
      </c>
    </row>
    <row r="124">
      <c r="AP124" s="19">
        <f>IF(IFERROR(TRIM(INDEX($A124:$AN124,MATCH(Lists!$B$3,$A$1:$AN$1,0))&amp;""),"")="",0,IF(OR(IFERROR(TRIM(INDEX($A124:$AN124,MATCH(Lists!$B$24,$A$1:$AN$1,0))&amp;""),"")=Lists!$B$30,IFERROR(TRIM(INDEX($A124:$AN124,MATCH(Lists!$B$25,$A$1:$AN$1,0))&amp;""),"")&lt;&gt;"",IFERROR(TRIM(INDEX($A124:$AN124,MATCH(Lists!$B$26,$A$1:$AN$1,0))&amp;""),"")&lt;&gt;"",IFERROR(TRIM(INDEX($A124:$AN124,MATCH(Lists!$B$27,$A$1:$AN$1,0))&amp;""),"")&lt;&gt;""),1,0))</f>
        <v/>
      </c>
      <c r="AQ124" s="19">
        <f>IF(AP124=1,COUNTIF($AP$2:AP124,1),"")</f>
        <v/>
      </c>
      <c r="AR124" s="19">
        <f>IF(IFERROR(TRIM(INDEX($A124:$AN124,MATCH(Lists!$B$3,$A$1:$AN$1,0))&amp;""),"")="",0,IF(OR(IFERROR(TRIM(INDEX($A124:$AN124,MATCH(Lists!$B$20,$A$1:$AN$1,0))&amp;""),"")&lt;&gt;"",IFERROR(TRIM(INDEX($A124:$AN124,MATCH(Lists!$B$21,$A$1:$AN$1,0))&amp;""),"")=Lists!$B$30,IFERROR(TRIM(INDEX($A124:$AN124,MATCH(Lists!$B$22,$A$1:$AN$1,0))&amp;""),"")&lt;&gt;"",IFERROR(TRIM(INDEX($A124:$AN124,MATCH(Lists!$B$23,$A$1:$AN$1,0))&amp;""),"")&lt;&gt;""),1,0))</f>
        <v/>
      </c>
      <c r="AS124" s="19">
        <f>IF(AR124=1,COUNTIF($AR$2:AR124,1),"")</f>
        <v/>
      </c>
    </row>
    <row r="125">
      <c r="AP125" s="19">
        <f>IF(IFERROR(TRIM(INDEX($A125:$AN125,MATCH(Lists!$B$3,$A$1:$AN$1,0))&amp;""),"")="",0,IF(OR(IFERROR(TRIM(INDEX($A125:$AN125,MATCH(Lists!$B$24,$A$1:$AN$1,0))&amp;""),"")=Lists!$B$30,IFERROR(TRIM(INDEX($A125:$AN125,MATCH(Lists!$B$25,$A$1:$AN$1,0))&amp;""),"")&lt;&gt;"",IFERROR(TRIM(INDEX($A125:$AN125,MATCH(Lists!$B$26,$A$1:$AN$1,0))&amp;""),"")&lt;&gt;"",IFERROR(TRIM(INDEX($A125:$AN125,MATCH(Lists!$B$27,$A$1:$AN$1,0))&amp;""),"")&lt;&gt;""),1,0))</f>
        <v/>
      </c>
      <c r="AQ125" s="19">
        <f>IF(AP125=1,COUNTIF($AP$2:AP125,1),"")</f>
        <v/>
      </c>
      <c r="AR125" s="19">
        <f>IF(IFERROR(TRIM(INDEX($A125:$AN125,MATCH(Lists!$B$3,$A$1:$AN$1,0))&amp;""),"")="",0,IF(OR(IFERROR(TRIM(INDEX($A125:$AN125,MATCH(Lists!$B$20,$A$1:$AN$1,0))&amp;""),"")&lt;&gt;"",IFERROR(TRIM(INDEX($A125:$AN125,MATCH(Lists!$B$21,$A$1:$AN$1,0))&amp;""),"")=Lists!$B$30,IFERROR(TRIM(INDEX($A125:$AN125,MATCH(Lists!$B$22,$A$1:$AN$1,0))&amp;""),"")&lt;&gt;"",IFERROR(TRIM(INDEX($A125:$AN125,MATCH(Lists!$B$23,$A$1:$AN$1,0))&amp;""),"")&lt;&gt;""),1,0))</f>
        <v/>
      </c>
      <c r="AS125" s="19">
        <f>IF(AR125=1,COUNTIF($AR$2:AR125,1),"")</f>
        <v/>
      </c>
    </row>
    <row r="126">
      <c r="AP126" s="19">
        <f>IF(IFERROR(TRIM(INDEX($A126:$AN126,MATCH(Lists!$B$3,$A$1:$AN$1,0))&amp;""),"")="",0,IF(OR(IFERROR(TRIM(INDEX($A126:$AN126,MATCH(Lists!$B$24,$A$1:$AN$1,0))&amp;""),"")=Lists!$B$30,IFERROR(TRIM(INDEX($A126:$AN126,MATCH(Lists!$B$25,$A$1:$AN$1,0))&amp;""),"")&lt;&gt;"",IFERROR(TRIM(INDEX($A126:$AN126,MATCH(Lists!$B$26,$A$1:$AN$1,0))&amp;""),"")&lt;&gt;"",IFERROR(TRIM(INDEX($A126:$AN126,MATCH(Lists!$B$27,$A$1:$AN$1,0))&amp;""),"")&lt;&gt;""),1,0))</f>
        <v/>
      </c>
      <c r="AQ126" s="19">
        <f>IF(AP126=1,COUNTIF($AP$2:AP126,1),"")</f>
        <v/>
      </c>
      <c r="AR126" s="19">
        <f>IF(IFERROR(TRIM(INDEX($A126:$AN126,MATCH(Lists!$B$3,$A$1:$AN$1,0))&amp;""),"")="",0,IF(OR(IFERROR(TRIM(INDEX($A126:$AN126,MATCH(Lists!$B$20,$A$1:$AN$1,0))&amp;""),"")&lt;&gt;"",IFERROR(TRIM(INDEX($A126:$AN126,MATCH(Lists!$B$21,$A$1:$AN$1,0))&amp;""),"")=Lists!$B$30,IFERROR(TRIM(INDEX($A126:$AN126,MATCH(Lists!$B$22,$A$1:$AN$1,0))&amp;""),"")&lt;&gt;"",IFERROR(TRIM(INDEX($A126:$AN126,MATCH(Lists!$B$23,$A$1:$AN$1,0))&amp;""),"")&lt;&gt;""),1,0))</f>
        <v/>
      </c>
      <c r="AS126" s="19">
        <f>IF(AR126=1,COUNTIF($AR$2:AR126,1),"")</f>
        <v/>
      </c>
    </row>
    <row r="127">
      <c r="AP127" s="19">
        <f>IF(IFERROR(TRIM(INDEX($A127:$AN127,MATCH(Lists!$B$3,$A$1:$AN$1,0))&amp;""),"")="",0,IF(OR(IFERROR(TRIM(INDEX($A127:$AN127,MATCH(Lists!$B$24,$A$1:$AN$1,0))&amp;""),"")=Lists!$B$30,IFERROR(TRIM(INDEX($A127:$AN127,MATCH(Lists!$B$25,$A$1:$AN$1,0))&amp;""),"")&lt;&gt;"",IFERROR(TRIM(INDEX($A127:$AN127,MATCH(Lists!$B$26,$A$1:$AN$1,0))&amp;""),"")&lt;&gt;"",IFERROR(TRIM(INDEX($A127:$AN127,MATCH(Lists!$B$27,$A$1:$AN$1,0))&amp;""),"")&lt;&gt;""),1,0))</f>
        <v/>
      </c>
      <c r="AQ127" s="19">
        <f>IF(AP127=1,COUNTIF($AP$2:AP127,1),"")</f>
        <v/>
      </c>
      <c r="AR127" s="19">
        <f>IF(IFERROR(TRIM(INDEX($A127:$AN127,MATCH(Lists!$B$3,$A$1:$AN$1,0))&amp;""),"")="",0,IF(OR(IFERROR(TRIM(INDEX($A127:$AN127,MATCH(Lists!$B$20,$A$1:$AN$1,0))&amp;""),"")&lt;&gt;"",IFERROR(TRIM(INDEX($A127:$AN127,MATCH(Lists!$B$21,$A$1:$AN$1,0))&amp;""),"")=Lists!$B$30,IFERROR(TRIM(INDEX($A127:$AN127,MATCH(Lists!$B$22,$A$1:$AN$1,0))&amp;""),"")&lt;&gt;"",IFERROR(TRIM(INDEX($A127:$AN127,MATCH(Lists!$B$23,$A$1:$AN$1,0))&amp;""),"")&lt;&gt;""),1,0))</f>
        <v/>
      </c>
      <c r="AS127" s="19">
        <f>IF(AR127=1,COUNTIF($AR$2:AR127,1),"")</f>
        <v/>
      </c>
    </row>
    <row r="128">
      <c r="AP128" s="19">
        <f>IF(IFERROR(TRIM(INDEX($A128:$AN128,MATCH(Lists!$B$3,$A$1:$AN$1,0))&amp;""),"")="",0,IF(OR(IFERROR(TRIM(INDEX($A128:$AN128,MATCH(Lists!$B$24,$A$1:$AN$1,0))&amp;""),"")=Lists!$B$30,IFERROR(TRIM(INDEX($A128:$AN128,MATCH(Lists!$B$25,$A$1:$AN$1,0))&amp;""),"")&lt;&gt;"",IFERROR(TRIM(INDEX($A128:$AN128,MATCH(Lists!$B$26,$A$1:$AN$1,0))&amp;""),"")&lt;&gt;"",IFERROR(TRIM(INDEX($A128:$AN128,MATCH(Lists!$B$27,$A$1:$AN$1,0))&amp;""),"")&lt;&gt;""),1,0))</f>
        <v/>
      </c>
      <c r="AQ128" s="19">
        <f>IF(AP128=1,COUNTIF($AP$2:AP128,1),"")</f>
        <v/>
      </c>
      <c r="AR128" s="19">
        <f>IF(IFERROR(TRIM(INDEX($A128:$AN128,MATCH(Lists!$B$3,$A$1:$AN$1,0))&amp;""),"")="",0,IF(OR(IFERROR(TRIM(INDEX($A128:$AN128,MATCH(Lists!$B$20,$A$1:$AN$1,0))&amp;""),"")&lt;&gt;"",IFERROR(TRIM(INDEX($A128:$AN128,MATCH(Lists!$B$21,$A$1:$AN$1,0))&amp;""),"")=Lists!$B$30,IFERROR(TRIM(INDEX($A128:$AN128,MATCH(Lists!$B$22,$A$1:$AN$1,0))&amp;""),"")&lt;&gt;"",IFERROR(TRIM(INDEX($A128:$AN128,MATCH(Lists!$B$23,$A$1:$AN$1,0))&amp;""),"")&lt;&gt;""),1,0))</f>
        <v/>
      </c>
      <c r="AS128" s="19">
        <f>IF(AR128=1,COUNTIF($AR$2:AR128,1),"")</f>
        <v/>
      </c>
    </row>
    <row r="129">
      <c r="AP129" s="19">
        <f>IF(IFERROR(TRIM(INDEX($A129:$AN129,MATCH(Lists!$B$3,$A$1:$AN$1,0))&amp;""),"")="",0,IF(OR(IFERROR(TRIM(INDEX($A129:$AN129,MATCH(Lists!$B$24,$A$1:$AN$1,0))&amp;""),"")=Lists!$B$30,IFERROR(TRIM(INDEX($A129:$AN129,MATCH(Lists!$B$25,$A$1:$AN$1,0))&amp;""),"")&lt;&gt;"",IFERROR(TRIM(INDEX($A129:$AN129,MATCH(Lists!$B$26,$A$1:$AN$1,0))&amp;""),"")&lt;&gt;"",IFERROR(TRIM(INDEX($A129:$AN129,MATCH(Lists!$B$27,$A$1:$AN$1,0))&amp;""),"")&lt;&gt;""),1,0))</f>
        <v/>
      </c>
      <c r="AQ129" s="19">
        <f>IF(AP129=1,COUNTIF($AP$2:AP129,1),"")</f>
        <v/>
      </c>
      <c r="AR129" s="19">
        <f>IF(IFERROR(TRIM(INDEX($A129:$AN129,MATCH(Lists!$B$3,$A$1:$AN$1,0))&amp;""),"")="",0,IF(OR(IFERROR(TRIM(INDEX($A129:$AN129,MATCH(Lists!$B$20,$A$1:$AN$1,0))&amp;""),"")&lt;&gt;"",IFERROR(TRIM(INDEX($A129:$AN129,MATCH(Lists!$B$21,$A$1:$AN$1,0))&amp;""),"")=Lists!$B$30,IFERROR(TRIM(INDEX($A129:$AN129,MATCH(Lists!$B$22,$A$1:$AN$1,0))&amp;""),"")&lt;&gt;"",IFERROR(TRIM(INDEX($A129:$AN129,MATCH(Lists!$B$23,$A$1:$AN$1,0))&amp;""),"")&lt;&gt;""),1,0))</f>
        <v/>
      </c>
      <c r="AS129" s="19">
        <f>IF(AR129=1,COUNTIF($AR$2:AR129,1),"")</f>
        <v/>
      </c>
    </row>
    <row r="130">
      <c r="AP130" s="19">
        <f>IF(IFERROR(TRIM(INDEX($A130:$AN130,MATCH(Lists!$B$3,$A$1:$AN$1,0))&amp;""),"")="",0,IF(OR(IFERROR(TRIM(INDEX($A130:$AN130,MATCH(Lists!$B$24,$A$1:$AN$1,0))&amp;""),"")=Lists!$B$30,IFERROR(TRIM(INDEX($A130:$AN130,MATCH(Lists!$B$25,$A$1:$AN$1,0))&amp;""),"")&lt;&gt;"",IFERROR(TRIM(INDEX($A130:$AN130,MATCH(Lists!$B$26,$A$1:$AN$1,0))&amp;""),"")&lt;&gt;"",IFERROR(TRIM(INDEX($A130:$AN130,MATCH(Lists!$B$27,$A$1:$AN$1,0))&amp;""),"")&lt;&gt;""),1,0))</f>
        <v/>
      </c>
      <c r="AQ130" s="19">
        <f>IF(AP130=1,COUNTIF($AP$2:AP130,1),"")</f>
        <v/>
      </c>
      <c r="AR130" s="19">
        <f>IF(IFERROR(TRIM(INDEX($A130:$AN130,MATCH(Lists!$B$3,$A$1:$AN$1,0))&amp;""),"")="",0,IF(OR(IFERROR(TRIM(INDEX($A130:$AN130,MATCH(Lists!$B$20,$A$1:$AN$1,0))&amp;""),"")&lt;&gt;"",IFERROR(TRIM(INDEX($A130:$AN130,MATCH(Lists!$B$21,$A$1:$AN$1,0))&amp;""),"")=Lists!$B$30,IFERROR(TRIM(INDEX($A130:$AN130,MATCH(Lists!$B$22,$A$1:$AN$1,0))&amp;""),"")&lt;&gt;"",IFERROR(TRIM(INDEX($A130:$AN130,MATCH(Lists!$B$23,$A$1:$AN$1,0))&amp;""),"")&lt;&gt;""),1,0))</f>
        <v/>
      </c>
      <c r="AS130" s="19">
        <f>IF(AR130=1,COUNTIF($AR$2:AR130,1),"")</f>
        <v/>
      </c>
    </row>
    <row r="131">
      <c r="AP131" s="19">
        <f>IF(IFERROR(TRIM(INDEX($A131:$AN131,MATCH(Lists!$B$3,$A$1:$AN$1,0))&amp;""),"")="",0,IF(OR(IFERROR(TRIM(INDEX($A131:$AN131,MATCH(Lists!$B$24,$A$1:$AN$1,0))&amp;""),"")=Lists!$B$30,IFERROR(TRIM(INDEX($A131:$AN131,MATCH(Lists!$B$25,$A$1:$AN$1,0))&amp;""),"")&lt;&gt;"",IFERROR(TRIM(INDEX($A131:$AN131,MATCH(Lists!$B$26,$A$1:$AN$1,0))&amp;""),"")&lt;&gt;"",IFERROR(TRIM(INDEX($A131:$AN131,MATCH(Lists!$B$27,$A$1:$AN$1,0))&amp;""),"")&lt;&gt;""),1,0))</f>
        <v/>
      </c>
      <c r="AQ131" s="19">
        <f>IF(AP131=1,COUNTIF($AP$2:AP131,1),"")</f>
        <v/>
      </c>
      <c r="AR131" s="19">
        <f>IF(IFERROR(TRIM(INDEX($A131:$AN131,MATCH(Lists!$B$3,$A$1:$AN$1,0))&amp;""),"")="",0,IF(OR(IFERROR(TRIM(INDEX($A131:$AN131,MATCH(Lists!$B$20,$A$1:$AN$1,0))&amp;""),"")&lt;&gt;"",IFERROR(TRIM(INDEX($A131:$AN131,MATCH(Lists!$B$21,$A$1:$AN$1,0))&amp;""),"")=Lists!$B$30,IFERROR(TRIM(INDEX($A131:$AN131,MATCH(Lists!$B$22,$A$1:$AN$1,0))&amp;""),"")&lt;&gt;"",IFERROR(TRIM(INDEX($A131:$AN131,MATCH(Lists!$B$23,$A$1:$AN$1,0))&amp;""),"")&lt;&gt;""),1,0))</f>
        <v/>
      </c>
      <c r="AS131" s="19">
        <f>IF(AR131=1,COUNTIF($AR$2:AR131,1),"")</f>
        <v/>
      </c>
    </row>
    <row r="132">
      <c r="AP132" s="19">
        <f>IF(IFERROR(TRIM(INDEX($A132:$AN132,MATCH(Lists!$B$3,$A$1:$AN$1,0))&amp;""),"")="",0,IF(OR(IFERROR(TRIM(INDEX($A132:$AN132,MATCH(Lists!$B$24,$A$1:$AN$1,0))&amp;""),"")=Lists!$B$30,IFERROR(TRIM(INDEX($A132:$AN132,MATCH(Lists!$B$25,$A$1:$AN$1,0))&amp;""),"")&lt;&gt;"",IFERROR(TRIM(INDEX($A132:$AN132,MATCH(Lists!$B$26,$A$1:$AN$1,0))&amp;""),"")&lt;&gt;"",IFERROR(TRIM(INDEX($A132:$AN132,MATCH(Lists!$B$27,$A$1:$AN$1,0))&amp;""),"")&lt;&gt;""),1,0))</f>
        <v/>
      </c>
      <c r="AQ132" s="19">
        <f>IF(AP132=1,COUNTIF($AP$2:AP132,1),"")</f>
        <v/>
      </c>
      <c r="AR132" s="19">
        <f>IF(IFERROR(TRIM(INDEX($A132:$AN132,MATCH(Lists!$B$3,$A$1:$AN$1,0))&amp;""),"")="",0,IF(OR(IFERROR(TRIM(INDEX($A132:$AN132,MATCH(Lists!$B$20,$A$1:$AN$1,0))&amp;""),"")&lt;&gt;"",IFERROR(TRIM(INDEX($A132:$AN132,MATCH(Lists!$B$21,$A$1:$AN$1,0))&amp;""),"")=Lists!$B$30,IFERROR(TRIM(INDEX($A132:$AN132,MATCH(Lists!$B$22,$A$1:$AN$1,0))&amp;""),"")&lt;&gt;"",IFERROR(TRIM(INDEX($A132:$AN132,MATCH(Lists!$B$23,$A$1:$AN$1,0))&amp;""),"")&lt;&gt;""),1,0))</f>
        <v/>
      </c>
      <c r="AS132" s="19">
        <f>IF(AR132=1,COUNTIF($AR$2:AR132,1),"")</f>
        <v/>
      </c>
    </row>
    <row r="133">
      <c r="AP133" s="19">
        <f>IF(IFERROR(TRIM(INDEX($A133:$AN133,MATCH(Lists!$B$3,$A$1:$AN$1,0))&amp;""),"")="",0,IF(OR(IFERROR(TRIM(INDEX($A133:$AN133,MATCH(Lists!$B$24,$A$1:$AN$1,0))&amp;""),"")=Lists!$B$30,IFERROR(TRIM(INDEX($A133:$AN133,MATCH(Lists!$B$25,$A$1:$AN$1,0))&amp;""),"")&lt;&gt;"",IFERROR(TRIM(INDEX($A133:$AN133,MATCH(Lists!$B$26,$A$1:$AN$1,0))&amp;""),"")&lt;&gt;"",IFERROR(TRIM(INDEX($A133:$AN133,MATCH(Lists!$B$27,$A$1:$AN$1,0))&amp;""),"")&lt;&gt;""),1,0))</f>
        <v/>
      </c>
      <c r="AQ133" s="19">
        <f>IF(AP133=1,COUNTIF($AP$2:AP133,1),"")</f>
        <v/>
      </c>
      <c r="AR133" s="19">
        <f>IF(IFERROR(TRIM(INDEX($A133:$AN133,MATCH(Lists!$B$3,$A$1:$AN$1,0))&amp;""),"")="",0,IF(OR(IFERROR(TRIM(INDEX($A133:$AN133,MATCH(Lists!$B$20,$A$1:$AN$1,0))&amp;""),"")&lt;&gt;"",IFERROR(TRIM(INDEX($A133:$AN133,MATCH(Lists!$B$21,$A$1:$AN$1,0))&amp;""),"")=Lists!$B$30,IFERROR(TRIM(INDEX($A133:$AN133,MATCH(Lists!$B$22,$A$1:$AN$1,0))&amp;""),"")&lt;&gt;"",IFERROR(TRIM(INDEX($A133:$AN133,MATCH(Lists!$B$23,$A$1:$AN$1,0))&amp;""),"")&lt;&gt;""),1,0))</f>
        <v/>
      </c>
      <c r="AS133" s="19">
        <f>IF(AR133=1,COUNTIF($AR$2:AR133,1),"")</f>
        <v/>
      </c>
    </row>
    <row r="134">
      <c r="AP134" s="19">
        <f>IF(IFERROR(TRIM(INDEX($A134:$AN134,MATCH(Lists!$B$3,$A$1:$AN$1,0))&amp;""),"")="",0,IF(OR(IFERROR(TRIM(INDEX($A134:$AN134,MATCH(Lists!$B$24,$A$1:$AN$1,0))&amp;""),"")=Lists!$B$30,IFERROR(TRIM(INDEX($A134:$AN134,MATCH(Lists!$B$25,$A$1:$AN$1,0))&amp;""),"")&lt;&gt;"",IFERROR(TRIM(INDEX($A134:$AN134,MATCH(Lists!$B$26,$A$1:$AN$1,0))&amp;""),"")&lt;&gt;"",IFERROR(TRIM(INDEX($A134:$AN134,MATCH(Lists!$B$27,$A$1:$AN$1,0))&amp;""),"")&lt;&gt;""),1,0))</f>
        <v/>
      </c>
      <c r="AQ134" s="19">
        <f>IF(AP134=1,COUNTIF($AP$2:AP134,1),"")</f>
        <v/>
      </c>
      <c r="AR134" s="19">
        <f>IF(IFERROR(TRIM(INDEX($A134:$AN134,MATCH(Lists!$B$3,$A$1:$AN$1,0))&amp;""),"")="",0,IF(OR(IFERROR(TRIM(INDEX($A134:$AN134,MATCH(Lists!$B$20,$A$1:$AN$1,0))&amp;""),"")&lt;&gt;"",IFERROR(TRIM(INDEX($A134:$AN134,MATCH(Lists!$B$21,$A$1:$AN$1,0))&amp;""),"")=Lists!$B$30,IFERROR(TRIM(INDEX($A134:$AN134,MATCH(Lists!$B$22,$A$1:$AN$1,0))&amp;""),"")&lt;&gt;"",IFERROR(TRIM(INDEX($A134:$AN134,MATCH(Lists!$B$23,$A$1:$AN$1,0))&amp;""),"")&lt;&gt;""),1,0))</f>
        <v/>
      </c>
      <c r="AS134" s="19">
        <f>IF(AR134=1,COUNTIF($AR$2:AR134,1),"")</f>
        <v/>
      </c>
    </row>
    <row r="135">
      <c r="AP135" s="19">
        <f>IF(IFERROR(TRIM(INDEX($A135:$AN135,MATCH(Lists!$B$3,$A$1:$AN$1,0))&amp;""),"")="",0,IF(OR(IFERROR(TRIM(INDEX($A135:$AN135,MATCH(Lists!$B$24,$A$1:$AN$1,0))&amp;""),"")=Lists!$B$30,IFERROR(TRIM(INDEX($A135:$AN135,MATCH(Lists!$B$25,$A$1:$AN$1,0))&amp;""),"")&lt;&gt;"",IFERROR(TRIM(INDEX($A135:$AN135,MATCH(Lists!$B$26,$A$1:$AN$1,0))&amp;""),"")&lt;&gt;"",IFERROR(TRIM(INDEX($A135:$AN135,MATCH(Lists!$B$27,$A$1:$AN$1,0))&amp;""),"")&lt;&gt;""),1,0))</f>
        <v/>
      </c>
      <c r="AQ135" s="19">
        <f>IF(AP135=1,COUNTIF($AP$2:AP135,1),"")</f>
        <v/>
      </c>
      <c r="AR135" s="19">
        <f>IF(IFERROR(TRIM(INDEX($A135:$AN135,MATCH(Lists!$B$3,$A$1:$AN$1,0))&amp;""),"")="",0,IF(OR(IFERROR(TRIM(INDEX($A135:$AN135,MATCH(Lists!$B$20,$A$1:$AN$1,0))&amp;""),"")&lt;&gt;"",IFERROR(TRIM(INDEX($A135:$AN135,MATCH(Lists!$B$21,$A$1:$AN$1,0))&amp;""),"")=Lists!$B$30,IFERROR(TRIM(INDEX($A135:$AN135,MATCH(Lists!$B$22,$A$1:$AN$1,0))&amp;""),"")&lt;&gt;"",IFERROR(TRIM(INDEX($A135:$AN135,MATCH(Lists!$B$23,$A$1:$AN$1,0))&amp;""),"")&lt;&gt;""),1,0))</f>
        <v/>
      </c>
      <c r="AS135" s="19">
        <f>IF(AR135=1,COUNTIF($AR$2:AR135,1),"")</f>
        <v/>
      </c>
    </row>
    <row r="136">
      <c r="AP136" s="19">
        <f>IF(IFERROR(TRIM(INDEX($A136:$AN136,MATCH(Lists!$B$3,$A$1:$AN$1,0))&amp;""),"")="",0,IF(OR(IFERROR(TRIM(INDEX($A136:$AN136,MATCH(Lists!$B$24,$A$1:$AN$1,0))&amp;""),"")=Lists!$B$30,IFERROR(TRIM(INDEX($A136:$AN136,MATCH(Lists!$B$25,$A$1:$AN$1,0))&amp;""),"")&lt;&gt;"",IFERROR(TRIM(INDEX($A136:$AN136,MATCH(Lists!$B$26,$A$1:$AN$1,0))&amp;""),"")&lt;&gt;"",IFERROR(TRIM(INDEX($A136:$AN136,MATCH(Lists!$B$27,$A$1:$AN$1,0))&amp;""),"")&lt;&gt;""),1,0))</f>
        <v/>
      </c>
      <c r="AQ136" s="19">
        <f>IF(AP136=1,COUNTIF($AP$2:AP136,1),"")</f>
        <v/>
      </c>
      <c r="AR136" s="19">
        <f>IF(IFERROR(TRIM(INDEX($A136:$AN136,MATCH(Lists!$B$3,$A$1:$AN$1,0))&amp;""),"")="",0,IF(OR(IFERROR(TRIM(INDEX($A136:$AN136,MATCH(Lists!$B$20,$A$1:$AN$1,0))&amp;""),"")&lt;&gt;"",IFERROR(TRIM(INDEX($A136:$AN136,MATCH(Lists!$B$21,$A$1:$AN$1,0))&amp;""),"")=Lists!$B$30,IFERROR(TRIM(INDEX($A136:$AN136,MATCH(Lists!$B$22,$A$1:$AN$1,0))&amp;""),"")&lt;&gt;"",IFERROR(TRIM(INDEX($A136:$AN136,MATCH(Lists!$B$23,$A$1:$AN$1,0))&amp;""),"")&lt;&gt;""),1,0))</f>
        <v/>
      </c>
      <c r="AS136" s="19">
        <f>IF(AR136=1,COUNTIF($AR$2:AR136,1),"")</f>
        <v/>
      </c>
    </row>
    <row r="137">
      <c r="AP137" s="19">
        <f>IF(IFERROR(TRIM(INDEX($A137:$AN137,MATCH(Lists!$B$3,$A$1:$AN$1,0))&amp;""),"")="",0,IF(OR(IFERROR(TRIM(INDEX($A137:$AN137,MATCH(Lists!$B$24,$A$1:$AN$1,0))&amp;""),"")=Lists!$B$30,IFERROR(TRIM(INDEX($A137:$AN137,MATCH(Lists!$B$25,$A$1:$AN$1,0))&amp;""),"")&lt;&gt;"",IFERROR(TRIM(INDEX($A137:$AN137,MATCH(Lists!$B$26,$A$1:$AN$1,0))&amp;""),"")&lt;&gt;"",IFERROR(TRIM(INDEX($A137:$AN137,MATCH(Lists!$B$27,$A$1:$AN$1,0))&amp;""),"")&lt;&gt;""),1,0))</f>
        <v/>
      </c>
      <c r="AQ137" s="19">
        <f>IF(AP137=1,COUNTIF($AP$2:AP137,1),"")</f>
        <v/>
      </c>
      <c r="AR137" s="19">
        <f>IF(IFERROR(TRIM(INDEX($A137:$AN137,MATCH(Lists!$B$3,$A$1:$AN$1,0))&amp;""),"")="",0,IF(OR(IFERROR(TRIM(INDEX($A137:$AN137,MATCH(Lists!$B$20,$A$1:$AN$1,0))&amp;""),"")&lt;&gt;"",IFERROR(TRIM(INDEX($A137:$AN137,MATCH(Lists!$B$21,$A$1:$AN$1,0))&amp;""),"")=Lists!$B$30,IFERROR(TRIM(INDEX($A137:$AN137,MATCH(Lists!$B$22,$A$1:$AN$1,0))&amp;""),"")&lt;&gt;"",IFERROR(TRIM(INDEX($A137:$AN137,MATCH(Lists!$B$23,$A$1:$AN$1,0))&amp;""),"")&lt;&gt;""),1,0))</f>
        <v/>
      </c>
      <c r="AS137" s="19">
        <f>IF(AR137=1,COUNTIF($AR$2:AR137,1),"")</f>
        <v/>
      </c>
    </row>
    <row r="138">
      <c r="AP138" s="19">
        <f>IF(IFERROR(TRIM(INDEX($A138:$AN138,MATCH(Lists!$B$3,$A$1:$AN$1,0))&amp;""),"")="",0,IF(OR(IFERROR(TRIM(INDEX($A138:$AN138,MATCH(Lists!$B$24,$A$1:$AN$1,0))&amp;""),"")=Lists!$B$30,IFERROR(TRIM(INDEX($A138:$AN138,MATCH(Lists!$B$25,$A$1:$AN$1,0))&amp;""),"")&lt;&gt;"",IFERROR(TRIM(INDEX($A138:$AN138,MATCH(Lists!$B$26,$A$1:$AN$1,0))&amp;""),"")&lt;&gt;"",IFERROR(TRIM(INDEX($A138:$AN138,MATCH(Lists!$B$27,$A$1:$AN$1,0))&amp;""),"")&lt;&gt;""),1,0))</f>
        <v/>
      </c>
      <c r="AQ138" s="19">
        <f>IF(AP138=1,COUNTIF($AP$2:AP138,1),"")</f>
        <v/>
      </c>
      <c r="AR138" s="19">
        <f>IF(IFERROR(TRIM(INDEX($A138:$AN138,MATCH(Lists!$B$3,$A$1:$AN$1,0))&amp;""),"")="",0,IF(OR(IFERROR(TRIM(INDEX($A138:$AN138,MATCH(Lists!$B$20,$A$1:$AN$1,0))&amp;""),"")&lt;&gt;"",IFERROR(TRIM(INDEX($A138:$AN138,MATCH(Lists!$B$21,$A$1:$AN$1,0))&amp;""),"")=Lists!$B$30,IFERROR(TRIM(INDEX($A138:$AN138,MATCH(Lists!$B$22,$A$1:$AN$1,0))&amp;""),"")&lt;&gt;"",IFERROR(TRIM(INDEX($A138:$AN138,MATCH(Lists!$B$23,$A$1:$AN$1,0))&amp;""),"")&lt;&gt;""),1,0))</f>
        <v/>
      </c>
      <c r="AS138" s="19">
        <f>IF(AR138=1,COUNTIF($AR$2:AR138,1),"")</f>
        <v/>
      </c>
    </row>
    <row r="139">
      <c r="AP139" s="19">
        <f>IF(IFERROR(TRIM(INDEX($A139:$AN139,MATCH(Lists!$B$3,$A$1:$AN$1,0))&amp;""),"")="",0,IF(OR(IFERROR(TRIM(INDEX($A139:$AN139,MATCH(Lists!$B$24,$A$1:$AN$1,0))&amp;""),"")=Lists!$B$30,IFERROR(TRIM(INDEX($A139:$AN139,MATCH(Lists!$B$25,$A$1:$AN$1,0))&amp;""),"")&lt;&gt;"",IFERROR(TRIM(INDEX($A139:$AN139,MATCH(Lists!$B$26,$A$1:$AN$1,0))&amp;""),"")&lt;&gt;"",IFERROR(TRIM(INDEX($A139:$AN139,MATCH(Lists!$B$27,$A$1:$AN$1,0))&amp;""),"")&lt;&gt;""),1,0))</f>
        <v/>
      </c>
      <c r="AQ139" s="19">
        <f>IF(AP139=1,COUNTIF($AP$2:AP139,1),"")</f>
        <v/>
      </c>
      <c r="AR139" s="19">
        <f>IF(IFERROR(TRIM(INDEX($A139:$AN139,MATCH(Lists!$B$3,$A$1:$AN$1,0))&amp;""),"")="",0,IF(OR(IFERROR(TRIM(INDEX($A139:$AN139,MATCH(Lists!$B$20,$A$1:$AN$1,0))&amp;""),"")&lt;&gt;"",IFERROR(TRIM(INDEX($A139:$AN139,MATCH(Lists!$B$21,$A$1:$AN$1,0))&amp;""),"")=Lists!$B$30,IFERROR(TRIM(INDEX($A139:$AN139,MATCH(Lists!$B$22,$A$1:$AN$1,0))&amp;""),"")&lt;&gt;"",IFERROR(TRIM(INDEX($A139:$AN139,MATCH(Lists!$B$23,$A$1:$AN$1,0))&amp;""),"")&lt;&gt;""),1,0))</f>
        <v/>
      </c>
      <c r="AS139" s="19">
        <f>IF(AR139=1,COUNTIF($AR$2:AR139,1),"")</f>
        <v/>
      </c>
    </row>
    <row r="140">
      <c r="AP140" s="19">
        <f>IF(IFERROR(TRIM(INDEX($A140:$AN140,MATCH(Lists!$B$3,$A$1:$AN$1,0))&amp;""),"")="",0,IF(OR(IFERROR(TRIM(INDEX($A140:$AN140,MATCH(Lists!$B$24,$A$1:$AN$1,0))&amp;""),"")=Lists!$B$30,IFERROR(TRIM(INDEX($A140:$AN140,MATCH(Lists!$B$25,$A$1:$AN$1,0))&amp;""),"")&lt;&gt;"",IFERROR(TRIM(INDEX($A140:$AN140,MATCH(Lists!$B$26,$A$1:$AN$1,0))&amp;""),"")&lt;&gt;"",IFERROR(TRIM(INDEX($A140:$AN140,MATCH(Lists!$B$27,$A$1:$AN$1,0))&amp;""),"")&lt;&gt;""),1,0))</f>
        <v/>
      </c>
      <c r="AQ140" s="19">
        <f>IF(AP140=1,COUNTIF($AP$2:AP140,1),"")</f>
        <v/>
      </c>
      <c r="AR140" s="19">
        <f>IF(IFERROR(TRIM(INDEX($A140:$AN140,MATCH(Lists!$B$3,$A$1:$AN$1,0))&amp;""),"")="",0,IF(OR(IFERROR(TRIM(INDEX($A140:$AN140,MATCH(Lists!$B$20,$A$1:$AN$1,0))&amp;""),"")&lt;&gt;"",IFERROR(TRIM(INDEX($A140:$AN140,MATCH(Lists!$B$21,$A$1:$AN$1,0))&amp;""),"")=Lists!$B$30,IFERROR(TRIM(INDEX($A140:$AN140,MATCH(Lists!$B$22,$A$1:$AN$1,0))&amp;""),"")&lt;&gt;"",IFERROR(TRIM(INDEX($A140:$AN140,MATCH(Lists!$B$23,$A$1:$AN$1,0))&amp;""),"")&lt;&gt;""),1,0))</f>
        <v/>
      </c>
      <c r="AS140" s="19">
        <f>IF(AR140=1,COUNTIF($AR$2:AR140,1),"")</f>
        <v/>
      </c>
    </row>
    <row r="141">
      <c r="AP141" s="19">
        <f>IF(IFERROR(TRIM(INDEX($A141:$AN141,MATCH(Lists!$B$3,$A$1:$AN$1,0))&amp;""),"")="",0,IF(OR(IFERROR(TRIM(INDEX($A141:$AN141,MATCH(Lists!$B$24,$A$1:$AN$1,0))&amp;""),"")=Lists!$B$30,IFERROR(TRIM(INDEX($A141:$AN141,MATCH(Lists!$B$25,$A$1:$AN$1,0))&amp;""),"")&lt;&gt;"",IFERROR(TRIM(INDEX($A141:$AN141,MATCH(Lists!$B$26,$A$1:$AN$1,0))&amp;""),"")&lt;&gt;"",IFERROR(TRIM(INDEX($A141:$AN141,MATCH(Lists!$B$27,$A$1:$AN$1,0))&amp;""),"")&lt;&gt;""),1,0))</f>
        <v/>
      </c>
      <c r="AQ141" s="19">
        <f>IF(AP141=1,COUNTIF($AP$2:AP141,1),"")</f>
        <v/>
      </c>
      <c r="AR141" s="19">
        <f>IF(IFERROR(TRIM(INDEX($A141:$AN141,MATCH(Lists!$B$3,$A$1:$AN$1,0))&amp;""),"")="",0,IF(OR(IFERROR(TRIM(INDEX($A141:$AN141,MATCH(Lists!$B$20,$A$1:$AN$1,0))&amp;""),"")&lt;&gt;"",IFERROR(TRIM(INDEX($A141:$AN141,MATCH(Lists!$B$21,$A$1:$AN$1,0))&amp;""),"")=Lists!$B$30,IFERROR(TRIM(INDEX($A141:$AN141,MATCH(Lists!$B$22,$A$1:$AN$1,0))&amp;""),"")&lt;&gt;"",IFERROR(TRIM(INDEX($A141:$AN141,MATCH(Lists!$B$23,$A$1:$AN$1,0))&amp;""),"")&lt;&gt;""),1,0))</f>
        <v/>
      </c>
      <c r="AS141" s="19">
        <f>IF(AR141=1,COUNTIF($AR$2:AR141,1),"")</f>
        <v/>
      </c>
    </row>
    <row r="142">
      <c r="AP142" s="19">
        <f>IF(IFERROR(TRIM(INDEX($A142:$AN142,MATCH(Lists!$B$3,$A$1:$AN$1,0))&amp;""),"")="",0,IF(OR(IFERROR(TRIM(INDEX($A142:$AN142,MATCH(Lists!$B$24,$A$1:$AN$1,0))&amp;""),"")=Lists!$B$30,IFERROR(TRIM(INDEX($A142:$AN142,MATCH(Lists!$B$25,$A$1:$AN$1,0))&amp;""),"")&lt;&gt;"",IFERROR(TRIM(INDEX($A142:$AN142,MATCH(Lists!$B$26,$A$1:$AN$1,0))&amp;""),"")&lt;&gt;"",IFERROR(TRIM(INDEX($A142:$AN142,MATCH(Lists!$B$27,$A$1:$AN$1,0))&amp;""),"")&lt;&gt;""),1,0))</f>
        <v/>
      </c>
      <c r="AQ142" s="19">
        <f>IF(AP142=1,COUNTIF($AP$2:AP142,1),"")</f>
        <v/>
      </c>
      <c r="AR142" s="19">
        <f>IF(IFERROR(TRIM(INDEX($A142:$AN142,MATCH(Lists!$B$3,$A$1:$AN$1,0))&amp;""),"")="",0,IF(OR(IFERROR(TRIM(INDEX($A142:$AN142,MATCH(Lists!$B$20,$A$1:$AN$1,0))&amp;""),"")&lt;&gt;"",IFERROR(TRIM(INDEX($A142:$AN142,MATCH(Lists!$B$21,$A$1:$AN$1,0))&amp;""),"")=Lists!$B$30,IFERROR(TRIM(INDEX($A142:$AN142,MATCH(Lists!$B$22,$A$1:$AN$1,0))&amp;""),"")&lt;&gt;"",IFERROR(TRIM(INDEX($A142:$AN142,MATCH(Lists!$B$23,$A$1:$AN$1,0))&amp;""),"")&lt;&gt;""),1,0))</f>
        <v/>
      </c>
      <c r="AS142" s="19">
        <f>IF(AR142=1,COUNTIF($AR$2:AR142,1),"")</f>
        <v/>
      </c>
    </row>
    <row r="143">
      <c r="AP143" s="19">
        <f>IF(IFERROR(TRIM(INDEX($A143:$AN143,MATCH(Lists!$B$3,$A$1:$AN$1,0))&amp;""),"")="",0,IF(OR(IFERROR(TRIM(INDEX($A143:$AN143,MATCH(Lists!$B$24,$A$1:$AN$1,0))&amp;""),"")=Lists!$B$30,IFERROR(TRIM(INDEX($A143:$AN143,MATCH(Lists!$B$25,$A$1:$AN$1,0))&amp;""),"")&lt;&gt;"",IFERROR(TRIM(INDEX($A143:$AN143,MATCH(Lists!$B$26,$A$1:$AN$1,0))&amp;""),"")&lt;&gt;"",IFERROR(TRIM(INDEX($A143:$AN143,MATCH(Lists!$B$27,$A$1:$AN$1,0))&amp;""),"")&lt;&gt;""),1,0))</f>
        <v/>
      </c>
      <c r="AQ143" s="19">
        <f>IF(AP143=1,COUNTIF($AP$2:AP143,1),"")</f>
        <v/>
      </c>
      <c r="AR143" s="19">
        <f>IF(IFERROR(TRIM(INDEX($A143:$AN143,MATCH(Lists!$B$3,$A$1:$AN$1,0))&amp;""),"")="",0,IF(OR(IFERROR(TRIM(INDEX($A143:$AN143,MATCH(Lists!$B$20,$A$1:$AN$1,0))&amp;""),"")&lt;&gt;"",IFERROR(TRIM(INDEX($A143:$AN143,MATCH(Lists!$B$21,$A$1:$AN$1,0))&amp;""),"")=Lists!$B$30,IFERROR(TRIM(INDEX($A143:$AN143,MATCH(Lists!$B$22,$A$1:$AN$1,0))&amp;""),"")&lt;&gt;"",IFERROR(TRIM(INDEX($A143:$AN143,MATCH(Lists!$B$23,$A$1:$AN$1,0))&amp;""),"")&lt;&gt;""),1,0))</f>
        <v/>
      </c>
      <c r="AS143" s="19">
        <f>IF(AR143=1,COUNTIF($AR$2:AR143,1),"")</f>
        <v/>
      </c>
    </row>
    <row r="144">
      <c r="AP144" s="19">
        <f>IF(IFERROR(TRIM(INDEX($A144:$AN144,MATCH(Lists!$B$3,$A$1:$AN$1,0))&amp;""),"")="",0,IF(OR(IFERROR(TRIM(INDEX($A144:$AN144,MATCH(Lists!$B$24,$A$1:$AN$1,0))&amp;""),"")=Lists!$B$30,IFERROR(TRIM(INDEX($A144:$AN144,MATCH(Lists!$B$25,$A$1:$AN$1,0))&amp;""),"")&lt;&gt;"",IFERROR(TRIM(INDEX($A144:$AN144,MATCH(Lists!$B$26,$A$1:$AN$1,0))&amp;""),"")&lt;&gt;"",IFERROR(TRIM(INDEX($A144:$AN144,MATCH(Lists!$B$27,$A$1:$AN$1,0))&amp;""),"")&lt;&gt;""),1,0))</f>
        <v/>
      </c>
      <c r="AQ144" s="19">
        <f>IF(AP144=1,COUNTIF($AP$2:AP144,1),"")</f>
        <v/>
      </c>
      <c r="AR144" s="19">
        <f>IF(IFERROR(TRIM(INDEX($A144:$AN144,MATCH(Lists!$B$3,$A$1:$AN$1,0))&amp;""),"")="",0,IF(OR(IFERROR(TRIM(INDEX($A144:$AN144,MATCH(Lists!$B$20,$A$1:$AN$1,0))&amp;""),"")&lt;&gt;"",IFERROR(TRIM(INDEX($A144:$AN144,MATCH(Lists!$B$21,$A$1:$AN$1,0))&amp;""),"")=Lists!$B$30,IFERROR(TRIM(INDEX($A144:$AN144,MATCH(Lists!$B$22,$A$1:$AN$1,0))&amp;""),"")&lt;&gt;"",IFERROR(TRIM(INDEX($A144:$AN144,MATCH(Lists!$B$23,$A$1:$AN$1,0))&amp;""),"")&lt;&gt;""),1,0))</f>
        <v/>
      </c>
      <c r="AS144" s="19">
        <f>IF(AR144=1,COUNTIF($AR$2:AR144,1),"")</f>
        <v/>
      </c>
    </row>
    <row r="145">
      <c r="AP145" s="19">
        <f>IF(IFERROR(TRIM(INDEX($A145:$AN145,MATCH(Lists!$B$3,$A$1:$AN$1,0))&amp;""),"")="",0,IF(OR(IFERROR(TRIM(INDEX($A145:$AN145,MATCH(Lists!$B$24,$A$1:$AN$1,0))&amp;""),"")=Lists!$B$30,IFERROR(TRIM(INDEX($A145:$AN145,MATCH(Lists!$B$25,$A$1:$AN$1,0))&amp;""),"")&lt;&gt;"",IFERROR(TRIM(INDEX($A145:$AN145,MATCH(Lists!$B$26,$A$1:$AN$1,0))&amp;""),"")&lt;&gt;"",IFERROR(TRIM(INDEX($A145:$AN145,MATCH(Lists!$B$27,$A$1:$AN$1,0))&amp;""),"")&lt;&gt;""),1,0))</f>
        <v/>
      </c>
      <c r="AQ145" s="19">
        <f>IF(AP145=1,COUNTIF($AP$2:AP145,1),"")</f>
        <v/>
      </c>
      <c r="AR145" s="19">
        <f>IF(IFERROR(TRIM(INDEX($A145:$AN145,MATCH(Lists!$B$3,$A$1:$AN$1,0))&amp;""),"")="",0,IF(OR(IFERROR(TRIM(INDEX($A145:$AN145,MATCH(Lists!$B$20,$A$1:$AN$1,0))&amp;""),"")&lt;&gt;"",IFERROR(TRIM(INDEX($A145:$AN145,MATCH(Lists!$B$21,$A$1:$AN$1,0))&amp;""),"")=Lists!$B$30,IFERROR(TRIM(INDEX($A145:$AN145,MATCH(Lists!$B$22,$A$1:$AN$1,0))&amp;""),"")&lt;&gt;"",IFERROR(TRIM(INDEX($A145:$AN145,MATCH(Lists!$B$23,$A$1:$AN$1,0))&amp;""),"")&lt;&gt;""),1,0))</f>
        <v/>
      </c>
      <c r="AS145" s="19">
        <f>IF(AR145=1,COUNTIF($AR$2:AR145,1),"")</f>
        <v/>
      </c>
    </row>
    <row r="146">
      <c r="AP146" s="19">
        <f>IF(IFERROR(TRIM(INDEX($A146:$AN146,MATCH(Lists!$B$3,$A$1:$AN$1,0))&amp;""),"")="",0,IF(OR(IFERROR(TRIM(INDEX($A146:$AN146,MATCH(Lists!$B$24,$A$1:$AN$1,0))&amp;""),"")=Lists!$B$30,IFERROR(TRIM(INDEX($A146:$AN146,MATCH(Lists!$B$25,$A$1:$AN$1,0))&amp;""),"")&lt;&gt;"",IFERROR(TRIM(INDEX($A146:$AN146,MATCH(Lists!$B$26,$A$1:$AN$1,0))&amp;""),"")&lt;&gt;"",IFERROR(TRIM(INDEX($A146:$AN146,MATCH(Lists!$B$27,$A$1:$AN$1,0))&amp;""),"")&lt;&gt;""),1,0))</f>
        <v/>
      </c>
      <c r="AQ146" s="19">
        <f>IF(AP146=1,COUNTIF($AP$2:AP146,1),"")</f>
        <v/>
      </c>
      <c r="AR146" s="19">
        <f>IF(IFERROR(TRIM(INDEX($A146:$AN146,MATCH(Lists!$B$3,$A$1:$AN$1,0))&amp;""),"")="",0,IF(OR(IFERROR(TRIM(INDEX($A146:$AN146,MATCH(Lists!$B$20,$A$1:$AN$1,0))&amp;""),"")&lt;&gt;"",IFERROR(TRIM(INDEX($A146:$AN146,MATCH(Lists!$B$21,$A$1:$AN$1,0))&amp;""),"")=Lists!$B$30,IFERROR(TRIM(INDEX($A146:$AN146,MATCH(Lists!$B$22,$A$1:$AN$1,0))&amp;""),"")&lt;&gt;"",IFERROR(TRIM(INDEX($A146:$AN146,MATCH(Lists!$B$23,$A$1:$AN$1,0))&amp;""),"")&lt;&gt;""),1,0))</f>
        <v/>
      </c>
      <c r="AS146" s="19">
        <f>IF(AR146=1,COUNTIF($AR$2:AR146,1),"")</f>
        <v/>
      </c>
    </row>
    <row r="147">
      <c r="AP147" s="19">
        <f>IF(IFERROR(TRIM(INDEX($A147:$AN147,MATCH(Lists!$B$3,$A$1:$AN$1,0))&amp;""),"")="",0,IF(OR(IFERROR(TRIM(INDEX($A147:$AN147,MATCH(Lists!$B$24,$A$1:$AN$1,0))&amp;""),"")=Lists!$B$30,IFERROR(TRIM(INDEX($A147:$AN147,MATCH(Lists!$B$25,$A$1:$AN$1,0))&amp;""),"")&lt;&gt;"",IFERROR(TRIM(INDEX($A147:$AN147,MATCH(Lists!$B$26,$A$1:$AN$1,0))&amp;""),"")&lt;&gt;"",IFERROR(TRIM(INDEX($A147:$AN147,MATCH(Lists!$B$27,$A$1:$AN$1,0))&amp;""),"")&lt;&gt;""),1,0))</f>
        <v/>
      </c>
      <c r="AQ147" s="19">
        <f>IF(AP147=1,COUNTIF($AP$2:AP147,1),"")</f>
        <v/>
      </c>
      <c r="AR147" s="19">
        <f>IF(IFERROR(TRIM(INDEX($A147:$AN147,MATCH(Lists!$B$3,$A$1:$AN$1,0))&amp;""),"")="",0,IF(OR(IFERROR(TRIM(INDEX($A147:$AN147,MATCH(Lists!$B$20,$A$1:$AN$1,0))&amp;""),"")&lt;&gt;"",IFERROR(TRIM(INDEX($A147:$AN147,MATCH(Lists!$B$21,$A$1:$AN$1,0))&amp;""),"")=Lists!$B$30,IFERROR(TRIM(INDEX($A147:$AN147,MATCH(Lists!$B$22,$A$1:$AN$1,0))&amp;""),"")&lt;&gt;"",IFERROR(TRIM(INDEX($A147:$AN147,MATCH(Lists!$B$23,$A$1:$AN$1,0))&amp;""),"")&lt;&gt;""),1,0))</f>
        <v/>
      </c>
      <c r="AS147" s="19">
        <f>IF(AR147=1,COUNTIF($AR$2:AR147,1),"")</f>
        <v/>
      </c>
    </row>
    <row r="148">
      <c r="AP148" s="19">
        <f>IF(IFERROR(TRIM(INDEX($A148:$AN148,MATCH(Lists!$B$3,$A$1:$AN$1,0))&amp;""),"")="",0,IF(OR(IFERROR(TRIM(INDEX($A148:$AN148,MATCH(Lists!$B$24,$A$1:$AN$1,0))&amp;""),"")=Lists!$B$30,IFERROR(TRIM(INDEX($A148:$AN148,MATCH(Lists!$B$25,$A$1:$AN$1,0))&amp;""),"")&lt;&gt;"",IFERROR(TRIM(INDEX($A148:$AN148,MATCH(Lists!$B$26,$A$1:$AN$1,0))&amp;""),"")&lt;&gt;"",IFERROR(TRIM(INDEX($A148:$AN148,MATCH(Lists!$B$27,$A$1:$AN$1,0))&amp;""),"")&lt;&gt;""),1,0))</f>
        <v/>
      </c>
      <c r="AQ148" s="19">
        <f>IF(AP148=1,COUNTIF($AP$2:AP148,1),"")</f>
        <v/>
      </c>
      <c r="AR148" s="19">
        <f>IF(IFERROR(TRIM(INDEX($A148:$AN148,MATCH(Lists!$B$3,$A$1:$AN$1,0))&amp;""),"")="",0,IF(OR(IFERROR(TRIM(INDEX($A148:$AN148,MATCH(Lists!$B$20,$A$1:$AN$1,0))&amp;""),"")&lt;&gt;"",IFERROR(TRIM(INDEX($A148:$AN148,MATCH(Lists!$B$21,$A$1:$AN$1,0))&amp;""),"")=Lists!$B$30,IFERROR(TRIM(INDEX($A148:$AN148,MATCH(Lists!$B$22,$A$1:$AN$1,0))&amp;""),"")&lt;&gt;"",IFERROR(TRIM(INDEX($A148:$AN148,MATCH(Lists!$B$23,$A$1:$AN$1,0))&amp;""),"")&lt;&gt;""),1,0))</f>
        <v/>
      </c>
      <c r="AS148" s="19">
        <f>IF(AR148=1,COUNTIF($AR$2:AR148,1),"")</f>
        <v/>
      </c>
    </row>
    <row r="149">
      <c r="AP149" s="19">
        <f>IF(IFERROR(TRIM(INDEX($A149:$AN149,MATCH(Lists!$B$3,$A$1:$AN$1,0))&amp;""),"")="",0,IF(OR(IFERROR(TRIM(INDEX($A149:$AN149,MATCH(Lists!$B$24,$A$1:$AN$1,0))&amp;""),"")=Lists!$B$30,IFERROR(TRIM(INDEX($A149:$AN149,MATCH(Lists!$B$25,$A$1:$AN$1,0))&amp;""),"")&lt;&gt;"",IFERROR(TRIM(INDEX($A149:$AN149,MATCH(Lists!$B$26,$A$1:$AN$1,0))&amp;""),"")&lt;&gt;"",IFERROR(TRIM(INDEX($A149:$AN149,MATCH(Lists!$B$27,$A$1:$AN$1,0))&amp;""),"")&lt;&gt;""),1,0))</f>
        <v/>
      </c>
      <c r="AQ149" s="19">
        <f>IF(AP149=1,COUNTIF($AP$2:AP149,1),"")</f>
        <v/>
      </c>
      <c r="AR149" s="19">
        <f>IF(IFERROR(TRIM(INDEX($A149:$AN149,MATCH(Lists!$B$3,$A$1:$AN$1,0))&amp;""),"")="",0,IF(OR(IFERROR(TRIM(INDEX($A149:$AN149,MATCH(Lists!$B$20,$A$1:$AN$1,0))&amp;""),"")&lt;&gt;"",IFERROR(TRIM(INDEX($A149:$AN149,MATCH(Lists!$B$21,$A$1:$AN$1,0))&amp;""),"")=Lists!$B$30,IFERROR(TRIM(INDEX($A149:$AN149,MATCH(Lists!$B$22,$A$1:$AN$1,0))&amp;""),"")&lt;&gt;"",IFERROR(TRIM(INDEX($A149:$AN149,MATCH(Lists!$B$23,$A$1:$AN$1,0))&amp;""),"")&lt;&gt;""),1,0))</f>
        <v/>
      </c>
      <c r="AS149" s="19">
        <f>IF(AR149=1,COUNTIF($AR$2:AR149,1),"")</f>
        <v/>
      </c>
    </row>
    <row r="150">
      <c r="AP150" s="19">
        <f>IF(IFERROR(TRIM(INDEX($A150:$AN150,MATCH(Lists!$B$3,$A$1:$AN$1,0))&amp;""),"")="",0,IF(OR(IFERROR(TRIM(INDEX($A150:$AN150,MATCH(Lists!$B$24,$A$1:$AN$1,0))&amp;""),"")=Lists!$B$30,IFERROR(TRIM(INDEX($A150:$AN150,MATCH(Lists!$B$25,$A$1:$AN$1,0))&amp;""),"")&lt;&gt;"",IFERROR(TRIM(INDEX($A150:$AN150,MATCH(Lists!$B$26,$A$1:$AN$1,0))&amp;""),"")&lt;&gt;"",IFERROR(TRIM(INDEX($A150:$AN150,MATCH(Lists!$B$27,$A$1:$AN$1,0))&amp;""),"")&lt;&gt;""),1,0))</f>
        <v/>
      </c>
      <c r="AQ150" s="19">
        <f>IF(AP150=1,COUNTIF($AP$2:AP150,1),"")</f>
        <v/>
      </c>
      <c r="AR150" s="19">
        <f>IF(IFERROR(TRIM(INDEX($A150:$AN150,MATCH(Lists!$B$3,$A$1:$AN$1,0))&amp;""),"")="",0,IF(OR(IFERROR(TRIM(INDEX($A150:$AN150,MATCH(Lists!$B$20,$A$1:$AN$1,0))&amp;""),"")&lt;&gt;"",IFERROR(TRIM(INDEX($A150:$AN150,MATCH(Lists!$B$21,$A$1:$AN$1,0))&amp;""),"")=Lists!$B$30,IFERROR(TRIM(INDEX($A150:$AN150,MATCH(Lists!$B$22,$A$1:$AN$1,0))&amp;""),"")&lt;&gt;"",IFERROR(TRIM(INDEX($A150:$AN150,MATCH(Lists!$B$23,$A$1:$AN$1,0))&amp;""),"")&lt;&gt;""),1,0))</f>
        <v/>
      </c>
      <c r="AS150" s="19">
        <f>IF(AR150=1,COUNTIF($AR$2:AR150,1),"")</f>
        <v/>
      </c>
    </row>
    <row r="151">
      <c r="AP151" s="19">
        <f>IF(IFERROR(TRIM(INDEX($A151:$AN151,MATCH(Lists!$B$3,$A$1:$AN$1,0))&amp;""),"")="",0,IF(OR(IFERROR(TRIM(INDEX($A151:$AN151,MATCH(Lists!$B$24,$A$1:$AN$1,0))&amp;""),"")=Lists!$B$30,IFERROR(TRIM(INDEX($A151:$AN151,MATCH(Lists!$B$25,$A$1:$AN$1,0))&amp;""),"")&lt;&gt;"",IFERROR(TRIM(INDEX($A151:$AN151,MATCH(Lists!$B$26,$A$1:$AN$1,0))&amp;""),"")&lt;&gt;"",IFERROR(TRIM(INDEX($A151:$AN151,MATCH(Lists!$B$27,$A$1:$AN$1,0))&amp;""),"")&lt;&gt;""),1,0))</f>
        <v/>
      </c>
      <c r="AQ151" s="19">
        <f>IF(AP151=1,COUNTIF($AP$2:AP151,1),"")</f>
        <v/>
      </c>
      <c r="AR151" s="19">
        <f>IF(IFERROR(TRIM(INDEX($A151:$AN151,MATCH(Lists!$B$3,$A$1:$AN$1,0))&amp;""),"")="",0,IF(OR(IFERROR(TRIM(INDEX($A151:$AN151,MATCH(Lists!$B$20,$A$1:$AN$1,0))&amp;""),"")&lt;&gt;"",IFERROR(TRIM(INDEX($A151:$AN151,MATCH(Lists!$B$21,$A$1:$AN$1,0))&amp;""),"")=Lists!$B$30,IFERROR(TRIM(INDEX($A151:$AN151,MATCH(Lists!$B$22,$A$1:$AN$1,0))&amp;""),"")&lt;&gt;"",IFERROR(TRIM(INDEX($A151:$AN151,MATCH(Lists!$B$23,$A$1:$AN$1,0))&amp;""),"")&lt;&gt;""),1,0))</f>
        <v/>
      </c>
      <c r="AS151" s="19">
        <f>IF(AR151=1,COUNTIF($AR$2:AR151,1),"")</f>
        <v/>
      </c>
    </row>
    <row r="152">
      <c r="AP152" s="19">
        <f>IF(IFERROR(TRIM(INDEX($A152:$AN152,MATCH(Lists!$B$3,$A$1:$AN$1,0))&amp;""),"")="",0,IF(OR(IFERROR(TRIM(INDEX($A152:$AN152,MATCH(Lists!$B$24,$A$1:$AN$1,0))&amp;""),"")=Lists!$B$30,IFERROR(TRIM(INDEX($A152:$AN152,MATCH(Lists!$B$25,$A$1:$AN$1,0))&amp;""),"")&lt;&gt;"",IFERROR(TRIM(INDEX($A152:$AN152,MATCH(Lists!$B$26,$A$1:$AN$1,0))&amp;""),"")&lt;&gt;"",IFERROR(TRIM(INDEX($A152:$AN152,MATCH(Lists!$B$27,$A$1:$AN$1,0))&amp;""),"")&lt;&gt;""),1,0))</f>
        <v/>
      </c>
      <c r="AQ152" s="19">
        <f>IF(AP152=1,COUNTIF($AP$2:AP152,1),"")</f>
        <v/>
      </c>
      <c r="AR152" s="19">
        <f>IF(IFERROR(TRIM(INDEX($A152:$AN152,MATCH(Lists!$B$3,$A$1:$AN$1,0))&amp;""),"")="",0,IF(OR(IFERROR(TRIM(INDEX($A152:$AN152,MATCH(Lists!$B$20,$A$1:$AN$1,0))&amp;""),"")&lt;&gt;"",IFERROR(TRIM(INDEX($A152:$AN152,MATCH(Lists!$B$21,$A$1:$AN$1,0))&amp;""),"")=Lists!$B$30,IFERROR(TRIM(INDEX($A152:$AN152,MATCH(Lists!$B$22,$A$1:$AN$1,0))&amp;""),"")&lt;&gt;"",IFERROR(TRIM(INDEX($A152:$AN152,MATCH(Lists!$B$23,$A$1:$AN$1,0))&amp;""),"")&lt;&gt;""),1,0))</f>
        <v/>
      </c>
      <c r="AS152" s="19">
        <f>IF(AR152=1,COUNTIF($AR$2:AR152,1),"")</f>
        <v/>
      </c>
    </row>
    <row r="153">
      <c r="AP153" s="19">
        <f>IF(IFERROR(TRIM(INDEX($A153:$AN153,MATCH(Lists!$B$3,$A$1:$AN$1,0))&amp;""),"")="",0,IF(OR(IFERROR(TRIM(INDEX($A153:$AN153,MATCH(Lists!$B$24,$A$1:$AN$1,0))&amp;""),"")=Lists!$B$30,IFERROR(TRIM(INDEX($A153:$AN153,MATCH(Lists!$B$25,$A$1:$AN$1,0))&amp;""),"")&lt;&gt;"",IFERROR(TRIM(INDEX($A153:$AN153,MATCH(Lists!$B$26,$A$1:$AN$1,0))&amp;""),"")&lt;&gt;"",IFERROR(TRIM(INDEX($A153:$AN153,MATCH(Lists!$B$27,$A$1:$AN$1,0))&amp;""),"")&lt;&gt;""),1,0))</f>
        <v/>
      </c>
      <c r="AQ153" s="19">
        <f>IF(AP153=1,COUNTIF($AP$2:AP153,1),"")</f>
        <v/>
      </c>
      <c r="AR153" s="19">
        <f>IF(IFERROR(TRIM(INDEX($A153:$AN153,MATCH(Lists!$B$3,$A$1:$AN$1,0))&amp;""),"")="",0,IF(OR(IFERROR(TRIM(INDEX($A153:$AN153,MATCH(Lists!$B$20,$A$1:$AN$1,0))&amp;""),"")&lt;&gt;"",IFERROR(TRIM(INDEX($A153:$AN153,MATCH(Lists!$B$21,$A$1:$AN$1,0))&amp;""),"")=Lists!$B$30,IFERROR(TRIM(INDEX($A153:$AN153,MATCH(Lists!$B$22,$A$1:$AN$1,0))&amp;""),"")&lt;&gt;"",IFERROR(TRIM(INDEX($A153:$AN153,MATCH(Lists!$B$23,$A$1:$AN$1,0))&amp;""),"")&lt;&gt;""),1,0))</f>
        <v/>
      </c>
      <c r="AS153" s="19">
        <f>IF(AR153=1,COUNTIF($AR$2:AR153,1),"")</f>
        <v/>
      </c>
    </row>
    <row r="154">
      <c r="AP154" s="19">
        <f>IF(IFERROR(TRIM(INDEX($A154:$AN154,MATCH(Lists!$B$3,$A$1:$AN$1,0))&amp;""),"")="",0,IF(OR(IFERROR(TRIM(INDEX($A154:$AN154,MATCH(Lists!$B$24,$A$1:$AN$1,0))&amp;""),"")=Lists!$B$30,IFERROR(TRIM(INDEX($A154:$AN154,MATCH(Lists!$B$25,$A$1:$AN$1,0))&amp;""),"")&lt;&gt;"",IFERROR(TRIM(INDEX($A154:$AN154,MATCH(Lists!$B$26,$A$1:$AN$1,0))&amp;""),"")&lt;&gt;"",IFERROR(TRIM(INDEX($A154:$AN154,MATCH(Lists!$B$27,$A$1:$AN$1,0))&amp;""),"")&lt;&gt;""),1,0))</f>
        <v/>
      </c>
      <c r="AQ154" s="19">
        <f>IF(AP154=1,COUNTIF($AP$2:AP154,1),"")</f>
        <v/>
      </c>
      <c r="AR154" s="19">
        <f>IF(IFERROR(TRIM(INDEX($A154:$AN154,MATCH(Lists!$B$3,$A$1:$AN$1,0))&amp;""),"")="",0,IF(OR(IFERROR(TRIM(INDEX($A154:$AN154,MATCH(Lists!$B$20,$A$1:$AN$1,0))&amp;""),"")&lt;&gt;"",IFERROR(TRIM(INDEX($A154:$AN154,MATCH(Lists!$B$21,$A$1:$AN$1,0))&amp;""),"")=Lists!$B$30,IFERROR(TRIM(INDEX($A154:$AN154,MATCH(Lists!$B$22,$A$1:$AN$1,0))&amp;""),"")&lt;&gt;"",IFERROR(TRIM(INDEX($A154:$AN154,MATCH(Lists!$B$23,$A$1:$AN$1,0))&amp;""),"")&lt;&gt;""),1,0))</f>
        <v/>
      </c>
      <c r="AS154" s="19">
        <f>IF(AR154=1,COUNTIF($AR$2:AR154,1),"")</f>
        <v/>
      </c>
    </row>
    <row r="155">
      <c r="AP155" s="19">
        <f>IF(IFERROR(TRIM(INDEX($A155:$AN155,MATCH(Lists!$B$3,$A$1:$AN$1,0))&amp;""),"")="",0,IF(OR(IFERROR(TRIM(INDEX($A155:$AN155,MATCH(Lists!$B$24,$A$1:$AN$1,0))&amp;""),"")=Lists!$B$30,IFERROR(TRIM(INDEX($A155:$AN155,MATCH(Lists!$B$25,$A$1:$AN$1,0))&amp;""),"")&lt;&gt;"",IFERROR(TRIM(INDEX($A155:$AN155,MATCH(Lists!$B$26,$A$1:$AN$1,0))&amp;""),"")&lt;&gt;"",IFERROR(TRIM(INDEX($A155:$AN155,MATCH(Lists!$B$27,$A$1:$AN$1,0))&amp;""),"")&lt;&gt;""),1,0))</f>
        <v/>
      </c>
      <c r="AQ155" s="19">
        <f>IF(AP155=1,COUNTIF($AP$2:AP155,1),"")</f>
        <v/>
      </c>
      <c r="AR155" s="19">
        <f>IF(IFERROR(TRIM(INDEX($A155:$AN155,MATCH(Lists!$B$3,$A$1:$AN$1,0))&amp;""),"")="",0,IF(OR(IFERROR(TRIM(INDEX($A155:$AN155,MATCH(Lists!$B$20,$A$1:$AN$1,0))&amp;""),"")&lt;&gt;"",IFERROR(TRIM(INDEX($A155:$AN155,MATCH(Lists!$B$21,$A$1:$AN$1,0))&amp;""),"")=Lists!$B$30,IFERROR(TRIM(INDEX($A155:$AN155,MATCH(Lists!$B$22,$A$1:$AN$1,0))&amp;""),"")&lt;&gt;"",IFERROR(TRIM(INDEX($A155:$AN155,MATCH(Lists!$B$23,$A$1:$AN$1,0))&amp;""),"")&lt;&gt;""),1,0))</f>
        <v/>
      </c>
      <c r="AS155" s="19">
        <f>IF(AR155=1,COUNTIF($AR$2:AR155,1),"")</f>
        <v/>
      </c>
    </row>
    <row r="156">
      <c r="AP156" s="19">
        <f>IF(IFERROR(TRIM(INDEX($A156:$AN156,MATCH(Lists!$B$3,$A$1:$AN$1,0))&amp;""),"")="",0,IF(OR(IFERROR(TRIM(INDEX($A156:$AN156,MATCH(Lists!$B$24,$A$1:$AN$1,0))&amp;""),"")=Lists!$B$30,IFERROR(TRIM(INDEX($A156:$AN156,MATCH(Lists!$B$25,$A$1:$AN$1,0))&amp;""),"")&lt;&gt;"",IFERROR(TRIM(INDEX($A156:$AN156,MATCH(Lists!$B$26,$A$1:$AN$1,0))&amp;""),"")&lt;&gt;"",IFERROR(TRIM(INDEX($A156:$AN156,MATCH(Lists!$B$27,$A$1:$AN$1,0))&amp;""),"")&lt;&gt;""),1,0))</f>
        <v/>
      </c>
      <c r="AQ156" s="19">
        <f>IF(AP156=1,COUNTIF($AP$2:AP156,1),"")</f>
        <v/>
      </c>
      <c r="AR156" s="19">
        <f>IF(IFERROR(TRIM(INDEX($A156:$AN156,MATCH(Lists!$B$3,$A$1:$AN$1,0))&amp;""),"")="",0,IF(OR(IFERROR(TRIM(INDEX($A156:$AN156,MATCH(Lists!$B$20,$A$1:$AN$1,0))&amp;""),"")&lt;&gt;"",IFERROR(TRIM(INDEX($A156:$AN156,MATCH(Lists!$B$21,$A$1:$AN$1,0))&amp;""),"")=Lists!$B$30,IFERROR(TRIM(INDEX($A156:$AN156,MATCH(Lists!$B$22,$A$1:$AN$1,0))&amp;""),"")&lt;&gt;"",IFERROR(TRIM(INDEX($A156:$AN156,MATCH(Lists!$B$23,$A$1:$AN$1,0))&amp;""),"")&lt;&gt;""),1,0))</f>
        <v/>
      </c>
      <c r="AS156" s="19">
        <f>IF(AR156=1,COUNTIF($AR$2:AR156,1),"")</f>
        <v/>
      </c>
    </row>
    <row r="157">
      <c r="AP157" s="19">
        <f>IF(IFERROR(TRIM(INDEX($A157:$AN157,MATCH(Lists!$B$3,$A$1:$AN$1,0))&amp;""),"")="",0,IF(OR(IFERROR(TRIM(INDEX($A157:$AN157,MATCH(Lists!$B$24,$A$1:$AN$1,0))&amp;""),"")=Lists!$B$30,IFERROR(TRIM(INDEX($A157:$AN157,MATCH(Lists!$B$25,$A$1:$AN$1,0))&amp;""),"")&lt;&gt;"",IFERROR(TRIM(INDEX($A157:$AN157,MATCH(Lists!$B$26,$A$1:$AN$1,0))&amp;""),"")&lt;&gt;"",IFERROR(TRIM(INDEX($A157:$AN157,MATCH(Lists!$B$27,$A$1:$AN$1,0))&amp;""),"")&lt;&gt;""),1,0))</f>
        <v/>
      </c>
      <c r="AQ157" s="19">
        <f>IF(AP157=1,COUNTIF($AP$2:AP157,1),"")</f>
        <v/>
      </c>
      <c r="AR157" s="19">
        <f>IF(IFERROR(TRIM(INDEX($A157:$AN157,MATCH(Lists!$B$3,$A$1:$AN$1,0))&amp;""),"")="",0,IF(OR(IFERROR(TRIM(INDEX($A157:$AN157,MATCH(Lists!$B$20,$A$1:$AN$1,0))&amp;""),"")&lt;&gt;"",IFERROR(TRIM(INDEX($A157:$AN157,MATCH(Lists!$B$21,$A$1:$AN$1,0))&amp;""),"")=Lists!$B$30,IFERROR(TRIM(INDEX($A157:$AN157,MATCH(Lists!$B$22,$A$1:$AN$1,0))&amp;""),"")&lt;&gt;"",IFERROR(TRIM(INDEX($A157:$AN157,MATCH(Lists!$B$23,$A$1:$AN$1,0))&amp;""),"")&lt;&gt;""),1,0))</f>
        <v/>
      </c>
      <c r="AS157" s="19">
        <f>IF(AR157=1,COUNTIF($AR$2:AR157,1),"")</f>
        <v/>
      </c>
    </row>
    <row r="158">
      <c r="AP158" s="19">
        <f>IF(IFERROR(TRIM(INDEX($A158:$AN158,MATCH(Lists!$B$3,$A$1:$AN$1,0))&amp;""),"")="",0,IF(OR(IFERROR(TRIM(INDEX($A158:$AN158,MATCH(Lists!$B$24,$A$1:$AN$1,0))&amp;""),"")=Lists!$B$30,IFERROR(TRIM(INDEX($A158:$AN158,MATCH(Lists!$B$25,$A$1:$AN$1,0))&amp;""),"")&lt;&gt;"",IFERROR(TRIM(INDEX($A158:$AN158,MATCH(Lists!$B$26,$A$1:$AN$1,0))&amp;""),"")&lt;&gt;"",IFERROR(TRIM(INDEX($A158:$AN158,MATCH(Lists!$B$27,$A$1:$AN$1,0))&amp;""),"")&lt;&gt;""),1,0))</f>
        <v/>
      </c>
      <c r="AQ158" s="19">
        <f>IF(AP158=1,COUNTIF($AP$2:AP158,1),"")</f>
        <v/>
      </c>
      <c r="AR158" s="19">
        <f>IF(IFERROR(TRIM(INDEX($A158:$AN158,MATCH(Lists!$B$3,$A$1:$AN$1,0))&amp;""),"")="",0,IF(OR(IFERROR(TRIM(INDEX($A158:$AN158,MATCH(Lists!$B$20,$A$1:$AN$1,0))&amp;""),"")&lt;&gt;"",IFERROR(TRIM(INDEX($A158:$AN158,MATCH(Lists!$B$21,$A$1:$AN$1,0))&amp;""),"")=Lists!$B$30,IFERROR(TRIM(INDEX($A158:$AN158,MATCH(Lists!$B$22,$A$1:$AN$1,0))&amp;""),"")&lt;&gt;"",IFERROR(TRIM(INDEX($A158:$AN158,MATCH(Lists!$B$23,$A$1:$AN$1,0))&amp;""),"")&lt;&gt;""),1,0))</f>
        <v/>
      </c>
      <c r="AS158" s="19">
        <f>IF(AR158=1,COUNTIF($AR$2:AR158,1),"")</f>
        <v/>
      </c>
    </row>
    <row r="159">
      <c r="AP159" s="19">
        <f>IF(IFERROR(TRIM(INDEX($A159:$AN159,MATCH(Lists!$B$3,$A$1:$AN$1,0))&amp;""),"")="",0,IF(OR(IFERROR(TRIM(INDEX($A159:$AN159,MATCH(Lists!$B$24,$A$1:$AN$1,0))&amp;""),"")=Lists!$B$30,IFERROR(TRIM(INDEX($A159:$AN159,MATCH(Lists!$B$25,$A$1:$AN$1,0))&amp;""),"")&lt;&gt;"",IFERROR(TRIM(INDEX($A159:$AN159,MATCH(Lists!$B$26,$A$1:$AN$1,0))&amp;""),"")&lt;&gt;"",IFERROR(TRIM(INDEX($A159:$AN159,MATCH(Lists!$B$27,$A$1:$AN$1,0))&amp;""),"")&lt;&gt;""),1,0))</f>
        <v/>
      </c>
      <c r="AQ159" s="19">
        <f>IF(AP159=1,COUNTIF($AP$2:AP159,1),"")</f>
        <v/>
      </c>
      <c r="AR159" s="19">
        <f>IF(IFERROR(TRIM(INDEX($A159:$AN159,MATCH(Lists!$B$3,$A$1:$AN$1,0))&amp;""),"")="",0,IF(OR(IFERROR(TRIM(INDEX($A159:$AN159,MATCH(Lists!$B$20,$A$1:$AN$1,0))&amp;""),"")&lt;&gt;"",IFERROR(TRIM(INDEX($A159:$AN159,MATCH(Lists!$B$21,$A$1:$AN$1,0))&amp;""),"")=Lists!$B$30,IFERROR(TRIM(INDEX($A159:$AN159,MATCH(Lists!$B$22,$A$1:$AN$1,0))&amp;""),"")&lt;&gt;"",IFERROR(TRIM(INDEX($A159:$AN159,MATCH(Lists!$B$23,$A$1:$AN$1,0))&amp;""),"")&lt;&gt;""),1,0))</f>
        <v/>
      </c>
      <c r="AS159" s="19">
        <f>IF(AR159=1,COUNTIF($AR$2:AR159,1),"")</f>
        <v/>
      </c>
    </row>
    <row r="160">
      <c r="AP160" s="19">
        <f>IF(IFERROR(TRIM(INDEX($A160:$AN160,MATCH(Lists!$B$3,$A$1:$AN$1,0))&amp;""),"")="",0,IF(OR(IFERROR(TRIM(INDEX($A160:$AN160,MATCH(Lists!$B$24,$A$1:$AN$1,0))&amp;""),"")=Lists!$B$30,IFERROR(TRIM(INDEX($A160:$AN160,MATCH(Lists!$B$25,$A$1:$AN$1,0))&amp;""),"")&lt;&gt;"",IFERROR(TRIM(INDEX($A160:$AN160,MATCH(Lists!$B$26,$A$1:$AN$1,0))&amp;""),"")&lt;&gt;"",IFERROR(TRIM(INDEX($A160:$AN160,MATCH(Lists!$B$27,$A$1:$AN$1,0))&amp;""),"")&lt;&gt;""),1,0))</f>
        <v/>
      </c>
      <c r="AQ160" s="19">
        <f>IF(AP160=1,COUNTIF($AP$2:AP160,1),"")</f>
        <v/>
      </c>
      <c r="AR160" s="19">
        <f>IF(IFERROR(TRIM(INDEX($A160:$AN160,MATCH(Lists!$B$3,$A$1:$AN$1,0))&amp;""),"")="",0,IF(OR(IFERROR(TRIM(INDEX($A160:$AN160,MATCH(Lists!$B$20,$A$1:$AN$1,0))&amp;""),"")&lt;&gt;"",IFERROR(TRIM(INDEX($A160:$AN160,MATCH(Lists!$B$21,$A$1:$AN$1,0))&amp;""),"")=Lists!$B$30,IFERROR(TRIM(INDEX($A160:$AN160,MATCH(Lists!$B$22,$A$1:$AN$1,0))&amp;""),"")&lt;&gt;"",IFERROR(TRIM(INDEX($A160:$AN160,MATCH(Lists!$B$23,$A$1:$AN$1,0))&amp;""),"")&lt;&gt;""),1,0))</f>
        <v/>
      </c>
      <c r="AS160" s="19">
        <f>IF(AR160=1,COUNTIF($AR$2:AR160,1),"")</f>
        <v/>
      </c>
    </row>
    <row r="161">
      <c r="AP161" s="19">
        <f>IF(IFERROR(TRIM(INDEX($A161:$AN161,MATCH(Lists!$B$3,$A$1:$AN$1,0))&amp;""),"")="",0,IF(OR(IFERROR(TRIM(INDEX($A161:$AN161,MATCH(Lists!$B$24,$A$1:$AN$1,0))&amp;""),"")=Lists!$B$30,IFERROR(TRIM(INDEX($A161:$AN161,MATCH(Lists!$B$25,$A$1:$AN$1,0))&amp;""),"")&lt;&gt;"",IFERROR(TRIM(INDEX($A161:$AN161,MATCH(Lists!$B$26,$A$1:$AN$1,0))&amp;""),"")&lt;&gt;"",IFERROR(TRIM(INDEX($A161:$AN161,MATCH(Lists!$B$27,$A$1:$AN$1,0))&amp;""),"")&lt;&gt;""),1,0))</f>
        <v/>
      </c>
      <c r="AQ161" s="19">
        <f>IF(AP161=1,COUNTIF($AP$2:AP161,1),"")</f>
        <v/>
      </c>
      <c r="AR161" s="19">
        <f>IF(IFERROR(TRIM(INDEX($A161:$AN161,MATCH(Lists!$B$3,$A$1:$AN$1,0))&amp;""),"")="",0,IF(OR(IFERROR(TRIM(INDEX($A161:$AN161,MATCH(Lists!$B$20,$A$1:$AN$1,0))&amp;""),"")&lt;&gt;"",IFERROR(TRIM(INDEX($A161:$AN161,MATCH(Lists!$B$21,$A$1:$AN$1,0))&amp;""),"")=Lists!$B$30,IFERROR(TRIM(INDEX($A161:$AN161,MATCH(Lists!$B$22,$A$1:$AN$1,0))&amp;""),"")&lt;&gt;"",IFERROR(TRIM(INDEX($A161:$AN161,MATCH(Lists!$B$23,$A$1:$AN$1,0))&amp;""),"")&lt;&gt;""),1,0))</f>
        <v/>
      </c>
      <c r="AS161" s="19">
        <f>IF(AR161=1,COUNTIF($AR$2:AR161,1),"")</f>
        <v/>
      </c>
    </row>
    <row r="162">
      <c r="AP162" s="19">
        <f>IF(IFERROR(TRIM(INDEX($A162:$AN162,MATCH(Lists!$B$3,$A$1:$AN$1,0))&amp;""),"")="",0,IF(OR(IFERROR(TRIM(INDEX($A162:$AN162,MATCH(Lists!$B$24,$A$1:$AN$1,0))&amp;""),"")=Lists!$B$30,IFERROR(TRIM(INDEX($A162:$AN162,MATCH(Lists!$B$25,$A$1:$AN$1,0))&amp;""),"")&lt;&gt;"",IFERROR(TRIM(INDEX($A162:$AN162,MATCH(Lists!$B$26,$A$1:$AN$1,0))&amp;""),"")&lt;&gt;"",IFERROR(TRIM(INDEX($A162:$AN162,MATCH(Lists!$B$27,$A$1:$AN$1,0))&amp;""),"")&lt;&gt;""),1,0))</f>
        <v/>
      </c>
      <c r="AQ162" s="19">
        <f>IF(AP162=1,COUNTIF($AP$2:AP162,1),"")</f>
        <v/>
      </c>
      <c r="AR162" s="19">
        <f>IF(IFERROR(TRIM(INDEX($A162:$AN162,MATCH(Lists!$B$3,$A$1:$AN$1,0))&amp;""),"")="",0,IF(OR(IFERROR(TRIM(INDEX($A162:$AN162,MATCH(Lists!$B$20,$A$1:$AN$1,0))&amp;""),"")&lt;&gt;"",IFERROR(TRIM(INDEX($A162:$AN162,MATCH(Lists!$B$21,$A$1:$AN$1,0))&amp;""),"")=Lists!$B$30,IFERROR(TRIM(INDEX($A162:$AN162,MATCH(Lists!$B$22,$A$1:$AN$1,0))&amp;""),"")&lt;&gt;"",IFERROR(TRIM(INDEX($A162:$AN162,MATCH(Lists!$B$23,$A$1:$AN$1,0))&amp;""),"")&lt;&gt;""),1,0))</f>
        <v/>
      </c>
      <c r="AS162" s="19">
        <f>IF(AR162=1,COUNTIF($AR$2:AR162,1),"")</f>
        <v/>
      </c>
    </row>
    <row r="163">
      <c r="AP163" s="19">
        <f>IF(IFERROR(TRIM(INDEX($A163:$AN163,MATCH(Lists!$B$3,$A$1:$AN$1,0))&amp;""),"")="",0,IF(OR(IFERROR(TRIM(INDEX($A163:$AN163,MATCH(Lists!$B$24,$A$1:$AN$1,0))&amp;""),"")=Lists!$B$30,IFERROR(TRIM(INDEX($A163:$AN163,MATCH(Lists!$B$25,$A$1:$AN$1,0))&amp;""),"")&lt;&gt;"",IFERROR(TRIM(INDEX($A163:$AN163,MATCH(Lists!$B$26,$A$1:$AN$1,0))&amp;""),"")&lt;&gt;"",IFERROR(TRIM(INDEX($A163:$AN163,MATCH(Lists!$B$27,$A$1:$AN$1,0))&amp;""),"")&lt;&gt;""),1,0))</f>
        <v/>
      </c>
      <c r="AQ163" s="19">
        <f>IF(AP163=1,COUNTIF($AP$2:AP163,1),"")</f>
        <v/>
      </c>
      <c r="AR163" s="19">
        <f>IF(IFERROR(TRIM(INDEX($A163:$AN163,MATCH(Lists!$B$3,$A$1:$AN$1,0))&amp;""),"")="",0,IF(OR(IFERROR(TRIM(INDEX($A163:$AN163,MATCH(Lists!$B$20,$A$1:$AN$1,0))&amp;""),"")&lt;&gt;"",IFERROR(TRIM(INDEX($A163:$AN163,MATCH(Lists!$B$21,$A$1:$AN$1,0))&amp;""),"")=Lists!$B$30,IFERROR(TRIM(INDEX($A163:$AN163,MATCH(Lists!$B$22,$A$1:$AN$1,0))&amp;""),"")&lt;&gt;"",IFERROR(TRIM(INDEX($A163:$AN163,MATCH(Lists!$B$23,$A$1:$AN$1,0))&amp;""),"")&lt;&gt;""),1,0))</f>
        <v/>
      </c>
      <c r="AS163" s="19">
        <f>IF(AR163=1,COUNTIF($AR$2:AR163,1),"")</f>
        <v/>
      </c>
    </row>
    <row r="164">
      <c r="AP164" s="19">
        <f>IF(IFERROR(TRIM(INDEX($A164:$AN164,MATCH(Lists!$B$3,$A$1:$AN$1,0))&amp;""),"")="",0,IF(OR(IFERROR(TRIM(INDEX($A164:$AN164,MATCH(Lists!$B$24,$A$1:$AN$1,0))&amp;""),"")=Lists!$B$30,IFERROR(TRIM(INDEX($A164:$AN164,MATCH(Lists!$B$25,$A$1:$AN$1,0))&amp;""),"")&lt;&gt;"",IFERROR(TRIM(INDEX($A164:$AN164,MATCH(Lists!$B$26,$A$1:$AN$1,0))&amp;""),"")&lt;&gt;"",IFERROR(TRIM(INDEX($A164:$AN164,MATCH(Lists!$B$27,$A$1:$AN$1,0))&amp;""),"")&lt;&gt;""),1,0))</f>
        <v/>
      </c>
      <c r="AQ164" s="19">
        <f>IF(AP164=1,COUNTIF($AP$2:AP164,1),"")</f>
        <v/>
      </c>
      <c r="AR164" s="19">
        <f>IF(IFERROR(TRIM(INDEX($A164:$AN164,MATCH(Lists!$B$3,$A$1:$AN$1,0))&amp;""),"")="",0,IF(OR(IFERROR(TRIM(INDEX($A164:$AN164,MATCH(Lists!$B$20,$A$1:$AN$1,0))&amp;""),"")&lt;&gt;"",IFERROR(TRIM(INDEX($A164:$AN164,MATCH(Lists!$B$21,$A$1:$AN$1,0))&amp;""),"")=Lists!$B$30,IFERROR(TRIM(INDEX($A164:$AN164,MATCH(Lists!$B$22,$A$1:$AN$1,0))&amp;""),"")&lt;&gt;"",IFERROR(TRIM(INDEX($A164:$AN164,MATCH(Lists!$B$23,$A$1:$AN$1,0))&amp;""),"")&lt;&gt;""),1,0))</f>
        <v/>
      </c>
      <c r="AS164" s="19">
        <f>IF(AR164=1,COUNTIF($AR$2:AR164,1),"")</f>
        <v/>
      </c>
    </row>
    <row r="165">
      <c r="AP165" s="19">
        <f>IF(IFERROR(TRIM(INDEX($A165:$AN165,MATCH(Lists!$B$3,$A$1:$AN$1,0))&amp;""),"")="",0,IF(OR(IFERROR(TRIM(INDEX($A165:$AN165,MATCH(Lists!$B$24,$A$1:$AN$1,0))&amp;""),"")=Lists!$B$30,IFERROR(TRIM(INDEX($A165:$AN165,MATCH(Lists!$B$25,$A$1:$AN$1,0))&amp;""),"")&lt;&gt;"",IFERROR(TRIM(INDEX($A165:$AN165,MATCH(Lists!$B$26,$A$1:$AN$1,0))&amp;""),"")&lt;&gt;"",IFERROR(TRIM(INDEX($A165:$AN165,MATCH(Lists!$B$27,$A$1:$AN$1,0))&amp;""),"")&lt;&gt;""),1,0))</f>
        <v/>
      </c>
      <c r="AQ165" s="19">
        <f>IF(AP165=1,COUNTIF($AP$2:AP165,1),"")</f>
        <v/>
      </c>
      <c r="AR165" s="19">
        <f>IF(IFERROR(TRIM(INDEX($A165:$AN165,MATCH(Lists!$B$3,$A$1:$AN$1,0))&amp;""),"")="",0,IF(OR(IFERROR(TRIM(INDEX($A165:$AN165,MATCH(Lists!$B$20,$A$1:$AN$1,0))&amp;""),"")&lt;&gt;"",IFERROR(TRIM(INDEX($A165:$AN165,MATCH(Lists!$B$21,$A$1:$AN$1,0))&amp;""),"")=Lists!$B$30,IFERROR(TRIM(INDEX($A165:$AN165,MATCH(Lists!$B$22,$A$1:$AN$1,0))&amp;""),"")&lt;&gt;"",IFERROR(TRIM(INDEX($A165:$AN165,MATCH(Lists!$B$23,$A$1:$AN$1,0))&amp;""),"")&lt;&gt;""),1,0))</f>
        <v/>
      </c>
      <c r="AS165" s="19">
        <f>IF(AR165=1,COUNTIF($AR$2:AR165,1),"")</f>
        <v/>
      </c>
    </row>
    <row r="166">
      <c r="AP166" s="19">
        <f>IF(IFERROR(TRIM(INDEX($A166:$AN166,MATCH(Lists!$B$3,$A$1:$AN$1,0))&amp;""),"")="",0,IF(OR(IFERROR(TRIM(INDEX($A166:$AN166,MATCH(Lists!$B$24,$A$1:$AN$1,0))&amp;""),"")=Lists!$B$30,IFERROR(TRIM(INDEX($A166:$AN166,MATCH(Lists!$B$25,$A$1:$AN$1,0))&amp;""),"")&lt;&gt;"",IFERROR(TRIM(INDEX($A166:$AN166,MATCH(Lists!$B$26,$A$1:$AN$1,0))&amp;""),"")&lt;&gt;"",IFERROR(TRIM(INDEX($A166:$AN166,MATCH(Lists!$B$27,$A$1:$AN$1,0))&amp;""),"")&lt;&gt;""),1,0))</f>
        <v/>
      </c>
      <c r="AQ166" s="19">
        <f>IF(AP166=1,COUNTIF($AP$2:AP166,1),"")</f>
        <v/>
      </c>
      <c r="AR166" s="19">
        <f>IF(IFERROR(TRIM(INDEX($A166:$AN166,MATCH(Lists!$B$3,$A$1:$AN$1,0))&amp;""),"")="",0,IF(OR(IFERROR(TRIM(INDEX($A166:$AN166,MATCH(Lists!$B$20,$A$1:$AN$1,0))&amp;""),"")&lt;&gt;"",IFERROR(TRIM(INDEX($A166:$AN166,MATCH(Lists!$B$21,$A$1:$AN$1,0))&amp;""),"")=Lists!$B$30,IFERROR(TRIM(INDEX($A166:$AN166,MATCH(Lists!$B$22,$A$1:$AN$1,0))&amp;""),"")&lt;&gt;"",IFERROR(TRIM(INDEX($A166:$AN166,MATCH(Lists!$B$23,$A$1:$AN$1,0))&amp;""),"")&lt;&gt;""),1,0))</f>
        <v/>
      </c>
      <c r="AS166" s="19">
        <f>IF(AR166=1,COUNTIF($AR$2:AR166,1),"")</f>
        <v/>
      </c>
    </row>
    <row r="167">
      <c r="AP167" s="19">
        <f>IF(IFERROR(TRIM(INDEX($A167:$AN167,MATCH(Lists!$B$3,$A$1:$AN$1,0))&amp;""),"")="",0,IF(OR(IFERROR(TRIM(INDEX($A167:$AN167,MATCH(Lists!$B$24,$A$1:$AN$1,0))&amp;""),"")=Lists!$B$30,IFERROR(TRIM(INDEX($A167:$AN167,MATCH(Lists!$B$25,$A$1:$AN$1,0))&amp;""),"")&lt;&gt;"",IFERROR(TRIM(INDEX($A167:$AN167,MATCH(Lists!$B$26,$A$1:$AN$1,0))&amp;""),"")&lt;&gt;"",IFERROR(TRIM(INDEX($A167:$AN167,MATCH(Lists!$B$27,$A$1:$AN$1,0))&amp;""),"")&lt;&gt;""),1,0))</f>
        <v/>
      </c>
      <c r="AQ167" s="19">
        <f>IF(AP167=1,COUNTIF($AP$2:AP167,1),"")</f>
        <v/>
      </c>
      <c r="AR167" s="19">
        <f>IF(IFERROR(TRIM(INDEX($A167:$AN167,MATCH(Lists!$B$3,$A$1:$AN$1,0))&amp;""),"")="",0,IF(OR(IFERROR(TRIM(INDEX($A167:$AN167,MATCH(Lists!$B$20,$A$1:$AN$1,0))&amp;""),"")&lt;&gt;"",IFERROR(TRIM(INDEX($A167:$AN167,MATCH(Lists!$B$21,$A$1:$AN$1,0))&amp;""),"")=Lists!$B$30,IFERROR(TRIM(INDEX($A167:$AN167,MATCH(Lists!$B$22,$A$1:$AN$1,0))&amp;""),"")&lt;&gt;"",IFERROR(TRIM(INDEX($A167:$AN167,MATCH(Lists!$B$23,$A$1:$AN$1,0))&amp;""),"")&lt;&gt;""),1,0))</f>
        <v/>
      </c>
      <c r="AS167" s="19">
        <f>IF(AR167=1,COUNTIF($AR$2:AR167,1),"")</f>
        <v/>
      </c>
    </row>
    <row r="168">
      <c r="AP168" s="19">
        <f>IF(IFERROR(TRIM(INDEX($A168:$AN168,MATCH(Lists!$B$3,$A$1:$AN$1,0))&amp;""),"")="",0,IF(OR(IFERROR(TRIM(INDEX($A168:$AN168,MATCH(Lists!$B$24,$A$1:$AN$1,0))&amp;""),"")=Lists!$B$30,IFERROR(TRIM(INDEX($A168:$AN168,MATCH(Lists!$B$25,$A$1:$AN$1,0))&amp;""),"")&lt;&gt;"",IFERROR(TRIM(INDEX($A168:$AN168,MATCH(Lists!$B$26,$A$1:$AN$1,0))&amp;""),"")&lt;&gt;"",IFERROR(TRIM(INDEX($A168:$AN168,MATCH(Lists!$B$27,$A$1:$AN$1,0))&amp;""),"")&lt;&gt;""),1,0))</f>
        <v/>
      </c>
      <c r="AQ168" s="19">
        <f>IF(AP168=1,COUNTIF($AP$2:AP168,1),"")</f>
        <v/>
      </c>
      <c r="AR168" s="19">
        <f>IF(IFERROR(TRIM(INDEX($A168:$AN168,MATCH(Lists!$B$3,$A$1:$AN$1,0))&amp;""),"")="",0,IF(OR(IFERROR(TRIM(INDEX($A168:$AN168,MATCH(Lists!$B$20,$A$1:$AN$1,0))&amp;""),"")&lt;&gt;"",IFERROR(TRIM(INDEX($A168:$AN168,MATCH(Lists!$B$21,$A$1:$AN$1,0))&amp;""),"")=Lists!$B$30,IFERROR(TRIM(INDEX($A168:$AN168,MATCH(Lists!$B$22,$A$1:$AN$1,0))&amp;""),"")&lt;&gt;"",IFERROR(TRIM(INDEX($A168:$AN168,MATCH(Lists!$B$23,$A$1:$AN$1,0))&amp;""),"")&lt;&gt;""),1,0))</f>
        <v/>
      </c>
      <c r="AS168" s="19">
        <f>IF(AR168=1,COUNTIF($AR$2:AR168,1),"")</f>
        <v/>
      </c>
    </row>
    <row r="169">
      <c r="AP169" s="19">
        <f>IF(IFERROR(TRIM(INDEX($A169:$AN169,MATCH(Lists!$B$3,$A$1:$AN$1,0))&amp;""),"")="",0,IF(OR(IFERROR(TRIM(INDEX($A169:$AN169,MATCH(Lists!$B$24,$A$1:$AN$1,0))&amp;""),"")=Lists!$B$30,IFERROR(TRIM(INDEX($A169:$AN169,MATCH(Lists!$B$25,$A$1:$AN$1,0))&amp;""),"")&lt;&gt;"",IFERROR(TRIM(INDEX($A169:$AN169,MATCH(Lists!$B$26,$A$1:$AN$1,0))&amp;""),"")&lt;&gt;"",IFERROR(TRIM(INDEX($A169:$AN169,MATCH(Lists!$B$27,$A$1:$AN$1,0))&amp;""),"")&lt;&gt;""),1,0))</f>
        <v/>
      </c>
      <c r="AQ169" s="19">
        <f>IF(AP169=1,COUNTIF($AP$2:AP169,1),"")</f>
        <v/>
      </c>
      <c r="AR169" s="19">
        <f>IF(IFERROR(TRIM(INDEX($A169:$AN169,MATCH(Lists!$B$3,$A$1:$AN$1,0))&amp;""),"")="",0,IF(OR(IFERROR(TRIM(INDEX($A169:$AN169,MATCH(Lists!$B$20,$A$1:$AN$1,0))&amp;""),"")&lt;&gt;"",IFERROR(TRIM(INDEX($A169:$AN169,MATCH(Lists!$B$21,$A$1:$AN$1,0))&amp;""),"")=Lists!$B$30,IFERROR(TRIM(INDEX($A169:$AN169,MATCH(Lists!$B$22,$A$1:$AN$1,0))&amp;""),"")&lt;&gt;"",IFERROR(TRIM(INDEX($A169:$AN169,MATCH(Lists!$B$23,$A$1:$AN$1,0))&amp;""),"")&lt;&gt;""),1,0))</f>
        <v/>
      </c>
      <c r="AS169" s="19">
        <f>IF(AR169=1,COUNTIF($AR$2:AR169,1),"")</f>
        <v/>
      </c>
    </row>
    <row r="170">
      <c r="AP170" s="19">
        <f>IF(IFERROR(TRIM(INDEX($A170:$AN170,MATCH(Lists!$B$3,$A$1:$AN$1,0))&amp;""),"")="",0,IF(OR(IFERROR(TRIM(INDEX($A170:$AN170,MATCH(Lists!$B$24,$A$1:$AN$1,0))&amp;""),"")=Lists!$B$30,IFERROR(TRIM(INDEX($A170:$AN170,MATCH(Lists!$B$25,$A$1:$AN$1,0))&amp;""),"")&lt;&gt;"",IFERROR(TRIM(INDEX($A170:$AN170,MATCH(Lists!$B$26,$A$1:$AN$1,0))&amp;""),"")&lt;&gt;"",IFERROR(TRIM(INDEX($A170:$AN170,MATCH(Lists!$B$27,$A$1:$AN$1,0))&amp;""),"")&lt;&gt;""),1,0))</f>
        <v/>
      </c>
      <c r="AQ170" s="19">
        <f>IF(AP170=1,COUNTIF($AP$2:AP170,1),"")</f>
        <v/>
      </c>
      <c r="AR170" s="19">
        <f>IF(IFERROR(TRIM(INDEX($A170:$AN170,MATCH(Lists!$B$3,$A$1:$AN$1,0))&amp;""),"")="",0,IF(OR(IFERROR(TRIM(INDEX($A170:$AN170,MATCH(Lists!$B$20,$A$1:$AN$1,0))&amp;""),"")&lt;&gt;"",IFERROR(TRIM(INDEX($A170:$AN170,MATCH(Lists!$B$21,$A$1:$AN$1,0))&amp;""),"")=Lists!$B$30,IFERROR(TRIM(INDEX($A170:$AN170,MATCH(Lists!$B$22,$A$1:$AN$1,0))&amp;""),"")&lt;&gt;"",IFERROR(TRIM(INDEX($A170:$AN170,MATCH(Lists!$B$23,$A$1:$AN$1,0))&amp;""),"")&lt;&gt;""),1,0))</f>
        <v/>
      </c>
      <c r="AS170" s="19">
        <f>IF(AR170=1,COUNTIF($AR$2:AR170,1),"")</f>
        <v/>
      </c>
    </row>
    <row r="171">
      <c r="AP171" s="19">
        <f>IF(IFERROR(TRIM(INDEX($A171:$AN171,MATCH(Lists!$B$3,$A$1:$AN$1,0))&amp;""),"")="",0,IF(OR(IFERROR(TRIM(INDEX($A171:$AN171,MATCH(Lists!$B$24,$A$1:$AN$1,0))&amp;""),"")=Lists!$B$30,IFERROR(TRIM(INDEX($A171:$AN171,MATCH(Lists!$B$25,$A$1:$AN$1,0))&amp;""),"")&lt;&gt;"",IFERROR(TRIM(INDEX($A171:$AN171,MATCH(Lists!$B$26,$A$1:$AN$1,0))&amp;""),"")&lt;&gt;"",IFERROR(TRIM(INDEX($A171:$AN171,MATCH(Lists!$B$27,$A$1:$AN$1,0))&amp;""),"")&lt;&gt;""),1,0))</f>
        <v/>
      </c>
      <c r="AQ171" s="19">
        <f>IF(AP171=1,COUNTIF($AP$2:AP171,1),"")</f>
        <v/>
      </c>
      <c r="AR171" s="19">
        <f>IF(IFERROR(TRIM(INDEX($A171:$AN171,MATCH(Lists!$B$3,$A$1:$AN$1,0))&amp;""),"")="",0,IF(OR(IFERROR(TRIM(INDEX($A171:$AN171,MATCH(Lists!$B$20,$A$1:$AN$1,0))&amp;""),"")&lt;&gt;"",IFERROR(TRIM(INDEX($A171:$AN171,MATCH(Lists!$B$21,$A$1:$AN$1,0))&amp;""),"")=Lists!$B$30,IFERROR(TRIM(INDEX($A171:$AN171,MATCH(Lists!$B$22,$A$1:$AN$1,0))&amp;""),"")&lt;&gt;"",IFERROR(TRIM(INDEX($A171:$AN171,MATCH(Lists!$B$23,$A$1:$AN$1,0))&amp;""),"")&lt;&gt;""),1,0))</f>
        <v/>
      </c>
      <c r="AS171" s="19">
        <f>IF(AR171=1,COUNTIF($AR$2:AR171,1),"")</f>
        <v/>
      </c>
    </row>
    <row r="172">
      <c r="AP172" s="19">
        <f>IF(IFERROR(TRIM(INDEX($A172:$AN172,MATCH(Lists!$B$3,$A$1:$AN$1,0))&amp;""),"")="",0,IF(OR(IFERROR(TRIM(INDEX($A172:$AN172,MATCH(Lists!$B$24,$A$1:$AN$1,0))&amp;""),"")=Lists!$B$30,IFERROR(TRIM(INDEX($A172:$AN172,MATCH(Lists!$B$25,$A$1:$AN$1,0))&amp;""),"")&lt;&gt;"",IFERROR(TRIM(INDEX($A172:$AN172,MATCH(Lists!$B$26,$A$1:$AN$1,0))&amp;""),"")&lt;&gt;"",IFERROR(TRIM(INDEX($A172:$AN172,MATCH(Lists!$B$27,$A$1:$AN$1,0))&amp;""),"")&lt;&gt;""),1,0))</f>
        <v/>
      </c>
      <c r="AQ172" s="19">
        <f>IF(AP172=1,COUNTIF($AP$2:AP172,1),"")</f>
        <v/>
      </c>
      <c r="AR172" s="19">
        <f>IF(IFERROR(TRIM(INDEX($A172:$AN172,MATCH(Lists!$B$3,$A$1:$AN$1,0))&amp;""),"")="",0,IF(OR(IFERROR(TRIM(INDEX($A172:$AN172,MATCH(Lists!$B$20,$A$1:$AN$1,0))&amp;""),"")&lt;&gt;"",IFERROR(TRIM(INDEX($A172:$AN172,MATCH(Lists!$B$21,$A$1:$AN$1,0))&amp;""),"")=Lists!$B$30,IFERROR(TRIM(INDEX($A172:$AN172,MATCH(Lists!$B$22,$A$1:$AN$1,0))&amp;""),"")&lt;&gt;"",IFERROR(TRIM(INDEX($A172:$AN172,MATCH(Lists!$B$23,$A$1:$AN$1,0))&amp;""),"")&lt;&gt;""),1,0))</f>
        <v/>
      </c>
      <c r="AS172" s="19">
        <f>IF(AR172=1,COUNTIF($AR$2:AR172,1),"")</f>
        <v/>
      </c>
    </row>
    <row r="173">
      <c r="AP173" s="19">
        <f>IF(IFERROR(TRIM(INDEX($A173:$AN173,MATCH(Lists!$B$3,$A$1:$AN$1,0))&amp;""),"")="",0,IF(OR(IFERROR(TRIM(INDEX($A173:$AN173,MATCH(Lists!$B$24,$A$1:$AN$1,0))&amp;""),"")=Lists!$B$30,IFERROR(TRIM(INDEX($A173:$AN173,MATCH(Lists!$B$25,$A$1:$AN$1,0))&amp;""),"")&lt;&gt;"",IFERROR(TRIM(INDEX($A173:$AN173,MATCH(Lists!$B$26,$A$1:$AN$1,0))&amp;""),"")&lt;&gt;"",IFERROR(TRIM(INDEX($A173:$AN173,MATCH(Lists!$B$27,$A$1:$AN$1,0))&amp;""),"")&lt;&gt;""),1,0))</f>
        <v/>
      </c>
      <c r="AQ173" s="19">
        <f>IF(AP173=1,COUNTIF($AP$2:AP173,1),"")</f>
        <v/>
      </c>
      <c r="AR173" s="19">
        <f>IF(IFERROR(TRIM(INDEX($A173:$AN173,MATCH(Lists!$B$3,$A$1:$AN$1,0))&amp;""),"")="",0,IF(OR(IFERROR(TRIM(INDEX($A173:$AN173,MATCH(Lists!$B$20,$A$1:$AN$1,0))&amp;""),"")&lt;&gt;"",IFERROR(TRIM(INDEX($A173:$AN173,MATCH(Lists!$B$21,$A$1:$AN$1,0))&amp;""),"")=Lists!$B$30,IFERROR(TRIM(INDEX($A173:$AN173,MATCH(Lists!$B$22,$A$1:$AN$1,0))&amp;""),"")&lt;&gt;"",IFERROR(TRIM(INDEX($A173:$AN173,MATCH(Lists!$B$23,$A$1:$AN$1,0))&amp;""),"")&lt;&gt;""),1,0))</f>
        <v/>
      </c>
      <c r="AS173" s="19">
        <f>IF(AR173=1,COUNTIF($AR$2:AR173,1),"")</f>
        <v/>
      </c>
    </row>
    <row r="174">
      <c r="AP174" s="19">
        <f>IF(IFERROR(TRIM(INDEX($A174:$AN174,MATCH(Lists!$B$3,$A$1:$AN$1,0))&amp;""),"")="",0,IF(OR(IFERROR(TRIM(INDEX($A174:$AN174,MATCH(Lists!$B$24,$A$1:$AN$1,0))&amp;""),"")=Lists!$B$30,IFERROR(TRIM(INDEX($A174:$AN174,MATCH(Lists!$B$25,$A$1:$AN$1,0))&amp;""),"")&lt;&gt;"",IFERROR(TRIM(INDEX($A174:$AN174,MATCH(Lists!$B$26,$A$1:$AN$1,0))&amp;""),"")&lt;&gt;"",IFERROR(TRIM(INDEX($A174:$AN174,MATCH(Lists!$B$27,$A$1:$AN$1,0))&amp;""),"")&lt;&gt;""),1,0))</f>
        <v/>
      </c>
      <c r="AQ174" s="19">
        <f>IF(AP174=1,COUNTIF($AP$2:AP174,1),"")</f>
        <v/>
      </c>
      <c r="AR174" s="19">
        <f>IF(IFERROR(TRIM(INDEX($A174:$AN174,MATCH(Lists!$B$3,$A$1:$AN$1,0))&amp;""),"")="",0,IF(OR(IFERROR(TRIM(INDEX($A174:$AN174,MATCH(Lists!$B$20,$A$1:$AN$1,0))&amp;""),"")&lt;&gt;"",IFERROR(TRIM(INDEX($A174:$AN174,MATCH(Lists!$B$21,$A$1:$AN$1,0))&amp;""),"")=Lists!$B$30,IFERROR(TRIM(INDEX($A174:$AN174,MATCH(Lists!$B$22,$A$1:$AN$1,0))&amp;""),"")&lt;&gt;"",IFERROR(TRIM(INDEX($A174:$AN174,MATCH(Lists!$B$23,$A$1:$AN$1,0))&amp;""),"")&lt;&gt;""),1,0))</f>
        <v/>
      </c>
      <c r="AS174" s="19">
        <f>IF(AR174=1,COUNTIF($AR$2:AR174,1),"")</f>
        <v/>
      </c>
    </row>
    <row r="175">
      <c r="AP175" s="19">
        <f>IF(IFERROR(TRIM(INDEX($A175:$AN175,MATCH(Lists!$B$3,$A$1:$AN$1,0))&amp;""),"")="",0,IF(OR(IFERROR(TRIM(INDEX($A175:$AN175,MATCH(Lists!$B$24,$A$1:$AN$1,0))&amp;""),"")=Lists!$B$30,IFERROR(TRIM(INDEX($A175:$AN175,MATCH(Lists!$B$25,$A$1:$AN$1,0))&amp;""),"")&lt;&gt;"",IFERROR(TRIM(INDEX($A175:$AN175,MATCH(Lists!$B$26,$A$1:$AN$1,0))&amp;""),"")&lt;&gt;"",IFERROR(TRIM(INDEX($A175:$AN175,MATCH(Lists!$B$27,$A$1:$AN$1,0))&amp;""),"")&lt;&gt;""),1,0))</f>
        <v/>
      </c>
      <c r="AQ175" s="19">
        <f>IF(AP175=1,COUNTIF($AP$2:AP175,1),"")</f>
        <v/>
      </c>
      <c r="AR175" s="19">
        <f>IF(IFERROR(TRIM(INDEX($A175:$AN175,MATCH(Lists!$B$3,$A$1:$AN$1,0))&amp;""),"")="",0,IF(OR(IFERROR(TRIM(INDEX($A175:$AN175,MATCH(Lists!$B$20,$A$1:$AN$1,0))&amp;""),"")&lt;&gt;"",IFERROR(TRIM(INDEX($A175:$AN175,MATCH(Lists!$B$21,$A$1:$AN$1,0))&amp;""),"")=Lists!$B$30,IFERROR(TRIM(INDEX($A175:$AN175,MATCH(Lists!$B$22,$A$1:$AN$1,0))&amp;""),"")&lt;&gt;"",IFERROR(TRIM(INDEX($A175:$AN175,MATCH(Lists!$B$23,$A$1:$AN$1,0))&amp;""),"")&lt;&gt;""),1,0))</f>
        <v/>
      </c>
      <c r="AS175" s="19">
        <f>IF(AR175=1,COUNTIF($AR$2:AR175,1),"")</f>
        <v/>
      </c>
    </row>
    <row r="176">
      <c r="AP176" s="19">
        <f>IF(IFERROR(TRIM(INDEX($A176:$AN176,MATCH(Lists!$B$3,$A$1:$AN$1,0))&amp;""),"")="",0,IF(OR(IFERROR(TRIM(INDEX($A176:$AN176,MATCH(Lists!$B$24,$A$1:$AN$1,0))&amp;""),"")=Lists!$B$30,IFERROR(TRIM(INDEX($A176:$AN176,MATCH(Lists!$B$25,$A$1:$AN$1,0))&amp;""),"")&lt;&gt;"",IFERROR(TRIM(INDEX($A176:$AN176,MATCH(Lists!$B$26,$A$1:$AN$1,0))&amp;""),"")&lt;&gt;"",IFERROR(TRIM(INDEX($A176:$AN176,MATCH(Lists!$B$27,$A$1:$AN$1,0))&amp;""),"")&lt;&gt;""),1,0))</f>
        <v/>
      </c>
      <c r="AQ176" s="19">
        <f>IF(AP176=1,COUNTIF($AP$2:AP176,1),"")</f>
        <v/>
      </c>
      <c r="AR176" s="19">
        <f>IF(IFERROR(TRIM(INDEX($A176:$AN176,MATCH(Lists!$B$3,$A$1:$AN$1,0))&amp;""),"")="",0,IF(OR(IFERROR(TRIM(INDEX($A176:$AN176,MATCH(Lists!$B$20,$A$1:$AN$1,0))&amp;""),"")&lt;&gt;"",IFERROR(TRIM(INDEX($A176:$AN176,MATCH(Lists!$B$21,$A$1:$AN$1,0))&amp;""),"")=Lists!$B$30,IFERROR(TRIM(INDEX($A176:$AN176,MATCH(Lists!$B$22,$A$1:$AN$1,0))&amp;""),"")&lt;&gt;"",IFERROR(TRIM(INDEX($A176:$AN176,MATCH(Lists!$B$23,$A$1:$AN$1,0))&amp;""),"")&lt;&gt;""),1,0))</f>
        <v/>
      </c>
      <c r="AS176" s="19">
        <f>IF(AR176=1,COUNTIF($AR$2:AR176,1),"")</f>
        <v/>
      </c>
    </row>
    <row r="177">
      <c r="AP177" s="19">
        <f>IF(IFERROR(TRIM(INDEX($A177:$AN177,MATCH(Lists!$B$3,$A$1:$AN$1,0))&amp;""),"")="",0,IF(OR(IFERROR(TRIM(INDEX($A177:$AN177,MATCH(Lists!$B$24,$A$1:$AN$1,0))&amp;""),"")=Lists!$B$30,IFERROR(TRIM(INDEX($A177:$AN177,MATCH(Lists!$B$25,$A$1:$AN$1,0))&amp;""),"")&lt;&gt;"",IFERROR(TRIM(INDEX($A177:$AN177,MATCH(Lists!$B$26,$A$1:$AN$1,0))&amp;""),"")&lt;&gt;"",IFERROR(TRIM(INDEX($A177:$AN177,MATCH(Lists!$B$27,$A$1:$AN$1,0))&amp;""),"")&lt;&gt;""),1,0))</f>
        <v/>
      </c>
      <c r="AQ177" s="19">
        <f>IF(AP177=1,COUNTIF($AP$2:AP177,1),"")</f>
        <v/>
      </c>
      <c r="AR177" s="19">
        <f>IF(IFERROR(TRIM(INDEX($A177:$AN177,MATCH(Lists!$B$3,$A$1:$AN$1,0))&amp;""),"")="",0,IF(OR(IFERROR(TRIM(INDEX($A177:$AN177,MATCH(Lists!$B$20,$A$1:$AN$1,0))&amp;""),"")&lt;&gt;"",IFERROR(TRIM(INDEX($A177:$AN177,MATCH(Lists!$B$21,$A$1:$AN$1,0))&amp;""),"")=Lists!$B$30,IFERROR(TRIM(INDEX($A177:$AN177,MATCH(Lists!$B$22,$A$1:$AN$1,0))&amp;""),"")&lt;&gt;"",IFERROR(TRIM(INDEX($A177:$AN177,MATCH(Lists!$B$23,$A$1:$AN$1,0))&amp;""),"")&lt;&gt;""),1,0))</f>
        <v/>
      </c>
      <c r="AS177" s="19">
        <f>IF(AR177=1,COUNTIF($AR$2:AR177,1),"")</f>
        <v/>
      </c>
    </row>
    <row r="178">
      <c r="AP178" s="19">
        <f>IF(IFERROR(TRIM(INDEX($A178:$AN178,MATCH(Lists!$B$3,$A$1:$AN$1,0))&amp;""),"")="",0,IF(OR(IFERROR(TRIM(INDEX($A178:$AN178,MATCH(Lists!$B$24,$A$1:$AN$1,0))&amp;""),"")=Lists!$B$30,IFERROR(TRIM(INDEX($A178:$AN178,MATCH(Lists!$B$25,$A$1:$AN$1,0))&amp;""),"")&lt;&gt;"",IFERROR(TRIM(INDEX($A178:$AN178,MATCH(Lists!$B$26,$A$1:$AN$1,0))&amp;""),"")&lt;&gt;"",IFERROR(TRIM(INDEX($A178:$AN178,MATCH(Lists!$B$27,$A$1:$AN$1,0))&amp;""),"")&lt;&gt;""),1,0))</f>
        <v/>
      </c>
      <c r="AQ178" s="19">
        <f>IF(AP178=1,COUNTIF($AP$2:AP178,1),"")</f>
        <v/>
      </c>
      <c r="AR178" s="19">
        <f>IF(IFERROR(TRIM(INDEX($A178:$AN178,MATCH(Lists!$B$3,$A$1:$AN$1,0))&amp;""),"")="",0,IF(OR(IFERROR(TRIM(INDEX($A178:$AN178,MATCH(Lists!$B$20,$A$1:$AN$1,0))&amp;""),"")&lt;&gt;"",IFERROR(TRIM(INDEX($A178:$AN178,MATCH(Lists!$B$21,$A$1:$AN$1,0))&amp;""),"")=Lists!$B$30,IFERROR(TRIM(INDEX($A178:$AN178,MATCH(Lists!$B$22,$A$1:$AN$1,0))&amp;""),"")&lt;&gt;"",IFERROR(TRIM(INDEX($A178:$AN178,MATCH(Lists!$B$23,$A$1:$AN$1,0))&amp;""),"")&lt;&gt;""),1,0))</f>
        <v/>
      </c>
      <c r="AS178" s="19">
        <f>IF(AR178=1,COUNTIF($AR$2:AR178,1),"")</f>
        <v/>
      </c>
    </row>
    <row r="179">
      <c r="AP179" s="19">
        <f>IF(IFERROR(TRIM(INDEX($A179:$AN179,MATCH(Lists!$B$3,$A$1:$AN$1,0))&amp;""),"")="",0,IF(OR(IFERROR(TRIM(INDEX($A179:$AN179,MATCH(Lists!$B$24,$A$1:$AN$1,0))&amp;""),"")=Lists!$B$30,IFERROR(TRIM(INDEX($A179:$AN179,MATCH(Lists!$B$25,$A$1:$AN$1,0))&amp;""),"")&lt;&gt;"",IFERROR(TRIM(INDEX($A179:$AN179,MATCH(Lists!$B$26,$A$1:$AN$1,0))&amp;""),"")&lt;&gt;"",IFERROR(TRIM(INDEX($A179:$AN179,MATCH(Lists!$B$27,$A$1:$AN$1,0))&amp;""),"")&lt;&gt;""),1,0))</f>
        <v/>
      </c>
      <c r="AQ179" s="19">
        <f>IF(AP179=1,COUNTIF($AP$2:AP179,1),"")</f>
        <v/>
      </c>
      <c r="AR179" s="19">
        <f>IF(IFERROR(TRIM(INDEX($A179:$AN179,MATCH(Lists!$B$3,$A$1:$AN$1,0))&amp;""),"")="",0,IF(OR(IFERROR(TRIM(INDEX($A179:$AN179,MATCH(Lists!$B$20,$A$1:$AN$1,0))&amp;""),"")&lt;&gt;"",IFERROR(TRIM(INDEX($A179:$AN179,MATCH(Lists!$B$21,$A$1:$AN$1,0))&amp;""),"")=Lists!$B$30,IFERROR(TRIM(INDEX($A179:$AN179,MATCH(Lists!$B$22,$A$1:$AN$1,0))&amp;""),"")&lt;&gt;"",IFERROR(TRIM(INDEX($A179:$AN179,MATCH(Lists!$B$23,$A$1:$AN$1,0))&amp;""),"")&lt;&gt;""),1,0))</f>
        <v/>
      </c>
      <c r="AS179" s="19">
        <f>IF(AR179=1,COUNTIF($AR$2:AR179,1),"")</f>
        <v/>
      </c>
    </row>
    <row r="180">
      <c r="AP180" s="19">
        <f>IF(IFERROR(TRIM(INDEX($A180:$AN180,MATCH(Lists!$B$3,$A$1:$AN$1,0))&amp;""),"")="",0,IF(OR(IFERROR(TRIM(INDEX($A180:$AN180,MATCH(Lists!$B$24,$A$1:$AN$1,0))&amp;""),"")=Lists!$B$30,IFERROR(TRIM(INDEX($A180:$AN180,MATCH(Lists!$B$25,$A$1:$AN$1,0))&amp;""),"")&lt;&gt;"",IFERROR(TRIM(INDEX($A180:$AN180,MATCH(Lists!$B$26,$A$1:$AN$1,0))&amp;""),"")&lt;&gt;"",IFERROR(TRIM(INDEX($A180:$AN180,MATCH(Lists!$B$27,$A$1:$AN$1,0))&amp;""),"")&lt;&gt;""),1,0))</f>
        <v/>
      </c>
      <c r="AQ180" s="19">
        <f>IF(AP180=1,COUNTIF($AP$2:AP180,1),"")</f>
        <v/>
      </c>
      <c r="AR180" s="19">
        <f>IF(IFERROR(TRIM(INDEX($A180:$AN180,MATCH(Lists!$B$3,$A$1:$AN$1,0))&amp;""),"")="",0,IF(OR(IFERROR(TRIM(INDEX($A180:$AN180,MATCH(Lists!$B$20,$A$1:$AN$1,0))&amp;""),"")&lt;&gt;"",IFERROR(TRIM(INDEX($A180:$AN180,MATCH(Lists!$B$21,$A$1:$AN$1,0))&amp;""),"")=Lists!$B$30,IFERROR(TRIM(INDEX($A180:$AN180,MATCH(Lists!$B$22,$A$1:$AN$1,0))&amp;""),"")&lt;&gt;"",IFERROR(TRIM(INDEX($A180:$AN180,MATCH(Lists!$B$23,$A$1:$AN$1,0))&amp;""),"")&lt;&gt;""),1,0))</f>
        <v/>
      </c>
      <c r="AS180" s="19">
        <f>IF(AR180=1,COUNTIF($AR$2:AR180,1),"")</f>
        <v/>
      </c>
    </row>
    <row r="181">
      <c r="AP181" s="19">
        <f>IF(IFERROR(TRIM(INDEX($A181:$AN181,MATCH(Lists!$B$3,$A$1:$AN$1,0))&amp;""),"")="",0,IF(OR(IFERROR(TRIM(INDEX($A181:$AN181,MATCH(Lists!$B$24,$A$1:$AN$1,0))&amp;""),"")=Lists!$B$30,IFERROR(TRIM(INDEX($A181:$AN181,MATCH(Lists!$B$25,$A$1:$AN$1,0))&amp;""),"")&lt;&gt;"",IFERROR(TRIM(INDEX($A181:$AN181,MATCH(Lists!$B$26,$A$1:$AN$1,0))&amp;""),"")&lt;&gt;"",IFERROR(TRIM(INDEX($A181:$AN181,MATCH(Lists!$B$27,$A$1:$AN$1,0))&amp;""),"")&lt;&gt;""),1,0))</f>
        <v/>
      </c>
      <c r="AQ181" s="19">
        <f>IF(AP181=1,COUNTIF($AP$2:AP181,1),"")</f>
        <v/>
      </c>
      <c r="AR181" s="19">
        <f>IF(IFERROR(TRIM(INDEX($A181:$AN181,MATCH(Lists!$B$3,$A$1:$AN$1,0))&amp;""),"")="",0,IF(OR(IFERROR(TRIM(INDEX($A181:$AN181,MATCH(Lists!$B$20,$A$1:$AN$1,0))&amp;""),"")&lt;&gt;"",IFERROR(TRIM(INDEX($A181:$AN181,MATCH(Lists!$B$21,$A$1:$AN$1,0))&amp;""),"")=Lists!$B$30,IFERROR(TRIM(INDEX($A181:$AN181,MATCH(Lists!$B$22,$A$1:$AN$1,0))&amp;""),"")&lt;&gt;"",IFERROR(TRIM(INDEX($A181:$AN181,MATCH(Lists!$B$23,$A$1:$AN$1,0))&amp;""),"")&lt;&gt;""),1,0))</f>
        <v/>
      </c>
      <c r="AS181" s="19">
        <f>IF(AR181=1,COUNTIF($AR$2:AR181,1),"")</f>
        <v/>
      </c>
    </row>
    <row r="182">
      <c r="AP182" s="19">
        <f>IF(IFERROR(TRIM(INDEX($A182:$AN182,MATCH(Lists!$B$3,$A$1:$AN$1,0))&amp;""),"")="",0,IF(OR(IFERROR(TRIM(INDEX($A182:$AN182,MATCH(Lists!$B$24,$A$1:$AN$1,0))&amp;""),"")=Lists!$B$30,IFERROR(TRIM(INDEX($A182:$AN182,MATCH(Lists!$B$25,$A$1:$AN$1,0))&amp;""),"")&lt;&gt;"",IFERROR(TRIM(INDEX($A182:$AN182,MATCH(Lists!$B$26,$A$1:$AN$1,0))&amp;""),"")&lt;&gt;"",IFERROR(TRIM(INDEX($A182:$AN182,MATCH(Lists!$B$27,$A$1:$AN$1,0))&amp;""),"")&lt;&gt;""),1,0))</f>
        <v/>
      </c>
      <c r="AQ182" s="19">
        <f>IF(AP182=1,COUNTIF($AP$2:AP182,1),"")</f>
        <v/>
      </c>
      <c r="AR182" s="19">
        <f>IF(IFERROR(TRIM(INDEX($A182:$AN182,MATCH(Lists!$B$3,$A$1:$AN$1,0))&amp;""),"")="",0,IF(OR(IFERROR(TRIM(INDEX($A182:$AN182,MATCH(Lists!$B$20,$A$1:$AN$1,0))&amp;""),"")&lt;&gt;"",IFERROR(TRIM(INDEX($A182:$AN182,MATCH(Lists!$B$21,$A$1:$AN$1,0))&amp;""),"")=Lists!$B$30,IFERROR(TRIM(INDEX($A182:$AN182,MATCH(Lists!$B$22,$A$1:$AN$1,0))&amp;""),"")&lt;&gt;"",IFERROR(TRIM(INDEX($A182:$AN182,MATCH(Lists!$B$23,$A$1:$AN$1,0))&amp;""),"")&lt;&gt;""),1,0))</f>
        <v/>
      </c>
      <c r="AS182" s="19">
        <f>IF(AR182=1,COUNTIF($AR$2:AR182,1),"")</f>
        <v/>
      </c>
    </row>
    <row r="183">
      <c r="AP183" s="19">
        <f>IF(IFERROR(TRIM(INDEX($A183:$AN183,MATCH(Lists!$B$3,$A$1:$AN$1,0))&amp;""),"")="",0,IF(OR(IFERROR(TRIM(INDEX($A183:$AN183,MATCH(Lists!$B$24,$A$1:$AN$1,0))&amp;""),"")=Lists!$B$30,IFERROR(TRIM(INDEX($A183:$AN183,MATCH(Lists!$B$25,$A$1:$AN$1,0))&amp;""),"")&lt;&gt;"",IFERROR(TRIM(INDEX($A183:$AN183,MATCH(Lists!$B$26,$A$1:$AN$1,0))&amp;""),"")&lt;&gt;"",IFERROR(TRIM(INDEX($A183:$AN183,MATCH(Lists!$B$27,$A$1:$AN$1,0))&amp;""),"")&lt;&gt;""),1,0))</f>
        <v/>
      </c>
      <c r="AQ183" s="19">
        <f>IF(AP183=1,COUNTIF($AP$2:AP183,1),"")</f>
        <v/>
      </c>
      <c r="AR183" s="19">
        <f>IF(IFERROR(TRIM(INDEX($A183:$AN183,MATCH(Lists!$B$3,$A$1:$AN$1,0))&amp;""),"")="",0,IF(OR(IFERROR(TRIM(INDEX($A183:$AN183,MATCH(Lists!$B$20,$A$1:$AN$1,0))&amp;""),"")&lt;&gt;"",IFERROR(TRIM(INDEX($A183:$AN183,MATCH(Lists!$B$21,$A$1:$AN$1,0))&amp;""),"")=Lists!$B$30,IFERROR(TRIM(INDEX($A183:$AN183,MATCH(Lists!$B$22,$A$1:$AN$1,0))&amp;""),"")&lt;&gt;"",IFERROR(TRIM(INDEX($A183:$AN183,MATCH(Lists!$B$23,$A$1:$AN$1,0))&amp;""),"")&lt;&gt;""),1,0))</f>
        <v/>
      </c>
      <c r="AS183" s="19">
        <f>IF(AR183=1,COUNTIF($AR$2:AR183,1),"")</f>
        <v/>
      </c>
    </row>
    <row r="184">
      <c r="AP184" s="19">
        <f>IF(IFERROR(TRIM(INDEX($A184:$AN184,MATCH(Lists!$B$3,$A$1:$AN$1,0))&amp;""),"")="",0,IF(OR(IFERROR(TRIM(INDEX($A184:$AN184,MATCH(Lists!$B$24,$A$1:$AN$1,0))&amp;""),"")=Lists!$B$30,IFERROR(TRIM(INDEX($A184:$AN184,MATCH(Lists!$B$25,$A$1:$AN$1,0))&amp;""),"")&lt;&gt;"",IFERROR(TRIM(INDEX($A184:$AN184,MATCH(Lists!$B$26,$A$1:$AN$1,0))&amp;""),"")&lt;&gt;"",IFERROR(TRIM(INDEX($A184:$AN184,MATCH(Lists!$B$27,$A$1:$AN$1,0))&amp;""),"")&lt;&gt;""),1,0))</f>
        <v/>
      </c>
      <c r="AQ184" s="19">
        <f>IF(AP184=1,COUNTIF($AP$2:AP184,1),"")</f>
        <v/>
      </c>
      <c r="AR184" s="19">
        <f>IF(IFERROR(TRIM(INDEX($A184:$AN184,MATCH(Lists!$B$3,$A$1:$AN$1,0))&amp;""),"")="",0,IF(OR(IFERROR(TRIM(INDEX($A184:$AN184,MATCH(Lists!$B$20,$A$1:$AN$1,0))&amp;""),"")&lt;&gt;"",IFERROR(TRIM(INDEX($A184:$AN184,MATCH(Lists!$B$21,$A$1:$AN$1,0))&amp;""),"")=Lists!$B$30,IFERROR(TRIM(INDEX($A184:$AN184,MATCH(Lists!$B$22,$A$1:$AN$1,0))&amp;""),"")&lt;&gt;"",IFERROR(TRIM(INDEX($A184:$AN184,MATCH(Lists!$B$23,$A$1:$AN$1,0))&amp;""),"")&lt;&gt;""),1,0))</f>
        <v/>
      </c>
      <c r="AS184" s="19">
        <f>IF(AR184=1,COUNTIF($AR$2:AR184,1),"")</f>
        <v/>
      </c>
    </row>
    <row r="185">
      <c r="AP185" s="19">
        <f>IF(IFERROR(TRIM(INDEX($A185:$AN185,MATCH(Lists!$B$3,$A$1:$AN$1,0))&amp;""),"")="",0,IF(OR(IFERROR(TRIM(INDEX($A185:$AN185,MATCH(Lists!$B$24,$A$1:$AN$1,0))&amp;""),"")=Lists!$B$30,IFERROR(TRIM(INDEX($A185:$AN185,MATCH(Lists!$B$25,$A$1:$AN$1,0))&amp;""),"")&lt;&gt;"",IFERROR(TRIM(INDEX($A185:$AN185,MATCH(Lists!$B$26,$A$1:$AN$1,0))&amp;""),"")&lt;&gt;"",IFERROR(TRIM(INDEX($A185:$AN185,MATCH(Lists!$B$27,$A$1:$AN$1,0))&amp;""),"")&lt;&gt;""),1,0))</f>
        <v/>
      </c>
      <c r="AQ185" s="19">
        <f>IF(AP185=1,COUNTIF($AP$2:AP185,1),"")</f>
        <v/>
      </c>
      <c r="AR185" s="19">
        <f>IF(IFERROR(TRIM(INDEX($A185:$AN185,MATCH(Lists!$B$3,$A$1:$AN$1,0))&amp;""),"")="",0,IF(OR(IFERROR(TRIM(INDEX($A185:$AN185,MATCH(Lists!$B$20,$A$1:$AN$1,0))&amp;""),"")&lt;&gt;"",IFERROR(TRIM(INDEX($A185:$AN185,MATCH(Lists!$B$21,$A$1:$AN$1,0))&amp;""),"")=Lists!$B$30,IFERROR(TRIM(INDEX($A185:$AN185,MATCH(Lists!$B$22,$A$1:$AN$1,0))&amp;""),"")&lt;&gt;"",IFERROR(TRIM(INDEX($A185:$AN185,MATCH(Lists!$B$23,$A$1:$AN$1,0))&amp;""),"")&lt;&gt;""),1,0))</f>
        <v/>
      </c>
      <c r="AS185" s="19">
        <f>IF(AR185=1,COUNTIF($AR$2:AR185,1),"")</f>
        <v/>
      </c>
    </row>
    <row r="186">
      <c r="AP186" s="19">
        <f>IF(IFERROR(TRIM(INDEX($A186:$AN186,MATCH(Lists!$B$3,$A$1:$AN$1,0))&amp;""),"")="",0,IF(OR(IFERROR(TRIM(INDEX($A186:$AN186,MATCH(Lists!$B$24,$A$1:$AN$1,0))&amp;""),"")=Lists!$B$30,IFERROR(TRIM(INDEX($A186:$AN186,MATCH(Lists!$B$25,$A$1:$AN$1,0))&amp;""),"")&lt;&gt;"",IFERROR(TRIM(INDEX($A186:$AN186,MATCH(Lists!$B$26,$A$1:$AN$1,0))&amp;""),"")&lt;&gt;"",IFERROR(TRIM(INDEX($A186:$AN186,MATCH(Lists!$B$27,$A$1:$AN$1,0))&amp;""),"")&lt;&gt;""),1,0))</f>
        <v/>
      </c>
      <c r="AQ186" s="19">
        <f>IF(AP186=1,COUNTIF($AP$2:AP186,1),"")</f>
        <v/>
      </c>
      <c r="AR186" s="19">
        <f>IF(IFERROR(TRIM(INDEX($A186:$AN186,MATCH(Lists!$B$3,$A$1:$AN$1,0))&amp;""),"")="",0,IF(OR(IFERROR(TRIM(INDEX($A186:$AN186,MATCH(Lists!$B$20,$A$1:$AN$1,0))&amp;""),"")&lt;&gt;"",IFERROR(TRIM(INDEX($A186:$AN186,MATCH(Lists!$B$21,$A$1:$AN$1,0))&amp;""),"")=Lists!$B$30,IFERROR(TRIM(INDEX($A186:$AN186,MATCH(Lists!$B$22,$A$1:$AN$1,0))&amp;""),"")&lt;&gt;"",IFERROR(TRIM(INDEX($A186:$AN186,MATCH(Lists!$B$23,$A$1:$AN$1,0))&amp;""),"")&lt;&gt;""),1,0))</f>
        <v/>
      </c>
      <c r="AS186" s="19">
        <f>IF(AR186=1,COUNTIF($AR$2:AR186,1),"")</f>
        <v/>
      </c>
    </row>
    <row r="187">
      <c r="AP187" s="19">
        <f>IF(IFERROR(TRIM(INDEX($A187:$AN187,MATCH(Lists!$B$3,$A$1:$AN$1,0))&amp;""),"")="",0,IF(OR(IFERROR(TRIM(INDEX($A187:$AN187,MATCH(Lists!$B$24,$A$1:$AN$1,0))&amp;""),"")=Lists!$B$30,IFERROR(TRIM(INDEX($A187:$AN187,MATCH(Lists!$B$25,$A$1:$AN$1,0))&amp;""),"")&lt;&gt;"",IFERROR(TRIM(INDEX($A187:$AN187,MATCH(Lists!$B$26,$A$1:$AN$1,0))&amp;""),"")&lt;&gt;"",IFERROR(TRIM(INDEX($A187:$AN187,MATCH(Lists!$B$27,$A$1:$AN$1,0))&amp;""),"")&lt;&gt;""),1,0))</f>
        <v/>
      </c>
      <c r="AQ187" s="19">
        <f>IF(AP187=1,COUNTIF($AP$2:AP187,1),"")</f>
        <v/>
      </c>
      <c r="AR187" s="19">
        <f>IF(IFERROR(TRIM(INDEX($A187:$AN187,MATCH(Lists!$B$3,$A$1:$AN$1,0))&amp;""),"")="",0,IF(OR(IFERROR(TRIM(INDEX($A187:$AN187,MATCH(Lists!$B$20,$A$1:$AN$1,0))&amp;""),"")&lt;&gt;"",IFERROR(TRIM(INDEX($A187:$AN187,MATCH(Lists!$B$21,$A$1:$AN$1,0))&amp;""),"")=Lists!$B$30,IFERROR(TRIM(INDEX($A187:$AN187,MATCH(Lists!$B$22,$A$1:$AN$1,0))&amp;""),"")&lt;&gt;"",IFERROR(TRIM(INDEX($A187:$AN187,MATCH(Lists!$B$23,$A$1:$AN$1,0))&amp;""),"")&lt;&gt;""),1,0))</f>
        <v/>
      </c>
      <c r="AS187" s="19">
        <f>IF(AR187=1,COUNTIF($AR$2:AR187,1),"")</f>
        <v/>
      </c>
    </row>
    <row r="188">
      <c r="AP188" s="19">
        <f>IF(IFERROR(TRIM(INDEX($A188:$AN188,MATCH(Lists!$B$3,$A$1:$AN$1,0))&amp;""),"")="",0,IF(OR(IFERROR(TRIM(INDEX($A188:$AN188,MATCH(Lists!$B$24,$A$1:$AN$1,0))&amp;""),"")=Lists!$B$30,IFERROR(TRIM(INDEX($A188:$AN188,MATCH(Lists!$B$25,$A$1:$AN$1,0))&amp;""),"")&lt;&gt;"",IFERROR(TRIM(INDEX($A188:$AN188,MATCH(Lists!$B$26,$A$1:$AN$1,0))&amp;""),"")&lt;&gt;"",IFERROR(TRIM(INDEX($A188:$AN188,MATCH(Lists!$B$27,$A$1:$AN$1,0))&amp;""),"")&lt;&gt;""),1,0))</f>
        <v/>
      </c>
      <c r="AQ188" s="19">
        <f>IF(AP188=1,COUNTIF($AP$2:AP188,1),"")</f>
        <v/>
      </c>
      <c r="AR188" s="19">
        <f>IF(IFERROR(TRIM(INDEX($A188:$AN188,MATCH(Lists!$B$3,$A$1:$AN$1,0))&amp;""),"")="",0,IF(OR(IFERROR(TRIM(INDEX($A188:$AN188,MATCH(Lists!$B$20,$A$1:$AN$1,0))&amp;""),"")&lt;&gt;"",IFERROR(TRIM(INDEX($A188:$AN188,MATCH(Lists!$B$21,$A$1:$AN$1,0))&amp;""),"")=Lists!$B$30,IFERROR(TRIM(INDEX($A188:$AN188,MATCH(Lists!$B$22,$A$1:$AN$1,0))&amp;""),"")&lt;&gt;"",IFERROR(TRIM(INDEX($A188:$AN188,MATCH(Lists!$B$23,$A$1:$AN$1,0))&amp;""),"")&lt;&gt;""),1,0))</f>
        <v/>
      </c>
      <c r="AS188" s="19">
        <f>IF(AR188=1,COUNTIF($AR$2:AR188,1),"")</f>
        <v/>
      </c>
    </row>
    <row r="189">
      <c r="AP189" s="19">
        <f>IF(IFERROR(TRIM(INDEX($A189:$AN189,MATCH(Lists!$B$3,$A$1:$AN$1,0))&amp;""),"")="",0,IF(OR(IFERROR(TRIM(INDEX($A189:$AN189,MATCH(Lists!$B$24,$A$1:$AN$1,0))&amp;""),"")=Lists!$B$30,IFERROR(TRIM(INDEX($A189:$AN189,MATCH(Lists!$B$25,$A$1:$AN$1,0))&amp;""),"")&lt;&gt;"",IFERROR(TRIM(INDEX($A189:$AN189,MATCH(Lists!$B$26,$A$1:$AN$1,0))&amp;""),"")&lt;&gt;"",IFERROR(TRIM(INDEX($A189:$AN189,MATCH(Lists!$B$27,$A$1:$AN$1,0))&amp;""),"")&lt;&gt;""),1,0))</f>
        <v/>
      </c>
      <c r="AQ189" s="19">
        <f>IF(AP189=1,COUNTIF($AP$2:AP189,1),"")</f>
        <v/>
      </c>
      <c r="AR189" s="19">
        <f>IF(IFERROR(TRIM(INDEX($A189:$AN189,MATCH(Lists!$B$3,$A$1:$AN$1,0))&amp;""),"")="",0,IF(OR(IFERROR(TRIM(INDEX($A189:$AN189,MATCH(Lists!$B$20,$A$1:$AN$1,0))&amp;""),"")&lt;&gt;"",IFERROR(TRIM(INDEX($A189:$AN189,MATCH(Lists!$B$21,$A$1:$AN$1,0))&amp;""),"")=Lists!$B$30,IFERROR(TRIM(INDEX($A189:$AN189,MATCH(Lists!$B$22,$A$1:$AN$1,0))&amp;""),"")&lt;&gt;"",IFERROR(TRIM(INDEX($A189:$AN189,MATCH(Lists!$B$23,$A$1:$AN$1,0))&amp;""),"")&lt;&gt;""),1,0))</f>
        <v/>
      </c>
      <c r="AS189" s="19">
        <f>IF(AR189=1,COUNTIF($AR$2:AR189,1),"")</f>
        <v/>
      </c>
    </row>
    <row r="190">
      <c r="AP190" s="19">
        <f>IF(IFERROR(TRIM(INDEX($A190:$AN190,MATCH(Lists!$B$3,$A$1:$AN$1,0))&amp;""),"")="",0,IF(OR(IFERROR(TRIM(INDEX($A190:$AN190,MATCH(Lists!$B$24,$A$1:$AN$1,0))&amp;""),"")=Lists!$B$30,IFERROR(TRIM(INDEX($A190:$AN190,MATCH(Lists!$B$25,$A$1:$AN$1,0))&amp;""),"")&lt;&gt;"",IFERROR(TRIM(INDEX($A190:$AN190,MATCH(Lists!$B$26,$A$1:$AN$1,0))&amp;""),"")&lt;&gt;"",IFERROR(TRIM(INDEX($A190:$AN190,MATCH(Lists!$B$27,$A$1:$AN$1,0))&amp;""),"")&lt;&gt;""),1,0))</f>
        <v/>
      </c>
      <c r="AQ190" s="19">
        <f>IF(AP190=1,COUNTIF($AP$2:AP190,1),"")</f>
        <v/>
      </c>
      <c r="AR190" s="19">
        <f>IF(IFERROR(TRIM(INDEX($A190:$AN190,MATCH(Lists!$B$3,$A$1:$AN$1,0))&amp;""),"")="",0,IF(OR(IFERROR(TRIM(INDEX($A190:$AN190,MATCH(Lists!$B$20,$A$1:$AN$1,0))&amp;""),"")&lt;&gt;"",IFERROR(TRIM(INDEX($A190:$AN190,MATCH(Lists!$B$21,$A$1:$AN$1,0))&amp;""),"")=Lists!$B$30,IFERROR(TRIM(INDEX($A190:$AN190,MATCH(Lists!$B$22,$A$1:$AN$1,0))&amp;""),"")&lt;&gt;"",IFERROR(TRIM(INDEX($A190:$AN190,MATCH(Lists!$B$23,$A$1:$AN$1,0))&amp;""),"")&lt;&gt;""),1,0))</f>
        <v/>
      </c>
      <c r="AS190" s="19">
        <f>IF(AR190=1,COUNTIF($AR$2:AR190,1),"")</f>
        <v/>
      </c>
    </row>
    <row r="191">
      <c r="AP191" s="19">
        <f>IF(IFERROR(TRIM(INDEX($A191:$AN191,MATCH(Lists!$B$3,$A$1:$AN$1,0))&amp;""),"")="",0,IF(OR(IFERROR(TRIM(INDEX($A191:$AN191,MATCH(Lists!$B$24,$A$1:$AN$1,0))&amp;""),"")=Lists!$B$30,IFERROR(TRIM(INDEX($A191:$AN191,MATCH(Lists!$B$25,$A$1:$AN$1,0))&amp;""),"")&lt;&gt;"",IFERROR(TRIM(INDEX($A191:$AN191,MATCH(Lists!$B$26,$A$1:$AN$1,0))&amp;""),"")&lt;&gt;"",IFERROR(TRIM(INDEX($A191:$AN191,MATCH(Lists!$B$27,$A$1:$AN$1,0))&amp;""),"")&lt;&gt;""),1,0))</f>
        <v/>
      </c>
      <c r="AQ191" s="19">
        <f>IF(AP191=1,COUNTIF($AP$2:AP191,1),"")</f>
        <v/>
      </c>
      <c r="AR191" s="19">
        <f>IF(IFERROR(TRIM(INDEX($A191:$AN191,MATCH(Lists!$B$3,$A$1:$AN$1,0))&amp;""),"")="",0,IF(OR(IFERROR(TRIM(INDEX($A191:$AN191,MATCH(Lists!$B$20,$A$1:$AN$1,0))&amp;""),"")&lt;&gt;"",IFERROR(TRIM(INDEX($A191:$AN191,MATCH(Lists!$B$21,$A$1:$AN$1,0))&amp;""),"")=Lists!$B$30,IFERROR(TRIM(INDEX($A191:$AN191,MATCH(Lists!$B$22,$A$1:$AN$1,0))&amp;""),"")&lt;&gt;"",IFERROR(TRIM(INDEX($A191:$AN191,MATCH(Lists!$B$23,$A$1:$AN$1,0))&amp;""),"")&lt;&gt;""),1,0))</f>
        <v/>
      </c>
      <c r="AS191" s="19">
        <f>IF(AR191=1,COUNTIF($AR$2:AR191,1),"")</f>
        <v/>
      </c>
    </row>
    <row r="192">
      <c r="AP192" s="19">
        <f>IF(IFERROR(TRIM(INDEX($A192:$AN192,MATCH(Lists!$B$3,$A$1:$AN$1,0))&amp;""),"")="",0,IF(OR(IFERROR(TRIM(INDEX($A192:$AN192,MATCH(Lists!$B$24,$A$1:$AN$1,0))&amp;""),"")=Lists!$B$30,IFERROR(TRIM(INDEX($A192:$AN192,MATCH(Lists!$B$25,$A$1:$AN$1,0))&amp;""),"")&lt;&gt;"",IFERROR(TRIM(INDEX($A192:$AN192,MATCH(Lists!$B$26,$A$1:$AN$1,0))&amp;""),"")&lt;&gt;"",IFERROR(TRIM(INDEX($A192:$AN192,MATCH(Lists!$B$27,$A$1:$AN$1,0))&amp;""),"")&lt;&gt;""),1,0))</f>
        <v/>
      </c>
      <c r="AQ192" s="19">
        <f>IF(AP192=1,COUNTIF($AP$2:AP192,1),"")</f>
        <v/>
      </c>
      <c r="AR192" s="19">
        <f>IF(IFERROR(TRIM(INDEX($A192:$AN192,MATCH(Lists!$B$3,$A$1:$AN$1,0))&amp;""),"")="",0,IF(OR(IFERROR(TRIM(INDEX($A192:$AN192,MATCH(Lists!$B$20,$A$1:$AN$1,0))&amp;""),"")&lt;&gt;"",IFERROR(TRIM(INDEX($A192:$AN192,MATCH(Lists!$B$21,$A$1:$AN$1,0))&amp;""),"")=Lists!$B$30,IFERROR(TRIM(INDEX($A192:$AN192,MATCH(Lists!$B$22,$A$1:$AN$1,0))&amp;""),"")&lt;&gt;"",IFERROR(TRIM(INDEX($A192:$AN192,MATCH(Lists!$B$23,$A$1:$AN$1,0))&amp;""),"")&lt;&gt;""),1,0))</f>
        <v/>
      </c>
      <c r="AS192" s="19">
        <f>IF(AR192=1,COUNTIF($AR$2:AR192,1),"")</f>
        <v/>
      </c>
    </row>
    <row r="193">
      <c r="AP193" s="19">
        <f>IF(IFERROR(TRIM(INDEX($A193:$AN193,MATCH(Lists!$B$3,$A$1:$AN$1,0))&amp;""),"")="",0,IF(OR(IFERROR(TRIM(INDEX($A193:$AN193,MATCH(Lists!$B$24,$A$1:$AN$1,0))&amp;""),"")=Lists!$B$30,IFERROR(TRIM(INDEX($A193:$AN193,MATCH(Lists!$B$25,$A$1:$AN$1,0))&amp;""),"")&lt;&gt;"",IFERROR(TRIM(INDEX($A193:$AN193,MATCH(Lists!$B$26,$A$1:$AN$1,0))&amp;""),"")&lt;&gt;"",IFERROR(TRIM(INDEX($A193:$AN193,MATCH(Lists!$B$27,$A$1:$AN$1,0))&amp;""),"")&lt;&gt;""),1,0))</f>
        <v/>
      </c>
      <c r="AQ193" s="19">
        <f>IF(AP193=1,COUNTIF($AP$2:AP193,1),"")</f>
        <v/>
      </c>
      <c r="AR193" s="19">
        <f>IF(IFERROR(TRIM(INDEX($A193:$AN193,MATCH(Lists!$B$3,$A$1:$AN$1,0))&amp;""),"")="",0,IF(OR(IFERROR(TRIM(INDEX($A193:$AN193,MATCH(Lists!$B$20,$A$1:$AN$1,0))&amp;""),"")&lt;&gt;"",IFERROR(TRIM(INDEX($A193:$AN193,MATCH(Lists!$B$21,$A$1:$AN$1,0))&amp;""),"")=Lists!$B$30,IFERROR(TRIM(INDEX($A193:$AN193,MATCH(Lists!$B$22,$A$1:$AN$1,0))&amp;""),"")&lt;&gt;"",IFERROR(TRIM(INDEX($A193:$AN193,MATCH(Lists!$B$23,$A$1:$AN$1,0))&amp;""),"")&lt;&gt;""),1,0))</f>
        <v/>
      </c>
      <c r="AS193" s="19">
        <f>IF(AR193=1,COUNTIF($AR$2:AR193,1),"")</f>
        <v/>
      </c>
    </row>
    <row r="194">
      <c r="AP194" s="19">
        <f>IF(IFERROR(TRIM(INDEX($A194:$AN194,MATCH(Lists!$B$3,$A$1:$AN$1,0))&amp;""),"")="",0,IF(OR(IFERROR(TRIM(INDEX($A194:$AN194,MATCH(Lists!$B$24,$A$1:$AN$1,0))&amp;""),"")=Lists!$B$30,IFERROR(TRIM(INDEX($A194:$AN194,MATCH(Lists!$B$25,$A$1:$AN$1,0))&amp;""),"")&lt;&gt;"",IFERROR(TRIM(INDEX($A194:$AN194,MATCH(Lists!$B$26,$A$1:$AN$1,0))&amp;""),"")&lt;&gt;"",IFERROR(TRIM(INDEX($A194:$AN194,MATCH(Lists!$B$27,$A$1:$AN$1,0))&amp;""),"")&lt;&gt;""),1,0))</f>
        <v/>
      </c>
      <c r="AQ194" s="19">
        <f>IF(AP194=1,COUNTIF($AP$2:AP194,1),"")</f>
        <v/>
      </c>
      <c r="AR194" s="19">
        <f>IF(IFERROR(TRIM(INDEX($A194:$AN194,MATCH(Lists!$B$3,$A$1:$AN$1,0))&amp;""),"")="",0,IF(OR(IFERROR(TRIM(INDEX($A194:$AN194,MATCH(Lists!$B$20,$A$1:$AN$1,0))&amp;""),"")&lt;&gt;"",IFERROR(TRIM(INDEX($A194:$AN194,MATCH(Lists!$B$21,$A$1:$AN$1,0))&amp;""),"")=Lists!$B$30,IFERROR(TRIM(INDEX($A194:$AN194,MATCH(Lists!$B$22,$A$1:$AN$1,0))&amp;""),"")&lt;&gt;"",IFERROR(TRIM(INDEX($A194:$AN194,MATCH(Lists!$B$23,$A$1:$AN$1,0))&amp;""),"")&lt;&gt;""),1,0))</f>
        <v/>
      </c>
      <c r="AS194" s="19">
        <f>IF(AR194=1,COUNTIF($AR$2:AR194,1),"")</f>
        <v/>
      </c>
    </row>
    <row r="195">
      <c r="AP195" s="19">
        <f>IF(IFERROR(TRIM(INDEX($A195:$AN195,MATCH(Lists!$B$3,$A$1:$AN$1,0))&amp;""),"")="",0,IF(OR(IFERROR(TRIM(INDEX($A195:$AN195,MATCH(Lists!$B$24,$A$1:$AN$1,0))&amp;""),"")=Lists!$B$30,IFERROR(TRIM(INDEX($A195:$AN195,MATCH(Lists!$B$25,$A$1:$AN$1,0))&amp;""),"")&lt;&gt;"",IFERROR(TRIM(INDEX($A195:$AN195,MATCH(Lists!$B$26,$A$1:$AN$1,0))&amp;""),"")&lt;&gt;"",IFERROR(TRIM(INDEX($A195:$AN195,MATCH(Lists!$B$27,$A$1:$AN$1,0))&amp;""),"")&lt;&gt;""),1,0))</f>
        <v/>
      </c>
      <c r="AQ195" s="19">
        <f>IF(AP195=1,COUNTIF($AP$2:AP195,1),"")</f>
        <v/>
      </c>
      <c r="AR195" s="19">
        <f>IF(IFERROR(TRIM(INDEX($A195:$AN195,MATCH(Lists!$B$3,$A$1:$AN$1,0))&amp;""),"")="",0,IF(OR(IFERROR(TRIM(INDEX($A195:$AN195,MATCH(Lists!$B$20,$A$1:$AN$1,0))&amp;""),"")&lt;&gt;"",IFERROR(TRIM(INDEX($A195:$AN195,MATCH(Lists!$B$21,$A$1:$AN$1,0))&amp;""),"")=Lists!$B$30,IFERROR(TRIM(INDEX($A195:$AN195,MATCH(Lists!$B$22,$A$1:$AN$1,0))&amp;""),"")&lt;&gt;"",IFERROR(TRIM(INDEX($A195:$AN195,MATCH(Lists!$B$23,$A$1:$AN$1,0))&amp;""),"")&lt;&gt;""),1,0))</f>
        <v/>
      </c>
      <c r="AS195" s="19">
        <f>IF(AR195=1,COUNTIF($AR$2:AR195,1),"")</f>
        <v/>
      </c>
    </row>
    <row r="196">
      <c r="AP196" s="19">
        <f>IF(IFERROR(TRIM(INDEX($A196:$AN196,MATCH(Lists!$B$3,$A$1:$AN$1,0))&amp;""),"")="",0,IF(OR(IFERROR(TRIM(INDEX($A196:$AN196,MATCH(Lists!$B$24,$A$1:$AN$1,0))&amp;""),"")=Lists!$B$30,IFERROR(TRIM(INDEX($A196:$AN196,MATCH(Lists!$B$25,$A$1:$AN$1,0))&amp;""),"")&lt;&gt;"",IFERROR(TRIM(INDEX($A196:$AN196,MATCH(Lists!$B$26,$A$1:$AN$1,0))&amp;""),"")&lt;&gt;"",IFERROR(TRIM(INDEX($A196:$AN196,MATCH(Lists!$B$27,$A$1:$AN$1,0))&amp;""),"")&lt;&gt;""),1,0))</f>
        <v/>
      </c>
      <c r="AQ196" s="19">
        <f>IF(AP196=1,COUNTIF($AP$2:AP196,1),"")</f>
        <v/>
      </c>
      <c r="AR196" s="19">
        <f>IF(IFERROR(TRIM(INDEX($A196:$AN196,MATCH(Lists!$B$3,$A$1:$AN$1,0))&amp;""),"")="",0,IF(OR(IFERROR(TRIM(INDEX($A196:$AN196,MATCH(Lists!$B$20,$A$1:$AN$1,0))&amp;""),"")&lt;&gt;"",IFERROR(TRIM(INDEX($A196:$AN196,MATCH(Lists!$B$21,$A$1:$AN$1,0))&amp;""),"")=Lists!$B$30,IFERROR(TRIM(INDEX($A196:$AN196,MATCH(Lists!$B$22,$A$1:$AN$1,0))&amp;""),"")&lt;&gt;"",IFERROR(TRIM(INDEX($A196:$AN196,MATCH(Lists!$B$23,$A$1:$AN$1,0))&amp;""),"")&lt;&gt;""),1,0))</f>
        <v/>
      </c>
      <c r="AS196" s="19">
        <f>IF(AR196=1,COUNTIF($AR$2:AR196,1),"")</f>
        <v/>
      </c>
    </row>
    <row r="197">
      <c r="AP197" s="19">
        <f>IF(IFERROR(TRIM(INDEX($A197:$AN197,MATCH(Lists!$B$3,$A$1:$AN$1,0))&amp;""),"")="",0,IF(OR(IFERROR(TRIM(INDEX($A197:$AN197,MATCH(Lists!$B$24,$A$1:$AN$1,0))&amp;""),"")=Lists!$B$30,IFERROR(TRIM(INDEX($A197:$AN197,MATCH(Lists!$B$25,$A$1:$AN$1,0))&amp;""),"")&lt;&gt;"",IFERROR(TRIM(INDEX($A197:$AN197,MATCH(Lists!$B$26,$A$1:$AN$1,0))&amp;""),"")&lt;&gt;"",IFERROR(TRIM(INDEX($A197:$AN197,MATCH(Lists!$B$27,$A$1:$AN$1,0))&amp;""),"")&lt;&gt;""),1,0))</f>
        <v/>
      </c>
      <c r="AQ197" s="19">
        <f>IF(AP197=1,COUNTIF($AP$2:AP197,1),"")</f>
        <v/>
      </c>
      <c r="AR197" s="19">
        <f>IF(IFERROR(TRIM(INDEX($A197:$AN197,MATCH(Lists!$B$3,$A$1:$AN$1,0))&amp;""),"")="",0,IF(OR(IFERROR(TRIM(INDEX($A197:$AN197,MATCH(Lists!$B$20,$A$1:$AN$1,0))&amp;""),"")&lt;&gt;"",IFERROR(TRIM(INDEX($A197:$AN197,MATCH(Lists!$B$21,$A$1:$AN$1,0))&amp;""),"")=Lists!$B$30,IFERROR(TRIM(INDEX($A197:$AN197,MATCH(Lists!$B$22,$A$1:$AN$1,0))&amp;""),"")&lt;&gt;"",IFERROR(TRIM(INDEX($A197:$AN197,MATCH(Lists!$B$23,$A$1:$AN$1,0))&amp;""),"")&lt;&gt;""),1,0))</f>
        <v/>
      </c>
      <c r="AS197" s="19">
        <f>IF(AR197=1,COUNTIF($AR$2:AR197,1),"")</f>
        <v/>
      </c>
    </row>
    <row r="198">
      <c r="AP198" s="19">
        <f>IF(IFERROR(TRIM(INDEX($A198:$AN198,MATCH(Lists!$B$3,$A$1:$AN$1,0))&amp;""),"")="",0,IF(OR(IFERROR(TRIM(INDEX($A198:$AN198,MATCH(Lists!$B$24,$A$1:$AN$1,0))&amp;""),"")=Lists!$B$30,IFERROR(TRIM(INDEX($A198:$AN198,MATCH(Lists!$B$25,$A$1:$AN$1,0))&amp;""),"")&lt;&gt;"",IFERROR(TRIM(INDEX($A198:$AN198,MATCH(Lists!$B$26,$A$1:$AN$1,0))&amp;""),"")&lt;&gt;"",IFERROR(TRIM(INDEX($A198:$AN198,MATCH(Lists!$B$27,$A$1:$AN$1,0))&amp;""),"")&lt;&gt;""),1,0))</f>
        <v/>
      </c>
      <c r="AQ198" s="19">
        <f>IF(AP198=1,COUNTIF($AP$2:AP198,1),"")</f>
        <v/>
      </c>
      <c r="AR198" s="19">
        <f>IF(IFERROR(TRIM(INDEX($A198:$AN198,MATCH(Lists!$B$3,$A$1:$AN$1,0))&amp;""),"")="",0,IF(OR(IFERROR(TRIM(INDEX($A198:$AN198,MATCH(Lists!$B$20,$A$1:$AN$1,0))&amp;""),"")&lt;&gt;"",IFERROR(TRIM(INDEX($A198:$AN198,MATCH(Lists!$B$21,$A$1:$AN$1,0))&amp;""),"")=Lists!$B$30,IFERROR(TRIM(INDEX($A198:$AN198,MATCH(Lists!$B$22,$A$1:$AN$1,0))&amp;""),"")&lt;&gt;"",IFERROR(TRIM(INDEX($A198:$AN198,MATCH(Lists!$B$23,$A$1:$AN$1,0))&amp;""),"")&lt;&gt;""),1,0))</f>
        <v/>
      </c>
      <c r="AS198" s="19">
        <f>IF(AR198=1,COUNTIF($AR$2:AR198,1),"")</f>
        <v/>
      </c>
    </row>
    <row r="199">
      <c r="AP199" s="19">
        <f>IF(IFERROR(TRIM(INDEX($A199:$AN199,MATCH(Lists!$B$3,$A$1:$AN$1,0))&amp;""),"")="",0,IF(OR(IFERROR(TRIM(INDEX($A199:$AN199,MATCH(Lists!$B$24,$A$1:$AN$1,0))&amp;""),"")=Lists!$B$30,IFERROR(TRIM(INDEX($A199:$AN199,MATCH(Lists!$B$25,$A$1:$AN$1,0))&amp;""),"")&lt;&gt;"",IFERROR(TRIM(INDEX($A199:$AN199,MATCH(Lists!$B$26,$A$1:$AN$1,0))&amp;""),"")&lt;&gt;"",IFERROR(TRIM(INDEX($A199:$AN199,MATCH(Lists!$B$27,$A$1:$AN$1,0))&amp;""),"")&lt;&gt;""),1,0))</f>
        <v/>
      </c>
      <c r="AQ199" s="19">
        <f>IF(AP199=1,COUNTIF($AP$2:AP199,1),"")</f>
        <v/>
      </c>
      <c r="AR199" s="19">
        <f>IF(IFERROR(TRIM(INDEX($A199:$AN199,MATCH(Lists!$B$3,$A$1:$AN$1,0))&amp;""),"")="",0,IF(OR(IFERROR(TRIM(INDEX($A199:$AN199,MATCH(Lists!$B$20,$A$1:$AN$1,0))&amp;""),"")&lt;&gt;"",IFERROR(TRIM(INDEX($A199:$AN199,MATCH(Lists!$B$21,$A$1:$AN$1,0))&amp;""),"")=Lists!$B$30,IFERROR(TRIM(INDEX($A199:$AN199,MATCH(Lists!$B$22,$A$1:$AN$1,0))&amp;""),"")&lt;&gt;"",IFERROR(TRIM(INDEX($A199:$AN199,MATCH(Lists!$B$23,$A$1:$AN$1,0))&amp;""),"")&lt;&gt;""),1,0))</f>
        <v/>
      </c>
      <c r="AS199" s="19">
        <f>IF(AR199=1,COUNTIF($AR$2:AR199,1),"")</f>
        <v/>
      </c>
    </row>
    <row r="200">
      <c r="AP200" s="19">
        <f>IF(IFERROR(TRIM(INDEX($A200:$AN200,MATCH(Lists!$B$3,$A$1:$AN$1,0))&amp;""),"")="",0,IF(OR(IFERROR(TRIM(INDEX($A200:$AN200,MATCH(Lists!$B$24,$A$1:$AN$1,0))&amp;""),"")=Lists!$B$30,IFERROR(TRIM(INDEX($A200:$AN200,MATCH(Lists!$B$25,$A$1:$AN$1,0))&amp;""),"")&lt;&gt;"",IFERROR(TRIM(INDEX($A200:$AN200,MATCH(Lists!$B$26,$A$1:$AN$1,0))&amp;""),"")&lt;&gt;"",IFERROR(TRIM(INDEX($A200:$AN200,MATCH(Lists!$B$27,$A$1:$AN$1,0))&amp;""),"")&lt;&gt;""),1,0))</f>
        <v/>
      </c>
      <c r="AQ200" s="19">
        <f>IF(AP200=1,COUNTIF($AP$2:AP200,1),"")</f>
        <v/>
      </c>
      <c r="AR200" s="19">
        <f>IF(IFERROR(TRIM(INDEX($A200:$AN200,MATCH(Lists!$B$3,$A$1:$AN$1,0))&amp;""),"")="",0,IF(OR(IFERROR(TRIM(INDEX($A200:$AN200,MATCH(Lists!$B$20,$A$1:$AN$1,0))&amp;""),"")&lt;&gt;"",IFERROR(TRIM(INDEX($A200:$AN200,MATCH(Lists!$B$21,$A$1:$AN$1,0))&amp;""),"")=Lists!$B$30,IFERROR(TRIM(INDEX($A200:$AN200,MATCH(Lists!$B$22,$A$1:$AN$1,0))&amp;""),"")&lt;&gt;"",IFERROR(TRIM(INDEX($A200:$AN200,MATCH(Lists!$B$23,$A$1:$AN$1,0))&amp;""),"")&lt;&gt;""),1,0))</f>
        <v/>
      </c>
      <c r="AS200" s="19">
        <f>IF(AR200=1,COUNTIF($AR$2:AR200,1),"")</f>
        <v/>
      </c>
    </row>
    <row r="201">
      <c r="AP201" s="19">
        <f>IF(IFERROR(TRIM(INDEX($A201:$AN201,MATCH(Lists!$B$3,$A$1:$AN$1,0))&amp;""),"")="",0,IF(OR(IFERROR(TRIM(INDEX($A201:$AN201,MATCH(Lists!$B$24,$A$1:$AN$1,0))&amp;""),"")=Lists!$B$30,IFERROR(TRIM(INDEX($A201:$AN201,MATCH(Lists!$B$25,$A$1:$AN$1,0))&amp;""),"")&lt;&gt;"",IFERROR(TRIM(INDEX($A201:$AN201,MATCH(Lists!$B$26,$A$1:$AN$1,0))&amp;""),"")&lt;&gt;"",IFERROR(TRIM(INDEX($A201:$AN201,MATCH(Lists!$B$27,$A$1:$AN$1,0))&amp;""),"")&lt;&gt;""),1,0))</f>
        <v/>
      </c>
      <c r="AQ201" s="19">
        <f>IF(AP201=1,COUNTIF($AP$2:AP201,1),"")</f>
        <v/>
      </c>
      <c r="AR201" s="19">
        <f>IF(IFERROR(TRIM(INDEX($A201:$AN201,MATCH(Lists!$B$3,$A$1:$AN$1,0))&amp;""),"")="",0,IF(OR(IFERROR(TRIM(INDEX($A201:$AN201,MATCH(Lists!$B$20,$A$1:$AN$1,0))&amp;""),"")&lt;&gt;"",IFERROR(TRIM(INDEX($A201:$AN201,MATCH(Lists!$B$21,$A$1:$AN$1,0))&amp;""),"")=Lists!$B$30,IFERROR(TRIM(INDEX($A201:$AN201,MATCH(Lists!$B$22,$A$1:$AN$1,0))&amp;""),"")&lt;&gt;"",IFERROR(TRIM(INDEX($A201:$AN201,MATCH(Lists!$B$23,$A$1:$AN$1,0))&amp;""),"")&lt;&gt;""),1,0))</f>
        <v/>
      </c>
      <c r="AS201" s="19">
        <f>IF(AR201=1,COUNTIF($AR$2:AR201,1),"")</f>
        <v/>
      </c>
    </row>
    <row r="202">
      <c r="AP202" s="19">
        <f>IF(IFERROR(TRIM(INDEX($A202:$AN202,MATCH(Lists!$B$3,$A$1:$AN$1,0))&amp;""),"")="",0,IF(OR(IFERROR(TRIM(INDEX($A202:$AN202,MATCH(Lists!$B$24,$A$1:$AN$1,0))&amp;""),"")=Lists!$B$30,IFERROR(TRIM(INDEX($A202:$AN202,MATCH(Lists!$B$25,$A$1:$AN$1,0))&amp;""),"")&lt;&gt;"",IFERROR(TRIM(INDEX($A202:$AN202,MATCH(Lists!$B$26,$A$1:$AN$1,0))&amp;""),"")&lt;&gt;"",IFERROR(TRIM(INDEX($A202:$AN202,MATCH(Lists!$B$27,$A$1:$AN$1,0))&amp;""),"")&lt;&gt;""),1,0))</f>
        <v/>
      </c>
      <c r="AQ202" s="19">
        <f>IF(AP202=1,COUNTIF($AP$2:AP202,1),"")</f>
        <v/>
      </c>
      <c r="AR202" s="19">
        <f>IF(IFERROR(TRIM(INDEX($A202:$AN202,MATCH(Lists!$B$3,$A$1:$AN$1,0))&amp;""),"")="",0,IF(OR(IFERROR(TRIM(INDEX($A202:$AN202,MATCH(Lists!$B$20,$A$1:$AN$1,0))&amp;""),"")&lt;&gt;"",IFERROR(TRIM(INDEX($A202:$AN202,MATCH(Lists!$B$21,$A$1:$AN$1,0))&amp;""),"")=Lists!$B$30,IFERROR(TRIM(INDEX($A202:$AN202,MATCH(Lists!$B$22,$A$1:$AN$1,0))&amp;""),"")&lt;&gt;"",IFERROR(TRIM(INDEX($A202:$AN202,MATCH(Lists!$B$23,$A$1:$AN$1,0))&amp;""),"")&lt;&gt;""),1,0))</f>
        <v/>
      </c>
      <c r="AS202" s="19">
        <f>IF(AR202=1,COUNTIF($AR$2:AR202,1),"")</f>
        <v/>
      </c>
    </row>
    <row r="203">
      <c r="AP203" s="19">
        <f>IF(IFERROR(TRIM(INDEX($A203:$AN203,MATCH(Lists!$B$3,$A$1:$AN$1,0))&amp;""),"")="",0,IF(OR(IFERROR(TRIM(INDEX($A203:$AN203,MATCH(Lists!$B$24,$A$1:$AN$1,0))&amp;""),"")=Lists!$B$30,IFERROR(TRIM(INDEX($A203:$AN203,MATCH(Lists!$B$25,$A$1:$AN$1,0))&amp;""),"")&lt;&gt;"",IFERROR(TRIM(INDEX($A203:$AN203,MATCH(Lists!$B$26,$A$1:$AN$1,0))&amp;""),"")&lt;&gt;"",IFERROR(TRIM(INDEX($A203:$AN203,MATCH(Lists!$B$27,$A$1:$AN$1,0))&amp;""),"")&lt;&gt;""),1,0))</f>
        <v/>
      </c>
      <c r="AQ203" s="19">
        <f>IF(AP203=1,COUNTIF($AP$2:AP203,1),"")</f>
        <v/>
      </c>
      <c r="AR203" s="19">
        <f>IF(IFERROR(TRIM(INDEX($A203:$AN203,MATCH(Lists!$B$3,$A$1:$AN$1,0))&amp;""),"")="",0,IF(OR(IFERROR(TRIM(INDEX($A203:$AN203,MATCH(Lists!$B$20,$A$1:$AN$1,0))&amp;""),"")&lt;&gt;"",IFERROR(TRIM(INDEX($A203:$AN203,MATCH(Lists!$B$21,$A$1:$AN$1,0))&amp;""),"")=Lists!$B$30,IFERROR(TRIM(INDEX($A203:$AN203,MATCH(Lists!$B$22,$A$1:$AN$1,0))&amp;""),"")&lt;&gt;"",IFERROR(TRIM(INDEX($A203:$AN203,MATCH(Lists!$B$23,$A$1:$AN$1,0))&amp;""),"")&lt;&gt;""),1,0))</f>
        <v/>
      </c>
      <c r="AS203" s="19">
        <f>IF(AR203=1,COUNTIF($AR$2:AR203,1),"")</f>
        <v/>
      </c>
    </row>
    <row r="204">
      <c r="AP204" s="19">
        <f>IF(IFERROR(TRIM(INDEX($A204:$AN204,MATCH(Lists!$B$3,$A$1:$AN$1,0))&amp;""),"")="",0,IF(OR(IFERROR(TRIM(INDEX($A204:$AN204,MATCH(Lists!$B$24,$A$1:$AN$1,0))&amp;""),"")=Lists!$B$30,IFERROR(TRIM(INDEX($A204:$AN204,MATCH(Lists!$B$25,$A$1:$AN$1,0))&amp;""),"")&lt;&gt;"",IFERROR(TRIM(INDEX($A204:$AN204,MATCH(Lists!$B$26,$A$1:$AN$1,0))&amp;""),"")&lt;&gt;"",IFERROR(TRIM(INDEX($A204:$AN204,MATCH(Lists!$B$27,$A$1:$AN$1,0))&amp;""),"")&lt;&gt;""),1,0))</f>
        <v/>
      </c>
      <c r="AQ204" s="19">
        <f>IF(AP204=1,COUNTIF($AP$2:AP204,1),"")</f>
        <v/>
      </c>
      <c r="AR204" s="19">
        <f>IF(IFERROR(TRIM(INDEX($A204:$AN204,MATCH(Lists!$B$3,$A$1:$AN$1,0))&amp;""),"")="",0,IF(OR(IFERROR(TRIM(INDEX($A204:$AN204,MATCH(Lists!$B$20,$A$1:$AN$1,0))&amp;""),"")&lt;&gt;"",IFERROR(TRIM(INDEX($A204:$AN204,MATCH(Lists!$B$21,$A$1:$AN$1,0))&amp;""),"")=Lists!$B$30,IFERROR(TRIM(INDEX($A204:$AN204,MATCH(Lists!$B$22,$A$1:$AN$1,0))&amp;""),"")&lt;&gt;"",IFERROR(TRIM(INDEX($A204:$AN204,MATCH(Lists!$B$23,$A$1:$AN$1,0))&amp;""),"")&lt;&gt;""),1,0))</f>
        <v/>
      </c>
      <c r="AS204" s="19">
        <f>IF(AR204=1,COUNTIF($AR$2:AR204,1),"")</f>
        <v/>
      </c>
    </row>
    <row r="205">
      <c r="AP205" s="19">
        <f>IF(IFERROR(TRIM(INDEX($A205:$AN205,MATCH(Lists!$B$3,$A$1:$AN$1,0))&amp;""),"")="",0,IF(OR(IFERROR(TRIM(INDEX($A205:$AN205,MATCH(Lists!$B$24,$A$1:$AN$1,0))&amp;""),"")=Lists!$B$30,IFERROR(TRIM(INDEX($A205:$AN205,MATCH(Lists!$B$25,$A$1:$AN$1,0))&amp;""),"")&lt;&gt;"",IFERROR(TRIM(INDEX($A205:$AN205,MATCH(Lists!$B$26,$A$1:$AN$1,0))&amp;""),"")&lt;&gt;"",IFERROR(TRIM(INDEX($A205:$AN205,MATCH(Lists!$B$27,$A$1:$AN$1,0))&amp;""),"")&lt;&gt;""),1,0))</f>
        <v/>
      </c>
      <c r="AQ205" s="19">
        <f>IF(AP205=1,COUNTIF($AP$2:AP205,1),"")</f>
        <v/>
      </c>
      <c r="AR205" s="19">
        <f>IF(IFERROR(TRIM(INDEX($A205:$AN205,MATCH(Lists!$B$3,$A$1:$AN$1,0))&amp;""),"")="",0,IF(OR(IFERROR(TRIM(INDEX($A205:$AN205,MATCH(Lists!$B$20,$A$1:$AN$1,0))&amp;""),"")&lt;&gt;"",IFERROR(TRIM(INDEX($A205:$AN205,MATCH(Lists!$B$21,$A$1:$AN$1,0))&amp;""),"")=Lists!$B$30,IFERROR(TRIM(INDEX($A205:$AN205,MATCH(Lists!$B$22,$A$1:$AN$1,0))&amp;""),"")&lt;&gt;"",IFERROR(TRIM(INDEX($A205:$AN205,MATCH(Lists!$B$23,$A$1:$AN$1,0))&amp;""),"")&lt;&gt;""),1,0))</f>
        <v/>
      </c>
      <c r="AS205" s="19">
        <f>IF(AR205=1,COUNTIF($AR$2:AR205,1),"")</f>
        <v/>
      </c>
    </row>
    <row r="206">
      <c r="AP206" s="19">
        <f>IF(IFERROR(TRIM(INDEX($A206:$AN206,MATCH(Lists!$B$3,$A$1:$AN$1,0))&amp;""),"")="",0,IF(OR(IFERROR(TRIM(INDEX($A206:$AN206,MATCH(Lists!$B$24,$A$1:$AN$1,0))&amp;""),"")=Lists!$B$30,IFERROR(TRIM(INDEX($A206:$AN206,MATCH(Lists!$B$25,$A$1:$AN$1,0))&amp;""),"")&lt;&gt;"",IFERROR(TRIM(INDEX($A206:$AN206,MATCH(Lists!$B$26,$A$1:$AN$1,0))&amp;""),"")&lt;&gt;"",IFERROR(TRIM(INDEX($A206:$AN206,MATCH(Lists!$B$27,$A$1:$AN$1,0))&amp;""),"")&lt;&gt;""),1,0))</f>
        <v/>
      </c>
      <c r="AQ206" s="19">
        <f>IF(AP206=1,COUNTIF($AP$2:AP206,1),"")</f>
        <v/>
      </c>
      <c r="AR206" s="19">
        <f>IF(IFERROR(TRIM(INDEX($A206:$AN206,MATCH(Lists!$B$3,$A$1:$AN$1,0))&amp;""),"")="",0,IF(OR(IFERROR(TRIM(INDEX($A206:$AN206,MATCH(Lists!$B$20,$A$1:$AN$1,0))&amp;""),"")&lt;&gt;"",IFERROR(TRIM(INDEX($A206:$AN206,MATCH(Lists!$B$21,$A$1:$AN$1,0))&amp;""),"")=Lists!$B$30,IFERROR(TRIM(INDEX($A206:$AN206,MATCH(Lists!$B$22,$A$1:$AN$1,0))&amp;""),"")&lt;&gt;"",IFERROR(TRIM(INDEX($A206:$AN206,MATCH(Lists!$B$23,$A$1:$AN$1,0))&amp;""),"")&lt;&gt;""),1,0))</f>
        <v/>
      </c>
      <c r="AS206" s="19">
        <f>IF(AR206=1,COUNTIF($AR$2:AR206,1),"")</f>
        <v/>
      </c>
    </row>
    <row r="207">
      <c r="AP207" s="19">
        <f>IF(IFERROR(TRIM(INDEX($A207:$AN207,MATCH(Lists!$B$3,$A$1:$AN$1,0))&amp;""),"")="",0,IF(OR(IFERROR(TRIM(INDEX($A207:$AN207,MATCH(Lists!$B$24,$A$1:$AN$1,0))&amp;""),"")=Lists!$B$30,IFERROR(TRIM(INDEX($A207:$AN207,MATCH(Lists!$B$25,$A$1:$AN$1,0))&amp;""),"")&lt;&gt;"",IFERROR(TRIM(INDEX($A207:$AN207,MATCH(Lists!$B$26,$A$1:$AN$1,0))&amp;""),"")&lt;&gt;"",IFERROR(TRIM(INDEX($A207:$AN207,MATCH(Lists!$B$27,$A$1:$AN$1,0))&amp;""),"")&lt;&gt;""),1,0))</f>
        <v/>
      </c>
      <c r="AQ207" s="19">
        <f>IF(AP207=1,COUNTIF($AP$2:AP207,1),"")</f>
        <v/>
      </c>
      <c r="AR207" s="19">
        <f>IF(IFERROR(TRIM(INDEX($A207:$AN207,MATCH(Lists!$B$3,$A$1:$AN$1,0))&amp;""),"")="",0,IF(OR(IFERROR(TRIM(INDEX($A207:$AN207,MATCH(Lists!$B$20,$A$1:$AN$1,0))&amp;""),"")&lt;&gt;"",IFERROR(TRIM(INDEX($A207:$AN207,MATCH(Lists!$B$21,$A$1:$AN$1,0))&amp;""),"")=Lists!$B$30,IFERROR(TRIM(INDEX($A207:$AN207,MATCH(Lists!$B$22,$A$1:$AN$1,0))&amp;""),"")&lt;&gt;"",IFERROR(TRIM(INDEX($A207:$AN207,MATCH(Lists!$B$23,$A$1:$AN$1,0))&amp;""),"")&lt;&gt;""),1,0))</f>
        <v/>
      </c>
      <c r="AS207" s="19">
        <f>IF(AR207=1,COUNTIF($AR$2:AR207,1),"")</f>
        <v/>
      </c>
    </row>
    <row r="208">
      <c r="AP208" s="19">
        <f>IF(IFERROR(TRIM(INDEX($A208:$AN208,MATCH(Lists!$B$3,$A$1:$AN$1,0))&amp;""),"")="",0,IF(OR(IFERROR(TRIM(INDEX($A208:$AN208,MATCH(Lists!$B$24,$A$1:$AN$1,0))&amp;""),"")=Lists!$B$30,IFERROR(TRIM(INDEX($A208:$AN208,MATCH(Lists!$B$25,$A$1:$AN$1,0))&amp;""),"")&lt;&gt;"",IFERROR(TRIM(INDEX($A208:$AN208,MATCH(Lists!$B$26,$A$1:$AN$1,0))&amp;""),"")&lt;&gt;"",IFERROR(TRIM(INDEX($A208:$AN208,MATCH(Lists!$B$27,$A$1:$AN$1,0))&amp;""),"")&lt;&gt;""),1,0))</f>
        <v/>
      </c>
      <c r="AQ208" s="19">
        <f>IF(AP208=1,COUNTIF($AP$2:AP208,1),"")</f>
        <v/>
      </c>
      <c r="AR208" s="19">
        <f>IF(IFERROR(TRIM(INDEX($A208:$AN208,MATCH(Lists!$B$3,$A$1:$AN$1,0))&amp;""),"")="",0,IF(OR(IFERROR(TRIM(INDEX($A208:$AN208,MATCH(Lists!$B$20,$A$1:$AN$1,0))&amp;""),"")&lt;&gt;"",IFERROR(TRIM(INDEX($A208:$AN208,MATCH(Lists!$B$21,$A$1:$AN$1,0))&amp;""),"")=Lists!$B$30,IFERROR(TRIM(INDEX($A208:$AN208,MATCH(Lists!$B$22,$A$1:$AN$1,0))&amp;""),"")&lt;&gt;"",IFERROR(TRIM(INDEX($A208:$AN208,MATCH(Lists!$B$23,$A$1:$AN$1,0))&amp;""),"")&lt;&gt;""),1,0))</f>
        <v/>
      </c>
      <c r="AS208" s="19">
        <f>IF(AR208=1,COUNTIF($AR$2:AR208,1),"")</f>
        <v/>
      </c>
    </row>
    <row r="209">
      <c r="AP209" s="19">
        <f>IF(IFERROR(TRIM(INDEX($A209:$AN209,MATCH(Lists!$B$3,$A$1:$AN$1,0))&amp;""),"")="",0,IF(OR(IFERROR(TRIM(INDEX($A209:$AN209,MATCH(Lists!$B$24,$A$1:$AN$1,0))&amp;""),"")=Lists!$B$30,IFERROR(TRIM(INDEX($A209:$AN209,MATCH(Lists!$B$25,$A$1:$AN$1,0))&amp;""),"")&lt;&gt;"",IFERROR(TRIM(INDEX($A209:$AN209,MATCH(Lists!$B$26,$A$1:$AN$1,0))&amp;""),"")&lt;&gt;"",IFERROR(TRIM(INDEX($A209:$AN209,MATCH(Lists!$B$27,$A$1:$AN$1,0))&amp;""),"")&lt;&gt;""),1,0))</f>
        <v/>
      </c>
      <c r="AQ209" s="19">
        <f>IF(AP209=1,COUNTIF($AP$2:AP209,1),"")</f>
        <v/>
      </c>
      <c r="AR209" s="19">
        <f>IF(IFERROR(TRIM(INDEX($A209:$AN209,MATCH(Lists!$B$3,$A$1:$AN$1,0))&amp;""),"")="",0,IF(OR(IFERROR(TRIM(INDEX($A209:$AN209,MATCH(Lists!$B$20,$A$1:$AN$1,0))&amp;""),"")&lt;&gt;"",IFERROR(TRIM(INDEX($A209:$AN209,MATCH(Lists!$B$21,$A$1:$AN$1,0))&amp;""),"")=Lists!$B$30,IFERROR(TRIM(INDEX($A209:$AN209,MATCH(Lists!$B$22,$A$1:$AN$1,0))&amp;""),"")&lt;&gt;"",IFERROR(TRIM(INDEX($A209:$AN209,MATCH(Lists!$B$23,$A$1:$AN$1,0))&amp;""),"")&lt;&gt;""),1,0))</f>
        <v/>
      </c>
      <c r="AS209" s="19">
        <f>IF(AR209=1,COUNTIF($AR$2:AR209,1),"")</f>
        <v/>
      </c>
    </row>
    <row r="210">
      <c r="AP210" s="19">
        <f>IF(IFERROR(TRIM(INDEX($A210:$AN210,MATCH(Lists!$B$3,$A$1:$AN$1,0))&amp;""),"")="",0,IF(OR(IFERROR(TRIM(INDEX($A210:$AN210,MATCH(Lists!$B$24,$A$1:$AN$1,0))&amp;""),"")=Lists!$B$30,IFERROR(TRIM(INDEX($A210:$AN210,MATCH(Lists!$B$25,$A$1:$AN$1,0))&amp;""),"")&lt;&gt;"",IFERROR(TRIM(INDEX($A210:$AN210,MATCH(Lists!$B$26,$A$1:$AN$1,0))&amp;""),"")&lt;&gt;"",IFERROR(TRIM(INDEX($A210:$AN210,MATCH(Lists!$B$27,$A$1:$AN$1,0))&amp;""),"")&lt;&gt;""),1,0))</f>
        <v/>
      </c>
      <c r="AQ210" s="19">
        <f>IF(AP210=1,COUNTIF($AP$2:AP210,1),"")</f>
        <v/>
      </c>
      <c r="AR210" s="19">
        <f>IF(IFERROR(TRIM(INDEX($A210:$AN210,MATCH(Lists!$B$3,$A$1:$AN$1,0))&amp;""),"")="",0,IF(OR(IFERROR(TRIM(INDEX($A210:$AN210,MATCH(Lists!$B$20,$A$1:$AN$1,0))&amp;""),"")&lt;&gt;"",IFERROR(TRIM(INDEX($A210:$AN210,MATCH(Lists!$B$21,$A$1:$AN$1,0))&amp;""),"")=Lists!$B$30,IFERROR(TRIM(INDEX($A210:$AN210,MATCH(Lists!$B$22,$A$1:$AN$1,0))&amp;""),"")&lt;&gt;"",IFERROR(TRIM(INDEX($A210:$AN210,MATCH(Lists!$B$23,$A$1:$AN$1,0))&amp;""),"")&lt;&gt;""),1,0))</f>
        <v/>
      </c>
      <c r="AS210" s="19">
        <f>IF(AR210=1,COUNTIF($AR$2:AR210,1),"")</f>
        <v/>
      </c>
    </row>
    <row r="211">
      <c r="AP211" s="19">
        <f>IF(IFERROR(TRIM(INDEX($A211:$AN211,MATCH(Lists!$B$3,$A$1:$AN$1,0))&amp;""),"")="",0,IF(OR(IFERROR(TRIM(INDEX($A211:$AN211,MATCH(Lists!$B$24,$A$1:$AN$1,0))&amp;""),"")=Lists!$B$30,IFERROR(TRIM(INDEX($A211:$AN211,MATCH(Lists!$B$25,$A$1:$AN$1,0))&amp;""),"")&lt;&gt;"",IFERROR(TRIM(INDEX($A211:$AN211,MATCH(Lists!$B$26,$A$1:$AN$1,0))&amp;""),"")&lt;&gt;"",IFERROR(TRIM(INDEX($A211:$AN211,MATCH(Lists!$B$27,$A$1:$AN$1,0))&amp;""),"")&lt;&gt;""),1,0))</f>
        <v/>
      </c>
      <c r="AQ211" s="19">
        <f>IF(AP211=1,COUNTIF($AP$2:AP211,1),"")</f>
        <v/>
      </c>
      <c r="AR211" s="19">
        <f>IF(IFERROR(TRIM(INDEX($A211:$AN211,MATCH(Lists!$B$3,$A$1:$AN$1,0))&amp;""),"")="",0,IF(OR(IFERROR(TRIM(INDEX($A211:$AN211,MATCH(Lists!$B$20,$A$1:$AN$1,0))&amp;""),"")&lt;&gt;"",IFERROR(TRIM(INDEX($A211:$AN211,MATCH(Lists!$B$21,$A$1:$AN$1,0))&amp;""),"")=Lists!$B$30,IFERROR(TRIM(INDEX($A211:$AN211,MATCH(Lists!$B$22,$A$1:$AN$1,0))&amp;""),"")&lt;&gt;"",IFERROR(TRIM(INDEX($A211:$AN211,MATCH(Lists!$B$23,$A$1:$AN$1,0))&amp;""),"")&lt;&gt;""),1,0))</f>
        <v/>
      </c>
      <c r="AS211" s="19">
        <f>IF(AR211=1,COUNTIF($AR$2:AR211,1),"")</f>
        <v/>
      </c>
    </row>
    <row r="212">
      <c r="AP212" s="19">
        <f>IF(IFERROR(TRIM(INDEX($A212:$AN212,MATCH(Lists!$B$3,$A$1:$AN$1,0))&amp;""),"")="",0,IF(OR(IFERROR(TRIM(INDEX($A212:$AN212,MATCH(Lists!$B$24,$A$1:$AN$1,0))&amp;""),"")=Lists!$B$30,IFERROR(TRIM(INDEX($A212:$AN212,MATCH(Lists!$B$25,$A$1:$AN$1,0))&amp;""),"")&lt;&gt;"",IFERROR(TRIM(INDEX($A212:$AN212,MATCH(Lists!$B$26,$A$1:$AN$1,0))&amp;""),"")&lt;&gt;"",IFERROR(TRIM(INDEX($A212:$AN212,MATCH(Lists!$B$27,$A$1:$AN$1,0))&amp;""),"")&lt;&gt;""),1,0))</f>
        <v/>
      </c>
      <c r="AQ212" s="19">
        <f>IF(AP212=1,COUNTIF($AP$2:AP212,1),"")</f>
        <v/>
      </c>
      <c r="AR212" s="19">
        <f>IF(IFERROR(TRIM(INDEX($A212:$AN212,MATCH(Lists!$B$3,$A$1:$AN$1,0))&amp;""),"")="",0,IF(OR(IFERROR(TRIM(INDEX($A212:$AN212,MATCH(Lists!$B$20,$A$1:$AN$1,0))&amp;""),"")&lt;&gt;"",IFERROR(TRIM(INDEX($A212:$AN212,MATCH(Lists!$B$21,$A$1:$AN$1,0))&amp;""),"")=Lists!$B$30,IFERROR(TRIM(INDEX($A212:$AN212,MATCH(Lists!$B$22,$A$1:$AN$1,0))&amp;""),"")&lt;&gt;"",IFERROR(TRIM(INDEX($A212:$AN212,MATCH(Lists!$B$23,$A$1:$AN$1,0))&amp;""),"")&lt;&gt;""),1,0))</f>
        <v/>
      </c>
      <c r="AS212" s="19">
        <f>IF(AR212=1,COUNTIF($AR$2:AR212,1),"")</f>
        <v/>
      </c>
    </row>
    <row r="213">
      <c r="AP213" s="19">
        <f>IF(IFERROR(TRIM(INDEX($A213:$AN213,MATCH(Lists!$B$3,$A$1:$AN$1,0))&amp;""),"")="",0,IF(OR(IFERROR(TRIM(INDEX($A213:$AN213,MATCH(Lists!$B$24,$A$1:$AN$1,0))&amp;""),"")=Lists!$B$30,IFERROR(TRIM(INDEX($A213:$AN213,MATCH(Lists!$B$25,$A$1:$AN$1,0))&amp;""),"")&lt;&gt;"",IFERROR(TRIM(INDEX($A213:$AN213,MATCH(Lists!$B$26,$A$1:$AN$1,0))&amp;""),"")&lt;&gt;"",IFERROR(TRIM(INDEX($A213:$AN213,MATCH(Lists!$B$27,$A$1:$AN$1,0))&amp;""),"")&lt;&gt;""),1,0))</f>
        <v/>
      </c>
      <c r="AQ213" s="19">
        <f>IF(AP213=1,COUNTIF($AP$2:AP213,1),"")</f>
        <v/>
      </c>
      <c r="AR213" s="19">
        <f>IF(IFERROR(TRIM(INDEX($A213:$AN213,MATCH(Lists!$B$3,$A$1:$AN$1,0))&amp;""),"")="",0,IF(OR(IFERROR(TRIM(INDEX($A213:$AN213,MATCH(Lists!$B$20,$A$1:$AN$1,0))&amp;""),"")&lt;&gt;"",IFERROR(TRIM(INDEX($A213:$AN213,MATCH(Lists!$B$21,$A$1:$AN$1,0))&amp;""),"")=Lists!$B$30,IFERROR(TRIM(INDEX($A213:$AN213,MATCH(Lists!$B$22,$A$1:$AN$1,0))&amp;""),"")&lt;&gt;"",IFERROR(TRIM(INDEX($A213:$AN213,MATCH(Lists!$B$23,$A$1:$AN$1,0))&amp;""),"")&lt;&gt;""),1,0))</f>
        <v/>
      </c>
      <c r="AS213" s="19">
        <f>IF(AR213=1,COUNTIF($AR$2:AR213,1),"")</f>
        <v/>
      </c>
    </row>
    <row r="214">
      <c r="AP214" s="19">
        <f>IF(IFERROR(TRIM(INDEX($A214:$AN214,MATCH(Lists!$B$3,$A$1:$AN$1,0))&amp;""),"")="",0,IF(OR(IFERROR(TRIM(INDEX($A214:$AN214,MATCH(Lists!$B$24,$A$1:$AN$1,0))&amp;""),"")=Lists!$B$30,IFERROR(TRIM(INDEX($A214:$AN214,MATCH(Lists!$B$25,$A$1:$AN$1,0))&amp;""),"")&lt;&gt;"",IFERROR(TRIM(INDEX($A214:$AN214,MATCH(Lists!$B$26,$A$1:$AN$1,0))&amp;""),"")&lt;&gt;"",IFERROR(TRIM(INDEX($A214:$AN214,MATCH(Lists!$B$27,$A$1:$AN$1,0))&amp;""),"")&lt;&gt;""),1,0))</f>
        <v/>
      </c>
      <c r="AQ214" s="19">
        <f>IF(AP214=1,COUNTIF($AP$2:AP214,1),"")</f>
        <v/>
      </c>
      <c r="AR214" s="19">
        <f>IF(IFERROR(TRIM(INDEX($A214:$AN214,MATCH(Lists!$B$3,$A$1:$AN$1,0))&amp;""),"")="",0,IF(OR(IFERROR(TRIM(INDEX($A214:$AN214,MATCH(Lists!$B$20,$A$1:$AN$1,0))&amp;""),"")&lt;&gt;"",IFERROR(TRIM(INDEX($A214:$AN214,MATCH(Lists!$B$21,$A$1:$AN$1,0))&amp;""),"")=Lists!$B$30,IFERROR(TRIM(INDEX($A214:$AN214,MATCH(Lists!$B$22,$A$1:$AN$1,0))&amp;""),"")&lt;&gt;"",IFERROR(TRIM(INDEX($A214:$AN214,MATCH(Lists!$B$23,$A$1:$AN$1,0))&amp;""),"")&lt;&gt;""),1,0))</f>
        <v/>
      </c>
      <c r="AS214" s="19">
        <f>IF(AR214=1,COUNTIF($AR$2:AR214,1),"")</f>
        <v/>
      </c>
    </row>
    <row r="215">
      <c r="AP215" s="19">
        <f>IF(IFERROR(TRIM(INDEX($A215:$AN215,MATCH(Lists!$B$3,$A$1:$AN$1,0))&amp;""),"")="",0,IF(OR(IFERROR(TRIM(INDEX($A215:$AN215,MATCH(Lists!$B$24,$A$1:$AN$1,0))&amp;""),"")=Lists!$B$30,IFERROR(TRIM(INDEX($A215:$AN215,MATCH(Lists!$B$25,$A$1:$AN$1,0))&amp;""),"")&lt;&gt;"",IFERROR(TRIM(INDEX($A215:$AN215,MATCH(Lists!$B$26,$A$1:$AN$1,0))&amp;""),"")&lt;&gt;"",IFERROR(TRIM(INDEX($A215:$AN215,MATCH(Lists!$B$27,$A$1:$AN$1,0))&amp;""),"")&lt;&gt;""),1,0))</f>
        <v/>
      </c>
      <c r="AQ215" s="19">
        <f>IF(AP215=1,COUNTIF($AP$2:AP215,1),"")</f>
        <v/>
      </c>
      <c r="AR215" s="19">
        <f>IF(IFERROR(TRIM(INDEX($A215:$AN215,MATCH(Lists!$B$3,$A$1:$AN$1,0))&amp;""),"")="",0,IF(OR(IFERROR(TRIM(INDEX($A215:$AN215,MATCH(Lists!$B$20,$A$1:$AN$1,0))&amp;""),"")&lt;&gt;"",IFERROR(TRIM(INDEX($A215:$AN215,MATCH(Lists!$B$21,$A$1:$AN$1,0))&amp;""),"")=Lists!$B$30,IFERROR(TRIM(INDEX($A215:$AN215,MATCH(Lists!$B$22,$A$1:$AN$1,0))&amp;""),"")&lt;&gt;"",IFERROR(TRIM(INDEX($A215:$AN215,MATCH(Lists!$B$23,$A$1:$AN$1,0))&amp;""),"")&lt;&gt;""),1,0))</f>
        <v/>
      </c>
      <c r="AS215" s="19">
        <f>IF(AR215=1,COUNTIF($AR$2:AR215,1),"")</f>
        <v/>
      </c>
    </row>
    <row r="216">
      <c r="AP216" s="19">
        <f>IF(IFERROR(TRIM(INDEX($A216:$AN216,MATCH(Lists!$B$3,$A$1:$AN$1,0))&amp;""),"")="",0,IF(OR(IFERROR(TRIM(INDEX($A216:$AN216,MATCH(Lists!$B$24,$A$1:$AN$1,0))&amp;""),"")=Lists!$B$30,IFERROR(TRIM(INDEX($A216:$AN216,MATCH(Lists!$B$25,$A$1:$AN$1,0))&amp;""),"")&lt;&gt;"",IFERROR(TRIM(INDEX($A216:$AN216,MATCH(Lists!$B$26,$A$1:$AN$1,0))&amp;""),"")&lt;&gt;"",IFERROR(TRIM(INDEX($A216:$AN216,MATCH(Lists!$B$27,$A$1:$AN$1,0))&amp;""),"")&lt;&gt;""),1,0))</f>
        <v/>
      </c>
      <c r="AQ216" s="19">
        <f>IF(AP216=1,COUNTIF($AP$2:AP216,1),"")</f>
        <v/>
      </c>
      <c r="AR216" s="19">
        <f>IF(IFERROR(TRIM(INDEX($A216:$AN216,MATCH(Lists!$B$3,$A$1:$AN$1,0))&amp;""),"")="",0,IF(OR(IFERROR(TRIM(INDEX($A216:$AN216,MATCH(Lists!$B$20,$A$1:$AN$1,0))&amp;""),"")&lt;&gt;"",IFERROR(TRIM(INDEX($A216:$AN216,MATCH(Lists!$B$21,$A$1:$AN$1,0))&amp;""),"")=Lists!$B$30,IFERROR(TRIM(INDEX($A216:$AN216,MATCH(Lists!$B$22,$A$1:$AN$1,0))&amp;""),"")&lt;&gt;"",IFERROR(TRIM(INDEX($A216:$AN216,MATCH(Lists!$B$23,$A$1:$AN$1,0))&amp;""),"")&lt;&gt;""),1,0))</f>
        <v/>
      </c>
      <c r="AS216" s="19">
        <f>IF(AR216=1,COUNTIF($AR$2:AR216,1),"")</f>
        <v/>
      </c>
    </row>
    <row r="217">
      <c r="AP217" s="19">
        <f>IF(IFERROR(TRIM(INDEX($A217:$AN217,MATCH(Lists!$B$3,$A$1:$AN$1,0))&amp;""),"")="",0,IF(OR(IFERROR(TRIM(INDEX($A217:$AN217,MATCH(Lists!$B$24,$A$1:$AN$1,0))&amp;""),"")=Lists!$B$30,IFERROR(TRIM(INDEX($A217:$AN217,MATCH(Lists!$B$25,$A$1:$AN$1,0))&amp;""),"")&lt;&gt;"",IFERROR(TRIM(INDEX($A217:$AN217,MATCH(Lists!$B$26,$A$1:$AN$1,0))&amp;""),"")&lt;&gt;"",IFERROR(TRIM(INDEX($A217:$AN217,MATCH(Lists!$B$27,$A$1:$AN$1,0))&amp;""),"")&lt;&gt;""),1,0))</f>
        <v/>
      </c>
      <c r="AQ217" s="19">
        <f>IF(AP217=1,COUNTIF($AP$2:AP217,1),"")</f>
        <v/>
      </c>
      <c r="AR217" s="19">
        <f>IF(IFERROR(TRIM(INDEX($A217:$AN217,MATCH(Lists!$B$3,$A$1:$AN$1,0))&amp;""),"")="",0,IF(OR(IFERROR(TRIM(INDEX($A217:$AN217,MATCH(Lists!$B$20,$A$1:$AN$1,0))&amp;""),"")&lt;&gt;"",IFERROR(TRIM(INDEX($A217:$AN217,MATCH(Lists!$B$21,$A$1:$AN$1,0))&amp;""),"")=Lists!$B$30,IFERROR(TRIM(INDEX($A217:$AN217,MATCH(Lists!$B$22,$A$1:$AN$1,0))&amp;""),"")&lt;&gt;"",IFERROR(TRIM(INDEX($A217:$AN217,MATCH(Lists!$B$23,$A$1:$AN$1,0))&amp;""),"")&lt;&gt;""),1,0))</f>
        <v/>
      </c>
      <c r="AS217" s="19">
        <f>IF(AR217=1,COUNTIF($AR$2:AR217,1),"")</f>
        <v/>
      </c>
    </row>
    <row r="218">
      <c r="AP218" s="19">
        <f>IF(IFERROR(TRIM(INDEX($A218:$AN218,MATCH(Lists!$B$3,$A$1:$AN$1,0))&amp;""),"")="",0,IF(OR(IFERROR(TRIM(INDEX($A218:$AN218,MATCH(Lists!$B$24,$A$1:$AN$1,0))&amp;""),"")=Lists!$B$30,IFERROR(TRIM(INDEX($A218:$AN218,MATCH(Lists!$B$25,$A$1:$AN$1,0))&amp;""),"")&lt;&gt;"",IFERROR(TRIM(INDEX($A218:$AN218,MATCH(Lists!$B$26,$A$1:$AN$1,0))&amp;""),"")&lt;&gt;"",IFERROR(TRIM(INDEX($A218:$AN218,MATCH(Lists!$B$27,$A$1:$AN$1,0))&amp;""),"")&lt;&gt;""),1,0))</f>
        <v/>
      </c>
      <c r="AQ218" s="19">
        <f>IF(AP218=1,COUNTIF($AP$2:AP218,1),"")</f>
        <v/>
      </c>
      <c r="AR218" s="19">
        <f>IF(IFERROR(TRIM(INDEX($A218:$AN218,MATCH(Lists!$B$3,$A$1:$AN$1,0))&amp;""),"")="",0,IF(OR(IFERROR(TRIM(INDEX($A218:$AN218,MATCH(Lists!$B$20,$A$1:$AN$1,0))&amp;""),"")&lt;&gt;"",IFERROR(TRIM(INDEX($A218:$AN218,MATCH(Lists!$B$21,$A$1:$AN$1,0))&amp;""),"")=Lists!$B$30,IFERROR(TRIM(INDEX($A218:$AN218,MATCH(Lists!$B$22,$A$1:$AN$1,0))&amp;""),"")&lt;&gt;"",IFERROR(TRIM(INDEX($A218:$AN218,MATCH(Lists!$B$23,$A$1:$AN$1,0))&amp;""),"")&lt;&gt;""),1,0))</f>
        <v/>
      </c>
      <c r="AS218" s="19">
        <f>IF(AR218=1,COUNTIF($AR$2:AR218,1),"")</f>
        <v/>
      </c>
    </row>
    <row r="219">
      <c r="AP219" s="19">
        <f>IF(IFERROR(TRIM(INDEX($A219:$AN219,MATCH(Lists!$B$3,$A$1:$AN$1,0))&amp;""),"")="",0,IF(OR(IFERROR(TRIM(INDEX($A219:$AN219,MATCH(Lists!$B$24,$A$1:$AN$1,0))&amp;""),"")=Lists!$B$30,IFERROR(TRIM(INDEX($A219:$AN219,MATCH(Lists!$B$25,$A$1:$AN$1,0))&amp;""),"")&lt;&gt;"",IFERROR(TRIM(INDEX($A219:$AN219,MATCH(Lists!$B$26,$A$1:$AN$1,0))&amp;""),"")&lt;&gt;"",IFERROR(TRIM(INDEX($A219:$AN219,MATCH(Lists!$B$27,$A$1:$AN$1,0))&amp;""),"")&lt;&gt;""),1,0))</f>
        <v/>
      </c>
      <c r="AQ219" s="19">
        <f>IF(AP219=1,COUNTIF($AP$2:AP219,1),"")</f>
        <v/>
      </c>
      <c r="AR219" s="19">
        <f>IF(IFERROR(TRIM(INDEX($A219:$AN219,MATCH(Lists!$B$3,$A$1:$AN$1,0))&amp;""),"")="",0,IF(OR(IFERROR(TRIM(INDEX($A219:$AN219,MATCH(Lists!$B$20,$A$1:$AN$1,0))&amp;""),"")&lt;&gt;"",IFERROR(TRIM(INDEX($A219:$AN219,MATCH(Lists!$B$21,$A$1:$AN$1,0))&amp;""),"")=Lists!$B$30,IFERROR(TRIM(INDEX($A219:$AN219,MATCH(Lists!$B$22,$A$1:$AN$1,0))&amp;""),"")&lt;&gt;"",IFERROR(TRIM(INDEX($A219:$AN219,MATCH(Lists!$B$23,$A$1:$AN$1,0))&amp;""),"")&lt;&gt;""),1,0))</f>
        <v/>
      </c>
      <c r="AS219" s="19">
        <f>IF(AR219=1,COUNTIF($AR$2:AR219,1),"")</f>
        <v/>
      </c>
    </row>
    <row r="220">
      <c r="AP220" s="19">
        <f>IF(IFERROR(TRIM(INDEX($A220:$AN220,MATCH(Lists!$B$3,$A$1:$AN$1,0))&amp;""),"")="",0,IF(OR(IFERROR(TRIM(INDEX($A220:$AN220,MATCH(Lists!$B$24,$A$1:$AN$1,0))&amp;""),"")=Lists!$B$30,IFERROR(TRIM(INDEX($A220:$AN220,MATCH(Lists!$B$25,$A$1:$AN$1,0))&amp;""),"")&lt;&gt;"",IFERROR(TRIM(INDEX($A220:$AN220,MATCH(Lists!$B$26,$A$1:$AN$1,0))&amp;""),"")&lt;&gt;"",IFERROR(TRIM(INDEX($A220:$AN220,MATCH(Lists!$B$27,$A$1:$AN$1,0))&amp;""),"")&lt;&gt;""),1,0))</f>
        <v/>
      </c>
      <c r="AQ220" s="19">
        <f>IF(AP220=1,COUNTIF($AP$2:AP220,1),"")</f>
        <v/>
      </c>
      <c r="AR220" s="19">
        <f>IF(IFERROR(TRIM(INDEX($A220:$AN220,MATCH(Lists!$B$3,$A$1:$AN$1,0))&amp;""),"")="",0,IF(OR(IFERROR(TRIM(INDEX($A220:$AN220,MATCH(Lists!$B$20,$A$1:$AN$1,0))&amp;""),"")&lt;&gt;"",IFERROR(TRIM(INDEX($A220:$AN220,MATCH(Lists!$B$21,$A$1:$AN$1,0))&amp;""),"")=Lists!$B$30,IFERROR(TRIM(INDEX($A220:$AN220,MATCH(Lists!$B$22,$A$1:$AN$1,0))&amp;""),"")&lt;&gt;"",IFERROR(TRIM(INDEX($A220:$AN220,MATCH(Lists!$B$23,$A$1:$AN$1,0))&amp;""),"")&lt;&gt;""),1,0))</f>
        <v/>
      </c>
      <c r="AS220" s="19">
        <f>IF(AR220=1,COUNTIF($AR$2:AR220,1),"")</f>
        <v/>
      </c>
    </row>
    <row r="221">
      <c r="AP221" s="19">
        <f>IF(IFERROR(TRIM(INDEX($A221:$AN221,MATCH(Lists!$B$3,$A$1:$AN$1,0))&amp;""),"")="",0,IF(OR(IFERROR(TRIM(INDEX($A221:$AN221,MATCH(Lists!$B$24,$A$1:$AN$1,0))&amp;""),"")=Lists!$B$30,IFERROR(TRIM(INDEX($A221:$AN221,MATCH(Lists!$B$25,$A$1:$AN$1,0))&amp;""),"")&lt;&gt;"",IFERROR(TRIM(INDEX($A221:$AN221,MATCH(Lists!$B$26,$A$1:$AN$1,0))&amp;""),"")&lt;&gt;"",IFERROR(TRIM(INDEX($A221:$AN221,MATCH(Lists!$B$27,$A$1:$AN$1,0))&amp;""),"")&lt;&gt;""),1,0))</f>
        <v/>
      </c>
      <c r="AQ221" s="19">
        <f>IF(AP221=1,COUNTIF($AP$2:AP221,1),"")</f>
        <v/>
      </c>
      <c r="AR221" s="19">
        <f>IF(IFERROR(TRIM(INDEX($A221:$AN221,MATCH(Lists!$B$3,$A$1:$AN$1,0))&amp;""),"")="",0,IF(OR(IFERROR(TRIM(INDEX($A221:$AN221,MATCH(Lists!$B$20,$A$1:$AN$1,0))&amp;""),"")&lt;&gt;"",IFERROR(TRIM(INDEX($A221:$AN221,MATCH(Lists!$B$21,$A$1:$AN$1,0))&amp;""),"")=Lists!$B$30,IFERROR(TRIM(INDEX($A221:$AN221,MATCH(Lists!$B$22,$A$1:$AN$1,0))&amp;""),"")&lt;&gt;"",IFERROR(TRIM(INDEX($A221:$AN221,MATCH(Lists!$B$23,$A$1:$AN$1,0))&amp;""),"")&lt;&gt;""),1,0))</f>
        <v/>
      </c>
      <c r="AS221" s="19">
        <f>IF(AR221=1,COUNTIF($AR$2:AR221,1),"")</f>
        <v/>
      </c>
    </row>
    <row r="222">
      <c r="AP222" s="19">
        <f>IF(IFERROR(TRIM(INDEX($A222:$AN222,MATCH(Lists!$B$3,$A$1:$AN$1,0))&amp;""),"")="",0,IF(OR(IFERROR(TRIM(INDEX($A222:$AN222,MATCH(Lists!$B$24,$A$1:$AN$1,0))&amp;""),"")=Lists!$B$30,IFERROR(TRIM(INDEX($A222:$AN222,MATCH(Lists!$B$25,$A$1:$AN$1,0))&amp;""),"")&lt;&gt;"",IFERROR(TRIM(INDEX($A222:$AN222,MATCH(Lists!$B$26,$A$1:$AN$1,0))&amp;""),"")&lt;&gt;"",IFERROR(TRIM(INDEX($A222:$AN222,MATCH(Lists!$B$27,$A$1:$AN$1,0))&amp;""),"")&lt;&gt;""),1,0))</f>
        <v/>
      </c>
      <c r="AQ222" s="19">
        <f>IF(AP222=1,COUNTIF($AP$2:AP222,1),"")</f>
        <v/>
      </c>
      <c r="AR222" s="19">
        <f>IF(IFERROR(TRIM(INDEX($A222:$AN222,MATCH(Lists!$B$3,$A$1:$AN$1,0))&amp;""),"")="",0,IF(OR(IFERROR(TRIM(INDEX($A222:$AN222,MATCH(Lists!$B$20,$A$1:$AN$1,0))&amp;""),"")&lt;&gt;"",IFERROR(TRIM(INDEX($A222:$AN222,MATCH(Lists!$B$21,$A$1:$AN$1,0))&amp;""),"")=Lists!$B$30,IFERROR(TRIM(INDEX($A222:$AN222,MATCH(Lists!$B$22,$A$1:$AN$1,0))&amp;""),"")&lt;&gt;"",IFERROR(TRIM(INDEX($A222:$AN222,MATCH(Lists!$B$23,$A$1:$AN$1,0))&amp;""),"")&lt;&gt;""),1,0))</f>
        <v/>
      </c>
      <c r="AS222" s="19">
        <f>IF(AR222=1,COUNTIF($AR$2:AR222,1),"")</f>
        <v/>
      </c>
    </row>
    <row r="223">
      <c r="AP223" s="19">
        <f>IF(IFERROR(TRIM(INDEX($A223:$AN223,MATCH(Lists!$B$3,$A$1:$AN$1,0))&amp;""),"")="",0,IF(OR(IFERROR(TRIM(INDEX($A223:$AN223,MATCH(Lists!$B$24,$A$1:$AN$1,0))&amp;""),"")=Lists!$B$30,IFERROR(TRIM(INDEX($A223:$AN223,MATCH(Lists!$B$25,$A$1:$AN$1,0))&amp;""),"")&lt;&gt;"",IFERROR(TRIM(INDEX($A223:$AN223,MATCH(Lists!$B$26,$A$1:$AN$1,0))&amp;""),"")&lt;&gt;"",IFERROR(TRIM(INDEX($A223:$AN223,MATCH(Lists!$B$27,$A$1:$AN$1,0))&amp;""),"")&lt;&gt;""),1,0))</f>
        <v/>
      </c>
      <c r="AQ223" s="19">
        <f>IF(AP223=1,COUNTIF($AP$2:AP223,1),"")</f>
        <v/>
      </c>
      <c r="AR223" s="19">
        <f>IF(IFERROR(TRIM(INDEX($A223:$AN223,MATCH(Lists!$B$3,$A$1:$AN$1,0))&amp;""),"")="",0,IF(OR(IFERROR(TRIM(INDEX($A223:$AN223,MATCH(Lists!$B$20,$A$1:$AN$1,0))&amp;""),"")&lt;&gt;"",IFERROR(TRIM(INDEX($A223:$AN223,MATCH(Lists!$B$21,$A$1:$AN$1,0))&amp;""),"")=Lists!$B$30,IFERROR(TRIM(INDEX($A223:$AN223,MATCH(Lists!$B$22,$A$1:$AN$1,0))&amp;""),"")&lt;&gt;"",IFERROR(TRIM(INDEX($A223:$AN223,MATCH(Lists!$B$23,$A$1:$AN$1,0))&amp;""),"")&lt;&gt;""),1,0))</f>
        <v/>
      </c>
      <c r="AS223" s="19">
        <f>IF(AR223=1,COUNTIF($AR$2:AR223,1),"")</f>
        <v/>
      </c>
    </row>
    <row r="224">
      <c r="AP224" s="19">
        <f>IF(IFERROR(TRIM(INDEX($A224:$AN224,MATCH(Lists!$B$3,$A$1:$AN$1,0))&amp;""),"")="",0,IF(OR(IFERROR(TRIM(INDEX($A224:$AN224,MATCH(Lists!$B$24,$A$1:$AN$1,0))&amp;""),"")=Lists!$B$30,IFERROR(TRIM(INDEX($A224:$AN224,MATCH(Lists!$B$25,$A$1:$AN$1,0))&amp;""),"")&lt;&gt;"",IFERROR(TRIM(INDEX($A224:$AN224,MATCH(Lists!$B$26,$A$1:$AN$1,0))&amp;""),"")&lt;&gt;"",IFERROR(TRIM(INDEX($A224:$AN224,MATCH(Lists!$B$27,$A$1:$AN$1,0))&amp;""),"")&lt;&gt;""),1,0))</f>
        <v/>
      </c>
      <c r="AQ224" s="19">
        <f>IF(AP224=1,COUNTIF($AP$2:AP224,1),"")</f>
        <v/>
      </c>
      <c r="AR224" s="19">
        <f>IF(IFERROR(TRIM(INDEX($A224:$AN224,MATCH(Lists!$B$3,$A$1:$AN$1,0))&amp;""),"")="",0,IF(OR(IFERROR(TRIM(INDEX($A224:$AN224,MATCH(Lists!$B$20,$A$1:$AN$1,0))&amp;""),"")&lt;&gt;"",IFERROR(TRIM(INDEX($A224:$AN224,MATCH(Lists!$B$21,$A$1:$AN$1,0))&amp;""),"")=Lists!$B$30,IFERROR(TRIM(INDEX($A224:$AN224,MATCH(Lists!$B$22,$A$1:$AN$1,0))&amp;""),"")&lt;&gt;"",IFERROR(TRIM(INDEX($A224:$AN224,MATCH(Lists!$B$23,$A$1:$AN$1,0))&amp;""),"")&lt;&gt;""),1,0))</f>
        <v/>
      </c>
      <c r="AS224" s="19">
        <f>IF(AR224=1,COUNTIF($AR$2:AR224,1),"")</f>
        <v/>
      </c>
    </row>
    <row r="225">
      <c r="AP225" s="19">
        <f>IF(IFERROR(TRIM(INDEX($A225:$AN225,MATCH(Lists!$B$3,$A$1:$AN$1,0))&amp;""),"")="",0,IF(OR(IFERROR(TRIM(INDEX($A225:$AN225,MATCH(Lists!$B$24,$A$1:$AN$1,0))&amp;""),"")=Lists!$B$30,IFERROR(TRIM(INDEX($A225:$AN225,MATCH(Lists!$B$25,$A$1:$AN$1,0))&amp;""),"")&lt;&gt;"",IFERROR(TRIM(INDEX($A225:$AN225,MATCH(Lists!$B$26,$A$1:$AN$1,0))&amp;""),"")&lt;&gt;"",IFERROR(TRIM(INDEX($A225:$AN225,MATCH(Lists!$B$27,$A$1:$AN$1,0))&amp;""),"")&lt;&gt;""),1,0))</f>
        <v/>
      </c>
      <c r="AQ225" s="19">
        <f>IF(AP225=1,COUNTIF($AP$2:AP225,1),"")</f>
        <v/>
      </c>
      <c r="AR225" s="19">
        <f>IF(IFERROR(TRIM(INDEX($A225:$AN225,MATCH(Lists!$B$3,$A$1:$AN$1,0))&amp;""),"")="",0,IF(OR(IFERROR(TRIM(INDEX($A225:$AN225,MATCH(Lists!$B$20,$A$1:$AN$1,0))&amp;""),"")&lt;&gt;"",IFERROR(TRIM(INDEX($A225:$AN225,MATCH(Lists!$B$21,$A$1:$AN$1,0))&amp;""),"")=Lists!$B$30,IFERROR(TRIM(INDEX($A225:$AN225,MATCH(Lists!$B$22,$A$1:$AN$1,0))&amp;""),"")&lt;&gt;"",IFERROR(TRIM(INDEX($A225:$AN225,MATCH(Lists!$B$23,$A$1:$AN$1,0))&amp;""),"")&lt;&gt;""),1,0))</f>
        <v/>
      </c>
      <c r="AS225" s="19">
        <f>IF(AR225=1,COUNTIF($AR$2:AR225,1),"")</f>
        <v/>
      </c>
    </row>
    <row r="226">
      <c r="AP226" s="19">
        <f>IF(IFERROR(TRIM(INDEX($A226:$AN226,MATCH(Lists!$B$3,$A$1:$AN$1,0))&amp;""),"")="",0,IF(OR(IFERROR(TRIM(INDEX($A226:$AN226,MATCH(Lists!$B$24,$A$1:$AN$1,0))&amp;""),"")=Lists!$B$30,IFERROR(TRIM(INDEX($A226:$AN226,MATCH(Lists!$B$25,$A$1:$AN$1,0))&amp;""),"")&lt;&gt;"",IFERROR(TRIM(INDEX($A226:$AN226,MATCH(Lists!$B$26,$A$1:$AN$1,0))&amp;""),"")&lt;&gt;"",IFERROR(TRIM(INDEX($A226:$AN226,MATCH(Lists!$B$27,$A$1:$AN$1,0))&amp;""),"")&lt;&gt;""),1,0))</f>
        <v/>
      </c>
      <c r="AQ226" s="19">
        <f>IF(AP226=1,COUNTIF($AP$2:AP226,1),"")</f>
        <v/>
      </c>
      <c r="AR226" s="19">
        <f>IF(IFERROR(TRIM(INDEX($A226:$AN226,MATCH(Lists!$B$3,$A$1:$AN$1,0))&amp;""),"")="",0,IF(OR(IFERROR(TRIM(INDEX($A226:$AN226,MATCH(Lists!$B$20,$A$1:$AN$1,0))&amp;""),"")&lt;&gt;"",IFERROR(TRIM(INDEX($A226:$AN226,MATCH(Lists!$B$21,$A$1:$AN$1,0))&amp;""),"")=Lists!$B$30,IFERROR(TRIM(INDEX($A226:$AN226,MATCH(Lists!$B$22,$A$1:$AN$1,0))&amp;""),"")&lt;&gt;"",IFERROR(TRIM(INDEX($A226:$AN226,MATCH(Lists!$B$23,$A$1:$AN$1,0))&amp;""),"")&lt;&gt;""),1,0))</f>
        <v/>
      </c>
      <c r="AS226" s="19">
        <f>IF(AR226=1,COUNTIF($AR$2:AR226,1),"")</f>
        <v/>
      </c>
    </row>
    <row r="227">
      <c r="AP227" s="19">
        <f>IF(IFERROR(TRIM(INDEX($A227:$AN227,MATCH(Lists!$B$3,$A$1:$AN$1,0))&amp;""),"")="",0,IF(OR(IFERROR(TRIM(INDEX($A227:$AN227,MATCH(Lists!$B$24,$A$1:$AN$1,0))&amp;""),"")=Lists!$B$30,IFERROR(TRIM(INDEX($A227:$AN227,MATCH(Lists!$B$25,$A$1:$AN$1,0))&amp;""),"")&lt;&gt;"",IFERROR(TRIM(INDEX($A227:$AN227,MATCH(Lists!$B$26,$A$1:$AN$1,0))&amp;""),"")&lt;&gt;"",IFERROR(TRIM(INDEX($A227:$AN227,MATCH(Lists!$B$27,$A$1:$AN$1,0))&amp;""),"")&lt;&gt;""),1,0))</f>
        <v/>
      </c>
      <c r="AQ227" s="19">
        <f>IF(AP227=1,COUNTIF($AP$2:AP227,1),"")</f>
        <v/>
      </c>
      <c r="AR227" s="19">
        <f>IF(IFERROR(TRIM(INDEX($A227:$AN227,MATCH(Lists!$B$3,$A$1:$AN$1,0))&amp;""),"")="",0,IF(OR(IFERROR(TRIM(INDEX($A227:$AN227,MATCH(Lists!$B$20,$A$1:$AN$1,0))&amp;""),"")&lt;&gt;"",IFERROR(TRIM(INDEX($A227:$AN227,MATCH(Lists!$B$21,$A$1:$AN$1,0))&amp;""),"")=Lists!$B$30,IFERROR(TRIM(INDEX($A227:$AN227,MATCH(Lists!$B$22,$A$1:$AN$1,0))&amp;""),"")&lt;&gt;"",IFERROR(TRIM(INDEX($A227:$AN227,MATCH(Lists!$B$23,$A$1:$AN$1,0))&amp;""),"")&lt;&gt;""),1,0))</f>
        <v/>
      </c>
      <c r="AS227" s="19">
        <f>IF(AR227=1,COUNTIF($AR$2:AR227,1),"")</f>
        <v/>
      </c>
    </row>
    <row r="228">
      <c r="AP228" s="19">
        <f>IF(IFERROR(TRIM(INDEX($A228:$AN228,MATCH(Lists!$B$3,$A$1:$AN$1,0))&amp;""),"")="",0,IF(OR(IFERROR(TRIM(INDEX($A228:$AN228,MATCH(Lists!$B$24,$A$1:$AN$1,0))&amp;""),"")=Lists!$B$30,IFERROR(TRIM(INDEX($A228:$AN228,MATCH(Lists!$B$25,$A$1:$AN$1,0))&amp;""),"")&lt;&gt;"",IFERROR(TRIM(INDEX($A228:$AN228,MATCH(Lists!$B$26,$A$1:$AN$1,0))&amp;""),"")&lt;&gt;"",IFERROR(TRIM(INDEX($A228:$AN228,MATCH(Lists!$B$27,$A$1:$AN$1,0))&amp;""),"")&lt;&gt;""),1,0))</f>
        <v/>
      </c>
      <c r="AQ228" s="19">
        <f>IF(AP228=1,COUNTIF($AP$2:AP228,1),"")</f>
        <v/>
      </c>
      <c r="AR228" s="19">
        <f>IF(IFERROR(TRIM(INDEX($A228:$AN228,MATCH(Lists!$B$3,$A$1:$AN$1,0))&amp;""),"")="",0,IF(OR(IFERROR(TRIM(INDEX($A228:$AN228,MATCH(Lists!$B$20,$A$1:$AN$1,0))&amp;""),"")&lt;&gt;"",IFERROR(TRIM(INDEX($A228:$AN228,MATCH(Lists!$B$21,$A$1:$AN$1,0))&amp;""),"")=Lists!$B$30,IFERROR(TRIM(INDEX($A228:$AN228,MATCH(Lists!$B$22,$A$1:$AN$1,0))&amp;""),"")&lt;&gt;"",IFERROR(TRIM(INDEX($A228:$AN228,MATCH(Lists!$B$23,$A$1:$AN$1,0))&amp;""),"")&lt;&gt;""),1,0))</f>
        <v/>
      </c>
      <c r="AS228" s="19">
        <f>IF(AR228=1,COUNTIF($AR$2:AR228,1),"")</f>
        <v/>
      </c>
    </row>
    <row r="229">
      <c r="AP229" s="19">
        <f>IF(IFERROR(TRIM(INDEX($A229:$AN229,MATCH(Lists!$B$3,$A$1:$AN$1,0))&amp;""),"")="",0,IF(OR(IFERROR(TRIM(INDEX($A229:$AN229,MATCH(Lists!$B$24,$A$1:$AN$1,0))&amp;""),"")=Lists!$B$30,IFERROR(TRIM(INDEX($A229:$AN229,MATCH(Lists!$B$25,$A$1:$AN$1,0))&amp;""),"")&lt;&gt;"",IFERROR(TRIM(INDEX($A229:$AN229,MATCH(Lists!$B$26,$A$1:$AN$1,0))&amp;""),"")&lt;&gt;"",IFERROR(TRIM(INDEX($A229:$AN229,MATCH(Lists!$B$27,$A$1:$AN$1,0))&amp;""),"")&lt;&gt;""),1,0))</f>
        <v/>
      </c>
      <c r="AQ229" s="19">
        <f>IF(AP229=1,COUNTIF($AP$2:AP229,1),"")</f>
        <v/>
      </c>
      <c r="AR229" s="19">
        <f>IF(IFERROR(TRIM(INDEX($A229:$AN229,MATCH(Lists!$B$3,$A$1:$AN$1,0))&amp;""),"")="",0,IF(OR(IFERROR(TRIM(INDEX($A229:$AN229,MATCH(Lists!$B$20,$A$1:$AN$1,0))&amp;""),"")&lt;&gt;"",IFERROR(TRIM(INDEX($A229:$AN229,MATCH(Lists!$B$21,$A$1:$AN$1,0))&amp;""),"")=Lists!$B$30,IFERROR(TRIM(INDEX($A229:$AN229,MATCH(Lists!$B$22,$A$1:$AN$1,0))&amp;""),"")&lt;&gt;"",IFERROR(TRIM(INDEX($A229:$AN229,MATCH(Lists!$B$23,$A$1:$AN$1,0))&amp;""),"")&lt;&gt;""),1,0))</f>
        <v/>
      </c>
      <c r="AS229" s="19">
        <f>IF(AR229=1,COUNTIF($AR$2:AR229,1),"")</f>
        <v/>
      </c>
    </row>
    <row r="230">
      <c r="AP230" s="19">
        <f>IF(IFERROR(TRIM(INDEX($A230:$AN230,MATCH(Lists!$B$3,$A$1:$AN$1,0))&amp;""),"")="",0,IF(OR(IFERROR(TRIM(INDEX($A230:$AN230,MATCH(Lists!$B$24,$A$1:$AN$1,0))&amp;""),"")=Lists!$B$30,IFERROR(TRIM(INDEX($A230:$AN230,MATCH(Lists!$B$25,$A$1:$AN$1,0))&amp;""),"")&lt;&gt;"",IFERROR(TRIM(INDEX($A230:$AN230,MATCH(Lists!$B$26,$A$1:$AN$1,0))&amp;""),"")&lt;&gt;"",IFERROR(TRIM(INDEX($A230:$AN230,MATCH(Lists!$B$27,$A$1:$AN$1,0))&amp;""),"")&lt;&gt;""),1,0))</f>
        <v/>
      </c>
      <c r="AQ230" s="19">
        <f>IF(AP230=1,COUNTIF($AP$2:AP230,1),"")</f>
        <v/>
      </c>
      <c r="AR230" s="19">
        <f>IF(IFERROR(TRIM(INDEX($A230:$AN230,MATCH(Lists!$B$3,$A$1:$AN$1,0))&amp;""),"")="",0,IF(OR(IFERROR(TRIM(INDEX($A230:$AN230,MATCH(Lists!$B$20,$A$1:$AN$1,0))&amp;""),"")&lt;&gt;"",IFERROR(TRIM(INDEX($A230:$AN230,MATCH(Lists!$B$21,$A$1:$AN$1,0))&amp;""),"")=Lists!$B$30,IFERROR(TRIM(INDEX($A230:$AN230,MATCH(Lists!$B$22,$A$1:$AN$1,0))&amp;""),"")&lt;&gt;"",IFERROR(TRIM(INDEX($A230:$AN230,MATCH(Lists!$B$23,$A$1:$AN$1,0))&amp;""),"")&lt;&gt;""),1,0))</f>
        <v/>
      </c>
      <c r="AS230" s="19">
        <f>IF(AR230=1,COUNTIF($AR$2:AR230,1),"")</f>
        <v/>
      </c>
    </row>
    <row r="231">
      <c r="AP231" s="19">
        <f>IF(IFERROR(TRIM(INDEX($A231:$AN231,MATCH(Lists!$B$3,$A$1:$AN$1,0))&amp;""),"")="",0,IF(OR(IFERROR(TRIM(INDEX($A231:$AN231,MATCH(Lists!$B$24,$A$1:$AN$1,0))&amp;""),"")=Lists!$B$30,IFERROR(TRIM(INDEX($A231:$AN231,MATCH(Lists!$B$25,$A$1:$AN$1,0))&amp;""),"")&lt;&gt;"",IFERROR(TRIM(INDEX($A231:$AN231,MATCH(Lists!$B$26,$A$1:$AN$1,0))&amp;""),"")&lt;&gt;"",IFERROR(TRIM(INDEX($A231:$AN231,MATCH(Lists!$B$27,$A$1:$AN$1,0))&amp;""),"")&lt;&gt;""),1,0))</f>
        <v/>
      </c>
      <c r="AQ231" s="19">
        <f>IF(AP231=1,COUNTIF($AP$2:AP231,1),"")</f>
        <v/>
      </c>
      <c r="AR231" s="19">
        <f>IF(IFERROR(TRIM(INDEX($A231:$AN231,MATCH(Lists!$B$3,$A$1:$AN$1,0))&amp;""),"")="",0,IF(OR(IFERROR(TRIM(INDEX($A231:$AN231,MATCH(Lists!$B$20,$A$1:$AN$1,0))&amp;""),"")&lt;&gt;"",IFERROR(TRIM(INDEX($A231:$AN231,MATCH(Lists!$B$21,$A$1:$AN$1,0))&amp;""),"")=Lists!$B$30,IFERROR(TRIM(INDEX($A231:$AN231,MATCH(Lists!$B$22,$A$1:$AN$1,0))&amp;""),"")&lt;&gt;"",IFERROR(TRIM(INDEX($A231:$AN231,MATCH(Lists!$B$23,$A$1:$AN$1,0))&amp;""),"")&lt;&gt;""),1,0))</f>
        <v/>
      </c>
      <c r="AS231" s="19">
        <f>IF(AR231=1,COUNTIF($AR$2:AR231,1),"")</f>
        <v/>
      </c>
    </row>
    <row r="232">
      <c r="AP232" s="19">
        <f>IF(IFERROR(TRIM(INDEX($A232:$AN232,MATCH(Lists!$B$3,$A$1:$AN$1,0))&amp;""),"")="",0,IF(OR(IFERROR(TRIM(INDEX($A232:$AN232,MATCH(Lists!$B$24,$A$1:$AN$1,0))&amp;""),"")=Lists!$B$30,IFERROR(TRIM(INDEX($A232:$AN232,MATCH(Lists!$B$25,$A$1:$AN$1,0))&amp;""),"")&lt;&gt;"",IFERROR(TRIM(INDEX($A232:$AN232,MATCH(Lists!$B$26,$A$1:$AN$1,0))&amp;""),"")&lt;&gt;"",IFERROR(TRIM(INDEX($A232:$AN232,MATCH(Lists!$B$27,$A$1:$AN$1,0))&amp;""),"")&lt;&gt;""),1,0))</f>
        <v/>
      </c>
      <c r="AQ232" s="19">
        <f>IF(AP232=1,COUNTIF($AP$2:AP232,1),"")</f>
        <v/>
      </c>
      <c r="AR232" s="19">
        <f>IF(IFERROR(TRIM(INDEX($A232:$AN232,MATCH(Lists!$B$3,$A$1:$AN$1,0))&amp;""),"")="",0,IF(OR(IFERROR(TRIM(INDEX($A232:$AN232,MATCH(Lists!$B$20,$A$1:$AN$1,0))&amp;""),"")&lt;&gt;"",IFERROR(TRIM(INDEX($A232:$AN232,MATCH(Lists!$B$21,$A$1:$AN$1,0))&amp;""),"")=Lists!$B$30,IFERROR(TRIM(INDEX($A232:$AN232,MATCH(Lists!$B$22,$A$1:$AN$1,0))&amp;""),"")&lt;&gt;"",IFERROR(TRIM(INDEX($A232:$AN232,MATCH(Lists!$B$23,$A$1:$AN$1,0))&amp;""),"")&lt;&gt;""),1,0))</f>
        <v/>
      </c>
      <c r="AS232" s="19">
        <f>IF(AR232=1,COUNTIF($AR$2:AR232,1),"")</f>
        <v/>
      </c>
    </row>
    <row r="233">
      <c r="AP233" s="19">
        <f>IF(IFERROR(TRIM(INDEX($A233:$AN233,MATCH(Lists!$B$3,$A$1:$AN$1,0))&amp;""),"")="",0,IF(OR(IFERROR(TRIM(INDEX($A233:$AN233,MATCH(Lists!$B$24,$A$1:$AN$1,0))&amp;""),"")=Lists!$B$30,IFERROR(TRIM(INDEX($A233:$AN233,MATCH(Lists!$B$25,$A$1:$AN$1,0))&amp;""),"")&lt;&gt;"",IFERROR(TRIM(INDEX($A233:$AN233,MATCH(Lists!$B$26,$A$1:$AN$1,0))&amp;""),"")&lt;&gt;"",IFERROR(TRIM(INDEX($A233:$AN233,MATCH(Lists!$B$27,$A$1:$AN$1,0))&amp;""),"")&lt;&gt;""),1,0))</f>
        <v/>
      </c>
      <c r="AQ233" s="19">
        <f>IF(AP233=1,COUNTIF($AP$2:AP233,1),"")</f>
        <v/>
      </c>
      <c r="AR233" s="19">
        <f>IF(IFERROR(TRIM(INDEX($A233:$AN233,MATCH(Lists!$B$3,$A$1:$AN$1,0))&amp;""),"")="",0,IF(OR(IFERROR(TRIM(INDEX($A233:$AN233,MATCH(Lists!$B$20,$A$1:$AN$1,0))&amp;""),"")&lt;&gt;"",IFERROR(TRIM(INDEX($A233:$AN233,MATCH(Lists!$B$21,$A$1:$AN$1,0))&amp;""),"")=Lists!$B$30,IFERROR(TRIM(INDEX($A233:$AN233,MATCH(Lists!$B$22,$A$1:$AN$1,0))&amp;""),"")&lt;&gt;"",IFERROR(TRIM(INDEX($A233:$AN233,MATCH(Lists!$B$23,$A$1:$AN$1,0))&amp;""),"")&lt;&gt;""),1,0))</f>
        <v/>
      </c>
      <c r="AS233" s="19">
        <f>IF(AR233=1,COUNTIF($AR$2:AR233,1),"")</f>
        <v/>
      </c>
    </row>
    <row r="234">
      <c r="AP234" s="19">
        <f>IF(IFERROR(TRIM(INDEX($A234:$AN234,MATCH(Lists!$B$3,$A$1:$AN$1,0))&amp;""),"")="",0,IF(OR(IFERROR(TRIM(INDEX($A234:$AN234,MATCH(Lists!$B$24,$A$1:$AN$1,0))&amp;""),"")=Lists!$B$30,IFERROR(TRIM(INDEX($A234:$AN234,MATCH(Lists!$B$25,$A$1:$AN$1,0))&amp;""),"")&lt;&gt;"",IFERROR(TRIM(INDEX($A234:$AN234,MATCH(Lists!$B$26,$A$1:$AN$1,0))&amp;""),"")&lt;&gt;"",IFERROR(TRIM(INDEX($A234:$AN234,MATCH(Lists!$B$27,$A$1:$AN$1,0))&amp;""),"")&lt;&gt;""),1,0))</f>
        <v/>
      </c>
      <c r="AQ234" s="19">
        <f>IF(AP234=1,COUNTIF($AP$2:AP234,1),"")</f>
        <v/>
      </c>
      <c r="AR234" s="19">
        <f>IF(IFERROR(TRIM(INDEX($A234:$AN234,MATCH(Lists!$B$3,$A$1:$AN$1,0))&amp;""),"")="",0,IF(OR(IFERROR(TRIM(INDEX($A234:$AN234,MATCH(Lists!$B$20,$A$1:$AN$1,0))&amp;""),"")&lt;&gt;"",IFERROR(TRIM(INDEX($A234:$AN234,MATCH(Lists!$B$21,$A$1:$AN$1,0))&amp;""),"")=Lists!$B$30,IFERROR(TRIM(INDEX($A234:$AN234,MATCH(Lists!$B$22,$A$1:$AN$1,0))&amp;""),"")&lt;&gt;"",IFERROR(TRIM(INDEX($A234:$AN234,MATCH(Lists!$B$23,$A$1:$AN$1,0))&amp;""),"")&lt;&gt;""),1,0))</f>
        <v/>
      </c>
      <c r="AS234" s="19">
        <f>IF(AR234=1,COUNTIF($AR$2:AR234,1),"")</f>
        <v/>
      </c>
    </row>
    <row r="235">
      <c r="AP235" s="19">
        <f>IF(IFERROR(TRIM(INDEX($A235:$AN235,MATCH(Lists!$B$3,$A$1:$AN$1,0))&amp;""),"")="",0,IF(OR(IFERROR(TRIM(INDEX($A235:$AN235,MATCH(Lists!$B$24,$A$1:$AN$1,0))&amp;""),"")=Lists!$B$30,IFERROR(TRIM(INDEX($A235:$AN235,MATCH(Lists!$B$25,$A$1:$AN$1,0))&amp;""),"")&lt;&gt;"",IFERROR(TRIM(INDEX($A235:$AN235,MATCH(Lists!$B$26,$A$1:$AN$1,0))&amp;""),"")&lt;&gt;"",IFERROR(TRIM(INDEX($A235:$AN235,MATCH(Lists!$B$27,$A$1:$AN$1,0))&amp;""),"")&lt;&gt;""),1,0))</f>
        <v/>
      </c>
      <c r="AQ235" s="19">
        <f>IF(AP235=1,COUNTIF($AP$2:AP235,1),"")</f>
        <v/>
      </c>
      <c r="AR235" s="19">
        <f>IF(IFERROR(TRIM(INDEX($A235:$AN235,MATCH(Lists!$B$3,$A$1:$AN$1,0))&amp;""),"")="",0,IF(OR(IFERROR(TRIM(INDEX($A235:$AN235,MATCH(Lists!$B$20,$A$1:$AN$1,0))&amp;""),"")&lt;&gt;"",IFERROR(TRIM(INDEX($A235:$AN235,MATCH(Lists!$B$21,$A$1:$AN$1,0))&amp;""),"")=Lists!$B$30,IFERROR(TRIM(INDEX($A235:$AN235,MATCH(Lists!$B$22,$A$1:$AN$1,0))&amp;""),"")&lt;&gt;"",IFERROR(TRIM(INDEX($A235:$AN235,MATCH(Lists!$B$23,$A$1:$AN$1,0))&amp;""),"")&lt;&gt;""),1,0))</f>
        <v/>
      </c>
      <c r="AS235" s="19">
        <f>IF(AR235=1,COUNTIF($AR$2:AR235,1),"")</f>
        <v/>
      </c>
    </row>
    <row r="236">
      <c r="AP236" s="19">
        <f>IF(IFERROR(TRIM(INDEX($A236:$AN236,MATCH(Lists!$B$3,$A$1:$AN$1,0))&amp;""),"")="",0,IF(OR(IFERROR(TRIM(INDEX($A236:$AN236,MATCH(Lists!$B$24,$A$1:$AN$1,0))&amp;""),"")=Lists!$B$30,IFERROR(TRIM(INDEX($A236:$AN236,MATCH(Lists!$B$25,$A$1:$AN$1,0))&amp;""),"")&lt;&gt;"",IFERROR(TRIM(INDEX($A236:$AN236,MATCH(Lists!$B$26,$A$1:$AN$1,0))&amp;""),"")&lt;&gt;"",IFERROR(TRIM(INDEX($A236:$AN236,MATCH(Lists!$B$27,$A$1:$AN$1,0))&amp;""),"")&lt;&gt;""),1,0))</f>
        <v/>
      </c>
      <c r="AQ236" s="19">
        <f>IF(AP236=1,COUNTIF($AP$2:AP236,1),"")</f>
        <v/>
      </c>
      <c r="AR236" s="19">
        <f>IF(IFERROR(TRIM(INDEX($A236:$AN236,MATCH(Lists!$B$3,$A$1:$AN$1,0))&amp;""),"")="",0,IF(OR(IFERROR(TRIM(INDEX($A236:$AN236,MATCH(Lists!$B$20,$A$1:$AN$1,0))&amp;""),"")&lt;&gt;"",IFERROR(TRIM(INDEX($A236:$AN236,MATCH(Lists!$B$21,$A$1:$AN$1,0))&amp;""),"")=Lists!$B$30,IFERROR(TRIM(INDEX($A236:$AN236,MATCH(Lists!$B$22,$A$1:$AN$1,0))&amp;""),"")&lt;&gt;"",IFERROR(TRIM(INDEX($A236:$AN236,MATCH(Lists!$B$23,$A$1:$AN$1,0))&amp;""),"")&lt;&gt;""),1,0))</f>
        <v/>
      </c>
      <c r="AS236" s="19">
        <f>IF(AR236=1,COUNTIF($AR$2:AR236,1),"")</f>
        <v/>
      </c>
    </row>
    <row r="237">
      <c r="AP237" s="19">
        <f>IF(IFERROR(TRIM(INDEX($A237:$AN237,MATCH(Lists!$B$3,$A$1:$AN$1,0))&amp;""),"")="",0,IF(OR(IFERROR(TRIM(INDEX($A237:$AN237,MATCH(Lists!$B$24,$A$1:$AN$1,0))&amp;""),"")=Lists!$B$30,IFERROR(TRIM(INDEX($A237:$AN237,MATCH(Lists!$B$25,$A$1:$AN$1,0))&amp;""),"")&lt;&gt;"",IFERROR(TRIM(INDEX($A237:$AN237,MATCH(Lists!$B$26,$A$1:$AN$1,0))&amp;""),"")&lt;&gt;"",IFERROR(TRIM(INDEX($A237:$AN237,MATCH(Lists!$B$27,$A$1:$AN$1,0))&amp;""),"")&lt;&gt;""),1,0))</f>
        <v/>
      </c>
      <c r="AQ237" s="19">
        <f>IF(AP237=1,COUNTIF($AP$2:AP237,1),"")</f>
        <v/>
      </c>
      <c r="AR237" s="19">
        <f>IF(IFERROR(TRIM(INDEX($A237:$AN237,MATCH(Lists!$B$3,$A$1:$AN$1,0))&amp;""),"")="",0,IF(OR(IFERROR(TRIM(INDEX($A237:$AN237,MATCH(Lists!$B$20,$A$1:$AN$1,0))&amp;""),"")&lt;&gt;"",IFERROR(TRIM(INDEX($A237:$AN237,MATCH(Lists!$B$21,$A$1:$AN$1,0))&amp;""),"")=Lists!$B$30,IFERROR(TRIM(INDEX($A237:$AN237,MATCH(Lists!$B$22,$A$1:$AN$1,0))&amp;""),"")&lt;&gt;"",IFERROR(TRIM(INDEX($A237:$AN237,MATCH(Lists!$B$23,$A$1:$AN$1,0))&amp;""),"")&lt;&gt;""),1,0))</f>
        <v/>
      </c>
      <c r="AS237" s="19">
        <f>IF(AR237=1,COUNTIF($AR$2:AR237,1),"")</f>
        <v/>
      </c>
    </row>
    <row r="238">
      <c r="AP238" s="19">
        <f>IF(IFERROR(TRIM(INDEX($A238:$AN238,MATCH(Lists!$B$3,$A$1:$AN$1,0))&amp;""),"")="",0,IF(OR(IFERROR(TRIM(INDEX($A238:$AN238,MATCH(Lists!$B$24,$A$1:$AN$1,0))&amp;""),"")=Lists!$B$30,IFERROR(TRIM(INDEX($A238:$AN238,MATCH(Lists!$B$25,$A$1:$AN$1,0))&amp;""),"")&lt;&gt;"",IFERROR(TRIM(INDEX($A238:$AN238,MATCH(Lists!$B$26,$A$1:$AN$1,0))&amp;""),"")&lt;&gt;"",IFERROR(TRIM(INDEX($A238:$AN238,MATCH(Lists!$B$27,$A$1:$AN$1,0))&amp;""),"")&lt;&gt;""),1,0))</f>
        <v/>
      </c>
      <c r="AQ238" s="19">
        <f>IF(AP238=1,COUNTIF($AP$2:AP238,1),"")</f>
        <v/>
      </c>
      <c r="AR238" s="19">
        <f>IF(IFERROR(TRIM(INDEX($A238:$AN238,MATCH(Lists!$B$3,$A$1:$AN$1,0))&amp;""),"")="",0,IF(OR(IFERROR(TRIM(INDEX($A238:$AN238,MATCH(Lists!$B$20,$A$1:$AN$1,0))&amp;""),"")&lt;&gt;"",IFERROR(TRIM(INDEX($A238:$AN238,MATCH(Lists!$B$21,$A$1:$AN$1,0))&amp;""),"")=Lists!$B$30,IFERROR(TRIM(INDEX($A238:$AN238,MATCH(Lists!$B$22,$A$1:$AN$1,0))&amp;""),"")&lt;&gt;"",IFERROR(TRIM(INDEX($A238:$AN238,MATCH(Lists!$B$23,$A$1:$AN$1,0))&amp;""),"")&lt;&gt;""),1,0))</f>
        <v/>
      </c>
      <c r="AS238" s="19">
        <f>IF(AR238=1,COUNTIF($AR$2:AR238,1),"")</f>
        <v/>
      </c>
    </row>
    <row r="239">
      <c r="AP239" s="19">
        <f>IF(IFERROR(TRIM(INDEX($A239:$AN239,MATCH(Lists!$B$3,$A$1:$AN$1,0))&amp;""),"")="",0,IF(OR(IFERROR(TRIM(INDEX($A239:$AN239,MATCH(Lists!$B$24,$A$1:$AN$1,0))&amp;""),"")=Lists!$B$30,IFERROR(TRIM(INDEX($A239:$AN239,MATCH(Lists!$B$25,$A$1:$AN$1,0))&amp;""),"")&lt;&gt;"",IFERROR(TRIM(INDEX($A239:$AN239,MATCH(Lists!$B$26,$A$1:$AN$1,0))&amp;""),"")&lt;&gt;"",IFERROR(TRIM(INDEX($A239:$AN239,MATCH(Lists!$B$27,$A$1:$AN$1,0))&amp;""),"")&lt;&gt;""),1,0))</f>
        <v/>
      </c>
      <c r="AQ239" s="19">
        <f>IF(AP239=1,COUNTIF($AP$2:AP239,1),"")</f>
        <v/>
      </c>
      <c r="AR239" s="19">
        <f>IF(IFERROR(TRIM(INDEX($A239:$AN239,MATCH(Lists!$B$3,$A$1:$AN$1,0))&amp;""),"")="",0,IF(OR(IFERROR(TRIM(INDEX($A239:$AN239,MATCH(Lists!$B$20,$A$1:$AN$1,0))&amp;""),"")&lt;&gt;"",IFERROR(TRIM(INDEX($A239:$AN239,MATCH(Lists!$B$21,$A$1:$AN$1,0))&amp;""),"")=Lists!$B$30,IFERROR(TRIM(INDEX($A239:$AN239,MATCH(Lists!$B$22,$A$1:$AN$1,0))&amp;""),"")&lt;&gt;"",IFERROR(TRIM(INDEX($A239:$AN239,MATCH(Lists!$B$23,$A$1:$AN$1,0))&amp;""),"")&lt;&gt;""),1,0))</f>
        <v/>
      </c>
      <c r="AS239" s="19">
        <f>IF(AR239=1,COUNTIF($AR$2:AR239,1),"")</f>
        <v/>
      </c>
    </row>
    <row r="240">
      <c r="AP240" s="19">
        <f>IF(IFERROR(TRIM(INDEX($A240:$AN240,MATCH(Lists!$B$3,$A$1:$AN$1,0))&amp;""),"")="",0,IF(OR(IFERROR(TRIM(INDEX($A240:$AN240,MATCH(Lists!$B$24,$A$1:$AN$1,0))&amp;""),"")=Lists!$B$30,IFERROR(TRIM(INDEX($A240:$AN240,MATCH(Lists!$B$25,$A$1:$AN$1,0))&amp;""),"")&lt;&gt;"",IFERROR(TRIM(INDEX($A240:$AN240,MATCH(Lists!$B$26,$A$1:$AN$1,0))&amp;""),"")&lt;&gt;"",IFERROR(TRIM(INDEX($A240:$AN240,MATCH(Lists!$B$27,$A$1:$AN$1,0))&amp;""),"")&lt;&gt;""),1,0))</f>
        <v/>
      </c>
      <c r="AQ240" s="19">
        <f>IF(AP240=1,COUNTIF($AP$2:AP240,1),"")</f>
        <v/>
      </c>
      <c r="AR240" s="19">
        <f>IF(IFERROR(TRIM(INDEX($A240:$AN240,MATCH(Lists!$B$3,$A$1:$AN$1,0))&amp;""),"")="",0,IF(OR(IFERROR(TRIM(INDEX($A240:$AN240,MATCH(Lists!$B$20,$A$1:$AN$1,0))&amp;""),"")&lt;&gt;"",IFERROR(TRIM(INDEX($A240:$AN240,MATCH(Lists!$B$21,$A$1:$AN$1,0))&amp;""),"")=Lists!$B$30,IFERROR(TRIM(INDEX($A240:$AN240,MATCH(Lists!$B$22,$A$1:$AN$1,0))&amp;""),"")&lt;&gt;"",IFERROR(TRIM(INDEX($A240:$AN240,MATCH(Lists!$B$23,$A$1:$AN$1,0))&amp;""),"")&lt;&gt;""),1,0))</f>
        <v/>
      </c>
      <c r="AS240" s="19">
        <f>IF(AR240=1,COUNTIF($AR$2:AR240,1),"")</f>
        <v/>
      </c>
    </row>
    <row r="241">
      <c r="AP241" s="19">
        <f>IF(IFERROR(TRIM(INDEX($A241:$AN241,MATCH(Lists!$B$3,$A$1:$AN$1,0))&amp;""),"")="",0,IF(OR(IFERROR(TRIM(INDEX($A241:$AN241,MATCH(Lists!$B$24,$A$1:$AN$1,0))&amp;""),"")=Lists!$B$30,IFERROR(TRIM(INDEX($A241:$AN241,MATCH(Lists!$B$25,$A$1:$AN$1,0))&amp;""),"")&lt;&gt;"",IFERROR(TRIM(INDEX($A241:$AN241,MATCH(Lists!$B$26,$A$1:$AN$1,0))&amp;""),"")&lt;&gt;"",IFERROR(TRIM(INDEX($A241:$AN241,MATCH(Lists!$B$27,$A$1:$AN$1,0))&amp;""),"")&lt;&gt;""),1,0))</f>
        <v/>
      </c>
      <c r="AQ241" s="19">
        <f>IF(AP241=1,COUNTIF($AP$2:AP241,1),"")</f>
        <v/>
      </c>
      <c r="AR241" s="19">
        <f>IF(IFERROR(TRIM(INDEX($A241:$AN241,MATCH(Lists!$B$3,$A$1:$AN$1,0))&amp;""),"")="",0,IF(OR(IFERROR(TRIM(INDEX($A241:$AN241,MATCH(Lists!$B$20,$A$1:$AN$1,0))&amp;""),"")&lt;&gt;"",IFERROR(TRIM(INDEX($A241:$AN241,MATCH(Lists!$B$21,$A$1:$AN$1,0))&amp;""),"")=Lists!$B$30,IFERROR(TRIM(INDEX($A241:$AN241,MATCH(Lists!$B$22,$A$1:$AN$1,0))&amp;""),"")&lt;&gt;"",IFERROR(TRIM(INDEX($A241:$AN241,MATCH(Lists!$B$23,$A$1:$AN$1,0))&amp;""),"")&lt;&gt;""),1,0))</f>
        <v/>
      </c>
      <c r="AS241" s="19">
        <f>IF(AR241=1,COUNTIF($AR$2:AR241,1),"")</f>
        <v/>
      </c>
    </row>
    <row r="242">
      <c r="AP242" s="19">
        <f>IF(IFERROR(TRIM(INDEX($A242:$AN242,MATCH(Lists!$B$3,$A$1:$AN$1,0))&amp;""),"")="",0,IF(OR(IFERROR(TRIM(INDEX($A242:$AN242,MATCH(Lists!$B$24,$A$1:$AN$1,0))&amp;""),"")=Lists!$B$30,IFERROR(TRIM(INDEX($A242:$AN242,MATCH(Lists!$B$25,$A$1:$AN$1,0))&amp;""),"")&lt;&gt;"",IFERROR(TRIM(INDEX($A242:$AN242,MATCH(Lists!$B$26,$A$1:$AN$1,0))&amp;""),"")&lt;&gt;"",IFERROR(TRIM(INDEX($A242:$AN242,MATCH(Lists!$B$27,$A$1:$AN$1,0))&amp;""),"")&lt;&gt;""),1,0))</f>
        <v/>
      </c>
      <c r="AQ242" s="19">
        <f>IF(AP242=1,COUNTIF($AP$2:AP242,1),"")</f>
        <v/>
      </c>
      <c r="AR242" s="19">
        <f>IF(IFERROR(TRIM(INDEX($A242:$AN242,MATCH(Lists!$B$3,$A$1:$AN$1,0))&amp;""),"")="",0,IF(OR(IFERROR(TRIM(INDEX($A242:$AN242,MATCH(Lists!$B$20,$A$1:$AN$1,0))&amp;""),"")&lt;&gt;"",IFERROR(TRIM(INDEX($A242:$AN242,MATCH(Lists!$B$21,$A$1:$AN$1,0))&amp;""),"")=Lists!$B$30,IFERROR(TRIM(INDEX($A242:$AN242,MATCH(Lists!$B$22,$A$1:$AN$1,0))&amp;""),"")&lt;&gt;"",IFERROR(TRIM(INDEX($A242:$AN242,MATCH(Lists!$B$23,$A$1:$AN$1,0))&amp;""),"")&lt;&gt;""),1,0))</f>
        <v/>
      </c>
      <c r="AS242" s="19">
        <f>IF(AR242=1,COUNTIF($AR$2:AR242,1),"")</f>
        <v/>
      </c>
    </row>
    <row r="243">
      <c r="AP243" s="19">
        <f>IF(IFERROR(TRIM(INDEX($A243:$AN243,MATCH(Lists!$B$3,$A$1:$AN$1,0))&amp;""),"")="",0,IF(OR(IFERROR(TRIM(INDEX($A243:$AN243,MATCH(Lists!$B$24,$A$1:$AN$1,0))&amp;""),"")=Lists!$B$30,IFERROR(TRIM(INDEX($A243:$AN243,MATCH(Lists!$B$25,$A$1:$AN$1,0))&amp;""),"")&lt;&gt;"",IFERROR(TRIM(INDEX($A243:$AN243,MATCH(Lists!$B$26,$A$1:$AN$1,0))&amp;""),"")&lt;&gt;"",IFERROR(TRIM(INDEX($A243:$AN243,MATCH(Lists!$B$27,$A$1:$AN$1,0))&amp;""),"")&lt;&gt;""),1,0))</f>
        <v/>
      </c>
      <c r="AQ243" s="19">
        <f>IF(AP243=1,COUNTIF($AP$2:AP243,1),"")</f>
        <v/>
      </c>
      <c r="AR243" s="19">
        <f>IF(IFERROR(TRIM(INDEX($A243:$AN243,MATCH(Lists!$B$3,$A$1:$AN$1,0))&amp;""),"")="",0,IF(OR(IFERROR(TRIM(INDEX($A243:$AN243,MATCH(Lists!$B$20,$A$1:$AN$1,0))&amp;""),"")&lt;&gt;"",IFERROR(TRIM(INDEX($A243:$AN243,MATCH(Lists!$B$21,$A$1:$AN$1,0))&amp;""),"")=Lists!$B$30,IFERROR(TRIM(INDEX($A243:$AN243,MATCH(Lists!$B$22,$A$1:$AN$1,0))&amp;""),"")&lt;&gt;"",IFERROR(TRIM(INDEX($A243:$AN243,MATCH(Lists!$B$23,$A$1:$AN$1,0))&amp;""),"")&lt;&gt;""),1,0))</f>
        <v/>
      </c>
      <c r="AS243" s="19">
        <f>IF(AR243=1,COUNTIF($AR$2:AR243,1),"")</f>
        <v/>
      </c>
    </row>
    <row r="244">
      <c r="AP244" s="19">
        <f>IF(IFERROR(TRIM(INDEX($A244:$AN244,MATCH(Lists!$B$3,$A$1:$AN$1,0))&amp;""),"")="",0,IF(OR(IFERROR(TRIM(INDEX($A244:$AN244,MATCH(Lists!$B$24,$A$1:$AN$1,0))&amp;""),"")=Lists!$B$30,IFERROR(TRIM(INDEX($A244:$AN244,MATCH(Lists!$B$25,$A$1:$AN$1,0))&amp;""),"")&lt;&gt;"",IFERROR(TRIM(INDEX($A244:$AN244,MATCH(Lists!$B$26,$A$1:$AN$1,0))&amp;""),"")&lt;&gt;"",IFERROR(TRIM(INDEX($A244:$AN244,MATCH(Lists!$B$27,$A$1:$AN$1,0))&amp;""),"")&lt;&gt;""),1,0))</f>
        <v/>
      </c>
      <c r="AQ244" s="19">
        <f>IF(AP244=1,COUNTIF($AP$2:AP244,1),"")</f>
        <v/>
      </c>
      <c r="AR244" s="19">
        <f>IF(IFERROR(TRIM(INDEX($A244:$AN244,MATCH(Lists!$B$3,$A$1:$AN$1,0))&amp;""),"")="",0,IF(OR(IFERROR(TRIM(INDEX($A244:$AN244,MATCH(Lists!$B$20,$A$1:$AN$1,0))&amp;""),"")&lt;&gt;"",IFERROR(TRIM(INDEX($A244:$AN244,MATCH(Lists!$B$21,$A$1:$AN$1,0))&amp;""),"")=Lists!$B$30,IFERROR(TRIM(INDEX($A244:$AN244,MATCH(Lists!$B$22,$A$1:$AN$1,0))&amp;""),"")&lt;&gt;"",IFERROR(TRIM(INDEX($A244:$AN244,MATCH(Lists!$B$23,$A$1:$AN$1,0))&amp;""),"")&lt;&gt;""),1,0))</f>
        <v/>
      </c>
      <c r="AS244" s="19">
        <f>IF(AR244=1,COUNTIF($AR$2:AR244,1),"")</f>
        <v/>
      </c>
    </row>
    <row r="245">
      <c r="AP245" s="19">
        <f>IF(IFERROR(TRIM(INDEX($A245:$AN245,MATCH(Lists!$B$3,$A$1:$AN$1,0))&amp;""),"")="",0,IF(OR(IFERROR(TRIM(INDEX($A245:$AN245,MATCH(Lists!$B$24,$A$1:$AN$1,0))&amp;""),"")=Lists!$B$30,IFERROR(TRIM(INDEX($A245:$AN245,MATCH(Lists!$B$25,$A$1:$AN$1,0))&amp;""),"")&lt;&gt;"",IFERROR(TRIM(INDEX($A245:$AN245,MATCH(Lists!$B$26,$A$1:$AN$1,0))&amp;""),"")&lt;&gt;"",IFERROR(TRIM(INDEX($A245:$AN245,MATCH(Lists!$B$27,$A$1:$AN$1,0))&amp;""),"")&lt;&gt;""),1,0))</f>
        <v/>
      </c>
      <c r="AQ245" s="19">
        <f>IF(AP245=1,COUNTIF($AP$2:AP245,1),"")</f>
        <v/>
      </c>
      <c r="AR245" s="19">
        <f>IF(IFERROR(TRIM(INDEX($A245:$AN245,MATCH(Lists!$B$3,$A$1:$AN$1,0))&amp;""),"")="",0,IF(OR(IFERROR(TRIM(INDEX($A245:$AN245,MATCH(Lists!$B$20,$A$1:$AN$1,0))&amp;""),"")&lt;&gt;"",IFERROR(TRIM(INDEX($A245:$AN245,MATCH(Lists!$B$21,$A$1:$AN$1,0))&amp;""),"")=Lists!$B$30,IFERROR(TRIM(INDEX($A245:$AN245,MATCH(Lists!$B$22,$A$1:$AN$1,0))&amp;""),"")&lt;&gt;"",IFERROR(TRIM(INDEX($A245:$AN245,MATCH(Lists!$B$23,$A$1:$AN$1,0))&amp;""),"")&lt;&gt;""),1,0))</f>
        <v/>
      </c>
      <c r="AS245" s="19">
        <f>IF(AR245=1,COUNTIF($AR$2:AR245,1),"")</f>
        <v/>
      </c>
    </row>
    <row r="246">
      <c r="AP246" s="19">
        <f>IF(IFERROR(TRIM(INDEX($A246:$AN246,MATCH(Lists!$B$3,$A$1:$AN$1,0))&amp;""),"")="",0,IF(OR(IFERROR(TRIM(INDEX($A246:$AN246,MATCH(Lists!$B$24,$A$1:$AN$1,0))&amp;""),"")=Lists!$B$30,IFERROR(TRIM(INDEX($A246:$AN246,MATCH(Lists!$B$25,$A$1:$AN$1,0))&amp;""),"")&lt;&gt;"",IFERROR(TRIM(INDEX($A246:$AN246,MATCH(Lists!$B$26,$A$1:$AN$1,0))&amp;""),"")&lt;&gt;"",IFERROR(TRIM(INDEX($A246:$AN246,MATCH(Lists!$B$27,$A$1:$AN$1,0))&amp;""),"")&lt;&gt;""),1,0))</f>
        <v/>
      </c>
      <c r="AQ246" s="19">
        <f>IF(AP246=1,COUNTIF($AP$2:AP246,1),"")</f>
        <v/>
      </c>
      <c r="AR246" s="19">
        <f>IF(IFERROR(TRIM(INDEX($A246:$AN246,MATCH(Lists!$B$3,$A$1:$AN$1,0))&amp;""),"")="",0,IF(OR(IFERROR(TRIM(INDEX($A246:$AN246,MATCH(Lists!$B$20,$A$1:$AN$1,0))&amp;""),"")&lt;&gt;"",IFERROR(TRIM(INDEX($A246:$AN246,MATCH(Lists!$B$21,$A$1:$AN$1,0))&amp;""),"")=Lists!$B$30,IFERROR(TRIM(INDEX($A246:$AN246,MATCH(Lists!$B$22,$A$1:$AN$1,0))&amp;""),"")&lt;&gt;"",IFERROR(TRIM(INDEX($A246:$AN246,MATCH(Lists!$B$23,$A$1:$AN$1,0))&amp;""),"")&lt;&gt;""),1,0))</f>
        <v/>
      </c>
      <c r="AS246" s="19">
        <f>IF(AR246=1,COUNTIF($AR$2:AR246,1),"")</f>
        <v/>
      </c>
    </row>
    <row r="247">
      <c r="AP247" s="19">
        <f>IF(IFERROR(TRIM(INDEX($A247:$AN247,MATCH(Lists!$B$3,$A$1:$AN$1,0))&amp;""),"")="",0,IF(OR(IFERROR(TRIM(INDEX($A247:$AN247,MATCH(Lists!$B$24,$A$1:$AN$1,0))&amp;""),"")=Lists!$B$30,IFERROR(TRIM(INDEX($A247:$AN247,MATCH(Lists!$B$25,$A$1:$AN$1,0))&amp;""),"")&lt;&gt;"",IFERROR(TRIM(INDEX($A247:$AN247,MATCH(Lists!$B$26,$A$1:$AN$1,0))&amp;""),"")&lt;&gt;"",IFERROR(TRIM(INDEX($A247:$AN247,MATCH(Lists!$B$27,$A$1:$AN$1,0))&amp;""),"")&lt;&gt;""),1,0))</f>
        <v/>
      </c>
      <c r="AQ247" s="19">
        <f>IF(AP247=1,COUNTIF($AP$2:AP247,1),"")</f>
        <v/>
      </c>
      <c r="AR247" s="19">
        <f>IF(IFERROR(TRIM(INDEX($A247:$AN247,MATCH(Lists!$B$3,$A$1:$AN$1,0))&amp;""),"")="",0,IF(OR(IFERROR(TRIM(INDEX($A247:$AN247,MATCH(Lists!$B$20,$A$1:$AN$1,0))&amp;""),"")&lt;&gt;"",IFERROR(TRIM(INDEX($A247:$AN247,MATCH(Lists!$B$21,$A$1:$AN$1,0))&amp;""),"")=Lists!$B$30,IFERROR(TRIM(INDEX($A247:$AN247,MATCH(Lists!$B$22,$A$1:$AN$1,0))&amp;""),"")&lt;&gt;"",IFERROR(TRIM(INDEX($A247:$AN247,MATCH(Lists!$B$23,$A$1:$AN$1,0))&amp;""),"")&lt;&gt;""),1,0))</f>
        <v/>
      </c>
      <c r="AS247" s="19">
        <f>IF(AR247=1,COUNTIF($AR$2:AR247,1),"")</f>
        <v/>
      </c>
    </row>
    <row r="248">
      <c r="AP248" s="19">
        <f>IF(IFERROR(TRIM(INDEX($A248:$AN248,MATCH(Lists!$B$3,$A$1:$AN$1,0))&amp;""),"")="",0,IF(OR(IFERROR(TRIM(INDEX($A248:$AN248,MATCH(Lists!$B$24,$A$1:$AN$1,0))&amp;""),"")=Lists!$B$30,IFERROR(TRIM(INDEX($A248:$AN248,MATCH(Lists!$B$25,$A$1:$AN$1,0))&amp;""),"")&lt;&gt;"",IFERROR(TRIM(INDEX($A248:$AN248,MATCH(Lists!$B$26,$A$1:$AN$1,0))&amp;""),"")&lt;&gt;"",IFERROR(TRIM(INDEX($A248:$AN248,MATCH(Lists!$B$27,$A$1:$AN$1,0))&amp;""),"")&lt;&gt;""),1,0))</f>
        <v/>
      </c>
      <c r="AQ248" s="19">
        <f>IF(AP248=1,COUNTIF($AP$2:AP248,1),"")</f>
        <v/>
      </c>
      <c r="AR248" s="19">
        <f>IF(IFERROR(TRIM(INDEX($A248:$AN248,MATCH(Lists!$B$3,$A$1:$AN$1,0))&amp;""),"")="",0,IF(OR(IFERROR(TRIM(INDEX($A248:$AN248,MATCH(Lists!$B$20,$A$1:$AN$1,0))&amp;""),"")&lt;&gt;"",IFERROR(TRIM(INDEX($A248:$AN248,MATCH(Lists!$B$21,$A$1:$AN$1,0))&amp;""),"")=Lists!$B$30,IFERROR(TRIM(INDEX($A248:$AN248,MATCH(Lists!$B$22,$A$1:$AN$1,0))&amp;""),"")&lt;&gt;"",IFERROR(TRIM(INDEX($A248:$AN248,MATCH(Lists!$B$23,$A$1:$AN$1,0))&amp;""),"")&lt;&gt;""),1,0))</f>
        <v/>
      </c>
      <c r="AS248" s="19">
        <f>IF(AR248=1,COUNTIF($AR$2:AR248,1),"")</f>
        <v/>
      </c>
    </row>
    <row r="249">
      <c r="AP249" s="19">
        <f>IF(IFERROR(TRIM(INDEX($A249:$AN249,MATCH(Lists!$B$3,$A$1:$AN$1,0))&amp;""),"")="",0,IF(OR(IFERROR(TRIM(INDEX($A249:$AN249,MATCH(Lists!$B$24,$A$1:$AN$1,0))&amp;""),"")=Lists!$B$30,IFERROR(TRIM(INDEX($A249:$AN249,MATCH(Lists!$B$25,$A$1:$AN$1,0))&amp;""),"")&lt;&gt;"",IFERROR(TRIM(INDEX($A249:$AN249,MATCH(Lists!$B$26,$A$1:$AN$1,0))&amp;""),"")&lt;&gt;"",IFERROR(TRIM(INDEX($A249:$AN249,MATCH(Lists!$B$27,$A$1:$AN$1,0))&amp;""),"")&lt;&gt;""),1,0))</f>
        <v/>
      </c>
      <c r="AQ249" s="19">
        <f>IF(AP249=1,COUNTIF($AP$2:AP249,1),"")</f>
        <v/>
      </c>
      <c r="AR249" s="19">
        <f>IF(IFERROR(TRIM(INDEX($A249:$AN249,MATCH(Lists!$B$3,$A$1:$AN$1,0))&amp;""),"")="",0,IF(OR(IFERROR(TRIM(INDEX($A249:$AN249,MATCH(Lists!$B$20,$A$1:$AN$1,0))&amp;""),"")&lt;&gt;"",IFERROR(TRIM(INDEX($A249:$AN249,MATCH(Lists!$B$21,$A$1:$AN$1,0))&amp;""),"")=Lists!$B$30,IFERROR(TRIM(INDEX($A249:$AN249,MATCH(Lists!$B$22,$A$1:$AN$1,0))&amp;""),"")&lt;&gt;"",IFERROR(TRIM(INDEX($A249:$AN249,MATCH(Lists!$B$23,$A$1:$AN$1,0))&amp;""),"")&lt;&gt;""),1,0))</f>
        <v/>
      </c>
      <c r="AS249" s="19">
        <f>IF(AR249=1,COUNTIF($AR$2:AR249,1),"")</f>
        <v/>
      </c>
    </row>
    <row r="250">
      <c r="AP250" s="19">
        <f>IF(IFERROR(TRIM(INDEX($A250:$AN250,MATCH(Lists!$B$3,$A$1:$AN$1,0))&amp;""),"")="",0,IF(OR(IFERROR(TRIM(INDEX($A250:$AN250,MATCH(Lists!$B$24,$A$1:$AN$1,0))&amp;""),"")=Lists!$B$30,IFERROR(TRIM(INDEX($A250:$AN250,MATCH(Lists!$B$25,$A$1:$AN$1,0))&amp;""),"")&lt;&gt;"",IFERROR(TRIM(INDEX($A250:$AN250,MATCH(Lists!$B$26,$A$1:$AN$1,0))&amp;""),"")&lt;&gt;"",IFERROR(TRIM(INDEX($A250:$AN250,MATCH(Lists!$B$27,$A$1:$AN$1,0))&amp;""),"")&lt;&gt;""),1,0))</f>
        <v/>
      </c>
      <c r="AQ250" s="19">
        <f>IF(AP250=1,COUNTIF($AP$2:AP250,1),"")</f>
        <v/>
      </c>
      <c r="AR250" s="19">
        <f>IF(IFERROR(TRIM(INDEX($A250:$AN250,MATCH(Lists!$B$3,$A$1:$AN$1,0))&amp;""),"")="",0,IF(OR(IFERROR(TRIM(INDEX($A250:$AN250,MATCH(Lists!$B$20,$A$1:$AN$1,0))&amp;""),"")&lt;&gt;"",IFERROR(TRIM(INDEX($A250:$AN250,MATCH(Lists!$B$21,$A$1:$AN$1,0))&amp;""),"")=Lists!$B$30,IFERROR(TRIM(INDEX($A250:$AN250,MATCH(Lists!$B$22,$A$1:$AN$1,0))&amp;""),"")&lt;&gt;"",IFERROR(TRIM(INDEX($A250:$AN250,MATCH(Lists!$B$23,$A$1:$AN$1,0))&amp;""),"")&lt;&gt;""),1,0))</f>
        <v/>
      </c>
      <c r="AS250" s="19">
        <f>IF(AR250=1,COUNTIF($AR$2:AR250,1),"")</f>
        <v/>
      </c>
    </row>
    <row r="251">
      <c r="AP251" s="19">
        <f>IF(IFERROR(TRIM(INDEX($A251:$AN251,MATCH(Lists!$B$3,$A$1:$AN$1,0))&amp;""),"")="",0,IF(OR(IFERROR(TRIM(INDEX($A251:$AN251,MATCH(Lists!$B$24,$A$1:$AN$1,0))&amp;""),"")=Lists!$B$30,IFERROR(TRIM(INDEX($A251:$AN251,MATCH(Lists!$B$25,$A$1:$AN$1,0))&amp;""),"")&lt;&gt;"",IFERROR(TRIM(INDEX($A251:$AN251,MATCH(Lists!$B$26,$A$1:$AN$1,0))&amp;""),"")&lt;&gt;"",IFERROR(TRIM(INDEX($A251:$AN251,MATCH(Lists!$B$27,$A$1:$AN$1,0))&amp;""),"")&lt;&gt;""),1,0))</f>
        <v/>
      </c>
      <c r="AQ251" s="19">
        <f>IF(AP251=1,COUNTIF($AP$2:AP251,1),"")</f>
        <v/>
      </c>
      <c r="AR251" s="19">
        <f>IF(IFERROR(TRIM(INDEX($A251:$AN251,MATCH(Lists!$B$3,$A$1:$AN$1,0))&amp;""),"")="",0,IF(OR(IFERROR(TRIM(INDEX($A251:$AN251,MATCH(Lists!$B$20,$A$1:$AN$1,0))&amp;""),"")&lt;&gt;"",IFERROR(TRIM(INDEX($A251:$AN251,MATCH(Lists!$B$21,$A$1:$AN$1,0))&amp;""),"")=Lists!$B$30,IFERROR(TRIM(INDEX($A251:$AN251,MATCH(Lists!$B$22,$A$1:$AN$1,0))&amp;""),"")&lt;&gt;"",IFERROR(TRIM(INDEX($A251:$AN251,MATCH(Lists!$B$23,$A$1:$AN$1,0))&amp;""),"")&lt;&gt;""),1,0))</f>
        <v/>
      </c>
      <c r="AS251" s="19">
        <f>IF(AR251=1,COUNTIF($AR$2:AR251,1),"")</f>
        <v/>
      </c>
    </row>
    <row r="252">
      <c r="AP252" s="19">
        <f>IF(IFERROR(TRIM(INDEX($A252:$AN252,MATCH(Lists!$B$3,$A$1:$AN$1,0))&amp;""),"")="",0,IF(OR(IFERROR(TRIM(INDEX($A252:$AN252,MATCH(Lists!$B$24,$A$1:$AN$1,0))&amp;""),"")=Lists!$B$30,IFERROR(TRIM(INDEX($A252:$AN252,MATCH(Lists!$B$25,$A$1:$AN$1,0))&amp;""),"")&lt;&gt;"",IFERROR(TRIM(INDEX($A252:$AN252,MATCH(Lists!$B$26,$A$1:$AN$1,0))&amp;""),"")&lt;&gt;"",IFERROR(TRIM(INDEX($A252:$AN252,MATCH(Lists!$B$27,$A$1:$AN$1,0))&amp;""),"")&lt;&gt;""),1,0))</f>
        <v/>
      </c>
      <c r="AQ252" s="19">
        <f>IF(AP252=1,COUNTIF($AP$2:AP252,1),"")</f>
        <v/>
      </c>
      <c r="AR252" s="19">
        <f>IF(IFERROR(TRIM(INDEX($A252:$AN252,MATCH(Lists!$B$3,$A$1:$AN$1,0))&amp;""),"")="",0,IF(OR(IFERROR(TRIM(INDEX($A252:$AN252,MATCH(Lists!$B$20,$A$1:$AN$1,0))&amp;""),"")&lt;&gt;"",IFERROR(TRIM(INDEX($A252:$AN252,MATCH(Lists!$B$21,$A$1:$AN$1,0))&amp;""),"")=Lists!$B$30,IFERROR(TRIM(INDEX($A252:$AN252,MATCH(Lists!$B$22,$A$1:$AN$1,0))&amp;""),"")&lt;&gt;"",IFERROR(TRIM(INDEX($A252:$AN252,MATCH(Lists!$B$23,$A$1:$AN$1,0))&amp;""),"")&lt;&gt;""),1,0))</f>
        <v/>
      </c>
      <c r="AS252" s="19">
        <f>IF(AR252=1,COUNTIF($AR$2:AR252,1),"")</f>
        <v/>
      </c>
    </row>
    <row r="253">
      <c r="AP253" s="19">
        <f>IF(IFERROR(TRIM(INDEX($A253:$AN253,MATCH(Lists!$B$3,$A$1:$AN$1,0))&amp;""),"")="",0,IF(OR(IFERROR(TRIM(INDEX($A253:$AN253,MATCH(Lists!$B$24,$A$1:$AN$1,0))&amp;""),"")=Lists!$B$30,IFERROR(TRIM(INDEX($A253:$AN253,MATCH(Lists!$B$25,$A$1:$AN$1,0))&amp;""),"")&lt;&gt;"",IFERROR(TRIM(INDEX($A253:$AN253,MATCH(Lists!$B$26,$A$1:$AN$1,0))&amp;""),"")&lt;&gt;"",IFERROR(TRIM(INDEX($A253:$AN253,MATCH(Lists!$B$27,$A$1:$AN$1,0))&amp;""),"")&lt;&gt;""),1,0))</f>
        <v/>
      </c>
      <c r="AQ253" s="19">
        <f>IF(AP253=1,COUNTIF($AP$2:AP253,1),"")</f>
        <v/>
      </c>
      <c r="AR253" s="19">
        <f>IF(IFERROR(TRIM(INDEX($A253:$AN253,MATCH(Lists!$B$3,$A$1:$AN$1,0))&amp;""),"")="",0,IF(OR(IFERROR(TRIM(INDEX($A253:$AN253,MATCH(Lists!$B$20,$A$1:$AN$1,0))&amp;""),"")&lt;&gt;"",IFERROR(TRIM(INDEX($A253:$AN253,MATCH(Lists!$B$21,$A$1:$AN$1,0))&amp;""),"")=Lists!$B$30,IFERROR(TRIM(INDEX($A253:$AN253,MATCH(Lists!$B$22,$A$1:$AN$1,0))&amp;""),"")&lt;&gt;"",IFERROR(TRIM(INDEX($A253:$AN253,MATCH(Lists!$B$23,$A$1:$AN$1,0))&amp;""),"")&lt;&gt;""),1,0))</f>
        <v/>
      </c>
      <c r="AS253" s="19">
        <f>IF(AR253=1,COUNTIF($AR$2:AR253,1),"")</f>
        <v/>
      </c>
    </row>
    <row r="254">
      <c r="AP254" s="19">
        <f>IF(IFERROR(TRIM(INDEX($A254:$AN254,MATCH(Lists!$B$3,$A$1:$AN$1,0))&amp;""),"")="",0,IF(OR(IFERROR(TRIM(INDEX($A254:$AN254,MATCH(Lists!$B$24,$A$1:$AN$1,0))&amp;""),"")=Lists!$B$30,IFERROR(TRIM(INDEX($A254:$AN254,MATCH(Lists!$B$25,$A$1:$AN$1,0))&amp;""),"")&lt;&gt;"",IFERROR(TRIM(INDEX($A254:$AN254,MATCH(Lists!$B$26,$A$1:$AN$1,0))&amp;""),"")&lt;&gt;"",IFERROR(TRIM(INDEX($A254:$AN254,MATCH(Lists!$B$27,$A$1:$AN$1,0))&amp;""),"")&lt;&gt;""),1,0))</f>
        <v/>
      </c>
      <c r="AQ254" s="19">
        <f>IF(AP254=1,COUNTIF($AP$2:AP254,1),"")</f>
        <v/>
      </c>
      <c r="AR254" s="19">
        <f>IF(IFERROR(TRIM(INDEX($A254:$AN254,MATCH(Lists!$B$3,$A$1:$AN$1,0))&amp;""),"")="",0,IF(OR(IFERROR(TRIM(INDEX($A254:$AN254,MATCH(Lists!$B$20,$A$1:$AN$1,0))&amp;""),"")&lt;&gt;"",IFERROR(TRIM(INDEX($A254:$AN254,MATCH(Lists!$B$21,$A$1:$AN$1,0))&amp;""),"")=Lists!$B$30,IFERROR(TRIM(INDEX($A254:$AN254,MATCH(Lists!$B$22,$A$1:$AN$1,0))&amp;""),"")&lt;&gt;"",IFERROR(TRIM(INDEX($A254:$AN254,MATCH(Lists!$B$23,$A$1:$AN$1,0))&amp;""),"")&lt;&gt;""),1,0))</f>
        <v/>
      </c>
      <c r="AS254" s="19">
        <f>IF(AR254=1,COUNTIF($AR$2:AR254,1),"")</f>
        <v/>
      </c>
    </row>
    <row r="255">
      <c r="AP255" s="19">
        <f>IF(IFERROR(TRIM(INDEX($A255:$AN255,MATCH(Lists!$B$3,$A$1:$AN$1,0))&amp;""),"")="",0,IF(OR(IFERROR(TRIM(INDEX($A255:$AN255,MATCH(Lists!$B$24,$A$1:$AN$1,0))&amp;""),"")=Lists!$B$30,IFERROR(TRIM(INDEX($A255:$AN255,MATCH(Lists!$B$25,$A$1:$AN$1,0))&amp;""),"")&lt;&gt;"",IFERROR(TRIM(INDEX($A255:$AN255,MATCH(Lists!$B$26,$A$1:$AN$1,0))&amp;""),"")&lt;&gt;"",IFERROR(TRIM(INDEX($A255:$AN255,MATCH(Lists!$B$27,$A$1:$AN$1,0))&amp;""),"")&lt;&gt;""),1,0))</f>
        <v/>
      </c>
      <c r="AQ255" s="19">
        <f>IF(AP255=1,COUNTIF($AP$2:AP255,1),"")</f>
        <v/>
      </c>
      <c r="AR255" s="19">
        <f>IF(IFERROR(TRIM(INDEX($A255:$AN255,MATCH(Lists!$B$3,$A$1:$AN$1,0))&amp;""),"")="",0,IF(OR(IFERROR(TRIM(INDEX($A255:$AN255,MATCH(Lists!$B$20,$A$1:$AN$1,0))&amp;""),"")&lt;&gt;"",IFERROR(TRIM(INDEX($A255:$AN255,MATCH(Lists!$B$21,$A$1:$AN$1,0))&amp;""),"")=Lists!$B$30,IFERROR(TRIM(INDEX($A255:$AN255,MATCH(Lists!$B$22,$A$1:$AN$1,0))&amp;""),"")&lt;&gt;"",IFERROR(TRIM(INDEX($A255:$AN255,MATCH(Lists!$B$23,$A$1:$AN$1,0))&amp;""),"")&lt;&gt;""),1,0))</f>
        <v/>
      </c>
      <c r="AS255" s="19">
        <f>IF(AR255=1,COUNTIF($AR$2:AR255,1),"")</f>
        <v/>
      </c>
    </row>
    <row r="256">
      <c r="AP256" s="19">
        <f>IF(IFERROR(TRIM(INDEX($A256:$AN256,MATCH(Lists!$B$3,$A$1:$AN$1,0))&amp;""),"")="",0,IF(OR(IFERROR(TRIM(INDEX($A256:$AN256,MATCH(Lists!$B$24,$A$1:$AN$1,0))&amp;""),"")=Lists!$B$30,IFERROR(TRIM(INDEX($A256:$AN256,MATCH(Lists!$B$25,$A$1:$AN$1,0))&amp;""),"")&lt;&gt;"",IFERROR(TRIM(INDEX($A256:$AN256,MATCH(Lists!$B$26,$A$1:$AN$1,0))&amp;""),"")&lt;&gt;"",IFERROR(TRIM(INDEX($A256:$AN256,MATCH(Lists!$B$27,$A$1:$AN$1,0))&amp;""),"")&lt;&gt;""),1,0))</f>
        <v/>
      </c>
      <c r="AQ256" s="19">
        <f>IF(AP256=1,COUNTIF($AP$2:AP256,1),"")</f>
        <v/>
      </c>
      <c r="AR256" s="19">
        <f>IF(IFERROR(TRIM(INDEX($A256:$AN256,MATCH(Lists!$B$3,$A$1:$AN$1,0))&amp;""),"")="",0,IF(OR(IFERROR(TRIM(INDEX($A256:$AN256,MATCH(Lists!$B$20,$A$1:$AN$1,0))&amp;""),"")&lt;&gt;"",IFERROR(TRIM(INDEX($A256:$AN256,MATCH(Lists!$B$21,$A$1:$AN$1,0))&amp;""),"")=Lists!$B$30,IFERROR(TRIM(INDEX($A256:$AN256,MATCH(Lists!$B$22,$A$1:$AN$1,0))&amp;""),"")&lt;&gt;"",IFERROR(TRIM(INDEX($A256:$AN256,MATCH(Lists!$B$23,$A$1:$AN$1,0))&amp;""),"")&lt;&gt;""),1,0))</f>
        <v/>
      </c>
      <c r="AS256" s="19">
        <f>IF(AR256=1,COUNTIF($AR$2:AR256,1),"")</f>
        <v/>
      </c>
    </row>
    <row r="257">
      <c r="AP257" s="19">
        <f>IF(IFERROR(TRIM(INDEX($A257:$AN257,MATCH(Lists!$B$3,$A$1:$AN$1,0))&amp;""),"")="",0,IF(OR(IFERROR(TRIM(INDEX($A257:$AN257,MATCH(Lists!$B$24,$A$1:$AN$1,0))&amp;""),"")=Lists!$B$30,IFERROR(TRIM(INDEX($A257:$AN257,MATCH(Lists!$B$25,$A$1:$AN$1,0))&amp;""),"")&lt;&gt;"",IFERROR(TRIM(INDEX($A257:$AN257,MATCH(Lists!$B$26,$A$1:$AN$1,0))&amp;""),"")&lt;&gt;"",IFERROR(TRIM(INDEX($A257:$AN257,MATCH(Lists!$B$27,$A$1:$AN$1,0))&amp;""),"")&lt;&gt;""),1,0))</f>
        <v/>
      </c>
      <c r="AQ257" s="19">
        <f>IF(AP257=1,COUNTIF($AP$2:AP257,1),"")</f>
        <v/>
      </c>
      <c r="AR257" s="19">
        <f>IF(IFERROR(TRIM(INDEX($A257:$AN257,MATCH(Lists!$B$3,$A$1:$AN$1,0))&amp;""),"")="",0,IF(OR(IFERROR(TRIM(INDEX($A257:$AN257,MATCH(Lists!$B$20,$A$1:$AN$1,0))&amp;""),"")&lt;&gt;"",IFERROR(TRIM(INDEX($A257:$AN257,MATCH(Lists!$B$21,$A$1:$AN$1,0))&amp;""),"")=Lists!$B$30,IFERROR(TRIM(INDEX($A257:$AN257,MATCH(Lists!$B$22,$A$1:$AN$1,0))&amp;""),"")&lt;&gt;"",IFERROR(TRIM(INDEX($A257:$AN257,MATCH(Lists!$B$23,$A$1:$AN$1,0))&amp;""),"")&lt;&gt;""),1,0))</f>
        <v/>
      </c>
      <c r="AS257" s="19">
        <f>IF(AR257=1,COUNTIF($AR$2:AR257,1),"")</f>
        <v/>
      </c>
    </row>
    <row r="258">
      <c r="AP258" s="19">
        <f>IF(IFERROR(TRIM(INDEX($A258:$AN258,MATCH(Lists!$B$3,$A$1:$AN$1,0))&amp;""),"")="",0,IF(OR(IFERROR(TRIM(INDEX($A258:$AN258,MATCH(Lists!$B$24,$A$1:$AN$1,0))&amp;""),"")=Lists!$B$30,IFERROR(TRIM(INDEX($A258:$AN258,MATCH(Lists!$B$25,$A$1:$AN$1,0))&amp;""),"")&lt;&gt;"",IFERROR(TRIM(INDEX($A258:$AN258,MATCH(Lists!$B$26,$A$1:$AN$1,0))&amp;""),"")&lt;&gt;"",IFERROR(TRIM(INDEX($A258:$AN258,MATCH(Lists!$B$27,$A$1:$AN$1,0))&amp;""),"")&lt;&gt;""),1,0))</f>
        <v/>
      </c>
      <c r="AQ258" s="19">
        <f>IF(AP258=1,COUNTIF($AP$2:AP258,1),"")</f>
        <v/>
      </c>
      <c r="AR258" s="19">
        <f>IF(IFERROR(TRIM(INDEX($A258:$AN258,MATCH(Lists!$B$3,$A$1:$AN$1,0))&amp;""),"")="",0,IF(OR(IFERROR(TRIM(INDEX($A258:$AN258,MATCH(Lists!$B$20,$A$1:$AN$1,0))&amp;""),"")&lt;&gt;"",IFERROR(TRIM(INDEX($A258:$AN258,MATCH(Lists!$B$21,$A$1:$AN$1,0))&amp;""),"")=Lists!$B$30,IFERROR(TRIM(INDEX($A258:$AN258,MATCH(Lists!$B$22,$A$1:$AN$1,0))&amp;""),"")&lt;&gt;"",IFERROR(TRIM(INDEX($A258:$AN258,MATCH(Lists!$B$23,$A$1:$AN$1,0))&amp;""),"")&lt;&gt;""),1,0))</f>
        <v/>
      </c>
      <c r="AS258" s="19">
        <f>IF(AR258=1,COUNTIF($AR$2:AR258,1),"")</f>
        <v/>
      </c>
    </row>
    <row r="259">
      <c r="AP259" s="19">
        <f>IF(IFERROR(TRIM(INDEX($A259:$AN259,MATCH(Lists!$B$3,$A$1:$AN$1,0))&amp;""),"")="",0,IF(OR(IFERROR(TRIM(INDEX($A259:$AN259,MATCH(Lists!$B$24,$A$1:$AN$1,0))&amp;""),"")=Lists!$B$30,IFERROR(TRIM(INDEX($A259:$AN259,MATCH(Lists!$B$25,$A$1:$AN$1,0))&amp;""),"")&lt;&gt;"",IFERROR(TRIM(INDEX($A259:$AN259,MATCH(Lists!$B$26,$A$1:$AN$1,0))&amp;""),"")&lt;&gt;"",IFERROR(TRIM(INDEX($A259:$AN259,MATCH(Lists!$B$27,$A$1:$AN$1,0))&amp;""),"")&lt;&gt;""),1,0))</f>
        <v/>
      </c>
      <c r="AQ259" s="19">
        <f>IF(AP259=1,COUNTIF($AP$2:AP259,1),"")</f>
        <v/>
      </c>
      <c r="AR259" s="19">
        <f>IF(IFERROR(TRIM(INDEX($A259:$AN259,MATCH(Lists!$B$3,$A$1:$AN$1,0))&amp;""),"")="",0,IF(OR(IFERROR(TRIM(INDEX($A259:$AN259,MATCH(Lists!$B$20,$A$1:$AN$1,0))&amp;""),"")&lt;&gt;"",IFERROR(TRIM(INDEX($A259:$AN259,MATCH(Lists!$B$21,$A$1:$AN$1,0))&amp;""),"")=Lists!$B$30,IFERROR(TRIM(INDEX($A259:$AN259,MATCH(Lists!$B$22,$A$1:$AN$1,0))&amp;""),"")&lt;&gt;"",IFERROR(TRIM(INDEX($A259:$AN259,MATCH(Lists!$B$23,$A$1:$AN$1,0))&amp;""),"")&lt;&gt;""),1,0))</f>
        <v/>
      </c>
      <c r="AS259" s="19">
        <f>IF(AR259=1,COUNTIF($AR$2:AR259,1),"")</f>
        <v/>
      </c>
    </row>
    <row r="260">
      <c r="AP260" s="19">
        <f>IF(IFERROR(TRIM(INDEX($A260:$AN260,MATCH(Lists!$B$3,$A$1:$AN$1,0))&amp;""),"")="",0,IF(OR(IFERROR(TRIM(INDEX($A260:$AN260,MATCH(Lists!$B$24,$A$1:$AN$1,0))&amp;""),"")=Lists!$B$30,IFERROR(TRIM(INDEX($A260:$AN260,MATCH(Lists!$B$25,$A$1:$AN$1,0))&amp;""),"")&lt;&gt;"",IFERROR(TRIM(INDEX($A260:$AN260,MATCH(Lists!$B$26,$A$1:$AN$1,0))&amp;""),"")&lt;&gt;"",IFERROR(TRIM(INDEX($A260:$AN260,MATCH(Lists!$B$27,$A$1:$AN$1,0))&amp;""),"")&lt;&gt;""),1,0))</f>
        <v/>
      </c>
      <c r="AQ260" s="19">
        <f>IF(AP260=1,COUNTIF($AP$2:AP260,1),"")</f>
        <v/>
      </c>
      <c r="AR260" s="19">
        <f>IF(IFERROR(TRIM(INDEX($A260:$AN260,MATCH(Lists!$B$3,$A$1:$AN$1,0))&amp;""),"")="",0,IF(OR(IFERROR(TRIM(INDEX($A260:$AN260,MATCH(Lists!$B$20,$A$1:$AN$1,0))&amp;""),"")&lt;&gt;"",IFERROR(TRIM(INDEX($A260:$AN260,MATCH(Lists!$B$21,$A$1:$AN$1,0))&amp;""),"")=Lists!$B$30,IFERROR(TRIM(INDEX($A260:$AN260,MATCH(Lists!$B$22,$A$1:$AN$1,0))&amp;""),"")&lt;&gt;"",IFERROR(TRIM(INDEX($A260:$AN260,MATCH(Lists!$B$23,$A$1:$AN$1,0))&amp;""),"")&lt;&gt;""),1,0))</f>
        <v/>
      </c>
      <c r="AS260" s="19">
        <f>IF(AR260=1,COUNTIF($AR$2:AR260,1),"")</f>
        <v/>
      </c>
    </row>
    <row r="261">
      <c r="AP261" s="19">
        <f>IF(IFERROR(TRIM(INDEX($A261:$AN261,MATCH(Lists!$B$3,$A$1:$AN$1,0))&amp;""),"")="",0,IF(OR(IFERROR(TRIM(INDEX($A261:$AN261,MATCH(Lists!$B$24,$A$1:$AN$1,0))&amp;""),"")=Lists!$B$30,IFERROR(TRIM(INDEX($A261:$AN261,MATCH(Lists!$B$25,$A$1:$AN$1,0))&amp;""),"")&lt;&gt;"",IFERROR(TRIM(INDEX($A261:$AN261,MATCH(Lists!$B$26,$A$1:$AN$1,0))&amp;""),"")&lt;&gt;"",IFERROR(TRIM(INDEX($A261:$AN261,MATCH(Lists!$B$27,$A$1:$AN$1,0))&amp;""),"")&lt;&gt;""),1,0))</f>
        <v/>
      </c>
      <c r="AQ261" s="19">
        <f>IF(AP261=1,COUNTIF($AP$2:AP261,1),"")</f>
        <v/>
      </c>
      <c r="AR261" s="19">
        <f>IF(IFERROR(TRIM(INDEX($A261:$AN261,MATCH(Lists!$B$3,$A$1:$AN$1,0))&amp;""),"")="",0,IF(OR(IFERROR(TRIM(INDEX($A261:$AN261,MATCH(Lists!$B$20,$A$1:$AN$1,0))&amp;""),"")&lt;&gt;"",IFERROR(TRIM(INDEX($A261:$AN261,MATCH(Lists!$B$21,$A$1:$AN$1,0))&amp;""),"")=Lists!$B$30,IFERROR(TRIM(INDEX($A261:$AN261,MATCH(Lists!$B$22,$A$1:$AN$1,0))&amp;""),"")&lt;&gt;"",IFERROR(TRIM(INDEX($A261:$AN261,MATCH(Lists!$B$23,$A$1:$AN$1,0))&amp;""),"")&lt;&gt;""),1,0))</f>
        <v/>
      </c>
      <c r="AS261" s="19">
        <f>IF(AR261=1,COUNTIF($AR$2:AR261,1),"")</f>
        <v/>
      </c>
    </row>
    <row r="262">
      <c r="AP262" s="19">
        <f>IF(IFERROR(TRIM(INDEX($A262:$AN262,MATCH(Lists!$B$3,$A$1:$AN$1,0))&amp;""),"")="",0,IF(OR(IFERROR(TRIM(INDEX($A262:$AN262,MATCH(Lists!$B$24,$A$1:$AN$1,0))&amp;""),"")=Lists!$B$30,IFERROR(TRIM(INDEX($A262:$AN262,MATCH(Lists!$B$25,$A$1:$AN$1,0))&amp;""),"")&lt;&gt;"",IFERROR(TRIM(INDEX($A262:$AN262,MATCH(Lists!$B$26,$A$1:$AN$1,0))&amp;""),"")&lt;&gt;"",IFERROR(TRIM(INDEX($A262:$AN262,MATCH(Lists!$B$27,$A$1:$AN$1,0))&amp;""),"")&lt;&gt;""),1,0))</f>
        <v/>
      </c>
      <c r="AQ262" s="19">
        <f>IF(AP262=1,COUNTIF($AP$2:AP262,1),"")</f>
        <v/>
      </c>
      <c r="AR262" s="19">
        <f>IF(IFERROR(TRIM(INDEX($A262:$AN262,MATCH(Lists!$B$3,$A$1:$AN$1,0))&amp;""),"")="",0,IF(OR(IFERROR(TRIM(INDEX($A262:$AN262,MATCH(Lists!$B$20,$A$1:$AN$1,0))&amp;""),"")&lt;&gt;"",IFERROR(TRIM(INDEX($A262:$AN262,MATCH(Lists!$B$21,$A$1:$AN$1,0))&amp;""),"")=Lists!$B$30,IFERROR(TRIM(INDEX($A262:$AN262,MATCH(Lists!$B$22,$A$1:$AN$1,0))&amp;""),"")&lt;&gt;"",IFERROR(TRIM(INDEX($A262:$AN262,MATCH(Lists!$B$23,$A$1:$AN$1,0))&amp;""),"")&lt;&gt;""),1,0))</f>
        <v/>
      </c>
      <c r="AS262" s="19">
        <f>IF(AR262=1,COUNTIF($AR$2:AR262,1),"")</f>
        <v/>
      </c>
    </row>
    <row r="263">
      <c r="AP263" s="19">
        <f>IF(IFERROR(TRIM(INDEX($A263:$AN263,MATCH(Lists!$B$3,$A$1:$AN$1,0))&amp;""),"")="",0,IF(OR(IFERROR(TRIM(INDEX($A263:$AN263,MATCH(Lists!$B$24,$A$1:$AN$1,0))&amp;""),"")=Lists!$B$30,IFERROR(TRIM(INDEX($A263:$AN263,MATCH(Lists!$B$25,$A$1:$AN$1,0))&amp;""),"")&lt;&gt;"",IFERROR(TRIM(INDEX($A263:$AN263,MATCH(Lists!$B$26,$A$1:$AN$1,0))&amp;""),"")&lt;&gt;"",IFERROR(TRIM(INDEX($A263:$AN263,MATCH(Lists!$B$27,$A$1:$AN$1,0))&amp;""),"")&lt;&gt;""),1,0))</f>
        <v/>
      </c>
      <c r="AQ263" s="19">
        <f>IF(AP263=1,COUNTIF($AP$2:AP263,1),"")</f>
        <v/>
      </c>
      <c r="AR263" s="19">
        <f>IF(IFERROR(TRIM(INDEX($A263:$AN263,MATCH(Lists!$B$3,$A$1:$AN$1,0))&amp;""),"")="",0,IF(OR(IFERROR(TRIM(INDEX($A263:$AN263,MATCH(Lists!$B$20,$A$1:$AN$1,0))&amp;""),"")&lt;&gt;"",IFERROR(TRIM(INDEX($A263:$AN263,MATCH(Lists!$B$21,$A$1:$AN$1,0))&amp;""),"")=Lists!$B$30,IFERROR(TRIM(INDEX($A263:$AN263,MATCH(Lists!$B$22,$A$1:$AN$1,0))&amp;""),"")&lt;&gt;"",IFERROR(TRIM(INDEX($A263:$AN263,MATCH(Lists!$B$23,$A$1:$AN$1,0))&amp;""),"")&lt;&gt;""),1,0))</f>
        <v/>
      </c>
      <c r="AS263" s="19">
        <f>IF(AR263=1,COUNTIF($AR$2:AR263,1),"")</f>
        <v/>
      </c>
    </row>
    <row r="264">
      <c r="AP264" s="19">
        <f>IF(IFERROR(TRIM(INDEX($A264:$AN264,MATCH(Lists!$B$3,$A$1:$AN$1,0))&amp;""),"")="",0,IF(OR(IFERROR(TRIM(INDEX($A264:$AN264,MATCH(Lists!$B$24,$A$1:$AN$1,0))&amp;""),"")=Lists!$B$30,IFERROR(TRIM(INDEX($A264:$AN264,MATCH(Lists!$B$25,$A$1:$AN$1,0))&amp;""),"")&lt;&gt;"",IFERROR(TRIM(INDEX($A264:$AN264,MATCH(Lists!$B$26,$A$1:$AN$1,0))&amp;""),"")&lt;&gt;"",IFERROR(TRIM(INDEX($A264:$AN264,MATCH(Lists!$B$27,$A$1:$AN$1,0))&amp;""),"")&lt;&gt;""),1,0))</f>
        <v/>
      </c>
      <c r="AQ264" s="19">
        <f>IF(AP264=1,COUNTIF($AP$2:AP264,1),"")</f>
        <v/>
      </c>
      <c r="AR264" s="19">
        <f>IF(IFERROR(TRIM(INDEX($A264:$AN264,MATCH(Lists!$B$3,$A$1:$AN$1,0))&amp;""),"")="",0,IF(OR(IFERROR(TRIM(INDEX($A264:$AN264,MATCH(Lists!$B$20,$A$1:$AN$1,0))&amp;""),"")&lt;&gt;"",IFERROR(TRIM(INDEX($A264:$AN264,MATCH(Lists!$B$21,$A$1:$AN$1,0))&amp;""),"")=Lists!$B$30,IFERROR(TRIM(INDEX($A264:$AN264,MATCH(Lists!$B$22,$A$1:$AN$1,0))&amp;""),"")&lt;&gt;"",IFERROR(TRIM(INDEX($A264:$AN264,MATCH(Lists!$B$23,$A$1:$AN$1,0))&amp;""),"")&lt;&gt;""),1,0))</f>
        <v/>
      </c>
      <c r="AS264" s="19">
        <f>IF(AR264=1,COUNTIF($AR$2:AR264,1),"")</f>
        <v/>
      </c>
    </row>
    <row r="265">
      <c r="AP265" s="19">
        <f>IF(IFERROR(TRIM(INDEX($A265:$AN265,MATCH(Lists!$B$3,$A$1:$AN$1,0))&amp;""),"")="",0,IF(OR(IFERROR(TRIM(INDEX($A265:$AN265,MATCH(Lists!$B$24,$A$1:$AN$1,0))&amp;""),"")=Lists!$B$30,IFERROR(TRIM(INDEX($A265:$AN265,MATCH(Lists!$B$25,$A$1:$AN$1,0))&amp;""),"")&lt;&gt;"",IFERROR(TRIM(INDEX($A265:$AN265,MATCH(Lists!$B$26,$A$1:$AN$1,0))&amp;""),"")&lt;&gt;"",IFERROR(TRIM(INDEX($A265:$AN265,MATCH(Lists!$B$27,$A$1:$AN$1,0))&amp;""),"")&lt;&gt;""),1,0))</f>
        <v/>
      </c>
      <c r="AQ265" s="19">
        <f>IF(AP265=1,COUNTIF($AP$2:AP265,1),"")</f>
        <v/>
      </c>
      <c r="AR265" s="19">
        <f>IF(IFERROR(TRIM(INDEX($A265:$AN265,MATCH(Lists!$B$3,$A$1:$AN$1,0))&amp;""),"")="",0,IF(OR(IFERROR(TRIM(INDEX($A265:$AN265,MATCH(Lists!$B$20,$A$1:$AN$1,0))&amp;""),"")&lt;&gt;"",IFERROR(TRIM(INDEX($A265:$AN265,MATCH(Lists!$B$21,$A$1:$AN$1,0))&amp;""),"")=Lists!$B$30,IFERROR(TRIM(INDEX($A265:$AN265,MATCH(Lists!$B$22,$A$1:$AN$1,0))&amp;""),"")&lt;&gt;"",IFERROR(TRIM(INDEX($A265:$AN265,MATCH(Lists!$B$23,$A$1:$AN$1,0))&amp;""),"")&lt;&gt;""),1,0))</f>
        <v/>
      </c>
      <c r="AS265" s="19">
        <f>IF(AR265=1,COUNTIF($AR$2:AR265,1),"")</f>
        <v/>
      </c>
    </row>
    <row r="266">
      <c r="AP266" s="19">
        <f>IF(IFERROR(TRIM(INDEX($A266:$AN266,MATCH(Lists!$B$3,$A$1:$AN$1,0))&amp;""),"")="",0,IF(OR(IFERROR(TRIM(INDEX($A266:$AN266,MATCH(Lists!$B$24,$A$1:$AN$1,0))&amp;""),"")=Lists!$B$30,IFERROR(TRIM(INDEX($A266:$AN266,MATCH(Lists!$B$25,$A$1:$AN$1,0))&amp;""),"")&lt;&gt;"",IFERROR(TRIM(INDEX($A266:$AN266,MATCH(Lists!$B$26,$A$1:$AN$1,0))&amp;""),"")&lt;&gt;"",IFERROR(TRIM(INDEX($A266:$AN266,MATCH(Lists!$B$27,$A$1:$AN$1,0))&amp;""),"")&lt;&gt;""),1,0))</f>
        <v/>
      </c>
      <c r="AQ266" s="19">
        <f>IF(AP266=1,COUNTIF($AP$2:AP266,1),"")</f>
        <v/>
      </c>
      <c r="AR266" s="19">
        <f>IF(IFERROR(TRIM(INDEX($A266:$AN266,MATCH(Lists!$B$3,$A$1:$AN$1,0))&amp;""),"")="",0,IF(OR(IFERROR(TRIM(INDEX($A266:$AN266,MATCH(Lists!$B$20,$A$1:$AN$1,0))&amp;""),"")&lt;&gt;"",IFERROR(TRIM(INDEX($A266:$AN266,MATCH(Lists!$B$21,$A$1:$AN$1,0))&amp;""),"")=Lists!$B$30,IFERROR(TRIM(INDEX($A266:$AN266,MATCH(Lists!$B$22,$A$1:$AN$1,0))&amp;""),"")&lt;&gt;"",IFERROR(TRIM(INDEX($A266:$AN266,MATCH(Lists!$B$23,$A$1:$AN$1,0))&amp;""),"")&lt;&gt;""),1,0))</f>
        <v/>
      </c>
      <c r="AS266" s="19">
        <f>IF(AR266=1,COUNTIF($AR$2:AR266,1),"")</f>
        <v/>
      </c>
    </row>
    <row r="267">
      <c r="AP267" s="19">
        <f>IF(IFERROR(TRIM(INDEX($A267:$AN267,MATCH(Lists!$B$3,$A$1:$AN$1,0))&amp;""),"")="",0,IF(OR(IFERROR(TRIM(INDEX($A267:$AN267,MATCH(Lists!$B$24,$A$1:$AN$1,0))&amp;""),"")=Lists!$B$30,IFERROR(TRIM(INDEX($A267:$AN267,MATCH(Lists!$B$25,$A$1:$AN$1,0))&amp;""),"")&lt;&gt;"",IFERROR(TRIM(INDEX($A267:$AN267,MATCH(Lists!$B$26,$A$1:$AN$1,0))&amp;""),"")&lt;&gt;"",IFERROR(TRIM(INDEX($A267:$AN267,MATCH(Lists!$B$27,$A$1:$AN$1,0))&amp;""),"")&lt;&gt;""),1,0))</f>
        <v/>
      </c>
      <c r="AQ267" s="19">
        <f>IF(AP267=1,COUNTIF($AP$2:AP267,1),"")</f>
        <v/>
      </c>
      <c r="AR267" s="19">
        <f>IF(IFERROR(TRIM(INDEX($A267:$AN267,MATCH(Lists!$B$3,$A$1:$AN$1,0))&amp;""),"")="",0,IF(OR(IFERROR(TRIM(INDEX($A267:$AN267,MATCH(Lists!$B$20,$A$1:$AN$1,0))&amp;""),"")&lt;&gt;"",IFERROR(TRIM(INDEX($A267:$AN267,MATCH(Lists!$B$21,$A$1:$AN$1,0))&amp;""),"")=Lists!$B$30,IFERROR(TRIM(INDEX($A267:$AN267,MATCH(Lists!$B$22,$A$1:$AN$1,0))&amp;""),"")&lt;&gt;"",IFERROR(TRIM(INDEX($A267:$AN267,MATCH(Lists!$B$23,$A$1:$AN$1,0))&amp;""),"")&lt;&gt;""),1,0))</f>
        <v/>
      </c>
      <c r="AS267" s="19">
        <f>IF(AR267=1,COUNTIF($AR$2:AR267,1),"")</f>
        <v/>
      </c>
    </row>
    <row r="268">
      <c r="AP268" s="19">
        <f>IF(IFERROR(TRIM(INDEX($A268:$AN268,MATCH(Lists!$B$3,$A$1:$AN$1,0))&amp;""),"")="",0,IF(OR(IFERROR(TRIM(INDEX($A268:$AN268,MATCH(Lists!$B$24,$A$1:$AN$1,0))&amp;""),"")=Lists!$B$30,IFERROR(TRIM(INDEX($A268:$AN268,MATCH(Lists!$B$25,$A$1:$AN$1,0))&amp;""),"")&lt;&gt;"",IFERROR(TRIM(INDEX($A268:$AN268,MATCH(Lists!$B$26,$A$1:$AN$1,0))&amp;""),"")&lt;&gt;"",IFERROR(TRIM(INDEX($A268:$AN268,MATCH(Lists!$B$27,$A$1:$AN$1,0))&amp;""),"")&lt;&gt;""),1,0))</f>
        <v/>
      </c>
      <c r="AQ268" s="19">
        <f>IF(AP268=1,COUNTIF($AP$2:AP268,1),"")</f>
        <v/>
      </c>
      <c r="AR268" s="19">
        <f>IF(IFERROR(TRIM(INDEX($A268:$AN268,MATCH(Lists!$B$3,$A$1:$AN$1,0))&amp;""),"")="",0,IF(OR(IFERROR(TRIM(INDEX($A268:$AN268,MATCH(Lists!$B$20,$A$1:$AN$1,0))&amp;""),"")&lt;&gt;"",IFERROR(TRIM(INDEX($A268:$AN268,MATCH(Lists!$B$21,$A$1:$AN$1,0))&amp;""),"")=Lists!$B$30,IFERROR(TRIM(INDEX($A268:$AN268,MATCH(Lists!$B$22,$A$1:$AN$1,0))&amp;""),"")&lt;&gt;"",IFERROR(TRIM(INDEX($A268:$AN268,MATCH(Lists!$B$23,$A$1:$AN$1,0))&amp;""),"")&lt;&gt;""),1,0))</f>
        <v/>
      </c>
      <c r="AS268" s="19">
        <f>IF(AR268=1,COUNTIF($AR$2:AR268,1),"")</f>
        <v/>
      </c>
    </row>
    <row r="269">
      <c r="AP269" s="19">
        <f>IF(IFERROR(TRIM(INDEX($A269:$AN269,MATCH(Lists!$B$3,$A$1:$AN$1,0))&amp;""),"")="",0,IF(OR(IFERROR(TRIM(INDEX($A269:$AN269,MATCH(Lists!$B$24,$A$1:$AN$1,0))&amp;""),"")=Lists!$B$30,IFERROR(TRIM(INDEX($A269:$AN269,MATCH(Lists!$B$25,$A$1:$AN$1,0))&amp;""),"")&lt;&gt;"",IFERROR(TRIM(INDEX($A269:$AN269,MATCH(Lists!$B$26,$A$1:$AN$1,0))&amp;""),"")&lt;&gt;"",IFERROR(TRIM(INDEX($A269:$AN269,MATCH(Lists!$B$27,$A$1:$AN$1,0))&amp;""),"")&lt;&gt;""),1,0))</f>
        <v/>
      </c>
      <c r="AQ269" s="19">
        <f>IF(AP269=1,COUNTIF($AP$2:AP269,1),"")</f>
        <v/>
      </c>
      <c r="AR269" s="19">
        <f>IF(IFERROR(TRIM(INDEX($A269:$AN269,MATCH(Lists!$B$3,$A$1:$AN$1,0))&amp;""),"")="",0,IF(OR(IFERROR(TRIM(INDEX($A269:$AN269,MATCH(Lists!$B$20,$A$1:$AN$1,0))&amp;""),"")&lt;&gt;"",IFERROR(TRIM(INDEX($A269:$AN269,MATCH(Lists!$B$21,$A$1:$AN$1,0))&amp;""),"")=Lists!$B$30,IFERROR(TRIM(INDEX($A269:$AN269,MATCH(Lists!$B$22,$A$1:$AN$1,0))&amp;""),"")&lt;&gt;"",IFERROR(TRIM(INDEX($A269:$AN269,MATCH(Lists!$B$23,$A$1:$AN$1,0))&amp;""),"")&lt;&gt;""),1,0))</f>
        <v/>
      </c>
      <c r="AS269" s="19">
        <f>IF(AR269=1,COUNTIF($AR$2:AR269,1),"")</f>
        <v/>
      </c>
    </row>
    <row r="270">
      <c r="AP270" s="19">
        <f>IF(IFERROR(TRIM(INDEX($A270:$AN270,MATCH(Lists!$B$3,$A$1:$AN$1,0))&amp;""),"")="",0,IF(OR(IFERROR(TRIM(INDEX($A270:$AN270,MATCH(Lists!$B$24,$A$1:$AN$1,0))&amp;""),"")=Lists!$B$30,IFERROR(TRIM(INDEX($A270:$AN270,MATCH(Lists!$B$25,$A$1:$AN$1,0))&amp;""),"")&lt;&gt;"",IFERROR(TRIM(INDEX($A270:$AN270,MATCH(Lists!$B$26,$A$1:$AN$1,0))&amp;""),"")&lt;&gt;"",IFERROR(TRIM(INDEX($A270:$AN270,MATCH(Lists!$B$27,$A$1:$AN$1,0))&amp;""),"")&lt;&gt;""),1,0))</f>
        <v/>
      </c>
      <c r="AQ270" s="19">
        <f>IF(AP270=1,COUNTIF($AP$2:AP270,1),"")</f>
        <v/>
      </c>
      <c r="AR270" s="19">
        <f>IF(IFERROR(TRIM(INDEX($A270:$AN270,MATCH(Lists!$B$3,$A$1:$AN$1,0))&amp;""),"")="",0,IF(OR(IFERROR(TRIM(INDEX($A270:$AN270,MATCH(Lists!$B$20,$A$1:$AN$1,0))&amp;""),"")&lt;&gt;"",IFERROR(TRIM(INDEX($A270:$AN270,MATCH(Lists!$B$21,$A$1:$AN$1,0))&amp;""),"")=Lists!$B$30,IFERROR(TRIM(INDEX($A270:$AN270,MATCH(Lists!$B$22,$A$1:$AN$1,0))&amp;""),"")&lt;&gt;"",IFERROR(TRIM(INDEX($A270:$AN270,MATCH(Lists!$B$23,$A$1:$AN$1,0))&amp;""),"")&lt;&gt;""),1,0))</f>
        <v/>
      </c>
      <c r="AS270" s="19">
        <f>IF(AR270=1,COUNTIF($AR$2:AR270,1),"")</f>
        <v/>
      </c>
    </row>
    <row r="271">
      <c r="AP271" s="19">
        <f>IF(IFERROR(TRIM(INDEX($A271:$AN271,MATCH(Lists!$B$3,$A$1:$AN$1,0))&amp;""),"")="",0,IF(OR(IFERROR(TRIM(INDEX($A271:$AN271,MATCH(Lists!$B$24,$A$1:$AN$1,0))&amp;""),"")=Lists!$B$30,IFERROR(TRIM(INDEX($A271:$AN271,MATCH(Lists!$B$25,$A$1:$AN$1,0))&amp;""),"")&lt;&gt;"",IFERROR(TRIM(INDEX($A271:$AN271,MATCH(Lists!$B$26,$A$1:$AN$1,0))&amp;""),"")&lt;&gt;"",IFERROR(TRIM(INDEX($A271:$AN271,MATCH(Lists!$B$27,$A$1:$AN$1,0))&amp;""),"")&lt;&gt;""),1,0))</f>
        <v/>
      </c>
      <c r="AQ271" s="19">
        <f>IF(AP271=1,COUNTIF($AP$2:AP271,1),"")</f>
        <v/>
      </c>
      <c r="AR271" s="19">
        <f>IF(IFERROR(TRIM(INDEX($A271:$AN271,MATCH(Lists!$B$3,$A$1:$AN$1,0))&amp;""),"")="",0,IF(OR(IFERROR(TRIM(INDEX($A271:$AN271,MATCH(Lists!$B$20,$A$1:$AN$1,0))&amp;""),"")&lt;&gt;"",IFERROR(TRIM(INDEX($A271:$AN271,MATCH(Lists!$B$21,$A$1:$AN$1,0))&amp;""),"")=Lists!$B$30,IFERROR(TRIM(INDEX($A271:$AN271,MATCH(Lists!$B$22,$A$1:$AN$1,0))&amp;""),"")&lt;&gt;"",IFERROR(TRIM(INDEX($A271:$AN271,MATCH(Lists!$B$23,$A$1:$AN$1,0))&amp;""),"")&lt;&gt;""),1,0))</f>
        <v/>
      </c>
      <c r="AS271" s="19">
        <f>IF(AR271=1,COUNTIF($AR$2:AR271,1),"")</f>
        <v/>
      </c>
    </row>
    <row r="272">
      <c r="AP272" s="19">
        <f>IF(IFERROR(TRIM(INDEX($A272:$AN272,MATCH(Lists!$B$3,$A$1:$AN$1,0))&amp;""),"")="",0,IF(OR(IFERROR(TRIM(INDEX($A272:$AN272,MATCH(Lists!$B$24,$A$1:$AN$1,0))&amp;""),"")=Lists!$B$30,IFERROR(TRIM(INDEX($A272:$AN272,MATCH(Lists!$B$25,$A$1:$AN$1,0))&amp;""),"")&lt;&gt;"",IFERROR(TRIM(INDEX($A272:$AN272,MATCH(Lists!$B$26,$A$1:$AN$1,0))&amp;""),"")&lt;&gt;"",IFERROR(TRIM(INDEX($A272:$AN272,MATCH(Lists!$B$27,$A$1:$AN$1,0))&amp;""),"")&lt;&gt;""),1,0))</f>
        <v/>
      </c>
      <c r="AQ272" s="19">
        <f>IF(AP272=1,COUNTIF($AP$2:AP272,1),"")</f>
        <v/>
      </c>
      <c r="AR272" s="19">
        <f>IF(IFERROR(TRIM(INDEX($A272:$AN272,MATCH(Lists!$B$3,$A$1:$AN$1,0))&amp;""),"")="",0,IF(OR(IFERROR(TRIM(INDEX($A272:$AN272,MATCH(Lists!$B$20,$A$1:$AN$1,0))&amp;""),"")&lt;&gt;"",IFERROR(TRIM(INDEX($A272:$AN272,MATCH(Lists!$B$21,$A$1:$AN$1,0))&amp;""),"")=Lists!$B$30,IFERROR(TRIM(INDEX($A272:$AN272,MATCH(Lists!$B$22,$A$1:$AN$1,0))&amp;""),"")&lt;&gt;"",IFERROR(TRIM(INDEX($A272:$AN272,MATCH(Lists!$B$23,$A$1:$AN$1,0))&amp;""),"")&lt;&gt;""),1,0))</f>
        <v/>
      </c>
      <c r="AS272" s="19">
        <f>IF(AR272=1,COUNTIF($AR$2:AR272,1),"")</f>
        <v/>
      </c>
    </row>
    <row r="273">
      <c r="AP273" s="19">
        <f>IF(IFERROR(TRIM(INDEX($A273:$AN273,MATCH(Lists!$B$3,$A$1:$AN$1,0))&amp;""),"")="",0,IF(OR(IFERROR(TRIM(INDEX($A273:$AN273,MATCH(Lists!$B$24,$A$1:$AN$1,0))&amp;""),"")=Lists!$B$30,IFERROR(TRIM(INDEX($A273:$AN273,MATCH(Lists!$B$25,$A$1:$AN$1,0))&amp;""),"")&lt;&gt;"",IFERROR(TRIM(INDEX($A273:$AN273,MATCH(Lists!$B$26,$A$1:$AN$1,0))&amp;""),"")&lt;&gt;"",IFERROR(TRIM(INDEX($A273:$AN273,MATCH(Lists!$B$27,$A$1:$AN$1,0))&amp;""),"")&lt;&gt;""),1,0))</f>
        <v/>
      </c>
      <c r="AQ273" s="19">
        <f>IF(AP273=1,COUNTIF($AP$2:AP273,1),"")</f>
        <v/>
      </c>
      <c r="AR273" s="19">
        <f>IF(IFERROR(TRIM(INDEX($A273:$AN273,MATCH(Lists!$B$3,$A$1:$AN$1,0))&amp;""),"")="",0,IF(OR(IFERROR(TRIM(INDEX($A273:$AN273,MATCH(Lists!$B$20,$A$1:$AN$1,0))&amp;""),"")&lt;&gt;"",IFERROR(TRIM(INDEX($A273:$AN273,MATCH(Lists!$B$21,$A$1:$AN$1,0))&amp;""),"")=Lists!$B$30,IFERROR(TRIM(INDEX($A273:$AN273,MATCH(Lists!$B$22,$A$1:$AN$1,0))&amp;""),"")&lt;&gt;"",IFERROR(TRIM(INDEX($A273:$AN273,MATCH(Lists!$B$23,$A$1:$AN$1,0))&amp;""),"")&lt;&gt;""),1,0))</f>
        <v/>
      </c>
      <c r="AS273" s="19">
        <f>IF(AR273=1,COUNTIF($AR$2:AR273,1),"")</f>
        <v/>
      </c>
    </row>
    <row r="274">
      <c r="AP274" s="19">
        <f>IF(IFERROR(TRIM(INDEX($A274:$AN274,MATCH(Lists!$B$3,$A$1:$AN$1,0))&amp;""),"")="",0,IF(OR(IFERROR(TRIM(INDEX($A274:$AN274,MATCH(Lists!$B$24,$A$1:$AN$1,0))&amp;""),"")=Lists!$B$30,IFERROR(TRIM(INDEX($A274:$AN274,MATCH(Lists!$B$25,$A$1:$AN$1,0))&amp;""),"")&lt;&gt;"",IFERROR(TRIM(INDEX($A274:$AN274,MATCH(Lists!$B$26,$A$1:$AN$1,0))&amp;""),"")&lt;&gt;"",IFERROR(TRIM(INDEX($A274:$AN274,MATCH(Lists!$B$27,$A$1:$AN$1,0))&amp;""),"")&lt;&gt;""),1,0))</f>
        <v/>
      </c>
      <c r="AQ274" s="19">
        <f>IF(AP274=1,COUNTIF($AP$2:AP274,1),"")</f>
        <v/>
      </c>
      <c r="AR274" s="19">
        <f>IF(IFERROR(TRIM(INDEX($A274:$AN274,MATCH(Lists!$B$3,$A$1:$AN$1,0))&amp;""),"")="",0,IF(OR(IFERROR(TRIM(INDEX($A274:$AN274,MATCH(Lists!$B$20,$A$1:$AN$1,0))&amp;""),"")&lt;&gt;"",IFERROR(TRIM(INDEX($A274:$AN274,MATCH(Lists!$B$21,$A$1:$AN$1,0))&amp;""),"")=Lists!$B$30,IFERROR(TRIM(INDEX($A274:$AN274,MATCH(Lists!$B$22,$A$1:$AN$1,0))&amp;""),"")&lt;&gt;"",IFERROR(TRIM(INDEX($A274:$AN274,MATCH(Lists!$B$23,$A$1:$AN$1,0))&amp;""),"")&lt;&gt;""),1,0))</f>
        <v/>
      </c>
      <c r="AS274" s="19">
        <f>IF(AR274=1,COUNTIF($AR$2:AR274,1),"")</f>
        <v/>
      </c>
    </row>
    <row r="275">
      <c r="AP275" s="19">
        <f>IF(IFERROR(TRIM(INDEX($A275:$AN275,MATCH(Lists!$B$3,$A$1:$AN$1,0))&amp;""),"")="",0,IF(OR(IFERROR(TRIM(INDEX($A275:$AN275,MATCH(Lists!$B$24,$A$1:$AN$1,0))&amp;""),"")=Lists!$B$30,IFERROR(TRIM(INDEX($A275:$AN275,MATCH(Lists!$B$25,$A$1:$AN$1,0))&amp;""),"")&lt;&gt;"",IFERROR(TRIM(INDEX($A275:$AN275,MATCH(Lists!$B$26,$A$1:$AN$1,0))&amp;""),"")&lt;&gt;"",IFERROR(TRIM(INDEX($A275:$AN275,MATCH(Lists!$B$27,$A$1:$AN$1,0))&amp;""),"")&lt;&gt;""),1,0))</f>
        <v/>
      </c>
      <c r="AQ275" s="19">
        <f>IF(AP275=1,COUNTIF($AP$2:AP275,1),"")</f>
        <v/>
      </c>
      <c r="AR275" s="19">
        <f>IF(IFERROR(TRIM(INDEX($A275:$AN275,MATCH(Lists!$B$3,$A$1:$AN$1,0))&amp;""),"")="",0,IF(OR(IFERROR(TRIM(INDEX($A275:$AN275,MATCH(Lists!$B$20,$A$1:$AN$1,0))&amp;""),"")&lt;&gt;"",IFERROR(TRIM(INDEX($A275:$AN275,MATCH(Lists!$B$21,$A$1:$AN$1,0))&amp;""),"")=Lists!$B$30,IFERROR(TRIM(INDEX($A275:$AN275,MATCH(Lists!$B$22,$A$1:$AN$1,0))&amp;""),"")&lt;&gt;"",IFERROR(TRIM(INDEX($A275:$AN275,MATCH(Lists!$B$23,$A$1:$AN$1,0))&amp;""),"")&lt;&gt;""),1,0))</f>
        <v/>
      </c>
      <c r="AS275" s="19">
        <f>IF(AR275=1,COUNTIF($AR$2:AR275,1),"")</f>
        <v/>
      </c>
    </row>
    <row r="276">
      <c r="AP276" s="19">
        <f>IF(IFERROR(TRIM(INDEX($A276:$AN276,MATCH(Lists!$B$3,$A$1:$AN$1,0))&amp;""),"")="",0,IF(OR(IFERROR(TRIM(INDEX($A276:$AN276,MATCH(Lists!$B$24,$A$1:$AN$1,0))&amp;""),"")=Lists!$B$30,IFERROR(TRIM(INDEX($A276:$AN276,MATCH(Lists!$B$25,$A$1:$AN$1,0))&amp;""),"")&lt;&gt;"",IFERROR(TRIM(INDEX($A276:$AN276,MATCH(Lists!$B$26,$A$1:$AN$1,0))&amp;""),"")&lt;&gt;"",IFERROR(TRIM(INDEX($A276:$AN276,MATCH(Lists!$B$27,$A$1:$AN$1,0))&amp;""),"")&lt;&gt;""),1,0))</f>
        <v/>
      </c>
      <c r="AQ276" s="19">
        <f>IF(AP276=1,COUNTIF($AP$2:AP276,1),"")</f>
        <v/>
      </c>
      <c r="AR276" s="19">
        <f>IF(IFERROR(TRIM(INDEX($A276:$AN276,MATCH(Lists!$B$3,$A$1:$AN$1,0))&amp;""),"")="",0,IF(OR(IFERROR(TRIM(INDEX($A276:$AN276,MATCH(Lists!$B$20,$A$1:$AN$1,0))&amp;""),"")&lt;&gt;"",IFERROR(TRIM(INDEX($A276:$AN276,MATCH(Lists!$B$21,$A$1:$AN$1,0))&amp;""),"")=Lists!$B$30,IFERROR(TRIM(INDEX($A276:$AN276,MATCH(Lists!$B$22,$A$1:$AN$1,0))&amp;""),"")&lt;&gt;"",IFERROR(TRIM(INDEX($A276:$AN276,MATCH(Lists!$B$23,$A$1:$AN$1,0))&amp;""),"")&lt;&gt;""),1,0))</f>
        <v/>
      </c>
      <c r="AS276" s="19">
        <f>IF(AR276=1,COUNTIF($AR$2:AR276,1),"")</f>
        <v/>
      </c>
    </row>
    <row r="277">
      <c r="AP277" s="19">
        <f>IF(IFERROR(TRIM(INDEX($A277:$AN277,MATCH(Lists!$B$3,$A$1:$AN$1,0))&amp;""),"")="",0,IF(OR(IFERROR(TRIM(INDEX($A277:$AN277,MATCH(Lists!$B$24,$A$1:$AN$1,0))&amp;""),"")=Lists!$B$30,IFERROR(TRIM(INDEX($A277:$AN277,MATCH(Lists!$B$25,$A$1:$AN$1,0))&amp;""),"")&lt;&gt;"",IFERROR(TRIM(INDEX($A277:$AN277,MATCH(Lists!$B$26,$A$1:$AN$1,0))&amp;""),"")&lt;&gt;"",IFERROR(TRIM(INDEX($A277:$AN277,MATCH(Lists!$B$27,$A$1:$AN$1,0))&amp;""),"")&lt;&gt;""),1,0))</f>
        <v/>
      </c>
      <c r="AQ277" s="19">
        <f>IF(AP277=1,COUNTIF($AP$2:AP277,1),"")</f>
        <v/>
      </c>
      <c r="AR277" s="19">
        <f>IF(IFERROR(TRIM(INDEX($A277:$AN277,MATCH(Lists!$B$3,$A$1:$AN$1,0))&amp;""),"")="",0,IF(OR(IFERROR(TRIM(INDEX($A277:$AN277,MATCH(Lists!$B$20,$A$1:$AN$1,0))&amp;""),"")&lt;&gt;"",IFERROR(TRIM(INDEX($A277:$AN277,MATCH(Lists!$B$21,$A$1:$AN$1,0))&amp;""),"")=Lists!$B$30,IFERROR(TRIM(INDEX($A277:$AN277,MATCH(Lists!$B$22,$A$1:$AN$1,0))&amp;""),"")&lt;&gt;"",IFERROR(TRIM(INDEX($A277:$AN277,MATCH(Lists!$B$23,$A$1:$AN$1,0))&amp;""),"")&lt;&gt;""),1,0))</f>
        <v/>
      </c>
      <c r="AS277" s="19">
        <f>IF(AR277=1,COUNTIF($AR$2:AR277,1),"")</f>
        <v/>
      </c>
    </row>
    <row r="278">
      <c r="AP278" s="19">
        <f>IF(IFERROR(TRIM(INDEX($A278:$AN278,MATCH(Lists!$B$3,$A$1:$AN$1,0))&amp;""),"")="",0,IF(OR(IFERROR(TRIM(INDEX($A278:$AN278,MATCH(Lists!$B$24,$A$1:$AN$1,0))&amp;""),"")=Lists!$B$30,IFERROR(TRIM(INDEX($A278:$AN278,MATCH(Lists!$B$25,$A$1:$AN$1,0))&amp;""),"")&lt;&gt;"",IFERROR(TRIM(INDEX($A278:$AN278,MATCH(Lists!$B$26,$A$1:$AN$1,0))&amp;""),"")&lt;&gt;"",IFERROR(TRIM(INDEX($A278:$AN278,MATCH(Lists!$B$27,$A$1:$AN$1,0))&amp;""),"")&lt;&gt;""),1,0))</f>
        <v/>
      </c>
      <c r="AQ278" s="19">
        <f>IF(AP278=1,COUNTIF($AP$2:AP278,1),"")</f>
        <v/>
      </c>
      <c r="AR278" s="19">
        <f>IF(IFERROR(TRIM(INDEX($A278:$AN278,MATCH(Lists!$B$3,$A$1:$AN$1,0))&amp;""),"")="",0,IF(OR(IFERROR(TRIM(INDEX($A278:$AN278,MATCH(Lists!$B$20,$A$1:$AN$1,0))&amp;""),"")&lt;&gt;"",IFERROR(TRIM(INDEX($A278:$AN278,MATCH(Lists!$B$21,$A$1:$AN$1,0))&amp;""),"")=Lists!$B$30,IFERROR(TRIM(INDEX($A278:$AN278,MATCH(Lists!$B$22,$A$1:$AN$1,0))&amp;""),"")&lt;&gt;"",IFERROR(TRIM(INDEX($A278:$AN278,MATCH(Lists!$B$23,$A$1:$AN$1,0))&amp;""),"")&lt;&gt;""),1,0))</f>
        <v/>
      </c>
      <c r="AS278" s="19">
        <f>IF(AR278=1,COUNTIF($AR$2:AR278,1),"")</f>
        <v/>
      </c>
    </row>
    <row r="279">
      <c r="AP279" s="19">
        <f>IF(IFERROR(TRIM(INDEX($A279:$AN279,MATCH(Lists!$B$3,$A$1:$AN$1,0))&amp;""),"")="",0,IF(OR(IFERROR(TRIM(INDEX($A279:$AN279,MATCH(Lists!$B$24,$A$1:$AN$1,0))&amp;""),"")=Lists!$B$30,IFERROR(TRIM(INDEX($A279:$AN279,MATCH(Lists!$B$25,$A$1:$AN$1,0))&amp;""),"")&lt;&gt;"",IFERROR(TRIM(INDEX($A279:$AN279,MATCH(Lists!$B$26,$A$1:$AN$1,0))&amp;""),"")&lt;&gt;"",IFERROR(TRIM(INDEX($A279:$AN279,MATCH(Lists!$B$27,$A$1:$AN$1,0))&amp;""),"")&lt;&gt;""),1,0))</f>
        <v/>
      </c>
      <c r="AQ279" s="19">
        <f>IF(AP279=1,COUNTIF($AP$2:AP279,1),"")</f>
        <v/>
      </c>
      <c r="AR279" s="19">
        <f>IF(IFERROR(TRIM(INDEX($A279:$AN279,MATCH(Lists!$B$3,$A$1:$AN$1,0))&amp;""),"")="",0,IF(OR(IFERROR(TRIM(INDEX($A279:$AN279,MATCH(Lists!$B$20,$A$1:$AN$1,0))&amp;""),"")&lt;&gt;"",IFERROR(TRIM(INDEX($A279:$AN279,MATCH(Lists!$B$21,$A$1:$AN$1,0))&amp;""),"")=Lists!$B$30,IFERROR(TRIM(INDEX($A279:$AN279,MATCH(Lists!$B$22,$A$1:$AN$1,0))&amp;""),"")&lt;&gt;"",IFERROR(TRIM(INDEX($A279:$AN279,MATCH(Lists!$B$23,$A$1:$AN$1,0))&amp;""),"")&lt;&gt;""),1,0))</f>
        <v/>
      </c>
      <c r="AS279" s="19">
        <f>IF(AR279=1,COUNTIF($AR$2:AR279,1),"")</f>
        <v/>
      </c>
    </row>
    <row r="280">
      <c r="AP280" s="19">
        <f>IF(IFERROR(TRIM(INDEX($A280:$AN280,MATCH(Lists!$B$3,$A$1:$AN$1,0))&amp;""),"")="",0,IF(OR(IFERROR(TRIM(INDEX($A280:$AN280,MATCH(Lists!$B$24,$A$1:$AN$1,0))&amp;""),"")=Lists!$B$30,IFERROR(TRIM(INDEX($A280:$AN280,MATCH(Lists!$B$25,$A$1:$AN$1,0))&amp;""),"")&lt;&gt;"",IFERROR(TRIM(INDEX($A280:$AN280,MATCH(Lists!$B$26,$A$1:$AN$1,0))&amp;""),"")&lt;&gt;"",IFERROR(TRIM(INDEX($A280:$AN280,MATCH(Lists!$B$27,$A$1:$AN$1,0))&amp;""),"")&lt;&gt;""),1,0))</f>
        <v/>
      </c>
      <c r="AQ280" s="19">
        <f>IF(AP280=1,COUNTIF($AP$2:AP280,1),"")</f>
        <v/>
      </c>
      <c r="AR280" s="19">
        <f>IF(IFERROR(TRIM(INDEX($A280:$AN280,MATCH(Lists!$B$3,$A$1:$AN$1,0))&amp;""),"")="",0,IF(OR(IFERROR(TRIM(INDEX($A280:$AN280,MATCH(Lists!$B$20,$A$1:$AN$1,0))&amp;""),"")&lt;&gt;"",IFERROR(TRIM(INDEX($A280:$AN280,MATCH(Lists!$B$21,$A$1:$AN$1,0))&amp;""),"")=Lists!$B$30,IFERROR(TRIM(INDEX($A280:$AN280,MATCH(Lists!$B$22,$A$1:$AN$1,0))&amp;""),"")&lt;&gt;"",IFERROR(TRIM(INDEX($A280:$AN280,MATCH(Lists!$B$23,$A$1:$AN$1,0))&amp;""),"")&lt;&gt;""),1,0))</f>
        <v/>
      </c>
      <c r="AS280" s="19">
        <f>IF(AR280=1,COUNTIF($AR$2:AR280,1),"")</f>
        <v/>
      </c>
    </row>
    <row r="281">
      <c r="AP281" s="19">
        <f>IF(IFERROR(TRIM(INDEX($A281:$AN281,MATCH(Lists!$B$3,$A$1:$AN$1,0))&amp;""),"")="",0,IF(OR(IFERROR(TRIM(INDEX($A281:$AN281,MATCH(Lists!$B$24,$A$1:$AN$1,0))&amp;""),"")=Lists!$B$30,IFERROR(TRIM(INDEX($A281:$AN281,MATCH(Lists!$B$25,$A$1:$AN$1,0))&amp;""),"")&lt;&gt;"",IFERROR(TRIM(INDEX($A281:$AN281,MATCH(Lists!$B$26,$A$1:$AN$1,0))&amp;""),"")&lt;&gt;"",IFERROR(TRIM(INDEX($A281:$AN281,MATCH(Lists!$B$27,$A$1:$AN$1,0))&amp;""),"")&lt;&gt;""),1,0))</f>
        <v/>
      </c>
      <c r="AQ281" s="19">
        <f>IF(AP281=1,COUNTIF($AP$2:AP281,1),"")</f>
        <v/>
      </c>
      <c r="AR281" s="19">
        <f>IF(IFERROR(TRIM(INDEX($A281:$AN281,MATCH(Lists!$B$3,$A$1:$AN$1,0))&amp;""),"")="",0,IF(OR(IFERROR(TRIM(INDEX($A281:$AN281,MATCH(Lists!$B$20,$A$1:$AN$1,0))&amp;""),"")&lt;&gt;"",IFERROR(TRIM(INDEX($A281:$AN281,MATCH(Lists!$B$21,$A$1:$AN$1,0))&amp;""),"")=Lists!$B$30,IFERROR(TRIM(INDEX($A281:$AN281,MATCH(Lists!$B$22,$A$1:$AN$1,0))&amp;""),"")&lt;&gt;"",IFERROR(TRIM(INDEX($A281:$AN281,MATCH(Lists!$B$23,$A$1:$AN$1,0))&amp;""),"")&lt;&gt;""),1,0))</f>
        <v/>
      </c>
      <c r="AS281" s="19">
        <f>IF(AR281=1,COUNTIF($AR$2:AR281,1),"")</f>
        <v/>
      </c>
    </row>
    <row r="282">
      <c r="AP282" s="19">
        <f>IF(IFERROR(TRIM(INDEX($A282:$AN282,MATCH(Lists!$B$3,$A$1:$AN$1,0))&amp;""),"")="",0,IF(OR(IFERROR(TRIM(INDEX($A282:$AN282,MATCH(Lists!$B$24,$A$1:$AN$1,0))&amp;""),"")=Lists!$B$30,IFERROR(TRIM(INDEX($A282:$AN282,MATCH(Lists!$B$25,$A$1:$AN$1,0))&amp;""),"")&lt;&gt;"",IFERROR(TRIM(INDEX($A282:$AN282,MATCH(Lists!$B$26,$A$1:$AN$1,0))&amp;""),"")&lt;&gt;"",IFERROR(TRIM(INDEX($A282:$AN282,MATCH(Lists!$B$27,$A$1:$AN$1,0))&amp;""),"")&lt;&gt;""),1,0))</f>
        <v/>
      </c>
      <c r="AQ282" s="19">
        <f>IF(AP282=1,COUNTIF($AP$2:AP282,1),"")</f>
        <v/>
      </c>
      <c r="AR282" s="19">
        <f>IF(IFERROR(TRIM(INDEX($A282:$AN282,MATCH(Lists!$B$3,$A$1:$AN$1,0))&amp;""),"")="",0,IF(OR(IFERROR(TRIM(INDEX($A282:$AN282,MATCH(Lists!$B$20,$A$1:$AN$1,0))&amp;""),"")&lt;&gt;"",IFERROR(TRIM(INDEX($A282:$AN282,MATCH(Lists!$B$21,$A$1:$AN$1,0))&amp;""),"")=Lists!$B$30,IFERROR(TRIM(INDEX($A282:$AN282,MATCH(Lists!$B$22,$A$1:$AN$1,0))&amp;""),"")&lt;&gt;"",IFERROR(TRIM(INDEX($A282:$AN282,MATCH(Lists!$B$23,$A$1:$AN$1,0))&amp;""),"")&lt;&gt;""),1,0))</f>
        <v/>
      </c>
      <c r="AS282" s="19">
        <f>IF(AR282=1,COUNTIF($AR$2:AR282,1),"")</f>
        <v/>
      </c>
    </row>
    <row r="283">
      <c r="AP283" s="19">
        <f>IF(IFERROR(TRIM(INDEX($A283:$AN283,MATCH(Lists!$B$3,$A$1:$AN$1,0))&amp;""),"")="",0,IF(OR(IFERROR(TRIM(INDEX($A283:$AN283,MATCH(Lists!$B$24,$A$1:$AN$1,0))&amp;""),"")=Lists!$B$30,IFERROR(TRIM(INDEX($A283:$AN283,MATCH(Lists!$B$25,$A$1:$AN$1,0))&amp;""),"")&lt;&gt;"",IFERROR(TRIM(INDEX($A283:$AN283,MATCH(Lists!$B$26,$A$1:$AN$1,0))&amp;""),"")&lt;&gt;"",IFERROR(TRIM(INDEX($A283:$AN283,MATCH(Lists!$B$27,$A$1:$AN$1,0))&amp;""),"")&lt;&gt;""),1,0))</f>
        <v/>
      </c>
      <c r="AQ283" s="19">
        <f>IF(AP283=1,COUNTIF($AP$2:AP283,1),"")</f>
        <v/>
      </c>
      <c r="AR283" s="19">
        <f>IF(IFERROR(TRIM(INDEX($A283:$AN283,MATCH(Lists!$B$3,$A$1:$AN$1,0))&amp;""),"")="",0,IF(OR(IFERROR(TRIM(INDEX($A283:$AN283,MATCH(Lists!$B$20,$A$1:$AN$1,0))&amp;""),"")&lt;&gt;"",IFERROR(TRIM(INDEX($A283:$AN283,MATCH(Lists!$B$21,$A$1:$AN$1,0))&amp;""),"")=Lists!$B$30,IFERROR(TRIM(INDEX($A283:$AN283,MATCH(Lists!$B$22,$A$1:$AN$1,0))&amp;""),"")&lt;&gt;"",IFERROR(TRIM(INDEX($A283:$AN283,MATCH(Lists!$B$23,$A$1:$AN$1,0))&amp;""),"")&lt;&gt;""),1,0))</f>
        <v/>
      </c>
      <c r="AS283" s="19">
        <f>IF(AR283=1,COUNTIF($AR$2:AR283,1),"")</f>
        <v/>
      </c>
    </row>
    <row r="284">
      <c r="AP284" s="19">
        <f>IF(IFERROR(TRIM(INDEX($A284:$AN284,MATCH(Lists!$B$3,$A$1:$AN$1,0))&amp;""),"")="",0,IF(OR(IFERROR(TRIM(INDEX($A284:$AN284,MATCH(Lists!$B$24,$A$1:$AN$1,0))&amp;""),"")=Lists!$B$30,IFERROR(TRIM(INDEX($A284:$AN284,MATCH(Lists!$B$25,$A$1:$AN$1,0))&amp;""),"")&lt;&gt;"",IFERROR(TRIM(INDEX($A284:$AN284,MATCH(Lists!$B$26,$A$1:$AN$1,0))&amp;""),"")&lt;&gt;"",IFERROR(TRIM(INDEX($A284:$AN284,MATCH(Lists!$B$27,$A$1:$AN$1,0))&amp;""),"")&lt;&gt;""),1,0))</f>
        <v/>
      </c>
      <c r="AQ284" s="19">
        <f>IF(AP284=1,COUNTIF($AP$2:AP284,1),"")</f>
        <v/>
      </c>
      <c r="AR284" s="19">
        <f>IF(IFERROR(TRIM(INDEX($A284:$AN284,MATCH(Lists!$B$3,$A$1:$AN$1,0))&amp;""),"")="",0,IF(OR(IFERROR(TRIM(INDEX($A284:$AN284,MATCH(Lists!$B$20,$A$1:$AN$1,0))&amp;""),"")&lt;&gt;"",IFERROR(TRIM(INDEX($A284:$AN284,MATCH(Lists!$B$21,$A$1:$AN$1,0))&amp;""),"")=Lists!$B$30,IFERROR(TRIM(INDEX($A284:$AN284,MATCH(Lists!$B$22,$A$1:$AN$1,0))&amp;""),"")&lt;&gt;"",IFERROR(TRIM(INDEX($A284:$AN284,MATCH(Lists!$B$23,$A$1:$AN$1,0))&amp;""),"")&lt;&gt;""),1,0))</f>
        <v/>
      </c>
      <c r="AS284" s="19">
        <f>IF(AR284=1,COUNTIF($AR$2:AR284,1),"")</f>
        <v/>
      </c>
    </row>
    <row r="285">
      <c r="AP285" s="19">
        <f>IF(IFERROR(TRIM(INDEX($A285:$AN285,MATCH(Lists!$B$3,$A$1:$AN$1,0))&amp;""),"")="",0,IF(OR(IFERROR(TRIM(INDEX($A285:$AN285,MATCH(Lists!$B$24,$A$1:$AN$1,0))&amp;""),"")=Lists!$B$30,IFERROR(TRIM(INDEX($A285:$AN285,MATCH(Lists!$B$25,$A$1:$AN$1,0))&amp;""),"")&lt;&gt;"",IFERROR(TRIM(INDEX($A285:$AN285,MATCH(Lists!$B$26,$A$1:$AN$1,0))&amp;""),"")&lt;&gt;"",IFERROR(TRIM(INDEX($A285:$AN285,MATCH(Lists!$B$27,$A$1:$AN$1,0))&amp;""),"")&lt;&gt;""),1,0))</f>
        <v/>
      </c>
      <c r="AQ285" s="19">
        <f>IF(AP285=1,COUNTIF($AP$2:AP285,1),"")</f>
        <v/>
      </c>
      <c r="AR285" s="19">
        <f>IF(IFERROR(TRIM(INDEX($A285:$AN285,MATCH(Lists!$B$3,$A$1:$AN$1,0))&amp;""),"")="",0,IF(OR(IFERROR(TRIM(INDEX($A285:$AN285,MATCH(Lists!$B$20,$A$1:$AN$1,0))&amp;""),"")&lt;&gt;"",IFERROR(TRIM(INDEX($A285:$AN285,MATCH(Lists!$B$21,$A$1:$AN$1,0))&amp;""),"")=Lists!$B$30,IFERROR(TRIM(INDEX($A285:$AN285,MATCH(Lists!$B$22,$A$1:$AN$1,0))&amp;""),"")&lt;&gt;"",IFERROR(TRIM(INDEX($A285:$AN285,MATCH(Lists!$B$23,$A$1:$AN$1,0))&amp;""),"")&lt;&gt;""),1,0))</f>
        <v/>
      </c>
      <c r="AS285" s="19">
        <f>IF(AR285=1,COUNTIF($AR$2:AR285,1),"")</f>
        <v/>
      </c>
    </row>
    <row r="286">
      <c r="AP286" s="19">
        <f>IF(IFERROR(TRIM(INDEX($A286:$AN286,MATCH(Lists!$B$3,$A$1:$AN$1,0))&amp;""),"")="",0,IF(OR(IFERROR(TRIM(INDEX($A286:$AN286,MATCH(Lists!$B$24,$A$1:$AN$1,0))&amp;""),"")=Lists!$B$30,IFERROR(TRIM(INDEX($A286:$AN286,MATCH(Lists!$B$25,$A$1:$AN$1,0))&amp;""),"")&lt;&gt;"",IFERROR(TRIM(INDEX($A286:$AN286,MATCH(Lists!$B$26,$A$1:$AN$1,0))&amp;""),"")&lt;&gt;"",IFERROR(TRIM(INDEX($A286:$AN286,MATCH(Lists!$B$27,$A$1:$AN$1,0))&amp;""),"")&lt;&gt;""),1,0))</f>
        <v/>
      </c>
      <c r="AQ286" s="19">
        <f>IF(AP286=1,COUNTIF($AP$2:AP286,1),"")</f>
        <v/>
      </c>
      <c r="AR286" s="19">
        <f>IF(IFERROR(TRIM(INDEX($A286:$AN286,MATCH(Lists!$B$3,$A$1:$AN$1,0))&amp;""),"")="",0,IF(OR(IFERROR(TRIM(INDEX($A286:$AN286,MATCH(Lists!$B$20,$A$1:$AN$1,0))&amp;""),"")&lt;&gt;"",IFERROR(TRIM(INDEX($A286:$AN286,MATCH(Lists!$B$21,$A$1:$AN$1,0))&amp;""),"")=Lists!$B$30,IFERROR(TRIM(INDEX($A286:$AN286,MATCH(Lists!$B$22,$A$1:$AN$1,0))&amp;""),"")&lt;&gt;"",IFERROR(TRIM(INDEX($A286:$AN286,MATCH(Lists!$B$23,$A$1:$AN$1,0))&amp;""),"")&lt;&gt;""),1,0))</f>
        <v/>
      </c>
      <c r="AS286" s="19">
        <f>IF(AR286=1,COUNTIF($AR$2:AR286,1),"")</f>
        <v/>
      </c>
    </row>
    <row r="287">
      <c r="AP287" s="19">
        <f>IF(IFERROR(TRIM(INDEX($A287:$AN287,MATCH(Lists!$B$3,$A$1:$AN$1,0))&amp;""),"")="",0,IF(OR(IFERROR(TRIM(INDEX($A287:$AN287,MATCH(Lists!$B$24,$A$1:$AN$1,0))&amp;""),"")=Lists!$B$30,IFERROR(TRIM(INDEX($A287:$AN287,MATCH(Lists!$B$25,$A$1:$AN$1,0))&amp;""),"")&lt;&gt;"",IFERROR(TRIM(INDEX($A287:$AN287,MATCH(Lists!$B$26,$A$1:$AN$1,0))&amp;""),"")&lt;&gt;"",IFERROR(TRIM(INDEX($A287:$AN287,MATCH(Lists!$B$27,$A$1:$AN$1,0))&amp;""),"")&lt;&gt;""),1,0))</f>
        <v/>
      </c>
      <c r="AQ287" s="19">
        <f>IF(AP287=1,COUNTIF($AP$2:AP287,1),"")</f>
        <v/>
      </c>
      <c r="AR287" s="19">
        <f>IF(IFERROR(TRIM(INDEX($A287:$AN287,MATCH(Lists!$B$3,$A$1:$AN$1,0))&amp;""),"")="",0,IF(OR(IFERROR(TRIM(INDEX($A287:$AN287,MATCH(Lists!$B$20,$A$1:$AN$1,0))&amp;""),"")&lt;&gt;"",IFERROR(TRIM(INDEX($A287:$AN287,MATCH(Lists!$B$21,$A$1:$AN$1,0))&amp;""),"")=Lists!$B$30,IFERROR(TRIM(INDEX($A287:$AN287,MATCH(Lists!$B$22,$A$1:$AN$1,0))&amp;""),"")&lt;&gt;"",IFERROR(TRIM(INDEX($A287:$AN287,MATCH(Lists!$B$23,$A$1:$AN$1,0))&amp;""),"")&lt;&gt;""),1,0))</f>
        <v/>
      </c>
      <c r="AS287" s="19">
        <f>IF(AR287=1,COUNTIF($AR$2:AR287,1),"")</f>
        <v/>
      </c>
    </row>
    <row r="288">
      <c r="AP288" s="19">
        <f>IF(IFERROR(TRIM(INDEX($A288:$AN288,MATCH(Lists!$B$3,$A$1:$AN$1,0))&amp;""),"")="",0,IF(OR(IFERROR(TRIM(INDEX($A288:$AN288,MATCH(Lists!$B$24,$A$1:$AN$1,0))&amp;""),"")=Lists!$B$30,IFERROR(TRIM(INDEX($A288:$AN288,MATCH(Lists!$B$25,$A$1:$AN$1,0))&amp;""),"")&lt;&gt;"",IFERROR(TRIM(INDEX($A288:$AN288,MATCH(Lists!$B$26,$A$1:$AN$1,0))&amp;""),"")&lt;&gt;"",IFERROR(TRIM(INDEX($A288:$AN288,MATCH(Lists!$B$27,$A$1:$AN$1,0))&amp;""),"")&lt;&gt;""),1,0))</f>
        <v/>
      </c>
      <c r="AQ288" s="19">
        <f>IF(AP288=1,COUNTIF($AP$2:AP288,1),"")</f>
        <v/>
      </c>
      <c r="AR288" s="19">
        <f>IF(IFERROR(TRIM(INDEX($A288:$AN288,MATCH(Lists!$B$3,$A$1:$AN$1,0))&amp;""),"")="",0,IF(OR(IFERROR(TRIM(INDEX($A288:$AN288,MATCH(Lists!$B$20,$A$1:$AN$1,0))&amp;""),"")&lt;&gt;"",IFERROR(TRIM(INDEX($A288:$AN288,MATCH(Lists!$B$21,$A$1:$AN$1,0))&amp;""),"")=Lists!$B$30,IFERROR(TRIM(INDEX($A288:$AN288,MATCH(Lists!$B$22,$A$1:$AN$1,0))&amp;""),"")&lt;&gt;"",IFERROR(TRIM(INDEX($A288:$AN288,MATCH(Lists!$B$23,$A$1:$AN$1,0))&amp;""),"")&lt;&gt;""),1,0))</f>
        <v/>
      </c>
      <c r="AS288" s="19">
        <f>IF(AR288=1,COUNTIF($AR$2:AR288,1),"")</f>
        <v/>
      </c>
    </row>
    <row r="289">
      <c r="AP289" s="19">
        <f>IF(IFERROR(TRIM(INDEX($A289:$AN289,MATCH(Lists!$B$3,$A$1:$AN$1,0))&amp;""),"")="",0,IF(OR(IFERROR(TRIM(INDEX($A289:$AN289,MATCH(Lists!$B$24,$A$1:$AN$1,0))&amp;""),"")=Lists!$B$30,IFERROR(TRIM(INDEX($A289:$AN289,MATCH(Lists!$B$25,$A$1:$AN$1,0))&amp;""),"")&lt;&gt;"",IFERROR(TRIM(INDEX($A289:$AN289,MATCH(Lists!$B$26,$A$1:$AN$1,0))&amp;""),"")&lt;&gt;"",IFERROR(TRIM(INDEX($A289:$AN289,MATCH(Lists!$B$27,$A$1:$AN$1,0))&amp;""),"")&lt;&gt;""),1,0))</f>
        <v/>
      </c>
      <c r="AQ289" s="19">
        <f>IF(AP289=1,COUNTIF($AP$2:AP289,1),"")</f>
        <v/>
      </c>
      <c r="AR289" s="19">
        <f>IF(IFERROR(TRIM(INDEX($A289:$AN289,MATCH(Lists!$B$3,$A$1:$AN$1,0))&amp;""),"")="",0,IF(OR(IFERROR(TRIM(INDEX($A289:$AN289,MATCH(Lists!$B$20,$A$1:$AN$1,0))&amp;""),"")&lt;&gt;"",IFERROR(TRIM(INDEX($A289:$AN289,MATCH(Lists!$B$21,$A$1:$AN$1,0))&amp;""),"")=Lists!$B$30,IFERROR(TRIM(INDEX($A289:$AN289,MATCH(Lists!$B$22,$A$1:$AN$1,0))&amp;""),"")&lt;&gt;"",IFERROR(TRIM(INDEX($A289:$AN289,MATCH(Lists!$B$23,$A$1:$AN$1,0))&amp;""),"")&lt;&gt;""),1,0))</f>
        <v/>
      </c>
      <c r="AS289" s="19">
        <f>IF(AR289=1,COUNTIF($AR$2:AR289,1),"")</f>
        <v/>
      </c>
    </row>
    <row r="290">
      <c r="AP290" s="19">
        <f>IF(IFERROR(TRIM(INDEX($A290:$AN290,MATCH(Lists!$B$3,$A$1:$AN$1,0))&amp;""),"")="",0,IF(OR(IFERROR(TRIM(INDEX($A290:$AN290,MATCH(Lists!$B$24,$A$1:$AN$1,0))&amp;""),"")=Lists!$B$30,IFERROR(TRIM(INDEX($A290:$AN290,MATCH(Lists!$B$25,$A$1:$AN$1,0))&amp;""),"")&lt;&gt;"",IFERROR(TRIM(INDEX($A290:$AN290,MATCH(Lists!$B$26,$A$1:$AN$1,0))&amp;""),"")&lt;&gt;"",IFERROR(TRIM(INDEX($A290:$AN290,MATCH(Lists!$B$27,$A$1:$AN$1,0))&amp;""),"")&lt;&gt;""),1,0))</f>
        <v/>
      </c>
      <c r="AQ290" s="19">
        <f>IF(AP290=1,COUNTIF($AP$2:AP290,1),"")</f>
        <v/>
      </c>
      <c r="AR290" s="19">
        <f>IF(IFERROR(TRIM(INDEX($A290:$AN290,MATCH(Lists!$B$3,$A$1:$AN$1,0))&amp;""),"")="",0,IF(OR(IFERROR(TRIM(INDEX($A290:$AN290,MATCH(Lists!$B$20,$A$1:$AN$1,0))&amp;""),"")&lt;&gt;"",IFERROR(TRIM(INDEX($A290:$AN290,MATCH(Lists!$B$21,$A$1:$AN$1,0))&amp;""),"")=Lists!$B$30,IFERROR(TRIM(INDEX($A290:$AN290,MATCH(Lists!$B$22,$A$1:$AN$1,0))&amp;""),"")&lt;&gt;"",IFERROR(TRIM(INDEX($A290:$AN290,MATCH(Lists!$B$23,$A$1:$AN$1,0))&amp;""),"")&lt;&gt;""),1,0))</f>
        <v/>
      </c>
      <c r="AS290" s="19">
        <f>IF(AR290=1,COUNTIF($AR$2:AR290,1),"")</f>
        <v/>
      </c>
    </row>
    <row r="291">
      <c r="AP291" s="19">
        <f>IF(IFERROR(TRIM(INDEX($A291:$AN291,MATCH(Lists!$B$3,$A$1:$AN$1,0))&amp;""),"")="",0,IF(OR(IFERROR(TRIM(INDEX($A291:$AN291,MATCH(Lists!$B$24,$A$1:$AN$1,0))&amp;""),"")=Lists!$B$30,IFERROR(TRIM(INDEX($A291:$AN291,MATCH(Lists!$B$25,$A$1:$AN$1,0))&amp;""),"")&lt;&gt;"",IFERROR(TRIM(INDEX($A291:$AN291,MATCH(Lists!$B$26,$A$1:$AN$1,0))&amp;""),"")&lt;&gt;"",IFERROR(TRIM(INDEX($A291:$AN291,MATCH(Lists!$B$27,$A$1:$AN$1,0))&amp;""),"")&lt;&gt;""),1,0))</f>
        <v/>
      </c>
      <c r="AQ291" s="19">
        <f>IF(AP291=1,COUNTIF($AP$2:AP291,1),"")</f>
        <v/>
      </c>
      <c r="AR291" s="19">
        <f>IF(IFERROR(TRIM(INDEX($A291:$AN291,MATCH(Lists!$B$3,$A$1:$AN$1,0))&amp;""),"")="",0,IF(OR(IFERROR(TRIM(INDEX($A291:$AN291,MATCH(Lists!$B$20,$A$1:$AN$1,0))&amp;""),"")&lt;&gt;"",IFERROR(TRIM(INDEX($A291:$AN291,MATCH(Lists!$B$21,$A$1:$AN$1,0))&amp;""),"")=Lists!$B$30,IFERROR(TRIM(INDEX($A291:$AN291,MATCH(Lists!$B$22,$A$1:$AN$1,0))&amp;""),"")&lt;&gt;"",IFERROR(TRIM(INDEX($A291:$AN291,MATCH(Lists!$B$23,$A$1:$AN$1,0))&amp;""),"")&lt;&gt;""),1,0))</f>
        <v/>
      </c>
      <c r="AS291" s="19">
        <f>IF(AR291=1,COUNTIF($AR$2:AR291,1),"")</f>
        <v/>
      </c>
    </row>
    <row r="292">
      <c r="AP292" s="19">
        <f>IF(IFERROR(TRIM(INDEX($A292:$AN292,MATCH(Lists!$B$3,$A$1:$AN$1,0))&amp;""),"")="",0,IF(OR(IFERROR(TRIM(INDEX($A292:$AN292,MATCH(Lists!$B$24,$A$1:$AN$1,0))&amp;""),"")=Lists!$B$30,IFERROR(TRIM(INDEX($A292:$AN292,MATCH(Lists!$B$25,$A$1:$AN$1,0))&amp;""),"")&lt;&gt;"",IFERROR(TRIM(INDEX($A292:$AN292,MATCH(Lists!$B$26,$A$1:$AN$1,0))&amp;""),"")&lt;&gt;"",IFERROR(TRIM(INDEX($A292:$AN292,MATCH(Lists!$B$27,$A$1:$AN$1,0))&amp;""),"")&lt;&gt;""),1,0))</f>
        <v/>
      </c>
      <c r="AQ292" s="19">
        <f>IF(AP292=1,COUNTIF($AP$2:AP292,1),"")</f>
        <v/>
      </c>
      <c r="AR292" s="19">
        <f>IF(IFERROR(TRIM(INDEX($A292:$AN292,MATCH(Lists!$B$3,$A$1:$AN$1,0))&amp;""),"")="",0,IF(OR(IFERROR(TRIM(INDEX($A292:$AN292,MATCH(Lists!$B$20,$A$1:$AN$1,0))&amp;""),"")&lt;&gt;"",IFERROR(TRIM(INDEX($A292:$AN292,MATCH(Lists!$B$21,$A$1:$AN$1,0))&amp;""),"")=Lists!$B$30,IFERROR(TRIM(INDEX($A292:$AN292,MATCH(Lists!$B$22,$A$1:$AN$1,0))&amp;""),"")&lt;&gt;"",IFERROR(TRIM(INDEX($A292:$AN292,MATCH(Lists!$B$23,$A$1:$AN$1,0))&amp;""),"")&lt;&gt;""),1,0))</f>
        <v/>
      </c>
      <c r="AS292" s="19">
        <f>IF(AR292=1,COUNTIF($AR$2:AR292,1),"")</f>
        <v/>
      </c>
    </row>
    <row r="293">
      <c r="AP293" s="19">
        <f>IF(IFERROR(TRIM(INDEX($A293:$AN293,MATCH(Lists!$B$3,$A$1:$AN$1,0))&amp;""),"")="",0,IF(OR(IFERROR(TRIM(INDEX($A293:$AN293,MATCH(Lists!$B$24,$A$1:$AN$1,0))&amp;""),"")=Lists!$B$30,IFERROR(TRIM(INDEX($A293:$AN293,MATCH(Lists!$B$25,$A$1:$AN$1,0))&amp;""),"")&lt;&gt;"",IFERROR(TRIM(INDEX($A293:$AN293,MATCH(Lists!$B$26,$A$1:$AN$1,0))&amp;""),"")&lt;&gt;"",IFERROR(TRIM(INDEX($A293:$AN293,MATCH(Lists!$B$27,$A$1:$AN$1,0))&amp;""),"")&lt;&gt;""),1,0))</f>
        <v/>
      </c>
      <c r="AQ293" s="19">
        <f>IF(AP293=1,COUNTIF($AP$2:AP293,1),"")</f>
        <v/>
      </c>
      <c r="AR293" s="19">
        <f>IF(IFERROR(TRIM(INDEX($A293:$AN293,MATCH(Lists!$B$3,$A$1:$AN$1,0))&amp;""),"")="",0,IF(OR(IFERROR(TRIM(INDEX($A293:$AN293,MATCH(Lists!$B$20,$A$1:$AN$1,0))&amp;""),"")&lt;&gt;"",IFERROR(TRIM(INDEX($A293:$AN293,MATCH(Lists!$B$21,$A$1:$AN$1,0))&amp;""),"")=Lists!$B$30,IFERROR(TRIM(INDEX($A293:$AN293,MATCH(Lists!$B$22,$A$1:$AN$1,0))&amp;""),"")&lt;&gt;"",IFERROR(TRIM(INDEX($A293:$AN293,MATCH(Lists!$B$23,$A$1:$AN$1,0))&amp;""),"")&lt;&gt;""),1,0))</f>
        <v/>
      </c>
      <c r="AS293" s="19">
        <f>IF(AR293=1,COUNTIF($AR$2:AR293,1),"")</f>
        <v/>
      </c>
    </row>
    <row r="294">
      <c r="AP294" s="19">
        <f>IF(IFERROR(TRIM(INDEX($A294:$AN294,MATCH(Lists!$B$3,$A$1:$AN$1,0))&amp;""),"")="",0,IF(OR(IFERROR(TRIM(INDEX($A294:$AN294,MATCH(Lists!$B$24,$A$1:$AN$1,0))&amp;""),"")=Lists!$B$30,IFERROR(TRIM(INDEX($A294:$AN294,MATCH(Lists!$B$25,$A$1:$AN$1,0))&amp;""),"")&lt;&gt;"",IFERROR(TRIM(INDEX($A294:$AN294,MATCH(Lists!$B$26,$A$1:$AN$1,0))&amp;""),"")&lt;&gt;"",IFERROR(TRIM(INDEX($A294:$AN294,MATCH(Lists!$B$27,$A$1:$AN$1,0))&amp;""),"")&lt;&gt;""),1,0))</f>
        <v/>
      </c>
      <c r="AQ294" s="19">
        <f>IF(AP294=1,COUNTIF($AP$2:AP294,1),"")</f>
        <v/>
      </c>
      <c r="AR294" s="19">
        <f>IF(IFERROR(TRIM(INDEX($A294:$AN294,MATCH(Lists!$B$3,$A$1:$AN$1,0))&amp;""),"")="",0,IF(OR(IFERROR(TRIM(INDEX($A294:$AN294,MATCH(Lists!$B$20,$A$1:$AN$1,0))&amp;""),"")&lt;&gt;"",IFERROR(TRIM(INDEX($A294:$AN294,MATCH(Lists!$B$21,$A$1:$AN$1,0))&amp;""),"")=Lists!$B$30,IFERROR(TRIM(INDEX($A294:$AN294,MATCH(Lists!$B$22,$A$1:$AN$1,0))&amp;""),"")&lt;&gt;"",IFERROR(TRIM(INDEX($A294:$AN294,MATCH(Lists!$B$23,$A$1:$AN$1,0))&amp;""),"")&lt;&gt;""),1,0))</f>
        <v/>
      </c>
      <c r="AS294" s="19">
        <f>IF(AR294=1,COUNTIF($AR$2:AR294,1),"")</f>
        <v/>
      </c>
    </row>
    <row r="295">
      <c r="AP295" s="19">
        <f>IF(IFERROR(TRIM(INDEX($A295:$AN295,MATCH(Lists!$B$3,$A$1:$AN$1,0))&amp;""),"")="",0,IF(OR(IFERROR(TRIM(INDEX($A295:$AN295,MATCH(Lists!$B$24,$A$1:$AN$1,0))&amp;""),"")=Lists!$B$30,IFERROR(TRIM(INDEX($A295:$AN295,MATCH(Lists!$B$25,$A$1:$AN$1,0))&amp;""),"")&lt;&gt;"",IFERROR(TRIM(INDEX($A295:$AN295,MATCH(Lists!$B$26,$A$1:$AN$1,0))&amp;""),"")&lt;&gt;"",IFERROR(TRIM(INDEX($A295:$AN295,MATCH(Lists!$B$27,$A$1:$AN$1,0))&amp;""),"")&lt;&gt;""),1,0))</f>
        <v/>
      </c>
      <c r="AQ295" s="19">
        <f>IF(AP295=1,COUNTIF($AP$2:AP295,1),"")</f>
        <v/>
      </c>
      <c r="AR295" s="19">
        <f>IF(IFERROR(TRIM(INDEX($A295:$AN295,MATCH(Lists!$B$3,$A$1:$AN$1,0))&amp;""),"")="",0,IF(OR(IFERROR(TRIM(INDEX($A295:$AN295,MATCH(Lists!$B$20,$A$1:$AN$1,0))&amp;""),"")&lt;&gt;"",IFERROR(TRIM(INDEX($A295:$AN295,MATCH(Lists!$B$21,$A$1:$AN$1,0))&amp;""),"")=Lists!$B$30,IFERROR(TRIM(INDEX($A295:$AN295,MATCH(Lists!$B$22,$A$1:$AN$1,0))&amp;""),"")&lt;&gt;"",IFERROR(TRIM(INDEX($A295:$AN295,MATCH(Lists!$B$23,$A$1:$AN$1,0))&amp;""),"")&lt;&gt;""),1,0))</f>
        <v/>
      </c>
      <c r="AS295" s="19">
        <f>IF(AR295=1,COUNTIF($AR$2:AR295,1),"")</f>
        <v/>
      </c>
    </row>
    <row r="296">
      <c r="AP296" s="19">
        <f>IF(IFERROR(TRIM(INDEX($A296:$AN296,MATCH(Lists!$B$3,$A$1:$AN$1,0))&amp;""),"")="",0,IF(OR(IFERROR(TRIM(INDEX($A296:$AN296,MATCH(Lists!$B$24,$A$1:$AN$1,0))&amp;""),"")=Lists!$B$30,IFERROR(TRIM(INDEX($A296:$AN296,MATCH(Lists!$B$25,$A$1:$AN$1,0))&amp;""),"")&lt;&gt;"",IFERROR(TRIM(INDEX($A296:$AN296,MATCH(Lists!$B$26,$A$1:$AN$1,0))&amp;""),"")&lt;&gt;"",IFERROR(TRIM(INDEX($A296:$AN296,MATCH(Lists!$B$27,$A$1:$AN$1,0))&amp;""),"")&lt;&gt;""),1,0))</f>
        <v/>
      </c>
      <c r="AQ296" s="19">
        <f>IF(AP296=1,COUNTIF($AP$2:AP296,1),"")</f>
        <v/>
      </c>
      <c r="AR296" s="19">
        <f>IF(IFERROR(TRIM(INDEX($A296:$AN296,MATCH(Lists!$B$3,$A$1:$AN$1,0))&amp;""),"")="",0,IF(OR(IFERROR(TRIM(INDEX($A296:$AN296,MATCH(Lists!$B$20,$A$1:$AN$1,0))&amp;""),"")&lt;&gt;"",IFERROR(TRIM(INDEX($A296:$AN296,MATCH(Lists!$B$21,$A$1:$AN$1,0))&amp;""),"")=Lists!$B$30,IFERROR(TRIM(INDEX($A296:$AN296,MATCH(Lists!$B$22,$A$1:$AN$1,0))&amp;""),"")&lt;&gt;"",IFERROR(TRIM(INDEX($A296:$AN296,MATCH(Lists!$B$23,$A$1:$AN$1,0))&amp;""),"")&lt;&gt;""),1,0))</f>
        <v/>
      </c>
      <c r="AS296" s="19">
        <f>IF(AR296=1,COUNTIF($AR$2:AR296,1),"")</f>
        <v/>
      </c>
    </row>
    <row r="297">
      <c r="AP297" s="19">
        <f>IF(IFERROR(TRIM(INDEX($A297:$AN297,MATCH(Lists!$B$3,$A$1:$AN$1,0))&amp;""),"")="",0,IF(OR(IFERROR(TRIM(INDEX($A297:$AN297,MATCH(Lists!$B$24,$A$1:$AN$1,0))&amp;""),"")=Lists!$B$30,IFERROR(TRIM(INDEX($A297:$AN297,MATCH(Lists!$B$25,$A$1:$AN$1,0))&amp;""),"")&lt;&gt;"",IFERROR(TRIM(INDEX($A297:$AN297,MATCH(Lists!$B$26,$A$1:$AN$1,0))&amp;""),"")&lt;&gt;"",IFERROR(TRIM(INDEX($A297:$AN297,MATCH(Lists!$B$27,$A$1:$AN$1,0))&amp;""),"")&lt;&gt;""),1,0))</f>
        <v/>
      </c>
      <c r="AQ297" s="19">
        <f>IF(AP297=1,COUNTIF($AP$2:AP297,1),"")</f>
        <v/>
      </c>
      <c r="AR297" s="19">
        <f>IF(IFERROR(TRIM(INDEX($A297:$AN297,MATCH(Lists!$B$3,$A$1:$AN$1,0))&amp;""),"")="",0,IF(OR(IFERROR(TRIM(INDEX($A297:$AN297,MATCH(Lists!$B$20,$A$1:$AN$1,0))&amp;""),"")&lt;&gt;"",IFERROR(TRIM(INDEX($A297:$AN297,MATCH(Lists!$B$21,$A$1:$AN$1,0))&amp;""),"")=Lists!$B$30,IFERROR(TRIM(INDEX($A297:$AN297,MATCH(Lists!$B$22,$A$1:$AN$1,0))&amp;""),"")&lt;&gt;"",IFERROR(TRIM(INDEX($A297:$AN297,MATCH(Lists!$B$23,$A$1:$AN$1,0))&amp;""),"")&lt;&gt;""),1,0))</f>
        <v/>
      </c>
      <c r="AS297" s="19">
        <f>IF(AR297=1,COUNTIF($AR$2:AR297,1),"")</f>
        <v/>
      </c>
    </row>
    <row r="298">
      <c r="AP298" s="19">
        <f>IF(IFERROR(TRIM(INDEX($A298:$AN298,MATCH(Lists!$B$3,$A$1:$AN$1,0))&amp;""),"")="",0,IF(OR(IFERROR(TRIM(INDEX($A298:$AN298,MATCH(Lists!$B$24,$A$1:$AN$1,0))&amp;""),"")=Lists!$B$30,IFERROR(TRIM(INDEX($A298:$AN298,MATCH(Lists!$B$25,$A$1:$AN$1,0))&amp;""),"")&lt;&gt;"",IFERROR(TRIM(INDEX($A298:$AN298,MATCH(Lists!$B$26,$A$1:$AN$1,0))&amp;""),"")&lt;&gt;"",IFERROR(TRIM(INDEX($A298:$AN298,MATCH(Lists!$B$27,$A$1:$AN$1,0))&amp;""),"")&lt;&gt;""),1,0))</f>
        <v/>
      </c>
      <c r="AQ298" s="19">
        <f>IF(AP298=1,COUNTIF($AP$2:AP298,1),"")</f>
        <v/>
      </c>
      <c r="AR298" s="19">
        <f>IF(IFERROR(TRIM(INDEX($A298:$AN298,MATCH(Lists!$B$3,$A$1:$AN$1,0))&amp;""),"")="",0,IF(OR(IFERROR(TRIM(INDEX($A298:$AN298,MATCH(Lists!$B$20,$A$1:$AN$1,0))&amp;""),"")&lt;&gt;"",IFERROR(TRIM(INDEX($A298:$AN298,MATCH(Lists!$B$21,$A$1:$AN$1,0))&amp;""),"")=Lists!$B$30,IFERROR(TRIM(INDEX($A298:$AN298,MATCH(Lists!$B$22,$A$1:$AN$1,0))&amp;""),"")&lt;&gt;"",IFERROR(TRIM(INDEX($A298:$AN298,MATCH(Lists!$B$23,$A$1:$AN$1,0))&amp;""),"")&lt;&gt;""),1,0))</f>
        <v/>
      </c>
      <c r="AS298" s="19">
        <f>IF(AR298=1,COUNTIF($AR$2:AR298,1),"")</f>
        <v/>
      </c>
    </row>
    <row r="299">
      <c r="AP299" s="19">
        <f>IF(IFERROR(TRIM(INDEX($A299:$AN299,MATCH(Lists!$B$3,$A$1:$AN$1,0))&amp;""),"")="",0,IF(OR(IFERROR(TRIM(INDEX($A299:$AN299,MATCH(Lists!$B$24,$A$1:$AN$1,0))&amp;""),"")=Lists!$B$30,IFERROR(TRIM(INDEX($A299:$AN299,MATCH(Lists!$B$25,$A$1:$AN$1,0))&amp;""),"")&lt;&gt;"",IFERROR(TRIM(INDEX($A299:$AN299,MATCH(Lists!$B$26,$A$1:$AN$1,0))&amp;""),"")&lt;&gt;"",IFERROR(TRIM(INDEX($A299:$AN299,MATCH(Lists!$B$27,$A$1:$AN$1,0))&amp;""),"")&lt;&gt;""),1,0))</f>
        <v/>
      </c>
      <c r="AQ299" s="19">
        <f>IF(AP299=1,COUNTIF($AP$2:AP299,1),"")</f>
        <v/>
      </c>
      <c r="AR299" s="19">
        <f>IF(IFERROR(TRIM(INDEX($A299:$AN299,MATCH(Lists!$B$3,$A$1:$AN$1,0))&amp;""),"")="",0,IF(OR(IFERROR(TRIM(INDEX($A299:$AN299,MATCH(Lists!$B$20,$A$1:$AN$1,0))&amp;""),"")&lt;&gt;"",IFERROR(TRIM(INDEX($A299:$AN299,MATCH(Lists!$B$21,$A$1:$AN$1,0))&amp;""),"")=Lists!$B$30,IFERROR(TRIM(INDEX($A299:$AN299,MATCH(Lists!$B$22,$A$1:$AN$1,0))&amp;""),"")&lt;&gt;"",IFERROR(TRIM(INDEX($A299:$AN299,MATCH(Lists!$B$23,$A$1:$AN$1,0))&amp;""),"")&lt;&gt;""),1,0))</f>
        <v/>
      </c>
      <c r="AS299" s="19">
        <f>IF(AR299=1,COUNTIF($AR$2:AR299,1),"")</f>
        <v/>
      </c>
    </row>
    <row r="300">
      <c r="AP300" s="19">
        <f>IF(IFERROR(TRIM(INDEX($A300:$AN300,MATCH(Lists!$B$3,$A$1:$AN$1,0))&amp;""),"")="",0,IF(OR(IFERROR(TRIM(INDEX($A300:$AN300,MATCH(Lists!$B$24,$A$1:$AN$1,0))&amp;""),"")=Lists!$B$30,IFERROR(TRIM(INDEX($A300:$AN300,MATCH(Lists!$B$25,$A$1:$AN$1,0))&amp;""),"")&lt;&gt;"",IFERROR(TRIM(INDEX($A300:$AN300,MATCH(Lists!$B$26,$A$1:$AN$1,0))&amp;""),"")&lt;&gt;"",IFERROR(TRIM(INDEX($A300:$AN300,MATCH(Lists!$B$27,$A$1:$AN$1,0))&amp;""),"")&lt;&gt;""),1,0))</f>
        <v/>
      </c>
      <c r="AQ300" s="19">
        <f>IF(AP300=1,COUNTIF($AP$2:AP300,1),"")</f>
        <v/>
      </c>
      <c r="AR300" s="19">
        <f>IF(IFERROR(TRIM(INDEX($A300:$AN300,MATCH(Lists!$B$3,$A$1:$AN$1,0))&amp;""),"")="",0,IF(OR(IFERROR(TRIM(INDEX($A300:$AN300,MATCH(Lists!$B$20,$A$1:$AN$1,0))&amp;""),"")&lt;&gt;"",IFERROR(TRIM(INDEX($A300:$AN300,MATCH(Lists!$B$21,$A$1:$AN$1,0))&amp;""),"")=Lists!$B$30,IFERROR(TRIM(INDEX($A300:$AN300,MATCH(Lists!$B$22,$A$1:$AN$1,0))&amp;""),"")&lt;&gt;"",IFERROR(TRIM(INDEX($A300:$AN300,MATCH(Lists!$B$23,$A$1:$AN$1,0))&amp;""),"")&lt;&gt;""),1,0))</f>
        <v/>
      </c>
      <c r="AS300" s="19">
        <f>IF(AR300=1,COUNTIF($AR$2:AR300,1),"")</f>
        <v/>
      </c>
    </row>
    <row r="301">
      <c r="AP301" s="19">
        <f>IF(IFERROR(TRIM(INDEX($A301:$AN301,MATCH(Lists!$B$3,$A$1:$AN$1,0))&amp;""),"")="",0,IF(OR(IFERROR(TRIM(INDEX($A301:$AN301,MATCH(Lists!$B$24,$A$1:$AN$1,0))&amp;""),"")=Lists!$B$30,IFERROR(TRIM(INDEX($A301:$AN301,MATCH(Lists!$B$25,$A$1:$AN$1,0))&amp;""),"")&lt;&gt;"",IFERROR(TRIM(INDEX($A301:$AN301,MATCH(Lists!$B$26,$A$1:$AN$1,0))&amp;""),"")&lt;&gt;"",IFERROR(TRIM(INDEX($A301:$AN301,MATCH(Lists!$B$27,$A$1:$AN$1,0))&amp;""),"")&lt;&gt;""),1,0))</f>
        <v/>
      </c>
      <c r="AQ301" s="19">
        <f>IF(AP301=1,COUNTIF($AP$2:AP301,1),"")</f>
        <v/>
      </c>
      <c r="AR301" s="19">
        <f>IF(IFERROR(TRIM(INDEX($A301:$AN301,MATCH(Lists!$B$3,$A$1:$AN$1,0))&amp;""),"")="",0,IF(OR(IFERROR(TRIM(INDEX($A301:$AN301,MATCH(Lists!$B$20,$A$1:$AN$1,0))&amp;""),"")&lt;&gt;"",IFERROR(TRIM(INDEX($A301:$AN301,MATCH(Lists!$B$21,$A$1:$AN$1,0))&amp;""),"")=Lists!$B$30,IFERROR(TRIM(INDEX($A301:$AN301,MATCH(Lists!$B$22,$A$1:$AN$1,0))&amp;""),"")&lt;&gt;"",IFERROR(TRIM(INDEX($A301:$AN301,MATCH(Lists!$B$23,$A$1:$AN$1,0))&amp;""),"")&lt;&gt;""),1,0))</f>
        <v/>
      </c>
      <c r="AS301" s="19">
        <f>IF(AR301=1,COUNTIF($AR$2:AR301,1),"")</f>
        <v/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4B2E83"/>
    <outlinePr summaryBelow="1" summaryRight="1"/>
    <pageSetUpPr/>
  </sheetPr>
  <dimension ref="A1:R30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8" customWidth="1" min="2" max="2"/>
    <col width="14" customWidth="1" min="3" max="3"/>
    <col width="20" customWidth="1" min="4" max="4"/>
    <col width="22" customWidth="1" min="5" max="5"/>
    <col width="16" customWidth="1" min="6" max="6"/>
    <col width="16" customWidth="1" min="7" max="7"/>
    <col width="26" customWidth="1" min="8" max="8"/>
    <col width="16" customWidth="1" min="9" max="9"/>
    <col width="22" customWidth="1" min="10" max="10"/>
    <col width="22" customWidth="1" min="11" max="11"/>
    <col width="16" customWidth="1" min="12" max="12"/>
    <col width="26" customWidth="1" min="13" max="13"/>
    <col width="22" customWidth="1" min="14" max="14"/>
    <col width="20" customWidth="1" min="15" max="15"/>
    <col width="16" customWidth="1" min="16" max="16"/>
    <col width="22" customWidth="1" min="17" max="17"/>
    <col width="26" customWidth="1" min="18" max="18"/>
  </cols>
  <sheetData>
    <row r="1">
      <c r="A1" s="3">
        <f>IF(COUNTIF(Responses!$A$2:$A$301,"EXAMPLE*")&gt;0,"You are looking at EXAMPLE data. Clear A2 to AN5 on Responses, then paste your own.","")</f>
        <v/>
      </c>
    </row>
    <row r="2" ht="62" customHeight="1">
      <c r="A2" s="4" t="inlineStr">
        <is>
          <t>Child's full name</t>
        </is>
      </c>
      <c r="B2" s="4" t="inlineStr">
        <is>
          <t>Name your child likes to be called</t>
        </is>
      </c>
      <c r="C2" s="4" t="inlineStr">
        <is>
          <t>Class or grade</t>
        </is>
      </c>
      <c r="D2" s="4" t="inlineStr">
        <is>
          <t>Languages spoken at home</t>
        </is>
      </c>
      <c r="E2" s="4" t="inlineStr">
        <is>
          <t>Parent or guardian name</t>
        </is>
      </c>
      <c r="F2" s="4" t="inlineStr">
        <is>
          <t>Relationship to the child</t>
        </is>
      </c>
      <c r="G2" s="4" t="inlineStr">
        <is>
          <t>Phone</t>
        </is>
      </c>
      <c r="H2" s="4" t="inlineStr">
        <is>
          <t>Email</t>
        </is>
      </c>
      <c r="I2" s="4" t="inlineStr">
        <is>
          <t>Best way to reach you</t>
        </is>
      </c>
      <c r="J2" s="4" t="inlineStr">
        <is>
          <t>Language you'd like us to use when we contact you</t>
        </is>
      </c>
      <c r="K2" s="4" t="inlineStr">
        <is>
          <t>Second parent or guardian name</t>
        </is>
      </c>
      <c r="L2" s="4" t="inlineStr">
        <is>
          <t>Second parent or guardian phone</t>
        </is>
      </c>
      <c r="M2" s="4" t="inlineStr">
        <is>
          <t>Second parent or guardian email</t>
        </is>
      </c>
      <c r="N2" s="4" t="inlineStr">
        <is>
          <t>Emergency contact name</t>
        </is>
      </c>
      <c r="O2" s="4" t="inlineStr">
        <is>
          <t>Emergency contact's relationship to the child</t>
        </is>
      </c>
      <c r="P2" s="4" t="inlineStr">
        <is>
          <t>Emergency contact phone</t>
        </is>
      </c>
      <c r="Q2" s="4" t="inlineStr">
        <is>
          <t>Does your child have any allergies? (family's answer)</t>
        </is>
      </c>
      <c r="R2" s="4" t="inlineStr">
        <is>
          <t>Is there anyone who must not pick up your child? (family's answer)</t>
        </is>
      </c>
    </row>
    <row r="3">
      <c r="A3" s="20">
        <f>IFERROR(TRIM(INDEX(Responses!$A2:$AN2,MATCH(Lists!$B$3,Responses!$A$1:$AN$1,0))&amp;""),"")</f>
        <v/>
      </c>
      <c r="B3" s="20">
        <f>IF($A3="","",IFERROR(TRIM(INDEX(Responses!$A2:$AN2,MATCH(Lists!$B$4,Responses!$A$1:$AN$1,0))&amp;""),""))</f>
        <v/>
      </c>
      <c r="C3" s="20">
        <f>IF($A3="","",IF(IFERROR(TRIM(INDEX(Responses!$A2:$AN2,MATCH(Lists!$B$5,Responses!$A$1:$AN$1,0))&amp;""),"")&lt;&gt;"",IFERROR(TRIM(INDEX(Responses!$A2:$AN2,MATCH(Lists!$B$5,Responses!$A$1:$AN$1,0))&amp;""),""),IFERROR(TRIM(INDEX(Responses!$A2:$AN2,MATCH(Lists!$B$6,Responses!$A$1:$AN$1,0))&amp;""),"")))</f>
        <v/>
      </c>
      <c r="D3" s="20">
        <f>IF($A3="","",IFERROR(TRIM(INDEX(Responses!$A2:$AN2,MATCH(Lists!$B$7,Responses!$A$1:$AN$1,0))&amp;""),""))</f>
        <v/>
      </c>
      <c r="E3" s="20">
        <f>IF($A3="","",IFERROR(TRIM(INDEX(Responses!$A2:$AN2,MATCH(Lists!$B$8,Responses!$A$1:$AN$1,0))&amp;""),""))</f>
        <v/>
      </c>
      <c r="F3" s="20">
        <f>IF($A3="","",IFERROR(TRIM(INDEX(Responses!$A2:$AN2,MATCH(Lists!$B$9,Responses!$A$1:$AN$1,0))&amp;""),""))</f>
        <v/>
      </c>
      <c r="G3" s="20">
        <f>IF($A3="","",IFERROR(TRIM(INDEX(Responses!$A2:$AN2,MATCH(Lists!$B$10,Responses!$A$1:$AN$1,0))&amp;""),""))</f>
        <v/>
      </c>
      <c r="H3" s="20">
        <f>IF($A3="","",IFERROR(TRIM(INDEX(Responses!$A2:$AN2,MATCH(Lists!$B$11,Responses!$A$1:$AN$1,0))&amp;""),""))</f>
        <v/>
      </c>
      <c r="I3" s="20">
        <f>IF($A3="","",IFERROR(TRIM(INDEX(Responses!$A2:$AN2,MATCH(Lists!$B$12,Responses!$A$1:$AN$1,0))&amp;""),""))</f>
        <v/>
      </c>
      <c r="J3" s="20">
        <f>IF($A3="","",IFERROR(TRIM(INDEX(Responses!$A2:$AN2,MATCH(Lists!$B$13,Responses!$A$1:$AN$1,0))&amp;""),""))</f>
        <v/>
      </c>
      <c r="K3" s="20">
        <f>IF($A3="","",IFERROR(TRIM(INDEX(Responses!$A2:$AN2,MATCH(Lists!$B$14,Responses!$A$1:$AN$1,0))&amp;""),""))</f>
        <v/>
      </c>
      <c r="L3" s="20">
        <f>IF($A3="","",IFERROR(TRIM(INDEX(Responses!$A2:$AN2,MATCH(Lists!$B$15,Responses!$A$1:$AN$1,0))&amp;""),""))</f>
        <v/>
      </c>
      <c r="M3" s="20">
        <f>IF($A3="","",IFERROR(TRIM(INDEX(Responses!$A2:$AN2,MATCH(Lists!$B$16,Responses!$A$1:$AN$1,0))&amp;""),""))</f>
        <v/>
      </c>
      <c r="N3" s="20">
        <f>IF($A3="","",IFERROR(TRIM(INDEX(Responses!$A2:$AN2,MATCH(Lists!$B$17,Responses!$A$1:$AN$1,0))&amp;""),""))</f>
        <v/>
      </c>
      <c r="O3" s="20">
        <f>IF($A3="","",IFERROR(TRIM(INDEX(Responses!$A2:$AN2,MATCH(Lists!$B$18,Responses!$A$1:$AN$1,0))&amp;""),""))</f>
        <v/>
      </c>
      <c r="P3" s="20">
        <f>IF($A3="","",IFERROR(TRIM(INDEX(Responses!$A2:$AN2,MATCH(Lists!$B$19,Responses!$A$1:$AN$1,0))&amp;""),""))</f>
        <v/>
      </c>
      <c r="Q3" s="20">
        <f>IF($A3="","",IFERROR(TRIM(INDEX(Responses!$A2:$AN2,MATCH(Lists!$B$24,Responses!$A$1:$AN$1,0))&amp;""),""))</f>
        <v/>
      </c>
      <c r="R3" s="20">
        <f>IF($A3="","",IFERROR(TRIM(INDEX(Responses!$A2:$AN2,MATCH(Lists!$B$21,Responses!$A$1:$AN$1,0))&amp;""),""))</f>
        <v/>
      </c>
    </row>
    <row r="4">
      <c r="A4" s="20">
        <f>IFERROR(TRIM(INDEX(Responses!$A3:$AN3,MATCH(Lists!$B$3,Responses!$A$1:$AN$1,0))&amp;""),"")</f>
        <v/>
      </c>
      <c r="B4" s="20">
        <f>IF($A4="","",IFERROR(TRIM(INDEX(Responses!$A3:$AN3,MATCH(Lists!$B$4,Responses!$A$1:$AN$1,0))&amp;""),""))</f>
        <v/>
      </c>
      <c r="C4" s="20">
        <f>IF($A4="","",IF(IFERROR(TRIM(INDEX(Responses!$A3:$AN3,MATCH(Lists!$B$5,Responses!$A$1:$AN$1,0))&amp;""),"")&lt;&gt;"",IFERROR(TRIM(INDEX(Responses!$A3:$AN3,MATCH(Lists!$B$5,Responses!$A$1:$AN$1,0))&amp;""),""),IFERROR(TRIM(INDEX(Responses!$A3:$AN3,MATCH(Lists!$B$6,Responses!$A$1:$AN$1,0))&amp;""),"")))</f>
        <v/>
      </c>
      <c r="D4" s="20">
        <f>IF($A4="","",IFERROR(TRIM(INDEX(Responses!$A3:$AN3,MATCH(Lists!$B$7,Responses!$A$1:$AN$1,0))&amp;""),""))</f>
        <v/>
      </c>
      <c r="E4" s="20">
        <f>IF($A4="","",IFERROR(TRIM(INDEX(Responses!$A3:$AN3,MATCH(Lists!$B$8,Responses!$A$1:$AN$1,0))&amp;""),""))</f>
        <v/>
      </c>
      <c r="F4" s="20">
        <f>IF($A4="","",IFERROR(TRIM(INDEX(Responses!$A3:$AN3,MATCH(Lists!$B$9,Responses!$A$1:$AN$1,0))&amp;""),""))</f>
        <v/>
      </c>
      <c r="G4" s="20">
        <f>IF($A4="","",IFERROR(TRIM(INDEX(Responses!$A3:$AN3,MATCH(Lists!$B$10,Responses!$A$1:$AN$1,0))&amp;""),""))</f>
        <v/>
      </c>
      <c r="H4" s="20">
        <f>IF($A4="","",IFERROR(TRIM(INDEX(Responses!$A3:$AN3,MATCH(Lists!$B$11,Responses!$A$1:$AN$1,0))&amp;""),""))</f>
        <v/>
      </c>
      <c r="I4" s="20">
        <f>IF($A4="","",IFERROR(TRIM(INDEX(Responses!$A3:$AN3,MATCH(Lists!$B$12,Responses!$A$1:$AN$1,0))&amp;""),""))</f>
        <v/>
      </c>
      <c r="J4" s="20">
        <f>IF($A4="","",IFERROR(TRIM(INDEX(Responses!$A3:$AN3,MATCH(Lists!$B$13,Responses!$A$1:$AN$1,0))&amp;""),""))</f>
        <v/>
      </c>
      <c r="K4" s="20">
        <f>IF($A4="","",IFERROR(TRIM(INDEX(Responses!$A3:$AN3,MATCH(Lists!$B$14,Responses!$A$1:$AN$1,0))&amp;""),""))</f>
        <v/>
      </c>
      <c r="L4" s="20">
        <f>IF($A4="","",IFERROR(TRIM(INDEX(Responses!$A3:$AN3,MATCH(Lists!$B$15,Responses!$A$1:$AN$1,0))&amp;""),""))</f>
        <v/>
      </c>
      <c r="M4" s="20">
        <f>IF($A4="","",IFERROR(TRIM(INDEX(Responses!$A3:$AN3,MATCH(Lists!$B$16,Responses!$A$1:$AN$1,0))&amp;""),""))</f>
        <v/>
      </c>
      <c r="N4" s="20">
        <f>IF($A4="","",IFERROR(TRIM(INDEX(Responses!$A3:$AN3,MATCH(Lists!$B$17,Responses!$A$1:$AN$1,0))&amp;""),""))</f>
        <v/>
      </c>
      <c r="O4" s="20">
        <f>IF($A4="","",IFERROR(TRIM(INDEX(Responses!$A3:$AN3,MATCH(Lists!$B$18,Responses!$A$1:$AN$1,0))&amp;""),""))</f>
        <v/>
      </c>
      <c r="P4" s="20">
        <f>IF($A4="","",IFERROR(TRIM(INDEX(Responses!$A3:$AN3,MATCH(Lists!$B$19,Responses!$A$1:$AN$1,0))&amp;""),""))</f>
        <v/>
      </c>
      <c r="Q4" s="20">
        <f>IF($A4="","",IFERROR(TRIM(INDEX(Responses!$A3:$AN3,MATCH(Lists!$B$24,Responses!$A$1:$AN$1,0))&amp;""),""))</f>
        <v/>
      </c>
      <c r="R4" s="20">
        <f>IF($A4="","",IFERROR(TRIM(INDEX(Responses!$A3:$AN3,MATCH(Lists!$B$21,Responses!$A$1:$AN$1,0))&amp;""),""))</f>
        <v/>
      </c>
    </row>
    <row r="5">
      <c r="A5" s="20">
        <f>IFERROR(TRIM(INDEX(Responses!$A4:$AN4,MATCH(Lists!$B$3,Responses!$A$1:$AN$1,0))&amp;""),"")</f>
        <v/>
      </c>
      <c r="B5" s="20">
        <f>IF($A5="","",IFERROR(TRIM(INDEX(Responses!$A4:$AN4,MATCH(Lists!$B$4,Responses!$A$1:$AN$1,0))&amp;""),""))</f>
        <v/>
      </c>
      <c r="C5" s="20">
        <f>IF($A5="","",IF(IFERROR(TRIM(INDEX(Responses!$A4:$AN4,MATCH(Lists!$B$5,Responses!$A$1:$AN$1,0))&amp;""),"")&lt;&gt;"",IFERROR(TRIM(INDEX(Responses!$A4:$AN4,MATCH(Lists!$B$5,Responses!$A$1:$AN$1,0))&amp;""),""),IFERROR(TRIM(INDEX(Responses!$A4:$AN4,MATCH(Lists!$B$6,Responses!$A$1:$AN$1,0))&amp;""),"")))</f>
        <v/>
      </c>
      <c r="D5" s="20">
        <f>IF($A5="","",IFERROR(TRIM(INDEX(Responses!$A4:$AN4,MATCH(Lists!$B$7,Responses!$A$1:$AN$1,0))&amp;""),""))</f>
        <v/>
      </c>
      <c r="E5" s="20">
        <f>IF($A5="","",IFERROR(TRIM(INDEX(Responses!$A4:$AN4,MATCH(Lists!$B$8,Responses!$A$1:$AN$1,0))&amp;""),""))</f>
        <v/>
      </c>
      <c r="F5" s="20">
        <f>IF($A5="","",IFERROR(TRIM(INDEX(Responses!$A4:$AN4,MATCH(Lists!$B$9,Responses!$A$1:$AN$1,0))&amp;""),""))</f>
        <v/>
      </c>
      <c r="G5" s="20">
        <f>IF($A5="","",IFERROR(TRIM(INDEX(Responses!$A4:$AN4,MATCH(Lists!$B$10,Responses!$A$1:$AN$1,0))&amp;""),""))</f>
        <v/>
      </c>
      <c r="H5" s="20">
        <f>IF($A5="","",IFERROR(TRIM(INDEX(Responses!$A4:$AN4,MATCH(Lists!$B$11,Responses!$A$1:$AN$1,0))&amp;""),""))</f>
        <v/>
      </c>
      <c r="I5" s="20">
        <f>IF($A5="","",IFERROR(TRIM(INDEX(Responses!$A4:$AN4,MATCH(Lists!$B$12,Responses!$A$1:$AN$1,0))&amp;""),""))</f>
        <v/>
      </c>
      <c r="J5" s="20">
        <f>IF($A5="","",IFERROR(TRIM(INDEX(Responses!$A4:$AN4,MATCH(Lists!$B$13,Responses!$A$1:$AN$1,0))&amp;""),""))</f>
        <v/>
      </c>
      <c r="K5" s="20">
        <f>IF($A5="","",IFERROR(TRIM(INDEX(Responses!$A4:$AN4,MATCH(Lists!$B$14,Responses!$A$1:$AN$1,0))&amp;""),""))</f>
        <v/>
      </c>
      <c r="L5" s="20">
        <f>IF($A5="","",IFERROR(TRIM(INDEX(Responses!$A4:$AN4,MATCH(Lists!$B$15,Responses!$A$1:$AN$1,0))&amp;""),""))</f>
        <v/>
      </c>
      <c r="M5" s="20">
        <f>IF($A5="","",IFERROR(TRIM(INDEX(Responses!$A4:$AN4,MATCH(Lists!$B$16,Responses!$A$1:$AN$1,0))&amp;""),""))</f>
        <v/>
      </c>
      <c r="N5" s="20">
        <f>IF($A5="","",IFERROR(TRIM(INDEX(Responses!$A4:$AN4,MATCH(Lists!$B$17,Responses!$A$1:$AN$1,0))&amp;""),""))</f>
        <v/>
      </c>
      <c r="O5" s="20">
        <f>IF($A5="","",IFERROR(TRIM(INDEX(Responses!$A4:$AN4,MATCH(Lists!$B$18,Responses!$A$1:$AN$1,0))&amp;""),""))</f>
        <v/>
      </c>
      <c r="P5" s="20">
        <f>IF($A5="","",IFERROR(TRIM(INDEX(Responses!$A4:$AN4,MATCH(Lists!$B$19,Responses!$A$1:$AN$1,0))&amp;""),""))</f>
        <v/>
      </c>
      <c r="Q5" s="20">
        <f>IF($A5="","",IFERROR(TRIM(INDEX(Responses!$A4:$AN4,MATCH(Lists!$B$24,Responses!$A$1:$AN$1,0))&amp;""),""))</f>
        <v/>
      </c>
      <c r="R5" s="20">
        <f>IF($A5="","",IFERROR(TRIM(INDEX(Responses!$A4:$AN4,MATCH(Lists!$B$21,Responses!$A$1:$AN$1,0))&amp;""),""))</f>
        <v/>
      </c>
    </row>
    <row r="6">
      <c r="A6" s="20">
        <f>IFERROR(TRIM(INDEX(Responses!$A5:$AN5,MATCH(Lists!$B$3,Responses!$A$1:$AN$1,0))&amp;""),"")</f>
        <v/>
      </c>
      <c r="B6" s="20">
        <f>IF($A6="","",IFERROR(TRIM(INDEX(Responses!$A5:$AN5,MATCH(Lists!$B$4,Responses!$A$1:$AN$1,0))&amp;""),""))</f>
        <v/>
      </c>
      <c r="C6" s="20">
        <f>IF($A6="","",IF(IFERROR(TRIM(INDEX(Responses!$A5:$AN5,MATCH(Lists!$B$5,Responses!$A$1:$AN$1,0))&amp;""),"")&lt;&gt;"",IFERROR(TRIM(INDEX(Responses!$A5:$AN5,MATCH(Lists!$B$5,Responses!$A$1:$AN$1,0))&amp;""),""),IFERROR(TRIM(INDEX(Responses!$A5:$AN5,MATCH(Lists!$B$6,Responses!$A$1:$AN$1,0))&amp;""),"")))</f>
        <v/>
      </c>
      <c r="D6" s="20">
        <f>IF($A6="","",IFERROR(TRIM(INDEX(Responses!$A5:$AN5,MATCH(Lists!$B$7,Responses!$A$1:$AN$1,0))&amp;""),""))</f>
        <v/>
      </c>
      <c r="E6" s="20">
        <f>IF($A6="","",IFERROR(TRIM(INDEX(Responses!$A5:$AN5,MATCH(Lists!$B$8,Responses!$A$1:$AN$1,0))&amp;""),""))</f>
        <v/>
      </c>
      <c r="F6" s="20">
        <f>IF($A6="","",IFERROR(TRIM(INDEX(Responses!$A5:$AN5,MATCH(Lists!$B$9,Responses!$A$1:$AN$1,0))&amp;""),""))</f>
        <v/>
      </c>
      <c r="G6" s="20">
        <f>IF($A6="","",IFERROR(TRIM(INDEX(Responses!$A5:$AN5,MATCH(Lists!$B$10,Responses!$A$1:$AN$1,0))&amp;""),""))</f>
        <v/>
      </c>
      <c r="H6" s="20">
        <f>IF($A6="","",IFERROR(TRIM(INDEX(Responses!$A5:$AN5,MATCH(Lists!$B$11,Responses!$A$1:$AN$1,0))&amp;""),""))</f>
        <v/>
      </c>
      <c r="I6" s="20">
        <f>IF($A6="","",IFERROR(TRIM(INDEX(Responses!$A5:$AN5,MATCH(Lists!$B$12,Responses!$A$1:$AN$1,0))&amp;""),""))</f>
        <v/>
      </c>
      <c r="J6" s="20">
        <f>IF($A6="","",IFERROR(TRIM(INDEX(Responses!$A5:$AN5,MATCH(Lists!$B$13,Responses!$A$1:$AN$1,0))&amp;""),""))</f>
        <v/>
      </c>
      <c r="K6" s="20">
        <f>IF($A6="","",IFERROR(TRIM(INDEX(Responses!$A5:$AN5,MATCH(Lists!$B$14,Responses!$A$1:$AN$1,0))&amp;""),""))</f>
        <v/>
      </c>
      <c r="L6" s="20">
        <f>IF($A6="","",IFERROR(TRIM(INDEX(Responses!$A5:$AN5,MATCH(Lists!$B$15,Responses!$A$1:$AN$1,0))&amp;""),""))</f>
        <v/>
      </c>
      <c r="M6" s="20">
        <f>IF($A6="","",IFERROR(TRIM(INDEX(Responses!$A5:$AN5,MATCH(Lists!$B$16,Responses!$A$1:$AN$1,0))&amp;""),""))</f>
        <v/>
      </c>
      <c r="N6" s="20">
        <f>IF($A6="","",IFERROR(TRIM(INDEX(Responses!$A5:$AN5,MATCH(Lists!$B$17,Responses!$A$1:$AN$1,0))&amp;""),""))</f>
        <v/>
      </c>
      <c r="O6" s="20">
        <f>IF($A6="","",IFERROR(TRIM(INDEX(Responses!$A5:$AN5,MATCH(Lists!$B$18,Responses!$A$1:$AN$1,0))&amp;""),""))</f>
        <v/>
      </c>
      <c r="P6" s="20">
        <f>IF($A6="","",IFERROR(TRIM(INDEX(Responses!$A5:$AN5,MATCH(Lists!$B$19,Responses!$A$1:$AN$1,0))&amp;""),""))</f>
        <v/>
      </c>
      <c r="Q6" s="20">
        <f>IF($A6="","",IFERROR(TRIM(INDEX(Responses!$A5:$AN5,MATCH(Lists!$B$24,Responses!$A$1:$AN$1,0))&amp;""),""))</f>
        <v/>
      </c>
      <c r="R6" s="20">
        <f>IF($A6="","",IFERROR(TRIM(INDEX(Responses!$A5:$AN5,MATCH(Lists!$B$21,Responses!$A$1:$AN$1,0))&amp;""),""))</f>
        <v/>
      </c>
    </row>
    <row r="7">
      <c r="A7" s="20">
        <f>IFERROR(TRIM(INDEX(Responses!$A6:$AN6,MATCH(Lists!$B$3,Responses!$A$1:$AN$1,0))&amp;""),"")</f>
        <v/>
      </c>
      <c r="B7" s="20">
        <f>IF($A7="","",IFERROR(TRIM(INDEX(Responses!$A6:$AN6,MATCH(Lists!$B$4,Responses!$A$1:$AN$1,0))&amp;""),""))</f>
        <v/>
      </c>
      <c r="C7" s="20">
        <f>IF($A7="","",IF(IFERROR(TRIM(INDEX(Responses!$A6:$AN6,MATCH(Lists!$B$5,Responses!$A$1:$AN$1,0))&amp;""),"")&lt;&gt;"",IFERROR(TRIM(INDEX(Responses!$A6:$AN6,MATCH(Lists!$B$5,Responses!$A$1:$AN$1,0))&amp;""),""),IFERROR(TRIM(INDEX(Responses!$A6:$AN6,MATCH(Lists!$B$6,Responses!$A$1:$AN$1,0))&amp;""),"")))</f>
        <v/>
      </c>
      <c r="D7" s="20">
        <f>IF($A7="","",IFERROR(TRIM(INDEX(Responses!$A6:$AN6,MATCH(Lists!$B$7,Responses!$A$1:$AN$1,0))&amp;""),""))</f>
        <v/>
      </c>
      <c r="E7" s="20">
        <f>IF($A7="","",IFERROR(TRIM(INDEX(Responses!$A6:$AN6,MATCH(Lists!$B$8,Responses!$A$1:$AN$1,0))&amp;""),""))</f>
        <v/>
      </c>
      <c r="F7" s="20">
        <f>IF($A7="","",IFERROR(TRIM(INDEX(Responses!$A6:$AN6,MATCH(Lists!$B$9,Responses!$A$1:$AN$1,0))&amp;""),""))</f>
        <v/>
      </c>
      <c r="G7" s="20">
        <f>IF($A7="","",IFERROR(TRIM(INDEX(Responses!$A6:$AN6,MATCH(Lists!$B$10,Responses!$A$1:$AN$1,0))&amp;""),""))</f>
        <v/>
      </c>
      <c r="H7" s="20">
        <f>IF($A7="","",IFERROR(TRIM(INDEX(Responses!$A6:$AN6,MATCH(Lists!$B$11,Responses!$A$1:$AN$1,0))&amp;""),""))</f>
        <v/>
      </c>
      <c r="I7" s="20">
        <f>IF($A7="","",IFERROR(TRIM(INDEX(Responses!$A6:$AN6,MATCH(Lists!$B$12,Responses!$A$1:$AN$1,0))&amp;""),""))</f>
        <v/>
      </c>
      <c r="J7" s="20">
        <f>IF($A7="","",IFERROR(TRIM(INDEX(Responses!$A6:$AN6,MATCH(Lists!$B$13,Responses!$A$1:$AN$1,0))&amp;""),""))</f>
        <v/>
      </c>
      <c r="K7" s="20">
        <f>IF($A7="","",IFERROR(TRIM(INDEX(Responses!$A6:$AN6,MATCH(Lists!$B$14,Responses!$A$1:$AN$1,0))&amp;""),""))</f>
        <v/>
      </c>
      <c r="L7" s="20">
        <f>IF($A7="","",IFERROR(TRIM(INDEX(Responses!$A6:$AN6,MATCH(Lists!$B$15,Responses!$A$1:$AN$1,0))&amp;""),""))</f>
        <v/>
      </c>
      <c r="M7" s="20">
        <f>IF($A7="","",IFERROR(TRIM(INDEX(Responses!$A6:$AN6,MATCH(Lists!$B$16,Responses!$A$1:$AN$1,0))&amp;""),""))</f>
        <v/>
      </c>
      <c r="N7" s="20">
        <f>IF($A7="","",IFERROR(TRIM(INDEX(Responses!$A6:$AN6,MATCH(Lists!$B$17,Responses!$A$1:$AN$1,0))&amp;""),""))</f>
        <v/>
      </c>
      <c r="O7" s="20">
        <f>IF($A7="","",IFERROR(TRIM(INDEX(Responses!$A6:$AN6,MATCH(Lists!$B$18,Responses!$A$1:$AN$1,0))&amp;""),""))</f>
        <v/>
      </c>
      <c r="P7" s="20">
        <f>IF($A7="","",IFERROR(TRIM(INDEX(Responses!$A6:$AN6,MATCH(Lists!$B$19,Responses!$A$1:$AN$1,0))&amp;""),""))</f>
        <v/>
      </c>
      <c r="Q7" s="20">
        <f>IF($A7="","",IFERROR(TRIM(INDEX(Responses!$A6:$AN6,MATCH(Lists!$B$24,Responses!$A$1:$AN$1,0))&amp;""),""))</f>
        <v/>
      </c>
      <c r="R7" s="20">
        <f>IF($A7="","",IFERROR(TRIM(INDEX(Responses!$A6:$AN6,MATCH(Lists!$B$21,Responses!$A$1:$AN$1,0))&amp;""),""))</f>
        <v/>
      </c>
    </row>
    <row r="8">
      <c r="A8" s="20">
        <f>IFERROR(TRIM(INDEX(Responses!$A7:$AN7,MATCH(Lists!$B$3,Responses!$A$1:$AN$1,0))&amp;""),"")</f>
        <v/>
      </c>
      <c r="B8" s="20">
        <f>IF($A8="","",IFERROR(TRIM(INDEX(Responses!$A7:$AN7,MATCH(Lists!$B$4,Responses!$A$1:$AN$1,0))&amp;""),""))</f>
        <v/>
      </c>
      <c r="C8" s="20">
        <f>IF($A8="","",IF(IFERROR(TRIM(INDEX(Responses!$A7:$AN7,MATCH(Lists!$B$5,Responses!$A$1:$AN$1,0))&amp;""),"")&lt;&gt;"",IFERROR(TRIM(INDEX(Responses!$A7:$AN7,MATCH(Lists!$B$5,Responses!$A$1:$AN$1,0))&amp;""),""),IFERROR(TRIM(INDEX(Responses!$A7:$AN7,MATCH(Lists!$B$6,Responses!$A$1:$AN$1,0))&amp;""),"")))</f>
        <v/>
      </c>
      <c r="D8" s="20">
        <f>IF($A8="","",IFERROR(TRIM(INDEX(Responses!$A7:$AN7,MATCH(Lists!$B$7,Responses!$A$1:$AN$1,0))&amp;""),""))</f>
        <v/>
      </c>
      <c r="E8" s="20">
        <f>IF($A8="","",IFERROR(TRIM(INDEX(Responses!$A7:$AN7,MATCH(Lists!$B$8,Responses!$A$1:$AN$1,0))&amp;""),""))</f>
        <v/>
      </c>
      <c r="F8" s="20">
        <f>IF($A8="","",IFERROR(TRIM(INDEX(Responses!$A7:$AN7,MATCH(Lists!$B$9,Responses!$A$1:$AN$1,0))&amp;""),""))</f>
        <v/>
      </c>
      <c r="G8" s="20">
        <f>IF($A8="","",IFERROR(TRIM(INDEX(Responses!$A7:$AN7,MATCH(Lists!$B$10,Responses!$A$1:$AN$1,0))&amp;""),""))</f>
        <v/>
      </c>
      <c r="H8" s="20">
        <f>IF($A8="","",IFERROR(TRIM(INDEX(Responses!$A7:$AN7,MATCH(Lists!$B$11,Responses!$A$1:$AN$1,0))&amp;""),""))</f>
        <v/>
      </c>
      <c r="I8" s="20">
        <f>IF($A8="","",IFERROR(TRIM(INDEX(Responses!$A7:$AN7,MATCH(Lists!$B$12,Responses!$A$1:$AN$1,0))&amp;""),""))</f>
        <v/>
      </c>
      <c r="J8" s="20">
        <f>IF($A8="","",IFERROR(TRIM(INDEX(Responses!$A7:$AN7,MATCH(Lists!$B$13,Responses!$A$1:$AN$1,0))&amp;""),""))</f>
        <v/>
      </c>
      <c r="K8" s="20">
        <f>IF($A8="","",IFERROR(TRIM(INDEX(Responses!$A7:$AN7,MATCH(Lists!$B$14,Responses!$A$1:$AN$1,0))&amp;""),""))</f>
        <v/>
      </c>
      <c r="L8" s="20">
        <f>IF($A8="","",IFERROR(TRIM(INDEX(Responses!$A7:$AN7,MATCH(Lists!$B$15,Responses!$A$1:$AN$1,0))&amp;""),""))</f>
        <v/>
      </c>
      <c r="M8" s="20">
        <f>IF($A8="","",IFERROR(TRIM(INDEX(Responses!$A7:$AN7,MATCH(Lists!$B$16,Responses!$A$1:$AN$1,0))&amp;""),""))</f>
        <v/>
      </c>
      <c r="N8" s="20">
        <f>IF($A8="","",IFERROR(TRIM(INDEX(Responses!$A7:$AN7,MATCH(Lists!$B$17,Responses!$A$1:$AN$1,0))&amp;""),""))</f>
        <v/>
      </c>
      <c r="O8" s="20">
        <f>IF($A8="","",IFERROR(TRIM(INDEX(Responses!$A7:$AN7,MATCH(Lists!$B$18,Responses!$A$1:$AN$1,0))&amp;""),""))</f>
        <v/>
      </c>
      <c r="P8" s="20">
        <f>IF($A8="","",IFERROR(TRIM(INDEX(Responses!$A7:$AN7,MATCH(Lists!$B$19,Responses!$A$1:$AN$1,0))&amp;""),""))</f>
        <v/>
      </c>
      <c r="Q8" s="20">
        <f>IF($A8="","",IFERROR(TRIM(INDEX(Responses!$A7:$AN7,MATCH(Lists!$B$24,Responses!$A$1:$AN$1,0))&amp;""),""))</f>
        <v/>
      </c>
      <c r="R8" s="20">
        <f>IF($A8="","",IFERROR(TRIM(INDEX(Responses!$A7:$AN7,MATCH(Lists!$B$21,Responses!$A$1:$AN$1,0))&amp;""),""))</f>
        <v/>
      </c>
    </row>
    <row r="9">
      <c r="A9" s="20">
        <f>IFERROR(TRIM(INDEX(Responses!$A8:$AN8,MATCH(Lists!$B$3,Responses!$A$1:$AN$1,0))&amp;""),"")</f>
        <v/>
      </c>
      <c r="B9" s="20">
        <f>IF($A9="","",IFERROR(TRIM(INDEX(Responses!$A8:$AN8,MATCH(Lists!$B$4,Responses!$A$1:$AN$1,0))&amp;""),""))</f>
        <v/>
      </c>
      <c r="C9" s="20">
        <f>IF($A9="","",IF(IFERROR(TRIM(INDEX(Responses!$A8:$AN8,MATCH(Lists!$B$5,Responses!$A$1:$AN$1,0))&amp;""),"")&lt;&gt;"",IFERROR(TRIM(INDEX(Responses!$A8:$AN8,MATCH(Lists!$B$5,Responses!$A$1:$AN$1,0))&amp;""),""),IFERROR(TRIM(INDEX(Responses!$A8:$AN8,MATCH(Lists!$B$6,Responses!$A$1:$AN$1,0))&amp;""),"")))</f>
        <v/>
      </c>
      <c r="D9" s="20">
        <f>IF($A9="","",IFERROR(TRIM(INDEX(Responses!$A8:$AN8,MATCH(Lists!$B$7,Responses!$A$1:$AN$1,0))&amp;""),""))</f>
        <v/>
      </c>
      <c r="E9" s="20">
        <f>IF($A9="","",IFERROR(TRIM(INDEX(Responses!$A8:$AN8,MATCH(Lists!$B$8,Responses!$A$1:$AN$1,0))&amp;""),""))</f>
        <v/>
      </c>
      <c r="F9" s="20">
        <f>IF($A9="","",IFERROR(TRIM(INDEX(Responses!$A8:$AN8,MATCH(Lists!$B$9,Responses!$A$1:$AN$1,0))&amp;""),""))</f>
        <v/>
      </c>
      <c r="G9" s="20">
        <f>IF($A9="","",IFERROR(TRIM(INDEX(Responses!$A8:$AN8,MATCH(Lists!$B$10,Responses!$A$1:$AN$1,0))&amp;""),""))</f>
        <v/>
      </c>
      <c r="H9" s="20">
        <f>IF($A9="","",IFERROR(TRIM(INDEX(Responses!$A8:$AN8,MATCH(Lists!$B$11,Responses!$A$1:$AN$1,0))&amp;""),""))</f>
        <v/>
      </c>
      <c r="I9" s="20">
        <f>IF($A9="","",IFERROR(TRIM(INDEX(Responses!$A8:$AN8,MATCH(Lists!$B$12,Responses!$A$1:$AN$1,0))&amp;""),""))</f>
        <v/>
      </c>
      <c r="J9" s="20">
        <f>IF($A9="","",IFERROR(TRIM(INDEX(Responses!$A8:$AN8,MATCH(Lists!$B$13,Responses!$A$1:$AN$1,0))&amp;""),""))</f>
        <v/>
      </c>
      <c r="K9" s="20">
        <f>IF($A9="","",IFERROR(TRIM(INDEX(Responses!$A8:$AN8,MATCH(Lists!$B$14,Responses!$A$1:$AN$1,0))&amp;""),""))</f>
        <v/>
      </c>
      <c r="L9" s="20">
        <f>IF($A9="","",IFERROR(TRIM(INDEX(Responses!$A8:$AN8,MATCH(Lists!$B$15,Responses!$A$1:$AN$1,0))&amp;""),""))</f>
        <v/>
      </c>
      <c r="M9" s="20">
        <f>IF($A9="","",IFERROR(TRIM(INDEX(Responses!$A8:$AN8,MATCH(Lists!$B$16,Responses!$A$1:$AN$1,0))&amp;""),""))</f>
        <v/>
      </c>
      <c r="N9" s="20">
        <f>IF($A9="","",IFERROR(TRIM(INDEX(Responses!$A8:$AN8,MATCH(Lists!$B$17,Responses!$A$1:$AN$1,0))&amp;""),""))</f>
        <v/>
      </c>
      <c r="O9" s="20">
        <f>IF($A9="","",IFERROR(TRIM(INDEX(Responses!$A8:$AN8,MATCH(Lists!$B$18,Responses!$A$1:$AN$1,0))&amp;""),""))</f>
        <v/>
      </c>
      <c r="P9" s="20">
        <f>IF($A9="","",IFERROR(TRIM(INDEX(Responses!$A8:$AN8,MATCH(Lists!$B$19,Responses!$A$1:$AN$1,0))&amp;""),""))</f>
        <v/>
      </c>
      <c r="Q9" s="20">
        <f>IF($A9="","",IFERROR(TRIM(INDEX(Responses!$A8:$AN8,MATCH(Lists!$B$24,Responses!$A$1:$AN$1,0))&amp;""),""))</f>
        <v/>
      </c>
      <c r="R9" s="20">
        <f>IF($A9="","",IFERROR(TRIM(INDEX(Responses!$A8:$AN8,MATCH(Lists!$B$21,Responses!$A$1:$AN$1,0))&amp;""),""))</f>
        <v/>
      </c>
    </row>
    <row r="10">
      <c r="A10" s="20">
        <f>IFERROR(TRIM(INDEX(Responses!$A9:$AN9,MATCH(Lists!$B$3,Responses!$A$1:$AN$1,0))&amp;""),"")</f>
        <v/>
      </c>
      <c r="B10" s="20">
        <f>IF($A10="","",IFERROR(TRIM(INDEX(Responses!$A9:$AN9,MATCH(Lists!$B$4,Responses!$A$1:$AN$1,0))&amp;""),""))</f>
        <v/>
      </c>
      <c r="C10" s="20">
        <f>IF($A10="","",IF(IFERROR(TRIM(INDEX(Responses!$A9:$AN9,MATCH(Lists!$B$5,Responses!$A$1:$AN$1,0))&amp;""),"")&lt;&gt;"",IFERROR(TRIM(INDEX(Responses!$A9:$AN9,MATCH(Lists!$B$5,Responses!$A$1:$AN$1,0))&amp;""),""),IFERROR(TRIM(INDEX(Responses!$A9:$AN9,MATCH(Lists!$B$6,Responses!$A$1:$AN$1,0))&amp;""),"")))</f>
        <v/>
      </c>
      <c r="D10" s="20">
        <f>IF($A10="","",IFERROR(TRIM(INDEX(Responses!$A9:$AN9,MATCH(Lists!$B$7,Responses!$A$1:$AN$1,0))&amp;""),""))</f>
        <v/>
      </c>
      <c r="E10" s="20">
        <f>IF($A10="","",IFERROR(TRIM(INDEX(Responses!$A9:$AN9,MATCH(Lists!$B$8,Responses!$A$1:$AN$1,0))&amp;""),""))</f>
        <v/>
      </c>
      <c r="F10" s="20">
        <f>IF($A10="","",IFERROR(TRIM(INDEX(Responses!$A9:$AN9,MATCH(Lists!$B$9,Responses!$A$1:$AN$1,0))&amp;""),""))</f>
        <v/>
      </c>
      <c r="G10" s="20">
        <f>IF($A10="","",IFERROR(TRIM(INDEX(Responses!$A9:$AN9,MATCH(Lists!$B$10,Responses!$A$1:$AN$1,0))&amp;""),""))</f>
        <v/>
      </c>
      <c r="H10" s="20">
        <f>IF($A10="","",IFERROR(TRIM(INDEX(Responses!$A9:$AN9,MATCH(Lists!$B$11,Responses!$A$1:$AN$1,0))&amp;""),""))</f>
        <v/>
      </c>
      <c r="I10" s="20">
        <f>IF($A10="","",IFERROR(TRIM(INDEX(Responses!$A9:$AN9,MATCH(Lists!$B$12,Responses!$A$1:$AN$1,0))&amp;""),""))</f>
        <v/>
      </c>
      <c r="J10" s="20">
        <f>IF($A10="","",IFERROR(TRIM(INDEX(Responses!$A9:$AN9,MATCH(Lists!$B$13,Responses!$A$1:$AN$1,0))&amp;""),""))</f>
        <v/>
      </c>
      <c r="K10" s="20">
        <f>IF($A10="","",IFERROR(TRIM(INDEX(Responses!$A9:$AN9,MATCH(Lists!$B$14,Responses!$A$1:$AN$1,0))&amp;""),""))</f>
        <v/>
      </c>
      <c r="L10" s="20">
        <f>IF($A10="","",IFERROR(TRIM(INDEX(Responses!$A9:$AN9,MATCH(Lists!$B$15,Responses!$A$1:$AN$1,0))&amp;""),""))</f>
        <v/>
      </c>
      <c r="M10" s="20">
        <f>IF($A10="","",IFERROR(TRIM(INDEX(Responses!$A9:$AN9,MATCH(Lists!$B$16,Responses!$A$1:$AN$1,0))&amp;""),""))</f>
        <v/>
      </c>
      <c r="N10" s="20">
        <f>IF($A10="","",IFERROR(TRIM(INDEX(Responses!$A9:$AN9,MATCH(Lists!$B$17,Responses!$A$1:$AN$1,0))&amp;""),""))</f>
        <v/>
      </c>
      <c r="O10" s="20">
        <f>IF($A10="","",IFERROR(TRIM(INDEX(Responses!$A9:$AN9,MATCH(Lists!$B$18,Responses!$A$1:$AN$1,0))&amp;""),""))</f>
        <v/>
      </c>
      <c r="P10" s="20">
        <f>IF($A10="","",IFERROR(TRIM(INDEX(Responses!$A9:$AN9,MATCH(Lists!$B$19,Responses!$A$1:$AN$1,0))&amp;""),""))</f>
        <v/>
      </c>
      <c r="Q10" s="20">
        <f>IF($A10="","",IFERROR(TRIM(INDEX(Responses!$A9:$AN9,MATCH(Lists!$B$24,Responses!$A$1:$AN$1,0))&amp;""),""))</f>
        <v/>
      </c>
      <c r="R10" s="20">
        <f>IF($A10="","",IFERROR(TRIM(INDEX(Responses!$A9:$AN9,MATCH(Lists!$B$21,Responses!$A$1:$AN$1,0))&amp;""),""))</f>
        <v/>
      </c>
    </row>
    <row r="11">
      <c r="A11" s="20">
        <f>IFERROR(TRIM(INDEX(Responses!$A10:$AN10,MATCH(Lists!$B$3,Responses!$A$1:$AN$1,0))&amp;""),"")</f>
        <v/>
      </c>
      <c r="B11" s="20">
        <f>IF($A11="","",IFERROR(TRIM(INDEX(Responses!$A10:$AN10,MATCH(Lists!$B$4,Responses!$A$1:$AN$1,0))&amp;""),""))</f>
        <v/>
      </c>
      <c r="C11" s="20">
        <f>IF($A11="","",IF(IFERROR(TRIM(INDEX(Responses!$A10:$AN10,MATCH(Lists!$B$5,Responses!$A$1:$AN$1,0))&amp;""),"")&lt;&gt;"",IFERROR(TRIM(INDEX(Responses!$A10:$AN10,MATCH(Lists!$B$5,Responses!$A$1:$AN$1,0))&amp;""),""),IFERROR(TRIM(INDEX(Responses!$A10:$AN10,MATCH(Lists!$B$6,Responses!$A$1:$AN$1,0))&amp;""),"")))</f>
        <v/>
      </c>
      <c r="D11" s="20">
        <f>IF($A11="","",IFERROR(TRIM(INDEX(Responses!$A10:$AN10,MATCH(Lists!$B$7,Responses!$A$1:$AN$1,0))&amp;""),""))</f>
        <v/>
      </c>
      <c r="E11" s="20">
        <f>IF($A11="","",IFERROR(TRIM(INDEX(Responses!$A10:$AN10,MATCH(Lists!$B$8,Responses!$A$1:$AN$1,0))&amp;""),""))</f>
        <v/>
      </c>
      <c r="F11" s="20">
        <f>IF($A11="","",IFERROR(TRIM(INDEX(Responses!$A10:$AN10,MATCH(Lists!$B$9,Responses!$A$1:$AN$1,0))&amp;""),""))</f>
        <v/>
      </c>
      <c r="G11" s="20">
        <f>IF($A11="","",IFERROR(TRIM(INDEX(Responses!$A10:$AN10,MATCH(Lists!$B$10,Responses!$A$1:$AN$1,0))&amp;""),""))</f>
        <v/>
      </c>
      <c r="H11" s="20">
        <f>IF($A11="","",IFERROR(TRIM(INDEX(Responses!$A10:$AN10,MATCH(Lists!$B$11,Responses!$A$1:$AN$1,0))&amp;""),""))</f>
        <v/>
      </c>
      <c r="I11" s="20">
        <f>IF($A11="","",IFERROR(TRIM(INDEX(Responses!$A10:$AN10,MATCH(Lists!$B$12,Responses!$A$1:$AN$1,0))&amp;""),""))</f>
        <v/>
      </c>
      <c r="J11" s="20">
        <f>IF($A11="","",IFERROR(TRIM(INDEX(Responses!$A10:$AN10,MATCH(Lists!$B$13,Responses!$A$1:$AN$1,0))&amp;""),""))</f>
        <v/>
      </c>
      <c r="K11" s="20">
        <f>IF($A11="","",IFERROR(TRIM(INDEX(Responses!$A10:$AN10,MATCH(Lists!$B$14,Responses!$A$1:$AN$1,0))&amp;""),""))</f>
        <v/>
      </c>
      <c r="L11" s="20">
        <f>IF($A11="","",IFERROR(TRIM(INDEX(Responses!$A10:$AN10,MATCH(Lists!$B$15,Responses!$A$1:$AN$1,0))&amp;""),""))</f>
        <v/>
      </c>
      <c r="M11" s="20">
        <f>IF($A11="","",IFERROR(TRIM(INDEX(Responses!$A10:$AN10,MATCH(Lists!$B$16,Responses!$A$1:$AN$1,0))&amp;""),""))</f>
        <v/>
      </c>
      <c r="N11" s="20">
        <f>IF($A11="","",IFERROR(TRIM(INDEX(Responses!$A10:$AN10,MATCH(Lists!$B$17,Responses!$A$1:$AN$1,0))&amp;""),""))</f>
        <v/>
      </c>
      <c r="O11" s="20">
        <f>IF($A11="","",IFERROR(TRIM(INDEX(Responses!$A10:$AN10,MATCH(Lists!$B$18,Responses!$A$1:$AN$1,0))&amp;""),""))</f>
        <v/>
      </c>
      <c r="P11" s="20">
        <f>IF($A11="","",IFERROR(TRIM(INDEX(Responses!$A10:$AN10,MATCH(Lists!$B$19,Responses!$A$1:$AN$1,0))&amp;""),""))</f>
        <v/>
      </c>
      <c r="Q11" s="20">
        <f>IF($A11="","",IFERROR(TRIM(INDEX(Responses!$A10:$AN10,MATCH(Lists!$B$24,Responses!$A$1:$AN$1,0))&amp;""),""))</f>
        <v/>
      </c>
      <c r="R11" s="20">
        <f>IF($A11="","",IFERROR(TRIM(INDEX(Responses!$A10:$AN10,MATCH(Lists!$B$21,Responses!$A$1:$AN$1,0))&amp;""),""))</f>
        <v/>
      </c>
    </row>
    <row r="12">
      <c r="A12" s="20">
        <f>IFERROR(TRIM(INDEX(Responses!$A11:$AN11,MATCH(Lists!$B$3,Responses!$A$1:$AN$1,0))&amp;""),"")</f>
        <v/>
      </c>
      <c r="B12" s="20">
        <f>IF($A12="","",IFERROR(TRIM(INDEX(Responses!$A11:$AN11,MATCH(Lists!$B$4,Responses!$A$1:$AN$1,0))&amp;""),""))</f>
        <v/>
      </c>
      <c r="C12" s="20">
        <f>IF($A12="","",IF(IFERROR(TRIM(INDEX(Responses!$A11:$AN11,MATCH(Lists!$B$5,Responses!$A$1:$AN$1,0))&amp;""),"")&lt;&gt;"",IFERROR(TRIM(INDEX(Responses!$A11:$AN11,MATCH(Lists!$B$5,Responses!$A$1:$AN$1,0))&amp;""),""),IFERROR(TRIM(INDEX(Responses!$A11:$AN11,MATCH(Lists!$B$6,Responses!$A$1:$AN$1,0))&amp;""),"")))</f>
        <v/>
      </c>
      <c r="D12" s="20">
        <f>IF($A12="","",IFERROR(TRIM(INDEX(Responses!$A11:$AN11,MATCH(Lists!$B$7,Responses!$A$1:$AN$1,0))&amp;""),""))</f>
        <v/>
      </c>
      <c r="E12" s="20">
        <f>IF($A12="","",IFERROR(TRIM(INDEX(Responses!$A11:$AN11,MATCH(Lists!$B$8,Responses!$A$1:$AN$1,0))&amp;""),""))</f>
        <v/>
      </c>
      <c r="F12" s="20">
        <f>IF($A12="","",IFERROR(TRIM(INDEX(Responses!$A11:$AN11,MATCH(Lists!$B$9,Responses!$A$1:$AN$1,0))&amp;""),""))</f>
        <v/>
      </c>
      <c r="G12" s="20">
        <f>IF($A12="","",IFERROR(TRIM(INDEX(Responses!$A11:$AN11,MATCH(Lists!$B$10,Responses!$A$1:$AN$1,0))&amp;""),""))</f>
        <v/>
      </c>
      <c r="H12" s="20">
        <f>IF($A12="","",IFERROR(TRIM(INDEX(Responses!$A11:$AN11,MATCH(Lists!$B$11,Responses!$A$1:$AN$1,0))&amp;""),""))</f>
        <v/>
      </c>
      <c r="I12" s="20">
        <f>IF($A12="","",IFERROR(TRIM(INDEX(Responses!$A11:$AN11,MATCH(Lists!$B$12,Responses!$A$1:$AN$1,0))&amp;""),""))</f>
        <v/>
      </c>
      <c r="J12" s="20">
        <f>IF($A12="","",IFERROR(TRIM(INDEX(Responses!$A11:$AN11,MATCH(Lists!$B$13,Responses!$A$1:$AN$1,0))&amp;""),""))</f>
        <v/>
      </c>
      <c r="K12" s="20">
        <f>IF($A12="","",IFERROR(TRIM(INDEX(Responses!$A11:$AN11,MATCH(Lists!$B$14,Responses!$A$1:$AN$1,0))&amp;""),""))</f>
        <v/>
      </c>
      <c r="L12" s="20">
        <f>IF($A12="","",IFERROR(TRIM(INDEX(Responses!$A11:$AN11,MATCH(Lists!$B$15,Responses!$A$1:$AN$1,0))&amp;""),""))</f>
        <v/>
      </c>
      <c r="M12" s="20">
        <f>IF($A12="","",IFERROR(TRIM(INDEX(Responses!$A11:$AN11,MATCH(Lists!$B$16,Responses!$A$1:$AN$1,0))&amp;""),""))</f>
        <v/>
      </c>
      <c r="N12" s="20">
        <f>IF($A12="","",IFERROR(TRIM(INDEX(Responses!$A11:$AN11,MATCH(Lists!$B$17,Responses!$A$1:$AN$1,0))&amp;""),""))</f>
        <v/>
      </c>
      <c r="O12" s="20">
        <f>IF($A12="","",IFERROR(TRIM(INDEX(Responses!$A11:$AN11,MATCH(Lists!$B$18,Responses!$A$1:$AN$1,0))&amp;""),""))</f>
        <v/>
      </c>
      <c r="P12" s="20">
        <f>IF($A12="","",IFERROR(TRIM(INDEX(Responses!$A11:$AN11,MATCH(Lists!$B$19,Responses!$A$1:$AN$1,0))&amp;""),""))</f>
        <v/>
      </c>
      <c r="Q12" s="20">
        <f>IF($A12="","",IFERROR(TRIM(INDEX(Responses!$A11:$AN11,MATCH(Lists!$B$24,Responses!$A$1:$AN$1,0))&amp;""),""))</f>
        <v/>
      </c>
      <c r="R12" s="20">
        <f>IF($A12="","",IFERROR(TRIM(INDEX(Responses!$A11:$AN11,MATCH(Lists!$B$21,Responses!$A$1:$AN$1,0))&amp;""),""))</f>
        <v/>
      </c>
    </row>
    <row r="13">
      <c r="A13" s="20">
        <f>IFERROR(TRIM(INDEX(Responses!$A12:$AN12,MATCH(Lists!$B$3,Responses!$A$1:$AN$1,0))&amp;""),"")</f>
        <v/>
      </c>
      <c r="B13" s="20">
        <f>IF($A13="","",IFERROR(TRIM(INDEX(Responses!$A12:$AN12,MATCH(Lists!$B$4,Responses!$A$1:$AN$1,0))&amp;""),""))</f>
        <v/>
      </c>
      <c r="C13" s="20">
        <f>IF($A13="","",IF(IFERROR(TRIM(INDEX(Responses!$A12:$AN12,MATCH(Lists!$B$5,Responses!$A$1:$AN$1,0))&amp;""),"")&lt;&gt;"",IFERROR(TRIM(INDEX(Responses!$A12:$AN12,MATCH(Lists!$B$5,Responses!$A$1:$AN$1,0))&amp;""),""),IFERROR(TRIM(INDEX(Responses!$A12:$AN12,MATCH(Lists!$B$6,Responses!$A$1:$AN$1,0))&amp;""),"")))</f>
        <v/>
      </c>
      <c r="D13" s="20">
        <f>IF($A13="","",IFERROR(TRIM(INDEX(Responses!$A12:$AN12,MATCH(Lists!$B$7,Responses!$A$1:$AN$1,0))&amp;""),""))</f>
        <v/>
      </c>
      <c r="E13" s="20">
        <f>IF($A13="","",IFERROR(TRIM(INDEX(Responses!$A12:$AN12,MATCH(Lists!$B$8,Responses!$A$1:$AN$1,0))&amp;""),""))</f>
        <v/>
      </c>
      <c r="F13" s="20">
        <f>IF($A13="","",IFERROR(TRIM(INDEX(Responses!$A12:$AN12,MATCH(Lists!$B$9,Responses!$A$1:$AN$1,0))&amp;""),""))</f>
        <v/>
      </c>
      <c r="G13" s="20">
        <f>IF($A13="","",IFERROR(TRIM(INDEX(Responses!$A12:$AN12,MATCH(Lists!$B$10,Responses!$A$1:$AN$1,0))&amp;""),""))</f>
        <v/>
      </c>
      <c r="H13" s="20">
        <f>IF($A13="","",IFERROR(TRIM(INDEX(Responses!$A12:$AN12,MATCH(Lists!$B$11,Responses!$A$1:$AN$1,0))&amp;""),""))</f>
        <v/>
      </c>
      <c r="I13" s="20">
        <f>IF($A13="","",IFERROR(TRIM(INDEX(Responses!$A12:$AN12,MATCH(Lists!$B$12,Responses!$A$1:$AN$1,0))&amp;""),""))</f>
        <v/>
      </c>
      <c r="J13" s="20">
        <f>IF($A13="","",IFERROR(TRIM(INDEX(Responses!$A12:$AN12,MATCH(Lists!$B$13,Responses!$A$1:$AN$1,0))&amp;""),""))</f>
        <v/>
      </c>
      <c r="K13" s="20">
        <f>IF($A13="","",IFERROR(TRIM(INDEX(Responses!$A12:$AN12,MATCH(Lists!$B$14,Responses!$A$1:$AN$1,0))&amp;""),""))</f>
        <v/>
      </c>
      <c r="L13" s="20">
        <f>IF($A13="","",IFERROR(TRIM(INDEX(Responses!$A12:$AN12,MATCH(Lists!$B$15,Responses!$A$1:$AN$1,0))&amp;""),""))</f>
        <v/>
      </c>
      <c r="M13" s="20">
        <f>IF($A13="","",IFERROR(TRIM(INDEX(Responses!$A12:$AN12,MATCH(Lists!$B$16,Responses!$A$1:$AN$1,0))&amp;""),""))</f>
        <v/>
      </c>
      <c r="N13" s="20">
        <f>IF($A13="","",IFERROR(TRIM(INDEX(Responses!$A12:$AN12,MATCH(Lists!$B$17,Responses!$A$1:$AN$1,0))&amp;""),""))</f>
        <v/>
      </c>
      <c r="O13" s="20">
        <f>IF($A13="","",IFERROR(TRIM(INDEX(Responses!$A12:$AN12,MATCH(Lists!$B$18,Responses!$A$1:$AN$1,0))&amp;""),""))</f>
        <v/>
      </c>
      <c r="P13" s="20">
        <f>IF($A13="","",IFERROR(TRIM(INDEX(Responses!$A12:$AN12,MATCH(Lists!$B$19,Responses!$A$1:$AN$1,0))&amp;""),""))</f>
        <v/>
      </c>
      <c r="Q13" s="20">
        <f>IF($A13="","",IFERROR(TRIM(INDEX(Responses!$A12:$AN12,MATCH(Lists!$B$24,Responses!$A$1:$AN$1,0))&amp;""),""))</f>
        <v/>
      </c>
      <c r="R13" s="20">
        <f>IF($A13="","",IFERROR(TRIM(INDEX(Responses!$A12:$AN12,MATCH(Lists!$B$21,Responses!$A$1:$AN$1,0))&amp;""),""))</f>
        <v/>
      </c>
    </row>
    <row r="14">
      <c r="A14" s="20">
        <f>IFERROR(TRIM(INDEX(Responses!$A13:$AN13,MATCH(Lists!$B$3,Responses!$A$1:$AN$1,0))&amp;""),"")</f>
        <v/>
      </c>
      <c r="B14" s="20">
        <f>IF($A14="","",IFERROR(TRIM(INDEX(Responses!$A13:$AN13,MATCH(Lists!$B$4,Responses!$A$1:$AN$1,0))&amp;""),""))</f>
        <v/>
      </c>
      <c r="C14" s="20">
        <f>IF($A14="","",IF(IFERROR(TRIM(INDEX(Responses!$A13:$AN13,MATCH(Lists!$B$5,Responses!$A$1:$AN$1,0))&amp;""),"")&lt;&gt;"",IFERROR(TRIM(INDEX(Responses!$A13:$AN13,MATCH(Lists!$B$5,Responses!$A$1:$AN$1,0))&amp;""),""),IFERROR(TRIM(INDEX(Responses!$A13:$AN13,MATCH(Lists!$B$6,Responses!$A$1:$AN$1,0))&amp;""),"")))</f>
        <v/>
      </c>
      <c r="D14" s="20">
        <f>IF($A14="","",IFERROR(TRIM(INDEX(Responses!$A13:$AN13,MATCH(Lists!$B$7,Responses!$A$1:$AN$1,0))&amp;""),""))</f>
        <v/>
      </c>
      <c r="E14" s="20">
        <f>IF($A14="","",IFERROR(TRIM(INDEX(Responses!$A13:$AN13,MATCH(Lists!$B$8,Responses!$A$1:$AN$1,0))&amp;""),""))</f>
        <v/>
      </c>
      <c r="F14" s="20">
        <f>IF($A14="","",IFERROR(TRIM(INDEX(Responses!$A13:$AN13,MATCH(Lists!$B$9,Responses!$A$1:$AN$1,0))&amp;""),""))</f>
        <v/>
      </c>
      <c r="G14" s="20">
        <f>IF($A14="","",IFERROR(TRIM(INDEX(Responses!$A13:$AN13,MATCH(Lists!$B$10,Responses!$A$1:$AN$1,0))&amp;""),""))</f>
        <v/>
      </c>
      <c r="H14" s="20">
        <f>IF($A14="","",IFERROR(TRIM(INDEX(Responses!$A13:$AN13,MATCH(Lists!$B$11,Responses!$A$1:$AN$1,0))&amp;""),""))</f>
        <v/>
      </c>
      <c r="I14" s="20">
        <f>IF($A14="","",IFERROR(TRIM(INDEX(Responses!$A13:$AN13,MATCH(Lists!$B$12,Responses!$A$1:$AN$1,0))&amp;""),""))</f>
        <v/>
      </c>
      <c r="J14" s="20">
        <f>IF($A14="","",IFERROR(TRIM(INDEX(Responses!$A13:$AN13,MATCH(Lists!$B$13,Responses!$A$1:$AN$1,0))&amp;""),""))</f>
        <v/>
      </c>
      <c r="K14" s="20">
        <f>IF($A14="","",IFERROR(TRIM(INDEX(Responses!$A13:$AN13,MATCH(Lists!$B$14,Responses!$A$1:$AN$1,0))&amp;""),""))</f>
        <v/>
      </c>
      <c r="L14" s="20">
        <f>IF($A14="","",IFERROR(TRIM(INDEX(Responses!$A13:$AN13,MATCH(Lists!$B$15,Responses!$A$1:$AN$1,0))&amp;""),""))</f>
        <v/>
      </c>
      <c r="M14" s="20">
        <f>IF($A14="","",IFERROR(TRIM(INDEX(Responses!$A13:$AN13,MATCH(Lists!$B$16,Responses!$A$1:$AN$1,0))&amp;""),""))</f>
        <v/>
      </c>
      <c r="N14" s="20">
        <f>IF($A14="","",IFERROR(TRIM(INDEX(Responses!$A13:$AN13,MATCH(Lists!$B$17,Responses!$A$1:$AN$1,0))&amp;""),""))</f>
        <v/>
      </c>
      <c r="O14" s="20">
        <f>IF($A14="","",IFERROR(TRIM(INDEX(Responses!$A13:$AN13,MATCH(Lists!$B$18,Responses!$A$1:$AN$1,0))&amp;""),""))</f>
        <v/>
      </c>
      <c r="P14" s="20">
        <f>IF($A14="","",IFERROR(TRIM(INDEX(Responses!$A13:$AN13,MATCH(Lists!$B$19,Responses!$A$1:$AN$1,0))&amp;""),""))</f>
        <v/>
      </c>
      <c r="Q14" s="20">
        <f>IF($A14="","",IFERROR(TRIM(INDEX(Responses!$A13:$AN13,MATCH(Lists!$B$24,Responses!$A$1:$AN$1,0))&amp;""),""))</f>
        <v/>
      </c>
      <c r="R14" s="20">
        <f>IF($A14="","",IFERROR(TRIM(INDEX(Responses!$A13:$AN13,MATCH(Lists!$B$21,Responses!$A$1:$AN$1,0))&amp;""),""))</f>
        <v/>
      </c>
    </row>
    <row r="15">
      <c r="A15" s="20">
        <f>IFERROR(TRIM(INDEX(Responses!$A14:$AN14,MATCH(Lists!$B$3,Responses!$A$1:$AN$1,0))&amp;""),"")</f>
        <v/>
      </c>
      <c r="B15" s="20">
        <f>IF($A15="","",IFERROR(TRIM(INDEX(Responses!$A14:$AN14,MATCH(Lists!$B$4,Responses!$A$1:$AN$1,0))&amp;""),""))</f>
        <v/>
      </c>
      <c r="C15" s="20">
        <f>IF($A15="","",IF(IFERROR(TRIM(INDEX(Responses!$A14:$AN14,MATCH(Lists!$B$5,Responses!$A$1:$AN$1,0))&amp;""),"")&lt;&gt;"",IFERROR(TRIM(INDEX(Responses!$A14:$AN14,MATCH(Lists!$B$5,Responses!$A$1:$AN$1,0))&amp;""),""),IFERROR(TRIM(INDEX(Responses!$A14:$AN14,MATCH(Lists!$B$6,Responses!$A$1:$AN$1,0))&amp;""),"")))</f>
        <v/>
      </c>
      <c r="D15" s="20">
        <f>IF($A15="","",IFERROR(TRIM(INDEX(Responses!$A14:$AN14,MATCH(Lists!$B$7,Responses!$A$1:$AN$1,0))&amp;""),""))</f>
        <v/>
      </c>
      <c r="E15" s="20">
        <f>IF($A15="","",IFERROR(TRIM(INDEX(Responses!$A14:$AN14,MATCH(Lists!$B$8,Responses!$A$1:$AN$1,0))&amp;""),""))</f>
        <v/>
      </c>
      <c r="F15" s="20">
        <f>IF($A15="","",IFERROR(TRIM(INDEX(Responses!$A14:$AN14,MATCH(Lists!$B$9,Responses!$A$1:$AN$1,0))&amp;""),""))</f>
        <v/>
      </c>
      <c r="G15" s="20">
        <f>IF($A15="","",IFERROR(TRIM(INDEX(Responses!$A14:$AN14,MATCH(Lists!$B$10,Responses!$A$1:$AN$1,0))&amp;""),""))</f>
        <v/>
      </c>
      <c r="H15" s="20">
        <f>IF($A15="","",IFERROR(TRIM(INDEX(Responses!$A14:$AN14,MATCH(Lists!$B$11,Responses!$A$1:$AN$1,0))&amp;""),""))</f>
        <v/>
      </c>
      <c r="I15" s="20">
        <f>IF($A15="","",IFERROR(TRIM(INDEX(Responses!$A14:$AN14,MATCH(Lists!$B$12,Responses!$A$1:$AN$1,0))&amp;""),""))</f>
        <v/>
      </c>
      <c r="J15" s="20">
        <f>IF($A15="","",IFERROR(TRIM(INDEX(Responses!$A14:$AN14,MATCH(Lists!$B$13,Responses!$A$1:$AN$1,0))&amp;""),""))</f>
        <v/>
      </c>
      <c r="K15" s="20">
        <f>IF($A15="","",IFERROR(TRIM(INDEX(Responses!$A14:$AN14,MATCH(Lists!$B$14,Responses!$A$1:$AN$1,0))&amp;""),""))</f>
        <v/>
      </c>
      <c r="L15" s="20">
        <f>IF($A15="","",IFERROR(TRIM(INDEX(Responses!$A14:$AN14,MATCH(Lists!$B$15,Responses!$A$1:$AN$1,0))&amp;""),""))</f>
        <v/>
      </c>
      <c r="M15" s="20">
        <f>IF($A15="","",IFERROR(TRIM(INDEX(Responses!$A14:$AN14,MATCH(Lists!$B$16,Responses!$A$1:$AN$1,0))&amp;""),""))</f>
        <v/>
      </c>
      <c r="N15" s="20">
        <f>IF($A15="","",IFERROR(TRIM(INDEX(Responses!$A14:$AN14,MATCH(Lists!$B$17,Responses!$A$1:$AN$1,0))&amp;""),""))</f>
        <v/>
      </c>
      <c r="O15" s="20">
        <f>IF($A15="","",IFERROR(TRIM(INDEX(Responses!$A14:$AN14,MATCH(Lists!$B$18,Responses!$A$1:$AN$1,0))&amp;""),""))</f>
        <v/>
      </c>
      <c r="P15" s="20">
        <f>IF($A15="","",IFERROR(TRIM(INDEX(Responses!$A14:$AN14,MATCH(Lists!$B$19,Responses!$A$1:$AN$1,0))&amp;""),""))</f>
        <v/>
      </c>
      <c r="Q15" s="20">
        <f>IF($A15="","",IFERROR(TRIM(INDEX(Responses!$A14:$AN14,MATCH(Lists!$B$24,Responses!$A$1:$AN$1,0))&amp;""),""))</f>
        <v/>
      </c>
      <c r="R15" s="20">
        <f>IF($A15="","",IFERROR(TRIM(INDEX(Responses!$A14:$AN14,MATCH(Lists!$B$21,Responses!$A$1:$AN$1,0))&amp;""),""))</f>
        <v/>
      </c>
    </row>
    <row r="16">
      <c r="A16" s="20">
        <f>IFERROR(TRIM(INDEX(Responses!$A15:$AN15,MATCH(Lists!$B$3,Responses!$A$1:$AN$1,0))&amp;""),"")</f>
        <v/>
      </c>
      <c r="B16" s="20">
        <f>IF($A16="","",IFERROR(TRIM(INDEX(Responses!$A15:$AN15,MATCH(Lists!$B$4,Responses!$A$1:$AN$1,0))&amp;""),""))</f>
        <v/>
      </c>
      <c r="C16" s="20">
        <f>IF($A16="","",IF(IFERROR(TRIM(INDEX(Responses!$A15:$AN15,MATCH(Lists!$B$5,Responses!$A$1:$AN$1,0))&amp;""),"")&lt;&gt;"",IFERROR(TRIM(INDEX(Responses!$A15:$AN15,MATCH(Lists!$B$5,Responses!$A$1:$AN$1,0))&amp;""),""),IFERROR(TRIM(INDEX(Responses!$A15:$AN15,MATCH(Lists!$B$6,Responses!$A$1:$AN$1,0))&amp;""),"")))</f>
        <v/>
      </c>
      <c r="D16" s="20">
        <f>IF($A16="","",IFERROR(TRIM(INDEX(Responses!$A15:$AN15,MATCH(Lists!$B$7,Responses!$A$1:$AN$1,0))&amp;""),""))</f>
        <v/>
      </c>
      <c r="E16" s="20">
        <f>IF($A16="","",IFERROR(TRIM(INDEX(Responses!$A15:$AN15,MATCH(Lists!$B$8,Responses!$A$1:$AN$1,0))&amp;""),""))</f>
        <v/>
      </c>
      <c r="F16" s="20">
        <f>IF($A16="","",IFERROR(TRIM(INDEX(Responses!$A15:$AN15,MATCH(Lists!$B$9,Responses!$A$1:$AN$1,0))&amp;""),""))</f>
        <v/>
      </c>
      <c r="G16" s="20">
        <f>IF($A16="","",IFERROR(TRIM(INDEX(Responses!$A15:$AN15,MATCH(Lists!$B$10,Responses!$A$1:$AN$1,0))&amp;""),""))</f>
        <v/>
      </c>
      <c r="H16" s="20">
        <f>IF($A16="","",IFERROR(TRIM(INDEX(Responses!$A15:$AN15,MATCH(Lists!$B$11,Responses!$A$1:$AN$1,0))&amp;""),""))</f>
        <v/>
      </c>
      <c r="I16" s="20">
        <f>IF($A16="","",IFERROR(TRIM(INDEX(Responses!$A15:$AN15,MATCH(Lists!$B$12,Responses!$A$1:$AN$1,0))&amp;""),""))</f>
        <v/>
      </c>
      <c r="J16" s="20">
        <f>IF($A16="","",IFERROR(TRIM(INDEX(Responses!$A15:$AN15,MATCH(Lists!$B$13,Responses!$A$1:$AN$1,0))&amp;""),""))</f>
        <v/>
      </c>
      <c r="K16" s="20">
        <f>IF($A16="","",IFERROR(TRIM(INDEX(Responses!$A15:$AN15,MATCH(Lists!$B$14,Responses!$A$1:$AN$1,0))&amp;""),""))</f>
        <v/>
      </c>
      <c r="L16" s="20">
        <f>IF($A16="","",IFERROR(TRIM(INDEX(Responses!$A15:$AN15,MATCH(Lists!$B$15,Responses!$A$1:$AN$1,0))&amp;""),""))</f>
        <v/>
      </c>
      <c r="M16" s="20">
        <f>IF($A16="","",IFERROR(TRIM(INDEX(Responses!$A15:$AN15,MATCH(Lists!$B$16,Responses!$A$1:$AN$1,0))&amp;""),""))</f>
        <v/>
      </c>
      <c r="N16" s="20">
        <f>IF($A16="","",IFERROR(TRIM(INDEX(Responses!$A15:$AN15,MATCH(Lists!$B$17,Responses!$A$1:$AN$1,0))&amp;""),""))</f>
        <v/>
      </c>
      <c r="O16" s="20">
        <f>IF($A16="","",IFERROR(TRIM(INDEX(Responses!$A15:$AN15,MATCH(Lists!$B$18,Responses!$A$1:$AN$1,0))&amp;""),""))</f>
        <v/>
      </c>
      <c r="P16" s="20">
        <f>IF($A16="","",IFERROR(TRIM(INDEX(Responses!$A15:$AN15,MATCH(Lists!$B$19,Responses!$A$1:$AN$1,0))&amp;""),""))</f>
        <v/>
      </c>
      <c r="Q16" s="20">
        <f>IF($A16="","",IFERROR(TRIM(INDEX(Responses!$A15:$AN15,MATCH(Lists!$B$24,Responses!$A$1:$AN$1,0))&amp;""),""))</f>
        <v/>
      </c>
      <c r="R16" s="20">
        <f>IF($A16="","",IFERROR(TRIM(INDEX(Responses!$A15:$AN15,MATCH(Lists!$B$21,Responses!$A$1:$AN$1,0))&amp;""),""))</f>
        <v/>
      </c>
    </row>
    <row r="17">
      <c r="A17" s="20">
        <f>IFERROR(TRIM(INDEX(Responses!$A16:$AN16,MATCH(Lists!$B$3,Responses!$A$1:$AN$1,0))&amp;""),"")</f>
        <v/>
      </c>
      <c r="B17" s="20">
        <f>IF($A17="","",IFERROR(TRIM(INDEX(Responses!$A16:$AN16,MATCH(Lists!$B$4,Responses!$A$1:$AN$1,0))&amp;""),""))</f>
        <v/>
      </c>
      <c r="C17" s="20">
        <f>IF($A17="","",IF(IFERROR(TRIM(INDEX(Responses!$A16:$AN16,MATCH(Lists!$B$5,Responses!$A$1:$AN$1,0))&amp;""),"")&lt;&gt;"",IFERROR(TRIM(INDEX(Responses!$A16:$AN16,MATCH(Lists!$B$5,Responses!$A$1:$AN$1,0))&amp;""),""),IFERROR(TRIM(INDEX(Responses!$A16:$AN16,MATCH(Lists!$B$6,Responses!$A$1:$AN$1,0))&amp;""),"")))</f>
        <v/>
      </c>
      <c r="D17" s="20">
        <f>IF($A17="","",IFERROR(TRIM(INDEX(Responses!$A16:$AN16,MATCH(Lists!$B$7,Responses!$A$1:$AN$1,0))&amp;""),""))</f>
        <v/>
      </c>
      <c r="E17" s="20">
        <f>IF($A17="","",IFERROR(TRIM(INDEX(Responses!$A16:$AN16,MATCH(Lists!$B$8,Responses!$A$1:$AN$1,0))&amp;""),""))</f>
        <v/>
      </c>
      <c r="F17" s="20">
        <f>IF($A17="","",IFERROR(TRIM(INDEX(Responses!$A16:$AN16,MATCH(Lists!$B$9,Responses!$A$1:$AN$1,0))&amp;""),""))</f>
        <v/>
      </c>
      <c r="G17" s="20">
        <f>IF($A17="","",IFERROR(TRIM(INDEX(Responses!$A16:$AN16,MATCH(Lists!$B$10,Responses!$A$1:$AN$1,0))&amp;""),""))</f>
        <v/>
      </c>
      <c r="H17" s="20">
        <f>IF($A17="","",IFERROR(TRIM(INDEX(Responses!$A16:$AN16,MATCH(Lists!$B$11,Responses!$A$1:$AN$1,0))&amp;""),""))</f>
        <v/>
      </c>
      <c r="I17" s="20">
        <f>IF($A17="","",IFERROR(TRIM(INDEX(Responses!$A16:$AN16,MATCH(Lists!$B$12,Responses!$A$1:$AN$1,0))&amp;""),""))</f>
        <v/>
      </c>
      <c r="J17" s="20">
        <f>IF($A17="","",IFERROR(TRIM(INDEX(Responses!$A16:$AN16,MATCH(Lists!$B$13,Responses!$A$1:$AN$1,0))&amp;""),""))</f>
        <v/>
      </c>
      <c r="K17" s="20">
        <f>IF($A17="","",IFERROR(TRIM(INDEX(Responses!$A16:$AN16,MATCH(Lists!$B$14,Responses!$A$1:$AN$1,0))&amp;""),""))</f>
        <v/>
      </c>
      <c r="L17" s="20">
        <f>IF($A17="","",IFERROR(TRIM(INDEX(Responses!$A16:$AN16,MATCH(Lists!$B$15,Responses!$A$1:$AN$1,0))&amp;""),""))</f>
        <v/>
      </c>
      <c r="M17" s="20">
        <f>IF($A17="","",IFERROR(TRIM(INDEX(Responses!$A16:$AN16,MATCH(Lists!$B$16,Responses!$A$1:$AN$1,0))&amp;""),""))</f>
        <v/>
      </c>
      <c r="N17" s="20">
        <f>IF($A17="","",IFERROR(TRIM(INDEX(Responses!$A16:$AN16,MATCH(Lists!$B$17,Responses!$A$1:$AN$1,0))&amp;""),""))</f>
        <v/>
      </c>
      <c r="O17" s="20">
        <f>IF($A17="","",IFERROR(TRIM(INDEX(Responses!$A16:$AN16,MATCH(Lists!$B$18,Responses!$A$1:$AN$1,0))&amp;""),""))</f>
        <v/>
      </c>
      <c r="P17" s="20">
        <f>IF($A17="","",IFERROR(TRIM(INDEX(Responses!$A16:$AN16,MATCH(Lists!$B$19,Responses!$A$1:$AN$1,0))&amp;""),""))</f>
        <v/>
      </c>
      <c r="Q17" s="20">
        <f>IF($A17="","",IFERROR(TRIM(INDEX(Responses!$A16:$AN16,MATCH(Lists!$B$24,Responses!$A$1:$AN$1,0))&amp;""),""))</f>
        <v/>
      </c>
      <c r="R17" s="20">
        <f>IF($A17="","",IFERROR(TRIM(INDEX(Responses!$A16:$AN16,MATCH(Lists!$B$21,Responses!$A$1:$AN$1,0))&amp;""),""))</f>
        <v/>
      </c>
    </row>
    <row r="18">
      <c r="A18" s="20">
        <f>IFERROR(TRIM(INDEX(Responses!$A17:$AN17,MATCH(Lists!$B$3,Responses!$A$1:$AN$1,0))&amp;""),"")</f>
        <v/>
      </c>
      <c r="B18" s="20">
        <f>IF($A18="","",IFERROR(TRIM(INDEX(Responses!$A17:$AN17,MATCH(Lists!$B$4,Responses!$A$1:$AN$1,0))&amp;""),""))</f>
        <v/>
      </c>
      <c r="C18" s="20">
        <f>IF($A18="","",IF(IFERROR(TRIM(INDEX(Responses!$A17:$AN17,MATCH(Lists!$B$5,Responses!$A$1:$AN$1,0))&amp;""),"")&lt;&gt;"",IFERROR(TRIM(INDEX(Responses!$A17:$AN17,MATCH(Lists!$B$5,Responses!$A$1:$AN$1,0))&amp;""),""),IFERROR(TRIM(INDEX(Responses!$A17:$AN17,MATCH(Lists!$B$6,Responses!$A$1:$AN$1,0))&amp;""),"")))</f>
        <v/>
      </c>
      <c r="D18" s="20">
        <f>IF($A18="","",IFERROR(TRIM(INDEX(Responses!$A17:$AN17,MATCH(Lists!$B$7,Responses!$A$1:$AN$1,0))&amp;""),""))</f>
        <v/>
      </c>
      <c r="E18" s="20">
        <f>IF($A18="","",IFERROR(TRIM(INDEX(Responses!$A17:$AN17,MATCH(Lists!$B$8,Responses!$A$1:$AN$1,0))&amp;""),""))</f>
        <v/>
      </c>
      <c r="F18" s="20">
        <f>IF($A18="","",IFERROR(TRIM(INDEX(Responses!$A17:$AN17,MATCH(Lists!$B$9,Responses!$A$1:$AN$1,0))&amp;""),""))</f>
        <v/>
      </c>
      <c r="G18" s="20">
        <f>IF($A18="","",IFERROR(TRIM(INDEX(Responses!$A17:$AN17,MATCH(Lists!$B$10,Responses!$A$1:$AN$1,0))&amp;""),""))</f>
        <v/>
      </c>
      <c r="H18" s="20">
        <f>IF($A18="","",IFERROR(TRIM(INDEX(Responses!$A17:$AN17,MATCH(Lists!$B$11,Responses!$A$1:$AN$1,0))&amp;""),""))</f>
        <v/>
      </c>
      <c r="I18" s="20">
        <f>IF($A18="","",IFERROR(TRIM(INDEX(Responses!$A17:$AN17,MATCH(Lists!$B$12,Responses!$A$1:$AN$1,0))&amp;""),""))</f>
        <v/>
      </c>
      <c r="J18" s="20">
        <f>IF($A18="","",IFERROR(TRIM(INDEX(Responses!$A17:$AN17,MATCH(Lists!$B$13,Responses!$A$1:$AN$1,0))&amp;""),""))</f>
        <v/>
      </c>
      <c r="K18" s="20">
        <f>IF($A18="","",IFERROR(TRIM(INDEX(Responses!$A17:$AN17,MATCH(Lists!$B$14,Responses!$A$1:$AN$1,0))&amp;""),""))</f>
        <v/>
      </c>
      <c r="L18" s="20">
        <f>IF($A18="","",IFERROR(TRIM(INDEX(Responses!$A17:$AN17,MATCH(Lists!$B$15,Responses!$A$1:$AN$1,0))&amp;""),""))</f>
        <v/>
      </c>
      <c r="M18" s="20">
        <f>IF($A18="","",IFERROR(TRIM(INDEX(Responses!$A17:$AN17,MATCH(Lists!$B$16,Responses!$A$1:$AN$1,0))&amp;""),""))</f>
        <v/>
      </c>
      <c r="N18" s="20">
        <f>IF($A18="","",IFERROR(TRIM(INDEX(Responses!$A17:$AN17,MATCH(Lists!$B$17,Responses!$A$1:$AN$1,0))&amp;""),""))</f>
        <v/>
      </c>
      <c r="O18" s="20">
        <f>IF($A18="","",IFERROR(TRIM(INDEX(Responses!$A17:$AN17,MATCH(Lists!$B$18,Responses!$A$1:$AN$1,0))&amp;""),""))</f>
        <v/>
      </c>
      <c r="P18" s="20">
        <f>IF($A18="","",IFERROR(TRIM(INDEX(Responses!$A17:$AN17,MATCH(Lists!$B$19,Responses!$A$1:$AN$1,0))&amp;""),""))</f>
        <v/>
      </c>
      <c r="Q18" s="20">
        <f>IF($A18="","",IFERROR(TRIM(INDEX(Responses!$A17:$AN17,MATCH(Lists!$B$24,Responses!$A$1:$AN$1,0))&amp;""),""))</f>
        <v/>
      </c>
      <c r="R18" s="20">
        <f>IF($A18="","",IFERROR(TRIM(INDEX(Responses!$A17:$AN17,MATCH(Lists!$B$21,Responses!$A$1:$AN$1,0))&amp;""),""))</f>
        <v/>
      </c>
    </row>
    <row r="19">
      <c r="A19" s="20">
        <f>IFERROR(TRIM(INDEX(Responses!$A18:$AN18,MATCH(Lists!$B$3,Responses!$A$1:$AN$1,0))&amp;""),"")</f>
        <v/>
      </c>
      <c r="B19" s="20">
        <f>IF($A19="","",IFERROR(TRIM(INDEX(Responses!$A18:$AN18,MATCH(Lists!$B$4,Responses!$A$1:$AN$1,0))&amp;""),""))</f>
        <v/>
      </c>
      <c r="C19" s="20">
        <f>IF($A19="","",IF(IFERROR(TRIM(INDEX(Responses!$A18:$AN18,MATCH(Lists!$B$5,Responses!$A$1:$AN$1,0))&amp;""),"")&lt;&gt;"",IFERROR(TRIM(INDEX(Responses!$A18:$AN18,MATCH(Lists!$B$5,Responses!$A$1:$AN$1,0))&amp;""),""),IFERROR(TRIM(INDEX(Responses!$A18:$AN18,MATCH(Lists!$B$6,Responses!$A$1:$AN$1,0))&amp;""),"")))</f>
        <v/>
      </c>
      <c r="D19" s="20">
        <f>IF($A19="","",IFERROR(TRIM(INDEX(Responses!$A18:$AN18,MATCH(Lists!$B$7,Responses!$A$1:$AN$1,0))&amp;""),""))</f>
        <v/>
      </c>
      <c r="E19" s="20">
        <f>IF($A19="","",IFERROR(TRIM(INDEX(Responses!$A18:$AN18,MATCH(Lists!$B$8,Responses!$A$1:$AN$1,0))&amp;""),""))</f>
        <v/>
      </c>
      <c r="F19" s="20">
        <f>IF($A19="","",IFERROR(TRIM(INDEX(Responses!$A18:$AN18,MATCH(Lists!$B$9,Responses!$A$1:$AN$1,0))&amp;""),""))</f>
        <v/>
      </c>
      <c r="G19" s="20">
        <f>IF($A19="","",IFERROR(TRIM(INDEX(Responses!$A18:$AN18,MATCH(Lists!$B$10,Responses!$A$1:$AN$1,0))&amp;""),""))</f>
        <v/>
      </c>
      <c r="H19" s="20">
        <f>IF($A19="","",IFERROR(TRIM(INDEX(Responses!$A18:$AN18,MATCH(Lists!$B$11,Responses!$A$1:$AN$1,0))&amp;""),""))</f>
        <v/>
      </c>
      <c r="I19" s="20">
        <f>IF($A19="","",IFERROR(TRIM(INDEX(Responses!$A18:$AN18,MATCH(Lists!$B$12,Responses!$A$1:$AN$1,0))&amp;""),""))</f>
        <v/>
      </c>
      <c r="J19" s="20">
        <f>IF($A19="","",IFERROR(TRIM(INDEX(Responses!$A18:$AN18,MATCH(Lists!$B$13,Responses!$A$1:$AN$1,0))&amp;""),""))</f>
        <v/>
      </c>
      <c r="K19" s="20">
        <f>IF($A19="","",IFERROR(TRIM(INDEX(Responses!$A18:$AN18,MATCH(Lists!$B$14,Responses!$A$1:$AN$1,0))&amp;""),""))</f>
        <v/>
      </c>
      <c r="L19" s="20">
        <f>IF($A19="","",IFERROR(TRIM(INDEX(Responses!$A18:$AN18,MATCH(Lists!$B$15,Responses!$A$1:$AN$1,0))&amp;""),""))</f>
        <v/>
      </c>
      <c r="M19" s="20">
        <f>IF($A19="","",IFERROR(TRIM(INDEX(Responses!$A18:$AN18,MATCH(Lists!$B$16,Responses!$A$1:$AN$1,0))&amp;""),""))</f>
        <v/>
      </c>
      <c r="N19" s="20">
        <f>IF($A19="","",IFERROR(TRIM(INDEX(Responses!$A18:$AN18,MATCH(Lists!$B$17,Responses!$A$1:$AN$1,0))&amp;""),""))</f>
        <v/>
      </c>
      <c r="O19" s="20">
        <f>IF($A19="","",IFERROR(TRIM(INDEX(Responses!$A18:$AN18,MATCH(Lists!$B$18,Responses!$A$1:$AN$1,0))&amp;""),""))</f>
        <v/>
      </c>
      <c r="P19" s="20">
        <f>IF($A19="","",IFERROR(TRIM(INDEX(Responses!$A18:$AN18,MATCH(Lists!$B$19,Responses!$A$1:$AN$1,0))&amp;""),""))</f>
        <v/>
      </c>
      <c r="Q19" s="20">
        <f>IF($A19="","",IFERROR(TRIM(INDEX(Responses!$A18:$AN18,MATCH(Lists!$B$24,Responses!$A$1:$AN$1,0))&amp;""),""))</f>
        <v/>
      </c>
      <c r="R19" s="20">
        <f>IF($A19="","",IFERROR(TRIM(INDEX(Responses!$A18:$AN18,MATCH(Lists!$B$21,Responses!$A$1:$AN$1,0))&amp;""),""))</f>
        <v/>
      </c>
    </row>
    <row r="20">
      <c r="A20" s="20">
        <f>IFERROR(TRIM(INDEX(Responses!$A19:$AN19,MATCH(Lists!$B$3,Responses!$A$1:$AN$1,0))&amp;""),"")</f>
        <v/>
      </c>
      <c r="B20" s="20">
        <f>IF($A20="","",IFERROR(TRIM(INDEX(Responses!$A19:$AN19,MATCH(Lists!$B$4,Responses!$A$1:$AN$1,0))&amp;""),""))</f>
        <v/>
      </c>
      <c r="C20" s="20">
        <f>IF($A20="","",IF(IFERROR(TRIM(INDEX(Responses!$A19:$AN19,MATCH(Lists!$B$5,Responses!$A$1:$AN$1,0))&amp;""),"")&lt;&gt;"",IFERROR(TRIM(INDEX(Responses!$A19:$AN19,MATCH(Lists!$B$5,Responses!$A$1:$AN$1,0))&amp;""),""),IFERROR(TRIM(INDEX(Responses!$A19:$AN19,MATCH(Lists!$B$6,Responses!$A$1:$AN$1,0))&amp;""),"")))</f>
        <v/>
      </c>
      <c r="D20" s="20">
        <f>IF($A20="","",IFERROR(TRIM(INDEX(Responses!$A19:$AN19,MATCH(Lists!$B$7,Responses!$A$1:$AN$1,0))&amp;""),""))</f>
        <v/>
      </c>
      <c r="E20" s="20">
        <f>IF($A20="","",IFERROR(TRIM(INDEX(Responses!$A19:$AN19,MATCH(Lists!$B$8,Responses!$A$1:$AN$1,0))&amp;""),""))</f>
        <v/>
      </c>
      <c r="F20" s="20">
        <f>IF($A20="","",IFERROR(TRIM(INDEX(Responses!$A19:$AN19,MATCH(Lists!$B$9,Responses!$A$1:$AN$1,0))&amp;""),""))</f>
        <v/>
      </c>
      <c r="G20" s="20">
        <f>IF($A20="","",IFERROR(TRIM(INDEX(Responses!$A19:$AN19,MATCH(Lists!$B$10,Responses!$A$1:$AN$1,0))&amp;""),""))</f>
        <v/>
      </c>
      <c r="H20" s="20">
        <f>IF($A20="","",IFERROR(TRIM(INDEX(Responses!$A19:$AN19,MATCH(Lists!$B$11,Responses!$A$1:$AN$1,0))&amp;""),""))</f>
        <v/>
      </c>
      <c r="I20" s="20">
        <f>IF($A20="","",IFERROR(TRIM(INDEX(Responses!$A19:$AN19,MATCH(Lists!$B$12,Responses!$A$1:$AN$1,0))&amp;""),""))</f>
        <v/>
      </c>
      <c r="J20" s="20">
        <f>IF($A20="","",IFERROR(TRIM(INDEX(Responses!$A19:$AN19,MATCH(Lists!$B$13,Responses!$A$1:$AN$1,0))&amp;""),""))</f>
        <v/>
      </c>
      <c r="K20" s="20">
        <f>IF($A20="","",IFERROR(TRIM(INDEX(Responses!$A19:$AN19,MATCH(Lists!$B$14,Responses!$A$1:$AN$1,0))&amp;""),""))</f>
        <v/>
      </c>
      <c r="L20" s="20">
        <f>IF($A20="","",IFERROR(TRIM(INDEX(Responses!$A19:$AN19,MATCH(Lists!$B$15,Responses!$A$1:$AN$1,0))&amp;""),""))</f>
        <v/>
      </c>
      <c r="M20" s="20">
        <f>IF($A20="","",IFERROR(TRIM(INDEX(Responses!$A19:$AN19,MATCH(Lists!$B$16,Responses!$A$1:$AN$1,0))&amp;""),""))</f>
        <v/>
      </c>
      <c r="N20" s="20">
        <f>IF($A20="","",IFERROR(TRIM(INDEX(Responses!$A19:$AN19,MATCH(Lists!$B$17,Responses!$A$1:$AN$1,0))&amp;""),""))</f>
        <v/>
      </c>
      <c r="O20" s="20">
        <f>IF($A20="","",IFERROR(TRIM(INDEX(Responses!$A19:$AN19,MATCH(Lists!$B$18,Responses!$A$1:$AN$1,0))&amp;""),""))</f>
        <v/>
      </c>
      <c r="P20" s="20">
        <f>IF($A20="","",IFERROR(TRIM(INDEX(Responses!$A19:$AN19,MATCH(Lists!$B$19,Responses!$A$1:$AN$1,0))&amp;""),""))</f>
        <v/>
      </c>
      <c r="Q20" s="20">
        <f>IF($A20="","",IFERROR(TRIM(INDEX(Responses!$A19:$AN19,MATCH(Lists!$B$24,Responses!$A$1:$AN$1,0))&amp;""),""))</f>
        <v/>
      </c>
      <c r="R20" s="20">
        <f>IF($A20="","",IFERROR(TRIM(INDEX(Responses!$A19:$AN19,MATCH(Lists!$B$21,Responses!$A$1:$AN$1,0))&amp;""),""))</f>
        <v/>
      </c>
    </row>
    <row r="21">
      <c r="A21" s="20">
        <f>IFERROR(TRIM(INDEX(Responses!$A20:$AN20,MATCH(Lists!$B$3,Responses!$A$1:$AN$1,0))&amp;""),"")</f>
        <v/>
      </c>
      <c r="B21" s="20">
        <f>IF($A21="","",IFERROR(TRIM(INDEX(Responses!$A20:$AN20,MATCH(Lists!$B$4,Responses!$A$1:$AN$1,0))&amp;""),""))</f>
        <v/>
      </c>
      <c r="C21" s="20">
        <f>IF($A21="","",IF(IFERROR(TRIM(INDEX(Responses!$A20:$AN20,MATCH(Lists!$B$5,Responses!$A$1:$AN$1,0))&amp;""),"")&lt;&gt;"",IFERROR(TRIM(INDEX(Responses!$A20:$AN20,MATCH(Lists!$B$5,Responses!$A$1:$AN$1,0))&amp;""),""),IFERROR(TRIM(INDEX(Responses!$A20:$AN20,MATCH(Lists!$B$6,Responses!$A$1:$AN$1,0))&amp;""),"")))</f>
        <v/>
      </c>
      <c r="D21" s="20">
        <f>IF($A21="","",IFERROR(TRIM(INDEX(Responses!$A20:$AN20,MATCH(Lists!$B$7,Responses!$A$1:$AN$1,0))&amp;""),""))</f>
        <v/>
      </c>
      <c r="E21" s="20">
        <f>IF($A21="","",IFERROR(TRIM(INDEX(Responses!$A20:$AN20,MATCH(Lists!$B$8,Responses!$A$1:$AN$1,0))&amp;""),""))</f>
        <v/>
      </c>
      <c r="F21" s="20">
        <f>IF($A21="","",IFERROR(TRIM(INDEX(Responses!$A20:$AN20,MATCH(Lists!$B$9,Responses!$A$1:$AN$1,0))&amp;""),""))</f>
        <v/>
      </c>
      <c r="G21" s="20">
        <f>IF($A21="","",IFERROR(TRIM(INDEX(Responses!$A20:$AN20,MATCH(Lists!$B$10,Responses!$A$1:$AN$1,0))&amp;""),""))</f>
        <v/>
      </c>
      <c r="H21" s="20">
        <f>IF($A21="","",IFERROR(TRIM(INDEX(Responses!$A20:$AN20,MATCH(Lists!$B$11,Responses!$A$1:$AN$1,0))&amp;""),""))</f>
        <v/>
      </c>
      <c r="I21" s="20">
        <f>IF($A21="","",IFERROR(TRIM(INDEX(Responses!$A20:$AN20,MATCH(Lists!$B$12,Responses!$A$1:$AN$1,0))&amp;""),""))</f>
        <v/>
      </c>
      <c r="J21" s="20">
        <f>IF($A21="","",IFERROR(TRIM(INDEX(Responses!$A20:$AN20,MATCH(Lists!$B$13,Responses!$A$1:$AN$1,0))&amp;""),""))</f>
        <v/>
      </c>
      <c r="K21" s="20">
        <f>IF($A21="","",IFERROR(TRIM(INDEX(Responses!$A20:$AN20,MATCH(Lists!$B$14,Responses!$A$1:$AN$1,0))&amp;""),""))</f>
        <v/>
      </c>
      <c r="L21" s="20">
        <f>IF($A21="","",IFERROR(TRIM(INDEX(Responses!$A20:$AN20,MATCH(Lists!$B$15,Responses!$A$1:$AN$1,0))&amp;""),""))</f>
        <v/>
      </c>
      <c r="M21" s="20">
        <f>IF($A21="","",IFERROR(TRIM(INDEX(Responses!$A20:$AN20,MATCH(Lists!$B$16,Responses!$A$1:$AN$1,0))&amp;""),""))</f>
        <v/>
      </c>
      <c r="N21" s="20">
        <f>IF($A21="","",IFERROR(TRIM(INDEX(Responses!$A20:$AN20,MATCH(Lists!$B$17,Responses!$A$1:$AN$1,0))&amp;""),""))</f>
        <v/>
      </c>
      <c r="O21" s="20">
        <f>IF($A21="","",IFERROR(TRIM(INDEX(Responses!$A20:$AN20,MATCH(Lists!$B$18,Responses!$A$1:$AN$1,0))&amp;""),""))</f>
        <v/>
      </c>
      <c r="P21" s="20">
        <f>IF($A21="","",IFERROR(TRIM(INDEX(Responses!$A20:$AN20,MATCH(Lists!$B$19,Responses!$A$1:$AN$1,0))&amp;""),""))</f>
        <v/>
      </c>
      <c r="Q21" s="20">
        <f>IF($A21="","",IFERROR(TRIM(INDEX(Responses!$A20:$AN20,MATCH(Lists!$B$24,Responses!$A$1:$AN$1,0))&amp;""),""))</f>
        <v/>
      </c>
      <c r="R21" s="20">
        <f>IF($A21="","",IFERROR(TRIM(INDEX(Responses!$A20:$AN20,MATCH(Lists!$B$21,Responses!$A$1:$AN$1,0))&amp;""),""))</f>
        <v/>
      </c>
    </row>
    <row r="22">
      <c r="A22" s="20">
        <f>IFERROR(TRIM(INDEX(Responses!$A21:$AN21,MATCH(Lists!$B$3,Responses!$A$1:$AN$1,0))&amp;""),"")</f>
        <v/>
      </c>
      <c r="B22" s="20">
        <f>IF($A22="","",IFERROR(TRIM(INDEX(Responses!$A21:$AN21,MATCH(Lists!$B$4,Responses!$A$1:$AN$1,0))&amp;""),""))</f>
        <v/>
      </c>
      <c r="C22" s="20">
        <f>IF($A22="","",IF(IFERROR(TRIM(INDEX(Responses!$A21:$AN21,MATCH(Lists!$B$5,Responses!$A$1:$AN$1,0))&amp;""),"")&lt;&gt;"",IFERROR(TRIM(INDEX(Responses!$A21:$AN21,MATCH(Lists!$B$5,Responses!$A$1:$AN$1,0))&amp;""),""),IFERROR(TRIM(INDEX(Responses!$A21:$AN21,MATCH(Lists!$B$6,Responses!$A$1:$AN$1,0))&amp;""),"")))</f>
        <v/>
      </c>
      <c r="D22" s="20">
        <f>IF($A22="","",IFERROR(TRIM(INDEX(Responses!$A21:$AN21,MATCH(Lists!$B$7,Responses!$A$1:$AN$1,0))&amp;""),""))</f>
        <v/>
      </c>
      <c r="E22" s="20">
        <f>IF($A22="","",IFERROR(TRIM(INDEX(Responses!$A21:$AN21,MATCH(Lists!$B$8,Responses!$A$1:$AN$1,0))&amp;""),""))</f>
        <v/>
      </c>
      <c r="F22" s="20">
        <f>IF($A22="","",IFERROR(TRIM(INDEX(Responses!$A21:$AN21,MATCH(Lists!$B$9,Responses!$A$1:$AN$1,0))&amp;""),""))</f>
        <v/>
      </c>
      <c r="G22" s="20">
        <f>IF($A22="","",IFERROR(TRIM(INDEX(Responses!$A21:$AN21,MATCH(Lists!$B$10,Responses!$A$1:$AN$1,0))&amp;""),""))</f>
        <v/>
      </c>
      <c r="H22" s="20">
        <f>IF($A22="","",IFERROR(TRIM(INDEX(Responses!$A21:$AN21,MATCH(Lists!$B$11,Responses!$A$1:$AN$1,0))&amp;""),""))</f>
        <v/>
      </c>
      <c r="I22" s="20">
        <f>IF($A22="","",IFERROR(TRIM(INDEX(Responses!$A21:$AN21,MATCH(Lists!$B$12,Responses!$A$1:$AN$1,0))&amp;""),""))</f>
        <v/>
      </c>
      <c r="J22" s="20">
        <f>IF($A22="","",IFERROR(TRIM(INDEX(Responses!$A21:$AN21,MATCH(Lists!$B$13,Responses!$A$1:$AN$1,0))&amp;""),""))</f>
        <v/>
      </c>
      <c r="K22" s="20">
        <f>IF($A22="","",IFERROR(TRIM(INDEX(Responses!$A21:$AN21,MATCH(Lists!$B$14,Responses!$A$1:$AN$1,0))&amp;""),""))</f>
        <v/>
      </c>
      <c r="L22" s="20">
        <f>IF($A22="","",IFERROR(TRIM(INDEX(Responses!$A21:$AN21,MATCH(Lists!$B$15,Responses!$A$1:$AN$1,0))&amp;""),""))</f>
        <v/>
      </c>
      <c r="M22" s="20">
        <f>IF($A22="","",IFERROR(TRIM(INDEX(Responses!$A21:$AN21,MATCH(Lists!$B$16,Responses!$A$1:$AN$1,0))&amp;""),""))</f>
        <v/>
      </c>
      <c r="N22" s="20">
        <f>IF($A22="","",IFERROR(TRIM(INDEX(Responses!$A21:$AN21,MATCH(Lists!$B$17,Responses!$A$1:$AN$1,0))&amp;""),""))</f>
        <v/>
      </c>
      <c r="O22" s="20">
        <f>IF($A22="","",IFERROR(TRIM(INDEX(Responses!$A21:$AN21,MATCH(Lists!$B$18,Responses!$A$1:$AN$1,0))&amp;""),""))</f>
        <v/>
      </c>
      <c r="P22" s="20">
        <f>IF($A22="","",IFERROR(TRIM(INDEX(Responses!$A21:$AN21,MATCH(Lists!$B$19,Responses!$A$1:$AN$1,0))&amp;""),""))</f>
        <v/>
      </c>
      <c r="Q22" s="20">
        <f>IF($A22="","",IFERROR(TRIM(INDEX(Responses!$A21:$AN21,MATCH(Lists!$B$24,Responses!$A$1:$AN$1,0))&amp;""),""))</f>
        <v/>
      </c>
      <c r="R22" s="20">
        <f>IF($A22="","",IFERROR(TRIM(INDEX(Responses!$A21:$AN21,MATCH(Lists!$B$21,Responses!$A$1:$AN$1,0))&amp;""),""))</f>
        <v/>
      </c>
    </row>
    <row r="23">
      <c r="A23" s="20">
        <f>IFERROR(TRIM(INDEX(Responses!$A22:$AN22,MATCH(Lists!$B$3,Responses!$A$1:$AN$1,0))&amp;""),"")</f>
        <v/>
      </c>
      <c r="B23" s="20">
        <f>IF($A23="","",IFERROR(TRIM(INDEX(Responses!$A22:$AN22,MATCH(Lists!$B$4,Responses!$A$1:$AN$1,0))&amp;""),""))</f>
        <v/>
      </c>
      <c r="C23" s="20">
        <f>IF($A23="","",IF(IFERROR(TRIM(INDEX(Responses!$A22:$AN22,MATCH(Lists!$B$5,Responses!$A$1:$AN$1,0))&amp;""),"")&lt;&gt;"",IFERROR(TRIM(INDEX(Responses!$A22:$AN22,MATCH(Lists!$B$5,Responses!$A$1:$AN$1,0))&amp;""),""),IFERROR(TRIM(INDEX(Responses!$A22:$AN22,MATCH(Lists!$B$6,Responses!$A$1:$AN$1,0))&amp;""),"")))</f>
        <v/>
      </c>
      <c r="D23" s="20">
        <f>IF($A23="","",IFERROR(TRIM(INDEX(Responses!$A22:$AN22,MATCH(Lists!$B$7,Responses!$A$1:$AN$1,0))&amp;""),""))</f>
        <v/>
      </c>
      <c r="E23" s="20">
        <f>IF($A23="","",IFERROR(TRIM(INDEX(Responses!$A22:$AN22,MATCH(Lists!$B$8,Responses!$A$1:$AN$1,0))&amp;""),""))</f>
        <v/>
      </c>
      <c r="F23" s="20">
        <f>IF($A23="","",IFERROR(TRIM(INDEX(Responses!$A22:$AN22,MATCH(Lists!$B$9,Responses!$A$1:$AN$1,0))&amp;""),""))</f>
        <v/>
      </c>
      <c r="G23" s="20">
        <f>IF($A23="","",IFERROR(TRIM(INDEX(Responses!$A22:$AN22,MATCH(Lists!$B$10,Responses!$A$1:$AN$1,0))&amp;""),""))</f>
        <v/>
      </c>
      <c r="H23" s="20">
        <f>IF($A23="","",IFERROR(TRIM(INDEX(Responses!$A22:$AN22,MATCH(Lists!$B$11,Responses!$A$1:$AN$1,0))&amp;""),""))</f>
        <v/>
      </c>
      <c r="I23" s="20">
        <f>IF($A23="","",IFERROR(TRIM(INDEX(Responses!$A22:$AN22,MATCH(Lists!$B$12,Responses!$A$1:$AN$1,0))&amp;""),""))</f>
        <v/>
      </c>
      <c r="J23" s="20">
        <f>IF($A23="","",IFERROR(TRIM(INDEX(Responses!$A22:$AN22,MATCH(Lists!$B$13,Responses!$A$1:$AN$1,0))&amp;""),""))</f>
        <v/>
      </c>
      <c r="K23" s="20">
        <f>IF($A23="","",IFERROR(TRIM(INDEX(Responses!$A22:$AN22,MATCH(Lists!$B$14,Responses!$A$1:$AN$1,0))&amp;""),""))</f>
        <v/>
      </c>
      <c r="L23" s="20">
        <f>IF($A23="","",IFERROR(TRIM(INDEX(Responses!$A22:$AN22,MATCH(Lists!$B$15,Responses!$A$1:$AN$1,0))&amp;""),""))</f>
        <v/>
      </c>
      <c r="M23" s="20">
        <f>IF($A23="","",IFERROR(TRIM(INDEX(Responses!$A22:$AN22,MATCH(Lists!$B$16,Responses!$A$1:$AN$1,0))&amp;""),""))</f>
        <v/>
      </c>
      <c r="N23" s="20">
        <f>IF($A23="","",IFERROR(TRIM(INDEX(Responses!$A22:$AN22,MATCH(Lists!$B$17,Responses!$A$1:$AN$1,0))&amp;""),""))</f>
        <v/>
      </c>
      <c r="O23" s="20">
        <f>IF($A23="","",IFERROR(TRIM(INDEX(Responses!$A22:$AN22,MATCH(Lists!$B$18,Responses!$A$1:$AN$1,0))&amp;""),""))</f>
        <v/>
      </c>
      <c r="P23" s="20">
        <f>IF($A23="","",IFERROR(TRIM(INDEX(Responses!$A22:$AN22,MATCH(Lists!$B$19,Responses!$A$1:$AN$1,0))&amp;""),""))</f>
        <v/>
      </c>
      <c r="Q23" s="20">
        <f>IF($A23="","",IFERROR(TRIM(INDEX(Responses!$A22:$AN22,MATCH(Lists!$B$24,Responses!$A$1:$AN$1,0))&amp;""),""))</f>
        <v/>
      </c>
      <c r="R23" s="20">
        <f>IF($A23="","",IFERROR(TRIM(INDEX(Responses!$A22:$AN22,MATCH(Lists!$B$21,Responses!$A$1:$AN$1,0))&amp;""),""))</f>
        <v/>
      </c>
    </row>
    <row r="24">
      <c r="A24" s="20">
        <f>IFERROR(TRIM(INDEX(Responses!$A23:$AN23,MATCH(Lists!$B$3,Responses!$A$1:$AN$1,0))&amp;""),"")</f>
        <v/>
      </c>
      <c r="B24" s="20">
        <f>IF($A24="","",IFERROR(TRIM(INDEX(Responses!$A23:$AN23,MATCH(Lists!$B$4,Responses!$A$1:$AN$1,0))&amp;""),""))</f>
        <v/>
      </c>
      <c r="C24" s="20">
        <f>IF($A24="","",IF(IFERROR(TRIM(INDEX(Responses!$A23:$AN23,MATCH(Lists!$B$5,Responses!$A$1:$AN$1,0))&amp;""),"")&lt;&gt;"",IFERROR(TRIM(INDEX(Responses!$A23:$AN23,MATCH(Lists!$B$5,Responses!$A$1:$AN$1,0))&amp;""),""),IFERROR(TRIM(INDEX(Responses!$A23:$AN23,MATCH(Lists!$B$6,Responses!$A$1:$AN$1,0))&amp;""),"")))</f>
        <v/>
      </c>
      <c r="D24" s="20">
        <f>IF($A24="","",IFERROR(TRIM(INDEX(Responses!$A23:$AN23,MATCH(Lists!$B$7,Responses!$A$1:$AN$1,0))&amp;""),""))</f>
        <v/>
      </c>
      <c r="E24" s="20">
        <f>IF($A24="","",IFERROR(TRIM(INDEX(Responses!$A23:$AN23,MATCH(Lists!$B$8,Responses!$A$1:$AN$1,0))&amp;""),""))</f>
        <v/>
      </c>
      <c r="F24" s="20">
        <f>IF($A24="","",IFERROR(TRIM(INDEX(Responses!$A23:$AN23,MATCH(Lists!$B$9,Responses!$A$1:$AN$1,0))&amp;""),""))</f>
        <v/>
      </c>
      <c r="G24" s="20">
        <f>IF($A24="","",IFERROR(TRIM(INDEX(Responses!$A23:$AN23,MATCH(Lists!$B$10,Responses!$A$1:$AN$1,0))&amp;""),""))</f>
        <v/>
      </c>
      <c r="H24" s="20">
        <f>IF($A24="","",IFERROR(TRIM(INDEX(Responses!$A23:$AN23,MATCH(Lists!$B$11,Responses!$A$1:$AN$1,0))&amp;""),""))</f>
        <v/>
      </c>
      <c r="I24" s="20">
        <f>IF($A24="","",IFERROR(TRIM(INDEX(Responses!$A23:$AN23,MATCH(Lists!$B$12,Responses!$A$1:$AN$1,0))&amp;""),""))</f>
        <v/>
      </c>
      <c r="J24" s="20">
        <f>IF($A24="","",IFERROR(TRIM(INDEX(Responses!$A23:$AN23,MATCH(Lists!$B$13,Responses!$A$1:$AN$1,0))&amp;""),""))</f>
        <v/>
      </c>
      <c r="K24" s="20">
        <f>IF($A24="","",IFERROR(TRIM(INDEX(Responses!$A23:$AN23,MATCH(Lists!$B$14,Responses!$A$1:$AN$1,0))&amp;""),""))</f>
        <v/>
      </c>
      <c r="L24" s="20">
        <f>IF($A24="","",IFERROR(TRIM(INDEX(Responses!$A23:$AN23,MATCH(Lists!$B$15,Responses!$A$1:$AN$1,0))&amp;""),""))</f>
        <v/>
      </c>
      <c r="M24" s="20">
        <f>IF($A24="","",IFERROR(TRIM(INDEX(Responses!$A23:$AN23,MATCH(Lists!$B$16,Responses!$A$1:$AN$1,0))&amp;""),""))</f>
        <v/>
      </c>
      <c r="N24" s="20">
        <f>IF($A24="","",IFERROR(TRIM(INDEX(Responses!$A23:$AN23,MATCH(Lists!$B$17,Responses!$A$1:$AN$1,0))&amp;""),""))</f>
        <v/>
      </c>
      <c r="O24" s="20">
        <f>IF($A24="","",IFERROR(TRIM(INDEX(Responses!$A23:$AN23,MATCH(Lists!$B$18,Responses!$A$1:$AN$1,0))&amp;""),""))</f>
        <v/>
      </c>
      <c r="P24" s="20">
        <f>IF($A24="","",IFERROR(TRIM(INDEX(Responses!$A23:$AN23,MATCH(Lists!$B$19,Responses!$A$1:$AN$1,0))&amp;""),""))</f>
        <v/>
      </c>
      <c r="Q24" s="20">
        <f>IF($A24="","",IFERROR(TRIM(INDEX(Responses!$A23:$AN23,MATCH(Lists!$B$24,Responses!$A$1:$AN$1,0))&amp;""),""))</f>
        <v/>
      </c>
      <c r="R24" s="20">
        <f>IF($A24="","",IFERROR(TRIM(INDEX(Responses!$A23:$AN23,MATCH(Lists!$B$21,Responses!$A$1:$AN$1,0))&amp;""),""))</f>
        <v/>
      </c>
    </row>
    <row r="25">
      <c r="A25" s="20">
        <f>IFERROR(TRIM(INDEX(Responses!$A24:$AN24,MATCH(Lists!$B$3,Responses!$A$1:$AN$1,0))&amp;""),"")</f>
        <v/>
      </c>
      <c r="B25" s="20">
        <f>IF($A25="","",IFERROR(TRIM(INDEX(Responses!$A24:$AN24,MATCH(Lists!$B$4,Responses!$A$1:$AN$1,0))&amp;""),""))</f>
        <v/>
      </c>
      <c r="C25" s="20">
        <f>IF($A25="","",IF(IFERROR(TRIM(INDEX(Responses!$A24:$AN24,MATCH(Lists!$B$5,Responses!$A$1:$AN$1,0))&amp;""),"")&lt;&gt;"",IFERROR(TRIM(INDEX(Responses!$A24:$AN24,MATCH(Lists!$B$5,Responses!$A$1:$AN$1,0))&amp;""),""),IFERROR(TRIM(INDEX(Responses!$A24:$AN24,MATCH(Lists!$B$6,Responses!$A$1:$AN$1,0))&amp;""),"")))</f>
        <v/>
      </c>
      <c r="D25" s="20">
        <f>IF($A25="","",IFERROR(TRIM(INDEX(Responses!$A24:$AN24,MATCH(Lists!$B$7,Responses!$A$1:$AN$1,0))&amp;""),""))</f>
        <v/>
      </c>
      <c r="E25" s="20">
        <f>IF($A25="","",IFERROR(TRIM(INDEX(Responses!$A24:$AN24,MATCH(Lists!$B$8,Responses!$A$1:$AN$1,0))&amp;""),""))</f>
        <v/>
      </c>
      <c r="F25" s="20">
        <f>IF($A25="","",IFERROR(TRIM(INDEX(Responses!$A24:$AN24,MATCH(Lists!$B$9,Responses!$A$1:$AN$1,0))&amp;""),""))</f>
        <v/>
      </c>
      <c r="G25" s="20">
        <f>IF($A25="","",IFERROR(TRIM(INDEX(Responses!$A24:$AN24,MATCH(Lists!$B$10,Responses!$A$1:$AN$1,0))&amp;""),""))</f>
        <v/>
      </c>
      <c r="H25" s="20">
        <f>IF($A25="","",IFERROR(TRIM(INDEX(Responses!$A24:$AN24,MATCH(Lists!$B$11,Responses!$A$1:$AN$1,0))&amp;""),""))</f>
        <v/>
      </c>
      <c r="I25" s="20">
        <f>IF($A25="","",IFERROR(TRIM(INDEX(Responses!$A24:$AN24,MATCH(Lists!$B$12,Responses!$A$1:$AN$1,0))&amp;""),""))</f>
        <v/>
      </c>
      <c r="J25" s="20">
        <f>IF($A25="","",IFERROR(TRIM(INDEX(Responses!$A24:$AN24,MATCH(Lists!$B$13,Responses!$A$1:$AN$1,0))&amp;""),""))</f>
        <v/>
      </c>
      <c r="K25" s="20">
        <f>IF($A25="","",IFERROR(TRIM(INDEX(Responses!$A24:$AN24,MATCH(Lists!$B$14,Responses!$A$1:$AN$1,0))&amp;""),""))</f>
        <v/>
      </c>
      <c r="L25" s="20">
        <f>IF($A25="","",IFERROR(TRIM(INDEX(Responses!$A24:$AN24,MATCH(Lists!$B$15,Responses!$A$1:$AN$1,0))&amp;""),""))</f>
        <v/>
      </c>
      <c r="M25" s="20">
        <f>IF($A25="","",IFERROR(TRIM(INDEX(Responses!$A24:$AN24,MATCH(Lists!$B$16,Responses!$A$1:$AN$1,0))&amp;""),""))</f>
        <v/>
      </c>
      <c r="N25" s="20">
        <f>IF($A25="","",IFERROR(TRIM(INDEX(Responses!$A24:$AN24,MATCH(Lists!$B$17,Responses!$A$1:$AN$1,0))&amp;""),""))</f>
        <v/>
      </c>
      <c r="O25" s="20">
        <f>IF($A25="","",IFERROR(TRIM(INDEX(Responses!$A24:$AN24,MATCH(Lists!$B$18,Responses!$A$1:$AN$1,0))&amp;""),""))</f>
        <v/>
      </c>
      <c r="P25" s="20">
        <f>IF($A25="","",IFERROR(TRIM(INDEX(Responses!$A24:$AN24,MATCH(Lists!$B$19,Responses!$A$1:$AN$1,0))&amp;""),""))</f>
        <v/>
      </c>
      <c r="Q25" s="20">
        <f>IF($A25="","",IFERROR(TRIM(INDEX(Responses!$A24:$AN24,MATCH(Lists!$B$24,Responses!$A$1:$AN$1,0))&amp;""),""))</f>
        <v/>
      </c>
      <c r="R25" s="20">
        <f>IF($A25="","",IFERROR(TRIM(INDEX(Responses!$A24:$AN24,MATCH(Lists!$B$21,Responses!$A$1:$AN$1,0))&amp;""),""))</f>
        <v/>
      </c>
    </row>
    <row r="26">
      <c r="A26" s="20">
        <f>IFERROR(TRIM(INDEX(Responses!$A25:$AN25,MATCH(Lists!$B$3,Responses!$A$1:$AN$1,0))&amp;""),"")</f>
        <v/>
      </c>
      <c r="B26" s="20">
        <f>IF($A26="","",IFERROR(TRIM(INDEX(Responses!$A25:$AN25,MATCH(Lists!$B$4,Responses!$A$1:$AN$1,0))&amp;""),""))</f>
        <v/>
      </c>
      <c r="C26" s="20">
        <f>IF($A26="","",IF(IFERROR(TRIM(INDEX(Responses!$A25:$AN25,MATCH(Lists!$B$5,Responses!$A$1:$AN$1,0))&amp;""),"")&lt;&gt;"",IFERROR(TRIM(INDEX(Responses!$A25:$AN25,MATCH(Lists!$B$5,Responses!$A$1:$AN$1,0))&amp;""),""),IFERROR(TRIM(INDEX(Responses!$A25:$AN25,MATCH(Lists!$B$6,Responses!$A$1:$AN$1,0))&amp;""),"")))</f>
        <v/>
      </c>
      <c r="D26" s="20">
        <f>IF($A26="","",IFERROR(TRIM(INDEX(Responses!$A25:$AN25,MATCH(Lists!$B$7,Responses!$A$1:$AN$1,0))&amp;""),""))</f>
        <v/>
      </c>
      <c r="E26" s="20">
        <f>IF($A26="","",IFERROR(TRIM(INDEX(Responses!$A25:$AN25,MATCH(Lists!$B$8,Responses!$A$1:$AN$1,0))&amp;""),""))</f>
        <v/>
      </c>
      <c r="F26" s="20">
        <f>IF($A26="","",IFERROR(TRIM(INDEX(Responses!$A25:$AN25,MATCH(Lists!$B$9,Responses!$A$1:$AN$1,0))&amp;""),""))</f>
        <v/>
      </c>
      <c r="G26" s="20">
        <f>IF($A26="","",IFERROR(TRIM(INDEX(Responses!$A25:$AN25,MATCH(Lists!$B$10,Responses!$A$1:$AN$1,0))&amp;""),""))</f>
        <v/>
      </c>
      <c r="H26" s="20">
        <f>IF($A26="","",IFERROR(TRIM(INDEX(Responses!$A25:$AN25,MATCH(Lists!$B$11,Responses!$A$1:$AN$1,0))&amp;""),""))</f>
        <v/>
      </c>
      <c r="I26" s="20">
        <f>IF($A26="","",IFERROR(TRIM(INDEX(Responses!$A25:$AN25,MATCH(Lists!$B$12,Responses!$A$1:$AN$1,0))&amp;""),""))</f>
        <v/>
      </c>
      <c r="J26" s="20">
        <f>IF($A26="","",IFERROR(TRIM(INDEX(Responses!$A25:$AN25,MATCH(Lists!$B$13,Responses!$A$1:$AN$1,0))&amp;""),""))</f>
        <v/>
      </c>
      <c r="K26" s="20">
        <f>IF($A26="","",IFERROR(TRIM(INDEX(Responses!$A25:$AN25,MATCH(Lists!$B$14,Responses!$A$1:$AN$1,0))&amp;""),""))</f>
        <v/>
      </c>
      <c r="L26" s="20">
        <f>IF($A26="","",IFERROR(TRIM(INDEX(Responses!$A25:$AN25,MATCH(Lists!$B$15,Responses!$A$1:$AN$1,0))&amp;""),""))</f>
        <v/>
      </c>
      <c r="M26" s="20">
        <f>IF($A26="","",IFERROR(TRIM(INDEX(Responses!$A25:$AN25,MATCH(Lists!$B$16,Responses!$A$1:$AN$1,0))&amp;""),""))</f>
        <v/>
      </c>
      <c r="N26" s="20">
        <f>IF($A26="","",IFERROR(TRIM(INDEX(Responses!$A25:$AN25,MATCH(Lists!$B$17,Responses!$A$1:$AN$1,0))&amp;""),""))</f>
        <v/>
      </c>
      <c r="O26" s="20">
        <f>IF($A26="","",IFERROR(TRIM(INDEX(Responses!$A25:$AN25,MATCH(Lists!$B$18,Responses!$A$1:$AN$1,0))&amp;""),""))</f>
        <v/>
      </c>
      <c r="P26" s="20">
        <f>IF($A26="","",IFERROR(TRIM(INDEX(Responses!$A25:$AN25,MATCH(Lists!$B$19,Responses!$A$1:$AN$1,0))&amp;""),""))</f>
        <v/>
      </c>
      <c r="Q26" s="20">
        <f>IF($A26="","",IFERROR(TRIM(INDEX(Responses!$A25:$AN25,MATCH(Lists!$B$24,Responses!$A$1:$AN$1,0))&amp;""),""))</f>
        <v/>
      </c>
      <c r="R26" s="20">
        <f>IF($A26="","",IFERROR(TRIM(INDEX(Responses!$A25:$AN25,MATCH(Lists!$B$21,Responses!$A$1:$AN$1,0))&amp;""),""))</f>
        <v/>
      </c>
    </row>
    <row r="27">
      <c r="A27" s="20">
        <f>IFERROR(TRIM(INDEX(Responses!$A26:$AN26,MATCH(Lists!$B$3,Responses!$A$1:$AN$1,0))&amp;""),"")</f>
        <v/>
      </c>
      <c r="B27" s="20">
        <f>IF($A27="","",IFERROR(TRIM(INDEX(Responses!$A26:$AN26,MATCH(Lists!$B$4,Responses!$A$1:$AN$1,0))&amp;""),""))</f>
        <v/>
      </c>
      <c r="C27" s="20">
        <f>IF($A27="","",IF(IFERROR(TRIM(INDEX(Responses!$A26:$AN26,MATCH(Lists!$B$5,Responses!$A$1:$AN$1,0))&amp;""),"")&lt;&gt;"",IFERROR(TRIM(INDEX(Responses!$A26:$AN26,MATCH(Lists!$B$5,Responses!$A$1:$AN$1,0))&amp;""),""),IFERROR(TRIM(INDEX(Responses!$A26:$AN26,MATCH(Lists!$B$6,Responses!$A$1:$AN$1,0))&amp;""),"")))</f>
        <v/>
      </c>
      <c r="D27" s="20">
        <f>IF($A27="","",IFERROR(TRIM(INDEX(Responses!$A26:$AN26,MATCH(Lists!$B$7,Responses!$A$1:$AN$1,0))&amp;""),""))</f>
        <v/>
      </c>
      <c r="E27" s="20">
        <f>IF($A27="","",IFERROR(TRIM(INDEX(Responses!$A26:$AN26,MATCH(Lists!$B$8,Responses!$A$1:$AN$1,0))&amp;""),""))</f>
        <v/>
      </c>
      <c r="F27" s="20">
        <f>IF($A27="","",IFERROR(TRIM(INDEX(Responses!$A26:$AN26,MATCH(Lists!$B$9,Responses!$A$1:$AN$1,0))&amp;""),""))</f>
        <v/>
      </c>
      <c r="G27" s="20">
        <f>IF($A27="","",IFERROR(TRIM(INDEX(Responses!$A26:$AN26,MATCH(Lists!$B$10,Responses!$A$1:$AN$1,0))&amp;""),""))</f>
        <v/>
      </c>
      <c r="H27" s="20">
        <f>IF($A27="","",IFERROR(TRIM(INDEX(Responses!$A26:$AN26,MATCH(Lists!$B$11,Responses!$A$1:$AN$1,0))&amp;""),""))</f>
        <v/>
      </c>
      <c r="I27" s="20">
        <f>IF($A27="","",IFERROR(TRIM(INDEX(Responses!$A26:$AN26,MATCH(Lists!$B$12,Responses!$A$1:$AN$1,0))&amp;""),""))</f>
        <v/>
      </c>
      <c r="J27" s="20">
        <f>IF($A27="","",IFERROR(TRIM(INDEX(Responses!$A26:$AN26,MATCH(Lists!$B$13,Responses!$A$1:$AN$1,0))&amp;""),""))</f>
        <v/>
      </c>
      <c r="K27" s="20">
        <f>IF($A27="","",IFERROR(TRIM(INDEX(Responses!$A26:$AN26,MATCH(Lists!$B$14,Responses!$A$1:$AN$1,0))&amp;""),""))</f>
        <v/>
      </c>
      <c r="L27" s="20">
        <f>IF($A27="","",IFERROR(TRIM(INDEX(Responses!$A26:$AN26,MATCH(Lists!$B$15,Responses!$A$1:$AN$1,0))&amp;""),""))</f>
        <v/>
      </c>
      <c r="M27" s="20">
        <f>IF($A27="","",IFERROR(TRIM(INDEX(Responses!$A26:$AN26,MATCH(Lists!$B$16,Responses!$A$1:$AN$1,0))&amp;""),""))</f>
        <v/>
      </c>
      <c r="N27" s="20">
        <f>IF($A27="","",IFERROR(TRIM(INDEX(Responses!$A26:$AN26,MATCH(Lists!$B$17,Responses!$A$1:$AN$1,0))&amp;""),""))</f>
        <v/>
      </c>
      <c r="O27" s="20">
        <f>IF($A27="","",IFERROR(TRIM(INDEX(Responses!$A26:$AN26,MATCH(Lists!$B$18,Responses!$A$1:$AN$1,0))&amp;""),""))</f>
        <v/>
      </c>
      <c r="P27" s="20">
        <f>IF($A27="","",IFERROR(TRIM(INDEX(Responses!$A26:$AN26,MATCH(Lists!$B$19,Responses!$A$1:$AN$1,0))&amp;""),""))</f>
        <v/>
      </c>
      <c r="Q27" s="20">
        <f>IF($A27="","",IFERROR(TRIM(INDEX(Responses!$A26:$AN26,MATCH(Lists!$B$24,Responses!$A$1:$AN$1,0))&amp;""),""))</f>
        <v/>
      </c>
      <c r="R27" s="20">
        <f>IF($A27="","",IFERROR(TRIM(INDEX(Responses!$A26:$AN26,MATCH(Lists!$B$21,Responses!$A$1:$AN$1,0))&amp;""),""))</f>
        <v/>
      </c>
    </row>
    <row r="28">
      <c r="A28" s="20">
        <f>IFERROR(TRIM(INDEX(Responses!$A27:$AN27,MATCH(Lists!$B$3,Responses!$A$1:$AN$1,0))&amp;""),"")</f>
        <v/>
      </c>
      <c r="B28" s="20">
        <f>IF($A28="","",IFERROR(TRIM(INDEX(Responses!$A27:$AN27,MATCH(Lists!$B$4,Responses!$A$1:$AN$1,0))&amp;""),""))</f>
        <v/>
      </c>
      <c r="C28" s="20">
        <f>IF($A28="","",IF(IFERROR(TRIM(INDEX(Responses!$A27:$AN27,MATCH(Lists!$B$5,Responses!$A$1:$AN$1,0))&amp;""),"")&lt;&gt;"",IFERROR(TRIM(INDEX(Responses!$A27:$AN27,MATCH(Lists!$B$5,Responses!$A$1:$AN$1,0))&amp;""),""),IFERROR(TRIM(INDEX(Responses!$A27:$AN27,MATCH(Lists!$B$6,Responses!$A$1:$AN$1,0))&amp;""),"")))</f>
        <v/>
      </c>
      <c r="D28" s="20">
        <f>IF($A28="","",IFERROR(TRIM(INDEX(Responses!$A27:$AN27,MATCH(Lists!$B$7,Responses!$A$1:$AN$1,0))&amp;""),""))</f>
        <v/>
      </c>
      <c r="E28" s="20">
        <f>IF($A28="","",IFERROR(TRIM(INDEX(Responses!$A27:$AN27,MATCH(Lists!$B$8,Responses!$A$1:$AN$1,0))&amp;""),""))</f>
        <v/>
      </c>
      <c r="F28" s="20">
        <f>IF($A28="","",IFERROR(TRIM(INDEX(Responses!$A27:$AN27,MATCH(Lists!$B$9,Responses!$A$1:$AN$1,0))&amp;""),""))</f>
        <v/>
      </c>
      <c r="G28" s="20">
        <f>IF($A28="","",IFERROR(TRIM(INDEX(Responses!$A27:$AN27,MATCH(Lists!$B$10,Responses!$A$1:$AN$1,0))&amp;""),""))</f>
        <v/>
      </c>
      <c r="H28" s="20">
        <f>IF($A28="","",IFERROR(TRIM(INDEX(Responses!$A27:$AN27,MATCH(Lists!$B$11,Responses!$A$1:$AN$1,0))&amp;""),""))</f>
        <v/>
      </c>
      <c r="I28" s="20">
        <f>IF($A28="","",IFERROR(TRIM(INDEX(Responses!$A27:$AN27,MATCH(Lists!$B$12,Responses!$A$1:$AN$1,0))&amp;""),""))</f>
        <v/>
      </c>
      <c r="J28" s="20">
        <f>IF($A28="","",IFERROR(TRIM(INDEX(Responses!$A27:$AN27,MATCH(Lists!$B$13,Responses!$A$1:$AN$1,0))&amp;""),""))</f>
        <v/>
      </c>
      <c r="K28" s="20">
        <f>IF($A28="","",IFERROR(TRIM(INDEX(Responses!$A27:$AN27,MATCH(Lists!$B$14,Responses!$A$1:$AN$1,0))&amp;""),""))</f>
        <v/>
      </c>
      <c r="L28" s="20">
        <f>IF($A28="","",IFERROR(TRIM(INDEX(Responses!$A27:$AN27,MATCH(Lists!$B$15,Responses!$A$1:$AN$1,0))&amp;""),""))</f>
        <v/>
      </c>
      <c r="M28" s="20">
        <f>IF($A28="","",IFERROR(TRIM(INDEX(Responses!$A27:$AN27,MATCH(Lists!$B$16,Responses!$A$1:$AN$1,0))&amp;""),""))</f>
        <v/>
      </c>
      <c r="N28" s="20">
        <f>IF($A28="","",IFERROR(TRIM(INDEX(Responses!$A27:$AN27,MATCH(Lists!$B$17,Responses!$A$1:$AN$1,0))&amp;""),""))</f>
        <v/>
      </c>
      <c r="O28" s="20">
        <f>IF($A28="","",IFERROR(TRIM(INDEX(Responses!$A27:$AN27,MATCH(Lists!$B$18,Responses!$A$1:$AN$1,0))&amp;""),""))</f>
        <v/>
      </c>
      <c r="P28" s="20">
        <f>IF($A28="","",IFERROR(TRIM(INDEX(Responses!$A27:$AN27,MATCH(Lists!$B$19,Responses!$A$1:$AN$1,0))&amp;""),""))</f>
        <v/>
      </c>
      <c r="Q28" s="20">
        <f>IF($A28="","",IFERROR(TRIM(INDEX(Responses!$A27:$AN27,MATCH(Lists!$B$24,Responses!$A$1:$AN$1,0))&amp;""),""))</f>
        <v/>
      </c>
      <c r="R28" s="20">
        <f>IF($A28="","",IFERROR(TRIM(INDEX(Responses!$A27:$AN27,MATCH(Lists!$B$21,Responses!$A$1:$AN$1,0))&amp;""),""))</f>
        <v/>
      </c>
    </row>
    <row r="29">
      <c r="A29" s="20">
        <f>IFERROR(TRIM(INDEX(Responses!$A28:$AN28,MATCH(Lists!$B$3,Responses!$A$1:$AN$1,0))&amp;""),"")</f>
        <v/>
      </c>
      <c r="B29" s="20">
        <f>IF($A29="","",IFERROR(TRIM(INDEX(Responses!$A28:$AN28,MATCH(Lists!$B$4,Responses!$A$1:$AN$1,0))&amp;""),""))</f>
        <v/>
      </c>
      <c r="C29" s="20">
        <f>IF($A29="","",IF(IFERROR(TRIM(INDEX(Responses!$A28:$AN28,MATCH(Lists!$B$5,Responses!$A$1:$AN$1,0))&amp;""),"")&lt;&gt;"",IFERROR(TRIM(INDEX(Responses!$A28:$AN28,MATCH(Lists!$B$5,Responses!$A$1:$AN$1,0))&amp;""),""),IFERROR(TRIM(INDEX(Responses!$A28:$AN28,MATCH(Lists!$B$6,Responses!$A$1:$AN$1,0))&amp;""),"")))</f>
        <v/>
      </c>
      <c r="D29" s="20">
        <f>IF($A29="","",IFERROR(TRIM(INDEX(Responses!$A28:$AN28,MATCH(Lists!$B$7,Responses!$A$1:$AN$1,0))&amp;""),""))</f>
        <v/>
      </c>
      <c r="E29" s="20">
        <f>IF($A29="","",IFERROR(TRIM(INDEX(Responses!$A28:$AN28,MATCH(Lists!$B$8,Responses!$A$1:$AN$1,0))&amp;""),""))</f>
        <v/>
      </c>
      <c r="F29" s="20">
        <f>IF($A29="","",IFERROR(TRIM(INDEX(Responses!$A28:$AN28,MATCH(Lists!$B$9,Responses!$A$1:$AN$1,0))&amp;""),""))</f>
        <v/>
      </c>
      <c r="G29" s="20">
        <f>IF($A29="","",IFERROR(TRIM(INDEX(Responses!$A28:$AN28,MATCH(Lists!$B$10,Responses!$A$1:$AN$1,0))&amp;""),""))</f>
        <v/>
      </c>
      <c r="H29" s="20">
        <f>IF($A29="","",IFERROR(TRIM(INDEX(Responses!$A28:$AN28,MATCH(Lists!$B$11,Responses!$A$1:$AN$1,0))&amp;""),""))</f>
        <v/>
      </c>
      <c r="I29" s="20">
        <f>IF($A29="","",IFERROR(TRIM(INDEX(Responses!$A28:$AN28,MATCH(Lists!$B$12,Responses!$A$1:$AN$1,0))&amp;""),""))</f>
        <v/>
      </c>
      <c r="J29" s="20">
        <f>IF($A29="","",IFERROR(TRIM(INDEX(Responses!$A28:$AN28,MATCH(Lists!$B$13,Responses!$A$1:$AN$1,0))&amp;""),""))</f>
        <v/>
      </c>
      <c r="K29" s="20">
        <f>IF($A29="","",IFERROR(TRIM(INDEX(Responses!$A28:$AN28,MATCH(Lists!$B$14,Responses!$A$1:$AN$1,0))&amp;""),""))</f>
        <v/>
      </c>
      <c r="L29" s="20">
        <f>IF($A29="","",IFERROR(TRIM(INDEX(Responses!$A28:$AN28,MATCH(Lists!$B$15,Responses!$A$1:$AN$1,0))&amp;""),""))</f>
        <v/>
      </c>
      <c r="M29" s="20">
        <f>IF($A29="","",IFERROR(TRIM(INDEX(Responses!$A28:$AN28,MATCH(Lists!$B$16,Responses!$A$1:$AN$1,0))&amp;""),""))</f>
        <v/>
      </c>
      <c r="N29" s="20">
        <f>IF($A29="","",IFERROR(TRIM(INDEX(Responses!$A28:$AN28,MATCH(Lists!$B$17,Responses!$A$1:$AN$1,0))&amp;""),""))</f>
        <v/>
      </c>
      <c r="O29" s="20">
        <f>IF($A29="","",IFERROR(TRIM(INDEX(Responses!$A28:$AN28,MATCH(Lists!$B$18,Responses!$A$1:$AN$1,0))&amp;""),""))</f>
        <v/>
      </c>
      <c r="P29" s="20">
        <f>IF($A29="","",IFERROR(TRIM(INDEX(Responses!$A28:$AN28,MATCH(Lists!$B$19,Responses!$A$1:$AN$1,0))&amp;""),""))</f>
        <v/>
      </c>
      <c r="Q29" s="20">
        <f>IF($A29="","",IFERROR(TRIM(INDEX(Responses!$A28:$AN28,MATCH(Lists!$B$24,Responses!$A$1:$AN$1,0))&amp;""),""))</f>
        <v/>
      </c>
      <c r="R29" s="20">
        <f>IF($A29="","",IFERROR(TRIM(INDEX(Responses!$A28:$AN28,MATCH(Lists!$B$21,Responses!$A$1:$AN$1,0))&amp;""),""))</f>
        <v/>
      </c>
    </row>
    <row r="30">
      <c r="A30" s="20">
        <f>IFERROR(TRIM(INDEX(Responses!$A29:$AN29,MATCH(Lists!$B$3,Responses!$A$1:$AN$1,0))&amp;""),"")</f>
        <v/>
      </c>
      <c r="B30" s="20">
        <f>IF($A30="","",IFERROR(TRIM(INDEX(Responses!$A29:$AN29,MATCH(Lists!$B$4,Responses!$A$1:$AN$1,0))&amp;""),""))</f>
        <v/>
      </c>
      <c r="C30" s="20">
        <f>IF($A30="","",IF(IFERROR(TRIM(INDEX(Responses!$A29:$AN29,MATCH(Lists!$B$5,Responses!$A$1:$AN$1,0))&amp;""),"")&lt;&gt;"",IFERROR(TRIM(INDEX(Responses!$A29:$AN29,MATCH(Lists!$B$5,Responses!$A$1:$AN$1,0))&amp;""),""),IFERROR(TRIM(INDEX(Responses!$A29:$AN29,MATCH(Lists!$B$6,Responses!$A$1:$AN$1,0))&amp;""),"")))</f>
        <v/>
      </c>
      <c r="D30" s="20">
        <f>IF($A30="","",IFERROR(TRIM(INDEX(Responses!$A29:$AN29,MATCH(Lists!$B$7,Responses!$A$1:$AN$1,0))&amp;""),""))</f>
        <v/>
      </c>
      <c r="E30" s="20">
        <f>IF($A30="","",IFERROR(TRIM(INDEX(Responses!$A29:$AN29,MATCH(Lists!$B$8,Responses!$A$1:$AN$1,0))&amp;""),""))</f>
        <v/>
      </c>
      <c r="F30" s="20">
        <f>IF($A30="","",IFERROR(TRIM(INDEX(Responses!$A29:$AN29,MATCH(Lists!$B$9,Responses!$A$1:$AN$1,0))&amp;""),""))</f>
        <v/>
      </c>
      <c r="G30" s="20">
        <f>IF($A30="","",IFERROR(TRIM(INDEX(Responses!$A29:$AN29,MATCH(Lists!$B$10,Responses!$A$1:$AN$1,0))&amp;""),""))</f>
        <v/>
      </c>
      <c r="H30" s="20">
        <f>IF($A30="","",IFERROR(TRIM(INDEX(Responses!$A29:$AN29,MATCH(Lists!$B$11,Responses!$A$1:$AN$1,0))&amp;""),""))</f>
        <v/>
      </c>
      <c r="I30" s="20">
        <f>IF($A30="","",IFERROR(TRIM(INDEX(Responses!$A29:$AN29,MATCH(Lists!$B$12,Responses!$A$1:$AN$1,0))&amp;""),""))</f>
        <v/>
      </c>
      <c r="J30" s="20">
        <f>IF($A30="","",IFERROR(TRIM(INDEX(Responses!$A29:$AN29,MATCH(Lists!$B$13,Responses!$A$1:$AN$1,0))&amp;""),""))</f>
        <v/>
      </c>
      <c r="K30" s="20">
        <f>IF($A30="","",IFERROR(TRIM(INDEX(Responses!$A29:$AN29,MATCH(Lists!$B$14,Responses!$A$1:$AN$1,0))&amp;""),""))</f>
        <v/>
      </c>
      <c r="L30" s="20">
        <f>IF($A30="","",IFERROR(TRIM(INDEX(Responses!$A29:$AN29,MATCH(Lists!$B$15,Responses!$A$1:$AN$1,0))&amp;""),""))</f>
        <v/>
      </c>
      <c r="M30" s="20">
        <f>IF($A30="","",IFERROR(TRIM(INDEX(Responses!$A29:$AN29,MATCH(Lists!$B$16,Responses!$A$1:$AN$1,0))&amp;""),""))</f>
        <v/>
      </c>
      <c r="N30" s="20">
        <f>IF($A30="","",IFERROR(TRIM(INDEX(Responses!$A29:$AN29,MATCH(Lists!$B$17,Responses!$A$1:$AN$1,0))&amp;""),""))</f>
        <v/>
      </c>
      <c r="O30" s="20">
        <f>IF($A30="","",IFERROR(TRIM(INDEX(Responses!$A29:$AN29,MATCH(Lists!$B$18,Responses!$A$1:$AN$1,0))&amp;""),""))</f>
        <v/>
      </c>
      <c r="P30" s="20">
        <f>IF($A30="","",IFERROR(TRIM(INDEX(Responses!$A29:$AN29,MATCH(Lists!$B$19,Responses!$A$1:$AN$1,0))&amp;""),""))</f>
        <v/>
      </c>
      <c r="Q30" s="20">
        <f>IF($A30="","",IFERROR(TRIM(INDEX(Responses!$A29:$AN29,MATCH(Lists!$B$24,Responses!$A$1:$AN$1,0))&amp;""),""))</f>
        <v/>
      </c>
      <c r="R30" s="20">
        <f>IF($A30="","",IFERROR(TRIM(INDEX(Responses!$A29:$AN29,MATCH(Lists!$B$21,Responses!$A$1:$AN$1,0))&amp;""),""))</f>
        <v/>
      </c>
    </row>
    <row r="31">
      <c r="A31" s="20">
        <f>IFERROR(TRIM(INDEX(Responses!$A30:$AN30,MATCH(Lists!$B$3,Responses!$A$1:$AN$1,0))&amp;""),"")</f>
        <v/>
      </c>
      <c r="B31" s="20">
        <f>IF($A31="","",IFERROR(TRIM(INDEX(Responses!$A30:$AN30,MATCH(Lists!$B$4,Responses!$A$1:$AN$1,0))&amp;""),""))</f>
        <v/>
      </c>
      <c r="C31" s="20">
        <f>IF($A31="","",IF(IFERROR(TRIM(INDEX(Responses!$A30:$AN30,MATCH(Lists!$B$5,Responses!$A$1:$AN$1,0))&amp;""),"")&lt;&gt;"",IFERROR(TRIM(INDEX(Responses!$A30:$AN30,MATCH(Lists!$B$5,Responses!$A$1:$AN$1,0))&amp;""),""),IFERROR(TRIM(INDEX(Responses!$A30:$AN30,MATCH(Lists!$B$6,Responses!$A$1:$AN$1,0))&amp;""),"")))</f>
        <v/>
      </c>
      <c r="D31" s="20">
        <f>IF($A31="","",IFERROR(TRIM(INDEX(Responses!$A30:$AN30,MATCH(Lists!$B$7,Responses!$A$1:$AN$1,0))&amp;""),""))</f>
        <v/>
      </c>
      <c r="E31" s="20">
        <f>IF($A31="","",IFERROR(TRIM(INDEX(Responses!$A30:$AN30,MATCH(Lists!$B$8,Responses!$A$1:$AN$1,0))&amp;""),""))</f>
        <v/>
      </c>
      <c r="F31" s="20">
        <f>IF($A31="","",IFERROR(TRIM(INDEX(Responses!$A30:$AN30,MATCH(Lists!$B$9,Responses!$A$1:$AN$1,0))&amp;""),""))</f>
        <v/>
      </c>
      <c r="G31" s="20">
        <f>IF($A31="","",IFERROR(TRIM(INDEX(Responses!$A30:$AN30,MATCH(Lists!$B$10,Responses!$A$1:$AN$1,0))&amp;""),""))</f>
        <v/>
      </c>
      <c r="H31" s="20">
        <f>IF($A31="","",IFERROR(TRIM(INDEX(Responses!$A30:$AN30,MATCH(Lists!$B$11,Responses!$A$1:$AN$1,0))&amp;""),""))</f>
        <v/>
      </c>
      <c r="I31" s="20">
        <f>IF($A31="","",IFERROR(TRIM(INDEX(Responses!$A30:$AN30,MATCH(Lists!$B$12,Responses!$A$1:$AN$1,0))&amp;""),""))</f>
        <v/>
      </c>
      <c r="J31" s="20">
        <f>IF($A31="","",IFERROR(TRIM(INDEX(Responses!$A30:$AN30,MATCH(Lists!$B$13,Responses!$A$1:$AN$1,0))&amp;""),""))</f>
        <v/>
      </c>
      <c r="K31" s="20">
        <f>IF($A31="","",IFERROR(TRIM(INDEX(Responses!$A30:$AN30,MATCH(Lists!$B$14,Responses!$A$1:$AN$1,0))&amp;""),""))</f>
        <v/>
      </c>
      <c r="L31" s="20">
        <f>IF($A31="","",IFERROR(TRIM(INDEX(Responses!$A30:$AN30,MATCH(Lists!$B$15,Responses!$A$1:$AN$1,0))&amp;""),""))</f>
        <v/>
      </c>
      <c r="M31" s="20">
        <f>IF($A31="","",IFERROR(TRIM(INDEX(Responses!$A30:$AN30,MATCH(Lists!$B$16,Responses!$A$1:$AN$1,0))&amp;""),""))</f>
        <v/>
      </c>
      <c r="N31" s="20">
        <f>IF($A31="","",IFERROR(TRIM(INDEX(Responses!$A30:$AN30,MATCH(Lists!$B$17,Responses!$A$1:$AN$1,0))&amp;""),""))</f>
        <v/>
      </c>
      <c r="O31" s="20">
        <f>IF($A31="","",IFERROR(TRIM(INDEX(Responses!$A30:$AN30,MATCH(Lists!$B$18,Responses!$A$1:$AN$1,0))&amp;""),""))</f>
        <v/>
      </c>
      <c r="P31" s="20">
        <f>IF($A31="","",IFERROR(TRIM(INDEX(Responses!$A30:$AN30,MATCH(Lists!$B$19,Responses!$A$1:$AN$1,0))&amp;""),""))</f>
        <v/>
      </c>
      <c r="Q31" s="20">
        <f>IF($A31="","",IFERROR(TRIM(INDEX(Responses!$A30:$AN30,MATCH(Lists!$B$24,Responses!$A$1:$AN$1,0))&amp;""),""))</f>
        <v/>
      </c>
      <c r="R31" s="20">
        <f>IF($A31="","",IFERROR(TRIM(INDEX(Responses!$A30:$AN30,MATCH(Lists!$B$21,Responses!$A$1:$AN$1,0))&amp;""),""))</f>
        <v/>
      </c>
    </row>
    <row r="32">
      <c r="A32" s="20">
        <f>IFERROR(TRIM(INDEX(Responses!$A31:$AN31,MATCH(Lists!$B$3,Responses!$A$1:$AN$1,0))&amp;""),"")</f>
        <v/>
      </c>
      <c r="B32" s="20">
        <f>IF($A32="","",IFERROR(TRIM(INDEX(Responses!$A31:$AN31,MATCH(Lists!$B$4,Responses!$A$1:$AN$1,0))&amp;""),""))</f>
        <v/>
      </c>
      <c r="C32" s="20">
        <f>IF($A32="","",IF(IFERROR(TRIM(INDEX(Responses!$A31:$AN31,MATCH(Lists!$B$5,Responses!$A$1:$AN$1,0))&amp;""),"")&lt;&gt;"",IFERROR(TRIM(INDEX(Responses!$A31:$AN31,MATCH(Lists!$B$5,Responses!$A$1:$AN$1,0))&amp;""),""),IFERROR(TRIM(INDEX(Responses!$A31:$AN31,MATCH(Lists!$B$6,Responses!$A$1:$AN$1,0))&amp;""),"")))</f>
        <v/>
      </c>
      <c r="D32" s="20">
        <f>IF($A32="","",IFERROR(TRIM(INDEX(Responses!$A31:$AN31,MATCH(Lists!$B$7,Responses!$A$1:$AN$1,0))&amp;""),""))</f>
        <v/>
      </c>
      <c r="E32" s="20">
        <f>IF($A32="","",IFERROR(TRIM(INDEX(Responses!$A31:$AN31,MATCH(Lists!$B$8,Responses!$A$1:$AN$1,0))&amp;""),""))</f>
        <v/>
      </c>
      <c r="F32" s="20">
        <f>IF($A32="","",IFERROR(TRIM(INDEX(Responses!$A31:$AN31,MATCH(Lists!$B$9,Responses!$A$1:$AN$1,0))&amp;""),""))</f>
        <v/>
      </c>
      <c r="G32" s="20">
        <f>IF($A32="","",IFERROR(TRIM(INDEX(Responses!$A31:$AN31,MATCH(Lists!$B$10,Responses!$A$1:$AN$1,0))&amp;""),""))</f>
        <v/>
      </c>
      <c r="H32" s="20">
        <f>IF($A32="","",IFERROR(TRIM(INDEX(Responses!$A31:$AN31,MATCH(Lists!$B$11,Responses!$A$1:$AN$1,0))&amp;""),""))</f>
        <v/>
      </c>
      <c r="I32" s="20">
        <f>IF($A32="","",IFERROR(TRIM(INDEX(Responses!$A31:$AN31,MATCH(Lists!$B$12,Responses!$A$1:$AN$1,0))&amp;""),""))</f>
        <v/>
      </c>
      <c r="J32" s="20">
        <f>IF($A32="","",IFERROR(TRIM(INDEX(Responses!$A31:$AN31,MATCH(Lists!$B$13,Responses!$A$1:$AN$1,0))&amp;""),""))</f>
        <v/>
      </c>
      <c r="K32" s="20">
        <f>IF($A32="","",IFERROR(TRIM(INDEX(Responses!$A31:$AN31,MATCH(Lists!$B$14,Responses!$A$1:$AN$1,0))&amp;""),""))</f>
        <v/>
      </c>
      <c r="L32" s="20">
        <f>IF($A32="","",IFERROR(TRIM(INDEX(Responses!$A31:$AN31,MATCH(Lists!$B$15,Responses!$A$1:$AN$1,0))&amp;""),""))</f>
        <v/>
      </c>
      <c r="M32" s="20">
        <f>IF($A32="","",IFERROR(TRIM(INDEX(Responses!$A31:$AN31,MATCH(Lists!$B$16,Responses!$A$1:$AN$1,0))&amp;""),""))</f>
        <v/>
      </c>
      <c r="N32" s="20">
        <f>IF($A32="","",IFERROR(TRIM(INDEX(Responses!$A31:$AN31,MATCH(Lists!$B$17,Responses!$A$1:$AN$1,0))&amp;""),""))</f>
        <v/>
      </c>
      <c r="O32" s="20">
        <f>IF($A32="","",IFERROR(TRIM(INDEX(Responses!$A31:$AN31,MATCH(Lists!$B$18,Responses!$A$1:$AN$1,0))&amp;""),""))</f>
        <v/>
      </c>
      <c r="P32" s="20">
        <f>IF($A32="","",IFERROR(TRIM(INDEX(Responses!$A31:$AN31,MATCH(Lists!$B$19,Responses!$A$1:$AN$1,0))&amp;""),""))</f>
        <v/>
      </c>
      <c r="Q32" s="20">
        <f>IF($A32="","",IFERROR(TRIM(INDEX(Responses!$A31:$AN31,MATCH(Lists!$B$24,Responses!$A$1:$AN$1,0))&amp;""),""))</f>
        <v/>
      </c>
      <c r="R32" s="20">
        <f>IF($A32="","",IFERROR(TRIM(INDEX(Responses!$A31:$AN31,MATCH(Lists!$B$21,Responses!$A$1:$AN$1,0))&amp;""),""))</f>
        <v/>
      </c>
    </row>
    <row r="33">
      <c r="A33" s="20">
        <f>IFERROR(TRIM(INDEX(Responses!$A32:$AN32,MATCH(Lists!$B$3,Responses!$A$1:$AN$1,0))&amp;""),"")</f>
        <v/>
      </c>
      <c r="B33" s="20">
        <f>IF($A33="","",IFERROR(TRIM(INDEX(Responses!$A32:$AN32,MATCH(Lists!$B$4,Responses!$A$1:$AN$1,0))&amp;""),""))</f>
        <v/>
      </c>
      <c r="C33" s="20">
        <f>IF($A33="","",IF(IFERROR(TRIM(INDEX(Responses!$A32:$AN32,MATCH(Lists!$B$5,Responses!$A$1:$AN$1,0))&amp;""),"")&lt;&gt;"",IFERROR(TRIM(INDEX(Responses!$A32:$AN32,MATCH(Lists!$B$5,Responses!$A$1:$AN$1,0))&amp;""),""),IFERROR(TRIM(INDEX(Responses!$A32:$AN32,MATCH(Lists!$B$6,Responses!$A$1:$AN$1,0))&amp;""),"")))</f>
        <v/>
      </c>
      <c r="D33" s="20">
        <f>IF($A33="","",IFERROR(TRIM(INDEX(Responses!$A32:$AN32,MATCH(Lists!$B$7,Responses!$A$1:$AN$1,0))&amp;""),""))</f>
        <v/>
      </c>
      <c r="E33" s="20">
        <f>IF($A33="","",IFERROR(TRIM(INDEX(Responses!$A32:$AN32,MATCH(Lists!$B$8,Responses!$A$1:$AN$1,0))&amp;""),""))</f>
        <v/>
      </c>
      <c r="F33" s="20">
        <f>IF($A33="","",IFERROR(TRIM(INDEX(Responses!$A32:$AN32,MATCH(Lists!$B$9,Responses!$A$1:$AN$1,0))&amp;""),""))</f>
        <v/>
      </c>
      <c r="G33" s="20">
        <f>IF($A33="","",IFERROR(TRIM(INDEX(Responses!$A32:$AN32,MATCH(Lists!$B$10,Responses!$A$1:$AN$1,0))&amp;""),""))</f>
        <v/>
      </c>
      <c r="H33" s="20">
        <f>IF($A33="","",IFERROR(TRIM(INDEX(Responses!$A32:$AN32,MATCH(Lists!$B$11,Responses!$A$1:$AN$1,0))&amp;""),""))</f>
        <v/>
      </c>
      <c r="I33" s="20">
        <f>IF($A33="","",IFERROR(TRIM(INDEX(Responses!$A32:$AN32,MATCH(Lists!$B$12,Responses!$A$1:$AN$1,0))&amp;""),""))</f>
        <v/>
      </c>
      <c r="J33" s="20">
        <f>IF($A33="","",IFERROR(TRIM(INDEX(Responses!$A32:$AN32,MATCH(Lists!$B$13,Responses!$A$1:$AN$1,0))&amp;""),""))</f>
        <v/>
      </c>
      <c r="K33" s="20">
        <f>IF($A33="","",IFERROR(TRIM(INDEX(Responses!$A32:$AN32,MATCH(Lists!$B$14,Responses!$A$1:$AN$1,0))&amp;""),""))</f>
        <v/>
      </c>
      <c r="L33" s="20">
        <f>IF($A33="","",IFERROR(TRIM(INDEX(Responses!$A32:$AN32,MATCH(Lists!$B$15,Responses!$A$1:$AN$1,0))&amp;""),""))</f>
        <v/>
      </c>
      <c r="M33" s="20">
        <f>IF($A33="","",IFERROR(TRIM(INDEX(Responses!$A32:$AN32,MATCH(Lists!$B$16,Responses!$A$1:$AN$1,0))&amp;""),""))</f>
        <v/>
      </c>
      <c r="N33" s="20">
        <f>IF($A33="","",IFERROR(TRIM(INDEX(Responses!$A32:$AN32,MATCH(Lists!$B$17,Responses!$A$1:$AN$1,0))&amp;""),""))</f>
        <v/>
      </c>
      <c r="O33" s="20">
        <f>IF($A33="","",IFERROR(TRIM(INDEX(Responses!$A32:$AN32,MATCH(Lists!$B$18,Responses!$A$1:$AN$1,0))&amp;""),""))</f>
        <v/>
      </c>
      <c r="P33" s="20">
        <f>IF($A33="","",IFERROR(TRIM(INDEX(Responses!$A32:$AN32,MATCH(Lists!$B$19,Responses!$A$1:$AN$1,0))&amp;""),""))</f>
        <v/>
      </c>
      <c r="Q33" s="20">
        <f>IF($A33="","",IFERROR(TRIM(INDEX(Responses!$A32:$AN32,MATCH(Lists!$B$24,Responses!$A$1:$AN$1,0))&amp;""),""))</f>
        <v/>
      </c>
      <c r="R33" s="20">
        <f>IF($A33="","",IFERROR(TRIM(INDEX(Responses!$A32:$AN32,MATCH(Lists!$B$21,Responses!$A$1:$AN$1,0))&amp;""),""))</f>
        <v/>
      </c>
    </row>
    <row r="34">
      <c r="A34" s="20">
        <f>IFERROR(TRIM(INDEX(Responses!$A33:$AN33,MATCH(Lists!$B$3,Responses!$A$1:$AN$1,0))&amp;""),"")</f>
        <v/>
      </c>
      <c r="B34" s="20">
        <f>IF($A34="","",IFERROR(TRIM(INDEX(Responses!$A33:$AN33,MATCH(Lists!$B$4,Responses!$A$1:$AN$1,0))&amp;""),""))</f>
        <v/>
      </c>
      <c r="C34" s="20">
        <f>IF($A34="","",IF(IFERROR(TRIM(INDEX(Responses!$A33:$AN33,MATCH(Lists!$B$5,Responses!$A$1:$AN$1,0))&amp;""),"")&lt;&gt;"",IFERROR(TRIM(INDEX(Responses!$A33:$AN33,MATCH(Lists!$B$5,Responses!$A$1:$AN$1,0))&amp;""),""),IFERROR(TRIM(INDEX(Responses!$A33:$AN33,MATCH(Lists!$B$6,Responses!$A$1:$AN$1,0))&amp;""),"")))</f>
        <v/>
      </c>
      <c r="D34" s="20">
        <f>IF($A34="","",IFERROR(TRIM(INDEX(Responses!$A33:$AN33,MATCH(Lists!$B$7,Responses!$A$1:$AN$1,0))&amp;""),""))</f>
        <v/>
      </c>
      <c r="E34" s="20">
        <f>IF($A34="","",IFERROR(TRIM(INDEX(Responses!$A33:$AN33,MATCH(Lists!$B$8,Responses!$A$1:$AN$1,0))&amp;""),""))</f>
        <v/>
      </c>
      <c r="F34" s="20">
        <f>IF($A34="","",IFERROR(TRIM(INDEX(Responses!$A33:$AN33,MATCH(Lists!$B$9,Responses!$A$1:$AN$1,0))&amp;""),""))</f>
        <v/>
      </c>
      <c r="G34" s="20">
        <f>IF($A34="","",IFERROR(TRIM(INDEX(Responses!$A33:$AN33,MATCH(Lists!$B$10,Responses!$A$1:$AN$1,0))&amp;""),""))</f>
        <v/>
      </c>
      <c r="H34" s="20">
        <f>IF($A34="","",IFERROR(TRIM(INDEX(Responses!$A33:$AN33,MATCH(Lists!$B$11,Responses!$A$1:$AN$1,0))&amp;""),""))</f>
        <v/>
      </c>
      <c r="I34" s="20">
        <f>IF($A34="","",IFERROR(TRIM(INDEX(Responses!$A33:$AN33,MATCH(Lists!$B$12,Responses!$A$1:$AN$1,0))&amp;""),""))</f>
        <v/>
      </c>
      <c r="J34" s="20">
        <f>IF($A34="","",IFERROR(TRIM(INDEX(Responses!$A33:$AN33,MATCH(Lists!$B$13,Responses!$A$1:$AN$1,0))&amp;""),""))</f>
        <v/>
      </c>
      <c r="K34" s="20">
        <f>IF($A34="","",IFERROR(TRIM(INDEX(Responses!$A33:$AN33,MATCH(Lists!$B$14,Responses!$A$1:$AN$1,0))&amp;""),""))</f>
        <v/>
      </c>
      <c r="L34" s="20">
        <f>IF($A34="","",IFERROR(TRIM(INDEX(Responses!$A33:$AN33,MATCH(Lists!$B$15,Responses!$A$1:$AN$1,0))&amp;""),""))</f>
        <v/>
      </c>
      <c r="M34" s="20">
        <f>IF($A34="","",IFERROR(TRIM(INDEX(Responses!$A33:$AN33,MATCH(Lists!$B$16,Responses!$A$1:$AN$1,0))&amp;""),""))</f>
        <v/>
      </c>
      <c r="N34" s="20">
        <f>IF($A34="","",IFERROR(TRIM(INDEX(Responses!$A33:$AN33,MATCH(Lists!$B$17,Responses!$A$1:$AN$1,0))&amp;""),""))</f>
        <v/>
      </c>
      <c r="O34" s="20">
        <f>IF($A34="","",IFERROR(TRIM(INDEX(Responses!$A33:$AN33,MATCH(Lists!$B$18,Responses!$A$1:$AN$1,0))&amp;""),""))</f>
        <v/>
      </c>
      <c r="P34" s="20">
        <f>IF($A34="","",IFERROR(TRIM(INDEX(Responses!$A33:$AN33,MATCH(Lists!$B$19,Responses!$A$1:$AN$1,0))&amp;""),""))</f>
        <v/>
      </c>
      <c r="Q34" s="20">
        <f>IF($A34="","",IFERROR(TRIM(INDEX(Responses!$A33:$AN33,MATCH(Lists!$B$24,Responses!$A$1:$AN$1,0))&amp;""),""))</f>
        <v/>
      </c>
      <c r="R34" s="20">
        <f>IF($A34="","",IFERROR(TRIM(INDEX(Responses!$A33:$AN33,MATCH(Lists!$B$21,Responses!$A$1:$AN$1,0))&amp;""),""))</f>
        <v/>
      </c>
    </row>
    <row r="35">
      <c r="A35" s="20">
        <f>IFERROR(TRIM(INDEX(Responses!$A34:$AN34,MATCH(Lists!$B$3,Responses!$A$1:$AN$1,0))&amp;""),"")</f>
        <v/>
      </c>
      <c r="B35" s="20">
        <f>IF($A35="","",IFERROR(TRIM(INDEX(Responses!$A34:$AN34,MATCH(Lists!$B$4,Responses!$A$1:$AN$1,0))&amp;""),""))</f>
        <v/>
      </c>
      <c r="C35" s="20">
        <f>IF($A35="","",IF(IFERROR(TRIM(INDEX(Responses!$A34:$AN34,MATCH(Lists!$B$5,Responses!$A$1:$AN$1,0))&amp;""),"")&lt;&gt;"",IFERROR(TRIM(INDEX(Responses!$A34:$AN34,MATCH(Lists!$B$5,Responses!$A$1:$AN$1,0))&amp;""),""),IFERROR(TRIM(INDEX(Responses!$A34:$AN34,MATCH(Lists!$B$6,Responses!$A$1:$AN$1,0))&amp;""),"")))</f>
        <v/>
      </c>
      <c r="D35" s="20">
        <f>IF($A35="","",IFERROR(TRIM(INDEX(Responses!$A34:$AN34,MATCH(Lists!$B$7,Responses!$A$1:$AN$1,0))&amp;""),""))</f>
        <v/>
      </c>
      <c r="E35" s="20">
        <f>IF($A35="","",IFERROR(TRIM(INDEX(Responses!$A34:$AN34,MATCH(Lists!$B$8,Responses!$A$1:$AN$1,0))&amp;""),""))</f>
        <v/>
      </c>
      <c r="F35" s="20">
        <f>IF($A35="","",IFERROR(TRIM(INDEX(Responses!$A34:$AN34,MATCH(Lists!$B$9,Responses!$A$1:$AN$1,0))&amp;""),""))</f>
        <v/>
      </c>
      <c r="G35" s="20">
        <f>IF($A35="","",IFERROR(TRIM(INDEX(Responses!$A34:$AN34,MATCH(Lists!$B$10,Responses!$A$1:$AN$1,0))&amp;""),""))</f>
        <v/>
      </c>
      <c r="H35" s="20">
        <f>IF($A35="","",IFERROR(TRIM(INDEX(Responses!$A34:$AN34,MATCH(Lists!$B$11,Responses!$A$1:$AN$1,0))&amp;""),""))</f>
        <v/>
      </c>
      <c r="I35" s="20">
        <f>IF($A35="","",IFERROR(TRIM(INDEX(Responses!$A34:$AN34,MATCH(Lists!$B$12,Responses!$A$1:$AN$1,0))&amp;""),""))</f>
        <v/>
      </c>
      <c r="J35" s="20">
        <f>IF($A35="","",IFERROR(TRIM(INDEX(Responses!$A34:$AN34,MATCH(Lists!$B$13,Responses!$A$1:$AN$1,0))&amp;""),""))</f>
        <v/>
      </c>
      <c r="K35" s="20">
        <f>IF($A35="","",IFERROR(TRIM(INDEX(Responses!$A34:$AN34,MATCH(Lists!$B$14,Responses!$A$1:$AN$1,0))&amp;""),""))</f>
        <v/>
      </c>
      <c r="L35" s="20">
        <f>IF($A35="","",IFERROR(TRIM(INDEX(Responses!$A34:$AN34,MATCH(Lists!$B$15,Responses!$A$1:$AN$1,0))&amp;""),""))</f>
        <v/>
      </c>
      <c r="M35" s="20">
        <f>IF($A35="","",IFERROR(TRIM(INDEX(Responses!$A34:$AN34,MATCH(Lists!$B$16,Responses!$A$1:$AN$1,0))&amp;""),""))</f>
        <v/>
      </c>
      <c r="N35" s="20">
        <f>IF($A35="","",IFERROR(TRIM(INDEX(Responses!$A34:$AN34,MATCH(Lists!$B$17,Responses!$A$1:$AN$1,0))&amp;""),""))</f>
        <v/>
      </c>
      <c r="O35" s="20">
        <f>IF($A35="","",IFERROR(TRIM(INDEX(Responses!$A34:$AN34,MATCH(Lists!$B$18,Responses!$A$1:$AN$1,0))&amp;""),""))</f>
        <v/>
      </c>
      <c r="P35" s="20">
        <f>IF($A35="","",IFERROR(TRIM(INDEX(Responses!$A34:$AN34,MATCH(Lists!$B$19,Responses!$A$1:$AN$1,0))&amp;""),""))</f>
        <v/>
      </c>
      <c r="Q35" s="20">
        <f>IF($A35="","",IFERROR(TRIM(INDEX(Responses!$A34:$AN34,MATCH(Lists!$B$24,Responses!$A$1:$AN$1,0))&amp;""),""))</f>
        <v/>
      </c>
      <c r="R35" s="20">
        <f>IF($A35="","",IFERROR(TRIM(INDEX(Responses!$A34:$AN34,MATCH(Lists!$B$21,Responses!$A$1:$AN$1,0))&amp;""),""))</f>
        <v/>
      </c>
    </row>
    <row r="36">
      <c r="A36" s="20">
        <f>IFERROR(TRIM(INDEX(Responses!$A35:$AN35,MATCH(Lists!$B$3,Responses!$A$1:$AN$1,0))&amp;""),"")</f>
        <v/>
      </c>
      <c r="B36" s="20">
        <f>IF($A36="","",IFERROR(TRIM(INDEX(Responses!$A35:$AN35,MATCH(Lists!$B$4,Responses!$A$1:$AN$1,0))&amp;""),""))</f>
        <v/>
      </c>
      <c r="C36" s="20">
        <f>IF($A36="","",IF(IFERROR(TRIM(INDEX(Responses!$A35:$AN35,MATCH(Lists!$B$5,Responses!$A$1:$AN$1,0))&amp;""),"")&lt;&gt;"",IFERROR(TRIM(INDEX(Responses!$A35:$AN35,MATCH(Lists!$B$5,Responses!$A$1:$AN$1,0))&amp;""),""),IFERROR(TRIM(INDEX(Responses!$A35:$AN35,MATCH(Lists!$B$6,Responses!$A$1:$AN$1,0))&amp;""),"")))</f>
        <v/>
      </c>
      <c r="D36" s="20">
        <f>IF($A36="","",IFERROR(TRIM(INDEX(Responses!$A35:$AN35,MATCH(Lists!$B$7,Responses!$A$1:$AN$1,0))&amp;""),""))</f>
        <v/>
      </c>
      <c r="E36" s="20">
        <f>IF($A36="","",IFERROR(TRIM(INDEX(Responses!$A35:$AN35,MATCH(Lists!$B$8,Responses!$A$1:$AN$1,0))&amp;""),""))</f>
        <v/>
      </c>
      <c r="F36" s="20">
        <f>IF($A36="","",IFERROR(TRIM(INDEX(Responses!$A35:$AN35,MATCH(Lists!$B$9,Responses!$A$1:$AN$1,0))&amp;""),""))</f>
        <v/>
      </c>
      <c r="G36" s="20">
        <f>IF($A36="","",IFERROR(TRIM(INDEX(Responses!$A35:$AN35,MATCH(Lists!$B$10,Responses!$A$1:$AN$1,0))&amp;""),""))</f>
        <v/>
      </c>
      <c r="H36" s="20">
        <f>IF($A36="","",IFERROR(TRIM(INDEX(Responses!$A35:$AN35,MATCH(Lists!$B$11,Responses!$A$1:$AN$1,0))&amp;""),""))</f>
        <v/>
      </c>
      <c r="I36" s="20">
        <f>IF($A36="","",IFERROR(TRIM(INDEX(Responses!$A35:$AN35,MATCH(Lists!$B$12,Responses!$A$1:$AN$1,0))&amp;""),""))</f>
        <v/>
      </c>
      <c r="J36" s="20">
        <f>IF($A36="","",IFERROR(TRIM(INDEX(Responses!$A35:$AN35,MATCH(Lists!$B$13,Responses!$A$1:$AN$1,0))&amp;""),""))</f>
        <v/>
      </c>
      <c r="K36" s="20">
        <f>IF($A36="","",IFERROR(TRIM(INDEX(Responses!$A35:$AN35,MATCH(Lists!$B$14,Responses!$A$1:$AN$1,0))&amp;""),""))</f>
        <v/>
      </c>
      <c r="L36" s="20">
        <f>IF($A36="","",IFERROR(TRIM(INDEX(Responses!$A35:$AN35,MATCH(Lists!$B$15,Responses!$A$1:$AN$1,0))&amp;""),""))</f>
        <v/>
      </c>
      <c r="M36" s="20">
        <f>IF($A36="","",IFERROR(TRIM(INDEX(Responses!$A35:$AN35,MATCH(Lists!$B$16,Responses!$A$1:$AN$1,0))&amp;""),""))</f>
        <v/>
      </c>
      <c r="N36" s="20">
        <f>IF($A36="","",IFERROR(TRIM(INDEX(Responses!$A35:$AN35,MATCH(Lists!$B$17,Responses!$A$1:$AN$1,0))&amp;""),""))</f>
        <v/>
      </c>
      <c r="O36" s="20">
        <f>IF($A36="","",IFERROR(TRIM(INDEX(Responses!$A35:$AN35,MATCH(Lists!$B$18,Responses!$A$1:$AN$1,0))&amp;""),""))</f>
        <v/>
      </c>
      <c r="P36" s="20">
        <f>IF($A36="","",IFERROR(TRIM(INDEX(Responses!$A35:$AN35,MATCH(Lists!$B$19,Responses!$A$1:$AN$1,0))&amp;""),""))</f>
        <v/>
      </c>
      <c r="Q36" s="20">
        <f>IF($A36="","",IFERROR(TRIM(INDEX(Responses!$A35:$AN35,MATCH(Lists!$B$24,Responses!$A$1:$AN$1,0))&amp;""),""))</f>
        <v/>
      </c>
      <c r="R36" s="20">
        <f>IF($A36="","",IFERROR(TRIM(INDEX(Responses!$A35:$AN35,MATCH(Lists!$B$21,Responses!$A$1:$AN$1,0))&amp;""),""))</f>
        <v/>
      </c>
    </row>
    <row r="37">
      <c r="A37" s="20">
        <f>IFERROR(TRIM(INDEX(Responses!$A36:$AN36,MATCH(Lists!$B$3,Responses!$A$1:$AN$1,0))&amp;""),"")</f>
        <v/>
      </c>
      <c r="B37" s="20">
        <f>IF($A37="","",IFERROR(TRIM(INDEX(Responses!$A36:$AN36,MATCH(Lists!$B$4,Responses!$A$1:$AN$1,0))&amp;""),""))</f>
        <v/>
      </c>
      <c r="C37" s="20">
        <f>IF($A37="","",IF(IFERROR(TRIM(INDEX(Responses!$A36:$AN36,MATCH(Lists!$B$5,Responses!$A$1:$AN$1,0))&amp;""),"")&lt;&gt;"",IFERROR(TRIM(INDEX(Responses!$A36:$AN36,MATCH(Lists!$B$5,Responses!$A$1:$AN$1,0))&amp;""),""),IFERROR(TRIM(INDEX(Responses!$A36:$AN36,MATCH(Lists!$B$6,Responses!$A$1:$AN$1,0))&amp;""),"")))</f>
        <v/>
      </c>
      <c r="D37" s="20">
        <f>IF($A37="","",IFERROR(TRIM(INDEX(Responses!$A36:$AN36,MATCH(Lists!$B$7,Responses!$A$1:$AN$1,0))&amp;""),""))</f>
        <v/>
      </c>
      <c r="E37" s="20">
        <f>IF($A37="","",IFERROR(TRIM(INDEX(Responses!$A36:$AN36,MATCH(Lists!$B$8,Responses!$A$1:$AN$1,0))&amp;""),""))</f>
        <v/>
      </c>
      <c r="F37" s="20">
        <f>IF($A37="","",IFERROR(TRIM(INDEX(Responses!$A36:$AN36,MATCH(Lists!$B$9,Responses!$A$1:$AN$1,0))&amp;""),""))</f>
        <v/>
      </c>
      <c r="G37" s="20">
        <f>IF($A37="","",IFERROR(TRIM(INDEX(Responses!$A36:$AN36,MATCH(Lists!$B$10,Responses!$A$1:$AN$1,0))&amp;""),""))</f>
        <v/>
      </c>
      <c r="H37" s="20">
        <f>IF($A37="","",IFERROR(TRIM(INDEX(Responses!$A36:$AN36,MATCH(Lists!$B$11,Responses!$A$1:$AN$1,0))&amp;""),""))</f>
        <v/>
      </c>
      <c r="I37" s="20">
        <f>IF($A37="","",IFERROR(TRIM(INDEX(Responses!$A36:$AN36,MATCH(Lists!$B$12,Responses!$A$1:$AN$1,0))&amp;""),""))</f>
        <v/>
      </c>
      <c r="J37" s="20">
        <f>IF($A37="","",IFERROR(TRIM(INDEX(Responses!$A36:$AN36,MATCH(Lists!$B$13,Responses!$A$1:$AN$1,0))&amp;""),""))</f>
        <v/>
      </c>
      <c r="K37" s="20">
        <f>IF($A37="","",IFERROR(TRIM(INDEX(Responses!$A36:$AN36,MATCH(Lists!$B$14,Responses!$A$1:$AN$1,0))&amp;""),""))</f>
        <v/>
      </c>
      <c r="L37" s="20">
        <f>IF($A37="","",IFERROR(TRIM(INDEX(Responses!$A36:$AN36,MATCH(Lists!$B$15,Responses!$A$1:$AN$1,0))&amp;""),""))</f>
        <v/>
      </c>
      <c r="M37" s="20">
        <f>IF($A37="","",IFERROR(TRIM(INDEX(Responses!$A36:$AN36,MATCH(Lists!$B$16,Responses!$A$1:$AN$1,0))&amp;""),""))</f>
        <v/>
      </c>
      <c r="N37" s="20">
        <f>IF($A37="","",IFERROR(TRIM(INDEX(Responses!$A36:$AN36,MATCH(Lists!$B$17,Responses!$A$1:$AN$1,0))&amp;""),""))</f>
        <v/>
      </c>
      <c r="O37" s="20">
        <f>IF($A37="","",IFERROR(TRIM(INDEX(Responses!$A36:$AN36,MATCH(Lists!$B$18,Responses!$A$1:$AN$1,0))&amp;""),""))</f>
        <v/>
      </c>
      <c r="P37" s="20">
        <f>IF($A37="","",IFERROR(TRIM(INDEX(Responses!$A36:$AN36,MATCH(Lists!$B$19,Responses!$A$1:$AN$1,0))&amp;""),""))</f>
        <v/>
      </c>
      <c r="Q37" s="20">
        <f>IF($A37="","",IFERROR(TRIM(INDEX(Responses!$A36:$AN36,MATCH(Lists!$B$24,Responses!$A$1:$AN$1,0))&amp;""),""))</f>
        <v/>
      </c>
      <c r="R37" s="20">
        <f>IF($A37="","",IFERROR(TRIM(INDEX(Responses!$A36:$AN36,MATCH(Lists!$B$21,Responses!$A$1:$AN$1,0))&amp;""),""))</f>
        <v/>
      </c>
    </row>
    <row r="38">
      <c r="A38" s="20">
        <f>IFERROR(TRIM(INDEX(Responses!$A37:$AN37,MATCH(Lists!$B$3,Responses!$A$1:$AN$1,0))&amp;""),"")</f>
        <v/>
      </c>
      <c r="B38" s="20">
        <f>IF($A38="","",IFERROR(TRIM(INDEX(Responses!$A37:$AN37,MATCH(Lists!$B$4,Responses!$A$1:$AN$1,0))&amp;""),""))</f>
        <v/>
      </c>
      <c r="C38" s="20">
        <f>IF($A38="","",IF(IFERROR(TRIM(INDEX(Responses!$A37:$AN37,MATCH(Lists!$B$5,Responses!$A$1:$AN$1,0))&amp;""),"")&lt;&gt;"",IFERROR(TRIM(INDEX(Responses!$A37:$AN37,MATCH(Lists!$B$5,Responses!$A$1:$AN$1,0))&amp;""),""),IFERROR(TRIM(INDEX(Responses!$A37:$AN37,MATCH(Lists!$B$6,Responses!$A$1:$AN$1,0))&amp;""),"")))</f>
        <v/>
      </c>
      <c r="D38" s="20">
        <f>IF($A38="","",IFERROR(TRIM(INDEX(Responses!$A37:$AN37,MATCH(Lists!$B$7,Responses!$A$1:$AN$1,0))&amp;""),""))</f>
        <v/>
      </c>
      <c r="E38" s="20">
        <f>IF($A38="","",IFERROR(TRIM(INDEX(Responses!$A37:$AN37,MATCH(Lists!$B$8,Responses!$A$1:$AN$1,0))&amp;""),""))</f>
        <v/>
      </c>
      <c r="F38" s="20">
        <f>IF($A38="","",IFERROR(TRIM(INDEX(Responses!$A37:$AN37,MATCH(Lists!$B$9,Responses!$A$1:$AN$1,0))&amp;""),""))</f>
        <v/>
      </c>
      <c r="G38" s="20">
        <f>IF($A38="","",IFERROR(TRIM(INDEX(Responses!$A37:$AN37,MATCH(Lists!$B$10,Responses!$A$1:$AN$1,0))&amp;""),""))</f>
        <v/>
      </c>
      <c r="H38" s="20">
        <f>IF($A38="","",IFERROR(TRIM(INDEX(Responses!$A37:$AN37,MATCH(Lists!$B$11,Responses!$A$1:$AN$1,0))&amp;""),""))</f>
        <v/>
      </c>
      <c r="I38" s="20">
        <f>IF($A38="","",IFERROR(TRIM(INDEX(Responses!$A37:$AN37,MATCH(Lists!$B$12,Responses!$A$1:$AN$1,0))&amp;""),""))</f>
        <v/>
      </c>
      <c r="J38" s="20">
        <f>IF($A38="","",IFERROR(TRIM(INDEX(Responses!$A37:$AN37,MATCH(Lists!$B$13,Responses!$A$1:$AN$1,0))&amp;""),""))</f>
        <v/>
      </c>
      <c r="K38" s="20">
        <f>IF($A38="","",IFERROR(TRIM(INDEX(Responses!$A37:$AN37,MATCH(Lists!$B$14,Responses!$A$1:$AN$1,0))&amp;""),""))</f>
        <v/>
      </c>
      <c r="L38" s="20">
        <f>IF($A38="","",IFERROR(TRIM(INDEX(Responses!$A37:$AN37,MATCH(Lists!$B$15,Responses!$A$1:$AN$1,0))&amp;""),""))</f>
        <v/>
      </c>
      <c r="M38" s="20">
        <f>IF($A38="","",IFERROR(TRIM(INDEX(Responses!$A37:$AN37,MATCH(Lists!$B$16,Responses!$A$1:$AN$1,0))&amp;""),""))</f>
        <v/>
      </c>
      <c r="N38" s="20">
        <f>IF($A38="","",IFERROR(TRIM(INDEX(Responses!$A37:$AN37,MATCH(Lists!$B$17,Responses!$A$1:$AN$1,0))&amp;""),""))</f>
        <v/>
      </c>
      <c r="O38" s="20">
        <f>IF($A38="","",IFERROR(TRIM(INDEX(Responses!$A37:$AN37,MATCH(Lists!$B$18,Responses!$A$1:$AN$1,0))&amp;""),""))</f>
        <v/>
      </c>
      <c r="P38" s="20">
        <f>IF($A38="","",IFERROR(TRIM(INDEX(Responses!$A37:$AN37,MATCH(Lists!$B$19,Responses!$A$1:$AN$1,0))&amp;""),""))</f>
        <v/>
      </c>
      <c r="Q38" s="20">
        <f>IF($A38="","",IFERROR(TRIM(INDEX(Responses!$A37:$AN37,MATCH(Lists!$B$24,Responses!$A$1:$AN$1,0))&amp;""),""))</f>
        <v/>
      </c>
      <c r="R38" s="20">
        <f>IF($A38="","",IFERROR(TRIM(INDEX(Responses!$A37:$AN37,MATCH(Lists!$B$21,Responses!$A$1:$AN$1,0))&amp;""),""))</f>
        <v/>
      </c>
    </row>
    <row r="39">
      <c r="A39" s="20">
        <f>IFERROR(TRIM(INDEX(Responses!$A38:$AN38,MATCH(Lists!$B$3,Responses!$A$1:$AN$1,0))&amp;""),"")</f>
        <v/>
      </c>
      <c r="B39" s="20">
        <f>IF($A39="","",IFERROR(TRIM(INDEX(Responses!$A38:$AN38,MATCH(Lists!$B$4,Responses!$A$1:$AN$1,0))&amp;""),""))</f>
        <v/>
      </c>
      <c r="C39" s="20">
        <f>IF($A39="","",IF(IFERROR(TRIM(INDEX(Responses!$A38:$AN38,MATCH(Lists!$B$5,Responses!$A$1:$AN$1,0))&amp;""),"")&lt;&gt;"",IFERROR(TRIM(INDEX(Responses!$A38:$AN38,MATCH(Lists!$B$5,Responses!$A$1:$AN$1,0))&amp;""),""),IFERROR(TRIM(INDEX(Responses!$A38:$AN38,MATCH(Lists!$B$6,Responses!$A$1:$AN$1,0))&amp;""),"")))</f>
        <v/>
      </c>
      <c r="D39" s="20">
        <f>IF($A39="","",IFERROR(TRIM(INDEX(Responses!$A38:$AN38,MATCH(Lists!$B$7,Responses!$A$1:$AN$1,0))&amp;""),""))</f>
        <v/>
      </c>
      <c r="E39" s="20">
        <f>IF($A39="","",IFERROR(TRIM(INDEX(Responses!$A38:$AN38,MATCH(Lists!$B$8,Responses!$A$1:$AN$1,0))&amp;""),""))</f>
        <v/>
      </c>
      <c r="F39" s="20">
        <f>IF($A39="","",IFERROR(TRIM(INDEX(Responses!$A38:$AN38,MATCH(Lists!$B$9,Responses!$A$1:$AN$1,0))&amp;""),""))</f>
        <v/>
      </c>
      <c r="G39" s="20">
        <f>IF($A39="","",IFERROR(TRIM(INDEX(Responses!$A38:$AN38,MATCH(Lists!$B$10,Responses!$A$1:$AN$1,0))&amp;""),""))</f>
        <v/>
      </c>
      <c r="H39" s="20">
        <f>IF($A39="","",IFERROR(TRIM(INDEX(Responses!$A38:$AN38,MATCH(Lists!$B$11,Responses!$A$1:$AN$1,0))&amp;""),""))</f>
        <v/>
      </c>
      <c r="I39" s="20">
        <f>IF($A39="","",IFERROR(TRIM(INDEX(Responses!$A38:$AN38,MATCH(Lists!$B$12,Responses!$A$1:$AN$1,0))&amp;""),""))</f>
        <v/>
      </c>
      <c r="J39" s="20">
        <f>IF($A39="","",IFERROR(TRIM(INDEX(Responses!$A38:$AN38,MATCH(Lists!$B$13,Responses!$A$1:$AN$1,0))&amp;""),""))</f>
        <v/>
      </c>
      <c r="K39" s="20">
        <f>IF($A39="","",IFERROR(TRIM(INDEX(Responses!$A38:$AN38,MATCH(Lists!$B$14,Responses!$A$1:$AN$1,0))&amp;""),""))</f>
        <v/>
      </c>
      <c r="L39" s="20">
        <f>IF($A39="","",IFERROR(TRIM(INDEX(Responses!$A38:$AN38,MATCH(Lists!$B$15,Responses!$A$1:$AN$1,0))&amp;""),""))</f>
        <v/>
      </c>
      <c r="M39" s="20">
        <f>IF($A39="","",IFERROR(TRIM(INDEX(Responses!$A38:$AN38,MATCH(Lists!$B$16,Responses!$A$1:$AN$1,0))&amp;""),""))</f>
        <v/>
      </c>
      <c r="N39" s="20">
        <f>IF($A39="","",IFERROR(TRIM(INDEX(Responses!$A38:$AN38,MATCH(Lists!$B$17,Responses!$A$1:$AN$1,0))&amp;""),""))</f>
        <v/>
      </c>
      <c r="O39" s="20">
        <f>IF($A39="","",IFERROR(TRIM(INDEX(Responses!$A38:$AN38,MATCH(Lists!$B$18,Responses!$A$1:$AN$1,0))&amp;""),""))</f>
        <v/>
      </c>
      <c r="P39" s="20">
        <f>IF($A39="","",IFERROR(TRIM(INDEX(Responses!$A38:$AN38,MATCH(Lists!$B$19,Responses!$A$1:$AN$1,0))&amp;""),""))</f>
        <v/>
      </c>
      <c r="Q39" s="20">
        <f>IF($A39="","",IFERROR(TRIM(INDEX(Responses!$A38:$AN38,MATCH(Lists!$B$24,Responses!$A$1:$AN$1,0))&amp;""),""))</f>
        <v/>
      </c>
      <c r="R39" s="20">
        <f>IF($A39="","",IFERROR(TRIM(INDEX(Responses!$A38:$AN38,MATCH(Lists!$B$21,Responses!$A$1:$AN$1,0))&amp;""),""))</f>
        <v/>
      </c>
    </row>
    <row r="40">
      <c r="A40" s="20">
        <f>IFERROR(TRIM(INDEX(Responses!$A39:$AN39,MATCH(Lists!$B$3,Responses!$A$1:$AN$1,0))&amp;""),"")</f>
        <v/>
      </c>
      <c r="B40" s="20">
        <f>IF($A40="","",IFERROR(TRIM(INDEX(Responses!$A39:$AN39,MATCH(Lists!$B$4,Responses!$A$1:$AN$1,0))&amp;""),""))</f>
        <v/>
      </c>
      <c r="C40" s="20">
        <f>IF($A40="","",IF(IFERROR(TRIM(INDEX(Responses!$A39:$AN39,MATCH(Lists!$B$5,Responses!$A$1:$AN$1,0))&amp;""),"")&lt;&gt;"",IFERROR(TRIM(INDEX(Responses!$A39:$AN39,MATCH(Lists!$B$5,Responses!$A$1:$AN$1,0))&amp;""),""),IFERROR(TRIM(INDEX(Responses!$A39:$AN39,MATCH(Lists!$B$6,Responses!$A$1:$AN$1,0))&amp;""),"")))</f>
        <v/>
      </c>
      <c r="D40" s="20">
        <f>IF($A40="","",IFERROR(TRIM(INDEX(Responses!$A39:$AN39,MATCH(Lists!$B$7,Responses!$A$1:$AN$1,0))&amp;""),""))</f>
        <v/>
      </c>
      <c r="E40" s="20">
        <f>IF($A40="","",IFERROR(TRIM(INDEX(Responses!$A39:$AN39,MATCH(Lists!$B$8,Responses!$A$1:$AN$1,0))&amp;""),""))</f>
        <v/>
      </c>
      <c r="F40" s="20">
        <f>IF($A40="","",IFERROR(TRIM(INDEX(Responses!$A39:$AN39,MATCH(Lists!$B$9,Responses!$A$1:$AN$1,0))&amp;""),""))</f>
        <v/>
      </c>
      <c r="G40" s="20">
        <f>IF($A40="","",IFERROR(TRIM(INDEX(Responses!$A39:$AN39,MATCH(Lists!$B$10,Responses!$A$1:$AN$1,0))&amp;""),""))</f>
        <v/>
      </c>
      <c r="H40" s="20">
        <f>IF($A40="","",IFERROR(TRIM(INDEX(Responses!$A39:$AN39,MATCH(Lists!$B$11,Responses!$A$1:$AN$1,0))&amp;""),""))</f>
        <v/>
      </c>
      <c r="I40" s="20">
        <f>IF($A40="","",IFERROR(TRIM(INDEX(Responses!$A39:$AN39,MATCH(Lists!$B$12,Responses!$A$1:$AN$1,0))&amp;""),""))</f>
        <v/>
      </c>
      <c r="J40" s="20">
        <f>IF($A40="","",IFERROR(TRIM(INDEX(Responses!$A39:$AN39,MATCH(Lists!$B$13,Responses!$A$1:$AN$1,0))&amp;""),""))</f>
        <v/>
      </c>
      <c r="K40" s="20">
        <f>IF($A40="","",IFERROR(TRIM(INDEX(Responses!$A39:$AN39,MATCH(Lists!$B$14,Responses!$A$1:$AN$1,0))&amp;""),""))</f>
        <v/>
      </c>
      <c r="L40" s="20">
        <f>IF($A40="","",IFERROR(TRIM(INDEX(Responses!$A39:$AN39,MATCH(Lists!$B$15,Responses!$A$1:$AN$1,0))&amp;""),""))</f>
        <v/>
      </c>
      <c r="M40" s="20">
        <f>IF($A40="","",IFERROR(TRIM(INDEX(Responses!$A39:$AN39,MATCH(Lists!$B$16,Responses!$A$1:$AN$1,0))&amp;""),""))</f>
        <v/>
      </c>
      <c r="N40" s="20">
        <f>IF($A40="","",IFERROR(TRIM(INDEX(Responses!$A39:$AN39,MATCH(Lists!$B$17,Responses!$A$1:$AN$1,0))&amp;""),""))</f>
        <v/>
      </c>
      <c r="O40" s="20">
        <f>IF($A40="","",IFERROR(TRIM(INDEX(Responses!$A39:$AN39,MATCH(Lists!$B$18,Responses!$A$1:$AN$1,0))&amp;""),""))</f>
        <v/>
      </c>
      <c r="P40" s="20">
        <f>IF($A40="","",IFERROR(TRIM(INDEX(Responses!$A39:$AN39,MATCH(Lists!$B$19,Responses!$A$1:$AN$1,0))&amp;""),""))</f>
        <v/>
      </c>
      <c r="Q40" s="20">
        <f>IF($A40="","",IFERROR(TRIM(INDEX(Responses!$A39:$AN39,MATCH(Lists!$B$24,Responses!$A$1:$AN$1,0))&amp;""),""))</f>
        <v/>
      </c>
      <c r="R40" s="20">
        <f>IF($A40="","",IFERROR(TRIM(INDEX(Responses!$A39:$AN39,MATCH(Lists!$B$21,Responses!$A$1:$AN$1,0))&amp;""),""))</f>
        <v/>
      </c>
    </row>
    <row r="41">
      <c r="A41" s="20">
        <f>IFERROR(TRIM(INDEX(Responses!$A40:$AN40,MATCH(Lists!$B$3,Responses!$A$1:$AN$1,0))&amp;""),"")</f>
        <v/>
      </c>
      <c r="B41" s="20">
        <f>IF($A41="","",IFERROR(TRIM(INDEX(Responses!$A40:$AN40,MATCH(Lists!$B$4,Responses!$A$1:$AN$1,0))&amp;""),""))</f>
        <v/>
      </c>
      <c r="C41" s="20">
        <f>IF($A41="","",IF(IFERROR(TRIM(INDEX(Responses!$A40:$AN40,MATCH(Lists!$B$5,Responses!$A$1:$AN$1,0))&amp;""),"")&lt;&gt;"",IFERROR(TRIM(INDEX(Responses!$A40:$AN40,MATCH(Lists!$B$5,Responses!$A$1:$AN$1,0))&amp;""),""),IFERROR(TRIM(INDEX(Responses!$A40:$AN40,MATCH(Lists!$B$6,Responses!$A$1:$AN$1,0))&amp;""),"")))</f>
        <v/>
      </c>
      <c r="D41" s="20">
        <f>IF($A41="","",IFERROR(TRIM(INDEX(Responses!$A40:$AN40,MATCH(Lists!$B$7,Responses!$A$1:$AN$1,0))&amp;""),""))</f>
        <v/>
      </c>
      <c r="E41" s="20">
        <f>IF($A41="","",IFERROR(TRIM(INDEX(Responses!$A40:$AN40,MATCH(Lists!$B$8,Responses!$A$1:$AN$1,0))&amp;""),""))</f>
        <v/>
      </c>
      <c r="F41" s="20">
        <f>IF($A41="","",IFERROR(TRIM(INDEX(Responses!$A40:$AN40,MATCH(Lists!$B$9,Responses!$A$1:$AN$1,0))&amp;""),""))</f>
        <v/>
      </c>
      <c r="G41" s="20">
        <f>IF($A41="","",IFERROR(TRIM(INDEX(Responses!$A40:$AN40,MATCH(Lists!$B$10,Responses!$A$1:$AN$1,0))&amp;""),""))</f>
        <v/>
      </c>
      <c r="H41" s="20">
        <f>IF($A41="","",IFERROR(TRIM(INDEX(Responses!$A40:$AN40,MATCH(Lists!$B$11,Responses!$A$1:$AN$1,0))&amp;""),""))</f>
        <v/>
      </c>
      <c r="I41" s="20">
        <f>IF($A41="","",IFERROR(TRIM(INDEX(Responses!$A40:$AN40,MATCH(Lists!$B$12,Responses!$A$1:$AN$1,0))&amp;""),""))</f>
        <v/>
      </c>
      <c r="J41" s="20">
        <f>IF($A41="","",IFERROR(TRIM(INDEX(Responses!$A40:$AN40,MATCH(Lists!$B$13,Responses!$A$1:$AN$1,0))&amp;""),""))</f>
        <v/>
      </c>
      <c r="K41" s="20">
        <f>IF($A41="","",IFERROR(TRIM(INDEX(Responses!$A40:$AN40,MATCH(Lists!$B$14,Responses!$A$1:$AN$1,0))&amp;""),""))</f>
        <v/>
      </c>
      <c r="L41" s="20">
        <f>IF($A41="","",IFERROR(TRIM(INDEX(Responses!$A40:$AN40,MATCH(Lists!$B$15,Responses!$A$1:$AN$1,0))&amp;""),""))</f>
        <v/>
      </c>
      <c r="M41" s="20">
        <f>IF($A41="","",IFERROR(TRIM(INDEX(Responses!$A40:$AN40,MATCH(Lists!$B$16,Responses!$A$1:$AN$1,0))&amp;""),""))</f>
        <v/>
      </c>
      <c r="N41" s="20">
        <f>IF($A41="","",IFERROR(TRIM(INDEX(Responses!$A40:$AN40,MATCH(Lists!$B$17,Responses!$A$1:$AN$1,0))&amp;""),""))</f>
        <v/>
      </c>
      <c r="O41" s="20">
        <f>IF($A41="","",IFERROR(TRIM(INDEX(Responses!$A40:$AN40,MATCH(Lists!$B$18,Responses!$A$1:$AN$1,0))&amp;""),""))</f>
        <v/>
      </c>
      <c r="P41" s="20">
        <f>IF($A41="","",IFERROR(TRIM(INDEX(Responses!$A40:$AN40,MATCH(Lists!$B$19,Responses!$A$1:$AN$1,0))&amp;""),""))</f>
        <v/>
      </c>
      <c r="Q41" s="20">
        <f>IF($A41="","",IFERROR(TRIM(INDEX(Responses!$A40:$AN40,MATCH(Lists!$B$24,Responses!$A$1:$AN$1,0))&amp;""),""))</f>
        <v/>
      </c>
      <c r="R41" s="20">
        <f>IF($A41="","",IFERROR(TRIM(INDEX(Responses!$A40:$AN40,MATCH(Lists!$B$21,Responses!$A$1:$AN$1,0))&amp;""),""))</f>
        <v/>
      </c>
    </row>
    <row r="42">
      <c r="A42" s="20">
        <f>IFERROR(TRIM(INDEX(Responses!$A41:$AN41,MATCH(Lists!$B$3,Responses!$A$1:$AN$1,0))&amp;""),"")</f>
        <v/>
      </c>
      <c r="B42" s="20">
        <f>IF($A42="","",IFERROR(TRIM(INDEX(Responses!$A41:$AN41,MATCH(Lists!$B$4,Responses!$A$1:$AN$1,0))&amp;""),""))</f>
        <v/>
      </c>
      <c r="C42" s="20">
        <f>IF($A42="","",IF(IFERROR(TRIM(INDEX(Responses!$A41:$AN41,MATCH(Lists!$B$5,Responses!$A$1:$AN$1,0))&amp;""),"")&lt;&gt;"",IFERROR(TRIM(INDEX(Responses!$A41:$AN41,MATCH(Lists!$B$5,Responses!$A$1:$AN$1,0))&amp;""),""),IFERROR(TRIM(INDEX(Responses!$A41:$AN41,MATCH(Lists!$B$6,Responses!$A$1:$AN$1,0))&amp;""),"")))</f>
        <v/>
      </c>
      <c r="D42" s="20">
        <f>IF($A42="","",IFERROR(TRIM(INDEX(Responses!$A41:$AN41,MATCH(Lists!$B$7,Responses!$A$1:$AN$1,0))&amp;""),""))</f>
        <v/>
      </c>
      <c r="E42" s="20">
        <f>IF($A42="","",IFERROR(TRIM(INDEX(Responses!$A41:$AN41,MATCH(Lists!$B$8,Responses!$A$1:$AN$1,0))&amp;""),""))</f>
        <v/>
      </c>
      <c r="F42" s="20">
        <f>IF($A42="","",IFERROR(TRIM(INDEX(Responses!$A41:$AN41,MATCH(Lists!$B$9,Responses!$A$1:$AN$1,0))&amp;""),""))</f>
        <v/>
      </c>
      <c r="G42" s="20">
        <f>IF($A42="","",IFERROR(TRIM(INDEX(Responses!$A41:$AN41,MATCH(Lists!$B$10,Responses!$A$1:$AN$1,0))&amp;""),""))</f>
        <v/>
      </c>
      <c r="H42" s="20">
        <f>IF($A42="","",IFERROR(TRIM(INDEX(Responses!$A41:$AN41,MATCH(Lists!$B$11,Responses!$A$1:$AN$1,0))&amp;""),""))</f>
        <v/>
      </c>
      <c r="I42" s="20">
        <f>IF($A42="","",IFERROR(TRIM(INDEX(Responses!$A41:$AN41,MATCH(Lists!$B$12,Responses!$A$1:$AN$1,0))&amp;""),""))</f>
        <v/>
      </c>
      <c r="J42" s="20">
        <f>IF($A42="","",IFERROR(TRIM(INDEX(Responses!$A41:$AN41,MATCH(Lists!$B$13,Responses!$A$1:$AN$1,0))&amp;""),""))</f>
        <v/>
      </c>
      <c r="K42" s="20">
        <f>IF($A42="","",IFERROR(TRIM(INDEX(Responses!$A41:$AN41,MATCH(Lists!$B$14,Responses!$A$1:$AN$1,0))&amp;""),""))</f>
        <v/>
      </c>
      <c r="L42" s="20">
        <f>IF($A42="","",IFERROR(TRIM(INDEX(Responses!$A41:$AN41,MATCH(Lists!$B$15,Responses!$A$1:$AN$1,0))&amp;""),""))</f>
        <v/>
      </c>
      <c r="M42" s="20">
        <f>IF($A42="","",IFERROR(TRIM(INDEX(Responses!$A41:$AN41,MATCH(Lists!$B$16,Responses!$A$1:$AN$1,0))&amp;""),""))</f>
        <v/>
      </c>
      <c r="N42" s="20">
        <f>IF($A42="","",IFERROR(TRIM(INDEX(Responses!$A41:$AN41,MATCH(Lists!$B$17,Responses!$A$1:$AN$1,0))&amp;""),""))</f>
        <v/>
      </c>
      <c r="O42" s="20">
        <f>IF($A42="","",IFERROR(TRIM(INDEX(Responses!$A41:$AN41,MATCH(Lists!$B$18,Responses!$A$1:$AN$1,0))&amp;""),""))</f>
        <v/>
      </c>
      <c r="P42" s="20">
        <f>IF($A42="","",IFERROR(TRIM(INDEX(Responses!$A41:$AN41,MATCH(Lists!$B$19,Responses!$A$1:$AN$1,0))&amp;""),""))</f>
        <v/>
      </c>
      <c r="Q42" s="20">
        <f>IF($A42="","",IFERROR(TRIM(INDEX(Responses!$A41:$AN41,MATCH(Lists!$B$24,Responses!$A$1:$AN$1,0))&amp;""),""))</f>
        <v/>
      </c>
      <c r="R42" s="20">
        <f>IF($A42="","",IFERROR(TRIM(INDEX(Responses!$A41:$AN41,MATCH(Lists!$B$21,Responses!$A$1:$AN$1,0))&amp;""),""))</f>
        <v/>
      </c>
    </row>
    <row r="43">
      <c r="A43" s="20">
        <f>IFERROR(TRIM(INDEX(Responses!$A42:$AN42,MATCH(Lists!$B$3,Responses!$A$1:$AN$1,0))&amp;""),"")</f>
        <v/>
      </c>
      <c r="B43" s="20">
        <f>IF($A43="","",IFERROR(TRIM(INDEX(Responses!$A42:$AN42,MATCH(Lists!$B$4,Responses!$A$1:$AN$1,0))&amp;""),""))</f>
        <v/>
      </c>
      <c r="C43" s="20">
        <f>IF($A43="","",IF(IFERROR(TRIM(INDEX(Responses!$A42:$AN42,MATCH(Lists!$B$5,Responses!$A$1:$AN$1,0))&amp;""),"")&lt;&gt;"",IFERROR(TRIM(INDEX(Responses!$A42:$AN42,MATCH(Lists!$B$5,Responses!$A$1:$AN$1,0))&amp;""),""),IFERROR(TRIM(INDEX(Responses!$A42:$AN42,MATCH(Lists!$B$6,Responses!$A$1:$AN$1,0))&amp;""),"")))</f>
        <v/>
      </c>
      <c r="D43" s="20">
        <f>IF($A43="","",IFERROR(TRIM(INDEX(Responses!$A42:$AN42,MATCH(Lists!$B$7,Responses!$A$1:$AN$1,0))&amp;""),""))</f>
        <v/>
      </c>
      <c r="E43" s="20">
        <f>IF($A43="","",IFERROR(TRIM(INDEX(Responses!$A42:$AN42,MATCH(Lists!$B$8,Responses!$A$1:$AN$1,0))&amp;""),""))</f>
        <v/>
      </c>
      <c r="F43" s="20">
        <f>IF($A43="","",IFERROR(TRIM(INDEX(Responses!$A42:$AN42,MATCH(Lists!$B$9,Responses!$A$1:$AN$1,0))&amp;""),""))</f>
        <v/>
      </c>
      <c r="G43" s="20">
        <f>IF($A43="","",IFERROR(TRIM(INDEX(Responses!$A42:$AN42,MATCH(Lists!$B$10,Responses!$A$1:$AN$1,0))&amp;""),""))</f>
        <v/>
      </c>
      <c r="H43" s="20">
        <f>IF($A43="","",IFERROR(TRIM(INDEX(Responses!$A42:$AN42,MATCH(Lists!$B$11,Responses!$A$1:$AN$1,0))&amp;""),""))</f>
        <v/>
      </c>
      <c r="I43" s="20">
        <f>IF($A43="","",IFERROR(TRIM(INDEX(Responses!$A42:$AN42,MATCH(Lists!$B$12,Responses!$A$1:$AN$1,0))&amp;""),""))</f>
        <v/>
      </c>
      <c r="J43" s="20">
        <f>IF($A43="","",IFERROR(TRIM(INDEX(Responses!$A42:$AN42,MATCH(Lists!$B$13,Responses!$A$1:$AN$1,0))&amp;""),""))</f>
        <v/>
      </c>
      <c r="K43" s="20">
        <f>IF($A43="","",IFERROR(TRIM(INDEX(Responses!$A42:$AN42,MATCH(Lists!$B$14,Responses!$A$1:$AN$1,0))&amp;""),""))</f>
        <v/>
      </c>
      <c r="L43" s="20">
        <f>IF($A43="","",IFERROR(TRIM(INDEX(Responses!$A42:$AN42,MATCH(Lists!$B$15,Responses!$A$1:$AN$1,0))&amp;""),""))</f>
        <v/>
      </c>
      <c r="M43" s="20">
        <f>IF($A43="","",IFERROR(TRIM(INDEX(Responses!$A42:$AN42,MATCH(Lists!$B$16,Responses!$A$1:$AN$1,0))&amp;""),""))</f>
        <v/>
      </c>
      <c r="N43" s="20">
        <f>IF($A43="","",IFERROR(TRIM(INDEX(Responses!$A42:$AN42,MATCH(Lists!$B$17,Responses!$A$1:$AN$1,0))&amp;""),""))</f>
        <v/>
      </c>
      <c r="O43" s="20">
        <f>IF($A43="","",IFERROR(TRIM(INDEX(Responses!$A42:$AN42,MATCH(Lists!$B$18,Responses!$A$1:$AN$1,0))&amp;""),""))</f>
        <v/>
      </c>
      <c r="P43" s="20">
        <f>IF($A43="","",IFERROR(TRIM(INDEX(Responses!$A42:$AN42,MATCH(Lists!$B$19,Responses!$A$1:$AN$1,0))&amp;""),""))</f>
        <v/>
      </c>
      <c r="Q43" s="20">
        <f>IF($A43="","",IFERROR(TRIM(INDEX(Responses!$A42:$AN42,MATCH(Lists!$B$24,Responses!$A$1:$AN$1,0))&amp;""),""))</f>
        <v/>
      </c>
      <c r="R43" s="20">
        <f>IF($A43="","",IFERROR(TRIM(INDEX(Responses!$A42:$AN42,MATCH(Lists!$B$21,Responses!$A$1:$AN$1,0))&amp;""),""))</f>
        <v/>
      </c>
    </row>
    <row r="44">
      <c r="A44" s="20">
        <f>IFERROR(TRIM(INDEX(Responses!$A43:$AN43,MATCH(Lists!$B$3,Responses!$A$1:$AN$1,0))&amp;""),"")</f>
        <v/>
      </c>
      <c r="B44" s="20">
        <f>IF($A44="","",IFERROR(TRIM(INDEX(Responses!$A43:$AN43,MATCH(Lists!$B$4,Responses!$A$1:$AN$1,0))&amp;""),""))</f>
        <v/>
      </c>
      <c r="C44" s="20">
        <f>IF($A44="","",IF(IFERROR(TRIM(INDEX(Responses!$A43:$AN43,MATCH(Lists!$B$5,Responses!$A$1:$AN$1,0))&amp;""),"")&lt;&gt;"",IFERROR(TRIM(INDEX(Responses!$A43:$AN43,MATCH(Lists!$B$5,Responses!$A$1:$AN$1,0))&amp;""),""),IFERROR(TRIM(INDEX(Responses!$A43:$AN43,MATCH(Lists!$B$6,Responses!$A$1:$AN$1,0))&amp;""),"")))</f>
        <v/>
      </c>
      <c r="D44" s="20">
        <f>IF($A44="","",IFERROR(TRIM(INDEX(Responses!$A43:$AN43,MATCH(Lists!$B$7,Responses!$A$1:$AN$1,0))&amp;""),""))</f>
        <v/>
      </c>
      <c r="E44" s="20">
        <f>IF($A44="","",IFERROR(TRIM(INDEX(Responses!$A43:$AN43,MATCH(Lists!$B$8,Responses!$A$1:$AN$1,0))&amp;""),""))</f>
        <v/>
      </c>
      <c r="F44" s="20">
        <f>IF($A44="","",IFERROR(TRIM(INDEX(Responses!$A43:$AN43,MATCH(Lists!$B$9,Responses!$A$1:$AN$1,0))&amp;""),""))</f>
        <v/>
      </c>
      <c r="G44" s="20">
        <f>IF($A44="","",IFERROR(TRIM(INDEX(Responses!$A43:$AN43,MATCH(Lists!$B$10,Responses!$A$1:$AN$1,0))&amp;""),""))</f>
        <v/>
      </c>
      <c r="H44" s="20">
        <f>IF($A44="","",IFERROR(TRIM(INDEX(Responses!$A43:$AN43,MATCH(Lists!$B$11,Responses!$A$1:$AN$1,0))&amp;""),""))</f>
        <v/>
      </c>
      <c r="I44" s="20">
        <f>IF($A44="","",IFERROR(TRIM(INDEX(Responses!$A43:$AN43,MATCH(Lists!$B$12,Responses!$A$1:$AN$1,0))&amp;""),""))</f>
        <v/>
      </c>
      <c r="J44" s="20">
        <f>IF($A44="","",IFERROR(TRIM(INDEX(Responses!$A43:$AN43,MATCH(Lists!$B$13,Responses!$A$1:$AN$1,0))&amp;""),""))</f>
        <v/>
      </c>
      <c r="K44" s="20">
        <f>IF($A44="","",IFERROR(TRIM(INDEX(Responses!$A43:$AN43,MATCH(Lists!$B$14,Responses!$A$1:$AN$1,0))&amp;""),""))</f>
        <v/>
      </c>
      <c r="L44" s="20">
        <f>IF($A44="","",IFERROR(TRIM(INDEX(Responses!$A43:$AN43,MATCH(Lists!$B$15,Responses!$A$1:$AN$1,0))&amp;""),""))</f>
        <v/>
      </c>
      <c r="M44" s="20">
        <f>IF($A44="","",IFERROR(TRIM(INDEX(Responses!$A43:$AN43,MATCH(Lists!$B$16,Responses!$A$1:$AN$1,0))&amp;""),""))</f>
        <v/>
      </c>
      <c r="N44" s="20">
        <f>IF($A44="","",IFERROR(TRIM(INDEX(Responses!$A43:$AN43,MATCH(Lists!$B$17,Responses!$A$1:$AN$1,0))&amp;""),""))</f>
        <v/>
      </c>
      <c r="O44" s="20">
        <f>IF($A44="","",IFERROR(TRIM(INDEX(Responses!$A43:$AN43,MATCH(Lists!$B$18,Responses!$A$1:$AN$1,0))&amp;""),""))</f>
        <v/>
      </c>
      <c r="P44" s="20">
        <f>IF($A44="","",IFERROR(TRIM(INDEX(Responses!$A43:$AN43,MATCH(Lists!$B$19,Responses!$A$1:$AN$1,0))&amp;""),""))</f>
        <v/>
      </c>
      <c r="Q44" s="20">
        <f>IF($A44="","",IFERROR(TRIM(INDEX(Responses!$A43:$AN43,MATCH(Lists!$B$24,Responses!$A$1:$AN$1,0))&amp;""),""))</f>
        <v/>
      </c>
      <c r="R44" s="20">
        <f>IF($A44="","",IFERROR(TRIM(INDEX(Responses!$A43:$AN43,MATCH(Lists!$B$21,Responses!$A$1:$AN$1,0))&amp;""),""))</f>
        <v/>
      </c>
    </row>
    <row r="45">
      <c r="A45" s="20">
        <f>IFERROR(TRIM(INDEX(Responses!$A44:$AN44,MATCH(Lists!$B$3,Responses!$A$1:$AN$1,0))&amp;""),"")</f>
        <v/>
      </c>
      <c r="B45" s="20">
        <f>IF($A45="","",IFERROR(TRIM(INDEX(Responses!$A44:$AN44,MATCH(Lists!$B$4,Responses!$A$1:$AN$1,0))&amp;""),""))</f>
        <v/>
      </c>
      <c r="C45" s="20">
        <f>IF($A45="","",IF(IFERROR(TRIM(INDEX(Responses!$A44:$AN44,MATCH(Lists!$B$5,Responses!$A$1:$AN$1,0))&amp;""),"")&lt;&gt;"",IFERROR(TRIM(INDEX(Responses!$A44:$AN44,MATCH(Lists!$B$5,Responses!$A$1:$AN$1,0))&amp;""),""),IFERROR(TRIM(INDEX(Responses!$A44:$AN44,MATCH(Lists!$B$6,Responses!$A$1:$AN$1,0))&amp;""),"")))</f>
        <v/>
      </c>
      <c r="D45" s="20">
        <f>IF($A45="","",IFERROR(TRIM(INDEX(Responses!$A44:$AN44,MATCH(Lists!$B$7,Responses!$A$1:$AN$1,0))&amp;""),""))</f>
        <v/>
      </c>
      <c r="E45" s="20">
        <f>IF($A45="","",IFERROR(TRIM(INDEX(Responses!$A44:$AN44,MATCH(Lists!$B$8,Responses!$A$1:$AN$1,0))&amp;""),""))</f>
        <v/>
      </c>
      <c r="F45" s="20">
        <f>IF($A45="","",IFERROR(TRIM(INDEX(Responses!$A44:$AN44,MATCH(Lists!$B$9,Responses!$A$1:$AN$1,0))&amp;""),""))</f>
        <v/>
      </c>
      <c r="G45" s="20">
        <f>IF($A45="","",IFERROR(TRIM(INDEX(Responses!$A44:$AN44,MATCH(Lists!$B$10,Responses!$A$1:$AN$1,0))&amp;""),""))</f>
        <v/>
      </c>
      <c r="H45" s="20">
        <f>IF($A45="","",IFERROR(TRIM(INDEX(Responses!$A44:$AN44,MATCH(Lists!$B$11,Responses!$A$1:$AN$1,0))&amp;""),""))</f>
        <v/>
      </c>
      <c r="I45" s="20">
        <f>IF($A45="","",IFERROR(TRIM(INDEX(Responses!$A44:$AN44,MATCH(Lists!$B$12,Responses!$A$1:$AN$1,0))&amp;""),""))</f>
        <v/>
      </c>
      <c r="J45" s="20">
        <f>IF($A45="","",IFERROR(TRIM(INDEX(Responses!$A44:$AN44,MATCH(Lists!$B$13,Responses!$A$1:$AN$1,0))&amp;""),""))</f>
        <v/>
      </c>
      <c r="K45" s="20">
        <f>IF($A45="","",IFERROR(TRIM(INDEX(Responses!$A44:$AN44,MATCH(Lists!$B$14,Responses!$A$1:$AN$1,0))&amp;""),""))</f>
        <v/>
      </c>
      <c r="L45" s="20">
        <f>IF($A45="","",IFERROR(TRIM(INDEX(Responses!$A44:$AN44,MATCH(Lists!$B$15,Responses!$A$1:$AN$1,0))&amp;""),""))</f>
        <v/>
      </c>
      <c r="M45" s="20">
        <f>IF($A45="","",IFERROR(TRIM(INDEX(Responses!$A44:$AN44,MATCH(Lists!$B$16,Responses!$A$1:$AN$1,0))&amp;""),""))</f>
        <v/>
      </c>
      <c r="N45" s="20">
        <f>IF($A45="","",IFERROR(TRIM(INDEX(Responses!$A44:$AN44,MATCH(Lists!$B$17,Responses!$A$1:$AN$1,0))&amp;""),""))</f>
        <v/>
      </c>
      <c r="O45" s="20">
        <f>IF($A45="","",IFERROR(TRIM(INDEX(Responses!$A44:$AN44,MATCH(Lists!$B$18,Responses!$A$1:$AN$1,0))&amp;""),""))</f>
        <v/>
      </c>
      <c r="P45" s="20">
        <f>IF($A45="","",IFERROR(TRIM(INDEX(Responses!$A44:$AN44,MATCH(Lists!$B$19,Responses!$A$1:$AN$1,0))&amp;""),""))</f>
        <v/>
      </c>
      <c r="Q45" s="20">
        <f>IF($A45="","",IFERROR(TRIM(INDEX(Responses!$A44:$AN44,MATCH(Lists!$B$24,Responses!$A$1:$AN$1,0))&amp;""),""))</f>
        <v/>
      </c>
      <c r="R45" s="20">
        <f>IF($A45="","",IFERROR(TRIM(INDEX(Responses!$A44:$AN44,MATCH(Lists!$B$21,Responses!$A$1:$AN$1,0))&amp;""),""))</f>
        <v/>
      </c>
    </row>
    <row r="46">
      <c r="A46" s="20">
        <f>IFERROR(TRIM(INDEX(Responses!$A45:$AN45,MATCH(Lists!$B$3,Responses!$A$1:$AN$1,0))&amp;""),"")</f>
        <v/>
      </c>
      <c r="B46" s="20">
        <f>IF($A46="","",IFERROR(TRIM(INDEX(Responses!$A45:$AN45,MATCH(Lists!$B$4,Responses!$A$1:$AN$1,0))&amp;""),""))</f>
        <v/>
      </c>
      <c r="C46" s="20">
        <f>IF($A46="","",IF(IFERROR(TRIM(INDEX(Responses!$A45:$AN45,MATCH(Lists!$B$5,Responses!$A$1:$AN$1,0))&amp;""),"")&lt;&gt;"",IFERROR(TRIM(INDEX(Responses!$A45:$AN45,MATCH(Lists!$B$5,Responses!$A$1:$AN$1,0))&amp;""),""),IFERROR(TRIM(INDEX(Responses!$A45:$AN45,MATCH(Lists!$B$6,Responses!$A$1:$AN$1,0))&amp;""),"")))</f>
        <v/>
      </c>
      <c r="D46" s="20">
        <f>IF($A46="","",IFERROR(TRIM(INDEX(Responses!$A45:$AN45,MATCH(Lists!$B$7,Responses!$A$1:$AN$1,0))&amp;""),""))</f>
        <v/>
      </c>
      <c r="E46" s="20">
        <f>IF($A46="","",IFERROR(TRIM(INDEX(Responses!$A45:$AN45,MATCH(Lists!$B$8,Responses!$A$1:$AN$1,0))&amp;""),""))</f>
        <v/>
      </c>
      <c r="F46" s="20">
        <f>IF($A46="","",IFERROR(TRIM(INDEX(Responses!$A45:$AN45,MATCH(Lists!$B$9,Responses!$A$1:$AN$1,0))&amp;""),""))</f>
        <v/>
      </c>
      <c r="G46" s="20">
        <f>IF($A46="","",IFERROR(TRIM(INDEX(Responses!$A45:$AN45,MATCH(Lists!$B$10,Responses!$A$1:$AN$1,0))&amp;""),""))</f>
        <v/>
      </c>
      <c r="H46" s="20">
        <f>IF($A46="","",IFERROR(TRIM(INDEX(Responses!$A45:$AN45,MATCH(Lists!$B$11,Responses!$A$1:$AN$1,0))&amp;""),""))</f>
        <v/>
      </c>
      <c r="I46" s="20">
        <f>IF($A46="","",IFERROR(TRIM(INDEX(Responses!$A45:$AN45,MATCH(Lists!$B$12,Responses!$A$1:$AN$1,0))&amp;""),""))</f>
        <v/>
      </c>
      <c r="J46" s="20">
        <f>IF($A46="","",IFERROR(TRIM(INDEX(Responses!$A45:$AN45,MATCH(Lists!$B$13,Responses!$A$1:$AN$1,0))&amp;""),""))</f>
        <v/>
      </c>
      <c r="K46" s="20">
        <f>IF($A46="","",IFERROR(TRIM(INDEX(Responses!$A45:$AN45,MATCH(Lists!$B$14,Responses!$A$1:$AN$1,0))&amp;""),""))</f>
        <v/>
      </c>
      <c r="L46" s="20">
        <f>IF($A46="","",IFERROR(TRIM(INDEX(Responses!$A45:$AN45,MATCH(Lists!$B$15,Responses!$A$1:$AN$1,0))&amp;""),""))</f>
        <v/>
      </c>
      <c r="M46" s="20">
        <f>IF($A46="","",IFERROR(TRIM(INDEX(Responses!$A45:$AN45,MATCH(Lists!$B$16,Responses!$A$1:$AN$1,0))&amp;""),""))</f>
        <v/>
      </c>
      <c r="N46" s="20">
        <f>IF($A46="","",IFERROR(TRIM(INDEX(Responses!$A45:$AN45,MATCH(Lists!$B$17,Responses!$A$1:$AN$1,0))&amp;""),""))</f>
        <v/>
      </c>
      <c r="O46" s="20">
        <f>IF($A46="","",IFERROR(TRIM(INDEX(Responses!$A45:$AN45,MATCH(Lists!$B$18,Responses!$A$1:$AN$1,0))&amp;""),""))</f>
        <v/>
      </c>
      <c r="P46" s="20">
        <f>IF($A46="","",IFERROR(TRIM(INDEX(Responses!$A45:$AN45,MATCH(Lists!$B$19,Responses!$A$1:$AN$1,0))&amp;""),""))</f>
        <v/>
      </c>
      <c r="Q46" s="20">
        <f>IF($A46="","",IFERROR(TRIM(INDEX(Responses!$A45:$AN45,MATCH(Lists!$B$24,Responses!$A$1:$AN$1,0))&amp;""),""))</f>
        <v/>
      </c>
      <c r="R46" s="20">
        <f>IF($A46="","",IFERROR(TRIM(INDEX(Responses!$A45:$AN45,MATCH(Lists!$B$21,Responses!$A$1:$AN$1,0))&amp;""),""))</f>
        <v/>
      </c>
    </row>
    <row r="47">
      <c r="A47" s="20">
        <f>IFERROR(TRIM(INDEX(Responses!$A46:$AN46,MATCH(Lists!$B$3,Responses!$A$1:$AN$1,0))&amp;""),"")</f>
        <v/>
      </c>
      <c r="B47" s="20">
        <f>IF($A47="","",IFERROR(TRIM(INDEX(Responses!$A46:$AN46,MATCH(Lists!$B$4,Responses!$A$1:$AN$1,0))&amp;""),""))</f>
        <v/>
      </c>
      <c r="C47" s="20">
        <f>IF($A47="","",IF(IFERROR(TRIM(INDEX(Responses!$A46:$AN46,MATCH(Lists!$B$5,Responses!$A$1:$AN$1,0))&amp;""),"")&lt;&gt;"",IFERROR(TRIM(INDEX(Responses!$A46:$AN46,MATCH(Lists!$B$5,Responses!$A$1:$AN$1,0))&amp;""),""),IFERROR(TRIM(INDEX(Responses!$A46:$AN46,MATCH(Lists!$B$6,Responses!$A$1:$AN$1,0))&amp;""),"")))</f>
        <v/>
      </c>
      <c r="D47" s="20">
        <f>IF($A47="","",IFERROR(TRIM(INDEX(Responses!$A46:$AN46,MATCH(Lists!$B$7,Responses!$A$1:$AN$1,0))&amp;""),""))</f>
        <v/>
      </c>
      <c r="E47" s="20">
        <f>IF($A47="","",IFERROR(TRIM(INDEX(Responses!$A46:$AN46,MATCH(Lists!$B$8,Responses!$A$1:$AN$1,0))&amp;""),""))</f>
        <v/>
      </c>
      <c r="F47" s="20">
        <f>IF($A47="","",IFERROR(TRIM(INDEX(Responses!$A46:$AN46,MATCH(Lists!$B$9,Responses!$A$1:$AN$1,0))&amp;""),""))</f>
        <v/>
      </c>
      <c r="G47" s="20">
        <f>IF($A47="","",IFERROR(TRIM(INDEX(Responses!$A46:$AN46,MATCH(Lists!$B$10,Responses!$A$1:$AN$1,0))&amp;""),""))</f>
        <v/>
      </c>
      <c r="H47" s="20">
        <f>IF($A47="","",IFERROR(TRIM(INDEX(Responses!$A46:$AN46,MATCH(Lists!$B$11,Responses!$A$1:$AN$1,0))&amp;""),""))</f>
        <v/>
      </c>
      <c r="I47" s="20">
        <f>IF($A47="","",IFERROR(TRIM(INDEX(Responses!$A46:$AN46,MATCH(Lists!$B$12,Responses!$A$1:$AN$1,0))&amp;""),""))</f>
        <v/>
      </c>
      <c r="J47" s="20">
        <f>IF($A47="","",IFERROR(TRIM(INDEX(Responses!$A46:$AN46,MATCH(Lists!$B$13,Responses!$A$1:$AN$1,0))&amp;""),""))</f>
        <v/>
      </c>
      <c r="K47" s="20">
        <f>IF($A47="","",IFERROR(TRIM(INDEX(Responses!$A46:$AN46,MATCH(Lists!$B$14,Responses!$A$1:$AN$1,0))&amp;""),""))</f>
        <v/>
      </c>
      <c r="L47" s="20">
        <f>IF($A47="","",IFERROR(TRIM(INDEX(Responses!$A46:$AN46,MATCH(Lists!$B$15,Responses!$A$1:$AN$1,0))&amp;""),""))</f>
        <v/>
      </c>
      <c r="M47" s="20">
        <f>IF($A47="","",IFERROR(TRIM(INDEX(Responses!$A46:$AN46,MATCH(Lists!$B$16,Responses!$A$1:$AN$1,0))&amp;""),""))</f>
        <v/>
      </c>
      <c r="N47" s="20">
        <f>IF($A47="","",IFERROR(TRIM(INDEX(Responses!$A46:$AN46,MATCH(Lists!$B$17,Responses!$A$1:$AN$1,0))&amp;""),""))</f>
        <v/>
      </c>
      <c r="O47" s="20">
        <f>IF($A47="","",IFERROR(TRIM(INDEX(Responses!$A46:$AN46,MATCH(Lists!$B$18,Responses!$A$1:$AN$1,0))&amp;""),""))</f>
        <v/>
      </c>
      <c r="P47" s="20">
        <f>IF($A47="","",IFERROR(TRIM(INDEX(Responses!$A46:$AN46,MATCH(Lists!$B$19,Responses!$A$1:$AN$1,0))&amp;""),""))</f>
        <v/>
      </c>
      <c r="Q47" s="20">
        <f>IF($A47="","",IFERROR(TRIM(INDEX(Responses!$A46:$AN46,MATCH(Lists!$B$24,Responses!$A$1:$AN$1,0))&amp;""),""))</f>
        <v/>
      </c>
      <c r="R47" s="20">
        <f>IF($A47="","",IFERROR(TRIM(INDEX(Responses!$A46:$AN46,MATCH(Lists!$B$21,Responses!$A$1:$AN$1,0))&amp;""),""))</f>
        <v/>
      </c>
    </row>
    <row r="48">
      <c r="A48" s="20">
        <f>IFERROR(TRIM(INDEX(Responses!$A47:$AN47,MATCH(Lists!$B$3,Responses!$A$1:$AN$1,0))&amp;""),"")</f>
        <v/>
      </c>
      <c r="B48" s="20">
        <f>IF($A48="","",IFERROR(TRIM(INDEX(Responses!$A47:$AN47,MATCH(Lists!$B$4,Responses!$A$1:$AN$1,0))&amp;""),""))</f>
        <v/>
      </c>
      <c r="C48" s="20">
        <f>IF($A48="","",IF(IFERROR(TRIM(INDEX(Responses!$A47:$AN47,MATCH(Lists!$B$5,Responses!$A$1:$AN$1,0))&amp;""),"")&lt;&gt;"",IFERROR(TRIM(INDEX(Responses!$A47:$AN47,MATCH(Lists!$B$5,Responses!$A$1:$AN$1,0))&amp;""),""),IFERROR(TRIM(INDEX(Responses!$A47:$AN47,MATCH(Lists!$B$6,Responses!$A$1:$AN$1,0))&amp;""),"")))</f>
        <v/>
      </c>
      <c r="D48" s="20">
        <f>IF($A48="","",IFERROR(TRIM(INDEX(Responses!$A47:$AN47,MATCH(Lists!$B$7,Responses!$A$1:$AN$1,0))&amp;""),""))</f>
        <v/>
      </c>
      <c r="E48" s="20">
        <f>IF($A48="","",IFERROR(TRIM(INDEX(Responses!$A47:$AN47,MATCH(Lists!$B$8,Responses!$A$1:$AN$1,0))&amp;""),""))</f>
        <v/>
      </c>
      <c r="F48" s="20">
        <f>IF($A48="","",IFERROR(TRIM(INDEX(Responses!$A47:$AN47,MATCH(Lists!$B$9,Responses!$A$1:$AN$1,0))&amp;""),""))</f>
        <v/>
      </c>
      <c r="G48" s="20">
        <f>IF($A48="","",IFERROR(TRIM(INDEX(Responses!$A47:$AN47,MATCH(Lists!$B$10,Responses!$A$1:$AN$1,0))&amp;""),""))</f>
        <v/>
      </c>
      <c r="H48" s="20">
        <f>IF($A48="","",IFERROR(TRIM(INDEX(Responses!$A47:$AN47,MATCH(Lists!$B$11,Responses!$A$1:$AN$1,0))&amp;""),""))</f>
        <v/>
      </c>
      <c r="I48" s="20">
        <f>IF($A48="","",IFERROR(TRIM(INDEX(Responses!$A47:$AN47,MATCH(Lists!$B$12,Responses!$A$1:$AN$1,0))&amp;""),""))</f>
        <v/>
      </c>
      <c r="J48" s="20">
        <f>IF($A48="","",IFERROR(TRIM(INDEX(Responses!$A47:$AN47,MATCH(Lists!$B$13,Responses!$A$1:$AN$1,0))&amp;""),""))</f>
        <v/>
      </c>
      <c r="K48" s="20">
        <f>IF($A48="","",IFERROR(TRIM(INDEX(Responses!$A47:$AN47,MATCH(Lists!$B$14,Responses!$A$1:$AN$1,0))&amp;""),""))</f>
        <v/>
      </c>
      <c r="L48" s="20">
        <f>IF($A48="","",IFERROR(TRIM(INDEX(Responses!$A47:$AN47,MATCH(Lists!$B$15,Responses!$A$1:$AN$1,0))&amp;""),""))</f>
        <v/>
      </c>
      <c r="M48" s="20">
        <f>IF($A48="","",IFERROR(TRIM(INDEX(Responses!$A47:$AN47,MATCH(Lists!$B$16,Responses!$A$1:$AN$1,0))&amp;""),""))</f>
        <v/>
      </c>
      <c r="N48" s="20">
        <f>IF($A48="","",IFERROR(TRIM(INDEX(Responses!$A47:$AN47,MATCH(Lists!$B$17,Responses!$A$1:$AN$1,0))&amp;""),""))</f>
        <v/>
      </c>
      <c r="O48" s="20">
        <f>IF($A48="","",IFERROR(TRIM(INDEX(Responses!$A47:$AN47,MATCH(Lists!$B$18,Responses!$A$1:$AN$1,0))&amp;""),""))</f>
        <v/>
      </c>
      <c r="P48" s="20">
        <f>IF($A48="","",IFERROR(TRIM(INDEX(Responses!$A47:$AN47,MATCH(Lists!$B$19,Responses!$A$1:$AN$1,0))&amp;""),""))</f>
        <v/>
      </c>
      <c r="Q48" s="20">
        <f>IF($A48="","",IFERROR(TRIM(INDEX(Responses!$A47:$AN47,MATCH(Lists!$B$24,Responses!$A$1:$AN$1,0))&amp;""),""))</f>
        <v/>
      </c>
      <c r="R48" s="20">
        <f>IF($A48="","",IFERROR(TRIM(INDEX(Responses!$A47:$AN47,MATCH(Lists!$B$21,Responses!$A$1:$AN$1,0))&amp;""),""))</f>
        <v/>
      </c>
    </row>
    <row r="49">
      <c r="A49" s="20">
        <f>IFERROR(TRIM(INDEX(Responses!$A48:$AN48,MATCH(Lists!$B$3,Responses!$A$1:$AN$1,0))&amp;""),"")</f>
        <v/>
      </c>
      <c r="B49" s="20">
        <f>IF($A49="","",IFERROR(TRIM(INDEX(Responses!$A48:$AN48,MATCH(Lists!$B$4,Responses!$A$1:$AN$1,0))&amp;""),""))</f>
        <v/>
      </c>
      <c r="C49" s="20">
        <f>IF($A49="","",IF(IFERROR(TRIM(INDEX(Responses!$A48:$AN48,MATCH(Lists!$B$5,Responses!$A$1:$AN$1,0))&amp;""),"")&lt;&gt;"",IFERROR(TRIM(INDEX(Responses!$A48:$AN48,MATCH(Lists!$B$5,Responses!$A$1:$AN$1,0))&amp;""),""),IFERROR(TRIM(INDEX(Responses!$A48:$AN48,MATCH(Lists!$B$6,Responses!$A$1:$AN$1,0))&amp;""),"")))</f>
        <v/>
      </c>
      <c r="D49" s="20">
        <f>IF($A49="","",IFERROR(TRIM(INDEX(Responses!$A48:$AN48,MATCH(Lists!$B$7,Responses!$A$1:$AN$1,0))&amp;""),""))</f>
        <v/>
      </c>
      <c r="E49" s="20">
        <f>IF($A49="","",IFERROR(TRIM(INDEX(Responses!$A48:$AN48,MATCH(Lists!$B$8,Responses!$A$1:$AN$1,0))&amp;""),""))</f>
        <v/>
      </c>
      <c r="F49" s="20">
        <f>IF($A49="","",IFERROR(TRIM(INDEX(Responses!$A48:$AN48,MATCH(Lists!$B$9,Responses!$A$1:$AN$1,0))&amp;""),""))</f>
        <v/>
      </c>
      <c r="G49" s="20">
        <f>IF($A49="","",IFERROR(TRIM(INDEX(Responses!$A48:$AN48,MATCH(Lists!$B$10,Responses!$A$1:$AN$1,0))&amp;""),""))</f>
        <v/>
      </c>
      <c r="H49" s="20">
        <f>IF($A49="","",IFERROR(TRIM(INDEX(Responses!$A48:$AN48,MATCH(Lists!$B$11,Responses!$A$1:$AN$1,0))&amp;""),""))</f>
        <v/>
      </c>
      <c r="I49" s="20">
        <f>IF($A49="","",IFERROR(TRIM(INDEX(Responses!$A48:$AN48,MATCH(Lists!$B$12,Responses!$A$1:$AN$1,0))&amp;""),""))</f>
        <v/>
      </c>
      <c r="J49" s="20">
        <f>IF($A49="","",IFERROR(TRIM(INDEX(Responses!$A48:$AN48,MATCH(Lists!$B$13,Responses!$A$1:$AN$1,0))&amp;""),""))</f>
        <v/>
      </c>
      <c r="K49" s="20">
        <f>IF($A49="","",IFERROR(TRIM(INDEX(Responses!$A48:$AN48,MATCH(Lists!$B$14,Responses!$A$1:$AN$1,0))&amp;""),""))</f>
        <v/>
      </c>
      <c r="L49" s="20">
        <f>IF($A49="","",IFERROR(TRIM(INDEX(Responses!$A48:$AN48,MATCH(Lists!$B$15,Responses!$A$1:$AN$1,0))&amp;""),""))</f>
        <v/>
      </c>
      <c r="M49" s="20">
        <f>IF($A49="","",IFERROR(TRIM(INDEX(Responses!$A48:$AN48,MATCH(Lists!$B$16,Responses!$A$1:$AN$1,0))&amp;""),""))</f>
        <v/>
      </c>
      <c r="N49" s="20">
        <f>IF($A49="","",IFERROR(TRIM(INDEX(Responses!$A48:$AN48,MATCH(Lists!$B$17,Responses!$A$1:$AN$1,0))&amp;""),""))</f>
        <v/>
      </c>
      <c r="O49" s="20">
        <f>IF($A49="","",IFERROR(TRIM(INDEX(Responses!$A48:$AN48,MATCH(Lists!$B$18,Responses!$A$1:$AN$1,0))&amp;""),""))</f>
        <v/>
      </c>
      <c r="P49" s="20">
        <f>IF($A49="","",IFERROR(TRIM(INDEX(Responses!$A48:$AN48,MATCH(Lists!$B$19,Responses!$A$1:$AN$1,0))&amp;""),""))</f>
        <v/>
      </c>
      <c r="Q49" s="20">
        <f>IF($A49="","",IFERROR(TRIM(INDEX(Responses!$A48:$AN48,MATCH(Lists!$B$24,Responses!$A$1:$AN$1,0))&amp;""),""))</f>
        <v/>
      </c>
      <c r="R49" s="20">
        <f>IF($A49="","",IFERROR(TRIM(INDEX(Responses!$A48:$AN48,MATCH(Lists!$B$21,Responses!$A$1:$AN$1,0))&amp;""),""))</f>
        <v/>
      </c>
    </row>
    <row r="50">
      <c r="A50" s="20">
        <f>IFERROR(TRIM(INDEX(Responses!$A49:$AN49,MATCH(Lists!$B$3,Responses!$A$1:$AN$1,0))&amp;""),"")</f>
        <v/>
      </c>
      <c r="B50" s="20">
        <f>IF($A50="","",IFERROR(TRIM(INDEX(Responses!$A49:$AN49,MATCH(Lists!$B$4,Responses!$A$1:$AN$1,0))&amp;""),""))</f>
        <v/>
      </c>
      <c r="C50" s="20">
        <f>IF($A50="","",IF(IFERROR(TRIM(INDEX(Responses!$A49:$AN49,MATCH(Lists!$B$5,Responses!$A$1:$AN$1,0))&amp;""),"")&lt;&gt;"",IFERROR(TRIM(INDEX(Responses!$A49:$AN49,MATCH(Lists!$B$5,Responses!$A$1:$AN$1,0))&amp;""),""),IFERROR(TRIM(INDEX(Responses!$A49:$AN49,MATCH(Lists!$B$6,Responses!$A$1:$AN$1,0))&amp;""),"")))</f>
        <v/>
      </c>
      <c r="D50" s="20">
        <f>IF($A50="","",IFERROR(TRIM(INDEX(Responses!$A49:$AN49,MATCH(Lists!$B$7,Responses!$A$1:$AN$1,0))&amp;""),""))</f>
        <v/>
      </c>
      <c r="E50" s="20">
        <f>IF($A50="","",IFERROR(TRIM(INDEX(Responses!$A49:$AN49,MATCH(Lists!$B$8,Responses!$A$1:$AN$1,0))&amp;""),""))</f>
        <v/>
      </c>
      <c r="F50" s="20">
        <f>IF($A50="","",IFERROR(TRIM(INDEX(Responses!$A49:$AN49,MATCH(Lists!$B$9,Responses!$A$1:$AN$1,0))&amp;""),""))</f>
        <v/>
      </c>
      <c r="G50" s="20">
        <f>IF($A50="","",IFERROR(TRIM(INDEX(Responses!$A49:$AN49,MATCH(Lists!$B$10,Responses!$A$1:$AN$1,0))&amp;""),""))</f>
        <v/>
      </c>
      <c r="H50" s="20">
        <f>IF($A50="","",IFERROR(TRIM(INDEX(Responses!$A49:$AN49,MATCH(Lists!$B$11,Responses!$A$1:$AN$1,0))&amp;""),""))</f>
        <v/>
      </c>
      <c r="I50" s="20">
        <f>IF($A50="","",IFERROR(TRIM(INDEX(Responses!$A49:$AN49,MATCH(Lists!$B$12,Responses!$A$1:$AN$1,0))&amp;""),""))</f>
        <v/>
      </c>
      <c r="J50" s="20">
        <f>IF($A50="","",IFERROR(TRIM(INDEX(Responses!$A49:$AN49,MATCH(Lists!$B$13,Responses!$A$1:$AN$1,0))&amp;""),""))</f>
        <v/>
      </c>
      <c r="K50" s="20">
        <f>IF($A50="","",IFERROR(TRIM(INDEX(Responses!$A49:$AN49,MATCH(Lists!$B$14,Responses!$A$1:$AN$1,0))&amp;""),""))</f>
        <v/>
      </c>
      <c r="L50" s="20">
        <f>IF($A50="","",IFERROR(TRIM(INDEX(Responses!$A49:$AN49,MATCH(Lists!$B$15,Responses!$A$1:$AN$1,0))&amp;""),""))</f>
        <v/>
      </c>
      <c r="M50" s="20">
        <f>IF($A50="","",IFERROR(TRIM(INDEX(Responses!$A49:$AN49,MATCH(Lists!$B$16,Responses!$A$1:$AN$1,0))&amp;""),""))</f>
        <v/>
      </c>
      <c r="N50" s="20">
        <f>IF($A50="","",IFERROR(TRIM(INDEX(Responses!$A49:$AN49,MATCH(Lists!$B$17,Responses!$A$1:$AN$1,0))&amp;""),""))</f>
        <v/>
      </c>
      <c r="O50" s="20">
        <f>IF($A50="","",IFERROR(TRIM(INDEX(Responses!$A49:$AN49,MATCH(Lists!$B$18,Responses!$A$1:$AN$1,0))&amp;""),""))</f>
        <v/>
      </c>
      <c r="P50" s="20">
        <f>IF($A50="","",IFERROR(TRIM(INDEX(Responses!$A49:$AN49,MATCH(Lists!$B$19,Responses!$A$1:$AN$1,0))&amp;""),""))</f>
        <v/>
      </c>
      <c r="Q50" s="20">
        <f>IF($A50="","",IFERROR(TRIM(INDEX(Responses!$A49:$AN49,MATCH(Lists!$B$24,Responses!$A$1:$AN$1,0))&amp;""),""))</f>
        <v/>
      </c>
      <c r="R50" s="20">
        <f>IF($A50="","",IFERROR(TRIM(INDEX(Responses!$A49:$AN49,MATCH(Lists!$B$21,Responses!$A$1:$AN$1,0))&amp;""),""))</f>
        <v/>
      </c>
    </row>
    <row r="51">
      <c r="A51" s="20">
        <f>IFERROR(TRIM(INDEX(Responses!$A50:$AN50,MATCH(Lists!$B$3,Responses!$A$1:$AN$1,0))&amp;""),"")</f>
        <v/>
      </c>
      <c r="B51" s="20">
        <f>IF($A51="","",IFERROR(TRIM(INDEX(Responses!$A50:$AN50,MATCH(Lists!$B$4,Responses!$A$1:$AN$1,0))&amp;""),""))</f>
        <v/>
      </c>
      <c r="C51" s="20">
        <f>IF($A51="","",IF(IFERROR(TRIM(INDEX(Responses!$A50:$AN50,MATCH(Lists!$B$5,Responses!$A$1:$AN$1,0))&amp;""),"")&lt;&gt;"",IFERROR(TRIM(INDEX(Responses!$A50:$AN50,MATCH(Lists!$B$5,Responses!$A$1:$AN$1,0))&amp;""),""),IFERROR(TRIM(INDEX(Responses!$A50:$AN50,MATCH(Lists!$B$6,Responses!$A$1:$AN$1,0))&amp;""),"")))</f>
        <v/>
      </c>
      <c r="D51" s="20">
        <f>IF($A51="","",IFERROR(TRIM(INDEX(Responses!$A50:$AN50,MATCH(Lists!$B$7,Responses!$A$1:$AN$1,0))&amp;""),""))</f>
        <v/>
      </c>
      <c r="E51" s="20">
        <f>IF($A51="","",IFERROR(TRIM(INDEX(Responses!$A50:$AN50,MATCH(Lists!$B$8,Responses!$A$1:$AN$1,0))&amp;""),""))</f>
        <v/>
      </c>
      <c r="F51" s="20">
        <f>IF($A51="","",IFERROR(TRIM(INDEX(Responses!$A50:$AN50,MATCH(Lists!$B$9,Responses!$A$1:$AN$1,0))&amp;""),""))</f>
        <v/>
      </c>
      <c r="G51" s="20">
        <f>IF($A51="","",IFERROR(TRIM(INDEX(Responses!$A50:$AN50,MATCH(Lists!$B$10,Responses!$A$1:$AN$1,0))&amp;""),""))</f>
        <v/>
      </c>
      <c r="H51" s="20">
        <f>IF($A51="","",IFERROR(TRIM(INDEX(Responses!$A50:$AN50,MATCH(Lists!$B$11,Responses!$A$1:$AN$1,0))&amp;""),""))</f>
        <v/>
      </c>
      <c r="I51" s="20">
        <f>IF($A51="","",IFERROR(TRIM(INDEX(Responses!$A50:$AN50,MATCH(Lists!$B$12,Responses!$A$1:$AN$1,0))&amp;""),""))</f>
        <v/>
      </c>
      <c r="J51" s="20">
        <f>IF($A51="","",IFERROR(TRIM(INDEX(Responses!$A50:$AN50,MATCH(Lists!$B$13,Responses!$A$1:$AN$1,0))&amp;""),""))</f>
        <v/>
      </c>
      <c r="K51" s="20">
        <f>IF($A51="","",IFERROR(TRIM(INDEX(Responses!$A50:$AN50,MATCH(Lists!$B$14,Responses!$A$1:$AN$1,0))&amp;""),""))</f>
        <v/>
      </c>
      <c r="L51" s="20">
        <f>IF($A51="","",IFERROR(TRIM(INDEX(Responses!$A50:$AN50,MATCH(Lists!$B$15,Responses!$A$1:$AN$1,0))&amp;""),""))</f>
        <v/>
      </c>
      <c r="M51" s="20">
        <f>IF($A51="","",IFERROR(TRIM(INDEX(Responses!$A50:$AN50,MATCH(Lists!$B$16,Responses!$A$1:$AN$1,0))&amp;""),""))</f>
        <v/>
      </c>
      <c r="N51" s="20">
        <f>IF($A51="","",IFERROR(TRIM(INDEX(Responses!$A50:$AN50,MATCH(Lists!$B$17,Responses!$A$1:$AN$1,0))&amp;""),""))</f>
        <v/>
      </c>
      <c r="O51" s="20">
        <f>IF($A51="","",IFERROR(TRIM(INDEX(Responses!$A50:$AN50,MATCH(Lists!$B$18,Responses!$A$1:$AN$1,0))&amp;""),""))</f>
        <v/>
      </c>
      <c r="P51" s="20">
        <f>IF($A51="","",IFERROR(TRIM(INDEX(Responses!$A50:$AN50,MATCH(Lists!$B$19,Responses!$A$1:$AN$1,0))&amp;""),""))</f>
        <v/>
      </c>
      <c r="Q51" s="20">
        <f>IF($A51="","",IFERROR(TRIM(INDEX(Responses!$A50:$AN50,MATCH(Lists!$B$24,Responses!$A$1:$AN$1,0))&amp;""),""))</f>
        <v/>
      </c>
      <c r="R51" s="20">
        <f>IF($A51="","",IFERROR(TRIM(INDEX(Responses!$A50:$AN50,MATCH(Lists!$B$21,Responses!$A$1:$AN$1,0))&amp;""),""))</f>
        <v/>
      </c>
    </row>
    <row r="52">
      <c r="A52" s="20">
        <f>IFERROR(TRIM(INDEX(Responses!$A51:$AN51,MATCH(Lists!$B$3,Responses!$A$1:$AN$1,0))&amp;""),"")</f>
        <v/>
      </c>
      <c r="B52" s="20">
        <f>IF($A52="","",IFERROR(TRIM(INDEX(Responses!$A51:$AN51,MATCH(Lists!$B$4,Responses!$A$1:$AN$1,0))&amp;""),""))</f>
        <v/>
      </c>
      <c r="C52" s="20">
        <f>IF($A52="","",IF(IFERROR(TRIM(INDEX(Responses!$A51:$AN51,MATCH(Lists!$B$5,Responses!$A$1:$AN$1,0))&amp;""),"")&lt;&gt;"",IFERROR(TRIM(INDEX(Responses!$A51:$AN51,MATCH(Lists!$B$5,Responses!$A$1:$AN$1,0))&amp;""),""),IFERROR(TRIM(INDEX(Responses!$A51:$AN51,MATCH(Lists!$B$6,Responses!$A$1:$AN$1,0))&amp;""),"")))</f>
        <v/>
      </c>
      <c r="D52" s="20">
        <f>IF($A52="","",IFERROR(TRIM(INDEX(Responses!$A51:$AN51,MATCH(Lists!$B$7,Responses!$A$1:$AN$1,0))&amp;""),""))</f>
        <v/>
      </c>
      <c r="E52" s="20">
        <f>IF($A52="","",IFERROR(TRIM(INDEX(Responses!$A51:$AN51,MATCH(Lists!$B$8,Responses!$A$1:$AN$1,0))&amp;""),""))</f>
        <v/>
      </c>
      <c r="F52" s="20">
        <f>IF($A52="","",IFERROR(TRIM(INDEX(Responses!$A51:$AN51,MATCH(Lists!$B$9,Responses!$A$1:$AN$1,0))&amp;""),""))</f>
        <v/>
      </c>
      <c r="G52" s="20">
        <f>IF($A52="","",IFERROR(TRIM(INDEX(Responses!$A51:$AN51,MATCH(Lists!$B$10,Responses!$A$1:$AN$1,0))&amp;""),""))</f>
        <v/>
      </c>
      <c r="H52" s="20">
        <f>IF($A52="","",IFERROR(TRIM(INDEX(Responses!$A51:$AN51,MATCH(Lists!$B$11,Responses!$A$1:$AN$1,0))&amp;""),""))</f>
        <v/>
      </c>
      <c r="I52" s="20">
        <f>IF($A52="","",IFERROR(TRIM(INDEX(Responses!$A51:$AN51,MATCH(Lists!$B$12,Responses!$A$1:$AN$1,0))&amp;""),""))</f>
        <v/>
      </c>
      <c r="J52" s="20">
        <f>IF($A52="","",IFERROR(TRIM(INDEX(Responses!$A51:$AN51,MATCH(Lists!$B$13,Responses!$A$1:$AN$1,0))&amp;""),""))</f>
        <v/>
      </c>
      <c r="K52" s="20">
        <f>IF($A52="","",IFERROR(TRIM(INDEX(Responses!$A51:$AN51,MATCH(Lists!$B$14,Responses!$A$1:$AN$1,0))&amp;""),""))</f>
        <v/>
      </c>
      <c r="L52" s="20">
        <f>IF($A52="","",IFERROR(TRIM(INDEX(Responses!$A51:$AN51,MATCH(Lists!$B$15,Responses!$A$1:$AN$1,0))&amp;""),""))</f>
        <v/>
      </c>
      <c r="M52" s="20">
        <f>IF($A52="","",IFERROR(TRIM(INDEX(Responses!$A51:$AN51,MATCH(Lists!$B$16,Responses!$A$1:$AN$1,0))&amp;""),""))</f>
        <v/>
      </c>
      <c r="N52" s="20">
        <f>IF($A52="","",IFERROR(TRIM(INDEX(Responses!$A51:$AN51,MATCH(Lists!$B$17,Responses!$A$1:$AN$1,0))&amp;""),""))</f>
        <v/>
      </c>
      <c r="O52" s="20">
        <f>IF($A52="","",IFERROR(TRIM(INDEX(Responses!$A51:$AN51,MATCH(Lists!$B$18,Responses!$A$1:$AN$1,0))&amp;""),""))</f>
        <v/>
      </c>
      <c r="P52" s="20">
        <f>IF($A52="","",IFERROR(TRIM(INDEX(Responses!$A51:$AN51,MATCH(Lists!$B$19,Responses!$A$1:$AN$1,0))&amp;""),""))</f>
        <v/>
      </c>
      <c r="Q52" s="20">
        <f>IF($A52="","",IFERROR(TRIM(INDEX(Responses!$A51:$AN51,MATCH(Lists!$B$24,Responses!$A$1:$AN$1,0))&amp;""),""))</f>
        <v/>
      </c>
      <c r="R52" s="20">
        <f>IF($A52="","",IFERROR(TRIM(INDEX(Responses!$A51:$AN51,MATCH(Lists!$B$21,Responses!$A$1:$AN$1,0))&amp;""),""))</f>
        <v/>
      </c>
    </row>
    <row r="53">
      <c r="A53" s="20">
        <f>IFERROR(TRIM(INDEX(Responses!$A52:$AN52,MATCH(Lists!$B$3,Responses!$A$1:$AN$1,0))&amp;""),"")</f>
        <v/>
      </c>
      <c r="B53" s="20">
        <f>IF($A53="","",IFERROR(TRIM(INDEX(Responses!$A52:$AN52,MATCH(Lists!$B$4,Responses!$A$1:$AN$1,0))&amp;""),""))</f>
        <v/>
      </c>
      <c r="C53" s="20">
        <f>IF($A53="","",IF(IFERROR(TRIM(INDEX(Responses!$A52:$AN52,MATCH(Lists!$B$5,Responses!$A$1:$AN$1,0))&amp;""),"")&lt;&gt;"",IFERROR(TRIM(INDEX(Responses!$A52:$AN52,MATCH(Lists!$B$5,Responses!$A$1:$AN$1,0))&amp;""),""),IFERROR(TRIM(INDEX(Responses!$A52:$AN52,MATCH(Lists!$B$6,Responses!$A$1:$AN$1,0))&amp;""),"")))</f>
        <v/>
      </c>
      <c r="D53" s="20">
        <f>IF($A53="","",IFERROR(TRIM(INDEX(Responses!$A52:$AN52,MATCH(Lists!$B$7,Responses!$A$1:$AN$1,0))&amp;""),""))</f>
        <v/>
      </c>
      <c r="E53" s="20">
        <f>IF($A53="","",IFERROR(TRIM(INDEX(Responses!$A52:$AN52,MATCH(Lists!$B$8,Responses!$A$1:$AN$1,0))&amp;""),""))</f>
        <v/>
      </c>
      <c r="F53" s="20">
        <f>IF($A53="","",IFERROR(TRIM(INDEX(Responses!$A52:$AN52,MATCH(Lists!$B$9,Responses!$A$1:$AN$1,0))&amp;""),""))</f>
        <v/>
      </c>
      <c r="G53" s="20">
        <f>IF($A53="","",IFERROR(TRIM(INDEX(Responses!$A52:$AN52,MATCH(Lists!$B$10,Responses!$A$1:$AN$1,0))&amp;""),""))</f>
        <v/>
      </c>
      <c r="H53" s="20">
        <f>IF($A53="","",IFERROR(TRIM(INDEX(Responses!$A52:$AN52,MATCH(Lists!$B$11,Responses!$A$1:$AN$1,0))&amp;""),""))</f>
        <v/>
      </c>
      <c r="I53" s="20">
        <f>IF($A53="","",IFERROR(TRIM(INDEX(Responses!$A52:$AN52,MATCH(Lists!$B$12,Responses!$A$1:$AN$1,0))&amp;""),""))</f>
        <v/>
      </c>
      <c r="J53" s="20">
        <f>IF($A53="","",IFERROR(TRIM(INDEX(Responses!$A52:$AN52,MATCH(Lists!$B$13,Responses!$A$1:$AN$1,0))&amp;""),""))</f>
        <v/>
      </c>
      <c r="K53" s="20">
        <f>IF($A53="","",IFERROR(TRIM(INDEX(Responses!$A52:$AN52,MATCH(Lists!$B$14,Responses!$A$1:$AN$1,0))&amp;""),""))</f>
        <v/>
      </c>
      <c r="L53" s="20">
        <f>IF($A53="","",IFERROR(TRIM(INDEX(Responses!$A52:$AN52,MATCH(Lists!$B$15,Responses!$A$1:$AN$1,0))&amp;""),""))</f>
        <v/>
      </c>
      <c r="M53" s="20">
        <f>IF($A53="","",IFERROR(TRIM(INDEX(Responses!$A52:$AN52,MATCH(Lists!$B$16,Responses!$A$1:$AN$1,0))&amp;""),""))</f>
        <v/>
      </c>
      <c r="N53" s="20">
        <f>IF($A53="","",IFERROR(TRIM(INDEX(Responses!$A52:$AN52,MATCH(Lists!$B$17,Responses!$A$1:$AN$1,0))&amp;""),""))</f>
        <v/>
      </c>
      <c r="O53" s="20">
        <f>IF($A53="","",IFERROR(TRIM(INDEX(Responses!$A52:$AN52,MATCH(Lists!$B$18,Responses!$A$1:$AN$1,0))&amp;""),""))</f>
        <v/>
      </c>
      <c r="P53" s="20">
        <f>IF($A53="","",IFERROR(TRIM(INDEX(Responses!$A52:$AN52,MATCH(Lists!$B$19,Responses!$A$1:$AN$1,0))&amp;""),""))</f>
        <v/>
      </c>
      <c r="Q53" s="20">
        <f>IF($A53="","",IFERROR(TRIM(INDEX(Responses!$A52:$AN52,MATCH(Lists!$B$24,Responses!$A$1:$AN$1,0))&amp;""),""))</f>
        <v/>
      </c>
      <c r="R53" s="20">
        <f>IF($A53="","",IFERROR(TRIM(INDEX(Responses!$A52:$AN52,MATCH(Lists!$B$21,Responses!$A$1:$AN$1,0))&amp;""),""))</f>
        <v/>
      </c>
    </row>
    <row r="54">
      <c r="A54" s="20">
        <f>IFERROR(TRIM(INDEX(Responses!$A53:$AN53,MATCH(Lists!$B$3,Responses!$A$1:$AN$1,0))&amp;""),"")</f>
        <v/>
      </c>
      <c r="B54" s="20">
        <f>IF($A54="","",IFERROR(TRIM(INDEX(Responses!$A53:$AN53,MATCH(Lists!$B$4,Responses!$A$1:$AN$1,0))&amp;""),""))</f>
        <v/>
      </c>
      <c r="C54" s="20">
        <f>IF($A54="","",IF(IFERROR(TRIM(INDEX(Responses!$A53:$AN53,MATCH(Lists!$B$5,Responses!$A$1:$AN$1,0))&amp;""),"")&lt;&gt;"",IFERROR(TRIM(INDEX(Responses!$A53:$AN53,MATCH(Lists!$B$5,Responses!$A$1:$AN$1,0))&amp;""),""),IFERROR(TRIM(INDEX(Responses!$A53:$AN53,MATCH(Lists!$B$6,Responses!$A$1:$AN$1,0))&amp;""),"")))</f>
        <v/>
      </c>
      <c r="D54" s="20">
        <f>IF($A54="","",IFERROR(TRIM(INDEX(Responses!$A53:$AN53,MATCH(Lists!$B$7,Responses!$A$1:$AN$1,0))&amp;""),""))</f>
        <v/>
      </c>
      <c r="E54" s="20">
        <f>IF($A54="","",IFERROR(TRIM(INDEX(Responses!$A53:$AN53,MATCH(Lists!$B$8,Responses!$A$1:$AN$1,0))&amp;""),""))</f>
        <v/>
      </c>
      <c r="F54" s="20">
        <f>IF($A54="","",IFERROR(TRIM(INDEX(Responses!$A53:$AN53,MATCH(Lists!$B$9,Responses!$A$1:$AN$1,0))&amp;""),""))</f>
        <v/>
      </c>
      <c r="G54" s="20">
        <f>IF($A54="","",IFERROR(TRIM(INDEX(Responses!$A53:$AN53,MATCH(Lists!$B$10,Responses!$A$1:$AN$1,0))&amp;""),""))</f>
        <v/>
      </c>
      <c r="H54" s="20">
        <f>IF($A54="","",IFERROR(TRIM(INDEX(Responses!$A53:$AN53,MATCH(Lists!$B$11,Responses!$A$1:$AN$1,0))&amp;""),""))</f>
        <v/>
      </c>
      <c r="I54" s="20">
        <f>IF($A54="","",IFERROR(TRIM(INDEX(Responses!$A53:$AN53,MATCH(Lists!$B$12,Responses!$A$1:$AN$1,0))&amp;""),""))</f>
        <v/>
      </c>
      <c r="J54" s="20">
        <f>IF($A54="","",IFERROR(TRIM(INDEX(Responses!$A53:$AN53,MATCH(Lists!$B$13,Responses!$A$1:$AN$1,0))&amp;""),""))</f>
        <v/>
      </c>
      <c r="K54" s="20">
        <f>IF($A54="","",IFERROR(TRIM(INDEX(Responses!$A53:$AN53,MATCH(Lists!$B$14,Responses!$A$1:$AN$1,0))&amp;""),""))</f>
        <v/>
      </c>
      <c r="L54" s="20">
        <f>IF($A54="","",IFERROR(TRIM(INDEX(Responses!$A53:$AN53,MATCH(Lists!$B$15,Responses!$A$1:$AN$1,0))&amp;""),""))</f>
        <v/>
      </c>
      <c r="M54" s="20">
        <f>IF($A54="","",IFERROR(TRIM(INDEX(Responses!$A53:$AN53,MATCH(Lists!$B$16,Responses!$A$1:$AN$1,0))&amp;""),""))</f>
        <v/>
      </c>
      <c r="N54" s="20">
        <f>IF($A54="","",IFERROR(TRIM(INDEX(Responses!$A53:$AN53,MATCH(Lists!$B$17,Responses!$A$1:$AN$1,0))&amp;""),""))</f>
        <v/>
      </c>
      <c r="O54" s="20">
        <f>IF($A54="","",IFERROR(TRIM(INDEX(Responses!$A53:$AN53,MATCH(Lists!$B$18,Responses!$A$1:$AN$1,0))&amp;""),""))</f>
        <v/>
      </c>
      <c r="P54" s="20">
        <f>IF($A54="","",IFERROR(TRIM(INDEX(Responses!$A53:$AN53,MATCH(Lists!$B$19,Responses!$A$1:$AN$1,0))&amp;""),""))</f>
        <v/>
      </c>
      <c r="Q54" s="20">
        <f>IF($A54="","",IFERROR(TRIM(INDEX(Responses!$A53:$AN53,MATCH(Lists!$B$24,Responses!$A$1:$AN$1,0))&amp;""),""))</f>
        <v/>
      </c>
      <c r="R54" s="20">
        <f>IF($A54="","",IFERROR(TRIM(INDEX(Responses!$A53:$AN53,MATCH(Lists!$B$21,Responses!$A$1:$AN$1,0))&amp;""),""))</f>
        <v/>
      </c>
    </row>
    <row r="55">
      <c r="A55" s="20">
        <f>IFERROR(TRIM(INDEX(Responses!$A54:$AN54,MATCH(Lists!$B$3,Responses!$A$1:$AN$1,0))&amp;""),"")</f>
        <v/>
      </c>
      <c r="B55" s="20">
        <f>IF($A55="","",IFERROR(TRIM(INDEX(Responses!$A54:$AN54,MATCH(Lists!$B$4,Responses!$A$1:$AN$1,0))&amp;""),""))</f>
        <v/>
      </c>
      <c r="C55" s="20">
        <f>IF($A55="","",IF(IFERROR(TRIM(INDEX(Responses!$A54:$AN54,MATCH(Lists!$B$5,Responses!$A$1:$AN$1,0))&amp;""),"")&lt;&gt;"",IFERROR(TRIM(INDEX(Responses!$A54:$AN54,MATCH(Lists!$B$5,Responses!$A$1:$AN$1,0))&amp;""),""),IFERROR(TRIM(INDEX(Responses!$A54:$AN54,MATCH(Lists!$B$6,Responses!$A$1:$AN$1,0))&amp;""),"")))</f>
        <v/>
      </c>
      <c r="D55" s="20">
        <f>IF($A55="","",IFERROR(TRIM(INDEX(Responses!$A54:$AN54,MATCH(Lists!$B$7,Responses!$A$1:$AN$1,0))&amp;""),""))</f>
        <v/>
      </c>
      <c r="E55" s="20">
        <f>IF($A55="","",IFERROR(TRIM(INDEX(Responses!$A54:$AN54,MATCH(Lists!$B$8,Responses!$A$1:$AN$1,0))&amp;""),""))</f>
        <v/>
      </c>
      <c r="F55" s="20">
        <f>IF($A55="","",IFERROR(TRIM(INDEX(Responses!$A54:$AN54,MATCH(Lists!$B$9,Responses!$A$1:$AN$1,0))&amp;""),""))</f>
        <v/>
      </c>
      <c r="G55" s="20">
        <f>IF($A55="","",IFERROR(TRIM(INDEX(Responses!$A54:$AN54,MATCH(Lists!$B$10,Responses!$A$1:$AN$1,0))&amp;""),""))</f>
        <v/>
      </c>
      <c r="H55" s="20">
        <f>IF($A55="","",IFERROR(TRIM(INDEX(Responses!$A54:$AN54,MATCH(Lists!$B$11,Responses!$A$1:$AN$1,0))&amp;""),""))</f>
        <v/>
      </c>
      <c r="I55" s="20">
        <f>IF($A55="","",IFERROR(TRIM(INDEX(Responses!$A54:$AN54,MATCH(Lists!$B$12,Responses!$A$1:$AN$1,0))&amp;""),""))</f>
        <v/>
      </c>
      <c r="J55" s="20">
        <f>IF($A55="","",IFERROR(TRIM(INDEX(Responses!$A54:$AN54,MATCH(Lists!$B$13,Responses!$A$1:$AN$1,0))&amp;""),""))</f>
        <v/>
      </c>
      <c r="K55" s="20">
        <f>IF($A55="","",IFERROR(TRIM(INDEX(Responses!$A54:$AN54,MATCH(Lists!$B$14,Responses!$A$1:$AN$1,0))&amp;""),""))</f>
        <v/>
      </c>
      <c r="L55" s="20">
        <f>IF($A55="","",IFERROR(TRIM(INDEX(Responses!$A54:$AN54,MATCH(Lists!$B$15,Responses!$A$1:$AN$1,0))&amp;""),""))</f>
        <v/>
      </c>
      <c r="M55" s="20">
        <f>IF($A55="","",IFERROR(TRIM(INDEX(Responses!$A54:$AN54,MATCH(Lists!$B$16,Responses!$A$1:$AN$1,0))&amp;""),""))</f>
        <v/>
      </c>
      <c r="N55" s="20">
        <f>IF($A55="","",IFERROR(TRIM(INDEX(Responses!$A54:$AN54,MATCH(Lists!$B$17,Responses!$A$1:$AN$1,0))&amp;""),""))</f>
        <v/>
      </c>
      <c r="O55" s="20">
        <f>IF($A55="","",IFERROR(TRIM(INDEX(Responses!$A54:$AN54,MATCH(Lists!$B$18,Responses!$A$1:$AN$1,0))&amp;""),""))</f>
        <v/>
      </c>
      <c r="P55" s="20">
        <f>IF($A55="","",IFERROR(TRIM(INDEX(Responses!$A54:$AN54,MATCH(Lists!$B$19,Responses!$A$1:$AN$1,0))&amp;""),""))</f>
        <v/>
      </c>
      <c r="Q55" s="20">
        <f>IF($A55="","",IFERROR(TRIM(INDEX(Responses!$A54:$AN54,MATCH(Lists!$B$24,Responses!$A$1:$AN$1,0))&amp;""),""))</f>
        <v/>
      </c>
      <c r="R55" s="20">
        <f>IF($A55="","",IFERROR(TRIM(INDEX(Responses!$A54:$AN54,MATCH(Lists!$B$21,Responses!$A$1:$AN$1,0))&amp;""),""))</f>
        <v/>
      </c>
    </row>
    <row r="56">
      <c r="A56" s="20">
        <f>IFERROR(TRIM(INDEX(Responses!$A55:$AN55,MATCH(Lists!$B$3,Responses!$A$1:$AN$1,0))&amp;""),"")</f>
        <v/>
      </c>
      <c r="B56" s="20">
        <f>IF($A56="","",IFERROR(TRIM(INDEX(Responses!$A55:$AN55,MATCH(Lists!$B$4,Responses!$A$1:$AN$1,0))&amp;""),""))</f>
        <v/>
      </c>
      <c r="C56" s="20">
        <f>IF($A56="","",IF(IFERROR(TRIM(INDEX(Responses!$A55:$AN55,MATCH(Lists!$B$5,Responses!$A$1:$AN$1,0))&amp;""),"")&lt;&gt;"",IFERROR(TRIM(INDEX(Responses!$A55:$AN55,MATCH(Lists!$B$5,Responses!$A$1:$AN$1,0))&amp;""),""),IFERROR(TRIM(INDEX(Responses!$A55:$AN55,MATCH(Lists!$B$6,Responses!$A$1:$AN$1,0))&amp;""),"")))</f>
        <v/>
      </c>
      <c r="D56" s="20">
        <f>IF($A56="","",IFERROR(TRIM(INDEX(Responses!$A55:$AN55,MATCH(Lists!$B$7,Responses!$A$1:$AN$1,0))&amp;""),""))</f>
        <v/>
      </c>
      <c r="E56" s="20">
        <f>IF($A56="","",IFERROR(TRIM(INDEX(Responses!$A55:$AN55,MATCH(Lists!$B$8,Responses!$A$1:$AN$1,0))&amp;""),""))</f>
        <v/>
      </c>
      <c r="F56" s="20">
        <f>IF($A56="","",IFERROR(TRIM(INDEX(Responses!$A55:$AN55,MATCH(Lists!$B$9,Responses!$A$1:$AN$1,0))&amp;""),""))</f>
        <v/>
      </c>
      <c r="G56" s="20">
        <f>IF($A56="","",IFERROR(TRIM(INDEX(Responses!$A55:$AN55,MATCH(Lists!$B$10,Responses!$A$1:$AN$1,0))&amp;""),""))</f>
        <v/>
      </c>
      <c r="H56" s="20">
        <f>IF($A56="","",IFERROR(TRIM(INDEX(Responses!$A55:$AN55,MATCH(Lists!$B$11,Responses!$A$1:$AN$1,0))&amp;""),""))</f>
        <v/>
      </c>
      <c r="I56" s="20">
        <f>IF($A56="","",IFERROR(TRIM(INDEX(Responses!$A55:$AN55,MATCH(Lists!$B$12,Responses!$A$1:$AN$1,0))&amp;""),""))</f>
        <v/>
      </c>
      <c r="J56" s="20">
        <f>IF($A56="","",IFERROR(TRIM(INDEX(Responses!$A55:$AN55,MATCH(Lists!$B$13,Responses!$A$1:$AN$1,0))&amp;""),""))</f>
        <v/>
      </c>
      <c r="K56" s="20">
        <f>IF($A56="","",IFERROR(TRIM(INDEX(Responses!$A55:$AN55,MATCH(Lists!$B$14,Responses!$A$1:$AN$1,0))&amp;""),""))</f>
        <v/>
      </c>
      <c r="L56" s="20">
        <f>IF($A56="","",IFERROR(TRIM(INDEX(Responses!$A55:$AN55,MATCH(Lists!$B$15,Responses!$A$1:$AN$1,0))&amp;""),""))</f>
        <v/>
      </c>
      <c r="M56" s="20">
        <f>IF($A56="","",IFERROR(TRIM(INDEX(Responses!$A55:$AN55,MATCH(Lists!$B$16,Responses!$A$1:$AN$1,0))&amp;""),""))</f>
        <v/>
      </c>
      <c r="N56" s="20">
        <f>IF($A56="","",IFERROR(TRIM(INDEX(Responses!$A55:$AN55,MATCH(Lists!$B$17,Responses!$A$1:$AN$1,0))&amp;""),""))</f>
        <v/>
      </c>
      <c r="O56" s="20">
        <f>IF($A56="","",IFERROR(TRIM(INDEX(Responses!$A55:$AN55,MATCH(Lists!$B$18,Responses!$A$1:$AN$1,0))&amp;""),""))</f>
        <v/>
      </c>
      <c r="P56" s="20">
        <f>IF($A56="","",IFERROR(TRIM(INDEX(Responses!$A55:$AN55,MATCH(Lists!$B$19,Responses!$A$1:$AN$1,0))&amp;""),""))</f>
        <v/>
      </c>
      <c r="Q56" s="20">
        <f>IF($A56="","",IFERROR(TRIM(INDEX(Responses!$A55:$AN55,MATCH(Lists!$B$24,Responses!$A$1:$AN$1,0))&amp;""),""))</f>
        <v/>
      </c>
      <c r="R56" s="20">
        <f>IF($A56="","",IFERROR(TRIM(INDEX(Responses!$A55:$AN55,MATCH(Lists!$B$21,Responses!$A$1:$AN$1,0))&amp;""),""))</f>
        <v/>
      </c>
    </row>
    <row r="57">
      <c r="A57" s="20">
        <f>IFERROR(TRIM(INDEX(Responses!$A56:$AN56,MATCH(Lists!$B$3,Responses!$A$1:$AN$1,0))&amp;""),"")</f>
        <v/>
      </c>
      <c r="B57" s="20">
        <f>IF($A57="","",IFERROR(TRIM(INDEX(Responses!$A56:$AN56,MATCH(Lists!$B$4,Responses!$A$1:$AN$1,0))&amp;""),""))</f>
        <v/>
      </c>
      <c r="C57" s="20">
        <f>IF($A57="","",IF(IFERROR(TRIM(INDEX(Responses!$A56:$AN56,MATCH(Lists!$B$5,Responses!$A$1:$AN$1,0))&amp;""),"")&lt;&gt;"",IFERROR(TRIM(INDEX(Responses!$A56:$AN56,MATCH(Lists!$B$5,Responses!$A$1:$AN$1,0))&amp;""),""),IFERROR(TRIM(INDEX(Responses!$A56:$AN56,MATCH(Lists!$B$6,Responses!$A$1:$AN$1,0))&amp;""),"")))</f>
        <v/>
      </c>
      <c r="D57" s="20">
        <f>IF($A57="","",IFERROR(TRIM(INDEX(Responses!$A56:$AN56,MATCH(Lists!$B$7,Responses!$A$1:$AN$1,0))&amp;""),""))</f>
        <v/>
      </c>
      <c r="E57" s="20">
        <f>IF($A57="","",IFERROR(TRIM(INDEX(Responses!$A56:$AN56,MATCH(Lists!$B$8,Responses!$A$1:$AN$1,0))&amp;""),""))</f>
        <v/>
      </c>
      <c r="F57" s="20">
        <f>IF($A57="","",IFERROR(TRIM(INDEX(Responses!$A56:$AN56,MATCH(Lists!$B$9,Responses!$A$1:$AN$1,0))&amp;""),""))</f>
        <v/>
      </c>
      <c r="G57" s="20">
        <f>IF($A57="","",IFERROR(TRIM(INDEX(Responses!$A56:$AN56,MATCH(Lists!$B$10,Responses!$A$1:$AN$1,0))&amp;""),""))</f>
        <v/>
      </c>
      <c r="H57" s="20">
        <f>IF($A57="","",IFERROR(TRIM(INDEX(Responses!$A56:$AN56,MATCH(Lists!$B$11,Responses!$A$1:$AN$1,0))&amp;""),""))</f>
        <v/>
      </c>
      <c r="I57" s="20">
        <f>IF($A57="","",IFERROR(TRIM(INDEX(Responses!$A56:$AN56,MATCH(Lists!$B$12,Responses!$A$1:$AN$1,0))&amp;""),""))</f>
        <v/>
      </c>
      <c r="J57" s="20">
        <f>IF($A57="","",IFERROR(TRIM(INDEX(Responses!$A56:$AN56,MATCH(Lists!$B$13,Responses!$A$1:$AN$1,0))&amp;""),""))</f>
        <v/>
      </c>
      <c r="K57" s="20">
        <f>IF($A57="","",IFERROR(TRIM(INDEX(Responses!$A56:$AN56,MATCH(Lists!$B$14,Responses!$A$1:$AN$1,0))&amp;""),""))</f>
        <v/>
      </c>
      <c r="L57" s="20">
        <f>IF($A57="","",IFERROR(TRIM(INDEX(Responses!$A56:$AN56,MATCH(Lists!$B$15,Responses!$A$1:$AN$1,0))&amp;""),""))</f>
        <v/>
      </c>
      <c r="M57" s="20">
        <f>IF($A57="","",IFERROR(TRIM(INDEX(Responses!$A56:$AN56,MATCH(Lists!$B$16,Responses!$A$1:$AN$1,0))&amp;""),""))</f>
        <v/>
      </c>
      <c r="N57" s="20">
        <f>IF($A57="","",IFERROR(TRIM(INDEX(Responses!$A56:$AN56,MATCH(Lists!$B$17,Responses!$A$1:$AN$1,0))&amp;""),""))</f>
        <v/>
      </c>
      <c r="O57" s="20">
        <f>IF($A57="","",IFERROR(TRIM(INDEX(Responses!$A56:$AN56,MATCH(Lists!$B$18,Responses!$A$1:$AN$1,0))&amp;""),""))</f>
        <v/>
      </c>
      <c r="P57" s="20">
        <f>IF($A57="","",IFERROR(TRIM(INDEX(Responses!$A56:$AN56,MATCH(Lists!$B$19,Responses!$A$1:$AN$1,0))&amp;""),""))</f>
        <v/>
      </c>
      <c r="Q57" s="20">
        <f>IF($A57="","",IFERROR(TRIM(INDEX(Responses!$A56:$AN56,MATCH(Lists!$B$24,Responses!$A$1:$AN$1,0))&amp;""),""))</f>
        <v/>
      </c>
      <c r="R57" s="20">
        <f>IF($A57="","",IFERROR(TRIM(INDEX(Responses!$A56:$AN56,MATCH(Lists!$B$21,Responses!$A$1:$AN$1,0))&amp;""),""))</f>
        <v/>
      </c>
    </row>
    <row r="58">
      <c r="A58" s="20">
        <f>IFERROR(TRIM(INDEX(Responses!$A57:$AN57,MATCH(Lists!$B$3,Responses!$A$1:$AN$1,0))&amp;""),"")</f>
        <v/>
      </c>
      <c r="B58" s="20">
        <f>IF($A58="","",IFERROR(TRIM(INDEX(Responses!$A57:$AN57,MATCH(Lists!$B$4,Responses!$A$1:$AN$1,0))&amp;""),""))</f>
        <v/>
      </c>
      <c r="C58" s="20">
        <f>IF($A58="","",IF(IFERROR(TRIM(INDEX(Responses!$A57:$AN57,MATCH(Lists!$B$5,Responses!$A$1:$AN$1,0))&amp;""),"")&lt;&gt;"",IFERROR(TRIM(INDEX(Responses!$A57:$AN57,MATCH(Lists!$B$5,Responses!$A$1:$AN$1,0))&amp;""),""),IFERROR(TRIM(INDEX(Responses!$A57:$AN57,MATCH(Lists!$B$6,Responses!$A$1:$AN$1,0))&amp;""),"")))</f>
        <v/>
      </c>
      <c r="D58" s="20">
        <f>IF($A58="","",IFERROR(TRIM(INDEX(Responses!$A57:$AN57,MATCH(Lists!$B$7,Responses!$A$1:$AN$1,0))&amp;""),""))</f>
        <v/>
      </c>
      <c r="E58" s="20">
        <f>IF($A58="","",IFERROR(TRIM(INDEX(Responses!$A57:$AN57,MATCH(Lists!$B$8,Responses!$A$1:$AN$1,0))&amp;""),""))</f>
        <v/>
      </c>
      <c r="F58" s="20">
        <f>IF($A58="","",IFERROR(TRIM(INDEX(Responses!$A57:$AN57,MATCH(Lists!$B$9,Responses!$A$1:$AN$1,0))&amp;""),""))</f>
        <v/>
      </c>
      <c r="G58" s="20">
        <f>IF($A58="","",IFERROR(TRIM(INDEX(Responses!$A57:$AN57,MATCH(Lists!$B$10,Responses!$A$1:$AN$1,0))&amp;""),""))</f>
        <v/>
      </c>
      <c r="H58" s="20">
        <f>IF($A58="","",IFERROR(TRIM(INDEX(Responses!$A57:$AN57,MATCH(Lists!$B$11,Responses!$A$1:$AN$1,0))&amp;""),""))</f>
        <v/>
      </c>
      <c r="I58" s="20">
        <f>IF($A58="","",IFERROR(TRIM(INDEX(Responses!$A57:$AN57,MATCH(Lists!$B$12,Responses!$A$1:$AN$1,0))&amp;""),""))</f>
        <v/>
      </c>
      <c r="J58" s="20">
        <f>IF($A58="","",IFERROR(TRIM(INDEX(Responses!$A57:$AN57,MATCH(Lists!$B$13,Responses!$A$1:$AN$1,0))&amp;""),""))</f>
        <v/>
      </c>
      <c r="K58" s="20">
        <f>IF($A58="","",IFERROR(TRIM(INDEX(Responses!$A57:$AN57,MATCH(Lists!$B$14,Responses!$A$1:$AN$1,0))&amp;""),""))</f>
        <v/>
      </c>
      <c r="L58" s="20">
        <f>IF($A58="","",IFERROR(TRIM(INDEX(Responses!$A57:$AN57,MATCH(Lists!$B$15,Responses!$A$1:$AN$1,0))&amp;""),""))</f>
        <v/>
      </c>
      <c r="M58" s="20">
        <f>IF($A58="","",IFERROR(TRIM(INDEX(Responses!$A57:$AN57,MATCH(Lists!$B$16,Responses!$A$1:$AN$1,0))&amp;""),""))</f>
        <v/>
      </c>
      <c r="N58" s="20">
        <f>IF($A58="","",IFERROR(TRIM(INDEX(Responses!$A57:$AN57,MATCH(Lists!$B$17,Responses!$A$1:$AN$1,0))&amp;""),""))</f>
        <v/>
      </c>
      <c r="O58" s="20">
        <f>IF($A58="","",IFERROR(TRIM(INDEX(Responses!$A57:$AN57,MATCH(Lists!$B$18,Responses!$A$1:$AN$1,0))&amp;""),""))</f>
        <v/>
      </c>
      <c r="P58" s="20">
        <f>IF($A58="","",IFERROR(TRIM(INDEX(Responses!$A57:$AN57,MATCH(Lists!$B$19,Responses!$A$1:$AN$1,0))&amp;""),""))</f>
        <v/>
      </c>
      <c r="Q58" s="20">
        <f>IF($A58="","",IFERROR(TRIM(INDEX(Responses!$A57:$AN57,MATCH(Lists!$B$24,Responses!$A$1:$AN$1,0))&amp;""),""))</f>
        <v/>
      </c>
      <c r="R58" s="20">
        <f>IF($A58="","",IFERROR(TRIM(INDEX(Responses!$A57:$AN57,MATCH(Lists!$B$21,Responses!$A$1:$AN$1,0))&amp;""),""))</f>
        <v/>
      </c>
    </row>
    <row r="59">
      <c r="A59" s="20">
        <f>IFERROR(TRIM(INDEX(Responses!$A58:$AN58,MATCH(Lists!$B$3,Responses!$A$1:$AN$1,0))&amp;""),"")</f>
        <v/>
      </c>
      <c r="B59" s="20">
        <f>IF($A59="","",IFERROR(TRIM(INDEX(Responses!$A58:$AN58,MATCH(Lists!$B$4,Responses!$A$1:$AN$1,0))&amp;""),""))</f>
        <v/>
      </c>
      <c r="C59" s="20">
        <f>IF($A59="","",IF(IFERROR(TRIM(INDEX(Responses!$A58:$AN58,MATCH(Lists!$B$5,Responses!$A$1:$AN$1,0))&amp;""),"")&lt;&gt;"",IFERROR(TRIM(INDEX(Responses!$A58:$AN58,MATCH(Lists!$B$5,Responses!$A$1:$AN$1,0))&amp;""),""),IFERROR(TRIM(INDEX(Responses!$A58:$AN58,MATCH(Lists!$B$6,Responses!$A$1:$AN$1,0))&amp;""),"")))</f>
        <v/>
      </c>
      <c r="D59" s="20">
        <f>IF($A59="","",IFERROR(TRIM(INDEX(Responses!$A58:$AN58,MATCH(Lists!$B$7,Responses!$A$1:$AN$1,0))&amp;""),""))</f>
        <v/>
      </c>
      <c r="E59" s="20">
        <f>IF($A59="","",IFERROR(TRIM(INDEX(Responses!$A58:$AN58,MATCH(Lists!$B$8,Responses!$A$1:$AN$1,0))&amp;""),""))</f>
        <v/>
      </c>
      <c r="F59" s="20">
        <f>IF($A59="","",IFERROR(TRIM(INDEX(Responses!$A58:$AN58,MATCH(Lists!$B$9,Responses!$A$1:$AN$1,0))&amp;""),""))</f>
        <v/>
      </c>
      <c r="G59" s="20">
        <f>IF($A59="","",IFERROR(TRIM(INDEX(Responses!$A58:$AN58,MATCH(Lists!$B$10,Responses!$A$1:$AN$1,0))&amp;""),""))</f>
        <v/>
      </c>
      <c r="H59" s="20">
        <f>IF($A59="","",IFERROR(TRIM(INDEX(Responses!$A58:$AN58,MATCH(Lists!$B$11,Responses!$A$1:$AN$1,0))&amp;""),""))</f>
        <v/>
      </c>
      <c r="I59" s="20">
        <f>IF($A59="","",IFERROR(TRIM(INDEX(Responses!$A58:$AN58,MATCH(Lists!$B$12,Responses!$A$1:$AN$1,0))&amp;""),""))</f>
        <v/>
      </c>
      <c r="J59" s="20">
        <f>IF($A59="","",IFERROR(TRIM(INDEX(Responses!$A58:$AN58,MATCH(Lists!$B$13,Responses!$A$1:$AN$1,0))&amp;""),""))</f>
        <v/>
      </c>
      <c r="K59" s="20">
        <f>IF($A59="","",IFERROR(TRIM(INDEX(Responses!$A58:$AN58,MATCH(Lists!$B$14,Responses!$A$1:$AN$1,0))&amp;""),""))</f>
        <v/>
      </c>
      <c r="L59" s="20">
        <f>IF($A59="","",IFERROR(TRIM(INDEX(Responses!$A58:$AN58,MATCH(Lists!$B$15,Responses!$A$1:$AN$1,0))&amp;""),""))</f>
        <v/>
      </c>
      <c r="M59" s="20">
        <f>IF($A59="","",IFERROR(TRIM(INDEX(Responses!$A58:$AN58,MATCH(Lists!$B$16,Responses!$A$1:$AN$1,0))&amp;""),""))</f>
        <v/>
      </c>
      <c r="N59" s="20">
        <f>IF($A59="","",IFERROR(TRIM(INDEX(Responses!$A58:$AN58,MATCH(Lists!$B$17,Responses!$A$1:$AN$1,0))&amp;""),""))</f>
        <v/>
      </c>
      <c r="O59" s="20">
        <f>IF($A59="","",IFERROR(TRIM(INDEX(Responses!$A58:$AN58,MATCH(Lists!$B$18,Responses!$A$1:$AN$1,0))&amp;""),""))</f>
        <v/>
      </c>
      <c r="P59" s="20">
        <f>IF($A59="","",IFERROR(TRIM(INDEX(Responses!$A58:$AN58,MATCH(Lists!$B$19,Responses!$A$1:$AN$1,0))&amp;""),""))</f>
        <v/>
      </c>
      <c r="Q59" s="20">
        <f>IF($A59="","",IFERROR(TRIM(INDEX(Responses!$A58:$AN58,MATCH(Lists!$B$24,Responses!$A$1:$AN$1,0))&amp;""),""))</f>
        <v/>
      </c>
      <c r="R59" s="20">
        <f>IF($A59="","",IFERROR(TRIM(INDEX(Responses!$A58:$AN58,MATCH(Lists!$B$21,Responses!$A$1:$AN$1,0))&amp;""),""))</f>
        <v/>
      </c>
    </row>
    <row r="60">
      <c r="A60" s="20">
        <f>IFERROR(TRIM(INDEX(Responses!$A59:$AN59,MATCH(Lists!$B$3,Responses!$A$1:$AN$1,0))&amp;""),"")</f>
        <v/>
      </c>
      <c r="B60" s="20">
        <f>IF($A60="","",IFERROR(TRIM(INDEX(Responses!$A59:$AN59,MATCH(Lists!$B$4,Responses!$A$1:$AN$1,0))&amp;""),""))</f>
        <v/>
      </c>
      <c r="C60" s="20">
        <f>IF($A60="","",IF(IFERROR(TRIM(INDEX(Responses!$A59:$AN59,MATCH(Lists!$B$5,Responses!$A$1:$AN$1,0))&amp;""),"")&lt;&gt;"",IFERROR(TRIM(INDEX(Responses!$A59:$AN59,MATCH(Lists!$B$5,Responses!$A$1:$AN$1,0))&amp;""),""),IFERROR(TRIM(INDEX(Responses!$A59:$AN59,MATCH(Lists!$B$6,Responses!$A$1:$AN$1,0))&amp;""),"")))</f>
        <v/>
      </c>
      <c r="D60" s="20">
        <f>IF($A60="","",IFERROR(TRIM(INDEX(Responses!$A59:$AN59,MATCH(Lists!$B$7,Responses!$A$1:$AN$1,0))&amp;""),""))</f>
        <v/>
      </c>
      <c r="E60" s="20">
        <f>IF($A60="","",IFERROR(TRIM(INDEX(Responses!$A59:$AN59,MATCH(Lists!$B$8,Responses!$A$1:$AN$1,0))&amp;""),""))</f>
        <v/>
      </c>
      <c r="F60" s="20">
        <f>IF($A60="","",IFERROR(TRIM(INDEX(Responses!$A59:$AN59,MATCH(Lists!$B$9,Responses!$A$1:$AN$1,0))&amp;""),""))</f>
        <v/>
      </c>
      <c r="G60" s="20">
        <f>IF($A60="","",IFERROR(TRIM(INDEX(Responses!$A59:$AN59,MATCH(Lists!$B$10,Responses!$A$1:$AN$1,0))&amp;""),""))</f>
        <v/>
      </c>
      <c r="H60" s="20">
        <f>IF($A60="","",IFERROR(TRIM(INDEX(Responses!$A59:$AN59,MATCH(Lists!$B$11,Responses!$A$1:$AN$1,0))&amp;""),""))</f>
        <v/>
      </c>
      <c r="I60" s="20">
        <f>IF($A60="","",IFERROR(TRIM(INDEX(Responses!$A59:$AN59,MATCH(Lists!$B$12,Responses!$A$1:$AN$1,0))&amp;""),""))</f>
        <v/>
      </c>
      <c r="J60" s="20">
        <f>IF($A60="","",IFERROR(TRIM(INDEX(Responses!$A59:$AN59,MATCH(Lists!$B$13,Responses!$A$1:$AN$1,0))&amp;""),""))</f>
        <v/>
      </c>
      <c r="K60" s="20">
        <f>IF($A60="","",IFERROR(TRIM(INDEX(Responses!$A59:$AN59,MATCH(Lists!$B$14,Responses!$A$1:$AN$1,0))&amp;""),""))</f>
        <v/>
      </c>
      <c r="L60" s="20">
        <f>IF($A60="","",IFERROR(TRIM(INDEX(Responses!$A59:$AN59,MATCH(Lists!$B$15,Responses!$A$1:$AN$1,0))&amp;""),""))</f>
        <v/>
      </c>
      <c r="M60" s="20">
        <f>IF($A60="","",IFERROR(TRIM(INDEX(Responses!$A59:$AN59,MATCH(Lists!$B$16,Responses!$A$1:$AN$1,0))&amp;""),""))</f>
        <v/>
      </c>
      <c r="N60" s="20">
        <f>IF($A60="","",IFERROR(TRIM(INDEX(Responses!$A59:$AN59,MATCH(Lists!$B$17,Responses!$A$1:$AN$1,0))&amp;""),""))</f>
        <v/>
      </c>
      <c r="O60" s="20">
        <f>IF($A60="","",IFERROR(TRIM(INDEX(Responses!$A59:$AN59,MATCH(Lists!$B$18,Responses!$A$1:$AN$1,0))&amp;""),""))</f>
        <v/>
      </c>
      <c r="P60" s="20">
        <f>IF($A60="","",IFERROR(TRIM(INDEX(Responses!$A59:$AN59,MATCH(Lists!$B$19,Responses!$A$1:$AN$1,0))&amp;""),""))</f>
        <v/>
      </c>
      <c r="Q60" s="20">
        <f>IF($A60="","",IFERROR(TRIM(INDEX(Responses!$A59:$AN59,MATCH(Lists!$B$24,Responses!$A$1:$AN$1,0))&amp;""),""))</f>
        <v/>
      </c>
      <c r="R60" s="20">
        <f>IF($A60="","",IFERROR(TRIM(INDEX(Responses!$A59:$AN59,MATCH(Lists!$B$21,Responses!$A$1:$AN$1,0))&amp;""),""))</f>
        <v/>
      </c>
    </row>
    <row r="61">
      <c r="A61" s="20">
        <f>IFERROR(TRIM(INDEX(Responses!$A60:$AN60,MATCH(Lists!$B$3,Responses!$A$1:$AN$1,0))&amp;""),"")</f>
        <v/>
      </c>
      <c r="B61" s="20">
        <f>IF($A61="","",IFERROR(TRIM(INDEX(Responses!$A60:$AN60,MATCH(Lists!$B$4,Responses!$A$1:$AN$1,0))&amp;""),""))</f>
        <v/>
      </c>
      <c r="C61" s="20">
        <f>IF($A61="","",IF(IFERROR(TRIM(INDEX(Responses!$A60:$AN60,MATCH(Lists!$B$5,Responses!$A$1:$AN$1,0))&amp;""),"")&lt;&gt;"",IFERROR(TRIM(INDEX(Responses!$A60:$AN60,MATCH(Lists!$B$5,Responses!$A$1:$AN$1,0))&amp;""),""),IFERROR(TRIM(INDEX(Responses!$A60:$AN60,MATCH(Lists!$B$6,Responses!$A$1:$AN$1,0))&amp;""),"")))</f>
        <v/>
      </c>
      <c r="D61" s="20">
        <f>IF($A61="","",IFERROR(TRIM(INDEX(Responses!$A60:$AN60,MATCH(Lists!$B$7,Responses!$A$1:$AN$1,0))&amp;""),""))</f>
        <v/>
      </c>
      <c r="E61" s="20">
        <f>IF($A61="","",IFERROR(TRIM(INDEX(Responses!$A60:$AN60,MATCH(Lists!$B$8,Responses!$A$1:$AN$1,0))&amp;""),""))</f>
        <v/>
      </c>
      <c r="F61" s="20">
        <f>IF($A61="","",IFERROR(TRIM(INDEX(Responses!$A60:$AN60,MATCH(Lists!$B$9,Responses!$A$1:$AN$1,0))&amp;""),""))</f>
        <v/>
      </c>
      <c r="G61" s="20">
        <f>IF($A61="","",IFERROR(TRIM(INDEX(Responses!$A60:$AN60,MATCH(Lists!$B$10,Responses!$A$1:$AN$1,0))&amp;""),""))</f>
        <v/>
      </c>
      <c r="H61" s="20">
        <f>IF($A61="","",IFERROR(TRIM(INDEX(Responses!$A60:$AN60,MATCH(Lists!$B$11,Responses!$A$1:$AN$1,0))&amp;""),""))</f>
        <v/>
      </c>
      <c r="I61" s="20">
        <f>IF($A61="","",IFERROR(TRIM(INDEX(Responses!$A60:$AN60,MATCH(Lists!$B$12,Responses!$A$1:$AN$1,0))&amp;""),""))</f>
        <v/>
      </c>
      <c r="J61" s="20">
        <f>IF($A61="","",IFERROR(TRIM(INDEX(Responses!$A60:$AN60,MATCH(Lists!$B$13,Responses!$A$1:$AN$1,0))&amp;""),""))</f>
        <v/>
      </c>
      <c r="K61" s="20">
        <f>IF($A61="","",IFERROR(TRIM(INDEX(Responses!$A60:$AN60,MATCH(Lists!$B$14,Responses!$A$1:$AN$1,0))&amp;""),""))</f>
        <v/>
      </c>
      <c r="L61" s="20">
        <f>IF($A61="","",IFERROR(TRIM(INDEX(Responses!$A60:$AN60,MATCH(Lists!$B$15,Responses!$A$1:$AN$1,0))&amp;""),""))</f>
        <v/>
      </c>
      <c r="M61" s="20">
        <f>IF($A61="","",IFERROR(TRIM(INDEX(Responses!$A60:$AN60,MATCH(Lists!$B$16,Responses!$A$1:$AN$1,0))&amp;""),""))</f>
        <v/>
      </c>
      <c r="N61" s="20">
        <f>IF($A61="","",IFERROR(TRIM(INDEX(Responses!$A60:$AN60,MATCH(Lists!$B$17,Responses!$A$1:$AN$1,0))&amp;""),""))</f>
        <v/>
      </c>
      <c r="O61" s="20">
        <f>IF($A61="","",IFERROR(TRIM(INDEX(Responses!$A60:$AN60,MATCH(Lists!$B$18,Responses!$A$1:$AN$1,0))&amp;""),""))</f>
        <v/>
      </c>
      <c r="P61" s="20">
        <f>IF($A61="","",IFERROR(TRIM(INDEX(Responses!$A60:$AN60,MATCH(Lists!$B$19,Responses!$A$1:$AN$1,0))&amp;""),""))</f>
        <v/>
      </c>
      <c r="Q61" s="20">
        <f>IF($A61="","",IFERROR(TRIM(INDEX(Responses!$A60:$AN60,MATCH(Lists!$B$24,Responses!$A$1:$AN$1,0))&amp;""),""))</f>
        <v/>
      </c>
      <c r="R61" s="20">
        <f>IF($A61="","",IFERROR(TRIM(INDEX(Responses!$A60:$AN60,MATCH(Lists!$B$21,Responses!$A$1:$AN$1,0))&amp;""),""))</f>
        <v/>
      </c>
    </row>
    <row r="62">
      <c r="A62" s="20">
        <f>IFERROR(TRIM(INDEX(Responses!$A61:$AN61,MATCH(Lists!$B$3,Responses!$A$1:$AN$1,0))&amp;""),"")</f>
        <v/>
      </c>
      <c r="B62" s="20">
        <f>IF($A62="","",IFERROR(TRIM(INDEX(Responses!$A61:$AN61,MATCH(Lists!$B$4,Responses!$A$1:$AN$1,0))&amp;""),""))</f>
        <v/>
      </c>
      <c r="C62" s="20">
        <f>IF($A62="","",IF(IFERROR(TRIM(INDEX(Responses!$A61:$AN61,MATCH(Lists!$B$5,Responses!$A$1:$AN$1,0))&amp;""),"")&lt;&gt;"",IFERROR(TRIM(INDEX(Responses!$A61:$AN61,MATCH(Lists!$B$5,Responses!$A$1:$AN$1,0))&amp;""),""),IFERROR(TRIM(INDEX(Responses!$A61:$AN61,MATCH(Lists!$B$6,Responses!$A$1:$AN$1,0))&amp;""),"")))</f>
        <v/>
      </c>
      <c r="D62" s="20">
        <f>IF($A62="","",IFERROR(TRIM(INDEX(Responses!$A61:$AN61,MATCH(Lists!$B$7,Responses!$A$1:$AN$1,0))&amp;""),""))</f>
        <v/>
      </c>
      <c r="E62" s="20">
        <f>IF($A62="","",IFERROR(TRIM(INDEX(Responses!$A61:$AN61,MATCH(Lists!$B$8,Responses!$A$1:$AN$1,0))&amp;""),""))</f>
        <v/>
      </c>
      <c r="F62" s="20">
        <f>IF($A62="","",IFERROR(TRIM(INDEX(Responses!$A61:$AN61,MATCH(Lists!$B$9,Responses!$A$1:$AN$1,0))&amp;""),""))</f>
        <v/>
      </c>
      <c r="G62" s="20">
        <f>IF($A62="","",IFERROR(TRIM(INDEX(Responses!$A61:$AN61,MATCH(Lists!$B$10,Responses!$A$1:$AN$1,0))&amp;""),""))</f>
        <v/>
      </c>
      <c r="H62" s="20">
        <f>IF($A62="","",IFERROR(TRIM(INDEX(Responses!$A61:$AN61,MATCH(Lists!$B$11,Responses!$A$1:$AN$1,0))&amp;""),""))</f>
        <v/>
      </c>
      <c r="I62" s="20">
        <f>IF($A62="","",IFERROR(TRIM(INDEX(Responses!$A61:$AN61,MATCH(Lists!$B$12,Responses!$A$1:$AN$1,0))&amp;""),""))</f>
        <v/>
      </c>
      <c r="J62" s="20">
        <f>IF($A62="","",IFERROR(TRIM(INDEX(Responses!$A61:$AN61,MATCH(Lists!$B$13,Responses!$A$1:$AN$1,0))&amp;""),""))</f>
        <v/>
      </c>
      <c r="K62" s="20">
        <f>IF($A62="","",IFERROR(TRIM(INDEX(Responses!$A61:$AN61,MATCH(Lists!$B$14,Responses!$A$1:$AN$1,0))&amp;""),""))</f>
        <v/>
      </c>
      <c r="L62" s="20">
        <f>IF($A62="","",IFERROR(TRIM(INDEX(Responses!$A61:$AN61,MATCH(Lists!$B$15,Responses!$A$1:$AN$1,0))&amp;""),""))</f>
        <v/>
      </c>
      <c r="M62" s="20">
        <f>IF($A62="","",IFERROR(TRIM(INDEX(Responses!$A61:$AN61,MATCH(Lists!$B$16,Responses!$A$1:$AN$1,0))&amp;""),""))</f>
        <v/>
      </c>
      <c r="N62" s="20">
        <f>IF($A62="","",IFERROR(TRIM(INDEX(Responses!$A61:$AN61,MATCH(Lists!$B$17,Responses!$A$1:$AN$1,0))&amp;""),""))</f>
        <v/>
      </c>
      <c r="O62" s="20">
        <f>IF($A62="","",IFERROR(TRIM(INDEX(Responses!$A61:$AN61,MATCH(Lists!$B$18,Responses!$A$1:$AN$1,0))&amp;""),""))</f>
        <v/>
      </c>
      <c r="P62" s="20">
        <f>IF($A62="","",IFERROR(TRIM(INDEX(Responses!$A61:$AN61,MATCH(Lists!$B$19,Responses!$A$1:$AN$1,0))&amp;""),""))</f>
        <v/>
      </c>
      <c r="Q62" s="20">
        <f>IF($A62="","",IFERROR(TRIM(INDEX(Responses!$A61:$AN61,MATCH(Lists!$B$24,Responses!$A$1:$AN$1,0))&amp;""),""))</f>
        <v/>
      </c>
      <c r="R62" s="20">
        <f>IF($A62="","",IFERROR(TRIM(INDEX(Responses!$A61:$AN61,MATCH(Lists!$B$21,Responses!$A$1:$AN$1,0))&amp;""),""))</f>
        <v/>
      </c>
    </row>
    <row r="63">
      <c r="A63" s="20">
        <f>IFERROR(TRIM(INDEX(Responses!$A62:$AN62,MATCH(Lists!$B$3,Responses!$A$1:$AN$1,0))&amp;""),"")</f>
        <v/>
      </c>
      <c r="B63" s="20">
        <f>IF($A63="","",IFERROR(TRIM(INDEX(Responses!$A62:$AN62,MATCH(Lists!$B$4,Responses!$A$1:$AN$1,0))&amp;""),""))</f>
        <v/>
      </c>
      <c r="C63" s="20">
        <f>IF($A63="","",IF(IFERROR(TRIM(INDEX(Responses!$A62:$AN62,MATCH(Lists!$B$5,Responses!$A$1:$AN$1,0))&amp;""),"")&lt;&gt;"",IFERROR(TRIM(INDEX(Responses!$A62:$AN62,MATCH(Lists!$B$5,Responses!$A$1:$AN$1,0))&amp;""),""),IFERROR(TRIM(INDEX(Responses!$A62:$AN62,MATCH(Lists!$B$6,Responses!$A$1:$AN$1,0))&amp;""),"")))</f>
        <v/>
      </c>
      <c r="D63" s="20">
        <f>IF($A63="","",IFERROR(TRIM(INDEX(Responses!$A62:$AN62,MATCH(Lists!$B$7,Responses!$A$1:$AN$1,0))&amp;""),""))</f>
        <v/>
      </c>
      <c r="E63" s="20">
        <f>IF($A63="","",IFERROR(TRIM(INDEX(Responses!$A62:$AN62,MATCH(Lists!$B$8,Responses!$A$1:$AN$1,0))&amp;""),""))</f>
        <v/>
      </c>
      <c r="F63" s="20">
        <f>IF($A63="","",IFERROR(TRIM(INDEX(Responses!$A62:$AN62,MATCH(Lists!$B$9,Responses!$A$1:$AN$1,0))&amp;""),""))</f>
        <v/>
      </c>
      <c r="G63" s="20">
        <f>IF($A63="","",IFERROR(TRIM(INDEX(Responses!$A62:$AN62,MATCH(Lists!$B$10,Responses!$A$1:$AN$1,0))&amp;""),""))</f>
        <v/>
      </c>
      <c r="H63" s="20">
        <f>IF($A63="","",IFERROR(TRIM(INDEX(Responses!$A62:$AN62,MATCH(Lists!$B$11,Responses!$A$1:$AN$1,0))&amp;""),""))</f>
        <v/>
      </c>
      <c r="I63" s="20">
        <f>IF($A63="","",IFERROR(TRIM(INDEX(Responses!$A62:$AN62,MATCH(Lists!$B$12,Responses!$A$1:$AN$1,0))&amp;""),""))</f>
        <v/>
      </c>
      <c r="J63" s="20">
        <f>IF($A63="","",IFERROR(TRIM(INDEX(Responses!$A62:$AN62,MATCH(Lists!$B$13,Responses!$A$1:$AN$1,0))&amp;""),""))</f>
        <v/>
      </c>
      <c r="K63" s="20">
        <f>IF($A63="","",IFERROR(TRIM(INDEX(Responses!$A62:$AN62,MATCH(Lists!$B$14,Responses!$A$1:$AN$1,0))&amp;""),""))</f>
        <v/>
      </c>
      <c r="L63" s="20">
        <f>IF($A63="","",IFERROR(TRIM(INDEX(Responses!$A62:$AN62,MATCH(Lists!$B$15,Responses!$A$1:$AN$1,0))&amp;""),""))</f>
        <v/>
      </c>
      <c r="M63" s="20">
        <f>IF($A63="","",IFERROR(TRIM(INDEX(Responses!$A62:$AN62,MATCH(Lists!$B$16,Responses!$A$1:$AN$1,0))&amp;""),""))</f>
        <v/>
      </c>
      <c r="N63" s="20">
        <f>IF($A63="","",IFERROR(TRIM(INDEX(Responses!$A62:$AN62,MATCH(Lists!$B$17,Responses!$A$1:$AN$1,0))&amp;""),""))</f>
        <v/>
      </c>
      <c r="O63" s="20">
        <f>IF($A63="","",IFERROR(TRIM(INDEX(Responses!$A62:$AN62,MATCH(Lists!$B$18,Responses!$A$1:$AN$1,0))&amp;""),""))</f>
        <v/>
      </c>
      <c r="P63" s="20">
        <f>IF($A63="","",IFERROR(TRIM(INDEX(Responses!$A62:$AN62,MATCH(Lists!$B$19,Responses!$A$1:$AN$1,0))&amp;""),""))</f>
        <v/>
      </c>
      <c r="Q63" s="20">
        <f>IF($A63="","",IFERROR(TRIM(INDEX(Responses!$A62:$AN62,MATCH(Lists!$B$24,Responses!$A$1:$AN$1,0))&amp;""),""))</f>
        <v/>
      </c>
      <c r="R63" s="20">
        <f>IF($A63="","",IFERROR(TRIM(INDEX(Responses!$A62:$AN62,MATCH(Lists!$B$21,Responses!$A$1:$AN$1,0))&amp;""),""))</f>
        <v/>
      </c>
    </row>
    <row r="64">
      <c r="A64" s="20">
        <f>IFERROR(TRIM(INDEX(Responses!$A63:$AN63,MATCH(Lists!$B$3,Responses!$A$1:$AN$1,0))&amp;""),"")</f>
        <v/>
      </c>
      <c r="B64" s="20">
        <f>IF($A64="","",IFERROR(TRIM(INDEX(Responses!$A63:$AN63,MATCH(Lists!$B$4,Responses!$A$1:$AN$1,0))&amp;""),""))</f>
        <v/>
      </c>
      <c r="C64" s="20">
        <f>IF($A64="","",IF(IFERROR(TRIM(INDEX(Responses!$A63:$AN63,MATCH(Lists!$B$5,Responses!$A$1:$AN$1,0))&amp;""),"")&lt;&gt;"",IFERROR(TRIM(INDEX(Responses!$A63:$AN63,MATCH(Lists!$B$5,Responses!$A$1:$AN$1,0))&amp;""),""),IFERROR(TRIM(INDEX(Responses!$A63:$AN63,MATCH(Lists!$B$6,Responses!$A$1:$AN$1,0))&amp;""),"")))</f>
        <v/>
      </c>
      <c r="D64" s="20">
        <f>IF($A64="","",IFERROR(TRIM(INDEX(Responses!$A63:$AN63,MATCH(Lists!$B$7,Responses!$A$1:$AN$1,0))&amp;""),""))</f>
        <v/>
      </c>
      <c r="E64" s="20">
        <f>IF($A64="","",IFERROR(TRIM(INDEX(Responses!$A63:$AN63,MATCH(Lists!$B$8,Responses!$A$1:$AN$1,0))&amp;""),""))</f>
        <v/>
      </c>
      <c r="F64" s="20">
        <f>IF($A64="","",IFERROR(TRIM(INDEX(Responses!$A63:$AN63,MATCH(Lists!$B$9,Responses!$A$1:$AN$1,0))&amp;""),""))</f>
        <v/>
      </c>
      <c r="G64" s="20">
        <f>IF($A64="","",IFERROR(TRIM(INDEX(Responses!$A63:$AN63,MATCH(Lists!$B$10,Responses!$A$1:$AN$1,0))&amp;""),""))</f>
        <v/>
      </c>
      <c r="H64" s="20">
        <f>IF($A64="","",IFERROR(TRIM(INDEX(Responses!$A63:$AN63,MATCH(Lists!$B$11,Responses!$A$1:$AN$1,0))&amp;""),""))</f>
        <v/>
      </c>
      <c r="I64" s="20">
        <f>IF($A64="","",IFERROR(TRIM(INDEX(Responses!$A63:$AN63,MATCH(Lists!$B$12,Responses!$A$1:$AN$1,0))&amp;""),""))</f>
        <v/>
      </c>
      <c r="J64" s="20">
        <f>IF($A64="","",IFERROR(TRIM(INDEX(Responses!$A63:$AN63,MATCH(Lists!$B$13,Responses!$A$1:$AN$1,0))&amp;""),""))</f>
        <v/>
      </c>
      <c r="K64" s="20">
        <f>IF($A64="","",IFERROR(TRIM(INDEX(Responses!$A63:$AN63,MATCH(Lists!$B$14,Responses!$A$1:$AN$1,0))&amp;""),""))</f>
        <v/>
      </c>
      <c r="L64" s="20">
        <f>IF($A64="","",IFERROR(TRIM(INDEX(Responses!$A63:$AN63,MATCH(Lists!$B$15,Responses!$A$1:$AN$1,0))&amp;""),""))</f>
        <v/>
      </c>
      <c r="M64" s="20">
        <f>IF($A64="","",IFERROR(TRIM(INDEX(Responses!$A63:$AN63,MATCH(Lists!$B$16,Responses!$A$1:$AN$1,0))&amp;""),""))</f>
        <v/>
      </c>
      <c r="N64" s="20">
        <f>IF($A64="","",IFERROR(TRIM(INDEX(Responses!$A63:$AN63,MATCH(Lists!$B$17,Responses!$A$1:$AN$1,0))&amp;""),""))</f>
        <v/>
      </c>
      <c r="O64" s="20">
        <f>IF($A64="","",IFERROR(TRIM(INDEX(Responses!$A63:$AN63,MATCH(Lists!$B$18,Responses!$A$1:$AN$1,0))&amp;""),""))</f>
        <v/>
      </c>
      <c r="P64" s="20">
        <f>IF($A64="","",IFERROR(TRIM(INDEX(Responses!$A63:$AN63,MATCH(Lists!$B$19,Responses!$A$1:$AN$1,0))&amp;""),""))</f>
        <v/>
      </c>
      <c r="Q64" s="20">
        <f>IF($A64="","",IFERROR(TRIM(INDEX(Responses!$A63:$AN63,MATCH(Lists!$B$24,Responses!$A$1:$AN$1,0))&amp;""),""))</f>
        <v/>
      </c>
      <c r="R64" s="20">
        <f>IF($A64="","",IFERROR(TRIM(INDEX(Responses!$A63:$AN63,MATCH(Lists!$B$21,Responses!$A$1:$AN$1,0))&amp;""),""))</f>
        <v/>
      </c>
    </row>
    <row r="65">
      <c r="A65" s="20">
        <f>IFERROR(TRIM(INDEX(Responses!$A64:$AN64,MATCH(Lists!$B$3,Responses!$A$1:$AN$1,0))&amp;""),"")</f>
        <v/>
      </c>
      <c r="B65" s="20">
        <f>IF($A65="","",IFERROR(TRIM(INDEX(Responses!$A64:$AN64,MATCH(Lists!$B$4,Responses!$A$1:$AN$1,0))&amp;""),""))</f>
        <v/>
      </c>
      <c r="C65" s="20">
        <f>IF($A65="","",IF(IFERROR(TRIM(INDEX(Responses!$A64:$AN64,MATCH(Lists!$B$5,Responses!$A$1:$AN$1,0))&amp;""),"")&lt;&gt;"",IFERROR(TRIM(INDEX(Responses!$A64:$AN64,MATCH(Lists!$B$5,Responses!$A$1:$AN$1,0))&amp;""),""),IFERROR(TRIM(INDEX(Responses!$A64:$AN64,MATCH(Lists!$B$6,Responses!$A$1:$AN$1,0))&amp;""),"")))</f>
        <v/>
      </c>
      <c r="D65" s="20">
        <f>IF($A65="","",IFERROR(TRIM(INDEX(Responses!$A64:$AN64,MATCH(Lists!$B$7,Responses!$A$1:$AN$1,0))&amp;""),""))</f>
        <v/>
      </c>
      <c r="E65" s="20">
        <f>IF($A65="","",IFERROR(TRIM(INDEX(Responses!$A64:$AN64,MATCH(Lists!$B$8,Responses!$A$1:$AN$1,0))&amp;""),""))</f>
        <v/>
      </c>
      <c r="F65" s="20">
        <f>IF($A65="","",IFERROR(TRIM(INDEX(Responses!$A64:$AN64,MATCH(Lists!$B$9,Responses!$A$1:$AN$1,0))&amp;""),""))</f>
        <v/>
      </c>
      <c r="G65" s="20">
        <f>IF($A65="","",IFERROR(TRIM(INDEX(Responses!$A64:$AN64,MATCH(Lists!$B$10,Responses!$A$1:$AN$1,0))&amp;""),""))</f>
        <v/>
      </c>
      <c r="H65" s="20">
        <f>IF($A65="","",IFERROR(TRIM(INDEX(Responses!$A64:$AN64,MATCH(Lists!$B$11,Responses!$A$1:$AN$1,0))&amp;""),""))</f>
        <v/>
      </c>
      <c r="I65" s="20">
        <f>IF($A65="","",IFERROR(TRIM(INDEX(Responses!$A64:$AN64,MATCH(Lists!$B$12,Responses!$A$1:$AN$1,0))&amp;""),""))</f>
        <v/>
      </c>
      <c r="J65" s="20">
        <f>IF($A65="","",IFERROR(TRIM(INDEX(Responses!$A64:$AN64,MATCH(Lists!$B$13,Responses!$A$1:$AN$1,0))&amp;""),""))</f>
        <v/>
      </c>
      <c r="K65" s="20">
        <f>IF($A65="","",IFERROR(TRIM(INDEX(Responses!$A64:$AN64,MATCH(Lists!$B$14,Responses!$A$1:$AN$1,0))&amp;""),""))</f>
        <v/>
      </c>
      <c r="L65" s="20">
        <f>IF($A65="","",IFERROR(TRIM(INDEX(Responses!$A64:$AN64,MATCH(Lists!$B$15,Responses!$A$1:$AN$1,0))&amp;""),""))</f>
        <v/>
      </c>
      <c r="M65" s="20">
        <f>IF($A65="","",IFERROR(TRIM(INDEX(Responses!$A64:$AN64,MATCH(Lists!$B$16,Responses!$A$1:$AN$1,0))&amp;""),""))</f>
        <v/>
      </c>
      <c r="N65" s="20">
        <f>IF($A65="","",IFERROR(TRIM(INDEX(Responses!$A64:$AN64,MATCH(Lists!$B$17,Responses!$A$1:$AN$1,0))&amp;""),""))</f>
        <v/>
      </c>
      <c r="O65" s="20">
        <f>IF($A65="","",IFERROR(TRIM(INDEX(Responses!$A64:$AN64,MATCH(Lists!$B$18,Responses!$A$1:$AN$1,0))&amp;""),""))</f>
        <v/>
      </c>
      <c r="P65" s="20">
        <f>IF($A65="","",IFERROR(TRIM(INDEX(Responses!$A64:$AN64,MATCH(Lists!$B$19,Responses!$A$1:$AN$1,0))&amp;""),""))</f>
        <v/>
      </c>
      <c r="Q65" s="20">
        <f>IF($A65="","",IFERROR(TRIM(INDEX(Responses!$A64:$AN64,MATCH(Lists!$B$24,Responses!$A$1:$AN$1,0))&amp;""),""))</f>
        <v/>
      </c>
      <c r="R65" s="20">
        <f>IF($A65="","",IFERROR(TRIM(INDEX(Responses!$A64:$AN64,MATCH(Lists!$B$21,Responses!$A$1:$AN$1,0))&amp;""),""))</f>
        <v/>
      </c>
    </row>
    <row r="66">
      <c r="A66" s="20">
        <f>IFERROR(TRIM(INDEX(Responses!$A65:$AN65,MATCH(Lists!$B$3,Responses!$A$1:$AN$1,0))&amp;""),"")</f>
        <v/>
      </c>
      <c r="B66" s="20">
        <f>IF($A66="","",IFERROR(TRIM(INDEX(Responses!$A65:$AN65,MATCH(Lists!$B$4,Responses!$A$1:$AN$1,0))&amp;""),""))</f>
        <v/>
      </c>
      <c r="C66" s="20">
        <f>IF($A66="","",IF(IFERROR(TRIM(INDEX(Responses!$A65:$AN65,MATCH(Lists!$B$5,Responses!$A$1:$AN$1,0))&amp;""),"")&lt;&gt;"",IFERROR(TRIM(INDEX(Responses!$A65:$AN65,MATCH(Lists!$B$5,Responses!$A$1:$AN$1,0))&amp;""),""),IFERROR(TRIM(INDEX(Responses!$A65:$AN65,MATCH(Lists!$B$6,Responses!$A$1:$AN$1,0))&amp;""),"")))</f>
        <v/>
      </c>
      <c r="D66" s="20">
        <f>IF($A66="","",IFERROR(TRIM(INDEX(Responses!$A65:$AN65,MATCH(Lists!$B$7,Responses!$A$1:$AN$1,0))&amp;""),""))</f>
        <v/>
      </c>
      <c r="E66" s="20">
        <f>IF($A66="","",IFERROR(TRIM(INDEX(Responses!$A65:$AN65,MATCH(Lists!$B$8,Responses!$A$1:$AN$1,0))&amp;""),""))</f>
        <v/>
      </c>
      <c r="F66" s="20">
        <f>IF($A66="","",IFERROR(TRIM(INDEX(Responses!$A65:$AN65,MATCH(Lists!$B$9,Responses!$A$1:$AN$1,0))&amp;""),""))</f>
        <v/>
      </c>
      <c r="G66" s="20">
        <f>IF($A66="","",IFERROR(TRIM(INDEX(Responses!$A65:$AN65,MATCH(Lists!$B$10,Responses!$A$1:$AN$1,0))&amp;""),""))</f>
        <v/>
      </c>
      <c r="H66" s="20">
        <f>IF($A66="","",IFERROR(TRIM(INDEX(Responses!$A65:$AN65,MATCH(Lists!$B$11,Responses!$A$1:$AN$1,0))&amp;""),""))</f>
        <v/>
      </c>
      <c r="I66" s="20">
        <f>IF($A66="","",IFERROR(TRIM(INDEX(Responses!$A65:$AN65,MATCH(Lists!$B$12,Responses!$A$1:$AN$1,0))&amp;""),""))</f>
        <v/>
      </c>
      <c r="J66" s="20">
        <f>IF($A66="","",IFERROR(TRIM(INDEX(Responses!$A65:$AN65,MATCH(Lists!$B$13,Responses!$A$1:$AN$1,0))&amp;""),""))</f>
        <v/>
      </c>
      <c r="K66" s="20">
        <f>IF($A66="","",IFERROR(TRIM(INDEX(Responses!$A65:$AN65,MATCH(Lists!$B$14,Responses!$A$1:$AN$1,0))&amp;""),""))</f>
        <v/>
      </c>
      <c r="L66" s="20">
        <f>IF($A66="","",IFERROR(TRIM(INDEX(Responses!$A65:$AN65,MATCH(Lists!$B$15,Responses!$A$1:$AN$1,0))&amp;""),""))</f>
        <v/>
      </c>
      <c r="M66" s="20">
        <f>IF($A66="","",IFERROR(TRIM(INDEX(Responses!$A65:$AN65,MATCH(Lists!$B$16,Responses!$A$1:$AN$1,0))&amp;""),""))</f>
        <v/>
      </c>
      <c r="N66" s="20">
        <f>IF($A66="","",IFERROR(TRIM(INDEX(Responses!$A65:$AN65,MATCH(Lists!$B$17,Responses!$A$1:$AN$1,0))&amp;""),""))</f>
        <v/>
      </c>
      <c r="O66" s="20">
        <f>IF($A66="","",IFERROR(TRIM(INDEX(Responses!$A65:$AN65,MATCH(Lists!$B$18,Responses!$A$1:$AN$1,0))&amp;""),""))</f>
        <v/>
      </c>
      <c r="P66" s="20">
        <f>IF($A66="","",IFERROR(TRIM(INDEX(Responses!$A65:$AN65,MATCH(Lists!$B$19,Responses!$A$1:$AN$1,0))&amp;""),""))</f>
        <v/>
      </c>
      <c r="Q66" s="20">
        <f>IF($A66="","",IFERROR(TRIM(INDEX(Responses!$A65:$AN65,MATCH(Lists!$B$24,Responses!$A$1:$AN$1,0))&amp;""),""))</f>
        <v/>
      </c>
      <c r="R66" s="20">
        <f>IF($A66="","",IFERROR(TRIM(INDEX(Responses!$A65:$AN65,MATCH(Lists!$B$21,Responses!$A$1:$AN$1,0))&amp;""),""))</f>
        <v/>
      </c>
    </row>
    <row r="67">
      <c r="A67" s="20">
        <f>IFERROR(TRIM(INDEX(Responses!$A66:$AN66,MATCH(Lists!$B$3,Responses!$A$1:$AN$1,0))&amp;""),"")</f>
        <v/>
      </c>
      <c r="B67" s="20">
        <f>IF($A67="","",IFERROR(TRIM(INDEX(Responses!$A66:$AN66,MATCH(Lists!$B$4,Responses!$A$1:$AN$1,0))&amp;""),""))</f>
        <v/>
      </c>
      <c r="C67" s="20">
        <f>IF($A67="","",IF(IFERROR(TRIM(INDEX(Responses!$A66:$AN66,MATCH(Lists!$B$5,Responses!$A$1:$AN$1,0))&amp;""),"")&lt;&gt;"",IFERROR(TRIM(INDEX(Responses!$A66:$AN66,MATCH(Lists!$B$5,Responses!$A$1:$AN$1,0))&amp;""),""),IFERROR(TRIM(INDEX(Responses!$A66:$AN66,MATCH(Lists!$B$6,Responses!$A$1:$AN$1,0))&amp;""),"")))</f>
        <v/>
      </c>
      <c r="D67" s="20">
        <f>IF($A67="","",IFERROR(TRIM(INDEX(Responses!$A66:$AN66,MATCH(Lists!$B$7,Responses!$A$1:$AN$1,0))&amp;""),""))</f>
        <v/>
      </c>
      <c r="E67" s="20">
        <f>IF($A67="","",IFERROR(TRIM(INDEX(Responses!$A66:$AN66,MATCH(Lists!$B$8,Responses!$A$1:$AN$1,0))&amp;""),""))</f>
        <v/>
      </c>
      <c r="F67" s="20">
        <f>IF($A67="","",IFERROR(TRIM(INDEX(Responses!$A66:$AN66,MATCH(Lists!$B$9,Responses!$A$1:$AN$1,0))&amp;""),""))</f>
        <v/>
      </c>
      <c r="G67" s="20">
        <f>IF($A67="","",IFERROR(TRIM(INDEX(Responses!$A66:$AN66,MATCH(Lists!$B$10,Responses!$A$1:$AN$1,0))&amp;""),""))</f>
        <v/>
      </c>
      <c r="H67" s="20">
        <f>IF($A67="","",IFERROR(TRIM(INDEX(Responses!$A66:$AN66,MATCH(Lists!$B$11,Responses!$A$1:$AN$1,0))&amp;""),""))</f>
        <v/>
      </c>
      <c r="I67" s="20">
        <f>IF($A67="","",IFERROR(TRIM(INDEX(Responses!$A66:$AN66,MATCH(Lists!$B$12,Responses!$A$1:$AN$1,0))&amp;""),""))</f>
        <v/>
      </c>
      <c r="J67" s="20">
        <f>IF($A67="","",IFERROR(TRIM(INDEX(Responses!$A66:$AN66,MATCH(Lists!$B$13,Responses!$A$1:$AN$1,0))&amp;""),""))</f>
        <v/>
      </c>
      <c r="K67" s="20">
        <f>IF($A67="","",IFERROR(TRIM(INDEX(Responses!$A66:$AN66,MATCH(Lists!$B$14,Responses!$A$1:$AN$1,0))&amp;""),""))</f>
        <v/>
      </c>
      <c r="L67" s="20">
        <f>IF($A67="","",IFERROR(TRIM(INDEX(Responses!$A66:$AN66,MATCH(Lists!$B$15,Responses!$A$1:$AN$1,0))&amp;""),""))</f>
        <v/>
      </c>
      <c r="M67" s="20">
        <f>IF($A67="","",IFERROR(TRIM(INDEX(Responses!$A66:$AN66,MATCH(Lists!$B$16,Responses!$A$1:$AN$1,0))&amp;""),""))</f>
        <v/>
      </c>
      <c r="N67" s="20">
        <f>IF($A67="","",IFERROR(TRIM(INDEX(Responses!$A66:$AN66,MATCH(Lists!$B$17,Responses!$A$1:$AN$1,0))&amp;""),""))</f>
        <v/>
      </c>
      <c r="O67" s="20">
        <f>IF($A67="","",IFERROR(TRIM(INDEX(Responses!$A66:$AN66,MATCH(Lists!$B$18,Responses!$A$1:$AN$1,0))&amp;""),""))</f>
        <v/>
      </c>
      <c r="P67" s="20">
        <f>IF($A67="","",IFERROR(TRIM(INDEX(Responses!$A66:$AN66,MATCH(Lists!$B$19,Responses!$A$1:$AN$1,0))&amp;""),""))</f>
        <v/>
      </c>
      <c r="Q67" s="20">
        <f>IF($A67="","",IFERROR(TRIM(INDEX(Responses!$A66:$AN66,MATCH(Lists!$B$24,Responses!$A$1:$AN$1,0))&amp;""),""))</f>
        <v/>
      </c>
      <c r="R67" s="20">
        <f>IF($A67="","",IFERROR(TRIM(INDEX(Responses!$A66:$AN66,MATCH(Lists!$B$21,Responses!$A$1:$AN$1,0))&amp;""),""))</f>
        <v/>
      </c>
    </row>
    <row r="68">
      <c r="A68" s="20">
        <f>IFERROR(TRIM(INDEX(Responses!$A67:$AN67,MATCH(Lists!$B$3,Responses!$A$1:$AN$1,0))&amp;""),"")</f>
        <v/>
      </c>
      <c r="B68" s="20">
        <f>IF($A68="","",IFERROR(TRIM(INDEX(Responses!$A67:$AN67,MATCH(Lists!$B$4,Responses!$A$1:$AN$1,0))&amp;""),""))</f>
        <v/>
      </c>
      <c r="C68" s="20">
        <f>IF($A68="","",IF(IFERROR(TRIM(INDEX(Responses!$A67:$AN67,MATCH(Lists!$B$5,Responses!$A$1:$AN$1,0))&amp;""),"")&lt;&gt;"",IFERROR(TRIM(INDEX(Responses!$A67:$AN67,MATCH(Lists!$B$5,Responses!$A$1:$AN$1,0))&amp;""),""),IFERROR(TRIM(INDEX(Responses!$A67:$AN67,MATCH(Lists!$B$6,Responses!$A$1:$AN$1,0))&amp;""),"")))</f>
        <v/>
      </c>
      <c r="D68" s="20">
        <f>IF($A68="","",IFERROR(TRIM(INDEX(Responses!$A67:$AN67,MATCH(Lists!$B$7,Responses!$A$1:$AN$1,0))&amp;""),""))</f>
        <v/>
      </c>
      <c r="E68" s="20">
        <f>IF($A68="","",IFERROR(TRIM(INDEX(Responses!$A67:$AN67,MATCH(Lists!$B$8,Responses!$A$1:$AN$1,0))&amp;""),""))</f>
        <v/>
      </c>
      <c r="F68" s="20">
        <f>IF($A68="","",IFERROR(TRIM(INDEX(Responses!$A67:$AN67,MATCH(Lists!$B$9,Responses!$A$1:$AN$1,0))&amp;""),""))</f>
        <v/>
      </c>
      <c r="G68" s="20">
        <f>IF($A68="","",IFERROR(TRIM(INDEX(Responses!$A67:$AN67,MATCH(Lists!$B$10,Responses!$A$1:$AN$1,0))&amp;""),""))</f>
        <v/>
      </c>
      <c r="H68" s="20">
        <f>IF($A68="","",IFERROR(TRIM(INDEX(Responses!$A67:$AN67,MATCH(Lists!$B$11,Responses!$A$1:$AN$1,0))&amp;""),""))</f>
        <v/>
      </c>
      <c r="I68" s="20">
        <f>IF($A68="","",IFERROR(TRIM(INDEX(Responses!$A67:$AN67,MATCH(Lists!$B$12,Responses!$A$1:$AN$1,0))&amp;""),""))</f>
        <v/>
      </c>
      <c r="J68" s="20">
        <f>IF($A68="","",IFERROR(TRIM(INDEX(Responses!$A67:$AN67,MATCH(Lists!$B$13,Responses!$A$1:$AN$1,0))&amp;""),""))</f>
        <v/>
      </c>
      <c r="K68" s="20">
        <f>IF($A68="","",IFERROR(TRIM(INDEX(Responses!$A67:$AN67,MATCH(Lists!$B$14,Responses!$A$1:$AN$1,0))&amp;""),""))</f>
        <v/>
      </c>
      <c r="L68" s="20">
        <f>IF($A68="","",IFERROR(TRIM(INDEX(Responses!$A67:$AN67,MATCH(Lists!$B$15,Responses!$A$1:$AN$1,0))&amp;""),""))</f>
        <v/>
      </c>
      <c r="M68" s="20">
        <f>IF($A68="","",IFERROR(TRIM(INDEX(Responses!$A67:$AN67,MATCH(Lists!$B$16,Responses!$A$1:$AN$1,0))&amp;""),""))</f>
        <v/>
      </c>
      <c r="N68" s="20">
        <f>IF($A68="","",IFERROR(TRIM(INDEX(Responses!$A67:$AN67,MATCH(Lists!$B$17,Responses!$A$1:$AN$1,0))&amp;""),""))</f>
        <v/>
      </c>
      <c r="O68" s="20">
        <f>IF($A68="","",IFERROR(TRIM(INDEX(Responses!$A67:$AN67,MATCH(Lists!$B$18,Responses!$A$1:$AN$1,0))&amp;""),""))</f>
        <v/>
      </c>
      <c r="P68" s="20">
        <f>IF($A68="","",IFERROR(TRIM(INDEX(Responses!$A67:$AN67,MATCH(Lists!$B$19,Responses!$A$1:$AN$1,0))&amp;""),""))</f>
        <v/>
      </c>
      <c r="Q68" s="20">
        <f>IF($A68="","",IFERROR(TRIM(INDEX(Responses!$A67:$AN67,MATCH(Lists!$B$24,Responses!$A$1:$AN$1,0))&amp;""),""))</f>
        <v/>
      </c>
      <c r="R68" s="20">
        <f>IF($A68="","",IFERROR(TRIM(INDEX(Responses!$A67:$AN67,MATCH(Lists!$B$21,Responses!$A$1:$AN$1,0))&amp;""),""))</f>
        <v/>
      </c>
    </row>
    <row r="69">
      <c r="A69" s="20">
        <f>IFERROR(TRIM(INDEX(Responses!$A68:$AN68,MATCH(Lists!$B$3,Responses!$A$1:$AN$1,0))&amp;""),"")</f>
        <v/>
      </c>
      <c r="B69" s="20">
        <f>IF($A69="","",IFERROR(TRIM(INDEX(Responses!$A68:$AN68,MATCH(Lists!$B$4,Responses!$A$1:$AN$1,0))&amp;""),""))</f>
        <v/>
      </c>
      <c r="C69" s="20">
        <f>IF($A69="","",IF(IFERROR(TRIM(INDEX(Responses!$A68:$AN68,MATCH(Lists!$B$5,Responses!$A$1:$AN$1,0))&amp;""),"")&lt;&gt;"",IFERROR(TRIM(INDEX(Responses!$A68:$AN68,MATCH(Lists!$B$5,Responses!$A$1:$AN$1,0))&amp;""),""),IFERROR(TRIM(INDEX(Responses!$A68:$AN68,MATCH(Lists!$B$6,Responses!$A$1:$AN$1,0))&amp;""),"")))</f>
        <v/>
      </c>
      <c r="D69" s="20">
        <f>IF($A69="","",IFERROR(TRIM(INDEX(Responses!$A68:$AN68,MATCH(Lists!$B$7,Responses!$A$1:$AN$1,0))&amp;""),""))</f>
        <v/>
      </c>
      <c r="E69" s="20">
        <f>IF($A69="","",IFERROR(TRIM(INDEX(Responses!$A68:$AN68,MATCH(Lists!$B$8,Responses!$A$1:$AN$1,0))&amp;""),""))</f>
        <v/>
      </c>
      <c r="F69" s="20">
        <f>IF($A69="","",IFERROR(TRIM(INDEX(Responses!$A68:$AN68,MATCH(Lists!$B$9,Responses!$A$1:$AN$1,0))&amp;""),""))</f>
        <v/>
      </c>
      <c r="G69" s="20">
        <f>IF($A69="","",IFERROR(TRIM(INDEX(Responses!$A68:$AN68,MATCH(Lists!$B$10,Responses!$A$1:$AN$1,0))&amp;""),""))</f>
        <v/>
      </c>
      <c r="H69" s="20">
        <f>IF($A69="","",IFERROR(TRIM(INDEX(Responses!$A68:$AN68,MATCH(Lists!$B$11,Responses!$A$1:$AN$1,0))&amp;""),""))</f>
        <v/>
      </c>
      <c r="I69" s="20">
        <f>IF($A69="","",IFERROR(TRIM(INDEX(Responses!$A68:$AN68,MATCH(Lists!$B$12,Responses!$A$1:$AN$1,0))&amp;""),""))</f>
        <v/>
      </c>
      <c r="J69" s="20">
        <f>IF($A69="","",IFERROR(TRIM(INDEX(Responses!$A68:$AN68,MATCH(Lists!$B$13,Responses!$A$1:$AN$1,0))&amp;""),""))</f>
        <v/>
      </c>
      <c r="K69" s="20">
        <f>IF($A69="","",IFERROR(TRIM(INDEX(Responses!$A68:$AN68,MATCH(Lists!$B$14,Responses!$A$1:$AN$1,0))&amp;""),""))</f>
        <v/>
      </c>
      <c r="L69" s="20">
        <f>IF($A69="","",IFERROR(TRIM(INDEX(Responses!$A68:$AN68,MATCH(Lists!$B$15,Responses!$A$1:$AN$1,0))&amp;""),""))</f>
        <v/>
      </c>
      <c r="M69" s="20">
        <f>IF($A69="","",IFERROR(TRIM(INDEX(Responses!$A68:$AN68,MATCH(Lists!$B$16,Responses!$A$1:$AN$1,0))&amp;""),""))</f>
        <v/>
      </c>
      <c r="N69" s="20">
        <f>IF($A69="","",IFERROR(TRIM(INDEX(Responses!$A68:$AN68,MATCH(Lists!$B$17,Responses!$A$1:$AN$1,0))&amp;""),""))</f>
        <v/>
      </c>
      <c r="O69" s="20">
        <f>IF($A69="","",IFERROR(TRIM(INDEX(Responses!$A68:$AN68,MATCH(Lists!$B$18,Responses!$A$1:$AN$1,0))&amp;""),""))</f>
        <v/>
      </c>
      <c r="P69" s="20">
        <f>IF($A69="","",IFERROR(TRIM(INDEX(Responses!$A68:$AN68,MATCH(Lists!$B$19,Responses!$A$1:$AN$1,0))&amp;""),""))</f>
        <v/>
      </c>
      <c r="Q69" s="20">
        <f>IF($A69="","",IFERROR(TRIM(INDEX(Responses!$A68:$AN68,MATCH(Lists!$B$24,Responses!$A$1:$AN$1,0))&amp;""),""))</f>
        <v/>
      </c>
      <c r="R69" s="20">
        <f>IF($A69="","",IFERROR(TRIM(INDEX(Responses!$A68:$AN68,MATCH(Lists!$B$21,Responses!$A$1:$AN$1,0))&amp;""),""))</f>
        <v/>
      </c>
    </row>
    <row r="70">
      <c r="A70" s="20">
        <f>IFERROR(TRIM(INDEX(Responses!$A69:$AN69,MATCH(Lists!$B$3,Responses!$A$1:$AN$1,0))&amp;""),"")</f>
        <v/>
      </c>
      <c r="B70" s="20">
        <f>IF($A70="","",IFERROR(TRIM(INDEX(Responses!$A69:$AN69,MATCH(Lists!$B$4,Responses!$A$1:$AN$1,0))&amp;""),""))</f>
        <v/>
      </c>
      <c r="C70" s="20">
        <f>IF($A70="","",IF(IFERROR(TRIM(INDEX(Responses!$A69:$AN69,MATCH(Lists!$B$5,Responses!$A$1:$AN$1,0))&amp;""),"")&lt;&gt;"",IFERROR(TRIM(INDEX(Responses!$A69:$AN69,MATCH(Lists!$B$5,Responses!$A$1:$AN$1,0))&amp;""),""),IFERROR(TRIM(INDEX(Responses!$A69:$AN69,MATCH(Lists!$B$6,Responses!$A$1:$AN$1,0))&amp;""),"")))</f>
        <v/>
      </c>
      <c r="D70" s="20">
        <f>IF($A70="","",IFERROR(TRIM(INDEX(Responses!$A69:$AN69,MATCH(Lists!$B$7,Responses!$A$1:$AN$1,0))&amp;""),""))</f>
        <v/>
      </c>
      <c r="E70" s="20">
        <f>IF($A70="","",IFERROR(TRIM(INDEX(Responses!$A69:$AN69,MATCH(Lists!$B$8,Responses!$A$1:$AN$1,0))&amp;""),""))</f>
        <v/>
      </c>
      <c r="F70" s="20">
        <f>IF($A70="","",IFERROR(TRIM(INDEX(Responses!$A69:$AN69,MATCH(Lists!$B$9,Responses!$A$1:$AN$1,0))&amp;""),""))</f>
        <v/>
      </c>
      <c r="G70" s="20">
        <f>IF($A70="","",IFERROR(TRIM(INDEX(Responses!$A69:$AN69,MATCH(Lists!$B$10,Responses!$A$1:$AN$1,0))&amp;""),""))</f>
        <v/>
      </c>
      <c r="H70" s="20">
        <f>IF($A70="","",IFERROR(TRIM(INDEX(Responses!$A69:$AN69,MATCH(Lists!$B$11,Responses!$A$1:$AN$1,0))&amp;""),""))</f>
        <v/>
      </c>
      <c r="I70" s="20">
        <f>IF($A70="","",IFERROR(TRIM(INDEX(Responses!$A69:$AN69,MATCH(Lists!$B$12,Responses!$A$1:$AN$1,0))&amp;""),""))</f>
        <v/>
      </c>
      <c r="J70" s="20">
        <f>IF($A70="","",IFERROR(TRIM(INDEX(Responses!$A69:$AN69,MATCH(Lists!$B$13,Responses!$A$1:$AN$1,0))&amp;""),""))</f>
        <v/>
      </c>
      <c r="K70" s="20">
        <f>IF($A70="","",IFERROR(TRIM(INDEX(Responses!$A69:$AN69,MATCH(Lists!$B$14,Responses!$A$1:$AN$1,0))&amp;""),""))</f>
        <v/>
      </c>
      <c r="L70" s="20">
        <f>IF($A70="","",IFERROR(TRIM(INDEX(Responses!$A69:$AN69,MATCH(Lists!$B$15,Responses!$A$1:$AN$1,0))&amp;""),""))</f>
        <v/>
      </c>
      <c r="M70" s="20">
        <f>IF($A70="","",IFERROR(TRIM(INDEX(Responses!$A69:$AN69,MATCH(Lists!$B$16,Responses!$A$1:$AN$1,0))&amp;""),""))</f>
        <v/>
      </c>
      <c r="N70" s="20">
        <f>IF($A70="","",IFERROR(TRIM(INDEX(Responses!$A69:$AN69,MATCH(Lists!$B$17,Responses!$A$1:$AN$1,0))&amp;""),""))</f>
        <v/>
      </c>
      <c r="O70" s="20">
        <f>IF($A70="","",IFERROR(TRIM(INDEX(Responses!$A69:$AN69,MATCH(Lists!$B$18,Responses!$A$1:$AN$1,0))&amp;""),""))</f>
        <v/>
      </c>
      <c r="P70" s="20">
        <f>IF($A70="","",IFERROR(TRIM(INDEX(Responses!$A69:$AN69,MATCH(Lists!$B$19,Responses!$A$1:$AN$1,0))&amp;""),""))</f>
        <v/>
      </c>
      <c r="Q70" s="20">
        <f>IF($A70="","",IFERROR(TRIM(INDEX(Responses!$A69:$AN69,MATCH(Lists!$B$24,Responses!$A$1:$AN$1,0))&amp;""),""))</f>
        <v/>
      </c>
      <c r="R70" s="20">
        <f>IF($A70="","",IFERROR(TRIM(INDEX(Responses!$A69:$AN69,MATCH(Lists!$B$21,Responses!$A$1:$AN$1,0))&amp;""),""))</f>
        <v/>
      </c>
    </row>
    <row r="71">
      <c r="A71" s="20">
        <f>IFERROR(TRIM(INDEX(Responses!$A70:$AN70,MATCH(Lists!$B$3,Responses!$A$1:$AN$1,0))&amp;""),"")</f>
        <v/>
      </c>
      <c r="B71" s="20">
        <f>IF($A71="","",IFERROR(TRIM(INDEX(Responses!$A70:$AN70,MATCH(Lists!$B$4,Responses!$A$1:$AN$1,0))&amp;""),""))</f>
        <v/>
      </c>
      <c r="C71" s="20">
        <f>IF($A71="","",IF(IFERROR(TRIM(INDEX(Responses!$A70:$AN70,MATCH(Lists!$B$5,Responses!$A$1:$AN$1,0))&amp;""),"")&lt;&gt;"",IFERROR(TRIM(INDEX(Responses!$A70:$AN70,MATCH(Lists!$B$5,Responses!$A$1:$AN$1,0))&amp;""),""),IFERROR(TRIM(INDEX(Responses!$A70:$AN70,MATCH(Lists!$B$6,Responses!$A$1:$AN$1,0))&amp;""),"")))</f>
        <v/>
      </c>
      <c r="D71" s="20">
        <f>IF($A71="","",IFERROR(TRIM(INDEX(Responses!$A70:$AN70,MATCH(Lists!$B$7,Responses!$A$1:$AN$1,0))&amp;""),""))</f>
        <v/>
      </c>
      <c r="E71" s="20">
        <f>IF($A71="","",IFERROR(TRIM(INDEX(Responses!$A70:$AN70,MATCH(Lists!$B$8,Responses!$A$1:$AN$1,0))&amp;""),""))</f>
        <v/>
      </c>
      <c r="F71" s="20">
        <f>IF($A71="","",IFERROR(TRIM(INDEX(Responses!$A70:$AN70,MATCH(Lists!$B$9,Responses!$A$1:$AN$1,0))&amp;""),""))</f>
        <v/>
      </c>
      <c r="G71" s="20">
        <f>IF($A71="","",IFERROR(TRIM(INDEX(Responses!$A70:$AN70,MATCH(Lists!$B$10,Responses!$A$1:$AN$1,0))&amp;""),""))</f>
        <v/>
      </c>
      <c r="H71" s="20">
        <f>IF($A71="","",IFERROR(TRIM(INDEX(Responses!$A70:$AN70,MATCH(Lists!$B$11,Responses!$A$1:$AN$1,0))&amp;""),""))</f>
        <v/>
      </c>
      <c r="I71" s="20">
        <f>IF($A71="","",IFERROR(TRIM(INDEX(Responses!$A70:$AN70,MATCH(Lists!$B$12,Responses!$A$1:$AN$1,0))&amp;""),""))</f>
        <v/>
      </c>
      <c r="J71" s="20">
        <f>IF($A71="","",IFERROR(TRIM(INDEX(Responses!$A70:$AN70,MATCH(Lists!$B$13,Responses!$A$1:$AN$1,0))&amp;""),""))</f>
        <v/>
      </c>
      <c r="K71" s="20">
        <f>IF($A71="","",IFERROR(TRIM(INDEX(Responses!$A70:$AN70,MATCH(Lists!$B$14,Responses!$A$1:$AN$1,0))&amp;""),""))</f>
        <v/>
      </c>
      <c r="L71" s="20">
        <f>IF($A71="","",IFERROR(TRIM(INDEX(Responses!$A70:$AN70,MATCH(Lists!$B$15,Responses!$A$1:$AN$1,0))&amp;""),""))</f>
        <v/>
      </c>
      <c r="M71" s="20">
        <f>IF($A71="","",IFERROR(TRIM(INDEX(Responses!$A70:$AN70,MATCH(Lists!$B$16,Responses!$A$1:$AN$1,0))&amp;""),""))</f>
        <v/>
      </c>
      <c r="N71" s="20">
        <f>IF($A71="","",IFERROR(TRIM(INDEX(Responses!$A70:$AN70,MATCH(Lists!$B$17,Responses!$A$1:$AN$1,0))&amp;""),""))</f>
        <v/>
      </c>
      <c r="O71" s="20">
        <f>IF($A71="","",IFERROR(TRIM(INDEX(Responses!$A70:$AN70,MATCH(Lists!$B$18,Responses!$A$1:$AN$1,0))&amp;""),""))</f>
        <v/>
      </c>
      <c r="P71" s="20">
        <f>IF($A71="","",IFERROR(TRIM(INDEX(Responses!$A70:$AN70,MATCH(Lists!$B$19,Responses!$A$1:$AN$1,0))&amp;""),""))</f>
        <v/>
      </c>
      <c r="Q71" s="20">
        <f>IF($A71="","",IFERROR(TRIM(INDEX(Responses!$A70:$AN70,MATCH(Lists!$B$24,Responses!$A$1:$AN$1,0))&amp;""),""))</f>
        <v/>
      </c>
      <c r="R71" s="20">
        <f>IF($A71="","",IFERROR(TRIM(INDEX(Responses!$A70:$AN70,MATCH(Lists!$B$21,Responses!$A$1:$AN$1,0))&amp;""),""))</f>
        <v/>
      </c>
    </row>
    <row r="72">
      <c r="A72" s="20">
        <f>IFERROR(TRIM(INDEX(Responses!$A71:$AN71,MATCH(Lists!$B$3,Responses!$A$1:$AN$1,0))&amp;""),"")</f>
        <v/>
      </c>
      <c r="B72" s="20">
        <f>IF($A72="","",IFERROR(TRIM(INDEX(Responses!$A71:$AN71,MATCH(Lists!$B$4,Responses!$A$1:$AN$1,0))&amp;""),""))</f>
        <v/>
      </c>
      <c r="C72" s="20">
        <f>IF($A72="","",IF(IFERROR(TRIM(INDEX(Responses!$A71:$AN71,MATCH(Lists!$B$5,Responses!$A$1:$AN$1,0))&amp;""),"")&lt;&gt;"",IFERROR(TRIM(INDEX(Responses!$A71:$AN71,MATCH(Lists!$B$5,Responses!$A$1:$AN$1,0))&amp;""),""),IFERROR(TRIM(INDEX(Responses!$A71:$AN71,MATCH(Lists!$B$6,Responses!$A$1:$AN$1,0))&amp;""),"")))</f>
        <v/>
      </c>
      <c r="D72" s="20">
        <f>IF($A72="","",IFERROR(TRIM(INDEX(Responses!$A71:$AN71,MATCH(Lists!$B$7,Responses!$A$1:$AN$1,0))&amp;""),""))</f>
        <v/>
      </c>
      <c r="E72" s="20">
        <f>IF($A72="","",IFERROR(TRIM(INDEX(Responses!$A71:$AN71,MATCH(Lists!$B$8,Responses!$A$1:$AN$1,0))&amp;""),""))</f>
        <v/>
      </c>
      <c r="F72" s="20">
        <f>IF($A72="","",IFERROR(TRIM(INDEX(Responses!$A71:$AN71,MATCH(Lists!$B$9,Responses!$A$1:$AN$1,0))&amp;""),""))</f>
        <v/>
      </c>
      <c r="G72" s="20">
        <f>IF($A72="","",IFERROR(TRIM(INDEX(Responses!$A71:$AN71,MATCH(Lists!$B$10,Responses!$A$1:$AN$1,0))&amp;""),""))</f>
        <v/>
      </c>
      <c r="H72" s="20">
        <f>IF($A72="","",IFERROR(TRIM(INDEX(Responses!$A71:$AN71,MATCH(Lists!$B$11,Responses!$A$1:$AN$1,0))&amp;""),""))</f>
        <v/>
      </c>
      <c r="I72" s="20">
        <f>IF($A72="","",IFERROR(TRIM(INDEX(Responses!$A71:$AN71,MATCH(Lists!$B$12,Responses!$A$1:$AN$1,0))&amp;""),""))</f>
        <v/>
      </c>
      <c r="J72" s="20">
        <f>IF($A72="","",IFERROR(TRIM(INDEX(Responses!$A71:$AN71,MATCH(Lists!$B$13,Responses!$A$1:$AN$1,0))&amp;""),""))</f>
        <v/>
      </c>
      <c r="K72" s="20">
        <f>IF($A72="","",IFERROR(TRIM(INDEX(Responses!$A71:$AN71,MATCH(Lists!$B$14,Responses!$A$1:$AN$1,0))&amp;""),""))</f>
        <v/>
      </c>
      <c r="L72" s="20">
        <f>IF($A72="","",IFERROR(TRIM(INDEX(Responses!$A71:$AN71,MATCH(Lists!$B$15,Responses!$A$1:$AN$1,0))&amp;""),""))</f>
        <v/>
      </c>
      <c r="M72" s="20">
        <f>IF($A72="","",IFERROR(TRIM(INDEX(Responses!$A71:$AN71,MATCH(Lists!$B$16,Responses!$A$1:$AN$1,0))&amp;""),""))</f>
        <v/>
      </c>
      <c r="N72" s="20">
        <f>IF($A72="","",IFERROR(TRIM(INDEX(Responses!$A71:$AN71,MATCH(Lists!$B$17,Responses!$A$1:$AN$1,0))&amp;""),""))</f>
        <v/>
      </c>
      <c r="O72" s="20">
        <f>IF($A72="","",IFERROR(TRIM(INDEX(Responses!$A71:$AN71,MATCH(Lists!$B$18,Responses!$A$1:$AN$1,0))&amp;""),""))</f>
        <v/>
      </c>
      <c r="P72" s="20">
        <f>IF($A72="","",IFERROR(TRIM(INDEX(Responses!$A71:$AN71,MATCH(Lists!$B$19,Responses!$A$1:$AN$1,0))&amp;""),""))</f>
        <v/>
      </c>
      <c r="Q72" s="20">
        <f>IF($A72="","",IFERROR(TRIM(INDEX(Responses!$A71:$AN71,MATCH(Lists!$B$24,Responses!$A$1:$AN$1,0))&amp;""),""))</f>
        <v/>
      </c>
      <c r="R72" s="20">
        <f>IF($A72="","",IFERROR(TRIM(INDEX(Responses!$A71:$AN71,MATCH(Lists!$B$21,Responses!$A$1:$AN$1,0))&amp;""),""))</f>
        <v/>
      </c>
    </row>
    <row r="73">
      <c r="A73" s="20">
        <f>IFERROR(TRIM(INDEX(Responses!$A72:$AN72,MATCH(Lists!$B$3,Responses!$A$1:$AN$1,0))&amp;""),"")</f>
        <v/>
      </c>
      <c r="B73" s="20">
        <f>IF($A73="","",IFERROR(TRIM(INDEX(Responses!$A72:$AN72,MATCH(Lists!$B$4,Responses!$A$1:$AN$1,0))&amp;""),""))</f>
        <v/>
      </c>
      <c r="C73" s="20">
        <f>IF($A73="","",IF(IFERROR(TRIM(INDEX(Responses!$A72:$AN72,MATCH(Lists!$B$5,Responses!$A$1:$AN$1,0))&amp;""),"")&lt;&gt;"",IFERROR(TRIM(INDEX(Responses!$A72:$AN72,MATCH(Lists!$B$5,Responses!$A$1:$AN$1,0))&amp;""),""),IFERROR(TRIM(INDEX(Responses!$A72:$AN72,MATCH(Lists!$B$6,Responses!$A$1:$AN$1,0))&amp;""),"")))</f>
        <v/>
      </c>
      <c r="D73" s="20">
        <f>IF($A73="","",IFERROR(TRIM(INDEX(Responses!$A72:$AN72,MATCH(Lists!$B$7,Responses!$A$1:$AN$1,0))&amp;""),""))</f>
        <v/>
      </c>
      <c r="E73" s="20">
        <f>IF($A73="","",IFERROR(TRIM(INDEX(Responses!$A72:$AN72,MATCH(Lists!$B$8,Responses!$A$1:$AN$1,0))&amp;""),""))</f>
        <v/>
      </c>
      <c r="F73" s="20">
        <f>IF($A73="","",IFERROR(TRIM(INDEX(Responses!$A72:$AN72,MATCH(Lists!$B$9,Responses!$A$1:$AN$1,0))&amp;""),""))</f>
        <v/>
      </c>
      <c r="G73" s="20">
        <f>IF($A73="","",IFERROR(TRIM(INDEX(Responses!$A72:$AN72,MATCH(Lists!$B$10,Responses!$A$1:$AN$1,0))&amp;""),""))</f>
        <v/>
      </c>
      <c r="H73" s="20">
        <f>IF($A73="","",IFERROR(TRIM(INDEX(Responses!$A72:$AN72,MATCH(Lists!$B$11,Responses!$A$1:$AN$1,0))&amp;""),""))</f>
        <v/>
      </c>
      <c r="I73" s="20">
        <f>IF($A73="","",IFERROR(TRIM(INDEX(Responses!$A72:$AN72,MATCH(Lists!$B$12,Responses!$A$1:$AN$1,0))&amp;""),""))</f>
        <v/>
      </c>
      <c r="J73" s="20">
        <f>IF($A73="","",IFERROR(TRIM(INDEX(Responses!$A72:$AN72,MATCH(Lists!$B$13,Responses!$A$1:$AN$1,0))&amp;""),""))</f>
        <v/>
      </c>
      <c r="K73" s="20">
        <f>IF($A73="","",IFERROR(TRIM(INDEX(Responses!$A72:$AN72,MATCH(Lists!$B$14,Responses!$A$1:$AN$1,0))&amp;""),""))</f>
        <v/>
      </c>
      <c r="L73" s="20">
        <f>IF($A73="","",IFERROR(TRIM(INDEX(Responses!$A72:$AN72,MATCH(Lists!$B$15,Responses!$A$1:$AN$1,0))&amp;""),""))</f>
        <v/>
      </c>
      <c r="M73" s="20">
        <f>IF($A73="","",IFERROR(TRIM(INDEX(Responses!$A72:$AN72,MATCH(Lists!$B$16,Responses!$A$1:$AN$1,0))&amp;""),""))</f>
        <v/>
      </c>
      <c r="N73" s="20">
        <f>IF($A73="","",IFERROR(TRIM(INDEX(Responses!$A72:$AN72,MATCH(Lists!$B$17,Responses!$A$1:$AN$1,0))&amp;""),""))</f>
        <v/>
      </c>
      <c r="O73" s="20">
        <f>IF($A73="","",IFERROR(TRIM(INDEX(Responses!$A72:$AN72,MATCH(Lists!$B$18,Responses!$A$1:$AN$1,0))&amp;""),""))</f>
        <v/>
      </c>
      <c r="P73" s="20">
        <f>IF($A73="","",IFERROR(TRIM(INDEX(Responses!$A72:$AN72,MATCH(Lists!$B$19,Responses!$A$1:$AN$1,0))&amp;""),""))</f>
        <v/>
      </c>
      <c r="Q73" s="20">
        <f>IF($A73="","",IFERROR(TRIM(INDEX(Responses!$A72:$AN72,MATCH(Lists!$B$24,Responses!$A$1:$AN$1,0))&amp;""),""))</f>
        <v/>
      </c>
      <c r="R73" s="20">
        <f>IF($A73="","",IFERROR(TRIM(INDEX(Responses!$A72:$AN72,MATCH(Lists!$B$21,Responses!$A$1:$AN$1,0))&amp;""),""))</f>
        <v/>
      </c>
    </row>
    <row r="74">
      <c r="A74" s="20">
        <f>IFERROR(TRIM(INDEX(Responses!$A73:$AN73,MATCH(Lists!$B$3,Responses!$A$1:$AN$1,0))&amp;""),"")</f>
        <v/>
      </c>
      <c r="B74" s="20">
        <f>IF($A74="","",IFERROR(TRIM(INDEX(Responses!$A73:$AN73,MATCH(Lists!$B$4,Responses!$A$1:$AN$1,0))&amp;""),""))</f>
        <v/>
      </c>
      <c r="C74" s="20">
        <f>IF($A74="","",IF(IFERROR(TRIM(INDEX(Responses!$A73:$AN73,MATCH(Lists!$B$5,Responses!$A$1:$AN$1,0))&amp;""),"")&lt;&gt;"",IFERROR(TRIM(INDEX(Responses!$A73:$AN73,MATCH(Lists!$B$5,Responses!$A$1:$AN$1,0))&amp;""),""),IFERROR(TRIM(INDEX(Responses!$A73:$AN73,MATCH(Lists!$B$6,Responses!$A$1:$AN$1,0))&amp;""),"")))</f>
        <v/>
      </c>
      <c r="D74" s="20">
        <f>IF($A74="","",IFERROR(TRIM(INDEX(Responses!$A73:$AN73,MATCH(Lists!$B$7,Responses!$A$1:$AN$1,0))&amp;""),""))</f>
        <v/>
      </c>
      <c r="E74" s="20">
        <f>IF($A74="","",IFERROR(TRIM(INDEX(Responses!$A73:$AN73,MATCH(Lists!$B$8,Responses!$A$1:$AN$1,0))&amp;""),""))</f>
        <v/>
      </c>
      <c r="F74" s="20">
        <f>IF($A74="","",IFERROR(TRIM(INDEX(Responses!$A73:$AN73,MATCH(Lists!$B$9,Responses!$A$1:$AN$1,0))&amp;""),""))</f>
        <v/>
      </c>
      <c r="G74" s="20">
        <f>IF($A74="","",IFERROR(TRIM(INDEX(Responses!$A73:$AN73,MATCH(Lists!$B$10,Responses!$A$1:$AN$1,0))&amp;""),""))</f>
        <v/>
      </c>
      <c r="H74" s="20">
        <f>IF($A74="","",IFERROR(TRIM(INDEX(Responses!$A73:$AN73,MATCH(Lists!$B$11,Responses!$A$1:$AN$1,0))&amp;""),""))</f>
        <v/>
      </c>
      <c r="I74" s="20">
        <f>IF($A74="","",IFERROR(TRIM(INDEX(Responses!$A73:$AN73,MATCH(Lists!$B$12,Responses!$A$1:$AN$1,0))&amp;""),""))</f>
        <v/>
      </c>
      <c r="J74" s="20">
        <f>IF($A74="","",IFERROR(TRIM(INDEX(Responses!$A73:$AN73,MATCH(Lists!$B$13,Responses!$A$1:$AN$1,0))&amp;""),""))</f>
        <v/>
      </c>
      <c r="K74" s="20">
        <f>IF($A74="","",IFERROR(TRIM(INDEX(Responses!$A73:$AN73,MATCH(Lists!$B$14,Responses!$A$1:$AN$1,0))&amp;""),""))</f>
        <v/>
      </c>
      <c r="L74" s="20">
        <f>IF($A74="","",IFERROR(TRIM(INDEX(Responses!$A73:$AN73,MATCH(Lists!$B$15,Responses!$A$1:$AN$1,0))&amp;""),""))</f>
        <v/>
      </c>
      <c r="M74" s="20">
        <f>IF($A74="","",IFERROR(TRIM(INDEX(Responses!$A73:$AN73,MATCH(Lists!$B$16,Responses!$A$1:$AN$1,0))&amp;""),""))</f>
        <v/>
      </c>
      <c r="N74" s="20">
        <f>IF($A74="","",IFERROR(TRIM(INDEX(Responses!$A73:$AN73,MATCH(Lists!$B$17,Responses!$A$1:$AN$1,0))&amp;""),""))</f>
        <v/>
      </c>
      <c r="O74" s="20">
        <f>IF($A74="","",IFERROR(TRIM(INDEX(Responses!$A73:$AN73,MATCH(Lists!$B$18,Responses!$A$1:$AN$1,0))&amp;""),""))</f>
        <v/>
      </c>
      <c r="P74" s="20">
        <f>IF($A74="","",IFERROR(TRIM(INDEX(Responses!$A73:$AN73,MATCH(Lists!$B$19,Responses!$A$1:$AN$1,0))&amp;""),""))</f>
        <v/>
      </c>
      <c r="Q74" s="20">
        <f>IF($A74="","",IFERROR(TRIM(INDEX(Responses!$A73:$AN73,MATCH(Lists!$B$24,Responses!$A$1:$AN$1,0))&amp;""),""))</f>
        <v/>
      </c>
      <c r="R74" s="20">
        <f>IF($A74="","",IFERROR(TRIM(INDEX(Responses!$A73:$AN73,MATCH(Lists!$B$21,Responses!$A$1:$AN$1,0))&amp;""),""))</f>
        <v/>
      </c>
    </row>
    <row r="75">
      <c r="A75" s="20">
        <f>IFERROR(TRIM(INDEX(Responses!$A74:$AN74,MATCH(Lists!$B$3,Responses!$A$1:$AN$1,0))&amp;""),"")</f>
        <v/>
      </c>
      <c r="B75" s="20">
        <f>IF($A75="","",IFERROR(TRIM(INDEX(Responses!$A74:$AN74,MATCH(Lists!$B$4,Responses!$A$1:$AN$1,0))&amp;""),""))</f>
        <v/>
      </c>
      <c r="C75" s="20">
        <f>IF($A75="","",IF(IFERROR(TRIM(INDEX(Responses!$A74:$AN74,MATCH(Lists!$B$5,Responses!$A$1:$AN$1,0))&amp;""),"")&lt;&gt;"",IFERROR(TRIM(INDEX(Responses!$A74:$AN74,MATCH(Lists!$B$5,Responses!$A$1:$AN$1,0))&amp;""),""),IFERROR(TRIM(INDEX(Responses!$A74:$AN74,MATCH(Lists!$B$6,Responses!$A$1:$AN$1,0))&amp;""),"")))</f>
        <v/>
      </c>
      <c r="D75" s="20">
        <f>IF($A75="","",IFERROR(TRIM(INDEX(Responses!$A74:$AN74,MATCH(Lists!$B$7,Responses!$A$1:$AN$1,0))&amp;""),""))</f>
        <v/>
      </c>
      <c r="E75" s="20">
        <f>IF($A75="","",IFERROR(TRIM(INDEX(Responses!$A74:$AN74,MATCH(Lists!$B$8,Responses!$A$1:$AN$1,0))&amp;""),""))</f>
        <v/>
      </c>
      <c r="F75" s="20">
        <f>IF($A75="","",IFERROR(TRIM(INDEX(Responses!$A74:$AN74,MATCH(Lists!$B$9,Responses!$A$1:$AN$1,0))&amp;""),""))</f>
        <v/>
      </c>
      <c r="G75" s="20">
        <f>IF($A75="","",IFERROR(TRIM(INDEX(Responses!$A74:$AN74,MATCH(Lists!$B$10,Responses!$A$1:$AN$1,0))&amp;""),""))</f>
        <v/>
      </c>
      <c r="H75" s="20">
        <f>IF($A75="","",IFERROR(TRIM(INDEX(Responses!$A74:$AN74,MATCH(Lists!$B$11,Responses!$A$1:$AN$1,0))&amp;""),""))</f>
        <v/>
      </c>
      <c r="I75" s="20">
        <f>IF($A75="","",IFERROR(TRIM(INDEX(Responses!$A74:$AN74,MATCH(Lists!$B$12,Responses!$A$1:$AN$1,0))&amp;""),""))</f>
        <v/>
      </c>
      <c r="J75" s="20">
        <f>IF($A75="","",IFERROR(TRIM(INDEX(Responses!$A74:$AN74,MATCH(Lists!$B$13,Responses!$A$1:$AN$1,0))&amp;""),""))</f>
        <v/>
      </c>
      <c r="K75" s="20">
        <f>IF($A75="","",IFERROR(TRIM(INDEX(Responses!$A74:$AN74,MATCH(Lists!$B$14,Responses!$A$1:$AN$1,0))&amp;""),""))</f>
        <v/>
      </c>
      <c r="L75" s="20">
        <f>IF($A75="","",IFERROR(TRIM(INDEX(Responses!$A74:$AN74,MATCH(Lists!$B$15,Responses!$A$1:$AN$1,0))&amp;""),""))</f>
        <v/>
      </c>
      <c r="M75" s="20">
        <f>IF($A75="","",IFERROR(TRIM(INDEX(Responses!$A74:$AN74,MATCH(Lists!$B$16,Responses!$A$1:$AN$1,0))&amp;""),""))</f>
        <v/>
      </c>
      <c r="N75" s="20">
        <f>IF($A75="","",IFERROR(TRIM(INDEX(Responses!$A74:$AN74,MATCH(Lists!$B$17,Responses!$A$1:$AN$1,0))&amp;""),""))</f>
        <v/>
      </c>
      <c r="O75" s="20">
        <f>IF($A75="","",IFERROR(TRIM(INDEX(Responses!$A74:$AN74,MATCH(Lists!$B$18,Responses!$A$1:$AN$1,0))&amp;""),""))</f>
        <v/>
      </c>
      <c r="P75" s="20">
        <f>IF($A75="","",IFERROR(TRIM(INDEX(Responses!$A74:$AN74,MATCH(Lists!$B$19,Responses!$A$1:$AN$1,0))&amp;""),""))</f>
        <v/>
      </c>
      <c r="Q75" s="20">
        <f>IF($A75="","",IFERROR(TRIM(INDEX(Responses!$A74:$AN74,MATCH(Lists!$B$24,Responses!$A$1:$AN$1,0))&amp;""),""))</f>
        <v/>
      </c>
      <c r="R75" s="20">
        <f>IF($A75="","",IFERROR(TRIM(INDEX(Responses!$A74:$AN74,MATCH(Lists!$B$21,Responses!$A$1:$AN$1,0))&amp;""),""))</f>
        <v/>
      </c>
    </row>
    <row r="76">
      <c r="A76" s="20">
        <f>IFERROR(TRIM(INDEX(Responses!$A75:$AN75,MATCH(Lists!$B$3,Responses!$A$1:$AN$1,0))&amp;""),"")</f>
        <v/>
      </c>
      <c r="B76" s="20">
        <f>IF($A76="","",IFERROR(TRIM(INDEX(Responses!$A75:$AN75,MATCH(Lists!$B$4,Responses!$A$1:$AN$1,0))&amp;""),""))</f>
        <v/>
      </c>
      <c r="C76" s="20">
        <f>IF($A76="","",IF(IFERROR(TRIM(INDEX(Responses!$A75:$AN75,MATCH(Lists!$B$5,Responses!$A$1:$AN$1,0))&amp;""),"")&lt;&gt;"",IFERROR(TRIM(INDEX(Responses!$A75:$AN75,MATCH(Lists!$B$5,Responses!$A$1:$AN$1,0))&amp;""),""),IFERROR(TRIM(INDEX(Responses!$A75:$AN75,MATCH(Lists!$B$6,Responses!$A$1:$AN$1,0))&amp;""),"")))</f>
        <v/>
      </c>
      <c r="D76" s="20">
        <f>IF($A76="","",IFERROR(TRIM(INDEX(Responses!$A75:$AN75,MATCH(Lists!$B$7,Responses!$A$1:$AN$1,0))&amp;""),""))</f>
        <v/>
      </c>
      <c r="E76" s="20">
        <f>IF($A76="","",IFERROR(TRIM(INDEX(Responses!$A75:$AN75,MATCH(Lists!$B$8,Responses!$A$1:$AN$1,0))&amp;""),""))</f>
        <v/>
      </c>
      <c r="F76" s="20">
        <f>IF($A76="","",IFERROR(TRIM(INDEX(Responses!$A75:$AN75,MATCH(Lists!$B$9,Responses!$A$1:$AN$1,0))&amp;""),""))</f>
        <v/>
      </c>
      <c r="G76" s="20">
        <f>IF($A76="","",IFERROR(TRIM(INDEX(Responses!$A75:$AN75,MATCH(Lists!$B$10,Responses!$A$1:$AN$1,0))&amp;""),""))</f>
        <v/>
      </c>
      <c r="H76" s="20">
        <f>IF($A76="","",IFERROR(TRIM(INDEX(Responses!$A75:$AN75,MATCH(Lists!$B$11,Responses!$A$1:$AN$1,0))&amp;""),""))</f>
        <v/>
      </c>
      <c r="I76" s="20">
        <f>IF($A76="","",IFERROR(TRIM(INDEX(Responses!$A75:$AN75,MATCH(Lists!$B$12,Responses!$A$1:$AN$1,0))&amp;""),""))</f>
        <v/>
      </c>
      <c r="J76" s="20">
        <f>IF($A76="","",IFERROR(TRIM(INDEX(Responses!$A75:$AN75,MATCH(Lists!$B$13,Responses!$A$1:$AN$1,0))&amp;""),""))</f>
        <v/>
      </c>
      <c r="K76" s="20">
        <f>IF($A76="","",IFERROR(TRIM(INDEX(Responses!$A75:$AN75,MATCH(Lists!$B$14,Responses!$A$1:$AN$1,0))&amp;""),""))</f>
        <v/>
      </c>
      <c r="L76" s="20">
        <f>IF($A76="","",IFERROR(TRIM(INDEX(Responses!$A75:$AN75,MATCH(Lists!$B$15,Responses!$A$1:$AN$1,0))&amp;""),""))</f>
        <v/>
      </c>
      <c r="M76" s="20">
        <f>IF($A76="","",IFERROR(TRIM(INDEX(Responses!$A75:$AN75,MATCH(Lists!$B$16,Responses!$A$1:$AN$1,0))&amp;""),""))</f>
        <v/>
      </c>
      <c r="N76" s="20">
        <f>IF($A76="","",IFERROR(TRIM(INDEX(Responses!$A75:$AN75,MATCH(Lists!$B$17,Responses!$A$1:$AN$1,0))&amp;""),""))</f>
        <v/>
      </c>
      <c r="O76" s="20">
        <f>IF($A76="","",IFERROR(TRIM(INDEX(Responses!$A75:$AN75,MATCH(Lists!$B$18,Responses!$A$1:$AN$1,0))&amp;""),""))</f>
        <v/>
      </c>
      <c r="P76" s="20">
        <f>IF($A76="","",IFERROR(TRIM(INDEX(Responses!$A75:$AN75,MATCH(Lists!$B$19,Responses!$A$1:$AN$1,0))&amp;""),""))</f>
        <v/>
      </c>
      <c r="Q76" s="20">
        <f>IF($A76="","",IFERROR(TRIM(INDEX(Responses!$A75:$AN75,MATCH(Lists!$B$24,Responses!$A$1:$AN$1,0))&amp;""),""))</f>
        <v/>
      </c>
      <c r="R76" s="20">
        <f>IF($A76="","",IFERROR(TRIM(INDEX(Responses!$A75:$AN75,MATCH(Lists!$B$21,Responses!$A$1:$AN$1,0))&amp;""),""))</f>
        <v/>
      </c>
    </row>
    <row r="77">
      <c r="A77" s="20">
        <f>IFERROR(TRIM(INDEX(Responses!$A76:$AN76,MATCH(Lists!$B$3,Responses!$A$1:$AN$1,0))&amp;""),"")</f>
        <v/>
      </c>
      <c r="B77" s="20">
        <f>IF($A77="","",IFERROR(TRIM(INDEX(Responses!$A76:$AN76,MATCH(Lists!$B$4,Responses!$A$1:$AN$1,0))&amp;""),""))</f>
        <v/>
      </c>
      <c r="C77" s="20">
        <f>IF($A77="","",IF(IFERROR(TRIM(INDEX(Responses!$A76:$AN76,MATCH(Lists!$B$5,Responses!$A$1:$AN$1,0))&amp;""),"")&lt;&gt;"",IFERROR(TRIM(INDEX(Responses!$A76:$AN76,MATCH(Lists!$B$5,Responses!$A$1:$AN$1,0))&amp;""),""),IFERROR(TRIM(INDEX(Responses!$A76:$AN76,MATCH(Lists!$B$6,Responses!$A$1:$AN$1,0))&amp;""),"")))</f>
        <v/>
      </c>
      <c r="D77" s="20">
        <f>IF($A77="","",IFERROR(TRIM(INDEX(Responses!$A76:$AN76,MATCH(Lists!$B$7,Responses!$A$1:$AN$1,0))&amp;""),""))</f>
        <v/>
      </c>
      <c r="E77" s="20">
        <f>IF($A77="","",IFERROR(TRIM(INDEX(Responses!$A76:$AN76,MATCH(Lists!$B$8,Responses!$A$1:$AN$1,0))&amp;""),""))</f>
        <v/>
      </c>
      <c r="F77" s="20">
        <f>IF($A77="","",IFERROR(TRIM(INDEX(Responses!$A76:$AN76,MATCH(Lists!$B$9,Responses!$A$1:$AN$1,0))&amp;""),""))</f>
        <v/>
      </c>
      <c r="G77" s="20">
        <f>IF($A77="","",IFERROR(TRIM(INDEX(Responses!$A76:$AN76,MATCH(Lists!$B$10,Responses!$A$1:$AN$1,0))&amp;""),""))</f>
        <v/>
      </c>
      <c r="H77" s="20">
        <f>IF($A77="","",IFERROR(TRIM(INDEX(Responses!$A76:$AN76,MATCH(Lists!$B$11,Responses!$A$1:$AN$1,0))&amp;""),""))</f>
        <v/>
      </c>
      <c r="I77" s="20">
        <f>IF($A77="","",IFERROR(TRIM(INDEX(Responses!$A76:$AN76,MATCH(Lists!$B$12,Responses!$A$1:$AN$1,0))&amp;""),""))</f>
        <v/>
      </c>
      <c r="J77" s="20">
        <f>IF($A77="","",IFERROR(TRIM(INDEX(Responses!$A76:$AN76,MATCH(Lists!$B$13,Responses!$A$1:$AN$1,0))&amp;""),""))</f>
        <v/>
      </c>
      <c r="K77" s="20">
        <f>IF($A77="","",IFERROR(TRIM(INDEX(Responses!$A76:$AN76,MATCH(Lists!$B$14,Responses!$A$1:$AN$1,0))&amp;""),""))</f>
        <v/>
      </c>
      <c r="L77" s="20">
        <f>IF($A77="","",IFERROR(TRIM(INDEX(Responses!$A76:$AN76,MATCH(Lists!$B$15,Responses!$A$1:$AN$1,0))&amp;""),""))</f>
        <v/>
      </c>
      <c r="M77" s="20">
        <f>IF($A77="","",IFERROR(TRIM(INDEX(Responses!$A76:$AN76,MATCH(Lists!$B$16,Responses!$A$1:$AN$1,0))&amp;""),""))</f>
        <v/>
      </c>
      <c r="N77" s="20">
        <f>IF($A77="","",IFERROR(TRIM(INDEX(Responses!$A76:$AN76,MATCH(Lists!$B$17,Responses!$A$1:$AN$1,0))&amp;""),""))</f>
        <v/>
      </c>
      <c r="O77" s="20">
        <f>IF($A77="","",IFERROR(TRIM(INDEX(Responses!$A76:$AN76,MATCH(Lists!$B$18,Responses!$A$1:$AN$1,0))&amp;""),""))</f>
        <v/>
      </c>
      <c r="P77" s="20">
        <f>IF($A77="","",IFERROR(TRIM(INDEX(Responses!$A76:$AN76,MATCH(Lists!$B$19,Responses!$A$1:$AN$1,0))&amp;""),""))</f>
        <v/>
      </c>
      <c r="Q77" s="20">
        <f>IF($A77="","",IFERROR(TRIM(INDEX(Responses!$A76:$AN76,MATCH(Lists!$B$24,Responses!$A$1:$AN$1,0))&amp;""),""))</f>
        <v/>
      </c>
      <c r="R77" s="20">
        <f>IF($A77="","",IFERROR(TRIM(INDEX(Responses!$A76:$AN76,MATCH(Lists!$B$21,Responses!$A$1:$AN$1,0))&amp;""),""))</f>
        <v/>
      </c>
    </row>
    <row r="78">
      <c r="A78" s="20">
        <f>IFERROR(TRIM(INDEX(Responses!$A77:$AN77,MATCH(Lists!$B$3,Responses!$A$1:$AN$1,0))&amp;""),"")</f>
        <v/>
      </c>
      <c r="B78" s="20">
        <f>IF($A78="","",IFERROR(TRIM(INDEX(Responses!$A77:$AN77,MATCH(Lists!$B$4,Responses!$A$1:$AN$1,0))&amp;""),""))</f>
        <v/>
      </c>
      <c r="C78" s="20">
        <f>IF($A78="","",IF(IFERROR(TRIM(INDEX(Responses!$A77:$AN77,MATCH(Lists!$B$5,Responses!$A$1:$AN$1,0))&amp;""),"")&lt;&gt;"",IFERROR(TRIM(INDEX(Responses!$A77:$AN77,MATCH(Lists!$B$5,Responses!$A$1:$AN$1,0))&amp;""),""),IFERROR(TRIM(INDEX(Responses!$A77:$AN77,MATCH(Lists!$B$6,Responses!$A$1:$AN$1,0))&amp;""),"")))</f>
        <v/>
      </c>
      <c r="D78" s="20">
        <f>IF($A78="","",IFERROR(TRIM(INDEX(Responses!$A77:$AN77,MATCH(Lists!$B$7,Responses!$A$1:$AN$1,0))&amp;""),""))</f>
        <v/>
      </c>
      <c r="E78" s="20">
        <f>IF($A78="","",IFERROR(TRIM(INDEX(Responses!$A77:$AN77,MATCH(Lists!$B$8,Responses!$A$1:$AN$1,0))&amp;""),""))</f>
        <v/>
      </c>
      <c r="F78" s="20">
        <f>IF($A78="","",IFERROR(TRIM(INDEX(Responses!$A77:$AN77,MATCH(Lists!$B$9,Responses!$A$1:$AN$1,0))&amp;""),""))</f>
        <v/>
      </c>
      <c r="G78" s="20">
        <f>IF($A78="","",IFERROR(TRIM(INDEX(Responses!$A77:$AN77,MATCH(Lists!$B$10,Responses!$A$1:$AN$1,0))&amp;""),""))</f>
        <v/>
      </c>
      <c r="H78" s="20">
        <f>IF($A78="","",IFERROR(TRIM(INDEX(Responses!$A77:$AN77,MATCH(Lists!$B$11,Responses!$A$1:$AN$1,0))&amp;""),""))</f>
        <v/>
      </c>
      <c r="I78" s="20">
        <f>IF($A78="","",IFERROR(TRIM(INDEX(Responses!$A77:$AN77,MATCH(Lists!$B$12,Responses!$A$1:$AN$1,0))&amp;""),""))</f>
        <v/>
      </c>
      <c r="J78" s="20">
        <f>IF($A78="","",IFERROR(TRIM(INDEX(Responses!$A77:$AN77,MATCH(Lists!$B$13,Responses!$A$1:$AN$1,0))&amp;""),""))</f>
        <v/>
      </c>
      <c r="K78" s="20">
        <f>IF($A78="","",IFERROR(TRIM(INDEX(Responses!$A77:$AN77,MATCH(Lists!$B$14,Responses!$A$1:$AN$1,0))&amp;""),""))</f>
        <v/>
      </c>
      <c r="L78" s="20">
        <f>IF($A78="","",IFERROR(TRIM(INDEX(Responses!$A77:$AN77,MATCH(Lists!$B$15,Responses!$A$1:$AN$1,0))&amp;""),""))</f>
        <v/>
      </c>
      <c r="M78" s="20">
        <f>IF($A78="","",IFERROR(TRIM(INDEX(Responses!$A77:$AN77,MATCH(Lists!$B$16,Responses!$A$1:$AN$1,0))&amp;""),""))</f>
        <v/>
      </c>
      <c r="N78" s="20">
        <f>IF($A78="","",IFERROR(TRIM(INDEX(Responses!$A77:$AN77,MATCH(Lists!$B$17,Responses!$A$1:$AN$1,0))&amp;""),""))</f>
        <v/>
      </c>
      <c r="O78" s="20">
        <f>IF($A78="","",IFERROR(TRIM(INDEX(Responses!$A77:$AN77,MATCH(Lists!$B$18,Responses!$A$1:$AN$1,0))&amp;""),""))</f>
        <v/>
      </c>
      <c r="P78" s="20">
        <f>IF($A78="","",IFERROR(TRIM(INDEX(Responses!$A77:$AN77,MATCH(Lists!$B$19,Responses!$A$1:$AN$1,0))&amp;""),""))</f>
        <v/>
      </c>
      <c r="Q78" s="20">
        <f>IF($A78="","",IFERROR(TRIM(INDEX(Responses!$A77:$AN77,MATCH(Lists!$B$24,Responses!$A$1:$AN$1,0))&amp;""),""))</f>
        <v/>
      </c>
      <c r="R78" s="20">
        <f>IF($A78="","",IFERROR(TRIM(INDEX(Responses!$A77:$AN77,MATCH(Lists!$B$21,Responses!$A$1:$AN$1,0))&amp;""),""))</f>
        <v/>
      </c>
    </row>
    <row r="79">
      <c r="A79" s="20">
        <f>IFERROR(TRIM(INDEX(Responses!$A78:$AN78,MATCH(Lists!$B$3,Responses!$A$1:$AN$1,0))&amp;""),"")</f>
        <v/>
      </c>
      <c r="B79" s="20">
        <f>IF($A79="","",IFERROR(TRIM(INDEX(Responses!$A78:$AN78,MATCH(Lists!$B$4,Responses!$A$1:$AN$1,0))&amp;""),""))</f>
        <v/>
      </c>
      <c r="C79" s="20">
        <f>IF($A79="","",IF(IFERROR(TRIM(INDEX(Responses!$A78:$AN78,MATCH(Lists!$B$5,Responses!$A$1:$AN$1,0))&amp;""),"")&lt;&gt;"",IFERROR(TRIM(INDEX(Responses!$A78:$AN78,MATCH(Lists!$B$5,Responses!$A$1:$AN$1,0))&amp;""),""),IFERROR(TRIM(INDEX(Responses!$A78:$AN78,MATCH(Lists!$B$6,Responses!$A$1:$AN$1,0))&amp;""),"")))</f>
        <v/>
      </c>
      <c r="D79" s="20">
        <f>IF($A79="","",IFERROR(TRIM(INDEX(Responses!$A78:$AN78,MATCH(Lists!$B$7,Responses!$A$1:$AN$1,0))&amp;""),""))</f>
        <v/>
      </c>
      <c r="E79" s="20">
        <f>IF($A79="","",IFERROR(TRIM(INDEX(Responses!$A78:$AN78,MATCH(Lists!$B$8,Responses!$A$1:$AN$1,0))&amp;""),""))</f>
        <v/>
      </c>
      <c r="F79" s="20">
        <f>IF($A79="","",IFERROR(TRIM(INDEX(Responses!$A78:$AN78,MATCH(Lists!$B$9,Responses!$A$1:$AN$1,0))&amp;""),""))</f>
        <v/>
      </c>
      <c r="G79" s="20">
        <f>IF($A79="","",IFERROR(TRIM(INDEX(Responses!$A78:$AN78,MATCH(Lists!$B$10,Responses!$A$1:$AN$1,0))&amp;""),""))</f>
        <v/>
      </c>
      <c r="H79" s="20">
        <f>IF($A79="","",IFERROR(TRIM(INDEX(Responses!$A78:$AN78,MATCH(Lists!$B$11,Responses!$A$1:$AN$1,0))&amp;""),""))</f>
        <v/>
      </c>
      <c r="I79" s="20">
        <f>IF($A79="","",IFERROR(TRIM(INDEX(Responses!$A78:$AN78,MATCH(Lists!$B$12,Responses!$A$1:$AN$1,0))&amp;""),""))</f>
        <v/>
      </c>
      <c r="J79" s="20">
        <f>IF($A79="","",IFERROR(TRIM(INDEX(Responses!$A78:$AN78,MATCH(Lists!$B$13,Responses!$A$1:$AN$1,0))&amp;""),""))</f>
        <v/>
      </c>
      <c r="K79" s="20">
        <f>IF($A79="","",IFERROR(TRIM(INDEX(Responses!$A78:$AN78,MATCH(Lists!$B$14,Responses!$A$1:$AN$1,0))&amp;""),""))</f>
        <v/>
      </c>
      <c r="L79" s="20">
        <f>IF($A79="","",IFERROR(TRIM(INDEX(Responses!$A78:$AN78,MATCH(Lists!$B$15,Responses!$A$1:$AN$1,0))&amp;""),""))</f>
        <v/>
      </c>
      <c r="M79" s="20">
        <f>IF($A79="","",IFERROR(TRIM(INDEX(Responses!$A78:$AN78,MATCH(Lists!$B$16,Responses!$A$1:$AN$1,0))&amp;""),""))</f>
        <v/>
      </c>
      <c r="N79" s="20">
        <f>IF($A79="","",IFERROR(TRIM(INDEX(Responses!$A78:$AN78,MATCH(Lists!$B$17,Responses!$A$1:$AN$1,0))&amp;""),""))</f>
        <v/>
      </c>
      <c r="O79" s="20">
        <f>IF($A79="","",IFERROR(TRIM(INDEX(Responses!$A78:$AN78,MATCH(Lists!$B$18,Responses!$A$1:$AN$1,0))&amp;""),""))</f>
        <v/>
      </c>
      <c r="P79" s="20">
        <f>IF($A79="","",IFERROR(TRIM(INDEX(Responses!$A78:$AN78,MATCH(Lists!$B$19,Responses!$A$1:$AN$1,0))&amp;""),""))</f>
        <v/>
      </c>
      <c r="Q79" s="20">
        <f>IF($A79="","",IFERROR(TRIM(INDEX(Responses!$A78:$AN78,MATCH(Lists!$B$24,Responses!$A$1:$AN$1,0))&amp;""),""))</f>
        <v/>
      </c>
      <c r="R79" s="20">
        <f>IF($A79="","",IFERROR(TRIM(INDEX(Responses!$A78:$AN78,MATCH(Lists!$B$21,Responses!$A$1:$AN$1,0))&amp;""),""))</f>
        <v/>
      </c>
    </row>
    <row r="80">
      <c r="A80" s="20">
        <f>IFERROR(TRIM(INDEX(Responses!$A79:$AN79,MATCH(Lists!$B$3,Responses!$A$1:$AN$1,0))&amp;""),"")</f>
        <v/>
      </c>
      <c r="B80" s="20">
        <f>IF($A80="","",IFERROR(TRIM(INDEX(Responses!$A79:$AN79,MATCH(Lists!$B$4,Responses!$A$1:$AN$1,0))&amp;""),""))</f>
        <v/>
      </c>
      <c r="C80" s="20">
        <f>IF($A80="","",IF(IFERROR(TRIM(INDEX(Responses!$A79:$AN79,MATCH(Lists!$B$5,Responses!$A$1:$AN$1,0))&amp;""),"")&lt;&gt;"",IFERROR(TRIM(INDEX(Responses!$A79:$AN79,MATCH(Lists!$B$5,Responses!$A$1:$AN$1,0))&amp;""),""),IFERROR(TRIM(INDEX(Responses!$A79:$AN79,MATCH(Lists!$B$6,Responses!$A$1:$AN$1,0))&amp;""),"")))</f>
        <v/>
      </c>
      <c r="D80" s="20">
        <f>IF($A80="","",IFERROR(TRIM(INDEX(Responses!$A79:$AN79,MATCH(Lists!$B$7,Responses!$A$1:$AN$1,0))&amp;""),""))</f>
        <v/>
      </c>
      <c r="E80" s="20">
        <f>IF($A80="","",IFERROR(TRIM(INDEX(Responses!$A79:$AN79,MATCH(Lists!$B$8,Responses!$A$1:$AN$1,0))&amp;""),""))</f>
        <v/>
      </c>
      <c r="F80" s="20">
        <f>IF($A80="","",IFERROR(TRIM(INDEX(Responses!$A79:$AN79,MATCH(Lists!$B$9,Responses!$A$1:$AN$1,0))&amp;""),""))</f>
        <v/>
      </c>
      <c r="G80" s="20">
        <f>IF($A80="","",IFERROR(TRIM(INDEX(Responses!$A79:$AN79,MATCH(Lists!$B$10,Responses!$A$1:$AN$1,0))&amp;""),""))</f>
        <v/>
      </c>
      <c r="H80" s="20">
        <f>IF($A80="","",IFERROR(TRIM(INDEX(Responses!$A79:$AN79,MATCH(Lists!$B$11,Responses!$A$1:$AN$1,0))&amp;""),""))</f>
        <v/>
      </c>
      <c r="I80" s="20">
        <f>IF($A80="","",IFERROR(TRIM(INDEX(Responses!$A79:$AN79,MATCH(Lists!$B$12,Responses!$A$1:$AN$1,0))&amp;""),""))</f>
        <v/>
      </c>
      <c r="J80" s="20">
        <f>IF($A80="","",IFERROR(TRIM(INDEX(Responses!$A79:$AN79,MATCH(Lists!$B$13,Responses!$A$1:$AN$1,0))&amp;""),""))</f>
        <v/>
      </c>
      <c r="K80" s="20">
        <f>IF($A80="","",IFERROR(TRIM(INDEX(Responses!$A79:$AN79,MATCH(Lists!$B$14,Responses!$A$1:$AN$1,0))&amp;""),""))</f>
        <v/>
      </c>
      <c r="L80" s="20">
        <f>IF($A80="","",IFERROR(TRIM(INDEX(Responses!$A79:$AN79,MATCH(Lists!$B$15,Responses!$A$1:$AN$1,0))&amp;""),""))</f>
        <v/>
      </c>
      <c r="M80" s="20">
        <f>IF($A80="","",IFERROR(TRIM(INDEX(Responses!$A79:$AN79,MATCH(Lists!$B$16,Responses!$A$1:$AN$1,0))&amp;""),""))</f>
        <v/>
      </c>
      <c r="N80" s="20">
        <f>IF($A80="","",IFERROR(TRIM(INDEX(Responses!$A79:$AN79,MATCH(Lists!$B$17,Responses!$A$1:$AN$1,0))&amp;""),""))</f>
        <v/>
      </c>
      <c r="O80" s="20">
        <f>IF($A80="","",IFERROR(TRIM(INDEX(Responses!$A79:$AN79,MATCH(Lists!$B$18,Responses!$A$1:$AN$1,0))&amp;""),""))</f>
        <v/>
      </c>
      <c r="P80" s="20">
        <f>IF($A80="","",IFERROR(TRIM(INDEX(Responses!$A79:$AN79,MATCH(Lists!$B$19,Responses!$A$1:$AN$1,0))&amp;""),""))</f>
        <v/>
      </c>
      <c r="Q80" s="20">
        <f>IF($A80="","",IFERROR(TRIM(INDEX(Responses!$A79:$AN79,MATCH(Lists!$B$24,Responses!$A$1:$AN$1,0))&amp;""),""))</f>
        <v/>
      </c>
      <c r="R80" s="20">
        <f>IF($A80="","",IFERROR(TRIM(INDEX(Responses!$A79:$AN79,MATCH(Lists!$B$21,Responses!$A$1:$AN$1,0))&amp;""),""))</f>
        <v/>
      </c>
    </row>
    <row r="81">
      <c r="A81" s="20">
        <f>IFERROR(TRIM(INDEX(Responses!$A80:$AN80,MATCH(Lists!$B$3,Responses!$A$1:$AN$1,0))&amp;""),"")</f>
        <v/>
      </c>
      <c r="B81" s="20">
        <f>IF($A81="","",IFERROR(TRIM(INDEX(Responses!$A80:$AN80,MATCH(Lists!$B$4,Responses!$A$1:$AN$1,0))&amp;""),""))</f>
        <v/>
      </c>
      <c r="C81" s="20">
        <f>IF($A81="","",IF(IFERROR(TRIM(INDEX(Responses!$A80:$AN80,MATCH(Lists!$B$5,Responses!$A$1:$AN$1,0))&amp;""),"")&lt;&gt;"",IFERROR(TRIM(INDEX(Responses!$A80:$AN80,MATCH(Lists!$B$5,Responses!$A$1:$AN$1,0))&amp;""),""),IFERROR(TRIM(INDEX(Responses!$A80:$AN80,MATCH(Lists!$B$6,Responses!$A$1:$AN$1,0))&amp;""),"")))</f>
        <v/>
      </c>
      <c r="D81" s="20">
        <f>IF($A81="","",IFERROR(TRIM(INDEX(Responses!$A80:$AN80,MATCH(Lists!$B$7,Responses!$A$1:$AN$1,0))&amp;""),""))</f>
        <v/>
      </c>
      <c r="E81" s="20">
        <f>IF($A81="","",IFERROR(TRIM(INDEX(Responses!$A80:$AN80,MATCH(Lists!$B$8,Responses!$A$1:$AN$1,0))&amp;""),""))</f>
        <v/>
      </c>
      <c r="F81" s="20">
        <f>IF($A81="","",IFERROR(TRIM(INDEX(Responses!$A80:$AN80,MATCH(Lists!$B$9,Responses!$A$1:$AN$1,0))&amp;""),""))</f>
        <v/>
      </c>
      <c r="G81" s="20">
        <f>IF($A81="","",IFERROR(TRIM(INDEX(Responses!$A80:$AN80,MATCH(Lists!$B$10,Responses!$A$1:$AN$1,0))&amp;""),""))</f>
        <v/>
      </c>
      <c r="H81" s="20">
        <f>IF($A81="","",IFERROR(TRIM(INDEX(Responses!$A80:$AN80,MATCH(Lists!$B$11,Responses!$A$1:$AN$1,0))&amp;""),""))</f>
        <v/>
      </c>
      <c r="I81" s="20">
        <f>IF($A81="","",IFERROR(TRIM(INDEX(Responses!$A80:$AN80,MATCH(Lists!$B$12,Responses!$A$1:$AN$1,0))&amp;""),""))</f>
        <v/>
      </c>
      <c r="J81" s="20">
        <f>IF($A81="","",IFERROR(TRIM(INDEX(Responses!$A80:$AN80,MATCH(Lists!$B$13,Responses!$A$1:$AN$1,0))&amp;""),""))</f>
        <v/>
      </c>
      <c r="K81" s="20">
        <f>IF($A81="","",IFERROR(TRIM(INDEX(Responses!$A80:$AN80,MATCH(Lists!$B$14,Responses!$A$1:$AN$1,0))&amp;""),""))</f>
        <v/>
      </c>
      <c r="L81" s="20">
        <f>IF($A81="","",IFERROR(TRIM(INDEX(Responses!$A80:$AN80,MATCH(Lists!$B$15,Responses!$A$1:$AN$1,0))&amp;""),""))</f>
        <v/>
      </c>
      <c r="M81" s="20">
        <f>IF($A81="","",IFERROR(TRIM(INDEX(Responses!$A80:$AN80,MATCH(Lists!$B$16,Responses!$A$1:$AN$1,0))&amp;""),""))</f>
        <v/>
      </c>
      <c r="N81" s="20">
        <f>IF($A81="","",IFERROR(TRIM(INDEX(Responses!$A80:$AN80,MATCH(Lists!$B$17,Responses!$A$1:$AN$1,0))&amp;""),""))</f>
        <v/>
      </c>
      <c r="O81" s="20">
        <f>IF($A81="","",IFERROR(TRIM(INDEX(Responses!$A80:$AN80,MATCH(Lists!$B$18,Responses!$A$1:$AN$1,0))&amp;""),""))</f>
        <v/>
      </c>
      <c r="P81" s="20">
        <f>IF($A81="","",IFERROR(TRIM(INDEX(Responses!$A80:$AN80,MATCH(Lists!$B$19,Responses!$A$1:$AN$1,0))&amp;""),""))</f>
        <v/>
      </c>
      <c r="Q81" s="20">
        <f>IF($A81="","",IFERROR(TRIM(INDEX(Responses!$A80:$AN80,MATCH(Lists!$B$24,Responses!$A$1:$AN$1,0))&amp;""),""))</f>
        <v/>
      </c>
      <c r="R81" s="20">
        <f>IF($A81="","",IFERROR(TRIM(INDEX(Responses!$A80:$AN80,MATCH(Lists!$B$21,Responses!$A$1:$AN$1,0))&amp;""),""))</f>
        <v/>
      </c>
    </row>
    <row r="82">
      <c r="A82" s="20">
        <f>IFERROR(TRIM(INDEX(Responses!$A81:$AN81,MATCH(Lists!$B$3,Responses!$A$1:$AN$1,0))&amp;""),"")</f>
        <v/>
      </c>
      <c r="B82" s="20">
        <f>IF($A82="","",IFERROR(TRIM(INDEX(Responses!$A81:$AN81,MATCH(Lists!$B$4,Responses!$A$1:$AN$1,0))&amp;""),""))</f>
        <v/>
      </c>
      <c r="C82" s="20">
        <f>IF($A82="","",IF(IFERROR(TRIM(INDEX(Responses!$A81:$AN81,MATCH(Lists!$B$5,Responses!$A$1:$AN$1,0))&amp;""),"")&lt;&gt;"",IFERROR(TRIM(INDEX(Responses!$A81:$AN81,MATCH(Lists!$B$5,Responses!$A$1:$AN$1,0))&amp;""),""),IFERROR(TRIM(INDEX(Responses!$A81:$AN81,MATCH(Lists!$B$6,Responses!$A$1:$AN$1,0))&amp;""),"")))</f>
        <v/>
      </c>
      <c r="D82" s="20">
        <f>IF($A82="","",IFERROR(TRIM(INDEX(Responses!$A81:$AN81,MATCH(Lists!$B$7,Responses!$A$1:$AN$1,0))&amp;""),""))</f>
        <v/>
      </c>
      <c r="E82" s="20">
        <f>IF($A82="","",IFERROR(TRIM(INDEX(Responses!$A81:$AN81,MATCH(Lists!$B$8,Responses!$A$1:$AN$1,0))&amp;""),""))</f>
        <v/>
      </c>
      <c r="F82" s="20">
        <f>IF($A82="","",IFERROR(TRIM(INDEX(Responses!$A81:$AN81,MATCH(Lists!$B$9,Responses!$A$1:$AN$1,0))&amp;""),""))</f>
        <v/>
      </c>
      <c r="G82" s="20">
        <f>IF($A82="","",IFERROR(TRIM(INDEX(Responses!$A81:$AN81,MATCH(Lists!$B$10,Responses!$A$1:$AN$1,0))&amp;""),""))</f>
        <v/>
      </c>
      <c r="H82" s="20">
        <f>IF($A82="","",IFERROR(TRIM(INDEX(Responses!$A81:$AN81,MATCH(Lists!$B$11,Responses!$A$1:$AN$1,0))&amp;""),""))</f>
        <v/>
      </c>
      <c r="I82" s="20">
        <f>IF($A82="","",IFERROR(TRIM(INDEX(Responses!$A81:$AN81,MATCH(Lists!$B$12,Responses!$A$1:$AN$1,0))&amp;""),""))</f>
        <v/>
      </c>
      <c r="J82" s="20">
        <f>IF($A82="","",IFERROR(TRIM(INDEX(Responses!$A81:$AN81,MATCH(Lists!$B$13,Responses!$A$1:$AN$1,0))&amp;""),""))</f>
        <v/>
      </c>
      <c r="K82" s="20">
        <f>IF($A82="","",IFERROR(TRIM(INDEX(Responses!$A81:$AN81,MATCH(Lists!$B$14,Responses!$A$1:$AN$1,0))&amp;""),""))</f>
        <v/>
      </c>
      <c r="L82" s="20">
        <f>IF($A82="","",IFERROR(TRIM(INDEX(Responses!$A81:$AN81,MATCH(Lists!$B$15,Responses!$A$1:$AN$1,0))&amp;""),""))</f>
        <v/>
      </c>
      <c r="M82" s="20">
        <f>IF($A82="","",IFERROR(TRIM(INDEX(Responses!$A81:$AN81,MATCH(Lists!$B$16,Responses!$A$1:$AN$1,0))&amp;""),""))</f>
        <v/>
      </c>
      <c r="N82" s="20">
        <f>IF($A82="","",IFERROR(TRIM(INDEX(Responses!$A81:$AN81,MATCH(Lists!$B$17,Responses!$A$1:$AN$1,0))&amp;""),""))</f>
        <v/>
      </c>
      <c r="O82" s="20">
        <f>IF($A82="","",IFERROR(TRIM(INDEX(Responses!$A81:$AN81,MATCH(Lists!$B$18,Responses!$A$1:$AN$1,0))&amp;""),""))</f>
        <v/>
      </c>
      <c r="P82" s="20">
        <f>IF($A82="","",IFERROR(TRIM(INDEX(Responses!$A81:$AN81,MATCH(Lists!$B$19,Responses!$A$1:$AN$1,0))&amp;""),""))</f>
        <v/>
      </c>
      <c r="Q82" s="20">
        <f>IF($A82="","",IFERROR(TRIM(INDEX(Responses!$A81:$AN81,MATCH(Lists!$B$24,Responses!$A$1:$AN$1,0))&amp;""),""))</f>
        <v/>
      </c>
      <c r="R82" s="20">
        <f>IF($A82="","",IFERROR(TRIM(INDEX(Responses!$A81:$AN81,MATCH(Lists!$B$21,Responses!$A$1:$AN$1,0))&amp;""),""))</f>
        <v/>
      </c>
    </row>
    <row r="83">
      <c r="A83" s="20">
        <f>IFERROR(TRIM(INDEX(Responses!$A82:$AN82,MATCH(Lists!$B$3,Responses!$A$1:$AN$1,0))&amp;""),"")</f>
        <v/>
      </c>
      <c r="B83" s="20">
        <f>IF($A83="","",IFERROR(TRIM(INDEX(Responses!$A82:$AN82,MATCH(Lists!$B$4,Responses!$A$1:$AN$1,0))&amp;""),""))</f>
        <v/>
      </c>
      <c r="C83" s="20">
        <f>IF($A83="","",IF(IFERROR(TRIM(INDEX(Responses!$A82:$AN82,MATCH(Lists!$B$5,Responses!$A$1:$AN$1,0))&amp;""),"")&lt;&gt;"",IFERROR(TRIM(INDEX(Responses!$A82:$AN82,MATCH(Lists!$B$5,Responses!$A$1:$AN$1,0))&amp;""),""),IFERROR(TRIM(INDEX(Responses!$A82:$AN82,MATCH(Lists!$B$6,Responses!$A$1:$AN$1,0))&amp;""),"")))</f>
        <v/>
      </c>
      <c r="D83" s="20">
        <f>IF($A83="","",IFERROR(TRIM(INDEX(Responses!$A82:$AN82,MATCH(Lists!$B$7,Responses!$A$1:$AN$1,0))&amp;""),""))</f>
        <v/>
      </c>
      <c r="E83" s="20">
        <f>IF($A83="","",IFERROR(TRIM(INDEX(Responses!$A82:$AN82,MATCH(Lists!$B$8,Responses!$A$1:$AN$1,0))&amp;""),""))</f>
        <v/>
      </c>
      <c r="F83" s="20">
        <f>IF($A83="","",IFERROR(TRIM(INDEX(Responses!$A82:$AN82,MATCH(Lists!$B$9,Responses!$A$1:$AN$1,0))&amp;""),""))</f>
        <v/>
      </c>
      <c r="G83" s="20">
        <f>IF($A83="","",IFERROR(TRIM(INDEX(Responses!$A82:$AN82,MATCH(Lists!$B$10,Responses!$A$1:$AN$1,0))&amp;""),""))</f>
        <v/>
      </c>
      <c r="H83" s="20">
        <f>IF($A83="","",IFERROR(TRIM(INDEX(Responses!$A82:$AN82,MATCH(Lists!$B$11,Responses!$A$1:$AN$1,0))&amp;""),""))</f>
        <v/>
      </c>
      <c r="I83" s="20">
        <f>IF($A83="","",IFERROR(TRIM(INDEX(Responses!$A82:$AN82,MATCH(Lists!$B$12,Responses!$A$1:$AN$1,0))&amp;""),""))</f>
        <v/>
      </c>
      <c r="J83" s="20">
        <f>IF($A83="","",IFERROR(TRIM(INDEX(Responses!$A82:$AN82,MATCH(Lists!$B$13,Responses!$A$1:$AN$1,0))&amp;""),""))</f>
        <v/>
      </c>
      <c r="K83" s="20">
        <f>IF($A83="","",IFERROR(TRIM(INDEX(Responses!$A82:$AN82,MATCH(Lists!$B$14,Responses!$A$1:$AN$1,0))&amp;""),""))</f>
        <v/>
      </c>
      <c r="L83" s="20">
        <f>IF($A83="","",IFERROR(TRIM(INDEX(Responses!$A82:$AN82,MATCH(Lists!$B$15,Responses!$A$1:$AN$1,0))&amp;""),""))</f>
        <v/>
      </c>
      <c r="M83" s="20">
        <f>IF($A83="","",IFERROR(TRIM(INDEX(Responses!$A82:$AN82,MATCH(Lists!$B$16,Responses!$A$1:$AN$1,0))&amp;""),""))</f>
        <v/>
      </c>
      <c r="N83" s="20">
        <f>IF($A83="","",IFERROR(TRIM(INDEX(Responses!$A82:$AN82,MATCH(Lists!$B$17,Responses!$A$1:$AN$1,0))&amp;""),""))</f>
        <v/>
      </c>
      <c r="O83" s="20">
        <f>IF($A83="","",IFERROR(TRIM(INDEX(Responses!$A82:$AN82,MATCH(Lists!$B$18,Responses!$A$1:$AN$1,0))&amp;""),""))</f>
        <v/>
      </c>
      <c r="P83" s="20">
        <f>IF($A83="","",IFERROR(TRIM(INDEX(Responses!$A82:$AN82,MATCH(Lists!$B$19,Responses!$A$1:$AN$1,0))&amp;""),""))</f>
        <v/>
      </c>
      <c r="Q83" s="20">
        <f>IF($A83="","",IFERROR(TRIM(INDEX(Responses!$A82:$AN82,MATCH(Lists!$B$24,Responses!$A$1:$AN$1,0))&amp;""),""))</f>
        <v/>
      </c>
      <c r="R83" s="20">
        <f>IF($A83="","",IFERROR(TRIM(INDEX(Responses!$A82:$AN82,MATCH(Lists!$B$21,Responses!$A$1:$AN$1,0))&amp;""),""))</f>
        <v/>
      </c>
    </row>
    <row r="84">
      <c r="A84" s="20">
        <f>IFERROR(TRIM(INDEX(Responses!$A83:$AN83,MATCH(Lists!$B$3,Responses!$A$1:$AN$1,0))&amp;""),"")</f>
        <v/>
      </c>
      <c r="B84" s="20">
        <f>IF($A84="","",IFERROR(TRIM(INDEX(Responses!$A83:$AN83,MATCH(Lists!$B$4,Responses!$A$1:$AN$1,0))&amp;""),""))</f>
        <v/>
      </c>
      <c r="C84" s="20">
        <f>IF($A84="","",IF(IFERROR(TRIM(INDEX(Responses!$A83:$AN83,MATCH(Lists!$B$5,Responses!$A$1:$AN$1,0))&amp;""),"")&lt;&gt;"",IFERROR(TRIM(INDEX(Responses!$A83:$AN83,MATCH(Lists!$B$5,Responses!$A$1:$AN$1,0))&amp;""),""),IFERROR(TRIM(INDEX(Responses!$A83:$AN83,MATCH(Lists!$B$6,Responses!$A$1:$AN$1,0))&amp;""),"")))</f>
        <v/>
      </c>
      <c r="D84" s="20">
        <f>IF($A84="","",IFERROR(TRIM(INDEX(Responses!$A83:$AN83,MATCH(Lists!$B$7,Responses!$A$1:$AN$1,0))&amp;""),""))</f>
        <v/>
      </c>
      <c r="E84" s="20">
        <f>IF($A84="","",IFERROR(TRIM(INDEX(Responses!$A83:$AN83,MATCH(Lists!$B$8,Responses!$A$1:$AN$1,0))&amp;""),""))</f>
        <v/>
      </c>
      <c r="F84" s="20">
        <f>IF($A84="","",IFERROR(TRIM(INDEX(Responses!$A83:$AN83,MATCH(Lists!$B$9,Responses!$A$1:$AN$1,0))&amp;""),""))</f>
        <v/>
      </c>
      <c r="G84" s="20">
        <f>IF($A84="","",IFERROR(TRIM(INDEX(Responses!$A83:$AN83,MATCH(Lists!$B$10,Responses!$A$1:$AN$1,0))&amp;""),""))</f>
        <v/>
      </c>
      <c r="H84" s="20">
        <f>IF($A84="","",IFERROR(TRIM(INDEX(Responses!$A83:$AN83,MATCH(Lists!$B$11,Responses!$A$1:$AN$1,0))&amp;""),""))</f>
        <v/>
      </c>
      <c r="I84" s="20">
        <f>IF($A84="","",IFERROR(TRIM(INDEX(Responses!$A83:$AN83,MATCH(Lists!$B$12,Responses!$A$1:$AN$1,0))&amp;""),""))</f>
        <v/>
      </c>
      <c r="J84" s="20">
        <f>IF($A84="","",IFERROR(TRIM(INDEX(Responses!$A83:$AN83,MATCH(Lists!$B$13,Responses!$A$1:$AN$1,0))&amp;""),""))</f>
        <v/>
      </c>
      <c r="K84" s="20">
        <f>IF($A84="","",IFERROR(TRIM(INDEX(Responses!$A83:$AN83,MATCH(Lists!$B$14,Responses!$A$1:$AN$1,0))&amp;""),""))</f>
        <v/>
      </c>
      <c r="L84" s="20">
        <f>IF($A84="","",IFERROR(TRIM(INDEX(Responses!$A83:$AN83,MATCH(Lists!$B$15,Responses!$A$1:$AN$1,0))&amp;""),""))</f>
        <v/>
      </c>
      <c r="M84" s="20">
        <f>IF($A84="","",IFERROR(TRIM(INDEX(Responses!$A83:$AN83,MATCH(Lists!$B$16,Responses!$A$1:$AN$1,0))&amp;""),""))</f>
        <v/>
      </c>
      <c r="N84" s="20">
        <f>IF($A84="","",IFERROR(TRIM(INDEX(Responses!$A83:$AN83,MATCH(Lists!$B$17,Responses!$A$1:$AN$1,0))&amp;""),""))</f>
        <v/>
      </c>
      <c r="O84" s="20">
        <f>IF($A84="","",IFERROR(TRIM(INDEX(Responses!$A83:$AN83,MATCH(Lists!$B$18,Responses!$A$1:$AN$1,0))&amp;""),""))</f>
        <v/>
      </c>
      <c r="P84" s="20">
        <f>IF($A84="","",IFERROR(TRIM(INDEX(Responses!$A83:$AN83,MATCH(Lists!$B$19,Responses!$A$1:$AN$1,0))&amp;""),""))</f>
        <v/>
      </c>
      <c r="Q84" s="20">
        <f>IF($A84="","",IFERROR(TRIM(INDEX(Responses!$A83:$AN83,MATCH(Lists!$B$24,Responses!$A$1:$AN$1,0))&amp;""),""))</f>
        <v/>
      </c>
      <c r="R84" s="20">
        <f>IF($A84="","",IFERROR(TRIM(INDEX(Responses!$A83:$AN83,MATCH(Lists!$B$21,Responses!$A$1:$AN$1,0))&amp;""),""))</f>
        <v/>
      </c>
    </row>
    <row r="85">
      <c r="A85" s="20">
        <f>IFERROR(TRIM(INDEX(Responses!$A84:$AN84,MATCH(Lists!$B$3,Responses!$A$1:$AN$1,0))&amp;""),"")</f>
        <v/>
      </c>
      <c r="B85" s="20">
        <f>IF($A85="","",IFERROR(TRIM(INDEX(Responses!$A84:$AN84,MATCH(Lists!$B$4,Responses!$A$1:$AN$1,0))&amp;""),""))</f>
        <v/>
      </c>
      <c r="C85" s="20">
        <f>IF($A85="","",IF(IFERROR(TRIM(INDEX(Responses!$A84:$AN84,MATCH(Lists!$B$5,Responses!$A$1:$AN$1,0))&amp;""),"")&lt;&gt;"",IFERROR(TRIM(INDEX(Responses!$A84:$AN84,MATCH(Lists!$B$5,Responses!$A$1:$AN$1,0))&amp;""),""),IFERROR(TRIM(INDEX(Responses!$A84:$AN84,MATCH(Lists!$B$6,Responses!$A$1:$AN$1,0))&amp;""),"")))</f>
        <v/>
      </c>
      <c r="D85" s="20">
        <f>IF($A85="","",IFERROR(TRIM(INDEX(Responses!$A84:$AN84,MATCH(Lists!$B$7,Responses!$A$1:$AN$1,0))&amp;""),""))</f>
        <v/>
      </c>
      <c r="E85" s="20">
        <f>IF($A85="","",IFERROR(TRIM(INDEX(Responses!$A84:$AN84,MATCH(Lists!$B$8,Responses!$A$1:$AN$1,0))&amp;""),""))</f>
        <v/>
      </c>
      <c r="F85" s="20">
        <f>IF($A85="","",IFERROR(TRIM(INDEX(Responses!$A84:$AN84,MATCH(Lists!$B$9,Responses!$A$1:$AN$1,0))&amp;""),""))</f>
        <v/>
      </c>
      <c r="G85" s="20">
        <f>IF($A85="","",IFERROR(TRIM(INDEX(Responses!$A84:$AN84,MATCH(Lists!$B$10,Responses!$A$1:$AN$1,0))&amp;""),""))</f>
        <v/>
      </c>
      <c r="H85" s="20">
        <f>IF($A85="","",IFERROR(TRIM(INDEX(Responses!$A84:$AN84,MATCH(Lists!$B$11,Responses!$A$1:$AN$1,0))&amp;""),""))</f>
        <v/>
      </c>
      <c r="I85" s="20">
        <f>IF($A85="","",IFERROR(TRIM(INDEX(Responses!$A84:$AN84,MATCH(Lists!$B$12,Responses!$A$1:$AN$1,0))&amp;""),""))</f>
        <v/>
      </c>
      <c r="J85" s="20">
        <f>IF($A85="","",IFERROR(TRIM(INDEX(Responses!$A84:$AN84,MATCH(Lists!$B$13,Responses!$A$1:$AN$1,0))&amp;""),""))</f>
        <v/>
      </c>
      <c r="K85" s="20">
        <f>IF($A85="","",IFERROR(TRIM(INDEX(Responses!$A84:$AN84,MATCH(Lists!$B$14,Responses!$A$1:$AN$1,0))&amp;""),""))</f>
        <v/>
      </c>
      <c r="L85" s="20">
        <f>IF($A85="","",IFERROR(TRIM(INDEX(Responses!$A84:$AN84,MATCH(Lists!$B$15,Responses!$A$1:$AN$1,0))&amp;""),""))</f>
        <v/>
      </c>
      <c r="M85" s="20">
        <f>IF($A85="","",IFERROR(TRIM(INDEX(Responses!$A84:$AN84,MATCH(Lists!$B$16,Responses!$A$1:$AN$1,0))&amp;""),""))</f>
        <v/>
      </c>
      <c r="N85" s="20">
        <f>IF($A85="","",IFERROR(TRIM(INDEX(Responses!$A84:$AN84,MATCH(Lists!$B$17,Responses!$A$1:$AN$1,0))&amp;""),""))</f>
        <v/>
      </c>
      <c r="O85" s="20">
        <f>IF($A85="","",IFERROR(TRIM(INDEX(Responses!$A84:$AN84,MATCH(Lists!$B$18,Responses!$A$1:$AN$1,0))&amp;""),""))</f>
        <v/>
      </c>
      <c r="P85" s="20">
        <f>IF($A85="","",IFERROR(TRIM(INDEX(Responses!$A84:$AN84,MATCH(Lists!$B$19,Responses!$A$1:$AN$1,0))&amp;""),""))</f>
        <v/>
      </c>
      <c r="Q85" s="20">
        <f>IF($A85="","",IFERROR(TRIM(INDEX(Responses!$A84:$AN84,MATCH(Lists!$B$24,Responses!$A$1:$AN$1,0))&amp;""),""))</f>
        <v/>
      </c>
      <c r="R85" s="20">
        <f>IF($A85="","",IFERROR(TRIM(INDEX(Responses!$A84:$AN84,MATCH(Lists!$B$21,Responses!$A$1:$AN$1,0))&amp;""),""))</f>
        <v/>
      </c>
    </row>
    <row r="86">
      <c r="A86" s="20">
        <f>IFERROR(TRIM(INDEX(Responses!$A85:$AN85,MATCH(Lists!$B$3,Responses!$A$1:$AN$1,0))&amp;""),"")</f>
        <v/>
      </c>
      <c r="B86" s="20">
        <f>IF($A86="","",IFERROR(TRIM(INDEX(Responses!$A85:$AN85,MATCH(Lists!$B$4,Responses!$A$1:$AN$1,0))&amp;""),""))</f>
        <v/>
      </c>
      <c r="C86" s="20">
        <f>IF($A86="","",IF(IFERROR(TRIM(INDEX(Responses!$A85:$AN85,MATCH(Lists!$B$5,Responses!$A$1:$AN$1,0))&amp;""),"")&lt;&gt;"",IFERROR(TRIM(INDEX(Responses!$A85:$AN85,MATCH(Lists!$B$5,Responses!$A$1:$AN$1,0))&amp;""),""),IFERROR(TRIM(INDEX(Responses!$A85:$AN85,MATCH(Lists!$B$6,Responses!$A$1:$AN$1,0))&amp;""),"")))</f>
        <v/>
      </c>
      <c r="D86" s="20">
        <f>IF($A86="","",IFERROR(TRIM(INDEX(Responses!$A85:$AN85,MATCH(Lists!$B$7,Responses!$A$1:$AN$1,0))&amp;""),""))</f>
        <v/>
      </c>
      <c r="E86" s="20">
        <f>IF($A86="","",IFERROR(TRIM(INDEX(Responses!$A85:$AN85,MATCH(Lists!$B$8,Responses!$A$1:$AN$1,0))&amp;""),""))</f>
        <v/>
      </c>
      <c r="F86" s="20">
        <f>IF($A86="","",IFERROR(TRIM(INDEX(Responses!$A85:$AN85,MATCH(Lists!$B$9,Responses!$A$1:$AN$1,0))&amp;""),""))</f>
        <v/>
      </c>
      <c r="G86" s="20">
        <f>IF($A86="","",IFERROR(TRIM(INDEX(Responses!$A85:$AN85,MATCH(Lists!$B$10,Responses!$A$1:$AN$1,0))&amp;""),""))</f>
        <v/>
      </c>
      <c r="H86" s="20">
        <f>IF($A86="","",IFERROR(TRIM(INDEX(Responses!$A85:$AN85,MATCH(Lists!$B$11,Responses!$A$1:$AN$1,0))&amp;""),""))</f>
        <v/>
      </c>
      <c r="I86" s="20">
        <f>IF($A86="","",IFERROR(TRIM(INDEX(Responses!$A85:$AN85,MATCH(Lists!$B$12,Responses!$A$1:$AN$1,0))&amp;""),""))</f>
        <v/>
      </c>
      <c r="J86" s="20">
        <f>IF($A86="","",IFERROR(TRIM(INDEX(Responses!$A85:$AN85,MATCH(Lists!$B$13,Responses!$A$1:$AN$1,0))&amp;""),""))</f>
        <v/>
      </c>
      <c r="K86" s="20">
        <f>IF($A86="","",IFERROR(TRIM(INDEX(Responses!$A85:$AN85,MATCH(Lists!$B$14,Responses!$A$1:$AN$1,0))&amp;""),""))</f>
        <v/>
      </c>
      <c r="L86" s="20">
        <f>IF($A86="","",IFERROR(TRIM(INDEX(Responses!$A85:$AN85,MATCH(Lists!$B$15,Responses!$A$1:$AN$1,0))&amp;""),""))</f>
        <v/>
      </c>
      <c r="M86" s="20">
        <f>IF($A86="","",IFERROR(TRIM(INDEX(Responses!$A85:$AN85,MATCH(Lists!$B$16,Responses!$A$1:$AN$1,0))&amp;""),""))</f>
        <v/>
      </c>
      <c r="N86" s="20">
        <f>IF($A86="","",IFERROR(TRIM(INDEX(Responses!$A85:$AN85,MATCH(Lists!$B$17,Responses!$A$1:$AN$1,0))&amp;""),""))</f>
        <v/>
      </c>
      <c r="O86" s="20">
        <f>IF($A86="","",IFERROR(TRIM(INDEX(Responses!$A85:$AN85,MATCH(Lists!$B$18,Responses!$A$1:$AN$1,0))&amp;""),""))</f>
        <v/>
      </c>
      <c r="P86" s="20">
        <f>IF($A86="","",IFERROR(TRIM(INDEX(Responses!$A85:$AN85,MATCH(Lists!$B$19,Responses!$A$1:$AN$1,0))&amp;""),""))</f>
        <v/>
      </c>
      <c r="Q86" s="20">
        <f>IF($A86="","",IFERROR(TRIM(INDEX(Responses!$A85:$AN85,MATCH(Lists!$B$24,Responses!$A$1:$AN$1,0))&amp;""),""))</f>
        <v/>
      </c>
      <c r="R86" s="20">
        <f>IF($A86="","",IFERROR(TRIM(INDEX(Responses!$A85:$AN85,MATCH(Lists!$B$21,Responses!$A$1:$AN$1,0))&amp;""),""))</f>
        <v/>
      </c>
    </row>
    <row r="87">
      <c r="A87" s="20">
        <f>IFERROR(TRIM(INDEX(Responses!$A86:$AN86,MATCH(Lists!$B$3,Responses!$A$1:$AN$1,0))&amp;""),"")</f>
        <v/>
      </c>
      <c r="B87" s="20">
        <f>IF($A87="","",IFERROR(TRIM(INDEX(Responses!$A86:$AN86,MATCH(Lists!$B$4,Responses!$A$1:$AN$1,0))&amp;""),""))</f>
        <v/>
      </c>
      <c r="C87" s="20">
        <f>IF($A87="","",IF(IFERROR(TRIM(INDEX(Responses!$A86:$AN86,MATCH(Lists!$B$5,Responses!$A$1:$AN$1,0))&amp;""),"")&lt;&gt;"",IFERROR(TRIM(INDEX(Responses!$A86:$AN86,MATCH(Lists!$B$5,Responses!$A$1:$AN$1,0))&amp;""),""),IFERROR(TRIM(INDEX(Responses!$A86:$AN86,MATCH(Lists!$B$6,Responses!$A$1:$AN$1,0))&amp;""),"")))</f>
        <v/>
      </c>
      <c r="D87" s="20">
        <f>IF($A87="","",IFERROR(TRIM(INDEX(Responses!$A86:$AN86,MATCH(Lists!$B$7,Responses!$A$1:$AN$1,0))&amp;""),""))</f>
        <v/>
      </c>
      <c r="E87" s="20">
        <f>IF($A87="","",IFERROR(TRIM(INDEX(Responses!$A86:$AN86,MATCH(Lists!$B$8,Responses!$A$1:$AN$1,0))&amp;""),""))</f>
        <v/>
      </c>
      <c r="F87" s="20">
        <f>IF($A87="","",IFERROR(TRIM(INDEX(Responses!$A86:$AN86,MATCH(Lists!$B$9,Responses!$A$1:$AN$1,0))&amp;""),""))</f>
        <v/>
      </c>
      <c r="G87" s="20">
        <f>IF($A87="","",IFERROR(TRIM(INDEX(Responses!$A86:$AN86,MATCH(Lists!$B$10,Responses!$A$1:$AN$1,0))&amp;""),""))</f>
        <v/>
      </c>
      <c r="H87" s="20">
        <f>IF($A87="","",IFERROR(TRIM(INDEX(Responses!$A86:$AN86,MATCH(Lists!$B$11,Responses!$A$1:$AN$1,0))&amp;""),""))</f>
        <v/>
      </c>
      <c r="I87" s="20">
        <f>IF($A87="","",IFERROR(TRIM(INDEX(Responses!$A86:$AN86,MATCH(Lists!$B$12,Responses!$A$1:$AN$1,0))&amp;""),""))</f>
        <v/>
      </c>
      <c r="J87" s="20">
        <f>IF($A87="","",IFERROR(TRIM(INDEX(Responses!$A86:$AN86,MATCH(Lists!$B$13,Responses!$A$1:$AN$1,0))&amp;""),""))</f>
        <v/>
      </c>
      <c r="K87" s="20">
        <f>IF($A87="","",IFERROR(TRIM(INDEX(Responses!$A86:$AN86,MATCH(Lists!$B$14,Responses!$A$1:$AN$1,0))&amp;""),""))</f>
        <v/>
      </c>
      <c r="L87" s="20">
        <f>IF($A87="","",IFERROR(TRIM(INDEX(Responses!$A86:$AN86,MATCH(Lists!$B$15,Responses!$A$1:$AN$1,0))&amp;""),""))</f>
        <v/>
      </c>
      <c r="M87" s="20">
        <f>IF($A87="","",IFERROR(TRIM(INDEX(Responses!$A86:$AN86,MATCH(Lists!$B$16,Responses!$A$1:$AN$1,0))&amp;""),""))</f>
        <v/>
      </c>
      <c r="N87" s="20">
        <f>IF($A87="","",IFERROR(TRIM(INDEX(Responses!$A86:$AN86,MATCH(Lists!$B$17,Responses!$A$1:$AN$1,0))&amp;""),""))</f>
        <v/>
      </c>
      <c r="O87" s="20">
        <f>IF($A87="","",IFERROR(TRIM(INDEX(Responses!$A86:$AN86,MATCH(Lists!$B$18,Responses!$A$1:$AN$1,0))&amp;""),""))</f>
        <v/>
      </c>
      <c r="P87" s="20">
        <f>IF($A87="","",IFERROR(TRIM(INDEX(Responses!$A86:$AN86,MATCH(Lists!$B$19,Responses!$A$1:$AN$1,0))&amp;""),""))</f>
        <v/>
      </c>
      <c r="Q87" s="20">
        <f>IF($A87="","",IFERROR(TRIM(INDEX(Responses!$A86:$AN86,MATCH(Lists!$B$24,Responses!$A$1:$AN$1,0))&amp;""),""))</f>
        <v/>
      </c>
      <c r="R87" s="20">
        <f>IF($A87="","",IFERROR(TRIM(INDEX(Responses!$A86:$AN86,MATCH(Lists!$B$21,Responses!$A$1:$AN$1,0))&amp;""),""))</f>
        <v/>
      </c>
    </row>
    <row r="88">
      <c r="A88" s="20">
        <f>IFERROR(TRIM(INDEX(Responses!$A87:$AN87,MATCH(Lists!$B$3,Responses!$A$1:$AN$1,0))&amp;""),"")</f>
        <v/>
      </c>
      <c r="B88" s="20">
        <f>IF($A88="","",IFERROR(TRIM(INDEX(Responses!$A87:$AN87,MATCH(Lists!$B$4,Responses!$A$1:$AN$1,0))&amp;""),""))</f>
        <v/>
      </c>
      <c r="C88" s="20">
        <f>IF($A88="","",IF(IFERROR(TRIM(INDEX(Responses!$A87:$AN87,MATCH(Lists!$B$5,Responses!$A$1:$AN$1,0))&amp;""),"")&lt;&gt;"",IFERROR(TRIM(INDEX(Responses!$A87:$AN87,MATCH(Lists!$B$5,Responses!$A$1:$AN$1,0))&amp;""),""),IFERROR(TRIM(INDEX(Responses!$A87:$AN87,MATCH(Lists!$B$6,Responses!$A$1:$AN$1,0))&amp;""),"")))</f>
        <v/>
      </c>
      <c r="D88" s="20">
        <f>IF($A88="","",IFERROR(TRIM(INDEX(Responses!$A87:$AN87,MATCH(Lists!$B$7,Responses!$A$1:$AN$1,0))&amp;""),""))</f>
        <v/>
      </c>
      <c r="E88" s="20">
        <f>IF($A88="","",IFERROR(TRIM(INDEX(Responses!$A87:$AN87,MATCH(Lists!$B$8,Responses!$A$1:$AN$1,0))&amp;""),""))</f>
        <v/>
      </c>
      <c r="F88" s="20">
        <f>IF($A88="","",IFERROR(TRIM(INDEX(Responses!$A87:$AN87,MATCH(Lists!$B$9,Responses!$A$1:$AN$1,0))&amp;""),""))</f>
        <v/>
      </c>
      <c r="G88" s="20">
        <f>IF($A88="","",IFERROR(TRIM(INDEX(Responses!$A87:$AN87,MATCH(Lists!$B$10,Responses!$A$1:$AN$1,0))&amp;""),""))</f>
        <v/>
      </c>
      <c r="H88" s="20">
        <f>IF($A88="","",IFERROR(TRIM(INDEX(Responses!$A87:$AN87,MATCH(Lists!$B$11,Responses!$A$1:$AN$1,0))&amp;""),""))</f>
        <v/>
      </c>
      <c r="I88" s="20">
        <f>IF($A88="","",IFERROR(TRIM(INDEX(Responses!$A87:$AN87,MATCH(Lists!$B$12,Responses!$A$1:$AN$1,0))&amp;""),""))</f>
        <v/>
      </c>
      <c r="J88" s="20">
        <f>IF($A88="","",IFERROR(TRIM(INDEX(Responses!$A87:$AN87,MATCH(Lists!$B$13,Responses!$A$1:$AN$1,0))&amp;""),""))</f>
        <v/>
      </c>
      <c r="K88" s="20">
        <f>IF($A88="","",IFERROR(TRIM(INDEX(Responses!$A87:$AN87,MATCH(Lists!$B$14,Responses!$A$1:$AN$1,0))&amp;""),""))</f>
        <v/>
      </c>
      <c r="L88" s="20">
        <f>IF($A88="","",IFERROR(TRIM(INDEX(Responses!$A87:$AN87,MATCH(Lists!$B$15,Responses!$A$1:$AN$1,0))&amp;""),""))</f>
        <v/>
      </c>
      <c r="M88" s="20">
        <f>IF($A88="","",IFERROR(TRIM(INDEX(Responses!$A87:$AN87,MATCH(Lists!$B$16,Responses!$A$1:$AN$1,0))&amp;""),""))</f>
        <v/>
      </c>
      <c r="N88" s="20">
        <f>IF($A88="","",IFERROR(TRIM(INDEX(Responses!$A87:$AN87,MATCH(Lists!$B$17,Responses!$A$1:$AN$1,0))&amp;""),""))</f>
        <v/>
      </c>
      <c r="O88" s="20">
        <f>IF($A88="","",IFERROR(TRIM(INDEX(Responses!$A87:$AN87,MATCH(Lists!$B$18,Responses!$A$1:$AN$1,0))&amp;""),""))</f>
        <v/>
      </c>
      <c r="P88" s="20">
        <f>IF($A88="","",IFERROR(TRIM(INDEX(Responses!$A87:$AN87,MATCH(Lists!$B$19,Responses!$A$1:$AN$1,0))&amp;""),""))</f>
        <v/>
      </c>
      <c r="Q88" s="20">
        <f>IF($A88="","",IFERROR(TRIM(INDEX(Responses!$A87:$AN87,MATCH(Lists!$B$24,Responses!$A$1:$AN$1,0))&amp;""),""))</f>
        <v/>
      </c>
      <c r="R88" s="20">
        <f>IF($A88="","",IFERROR(TRIM(INDEX(Responses!$A87:$AN87,MATCH(Lists!$B$21,Responses!$A$1:$AN$1,0))&amp;""),""))</f>
        <v/>
      </c>
    </row>
    <row r="89">
      <c r="A89" s="20">
        <f>IFERROR(TRIM(INDEX(Responses!$A88:$AN88,MATCH(Lists!$B$3,Responses!$A$1:$AN$1,0))&amp;""),"")</f>
        <v/>
      </c>
      <c r="B89" s="20">
        <f>IF($A89="","",IFERROR(TRIM(INDEX(Responses!$A88:$AN88,MATCH(Lists!$B$4,Responses!$A$1:$AN$1,0))&amp;""),""))</f>
        <v/>
      </c>
      <c r="C89" s="20">
        <f>IF($A89="","",IF(IFERROR(TRIM(INDEX(Responses!$A88:$AN88,MATCH(Lists!$B$5,Responses!$A$1:$AN$1,0))&amp;""),"")&lt;&gt;"",IFERROR(TRIM(INDEX(Responses!$A88:$AN88,MATCH(Lists!$B$5,Responses!$A$1:$AN$1,0))&amp;""),""),IFERROR(TRIM(INDEX(Responses!$A88:$AN88,MATCH(Lists!$B$6,Responses!$A$1:$AN$1,0))&amp;""),"")))</f>
        <v/>
      </c>
      <c r="D89" s="20">
        <f>IF($A89="","",IFERROR(TRIM(INDEX(Responses!$A88:$AN88,MATCH(Lists!$B$7,Responses!$A$1:$AN$1,0))&amp;""),""))</f>
        <v/>
      </c>
      <c r="E89" s="20">
        <f>IF($A89="","",IFERROR(TRIM(INDEX(Responses!$A88:$AN88,MATCH(Lists!$B$8,Responses!$A$1:$AN$1,0))&amp;""),""))</f>
        <v/>
      </c>
      <c r="F89" s="20">
        <f>IF($A89="","",IFERROR(TRIM(INDEX(Responses!$A88:$AN88,MATCH(Lists!$B$9,Responses!$A$1:$AN$1,0))&amp;""),""))</f>
        <v/>
      </c>
      <c r="G89" s="20">
        <f>IF($A89="","",IFERROR(TRIM(INDEX(Responses!$A88:$AN88,MATCH(Lists!$B$10,Responses!$A$1:$AN$1,0))&amp;""),""))</f>
        <v/>
      </c>
      <c r="H89" s="20">
        <f>IF($A89="","",IFERROR(TRIM(INDEX(Responses!$A88:$AN88,MATCH(Lists!$B$11,Responses!$A$1:$AN$1,0))&amp;""),""))</f>
        <v/>
      </c>
      <c r="I89" s="20">
        <f>IF($A89="","",IFERROR(TRIM(INDEX(Responses!$A88:$AN88,MATCH(Lists!$B$12,Responses!$A$1:$AN$1,0))&amp;""),""))</f>
        <v/>
      </c>
      <c r="J89" s="20">
        <f>IF($A89="","",IFERROR(TRIM(INDEX(Responses!$A88:$AN88,MATCH(Lists!$B$13,Responses!$A$1:$AN$1,0))&amp;""),""))</f>
        <v/>
      </c>
      <c r="K89" s="20">
        <f>IF($A89="","",IFERROR(TRIM(INDEX(Responses!$A88:$AN88,MATCH(Lists!$B$14,Responses!$A$1:$AN$1,0))&amp;""),""))</f>
        <v/>
      </c>
      <c r="L89" s="20">
        <f>IF($A89="","",IFERROR(TRIM(INDEX(Responses!$A88:$AN88,MATCH(Lists!$B$15,Responses!$A$1:$AN$1,0))&amp;""),""))</f>
        <v/>
      </c>
      <c r="M89" s="20">
        <f>IF($A89="","",IFERROR(TRIM(INDEX(Responses!$A88:$AN88,MATCH(Lists!$B$16,Responses!$A$1:$AN$1,0))&amp;""),""))</f>
        <v/>
      </c>
      <c r="N89" s="20">
        <f>IF($A89="","",IFERROR(TRIM(INDEX(Responses!$A88:$AN88,MATCH(Lists!$B$17,Responses!$A$1:$AN$1,0))&amp;""),""))</f>
        <v/>
      </c>
      <c r="O89" s="20">
        <f>IF($A89="","",IFERROR(TRIM(INDEX(Responses!$A88:$AN88,MATCH(Lists!$B$18,Responses!$A$1:$AN$1,0))&amp;""),""))</f>
        <v/>
      </c>
      <c r="P89" s="20">
        <f>IF($A89="","",IFERROR(TRIM(INDEX(Responses!$A88:$AN88,MATCH(Lists!$B$19,Responses!$A$1:$AN$1,0))&amp;""),""))</f>
        <v/>
      </c>
      <c r="Q89" s="20">
        <f>IF($A89="","",IFERROR(TRIM(INDEX(Responses!$A88:$AN88,MATCH(Lists!$B$24,Responses!$A$1:$AN$1,0))&amp;""),""))</f>
        <v/>
      </c>
      <c r="R89" s="20">
        <f>IF($A89="","",IFERROR(TRIM(INDEX(Responses!$A88:$AN88,MATCH(Lists!$B$21,Responses!$A$1:$AN$1,0))&amp;""),""))</f>
        <v/>
      </c>
    </row>
    <row r="90">
      <c r="A90" s="20">
        <f>IFERROR(TRIM(INDEX(Responses!$A89:$AN89,MATCH(Lists!$B$3,Responses!$A$1:$AN$1,0))&amp;""),"")</f>
        <v/>
      </c>
      <c r="B90" s="20">
        <f>IF($A90="","",IFERROR(TRIM(INDEX(Responses!$A89:$AN89,MATCH(Lists!$B$4,Responses!$A$1:$AN$1,0))&amp;""),""))</f>
        <v/>
      </c>
      <c r="C90" s="20">
        <f>IF($A90="","",IF(IFERROR(TRIM(INDEX(Responses!$A89:$AN89,MATCH(Lists!$B$5,Responses!$A$1:$AN$1,0))&amp;""),"")&lt;&gt;"",IFERROR(TRIM(INDEX(Responses!$A89:$AN89,MATCH(Lists!$B$5,Responses!$A$1:$AN$1,0))&amp;""),""),IFERROR(TRIM(INDEX(Responses!$A89:$AN89,MATCH(Lists!$B$6,Responses!$A$1:$AN$1,0))&amp;""),"")))</f>
        <v/>
      </c>
      <c r="D90" s="20">
        <f>IF($A90="","",IFERROR(TRIM(INDEX(Responses!$A89:$AN89,MATCH(Lists!$B$7,Responses!$A$1:$AN$1,0))&amp;""),""))</f>
        <v/>
      </c>
      <c r="E90" s="20">
        <f>IF($A90="","",IFERROR(TRIM(INDEX(Responses!$A89:$AN89,MATCH(Lists!$B$8,Responses!$A$1:$AN$1,0))&amp;""),""))</f>
        <v/>
      </c>
      <c r="F90" s="20">
        <f>IF($A90="","",IFERROR(TRIM(INDEX(Responses!$A89:$AN89,MATCH(Lists!$B$9,Responses!$A$1:$AN$1,0))&amp;""),""))</f>
        <v/>
      </c>
      <c r="G90" s="20">
        <f>IF($A90="","",IFERROR(TRIM(INDEX(Responses!$A89:$AN89,MATCH(Lists!$B$10,Responses!$A$1:$AN$1,0))&amp;""),""))</f>
        <v/>
      </c>
      <c r="H90" s="20">
        <f>IF($A90="","",IFERROR(TRIM(INDEX(Responses!$A89:$AN89,MATCH(Lists!$B$11,Responses!$A$1:$AN$1,0))&amp;""),""))</f>
        <v/>
      </c>
      <c r="I90" s="20">
        <f>IF($A90="","",IFERROR(TRIM(INDEX(Responses!$A89:$AN89,MATCH(Lists!$B$12,Responses!$A$1:$AN$1,0))&amp;""),""))</f>
        <v/>
      </c>
      <c r="J90" s="20">
        <f>IF($A90="","",IFERROR(TRIM(INDEX(Responses!$A89:$AN89,MATCH(Lists!$B$13,Responses!$A$1:$AN$1,0))&amp;""),""))</f>
        <v/>
      </c>
      <c r="K90" s="20">
        <f>IF($A90="","",IFERROR(TRIM(INDEX(Responses!$A89:$AN89,MATCH(Lists!$B$14,Responses!$A$1:$AN$1,0))&amp;""),""))</f>
        <v/>
      </c>
      <c r="L90" s="20">
        <f>IF($A90="","",IFERROR(TRIM(INDEX(Responses!$A89:$AN89,MATCH(Lists!$B$15,Responses!$A$1:$AN$1,0))&amp;""),""))</f>
        <v/>
      </c>
      <c r="M90" s="20">
        <f>IF($A90="","",IFERROR(TRIM(INDEX(Responses!$A89:$AN89,MATCH(Lists!$B$16,Responses!$A$1:$AN$1,0))&amp;""),""))</f>
        <v/>
      </c>
      <c r="N90" s="20">
        <f>IF($A90="","",IFERROR(TRIM(INDEX(Responses!$A89:$AN89,MATCH(Lists!$B$17,Responses!$A$1:$AN$1,0))&amp;""),""))</f>
        <v/>
      </c>
      <c r="O90" s="20">
        <f>IF($A90="","",IFERROR(TRIM(INDEX(Responses!$A89:$AN89,MATCH(Lists!$B$18,Responses!$A$1:$AN$1,0))&amp;""),""))</f>
        <v/>
      </c>
      <c r="P90" s="20">
        <f>IF($A90="","",IFERROR(TRIM(INDEX(Responses!$A89:$AN89,MATCH(Lists!$B$19,Responses!$A$1:$AN$1,0))&amp;""),""))</f>
        <v/>
      </c>
      <c r="Q90" s="20">
        <f>IF($A90="","",IFERROR(TRIM(INDEX(Responses!$A89:$AN89,MATCH(Lists!$B$24,Responses!$A$1:$AN$1,0))&amp;""),""))</f>
        <v/>
      </c>
      <c r="R90" s="20">
        <f>IF($A90="","",IFERROR(TRIM(INDEX(Responses!$A89:$AN89,MATCH(Lists!$B$21,Responses!$A$1:$AN$1,0))&amp;""),""))</f>
        <v/>
      </c>
    </row>
    <row r="91">
      <c r="A91" s="20">
        <f>IFERROR(TRIM(INDEX(Responses!$A90:$AN90,MATCH(Lists!$B$3,Responses!$A$1:$AN$1,0))&amp;""),"")</f>
        <v/>
      </c>
      <c r="B91" s="20">
        <f>IF($A91="","",IFERROR(TRIM(INDEX(Responses!$A90:$AN90,MATCH(Lists!$B$4,Responses!$A$1:$AN$1,0))&amp;""),""))</f>
        <v/>
      </c>
      <c r="C91" s="20">
        <f>IF($A91="","",IF(IFERROR(TRIM(INDEX(Responses!$A90:$AN90,MATCH(Lists!$B$5,Responses!$A$1:$AN$1,0))&amp;""),"")&lt;&gt;"",IFERROR(TRIM(INDEX(Responses!$A90:$AN90,MATCH(Lists!$B$5,Responses!$A$1:$AN$1,0))&amp;""),""),IFERROR(TRIM(INDEX(Responses!$A90:$AN90,MATCH(Lists!$B$6,Responses!$A$1:$AN$1,0))&amp;""),"")))</f>
        <v/>
      </c>
      <c r="D91" s="20">
        <f>IF($A91="","",IFERROR(TRIM(INDEX(Responses!$A90:$AN90,MATCH(Lists!$B$7,Responses!$A$1:$AN$1,0))&amp;""),""))</f>
        <v/>
      </c>
      <c r="E91" s="20">
        <f>IF($A91="","",IFERROR(TRIM(INDEX(Responses!$A90:$AN90,MATCH(Lists!$B$8,Responses!$A$1:$AN$1,0))&amp;""),""))</f>
        <v/>
      </c>
      <c r="F91" s="20">
        <f>IF($A91="","",IFERROR(TRIM(INDEX(Responses!$A90:$AN90,MATCH(Lists!$B$9,Responses!$A$1:$AN$1,0))&amp;""),""))</f>
        <v/>
      </c>
      <c r="G91" s="20">
        <f>IF($A91="","",IFERROR(TRIM(INDEX(Responses!$A90:$AN90,MATCH(Lists!$B$10,Responses!$A$1:$AN$1,0))&amp;""),""))</f>
        <v/>
      </c>
      <c r="H91" s="20">
        <f>IF($A91="","",IFERROR(TRIM(INDEX(Responses!$A90:$AN90,MATCH(Lists!$B$11,Responses!$A$1:$AN$1,0))&amp;""),""))</f>
        <v/>
      </c>
      <c r="I91" s="20">
        <f>IF($A91="","",IFERROR(TRIM(INDEX(Responses!$A90:$AN90,MATCH(Lists!$B$12,Responses!$A$1:$AN$1,0))&amp;""),""))</f>
        <v/>
      </c>
      <c r="J91" s="20">
        <f>IF($A91="","",IFERROR(TRIM(INDEX(Responses!$A90:$AN90,MATCH(Lists!$B$13,Responses!$A$1:$AN$1,0))&amp;""),""))</f>
        <v/>
      </c>
      <c r="K91" s="20">
        <f>IF($A91="","",IFERROR(TRIM(INDEX(Responses!$A90:$AN90,MATCH(Lists!$B$14,Responses!$A$1:$AN$1,0))&amp;""),""))</f>
        <v/>
      </c>
      <c r="L91" s="20">
        <f>IF($A91="","",IFERROR(TRIM(INDEX(Responses!$A90:$AN90,MATCH(Lists!$B$15,Responses!$A$1:$AN$1,0))&amp;""),""))</f>
        <v/>
      </c>
      <c r="M91" s="20">
        <f>IF($A91="","",IFERROR(TRIM(INDEX(Responses!$A90:$AN90,MATCH(Lists!$B$16,Responses!$A$1:$AN$1,0))&amp;""),""))</f>
        <v/>
      </c>
      <c r="N91" s="20">
        <f>IF($A91="","",IFERROR(TRIM(INDEX(Responses!$A90:$AN90,MATCH(Lists!$B$17,Responses!$A$1:$AN$1,0))&amp;""),""))</f>
        <v/>
      </c>
      <c r="O91" s="20">
        <f>IF($A91="","",IFERROR(TRIM(INDEX(Responses!$A90:$AN90,MATCH(Lists!$B$18,Responses!$A$1:$AN$1,0))&amp;""),""))</f>
        <v/>
      </c>
      <c r="P91" s="20">
        <f>IF($A91="","",IFERROR(TRIM(INDEX(Responses!$A90:$AN90,MATCH(Lists!$B$19,Responses!$A$1:$AN$1,0))&amp;""),""))</f>
        <v/>
      </c>
      <c r="Q91" s="20">
        <f>IF($A91="","",IFERROR(TRIM(INDEX(Responses!$A90:$AN90,MATCH(Lists!$B$24,Responses!$A$1:$AN$1,0))&amp;""),""))</f>
        <v/>
      </c>
      <c r="R91" s="20">
        <f>IF($A91="","",IFERROR(TRIM(INDEX(Responses!$A90:$AN90,MATCH(Lists!$B$21,Responses!$A$1:$AN$1,0))&amp;""),""))</f>
        <v/>
      </c>
    </row>
    <row r="92">
      <c r="A92" s="20">
        <f>IFERROR(TRIM(INDEX(Responses!$A91:$AN91,MATCH(Lists!$B$3,Responses!$A$1:$AN$1,0))&amp;""),"")</f>
        <v/>
      </c>
      <c r="B92" s="20">
        <f>IF($A92="","",IFERROR(TRIM(INDEX(Responses!$A91:$AN91,MATCH(Lists!$B$4,Responses!$A$1:$AN$1,0))&amp;""),""))</f>
        <v/>
      </c>
      <c r="C92" s="20">
        <f>IF($A92="","",IF(IFERROR(TRIM(INDEX(Responses!$A91:$AN91,MATCH(Lists!$B$5,Responses!$A$1:$AN$1,0))&amp;""),"")&lt;&gt;"",IFERROR(TRIM(INDEX(Responses!$A91:$AN91,MATCH(Lists!$B$5,Responses!$A$1:$AN$1,0))&amp;""),""),IFERROR(TRIM(INDEX(Responses!$A91:$AN91,MATCH(Lists!$B$6,Responses!$A$1:$AN$1,0))&amp;""),"")))</f>
        <v/>
      </c>
      <c r="D92" s="20">
        <f>IF($A92="","",IFERROR(TRIM(INDEX(Responses!$A91:$AN91,MATCH(Lists!$B$7,Responses!$A$1:$AN$1,0))&amp;""),""))</f>
        <v/>
      </c>
      <c r="E92" s="20">
        <f>IF($A92="","",IFERROR(TRIM(INDEX(Responses!$A91:$AN91,MATCH(Lists!$B$8,Responses!$A$1:$AN$1,0))&amp;""),""))</f>
        <v/>
      </c>
      <c r="F92" s="20">
        <f>IF($A92="","",IFERROR(TRIM(INDEX(Responses!$A91:$AN91,MATCH(Lists!$B$9,Responses!$A$1:$AN$1,0))&amp;""),""))</f>
        <v/>
      </c>
      <c r="G92" s="20">
        <f>IF($A92="","",IFERROR(TRIM(INDEX(Responses!$A91:$AN91,MATCH(Lists!$B$10,Responses!$A$1:$AN$1,0))&amp;""),""))</f>
        <v/>
      </c>
      <c r="H92" s="20">
        <f>IF($A92="","",IFERROR(TRIM(INDEX(Responses!$A91:$AN91,MATCH(Lists!$B$11,Responses!$A$1:$AN$1,0))&amp;""),""))</f>
        <v/>
      </c>
      <c r="I92" s="20">
        <f>IF($A92="","",IFERROR(TRIM(INDEX(Responses!$A91:$AN91,MATCH(Lists!$B$12,Responses!$A$1:$AN$1,0))&amp;""),""))</f>
        <v/>
      </c>
      <c r="J92" s="20">
        <f>IF($A92="","",IFERROR(TRIM(INDEX(Responses!$A91:$AN91,MATCH(Lists!$B$13,Responses!$A$1:$AN$1,0))&amp;""),""))</f>
        <v/>
      </c>
      <c r="K92" s="20">
        <f>IF($A92="","",IFERROR(TRIM(INDEX(Responses!$A91:$AN91,MATCH(Lists!$B$14,Responses!$A$1:$AN$1,0))&amp;""),""))</f>
        <v/>
      </c>
      <c r="L92" s="20">
        <f>IF($A92="","",IFERROR(TRIM(INDEX(Responses!$A91:$AN91,MATCH(Lists!$B$15,Responses!$A$1:$AN$1,0))&amp;""),""))</f>
        <v/>
      </c>
      <c r="M92" s="20">
        <f>IF($A92="","",IFERROR(TRIM(INDEX(Responses!$A91:$AN91,MATCH(Lists!$B$16,Responses!$A$1:$AN$1,0))&amp;""),""))</f>
        <v/>
      </c>
      <c r="N92" s="20">
        <f>IF($A92="","",IFERROR(TRIM(INDEX(Responses!$A91:$AN91,MATCH(Lists!$B$17,Responses!$A$1:$AN$1,0))&amp;""),""))</f>
        <v/>
      </c>
      <c r="O92" s="20">
        <f>IF($A92="","",IFERROR(TRIM(INDEX(Responses!$A91:$AN91,MATCH(Lists!$B$18,Responses!$A$1:$AN$1,0))&amp;""),""))</f>
        <v/>
      </c>
      <c r="P92" s="20">
        <f>IF($A92="","",IFERROR(TRIM(INDEX(Responses!$A91:$AN91,MATCH(Lists!$B$19,Responses!$A$1:$AN$1,0))&amp;""),""))</f>
        <v/>
      </c>
      <c r="Q92" s="20">
        <f>IF($A92="","",IFERROR(TRIM(INDEX(Responses!$A91:$AN91,MATCH(Lists!$B$24,Responses!$A$1:$AN$1,0))&amp;""),""))</f>
        <v/>
      </c>
      <c r="R92" s="20">
        <f>IF($A92="","",IFERROR(TRIM(INDEX(Responses!$A91:$AN91,MATCH(Lists!$B$21,Responses!$A$1:$AN$1,0))&amp;""),""))</f>
        <v/>
      </c>
    </row>
    <row r="93">
      <c r="A93" s="20">
        <f>IFERROR(TRIM(INDEX(Responses!$A92:$AN92,MATCH(Lists!$B$3,Responses!$A$1:$AN$1,0))&amp;""),"")</f>
        <v/>
      </c>
      <c r="B93" s="20">
        <f>IF($A93="","",IFERROR(TRIM(INDEX(Responses!$A92:$AN92,MATCH(Lists!$B$4,Responses!$A$1:$AN$1,0))&amp;""),""))</f>
        <v/>
      </c>
      <c r="C93" s="20">
        <f>IF($A93="","",IF(IFERROR(TRIM(INDEX(Responses!$A92:$AN92,MATCH(Lists!$B$5,Responses!$A$1:$AN$1,0))&amp;""),"")&lt;&gt;"",IFERROR(TRIM(INDEX(Responses!$A92:$AN92,MATCH(Lists!$B$5,Responses!$A$1:$AN$1,0))&amp;""),""),IFERROR(TRIM(INDEX(Responses!$A92:$AN92,MATCH(Lists!$B$6,Responses!$A$1:$AN$1,0))&amp;""),"")))</f>
        <v/>
      </c>
      <c r="D93" s="20">
        <f>IF($A93="","",IFERROR(TRIM(INDEX(Responses!$A92:$AN92,MATCH(Lists!$B$7,Responses!$A$1:$AN$1,0))&amp;""),""))</f>
        <v/>
      </c>
      <c r="E93" s="20">
        <f>IF($A93="","",IFERROR(TRIM(INDEX(Responses!$A92:$AN92,MATCH(Lists!$B$8,Responses!$A$1:$AN$1,0))&amp;""),""))</f>
        <v/>
      </c>
      <c r="F93" s="20">
        <f>IF($A93="","",IFERROR(TRIM(INDEX(Responses!$A92:$AN92,MATCH(Lists!$B$9,Responses!$A$1:$AN$1,0))&amp;""),""))</f>
        <v/>
      </c>
      <c r="G93" s="20">
        <f>IF($A93="","",IFERROR(TRIM(INDEX(Responses!$A92:$AN92,MATCH(Lists!$B$10,Responses!$A$1:$AN$1,0))&amp;""),""))</f>
        <v/>
      </c>
      <c r="H93" s="20">
        <f>IF($A93="","",IFERROR(TRIM(INDEX(Responses!$A92:$AN92,MATCH(Lists!$B$11,Responses!$A$1:$AN$1,0))&amp;""),""))</f>
        <v/>
      </c>
      <c r="I93" s="20">
        <f>IF($A93="","",IFERROR(TRIM(INDEX(Responses!$A92:$AN92,MATCH(Lists!$B$12,Responses!$A$1:$AN$1,0))&amp;""),""))</f>
        <v/>
      </c>
      <c r="J93" s="20">
        <f>IF($A93="","",IFERROR(TRIM(INDEX(Responses!$A92:$AN92,MATCH(Lists!$B$13,Responses!$A$1:$AN$1,0))&amp;""),""))</f>
        <v/>
      </c>
      <c r="K93" s="20">
        <f>IF($A93="","",IFERROR(TRIM(INDEX(Responses!$A92:$AN92,MATCH(Lists!$B$14,Responses!$A$1:$AN$1,0))&amp;""),""))</f>
        <v/>
      </c>
      <c r="L93" s="20">
        <f>IF($A93="","",IFERROR(TRIM(INDEX(Responses!$A92:$AN92,MATCH(Lists!$B$15,Responses!$A$1:$AN$1,0))&amp;""),""))</f>
        <v/>
      </c>
      <c r="M93" s="20">
        <f>IF($A93="","",IFERROR(TRIM(INDEX(Responses!$A92:$AN92,MATCH(Lists!$B$16,Responses!$A$1:$AN$1,0))&amp;""),""))</f>
        <v/>
      </c>
      <c r="N93" s="20">
        <f>IF($A93="","",IFERROR(TRIM(INDEX(Responses!$A92:$AN92,MATCH(Lists!$B$17,Responses!$A$1:$AN$1,0))&amp;""),""))</f>
        <v/>
      </c>
      <c r="O93" s="20">
        <f>IF($A93="","",IFERROR(TRIM(INDEX(Responses!$A92:$AN92,MATCH(Lists!$B$18,Responses!$A$1:$AN$1,0))&amp;""),""))</f>
        <v/>
      </c>
      <c r="P93" s="20">
        <f>IF($A93="","",IFERROR(TRIM(INDEX(Responses!$A92:$AN92,MATCH(Lists!$B$19,Responses!$A$1:$AN$1,0))&amp;""),""))</f>
        <v/>
      </c>
      <c r="Q93" s="20">
        <f>IF($A93="","",IFERROR(TRIM(INDEX(Responses!$A92:$AN92,MATCH(Lists!$B$24,Responses!$A$1:$AN$1,0))&amp;""),""))</f>
        <v/>
      </c>
      <c r="R93" s="20">
        <f>IF($A93="","",IFERROR(TRIM(INDEX(Responses!$A92:$AN92,MATCH(Lists!$B$21,Responses!$A$1:$AN$1,0))&amp;""),""))</f>
        <v/>
      </c>
    </row>
    <row r="94">
      <c r="A94" s="20">
        <f>IFERROR(TRIM(INDEX(Responses!$A93:$AN93,MATCH(Lists!$B$3,Responses!$A$1:$AN$1,0))&amp;""),"")</f>
        <v/>
      </c>
      <c r="B94" s="20">
        <f>IF($A94="","",IFERROR(TRIM(INDEX(Responses!$A93:$AN93,MATCH(Lists!$B$4,Responses!$A$1:$AN$1,0))&amp;""),""))</f>
        <v/>
      </c>
      <c r="C94" s="20">
        <f>IF($A94="","",IF(IFERROR(TRIM(INDEX(Responses!$A93:$AN93,MATCH(Lists!$B$5,Responses!$A$1:$AN$1,0))&amp;""),"")&lt;&gt;"",IFERROR(TRIM(INDEX(Responses!$A93:$AN93,MATCH(Lists!$B$5,Responses!$A$1:$AN$1,0))&amp;""),""),IFERROR(TRIM(INDEX(Responses!$A93:$AN93,MATCH(Lists!$B$6,Responses!$A$1:$AN$1,0))&amp;""),"")))</f>
        <v/>
      </c>
      <c r="D94" s="20">
        <f>IF($A94="","",IFERROR(TRIM(INDEX(Responses!$A93:$AN93,MATCH(Lists!$B$7,Responses!$A$1:$AN$1,0))&amp;""),""))</f>
        <v/>
      </c>
      <c r="E94" s="20">
        <f>IF($A94="","",IFERROR(TRIM(INDEX(Responses!$A93:$AN93,MATCH(Lists!$B$8,Responses!$A$1:$AN$1,0))&amp;""),""))</f>
        <v/>
      </c>
      <c r="F94" s="20">
        <f>IF($A94="","",IFERROR(TRIM(INDEX(Responses!$A93:$AN93,MATCH(Lists!$B$9,Responses!$A$1:$AN$1,0))&amp;""),""))</f>
        <v/>
      </c>
      <c r="G94" s="20">
        <f>IF($A94="","",IFERROR(TRIM(INDEX(Responses!$A93:$AN93,MATCH(Lists!$B$10,Responses!$A$1:$AN$1,0))&amp;""),""))</f>
        <v/>
      </c>
      <c r="H94" s="20">
        <f>IF($A94="","",IFERROR(TRIM(INDEX(Responses!$A93:$AN93,MATCH(Lists!$B$11,Responses!$A$1:$AN$1,0))&amp;""),""))</f>
        <v/>
      </c>
      <c r="I94" s="20">
        <f>IF($A94="","",IFERROR(TRIM(INDEX(Responses!$A93:$AN93,MATCH(Lists!$B$12,Responses!$A$1:$AN$1,0))&amp;""),""))</f>
        <v/>
      </c>
      <c r="J94" s="20">
        <f>IF($A94="","",IFERROR(TRIM(INDEX(Responses!$A93:$AN93,MATCH(Lists!$B$13,Responses!$A$1:$AN$1,0))&amp;""),""))</f>
        <v/>
      </c>
      <c r="K94" s="20">
        <f>IF($A94="","",IFERROR(TRIM(INDEX(Responses!$A93:$AN93,MATCH(Lists!$B$14,Responses!$A$1:$AN$1,0))&amp;""),""))</f>
        <v/>
      </c>
      <c r="L94" s="20">
        <f>IF($A94="","",IFERROR(TRIM(INDEX(Responses!$A93:$AN93,MATCH(Lists!$B$15,Responses!$A$1:$AN$1,0))&amp;""),""))</f>
        <v/>
      </c>
      <c r="M94" s="20">
        <f>IF($A94="","",IFERROR(TRIM(INDEX(Responses!$A93:$AN93,MATCH(Lists!$B$16,Responses!$A$1:$AN$1,0))&amp;""),""))</f>
        <v/>
      </c>
      <c r="N94" s="20">
        <f>IF($A94="","",IFERROR(TRIM(INDEX(Responses!$A93:$AN93,MATCH(Lists!$B$17,Responses!$A$1:$AN$1,0))&amp;""),""))</f>
        <v/>
      </c>
      <c r="O94" s="20">
        <f>IF($A94="","",IFERROR(TRIM(INDEX(Responses!$A93:$AN93,MATCH(Lists!$B$18,Responses!$A$1:$AN$1,0))&amp;""),""))</f>
        <v/>
      </c>
      <c r="P94" s="20">
        <f>IF($A94="","",IFERROR(TRIM(INDEX(Responses!$A93:$AN93,MATCH(Lists!$B$19,Responses!$A$1:$AN$1,0))&amp;""),""))</f>
        <v/>
      </c>
      <c r="Q94" s="20">
        <f>IF($A94="","",IFERROR(TRIM(INDEX(Responses!$A93:$AN93,MATCH(Lists!$B$24,Responses!$A$1:$AN$1,0))&amp;""),""))</f>
        <v/>
      </c>
      <c r="R94" s="20">
        <f>IF($A94="","",IFERROR(TRIM(INDEX(Responses!$A93:$AN93,MATCH(Lists!$B$21,Responses!$A$1:$AN$1,0))&amp;""),""))</f>
        <v/>
      </c>
    </row>
    <row r="95">
      <c r="A95" s="20">
        <f>IFERROR(TRIM(INDEX(Responses!$A94:$AN94,MATCH(Lists!$B$3,Responses!$A$1:$AN$1,0))&amp;""),"")</f>
        <v/>
      </c>
      <c r="B95" s="20">
        <f>IF($A95="","",IFERROR(TRIM(INDEX(Responses!$A94:$AN94,MATCH(Lists!$B$4,Responses!$A$1:$AN$1,0))&amp;""),""))</f>
        <v/>
      </c>
      <c r="C95" s="20">
        <f>IF($A95="","",IF(IFERROR(TRIM(INDEX(Responses!$A94:$AN94,MATCH(Lists!$B$5,Responses!$A$1:$AN$1,0))&amp;""),"")&lt;&gt;"",IFERROR(TRIM(INDEX(Responses!$A94:$AN94,MATCH(Lists!$B$5,Responses!$A$1:$AN$1,0))&amp;""),""),IFERROR(TRIM(INDEX(Responses!$A94:$AN94,MATCH(Lists!$B$6,Responses!$A$1:$AN$1,0))&amp;""),"")))</f>
        <v/>
      </c>
      <c r="D95" s="20">
        <f>IF($A95="","",IFERROR(TRIM(INDEX(Responses!$A94:$AN94,MATCH(Lists!$B$7,Responses!$A$1:$AN$1,0))&amp;""),""))</f>
        <v/>
      </c>
      <c r="E95" s="20">
        <f>IF($A95="","",IFERROR(TRIM(INDEX(Responses!$A94:$AN94,MATCH(Lists!$B$8,Responses!$A$1:$AN$1,0))&amp;""),""))</f>
        <v/>
      </c>
      <c r="F95" s="20">
        <f>IF($A95="","",IFERROR(TRIM(INDEX(Responses!$A94:$AN94,MATCH(Lists!$B$9,Responses!$A$1:$AN$1,0))&amp;""),""))</f>
        <v/>
      </c>
      <c r="G95" s="20">
        <f>IF($A95="","",IFERROR(TRIM(INDEX(Responses!$A94:$AN94,MATCH(Lists!$B$10,Responses!$A$1:$AN$1,0))&amp;""),""))</f>
        <v/>
      </c>
      <c r="H95" s="20">
        <f>IF($A95="","",IFERROR(TRIM(INDEX(Responses!$A94:$AN94,MATCH(Lists!$B$11,Responses!$A$1:$AN$1,0))&amp;""),""))</f>
        <v/>
      </c>
      <c r="I95" s="20">
        <f>IF($A95="","",IFERROR(TRIM(INDEX(Responses!$A94:$AN94,MATCH(Lists!$B$12,Responses!$A$1:$AN$1,0))&amp;""),""))</f>
        <v/>
      </c>
      <c r="J95" s="20">
        <f>IF($A95="","",IFERROR(TRIM(INDEX(Responses!$A94:$AN94,MATCH(Lists!$B$13,Responses!$A$1:$AN$1,0))&amp;""),""))</f>
        <v/>
      </c>
      <c r="K95" s="20">
        <f>IF($A95="","",IFERROR(TRIM(INDEX(Responses!$A94:$AN94,MATCH(Lists!$B$14,Responses!$A$1:$AN$1,0))&amp;""),""))</f>
        <v/>
      </c>
      <c r="L95" s="20">
        <f>IF($A95="","",IFERROR(TRIM(INDEX(Responses!$A94:$AN94,MATCH(Lists!$B$15,Responses!$A$1:$AN$1,0))&amp;""),""))</f>
        <v/>
      </c>
      <c r="M95" s="20">
        <f>IF($A95="","",IFERROR(TRIM(INDEX(Responses!$A94:$AN94,MATCH(Lists!$B$16,Responses!$A$1:$AN$1,0))&amp;""),""))</f>
        <v/>
      </c>
      <c r="N95" s="20">
        <f>IF($A95="","",IFERROR(TRIM(INDEX(Responses!$A94:$AN94,MATCH(Lists!$B$17,Responses!$A$1:$AN$1,0))&amp;""),""))</f>
        <v/>
      </c>
      <c r="O95" s="20">
        <f>IF($A95="","",IFERROR(TRIM(INDEX(Responses!$A94:$AN94,MATCH(Lists!$B$18,Responses!$A$1:$AN$1,0))&amp;""),""))</f>
        <v/>
      </c>
      <c r="P95" s="20">
        <f>IF($A95="","",IFERROR(TRIM(INDEX(Responses!$A94:$AN94,MATCH(Lists!$B$19,Responses!$A$1:$AN$1,0))&amp;""),""))</f>
        <v/>
      </c>
      <c r="Q95" s="20">
        <f>IF($A95="","",IFERROR(TRIM(INDEX(Responses!$A94:$AN94,MATCH(Lists!$B$24,Responses!$A$1:$AN$1,0))&amp;""),""))</f>
        <v/>
      </c>
      <c r="R95" s="20">
        <f>IF($A95="","",IFERROR(TRIM(INDEX(Responses!$A94:$AN94,MATCH(Lists!$B$21,Responses!$A$1:$AN$1,0))&amp;""),""))</f>
        <v/>
      </c>
    </row>
    <row r="96">
      <c r="A96" s="20">
        <f>IFERROR(TRIM(INDEX(Responses!$A95:$AN95,MATCH(Lists!$B$3,Responses!$A$1:$AN$1,0))&amp;""),"")</f>
        <v/>
      </c>
      <c r="B96" s="20">
        <f>IF($A96="","",IFERROR(TRIM(INDEX(Responses!$A95:$AN95,MATCH(Lists!$B$4,Responses!$A$1:$AN$1,0))&amp;""),""))</f>
        <v/>
      </c>
      <c r="C96" s="20">
        <f>IF($A96="","",IF(IFERROR(TRIM(INDEX(Responses!$A95:$AN95,MATCH(Lists!$B$5,Responses!$A$1:$AN$1,0))&amp;""),"")&lt;&gt;"",IFERROR(TRIM(INDEX(Responses!$A95:$AN95,MATCH(Lists!$B$5,Responses!$A$1:$AN$1,0))&amp;""),""),IFERROR(TRIM(INDEX(Responses!$A95:$AN95,MATCH(Lists!$B$6,Responses!$A$1:$AN$1,0))&amp;""),"")))</f>
        <v/>
      </c>
      <c r="D96" s="20">
        <f>IF($A96="","",IFERROR(TRIM(INDEX(Responses!$A95:$AN95,MATCH(Lists!$B$7,Responses!$A$1:$AN$1,0))&amp;""),""))</f>
        <v/>
      </c>
      <c r="E96" s="20">
        <f>IF($A96="","",IFERROR(TRIM(INDEX(Responses!$A95:$AN95,MATCH(Lists!$B$8,Responses!$A$1:$AN$1,0))&amp;""),""))</f>
        <v/>
      </c>
      <c r="F96" s="20">
        <f>IF($A96="","",IFERROR(TRIM(INDEX(Responses!$A95:$AN95,MATCH(Lists!$B$9,Responses!$A$1:$AN$1,0))&amp;""),""))</f>
        <v/>
      </c>
      <c r="G96" s="20">
        <f>IF($A96="","",IFERROR(TRIM(INDEX(Responses!$A95:$AN95,MATCH(Lists!$B$10,Responses!$A$1:$AN$1,0))&amp;""),""))</f>
        <v/>
      </c>
      <c r="H96" s="20">
        <f>IF($A96="","",IFERROR(TRIM(INDEX(Responses!$A95:$AN95,MATCH(Lists!$B$11,Responses!$A$1:$AN$1,0))&amp;""),""))</f>
        <v/>
      </c>
      <c r="I96" s="20">
        <f>IF($A96="","",IFERROR(TRIM(INDEX(Responses!$A95:$AN95,MATCH(Lists!$B$12,Responses!$A$1:$AN$1,0))&amp;""),""))</f>
        <v/>
      </c>
      <c r="J96" s="20">
        <f>IF($A96="","",IFERROR(TRIM(INDEX(Responses!$A95:$AN95,MATCH(Lists!$B$13,Responses!$A$1:$AN$1,0))&amp;""),""))</f>
        <v/>
      </c>
      <c r="K96" s="20">
        <f>IF($A96="","",IFERROR(TRIM(INDEX(Responses!$A95:$AN95,MATCH(Lists!$B$14,Responses!$A$1:$AN$1,0))&amp;""),""))</f>
        <v/>
      </c>
      <c r="L96" s="20">
        <f>IF($A96="","",IFERROR(TRIM(INDEX(Responses!$A95:$AN95,MATCH(Lists!$B$15,Responses!$A$1:$AN$1,0))&amp;""),""))</f>
        <v/>
      </c>
      <c r="M96" s="20">
        <f>IF($A96="","",IFERROR(TRIM(INDEX(Responses!$A95:$AN95,MATCH(Lists!$B$16,Responses!$A$1:$AN$1,0))&amp;""),""))</f>
        <v/>
      </c>
      <c r="N96" s="20">
        <f>IF($A96="","",IFERROR(TRIM(INDEX(Responses!$A95:$AN95,MATCH(Lists!$B$17,Responses!$A$1:$AN$1,0))&amp;""),""))</f>
        <v/>
      </c>
      <c r="O96" s="20">
        <f>IF($A96="","",IFERROR(TRIM(INDEX(Responses!$A95:$AN95,MATCH(Lists!$B$18,Responses!$A$1:$AN$1,0))&amp;""),""))</f>
        <v/>
      </c>
      <c r="P96" s="20">
        <f>IF($A96="","",IFERROR(TRIM(INDEX(Responses!$A95:$AN95,MATCH(Lists!$B$19,Responses!$A$1:$AN$1,0))&amp;""),""))</f>
        <v/>
      </c>
      <c r="Q96" s="20">
        <f>IF($A96="","",IFERROR(TRIM(INDEX(Responses!$A95:$AN95,MATCH(Lists!$B$24,Responses!$A$1:$AN$1,0))&amp;""),""))</f>
        <v/>
      </c>
      <c r="R96" s="20">
        <f>IF($A96="","",IFERROR(TRIM(INDEX(Responses!$A95:$AN95,MATCH(Lists!$B$21,Responses!$A$1:$AN$1,0))&amp;""),""))</f>
        <v/>
      </c>
    </row>
    <row r="97">
      <c r="A97" s="20">
        <f>IFERROR(TRIM(INDEX(Responses!$A96:$AN96,MATCH(Lists!$B$3,Responses!$A$1:$AN$1,0))&amp;""),"")</f>
        <v/>
      </c>
      <c r="B97" s="20">
        <f>IF($A97="","",IFERROR(TRIM(INDEX(Responses!$A96:$AN96,MATCH(Lists!$B$4,Responses!$A$1:$AN$1,0))&amp;""),""))</f>
        <v/>
      </c>
      <c r="C97" s="20">
        <f>IF($A97="","",IF(IFERROR(TRIM(INDEX(Responses!$A96:$AN96,MATCH(Lists!$B$5,Responses!$A$1:$AN$1,0))&amp;""),"")&lt;&gt;"",IFERROR(TRIM(INDEX(Responses!$A96:$AN96,MATCH(Lists!$B$5,Responses!$A$1:$AN$1,0))&amp;""),""),IFERROR(TRIM(INDEX(Responses!$A96:$AN96,MATCH(Lists!$B$6,Responses!$A$1:$AN$1,0))&amp;""),"")))</f>
        <v/>
      </c>
      <c r="D97" s="20">
        <f>IF($A97="","",IFERROR(TRIM(INDEX(Responses!$A96:$AN96,MATCH(Lists!$B$7,Responses!$A$1:$AN$1,0))&amp;""),""))</f>
        <v/>
      </c>
      <c r="E97" s="20">
        <f>IF($A97="","",IFERROR(TRIM(INDEX(Responses!$A96:$AN96,MATCH(Lists!$B$8,Responses!$A$1:$AN$1,0))&amp;""),""))</f>
        <v/>
      </c>
      <c r="F97" s="20">
        <f>IF($A97="","",IFERROR(TRIM(INDEX(Responses!$A96:$AN96,MATCH(Lists!$B$9,Responses!$A$1:$AN$1,0))&amp;""),""))</f>
        <v/>
      </c>
      <c r="G97" s="20">
        <f>IF($A97="","",IFERROR(TRIM(INDEX(Responses!$A96:$AN96,MATCH(Lists!$B$10,Responses!$A$1:$AN$1,0))&amp;""),""))</f>
        <v/>
      </c>
      <c r="H97" s="20">
        <f>IF($A97="","",IFERROR(TRIM(INDEX(Responses!$A96:$AN96,MATCH(Lists!$B$11,Responses!$A$1:$AN$1,0))&amp;""),""))</f>
        <v/>
      </c>
      <c r="I97" s="20">
        <f>IF($A97="","",IFERROR(TRIM(INDEX(Responses!$A96:$AN96,MATCH(Lists!$B$12,Responses!$A$1:$AN$1,0))&amp;""),""))</f>
        <v/>
      </c>
      <c r="J97" s="20">
        <f>IF($A97="","",IFERROR(TRIM(INDEX(Responses!$A96:$AN96,MATCH(Lists!$B$13,Responses!$A$1:$AN$1,0))&amp;""),""))</f>
        <v/>
      </c>
      <c r="K97" s="20">
        <f>IF($A97="","",IFERROR(TRIM(INDEX(Responses!$A96:$AN96,MATCH(Lists!$B$14,Responses!$A$1:$AN$1,0))&amp;""),""))</f>
        <v/>
      </c>
      <c r="L97" s="20">
        <f>IF($A97="","",IFERROR(TRIM(INDEX(Responses!$A96:$AN96,MATCH(Lists!$B$15,Responses!$A$1:$AN$1,0))&amp;""),""))</f>
        <v/>
      </c>
      <c r="M97" s="20">
        <f>IF($A97="","",IFERROR(TRIM(INDEX(Responses!$A96:$AN96,MATCH(Lists!$B$16,Responses!$A$1:$AN$1,0))&amp;""),""))</f>
        <v/>
      </c>
      <c r="N97" s="20">
        <f>IF($A97="","",IFERROR(TRIM(INDEX(Responses!$A96:$AN96,MATCH(Lists!$B$17,Responses!$A$1:$AN$1,0))&amp;""),""))</f>
        <v/>
      </c>
      <c r="O97" s="20">
        <f>IF($A97="","",IFERROR(TRIM(INDEX(Responses!$A96:$AN96,MATCH(Lists!$B$18,Responses!$A$1:$AN$1,0))&amp;""),""))</f>
        <v/>
      </c>
      <c r="P97" s="20">
        <f>IF($A97="","",IFERROR(TRIM(INDEX(Responses!$A96:$AN96,MATCH(Lists!$B$19,Responses!$A$1:$AN$1,0))&amp;""),""))</f>
        <v/>
      </c>
      <c r="Q97" s="20">
        <f>IF($A97="","",IFERROR(TRIM(INDEX(Responses!$A96:$AN96,MATCH(Lists!$B$24,Responses!$A$1:$AN$1,0))&amp;""),""))</f>
        <v/>
      </c>
      <c r="R97" s="20">
        <f>IF($A97="","",IFERROR(TRIM(INDEX(Responses!$A96:$AN96,MATCH(Lists!$B$21,Responses!$A$1:$AN$1,0))&amp;""),""))</f>
        <v/>
      </c>
    </row>
    <row r="98">
      <c r="A98" s="20">
        <f>IFERROR(TRIM(INDEX(Responses!$A97:$AN97,MATCH(Lists!$B$3,Responses!$A$1:$AN$1,0))&amp;""),"")</f>
        <v/>
      </c>
      <c r="B98" s="20">
        <f>IF($A98="","",IFERROR(TRIM(INDEX(Responses!$A97:$AN97,MATCH(Lists!$B$4,Responses!$A$1:$AN$1,0))&amp;""),""))</f>
        <v/>
      </c>
      <c r="C98" s="20">
        <f>IF($A98="","",IF(IFERROR(TRIM(INDEX(Responses!$A97:$AN97,MATCH(Lists!$B$5,Responses!$A$1:$AN$1,0))&amp;""),"")&lt;&gt;"",IFERROR(TRIM(INDEX(Responses!$A97:$AN97,MATCH(Lists!$B$5,Responses!$A$1:$AN$1,0))&amp;""),""),IFERROR(TRIM(INDEX(Responses!$A97:$AN97,MATCH(Lists!$B$6,Responses!$A$1:$AN$1,0))&amp;""),"")))</f>
        <v/>
      </c>
      <c r="D98" s="20">
        <f>IF($A98="","",IFERROR(TRIM(INDEX(Responses!$A97:$AN97,MATCH(Lists!$B$7,Responses!$A$1:$AN$1,0))&amp;""),""))</f>
        <v/>
      </c>
      <c r="E98" s="20">
        <f>IF($A98="","",IFERROR(TRIM(INDEX(Responses!$A97:$AN97,MATCH(Lists!$B$8,Responses!$A$1:$AN$1,0))&amp;""),""))</f>
        <v/>
      </c>
      <c r="F98" s="20">
        <f>IF($A98="","",IFERROR(TRIM(INDEX(Responses!$A97:$AN97,MATCH(Lists!$B$9,Responses!$A$1:$AN$1,0))&amp;""),""))</f>
        <v/>
      </c>
      <c r="G98" s="20">
        <f>IF($A98="","",IFERROR(TRIM(INDEX(Responses!$A97:$AN97,MATCH(Lists!$B$10,Responses!$A$1:$AN$1,0))&amp;""),""))</f>
        <v/>
      </c>
      <c r="H98" s="20">
        <f>IF($A98="","",IFERROR(TRIM(INDEX(Responses!$A97:$AN97,MATCH(Lists!$B$11,Responses!$A$1:$AN$1,0))&amp;""),""))</f>
        <v/>
      </c>
      <c r="I98" s="20">
        <f>IF($A98="","",IFERROR(TRIM(INDEX(Responses!$A97:$AN97,MATCH(Lists!$B$12,Responses!$A$1:$AN$1,0))&amp;""),""))</f>
        <v/>
      </c>
      <c r="J98" s="20">
        <f>IF($A98="","",IFERROR(TRIM(INDEX(Responses!$A97:$AN97,MATCH(Lists!$B$13,Responses!$A$1:$AN$1,0))&amp;""),""))</f>
        <v/>
      </c>
      <c r="K98" s="20">
        <f>IF($A98="","",IFERROR(TRIM(INDEX(Responses!$A97:$AN97,MATCH(Lists!$B$14,Responses!$A$1:$AN$1,0))&amp;""),""))</f>
        <v/>
      </c>
      <c r="L98" s="20">
        <f>IF($A98="","",IFERROR(TRIM(INDEX(Responses!$A97:$AN97,MATCH(Lists!$B$15,Responses!$A$1:$AN$1,0))&amp;""),""))</f>
        <v/>
      </c>
      <c r="M98" s="20">
        <f>IF($A98="","",IFERROR(TRIM(INDEX(Responses!$A97:$AN97,MATCH(Lists!$B$16,Responses!$A$1:$AN$1,0))&amp;""),""))</f>
        <v/>
      </c>
      <c r="N98" s="20">
        <f>IF($A98="","",IFERROR(TRIM(INDEX(Responses!$A97:$AN97,MATCH(Lists!$B$17,Responses!$A$1:$AN$1,0))&amp;""),""))</f>
        <v/>
      </c>
      <c r="O98" s="20">
        <f>IF($A98="","",IFERROR(TRIM(INDEX(Responses!$A97:$AN97,MATCH(Lists!$B$18,Responses!$A$1:$AN$1,0))&amp;""),""))</f>
        <v/>
      </c>
      <c r="P98" s="20">
        <f>IF($A98="","",IFERROR(TRIM(INDEX(Responses!$A97:$AN97,MATCH(Lists!$B$19,Responses!$A$1:$AN$1,0))&amp;""),""))</f>
        <v/>
      </c>
      <c r="Q98" s="20">
        <f>IF($A98="","",IFERROR(TRIM(INDEX(Responses!$A97:$AN97,MATCH(Lists!$B$24,Responses!$A$1:$AN$1,0))&amp;""),""))</f>
        <v/>
      </c>
      <c r="R98" s="20">
        <f>IF($A98="","",IFERROR(TRIM(INDEX(Responses!$A97:$AN97,MATCH(Lists!$B$21,Responses!$A$1:$AN$1,0))&amp;""),""))</f>
        <v/>
      </c>
    </row>
    <row r="99">
      <c r="A99" s="20">
        <f>IFERROR(TRIM(INDEX(Responses!$A98:$AN98,MATCH(Lists!$B$3,Responses!$A$1:$AN$1,0))&amp;""),"")</f>
        <v/>
      </c>
      <c r="B99" s="20">
        <f>IF($A99="","",IFERROR(TRIM(INDEX(Responses!$A98:$AN98,MATCH(Lists!$B$4,Responses!$A$1:$AN$1,0))&amp;""),""))</f>
        <v/>
      </c>
      <c r="C99" s="20">
        <f>IF($A99="","",IF(IFERROR(TRIM(INDEX(Responses!$A98:$AN98,MATCH(Lists!$B$5,Responses!$A$1:$AN$1,0))&amp;""),"")&lt;&gt;"",IFERROR(TRIM(INDEX(Responses!$A98:$AN98,MATCH(Lists!$B$5,Responses!$A$1:$AN$1,0))&amp;""),""),IFERROR(TRIM(INDEX(Responses!$A98:$AN98,MATCH(Lists!$B$6,Responses!$A$1:$AN$1,0))&amp;""),"")))</f>
        <v/>
      </c>
      <c r="D99" s="20">
        <f>IF($A99="","",IFERROR(TRIM(INDEX(Responses!$A98:$AN98,MATCH(Lists!$B$7,Responses!$A$1:$AN$1,0))&amp;""),""))</f>
        <v/>
      </c>
      <c r="E99" s="20">
        <f>IF($A99="","",IFERROR(TRIM(INDEX(Responses!$A98:$AN98,MATCH(Lists!$B$8,Responses!$A$1:$AN$1,0))&amp;""),""))</f>
        <v/>
      </c>
      <c r="F99" s="20">
        <f>IF($A99="","",IFERROR(TRIM(INDEX(Responses!$A98:$AN98,MATCH(Lists!$B$9,Responses!$A$1:$AN$1,0))&amp;""),""))</f>
        <v/>
      </c>
      <c r="G99" s="20">
        <f>IF($A99="","",IFERROR(TRIM(INDEX(Responses!$A98:$AN98,MATCH(Lists!$B$10,Responses!$A$1:$AN$1,0))&amp;""),""))</f>
        <v/>
      </c>
      <c r="H99" s="20">
        <f>IF($A99="","",IFERROR(TRIM(INDEX(Responses!$A98:$AN98,MATCH(Lists!$B$11,Responses!$A$1:$AN$1,0))&amp;""),""))</f>
        <v/>
      </c>
      <c r="I99" s="20">
        <f>IF($A99="","",IFERROR(TRIM(INDEX(Responses!$A98:$AN98,MATCH(Lists!$B$12,Responses!$A$1:$AN$1,0))&amp;""),""))</f>
        <v/>
      </c>
      <c r="J99" s="20">
        <f>IF($A99="","",IFERROR(TRIM(INDEX(Responses!$A98:$AN98,MATCH(Lists!$B$13,Responses!$A$1:$AN$1,0))&amp;""),""))</f>
        <v/>
      </c>
      <c r="K99" s="20">
        <f>IF($A99="","",IFERROR(TRIM(INDEX(Responses!$A98:$AN98,MATCH(Lists!$B$14,Responses!$A$1:$AN$1,0))&amp;""),""))</f>
        <v/>
      </c>
      <c r="L99" s="20">
        <f>IF($A99="","",IFERROR(TRIM(INDEX(Responses!$A98:$AN98,MATCH(Lists!$B$15,Responses!$A$1:$AN$1,0))&amp;""),""))</f>
        <v/>
      </c>
      <c r="M99" s="20">
        <f>IF($A99="","",IFERROR(TRIM(INDEX(Responses!$A98:$AN98,MATCH(Lists!$B$16,Responses!$A$1:$AN$1,0))&amp;""),""))</f>
        <v/>
      </c>
      <c r="N99" s="20">
        <f>IF($A99="","",IFERROR(TRIM(INDEX(Responses!$A98:$AN98,MATCH(Lists!$B$17,Responses!$A$1:$AN$1,0))&amp;""),""))</f>
        <v/>
      </c>
      <c r="O99" s="20">
        <f>IF($A99="","",IFERROR(TRIM(INDEX(Responses!$A98:$AN98,MATCH(Lists!$B$18,Responses!$A$1:$AN$1,0))&amp;""),""))</f>
        <v/>
      </c>
      <c r="P99" s="20">
        <f>IF($A99="","",IFERROR(TRIM(INDEX(Responses!$A98:$AN98,MATCH(Lists!$B$19,Responses!$A$1:$AN$1,0))&amp;""),""))</f>
        <v/>
      </c>
      <c r="Q99" s="20">
        <f>IF($A99="","",IFERROR(TRIM(INDEX(Responses!$A98:$AN98,MATCH(Lists!$B$24,Responses!$A$1:$AN$1,0))&amp;""),""))</f>
        <v/>
      </c>
      <c r="R99" s="20">
        <f>IF($A99="","",IFERROR(TRIM(INDEX(Responses!$A98:$AN98,MATCH(Lists!$B$21,Responses!$A$1:$AN$1,0))&amp;""),""))</f>
        <v/>
      </c>
    </row>
    <row r="100">
      <c r="A100" s="20">
        <f>IFERROR(TRIM(INDEX(Responses!$A99:$AN99,MATCH(Lists!$B$3,Responses!$A$1:$AN$1,0))&amp;""),"")</f>
        <v/>
      </c>
      <c r="B100" s="20">
        <f>IF($A100="","",IFERROR(TRIM(INDEX(Responses!$A99:$AN99,MATCH(Lists!$B$4,Responses!$A$1:$AN$1,0))&amp;""),""))</f>
        <v/>
      </c>
      <c r="C100" s="20">
        <f>IF($A100="","",IF(IFERROR(TRIM(INDEX(Responses!$A99:$AN99,MATCH(Lists!$B$5,Responses!$A$1:$AN$1,0))&amp;""),"")&lt;&gt;"",IFERROR(TRIM(INDEX(Responses!$A99:$AN99,MATCH(Lists!$B$5,Responses!$A$1:$AN$1,0))&amp;""),""),IFERROR(TRIM(INDEX(Responses!$A99:$AN99,MATCH(Lists!$B$6,Responses!$A$1:$AN$1,0))&amp;""),"")))</f>
        <v/>
      </c>
      <c r="D100" s="20">
        <f>IF($A100="","",IFERROR(TRIM(INDEX(Responses!$A99:$AN99,MATCH(Lists!$B$7,Responses!$A$1:$AN$1,0))&amp;""),""))</f>
        <v/>
      </c>
      <c r="E100" s="20">
        <f>IF($A100="","",IFERROR(TRIM(INDEX(Responses!$A99:$AN99,MATCH(Lists!$B$8,Responses!$A$1:$AN$1,0))&amp;""),""))</f>
        <v/>
      </c>
      <c r="F100" s="20">
        <f>IF($A100="","",IFERROR(TRIM(INDEX(Responses!$A99:$AN99,MATCH(Lists!$B$9,Responses!$A$1:$AN$1,0))&amp;""),""))</f>
        <v/>
      </c>
      <c r="G100" s="20">
        <f>IF($A100="","",IFERROR(TRIM(INDEX(Responses!$A99:$AN99,MATCH(Lists!$B$10,Responses!$A$1:$AN$1,0))&amp;""),""))</f>
        <v/>
      </c>
      <c r="H100" s="20">
        <f>IF($A100="","",IFERROR(TRIM(INDEX(Responses!$A99:$AN99,MATCH(Lists!$B$11,Responses!$A$1:$AN$1,0))&amp;""),""))</f>
        <v/>
      </c>
      <c r="I100" s="20">
        <f>IF($A100="","",IFERROR(TRIM(INDEX(Responses!$A99:$AN99,MATCH(Lists!$B$12,Responses!$A$1:$AN$1,0))&amp;""),""))</f>
        <v/>
      </c>
      <c r="J100" s="20">
        <f>IF($A100="","",IFERROR(TRIM(INDEX(Responses!$A99:$AN99,MATCH(Lists!$B$13,Responses!$A$1:$AN$1,0))&amp;""),""))</f>
        <v/>
      </c>
      <c r="K100" s="20">
        <f>IF($A100="","",IFERROR(TRIM(INDEX(Responses!$A99:$AN99,MATCH(Lists!$B$14,Responses!$A$1:$AN$1,0))&amp;""),""))</f>
        <v/>
      </c>
      <c r="L100" s="20">
        <f>IF($A100="","",IFERROR(TRIM(INDEX(Responses!$A99:$AN99,MATCH(Lists!$B$15,Responses!$A$1:$AN$1,0))&amp;""),""))</f>
        <v/>
      </c>
      <c r="M100" s="20">
        <f>IF($A100="","",IFERROR(TRIM(INDEX(Responses!$A99:$AN99,MATCH(Lists!$B$16,Responses!$A$1:$AN$1,0))&amp;""),""))</f>
        <v/>
      </c>
      <c r="N100" s="20">
        <f>IF($A100="","",IFERROR(TRIM(INDEX(Responses!$A99:$AN99,MATCH(Lists!$B$17,Responses!$A$1:$AN$1,0))&amp;""),""))</f>
        <v/>
      </c>
      <c r="O100" s="20">
        <f>IF($A100="","",IFERROR(TRIM(INDEX(Responses!$A99:$AN99,MATCH(Lists!$B$18,Responses!$A$1:$AN$1,0))&amp;""),""))</f>
        <v/>
      </c>
      <c r="P100" s="20">
        <f>IF($A100="","",IFERROR(TRIM(INDEX(Responses!$A99:$AN99,MATCH(Lists!$B$19,Responses!$A$1:$AN$1,0))&amp;""),""))</f>
        <v/>
      </c>
      <c r="Q100" s="20">
        <f>IF($A100="","",IFERROR(TRIM(INDEX(Responses!$A99:$AN99,MATCH(Lists!$B$24,Responses!$A$1:$AN$1,0))&amp;""),""))</f>
        <v/>
      </c>
      <c r="R100" s="20">
        <f>IF($A100="","",IFERROR(TRIM(INDEX(Responses!$A99:$AN99,MATCH(Lists!$B$21,Responses!$A$1:$AN$1,0))&amp;""),""))</f>
        <v/>
      </c>
    </row>
    <row r="101">
      <c r="A101" s="20">
        <f>IFERROR(TRIM(INDEX(Responses!$A100:$AN100,MATCH(Lists!$B$3,Responses!$A$1:$AN$1,0))&amp;""),"")</f>
        <v/>
      </c>
      <c r="B101" s="20">
        <f>IF($A101="","",IFERROR(TRIM(INDEX(Responses!$A100:$AN100,MATCH(Lists!$B$4,Responses!$A$1:$AN$1,0))&amp;""),""))</f>
        <v/>
      </c>
      <c r="C101" s="20">
        <f>IF($A101="","",IF(IFERROR(TRIM(INDEX(Responses!$A100:$AN100,MATCH(Lists!$B$5,Responses!$A$1:$AN$1,0))&amp;""),"")&lt;&gt;"",IFERROR(TRIM(INDEX(Responses!$A100:$AN100,MATCH(Lists!$B$5,Responses!$A$1:$AN$1,0))&amp;""),""),IFERROR(TRIM(INDEX(Responses!$A100:$AN100,MATCH(Lists!$B$6,Responses!$A$1:$AN$1,0))&amp;""),"")))</f>
        <v/>
      </c>
      <c r="D101" s="20">
        <f>IF($A101="","",IFERROR(TRIM(INDEX(Responses!$A100:$AN100,MATCH(Lists!$B$7,Responses!$A$1:$AN$1,0))&amp;""),""))</f>
        <v/>
      </c>
      <c r="E101" s="20">
        <f>IF($A101="","",IFERROR(TRIM(INDEX(Responses!$A100:$AN100,MATCH(Lists!$B$8,Responses!$A$1:$AN$1,0))&amp;""),""))</f>
        <v/>
      </c>
      <c r="F101" s="20">
        <f>IF($A101="","",IFERROR(TRIM(INDEX(Responses!$A100:$AN100,MATCH(Lists!$B$9,Responses!$A$1:$AN$1,0))&amp;""),""))</f>
        <v/>
      </c>
      <c r="G101" s="20">
        <f>IF($A101="","",IFERROR(TRIM(INDEX(Responses!$A100:$AN100,MATCH(Lists!$B$10,Responses!$A$1:$AN$1,0))&amp;""),""))</f>
        <v/>
      </c>
      <c r="H101" s="20">
        <f>IF($A101="","",IFERROR(TRIM(INDEX(Responses!$A100:$AN100,MATCH(Lists!$B$11,Responses!$A$1:$AN$1,0))&amp;""),""))</f>
        <v/>
      </c>
      <c r="I101" s="20">
        <f>IF($A101="","",IFERROR(TRIM(INDEX(Responses!$A100:$AN100,MATCH(Lists!$B$12,Responses!$A$1:$AN$1,0))&amp;""),""))</f>
        <v/>
      </c>
      <c r="J101" s="20">
        <f>IF($A101="","",IFERROR(TRIM(INDEX(Responses!$A100:$AN100,MATCH(Lists!$B$13,Responses!$A$1:$AN$1,0))&amp;""),""))</f>
        <v/>
      </c>
      <c r="K101" s="20">
        <f>IF($A101="","",IFERROR(TRIM(INDEX(Responses!$A100:$AN100,MATCH(Lists!$B$14,Responses!$A$1:$AN$1,0))&amp;""),""))</f>
        <v/>
      </c>
      <c r="L101" s="20">
        <f>IF($A101="","",IFERROR(TRIM(INDEX(Responses!$A100:$AN100,MATCH(Lists!$B$15,Responses!$A$1:$AN$1,0))&amp;""),""))</f>
        <v/>
      </c>
      <c r="M101" s="20">
        <f>IF($A101="","",IFERROR(TRIM(INDEX(Responses!$A100:$AN100,MATCH(Lists!$B$16,Responses!$A$1:$AN$1,0))&amp;""),""))</f>
        <v/>
      </c>
      <c r="N101" s="20">
        <f>IF($A101="","",IFERROR(TRIM(INDEX(Responses!$A100:$AN100,MATCH(Lists!$B$17,Responses!$A$1:$AN$1,0))&amp;""),""))</f>
        <v/>
      </c>
      <c r="O101" s="20">
        <f>IF($A101="","",IFERROR(TRIM(INDEX(Responses!$A100:$AN100,MATCH(Lists!$B$18,Responses!$A$1:$AN$1,0))&amp;""),""))</f>
        <v/>
      </c>
      <c r="P101" s="20">
        <f>IF($A101="","",IFERROR(TRIM(INDEX(Responses!$A100:$AN100,MATCH(Lists!$B$19,Responses!$A$1:$AN$1,0))&amp;""),""))</f>
        <v/>
      </c>
      <c r="Q101" s="20">
        <f>IF($A101="","",IFERROR(TRIM(INDEX(Responses!$A100:$AN100,MATCH(Lists!$B$24,Responses!$A$1:$AN$1,0))&amp;""),""))</f>
        <v/>
      </c>
      <c r="R101" s="20">
        <f>IF($A101="","",IFERROR(TRIM(INDEX(Responses!$A100:$AN100,MATCH(Lists!$B$21,Responses!$A$1:$AN$1,0))&amp;""),""))</f>
        <v/>
      </c>
    </row>
    <row r="102">
      <c r="A102" s="20">
        <f>IFERROR(TRIM(INDEX(Responses!$A101:$AN101,MATCH(Lists!$B$3,Responses!$A$1:$AN$1,0))&amp;""),"")</f>
        <v/>
      </c>
      <c r="B102" s="20">
        <f>IF($A102="","",IFERROR(TRIM(INDEX(Responses!$A101:$AN101,MATCH(Lists!$B$4,Responses!$A$1:$AN$1,0))&amp;""),""))</f>
        <v/>
      </c>
      <c r="C102" s="20">
        <f>IF($A102="","",IF(IFERROR(TRIM(INDEX(Responses!$A101:$AN101,MATCH(Lists!$B$5,Responses!$A$1:$AN$1,0))&amp;""),"")&lt;&gt;"",IFERROR(TRIM(INDEX(Responses!$A101:$AN101,MATCH(Lists!$B$5,Responses!$A$1:$AN$1,0))&amp;""),""),IFERROR(TRIM(INDEX(Responses!$A101:$AN101,MATCH(Lists!$B$6,Responses!$A$1:$AN$1,0))&amp;""),"")))</f>
        <v/>
      </c>
      <c r="D102" s="20">
        <f>IF($A102="","",IFERROR(TRIM(INDEX(Responses!$A101:$AN101,MATCH(Lists!$B$7,Responses!$A$1:$AN$1,0))&amp;""),""))</f>
        <v/>
      </c>
      <c r="E102" s="20">
        <f>IF($A102="","",IFERROR(TRIM(INDEX(Responses!$A101:$AN101,MATCH(Lists!$B$8,Responses!$A$1:$AN$1,0))&amp;""),""))</f>
        <v/>
      </c>
      <c r="F102" s="20">
        <f>IF($A102="","",IFERROR(TRIM(INDEX(Responses!$A101:$AN101,MATCH(Lists!$B$9,Responses!$A$1:$AN$1,0))&amp;""),""))</f>
        <v/>
      </c>
      <c r="G102" s="20">
        <f>IF($A102="","",IFERROR(TRIM(INDEX(Responses!$A101:$AN101,MATCH(Lists!$B$10,Responses!$A$1:$AN$1,0))&amp;""),""))</f>
        <v/>
      </c>
      <c r="H102" s="20">
        <f>IF($A102="","",IFERROR(TRIM(INDEX(Responses!$A101:$AN101,MATCH(Lists!$B$11,Responses!$A$1:$AN$1,0))&amp;""),""))</f>
        <v/>
      </c>
      <c r="I102" s="20">
        <f>IF($A102="","",IFERROR(TRIM(INDEX(Responses!$A101:$AN101,MATCH(Lists!$B$12,Responses!$A$1:$AN$1,0))&amp;""),""))</f>
        <v/>
      </c>
      <c r="J102" s="20">
        <f>IF($A102="","",IFERROR(TRIM(INDEX(Responses!$A101:$AN101,MATCH(Lists!$B$13,Responses!$A$1:$AN$1,0))&amp;""),""))</f>
        <v/>
      </c>
      <c r="K102" s="20">
        <f>IF($A102="","",IFERROR(TRIM(INDEX(Responses!$A101:$AN101,MATCH(Lists!$B$14,Responses!$A$1:$AN$1,0))&amp;""),""))</f>
        <v/>
      </c>
      <c r="L102" s="20">
        <f>IF($A102="","",IFERROR(TRIM(INDEX(Responses!$A101:$AN101,MATCH(Lists!$B$15,Responses!$A$1:$AN$1,0))&amp;""),""))</f>
        <v/>
      </c>
      <c r="M102" s="20">
        <f>IF($A102="","",IFERROR(TRIM(INDEX(Responses!$A101:$AN101,MATCH(Lists!$B$16,Responses!$A$1:$AN$1,0))&amp;""),""))</f>
        <v/>
      </c>
      <c r="N102" s="20">
        <f>IF($A102="","",IFERROR(TRIM(INDEX(Responses!$A101:$AN101,MATCH(Lists!$B$17,Responses!$A$1:$AN$1,0))&amp;""),""))</f>
        <v/>
      </c>
      <c r="O102" s="20">
        <f>IF($A102="","",IFERROR(TRIM(INDEX(Responses!$A101:$AN101,MATCH(Lists!$B$18,Responses!$A$1:$AN$1,0))&amp;""),""))</f>
        <v/>
      </c>
      <c r="P102" s="20">
        <f>IF($A102="","",IFERROR(TRIM(INDEX(Responses!$A101:$AN101,MATCH(Lists!$B$19,Responses!$A$1:$AN$1,0))&amp;""),""))</f>
        <v/>
      </c>
      <c r="Q102" s="20">
        <f>IF($A102="","",IFERROR(TRIM(INDEX(Responses!$A101:$AN101,MATCH(Lists!$B$24,Responses!$A$1:$AN$1,0))&amp;""),""))</f>
        <v/>
      </c>
      <c r="R102" s="20">
        <f>IF($A102="","",IFERROR(TRIM(INDEX(Responses!$A101:$AN101,MATCH(Lists!$B$21,Responses!$A$1:$AN$1,0))&amp;""),""))</f>
        <v/>
      </c>
    </row>
    <row r="103">
      <c r="A103" s="20">
        <f>IFERROR(TRIM(INDEX(Responses!$A102:$AN102,MATCH(Lists!$B$3,Responses!$A$1:$AN$1,0))&amp;""),"")</f>
        <v/>
      </c>
      <c r="B103" s="20">
        <f>IF($A103="","",IFERROR(TRIM(INDEX(Responses!$A102:$AN102,MATCH(Lists!$B$4,Responses!$A$1:$AN$1,0))&amp;""),""))</f>
        <v/>
      </c>
      <c r="C103" s="20">
        <f>IF($A103="","",IF(IFERROR(TRIM(INDEX(Responses!$A102:$AN102,MATCH(Lists!$B$5,Responses!$A$1:$AN$1,0))&amp;""),"")&lt;&gt;"",IFERROR(TRIM(INDEX(Responses!$A102:$AN102,MATCH(Lists!$B$5,Responses!$A$1:$AN$1,0))&amp;""),""),IFERROR(TRIM(INDEX(Responses!$A102:$AN102,MATCH(Lists!$B$6,Responses!$A$1:$AN$1,0))&amp;""),"")))</f>
        <v/>
      </c>
      <c r="D103" s="20">
        <f>IF($A103="","",IFERROR(TRIM(INDEX(Responses!$A102:$AN102,MATCH(Lists!$B$7,Responses!$A$1:$AN$1,0))&amp;""),""))</f>
        <v/>
      </c>
      <c r="E103" s="20">
        <f>IF($A103="","",IFERROR(TRIM(INDEX(Responses!$A102:$AN102,MATCH(Lists!$B$8,Responses!$A$1:$AN$1,0))&amp;""),""))</f>
        <v/>
      </c>
      <c r="F103" s="20">
        <f>IF($A103="","",IFERROR(TRIM(INDEX(Responses!$A102:$AN102,MATCH(Lists!$B$9,Responses!$A$1:$AN$1,0))&amp;""),""))</f>
        <v/>
      </c>
      <c r="G103" s="20">
        <f>IF($A103="","",IFERROR(TRIM(INDEX(Responses!$A102:$AN102,MATCH(Lists!$B$10,Responses!$A$1:$AN$1,0))&amp;""),""))</f>
        <v/>
      </c>
      <c r="H103" s="20">
        <f>IF($A103="","",IFERROR(TRIM(INDEX(Responses!$A102:$AN102,MATCH(Lists!$B$11,Responses!$A$1:$AN$1,0))&amp;""),""))</f>
        <v/>
      </c>
      <c r="I103" s="20">
        <f>IF($A103="","",IFERROR(TRIM(INDEX(Responses!$A102:$AN102,MATCH(Lists!$B$12,Responses!$A$1:$AN$1,0))&amp;""),""))</f>
        <v/>
      </c>
      <c r="J103" s="20">
        <f>IF($A103="","",IFERROR(TRIM(INDEX(Responses!$A102:$AN102,MATCH(Lists!$B$13,Responses!$A$1:$AN$1,0))&amp;""),""))</f>
        <v/>
      </c>
      <c r="K103" s="20">
        <f>IF($A103="","",IFERROR(TRIM(INDEX(Responses!$A102:$AN102,MATCH(Lists!$B$14,Responses!$A$1:$AN$1,0))&amp;""),""))</f>
        <v/>
      </c>
      <c r="L103" s="20">
        <f>IF($A103="","",IFERROR(TRIM(INDEX(Responses!$A102:$AN102,MATCH(Lists!$B$15,Responses!$A$1:$AN$1,0))&amp;""),""))</f>
        <v/>
      </c>
      <c r="M103" s="20">
        <f>IF($A103="","",IFERROR(TRIM(INDEX(Responses!$A102:$AN102,MATCH(Lists!$B$16,Responses!$A$1:$AN$1,0))&amp;""),""))</f>
        <v/>
      </c>
      <c r="N103" s="20">
        <f>IF($A103="","",IFERROR(TRIM(INDEX(Responses!$A102:$AN102,MATCH(Lists!$B$17,Responses!$A$1:$AN$1,0))&amp;""),""))</f>
        <v/>
      </c>
      <c r="O103" s="20">
        <f>IF($A103="","",IFERROR(TRIM(INDEX(Responses!$A102:$AN102,MATCH(Lists!$B$18,Responses!$A$1:$AN$1,0))&amp;""),""))</f>
        <v/>
      </c>
      <c r="P103" s="20">
        <f>IF($A103="","",IFERROR(TRIM(INDEX(Responses!$A102:$AN102,MATCH(Lists!$B$19,Responses!$A$1:$AN$1,0))&amp;""),""))</f>
        <v/>
      </c>
      <c r="Q103" s="20">
        <f>IF($A103="","",IFERROR(TRIM(INDEX(Responses!$A102:$AN102,MATCH(Lists!$B$24,Responses!$A$1:$AN$1,0))&amp;""),""))</f>
        <v/>
      </c>
      <c r="R103" s="20">
        <f>IF($A103="","",IFERROR(TRIM(INDEX(Responses!$A102:$AN102,MATCH(Lists!$B$21,Responses!$A$1:$AN$1,0))&amp;""),""))</f>
        <v/>
      </c>
    </row>
    <row r="104">
      <c r="A104" s="20">
        <f>IFERROR(TRIM(INDEX(Responses!$A103:$AN103,MATCH(Lists!$B$3,Responses!$A$1:$AN$1,0))&amp;""),"")</f>
        <v/>
      </c>
      <c r="B104" s="20">
        <f>IF($A104="","",IFERROR(TRIM(INDEX(Responses!$A103:$AN103,MATCH(Lists!$B$4,Responses!$A$1:$AN$1,0))&amp;""),""))</f>
        <v/>
      </c>
      <c r="C104" s="20">
        <f>IF($A104="","",IF(IFERROR(TRIM(INDEX(Responses!$A103:$AN103,MATCH(Lists!$B$5,Responses!$A$1:$AN$1,0))&amp;""),"")&lt;&gt;"",IFERROR(TRIM(INDEX(Responses!$A103:$AN103,MATCH(Lists!$B$5,Responses!$A$1:$AN$1,0))&amp;""),""),IFERROR(TRIM(INDEX(Responses!$A103:$AN103,MATCH(Lists!$B$6,Responses!$A$1:$AN$1,0))&amp;""),"")))</f>
        <v/>
      </c>
      <c r="D104" s="20">
        <f>IF($A104="","",IFERROR(TRIM(INDEX(Responses!$A103:$AN103,MATCH(Lists!$B$7,Responses!$A$1:$AN$1,0))&amp;""),""))</f>
        <v/>
      </c>
      <c r="E104" s="20">
        <f>IF($A104="","",IFERROR(TRIM(INDEX(Responses!$A103:$AN103,MATCH(Lists!$B$8,Responses!$A$1:$AN$1,0))&amp;""),""))</f>
        <v/>
      </c>
      <c r="F104" s="20">
        <f>IF($A104="","",IFERROR(TRIM(INDEX(Responses!$A103:$AN103,MATCH(Lists!$B$9,Responses!$A$1:$AN$1,0))&amp;""),""))</f>
        <v/>
      </c>
      <c r="G104" s="20">
        <f>IF($A104="","",IFERROR(TRIM(INDEX(Responses!$A103:$AN103,MATCH(Lists!$B$10,Responses!$A$1:$AN$1,0))&amp;""),""))</f>
        <v/>
      </c>
      <c r="H104" s="20">
        <f>IF($A104="","",IFERROR(TRIM(INDEX(Responses!$A103:$AN103,MATCH(Lists!$B$11,Responses!$A$1:$AN$1,0))&amp;""),""))</f>
        <v/>
      </c>
      <c r="I104" s="20">
        <f>IF($A104="","",IFERROR(TRIM(INDEX(Responses!$A103:$AN103,MATCH(Lists!$B$12,Responses!$A$1:$AN$1,0))&amp;""),""))</f>
        <v/>
      </c>
      <c r="J104" s="20">
        <f>IF($A104="","",IFERROR(TRIM(INDEX(Responses!$A103:$AN103,MATCH(Lists!$B$13,Responses!$A$1:$AN$1,0))&amp;""),""))</f>
        <v/>
      </c>
      <c r="K104" s="20">
        <f>IF($A104="","",IFERROR(TRIM(INDEX(Responses!$A103:$AN103,MATCH(Lists!$B$14,Responses!$A$1:$AN$1,0))&amp;""),""))</f>
        <v/>
      </c>
      <c r="L104" s="20">
        <f>IF($A104="","",IFERROR(TRIM(INDEX(Responses!$A103:$AN103,MATCH(Lists!$B$15,Responses!$A$1:$AN$1,0))&amp;""),""))</f>
        <v/>
      </c>
      <c r="M104" s="20">
        <f>IF($A104="","",IFERROR(TRIM(INDEX(Responses!$A103:$AN103,MATCH(Lists!$B$16,Responses!$A$1:$AN$1,0))&amp;""),""))</f>
        <v/>
      </c>
      <c r="N104" s="20">
        <f>IF($A104="","",IFERROR(TRIM(INDEX(Responses!$A103:$AN103,MATCH(Lists!$B$17,Responses!$A$1:$AN$1,0))&amp;""),""))</f>
        <v/>
      </c>
      <c r="O104" s="20">
        <f>IF($A104="","",IFERROR(TRIM(INDEX(Responses!$A103:$AN103,MATCH(Lists!$B$18,Responses!$A$1:$AN$1,0))&amp;""),""))</f>
        <v/>
      </c>
      <c r="P104" s="20">
        <f>IF($A104="","",IFERROR(TRIM(INDEX(Responses!$A103:$AN103,MATCH(Lists!$B$19,Responses!$A$1:$AN$1,0))&amp;""),""))</f>
        <v/>
      </c>
      <c r="Q104" s="20">
        <f>IF($A104="","",IFERROR(TRIM(INDEX(Responses!$A103:$AN103,MATCH(Lists!$B$24,Responses!$A$1:$AN$1,0))&amp;""),""))</f>
        <v/>
      </c>
      <c r="R104" s="20">
        <f>IF($A104="","",IFERROR(TRIM(INDEX(Responses!$A103:$AN103,MATCH(Lists!$B$21,Responses!$A$1:$AN$1,0))&amp;""),""))</f>
        <v/>
      </c>
    </row>
    <row r="105">
      <c r="A105" s="20">
        <f>IFERROR(TRIM(INDEX(Responses!$A104:$AN104,MATCH(Lists!$B$3,Responses!$A$1:$AN$1,0))&amp;""),"")</f>
        <v/>
      </c>
      <c r="B105" s="20">
        <f>IF($A105="","",IFERROR(TRIM(INDEX(Responses!$A104:$AN104,MATCH(Lists!$B$4,Responses!$A$1:$AN$1,0))&amp;""),""))</f>
        <v/>
      </c>
      <c r="C105" s="20">
        <f>IF($A105="","",IF(IFERROR(TRIM(INDEX(Responses!$A104:$AN104,MATCH(Lists!$B$5,Responses!$A$1:$AN$1,0))&amp;""),"")&lt;&gt;"",IFERROR(TRIM(INDEX(Responses!$A104:$AN104,MATCH(Lists!$B$5,Responses!$A$1:$AN$1,0))&amp;""),""),IFERROR(TRIM(INDEX(Responses!$A104:$AN104,MATCH(Lists!$B$6,Responses!$A$1:$AN$1,0))&amp;""),"")))</f>
        <v/>
      </c>
      <c r="D105" s="20">
        <f>IF($A105="","",IFERROR(TRIM(INDEX(Responses!$A104:$AN104,MATCH(Lists!$B$7,Responses!$A$1:$AN$1,0))&amp;""),""))</f>
        <v/>
      </c>
      <c r="E105" s="20">
        <f>IF($A105="","",IFERROR(TRIM(INDEX(Responses!$A104:$AN104,MATCH(Lists!$B$8,Responses!$A$1:$AN$1,0))&amp;""),""))</f>
        <v/>
      </c>
      <c r="F105" s="20">
        <f>IF($A105="","",IFERROR(TRIM(INDEX(Responses!$A104:$AN104,MATCH(Lists!$B$9,Responses!$A$1:$AN$1,0))&amp;""),""))</f>
        <v/>
      </c>
      <c r="G105" s="20">
        <f>IF($A105="","",IFERROR(TRIM(INDEX(Responses!$A104:$AN104,MATCH(Lists!$B$10,Responses!$A$1:$AN$1,0))&amp;""),""))</f>
        <v/>
      </c>
      <c r="H105" s="20">
        <f>IF($A105="","",IFERROR(TRIM(INDEX(Responses!$A104:$AN104,MATCH(Lists!$B$11,Responses!$A$1:$AN$1,0))&amp;""),""))</f>
        <v/>
      </c>
      <c r="I105" s="20">
        <f>IF($A105="","",IFERROR(TRIM(INDEX(Responses!$A104:$AN104,MATCH(Lists!$B$12,Responses!$A$1:$AN$1,0))&amp;""),""))</f>
        <v/>
      </c>
      <c r="J105" s="20">
        <f>IF($A105="","",IFERROR(TRIM(INDEX(Responses!$A104:$AN104,MATCH(Lists!$B$13,Responses!$A$1:$AN$1,0))&amp;""),""))</f>
        <v/>
      </c>
      <c r="K105" s="20">
        <f>IF($A105="","",IFERROR(TRIM(INDEX(Responses!$A104:$AN104,MATCH(Lists!$B$14,Responses!$A$1:$AN$1,0))&amp;""),""))</f>
        <v/>
      </c>
      <c r="L105" s="20">
        <f>IF($A105="","",IFERROR(TRIM(INDEX(Responses!$A104:$AN104,MATCH(Lists!$B$15,Responses!$A$1:$AN$1,0))&amp;""),""))</f>
        <v/>
      </c>
      <c r="M105" s="20">
        <f>IF($A105="","",IFERROR(TRIM(INDEX(Responses!$A104:$AN104,MATCH(Lists!$B$16,Responses!$A$1:$AN$1,0))&amp;""),""))</f>
        <v/>
      </c>
      <c r="N105" s="20">
        <f>IF($A105="","",IFERROR(TRIM(INDEX(Responses!$A104:$AN104,MATCH(Lists!$B$17,Responses!$A$1:$AN$1,0))&amp;""),""))</f>
        <v/>
      </c>
      <c r="O105" s="20">
        <f>IF($A105="","",IFERROR(TRIM(INDEX(Responses!$A104:$AN104,MATCH(Lists!$B$18,Responses!$A$1:$AN$1,0))&amp;""),""))</f>
        <v/>
      </c>
      <c r="P105" s="20">
        <f>IF($A105="","",IFERROR(TRIM(INDEX(Responses!$A104:$AN104,MATCH(Lists!$B$19,Responses!$A$1:$AN$1,0))&amp;""),""))</f>
        <v/>
      </c>
      <c r="Q105" s="20">
        <f>IF($A105="","",IFERROR(TRIM(INDEX(Responses!$A104:$AN104,MATCH(Lists!$B$24,Responses!$A$1:$AN$1,0))&amp;""),""))</f>
        <v/>
      </c>
      <c r="R105" s="20">
        <f>IF($A105="","",IFERROR(TRIM(INDEX(Responses!$A104:$AN104,MATCH(Lists!$B$21,Responses!$A$1:$AN$1,0))&amp;""),""))</f>
        <v/>
      </c>
    </row>
    <row r="106">
      <c r="A106" s="20">
        <f>IFERROR(TRIM(INDEX(Responses!$A105:$AN105,MATCH(Lists!$B$3,Responses!$A$1:$AN$1,0))&amp;""),"")</f>
        <v/>
      </c>
      <c r="B106" s="20">
        <f>IF($A106="","",IFERROR(TRIM(INDEX(Responses!$A105:$AN105,MATCH(Lists!$B$4,Responses!$A$1:$AN$1,0))&amp;""),""))</f>
        <v/>
      </c>
      <c r="C106" s="20">
        <f>IF($A106="","",IF(IFERROR(TRIM(INDEX(Responses!$A105:$AN105,MATCH(Lists!$B$5,Responses!$A$1:$AN$1,0))&amp;""),"")&lt;&gt;"",IFERROR(TRIM(INDEX(Responses!$A105:$AN105,MATCH(Lists!$B$5,Responses!$A$1:$AN$1,0))&amp;""),""),IFERROR(TRIM(INDEX(Responses!$A105:$AN105,MATCH(Lists!$B$6,Responses!$A$1:$AN$1,0))&amp;""),"")))</f>
        <v/>
      </c>
      <c r="D106" s="20">
        <f>IF($A106="","",IFERROR(TRIM(INDEX(Responses!$A105:$AN105,MATCH(Lists!$B$7,Responses!$A$1:$AN$1,0))&amp;""),""))</f>
        <v/>
      </c>
      <c r="E106" s="20">
        <f>IF($A106="","",IFERROR(TRIM(INDEX(Responses!$A105:$AN105,MATCH(Lists!$B$8,Responses!$A$1:$AN$1,0))&amp;""),""))</f>
        <v/>
      </c>
      <c r="F106" s="20">
        <f>IF($A106="","",IFERROR(TRIM(INDEX(Responses!$A105:$AN105,MATCH(Lists!$B$9,Responses!$A$1:$AN$1,0))&amp;""),""))</f>
        <v/>
      </c>
      <c r="G106" s="20">
        <f>IF($A106="","",IFERROR(TRIM(INDEX(Responses!$A105:$AN105,MATCH(Lists!$B$10,Responses!$A$1:$AN$1,0))&amp;""),""))</f>
        <v/>
      </c>
      <c r="H106" s="20">
        <f>IF($A106="","",IFERROR(TRIM(INDEX(Responses!$A105:$AN105,MATCH(Lists!$B$11,Responses!$A$1:$AN$1,0))&amp;""),""))</f>
        <v/>
      </c>
      <c r="I106" s="20">
        <f>IF($A106="","",IFERROR(TRIM(INDEX(Responses!$A105:$AN105,MATCH(Lists!$B$12,Responses!$A$1:$AN$1,0))&amp;""),""))</f>
        <v/>
      </c>
      <c r="J106" s="20">
        <f>IF($A106="","",IFERROR(TRIM(INDEX(Responses!$A105:$AN105,MATCH(Lists!$B$13,Responses!$A$1:$AN$1,0))&amp;""),""))</f>
        <v/>
      </c>
      <c r="K106" s="20">
        <f>IF($A106="","",IFERROR(TRIM(INDEX(Responses!$A105:$AN105,MATCH(Lists!$B$14,Responses!$A$1:$AN$1,0))&amp;""),""))</f>
        <v/>
      </c>
      <c r="L106" s="20">
        <f>IF($A106="","",IFERROR(TRIM(INDEX(Responses!$A105:$AN105,MATCH(Lists!$B$15,Responses!$A$1:$AN$1,0))&amp;""),""))</f>
        <v/>
      </c>
      <c r="M106" s="20">
        <f>IF($A106="","",IFERROR(TRIM(INDEX(Responses!$A105:$AN105,MATCH(Lists!$B$16,Responses!$A$1:$AN$1,0))&amp;""),""))</f>
        <v/>
      </c>
      <c r="N106" s="20">
        <f>IF($A106="","",IFERROR(TRIM(INDEX(Responses!$A105:$AN105,MATCH(Lists!$B$17,Responses!$A$1:$AN$1,0))&amp;""),""))</f>
        <v/>
      </c>
      <c r="O106" s="20">
        <f>IF($A106="","",IFERROR(TRIM(INDEX(Responses!$A105:$AN105,MATCH(Lists!$B$18,Responses!$A$1:$AN$1,0))&amp;""),""))</f>
        <v/>
      </c>
      <c r="P106" s="20">
        <f>IF($A106="","",IFERROR(TRIM(INDEX(Responses!$A105:$AN105,MATCH(Lists!$B$19,Responses!$A$1:$AN$1,0))&amp;""),""))</f>
        <v/>
      </c>
      <c r="Q106" s="20">
        <f>IF($A106="","",IFERROR(TRIM(INDEX(Responses!$A105:$AN105,MATCH(Lists!$B$24,Responses!$A$1:$AN$1,0))&amp;""),""))</f>
        <v/>
      </c>
      <c r="R106" s="20">
        <f>IF($A106="","",IFERROR(TRIM(INDEX(Responses!$A105:$AN105,MATCH(Lists!$B$21,Responses!$A$1:$AN$1,0))&amp;""),""))</f>
        <v/>
      </c>
    </row>
    <row r="107">
      <c r="A107" s="20">
        <f>IFERROR(TRIM(INDEX(Responses!$A106:$AN106,MATCH(Lists!$B$3,Responses!$A$1:$AN$1,0))&amp;""),"")</f>
        <v/>
      </c>
      <c r="B107" s="20">
        <f>IF($A107="","",IFERROR(TRIM(INDEX(Responses!$A106:$AN106,MATCH(Lists!$B$4,Responses!$A$1:$AN$1,0))&amp;""),""))</f>
        <v/>
      </c>
      <c r="C107" s="20">
        <f>IF($A107="","",IF(IFERROR(TRIM(INDEX(Responses!$A106:$AN106,MATCH(Lists!$B$5,Responses!$A$1:$AN$1,0))&amp;""),"")&lt;&gt;"",IFERROR(TRIM(INDEX(Responses!$A106:$AN106,MATCH(Lists!$B$5,Responses!$A$1:$AN$1,0))&amp;""),""),IFERROR(TRIM(INDEX(Responses!$A106:$AN106,MATCH(Lists!$B$6,Responses!$A$1:$AN$1,0))&amp;""),"")))</f>
        <v/>
      </c>
      <c r="D107" s="20">
        <f>IF($A107="","",IFERROR(TRIM(INDEX(Responses!$A106:$AN106,MATCH(Lists!$B$7,Responses!$A$1:$AN$1,0))&amp;""),""))</f>
        <v/>
      </c>
      <c r="E107" s="20">
        <f>IF($A107="","",IFERROR(TRIM(INDEX(Responses!$A106:$AN106,MATCH(Lists!$B$8,Responses!$A$1:$AN$1,0))&amp;""),""))</f>
        <v/>
      </c>
      <c r="F107" s="20">
        <f>IF($A107="","",IFERROR(TRIM(INDEX(Responses!$A106:$AN106,MATCH(Lists!$B$9,Responses!$A$1:$AN$1,0))&amp;""),""))</f>
        <v/>
      </c>
      <c r="G107" s="20">
        <f>IF($A107="","",IFERROR(TRIM(INDEX(Responses!$A106:$AN106,MATCH(Lists!$B$10,Responses!$A$1:$AN$1,0))&amp;""),""))</f>
        <v/>
      </c>
      <c r="H107" s="20">
        <f>IF($A107="","",IFERROR(TRIM(INDEX(Responses!$A106:$AN106,MATCH(Lists!$B$11,Responses!$A$1:$AN$1,0))&amp;""),""))</f>
        <v/>
      </c>
      <c r="I107" s="20">
        <f>IF($A107="","",IFERROR(TRIM(INDEX(Responses!$A106:$AN106,MATCH(Lists!$B$12,Responses!$A$1:$AN$1,0))&amp;""),""))</f>
        <v/>
      </c>
      <c r="J107" s="20">
        <f>IF($A107="","",IFERROR(TRIM(INDEX(Responses!$A106:$AN106,MATCH(Lists!$B$13,Responses!$A$1:$AN$1,0))&amp;""),""))</f>
        <v/>
      </c>
      <c r="K107" s="20">
        <f>IF($A107="","",IFERROR(TRIM(INDEX(Responses!$A106:$AN106,MATCH(Lists!$B$14,Responses!$A$1:$AN$1,0))&amp;""),""))</f>
        <v/>
      </c>
      <c r="L107" s="20">
        <f>IF($A107="","",IFERROR(TRIM(INDEX(Responses!$A106:$AN106,MATCH(Lists!$B$15,Responses!$A$1:$AN$1,0))&amp;""),""))</f>
        <v/>
      </c>
      <c r="M107" s="20">
        <f>IF($A107="","",IFERROR(TRIM(INDEX(Responses!$A106:$AN106,MATCH(Lists!$B$16,Responses!$A$1:$AN$1,0))&amp;""),""))</f>
        <v/>
      </c>
      <c r="N107" s="20">
        <f>IF($A107="","",IFERROR(TRIM(INDEX(Responses!$A106:$AN106,MATCH(Lists!$B$17,Responses!$A$1:$AN$1,0))&amp;""),""))</f>
        <v/>
      </c>
      <c r="O107" s="20">
        <f>IF($A107="","",IFERROR(TRIM(INDEX(Responses!$A106:$AN106,MATCH(Lists!$B$18,Responses!$A$1:$AN$1,0))&amp;""),""))</f>
        <v/>
      </c>
      <c r="P107" s="20">
        <f>IF($A107="","",IFERROR(TRIM(INDEX(Responses!$A106:$AN106,MATCH(Lists!$B$19,Responses!$A$1:$AN$1,0))&amp;""),""))</f>
        <v/>
      </c>
      <c r="Q107" s="20">
        <f>IF($A107="","",IFERROR(TRIM(INDEX(Responses!$A106:$AN106,MATCH(Lists!$B$24,Responses!$A$1:$AN$1,0))&amp;""),""))</f>
        <v/>
      </c>
      <c r="R107" s="20">
        <f>IF($A107="","",IFERROR(TRIM(INDEX(Responses!$A106:$AN106,MATCH(Lists!$B$21,Responses!$A$1:$AN$1,0))&amp;""),""))</f>
        <v/>
      </c>
    </row>
    <row r="108">
      <c r="A108" s="20">
        <f>IFERROR(TRIM(INDEX(Responses!$A107:$AN107,MATCH(Lists!$B$3,Responses!$A$1:$AN$1,0))&amp;""),"")</f>
        <v/>
      </c>
      <c r="B108" s="20">
        <f>IF($A108="","",IFERROR(TRIM(INDEX(Responses!$A107:$AN107,MATCH(Lists!$B$4,Responses!$A$1:$AN$1,0))&amp;""),""))</f>
        <v/>
      </c>
      <c r="C108" s="20">
        <f>IF($A108="","",IF(IFERROR(TRIM(INDEX(Responses!$A107:$AN107,MATCH(Lists!$B$5,Responses!$A$1:$AN$1,0))&amp;""),"")&lt;&gt;"",IFERROR(TRIM(INDEX(Responses!$A107:$AN107,MATCH(Lists!$B$5,Responses!$A$1:$AN$1,0))&amp;""),""),IFERROR(TRIM(INDEX(Responses!$A107:$AN107,MATCH(Lists!$B$6,Responses!$A$1:$AN$1,0))&amp;""),"")))</f>
        <v/>
      </c>
      <c r="D108" s="20">
        <f>IF($A108="","",IFERROR(TRIM(INDEX(Responses!$A107:$AN107,MATCH(Lists!$B$7,Responses!$A$1:$AN$1,0))&amp;""),""))</f>
        <v/>
      </c>
      <c r="E108" s="20">
        <f>IF($A108="","",IFERROR(TRIM(INDEX(Responses!$A107:$AN107,MATCH(Lists!$B$8,Responses!$A$1:$AN$1,0))&amp;""),""))</f>
        <v/>
      </c>
      <c r="F108" s="20">
        <f>IF($A108="","",IFERROR(TRIM(INDEX(Responses!$A107:$AN107,MATCH(Lists!$B$9,Responses!$A$1:$AN$1,0))&amp;""),""))</f>
        <v/>
      </c>
      <c r="G108" s="20">
        <f>IF($A108="","",IFERROR(TRIM(INDEX(Responses!$A107:$AN107,MATCH(Lists!$B$10,Responses!$A$1:$AN$1,0))&amp;""),""))</f>
        <v/>
      </c>
      <c r="H108" s="20">
        <f>IF($A108="","",IFERROR(TRIM(INDEX(Responses!$A107:$AN107,MATCH(Lists!$B$11,Responses!$A$1:$AN$1,0))&amp;""),""))</f>
        <v/>
      </c>
      <c r="I108" s="20">
        <f>IF($A108="","",IFERROR(TRIM(INDEX(Responses!$A107:$AN107,MATCH(Lists!$B$12,Responses!$A$1:$AN$1,0))&amp;""),""))</f>
        <v/>
      </c>
      <c r="J108" s="20">
        <f>IF($A108="","",IFERROR(TRIM(INDEX(Responses!$A107:$AN107,MATCH(Lists!$B$13,Responses!$A$1:$AN$1,0))&amp;""),""))</f>
        <v/>
      </c>
      <c r="K108" s="20">
        <f>IF($A108="","",IFERROR(TRIM(INDEX(Responses!$A107:$AN107,MATCH(Lists!$B$14,Responses!$A$1:$AN$1,0))&amp;""),""))</f>
        <v/>
      </c>
      <c r="L108" s="20">
        <f>IF($A108="","",IFERROR(TRIM(INDEX(Responses!$A107:$AN107,MATCH(Lists!$B$15,Responses!$A$1:$AN$1,0))&amp;""),""))</f>
        <v/>
      </c>
      <c r="M108" s="20">
        <f>IF($A108="","",IFERROR(TRIM(INDEX(Responses!$A107:$AN107,MATCH(Lists!$B$16,Responses!$A$1:$AN$1,0))&amp;""),""))</f>
        <v/>
      </c>
      <c r="N108" s="20">
        <f>IF($A108="","",IFERROR(TRIM(INDEX(Responses!$A107:$AN107,MATCH(Lists!$B$17,Responses!$A$1:$AN$1,0))&amp;""),""))</f>
        <v/>
      </c>
      <c r="O108" s="20">
        <f>IF($A108="","",IFERROR(TRIM(INDEX(Responses!$A107:$AN107,MATCH(Lists!$B$18,Responses!$A$1:$AN$1,0))&amp;""),""))</f>
        <v/>
      </c>
      <c r="P108" s="20">
        <f>IF($A108="","",IFERROR(TRIM(INDEX(Responses!$A107:$AN107,MATCH(Lists!$B$19,Responses!$A$1:$AN$1,0))&amp;""),""))</f>
        <v/>
      </c>
      <c r="Q108" s="20">
        <f>IF($A108="","",IFERROR(TRIM(INDEX(Responses!$A107:$AN107,MATCH(Lists!$B$24,Responses!$A$1:$AN$1,0))&amp;""),""))</f>
        <v/>
      </c>
      <c r="R108" s="20">
        <f>IF($A108="","",IFERROR(TRIM(INDEX(Responses!$A107:$AN107,MATCH(Lists!$B$21,Responses!$A$1:$AN$1,0))&amp;""),""))</f>
        <v/>
      </c>
    </row>
    <row r="109">
      <c r="A109" s="20">
        <f>IFERROR(TRIM(INDEX(Responses!$A108:$AN108,MATCH(Lists!$B$3,Responses!$A$1:$AN$1,0))&amp;""),"")</f>
        <v/>
      </c>
      <c r="B109" s="20">
        <f>IF($A109="","",IFERROR(TRIM(INDEX(Responses!$A108:$AN108,MATCH(Lists!$B$4,Responses!$A$1:$AN$1,0))&amp;""),""))</f>
        <v/>
      </c>
      <c r="C109" s="20">
        <f>IF($A109="","",IF(IFERROR(TRIM(INDEX(Responses!$A108:$AN108,MATCH(Lists!$B$5,Responses!$A$1:$AN$1,0))&amp;""),"")&lt;&gt;"",IFERROR(TRIM(INDEX(Responses!$A108:$AN108,MATCH(Lists!$B$5,Responses!$A$1:$AN$1,0))&amp;""),""),IFERROR(TRIM(INDEX(Responses!$A108:$AN108,MATCH(Lists!$B$6,Responses!$A$1:$AN$1,0))&amp;""),"")))</f>
        <v/>
      </c>
      <c r="D109" s="20">
        <f>IF($A109="","",IFERROR(TRIM(INDEX(Responses!$A108:$AN108,MATCH(Lists!$B$7,Responses!$A$1:$AN$1,0))&amp;""),""))</f>
        <v/>
      </c>
      <c r="E109" s="20">
        <f>IF($A109="","",IFERROR(TRIM(INDEX(Responses!$A108:$AN108,MATCH(Lists!$B$8,Responses!$A$1:$AN$1,0))&amp;""),""))</f>
        <v/>
      </c>
      <c r="F109" s="20">
        <f>IF($A109="","",IFERROR(TRIM(INDEX(Responses!$A108:$AN108,MATCH(Lists!$B$9,Responses!$A$1:$AN$1,0))&amp;""),""))</f>
        <v/>
      </c>
      <c r="G109" s="20">
        <f>IF($A109="","",IFERROR(TRIM(INDEX(Responses!$A108:$AN108,MATCH(Lists!$B$10,Responses!$A$1:$AN$1,0))&amp;""),""))</f>
        <v/>
      </c>
      <c r="H109" s="20">
        <f>IF($A109="","",IFERROR(TRIM(INDEX(Responses!$A108:$AN108,MATCH(Lists!$B$11,Responses!$A$1:$AN$1,0))&amp;""),""))</f>
        <v/>
      </c>
      <c r="I109" s="20">
        <f>IF($A109="","",IFERROR(TRIM(INDEX(Responses!$A108:$AN108,MATCH(Lists!$B$12,Responses!$A$1:$AN$1,0))&amp;""),""))</f>
        <v/>
      </c>
      <c r="J109" s="20">
        <f>IF($A109="","",IFERROR(TRIM(INDEX(Responses!$A108:$AN108,MATCH(Lists!$B$13,Responses!$A$1:$AN$1,0))&amp;""),""))</f>
        <v/>
      </c>
      <c r="K109" s="20">
        <f>IF($A109="","",IFERROR(TRIM(INDEX(Responses!$A108:$AN108,MATCH(Lists!$B$14,Responses!$A$1:$AN$1,0))&amp;""),""))</f>
        <v/>
      </c>
      <c r="L109" s="20">
        <f>IF($A109="","",IFERROR(TRIM(INDEX(Responses!$A108:$AN108,MATCH(Lists!$B$15,Responses!$A$1:$AN$1,0))&amp;""),""))</f>
        <v/>
      </c>
      <c r="M109" s="20">
        <f>IF($A109="","",IFERROR(TRIM(INDEX(Responses!$A108:$AN108,MATCH(Lists!$B$16,Responses!$A$1:$AN$1,0))&amp;""),""))</f>
        <v/>
      </c>
      <c r="N109" s="20">
        <f>IF($A109="","",IFERROR(TRIM(INDEX(Responses!$A108:$AN108,MATCH(Lists!$B$17,Responses!$A$1:$AN$1,0))&amp;""),""))</f>
        <v/>
      </c>
      <c r="O109" s="20">
        <f>IF($A109="","",IFERROR(TRIM(INDEX(Responses!$A108:$AN108,MATCH(Lists!$B$18,Responses!$A$1:$AN$1,0))&amp;""),""))</f>
        <v/>
      </c>
      <c r="P109" s="20">
        <f>IF($A109="","",IFERROR(TRIM(INDEX(Responses!$A108:$AN108,MATCH(Lists!$B$19,Responses!$A$1:$AN$1,0))&amp;""),""))</f>
        <v/>
      </c>
      <c r="Q109" s="20">
        <f>IF($A109="","",IFERROR(TRIM(INDEX(Responses!$A108:$AN108,MATCH(Lists!$B$24,Responses!$A$1:$AN$1,0))&amp;""),""))</f>
        <v/>
      </c>
      <c r="R109" s="20">
        <f>IF($A109="","",IFERROR(TRIM(INDEX(Responses!$A108:$AN108,MATCH(Lists!$B$21,Responses!$A$1:$AN$1,0))&amp;""),""))</f>
        <v/>
      </c>
    </row>
    <row r="110">
      <c r="A110" s="20">
        <f>IFERROR(TRIM(INDEX(Responses!$A109:$AN109,MATCH(Lists!$B$3,Responses!$A$1:$AN$1,0))&amp;""),"")</f>
        <v/>
      </c>
      <c r="B110" s="20">
        <f>IF($A110="","",IFERROR(TRIM(INDEX(Responses!$A109:$AN109,MATCH(Lists!$B$4,Responses!$A$1:$AN$1,0))&amp;""),""))</f>
        <v/>
      </c>
      <c r="C110" s="20">
        <f>IF($A110="","",IF(IFERROR(TRIM(INDEX(Responses!$A109:$AN109,MATCH(Lists!$B$5,Responses!$A$1:$AN$1,0))&amp;""),"")&lt;&gt;"",IFERROR(TRIM(INDEX(Responses!$A109:$AN109,MATCH(Lists!$B$5,Responses!$A$1:$AN$1,0))&amp;""),""),IFERROR(TRIM(INDEX(Responses!$A109:$AN109,MATCH(Lists!$B$6,Responses!$A$1:$AN$1,0))&amp;""),"")))</f>
        <v/>
      </c>
      <c r="D110" s="20">
        <f>IF($A110="","",IFERROR(TRIM(INDEX(Responses!$A109:$AN109,MATCH(Lists!$B$7,Responses!$A$1:$AN$1,0))&amp;""),""))</f>
        <v/>
      </c>
      <c r="E110" s="20">
        <f>IF($A110="","",IFERROR(TRIM(INDEX(Responses!$A109:$AN109,MATCH(Lists!$B$8,Responses!$A$1:$AN$1,0))&amp;""),""))</f>
        <v/>
      </c>
      <c r="F110" s="20">
        <f>IF($A110="","",IFERROR(TRIM(INDEX(Responses!$A109:$AN109,MATCH(Lists!$B$9,Responses!$A$1:$AN$1,0))&amp;""),""))</f>
        <v/>
      </c>
      <c r="G110" s="20">
        <f>IF($A110="","",IFERROR(TRIM(INDEX(Responses!$A109:$AN109,MATCH(Lists!$B$10,Responses!$A$1:$AN$1,0))&amp;""),""))</f>
        <v/>
      </c>
      <c r="H110" s="20">
        <f>IF($A110="","",IFERROR(TRIM(INDEX(Responses!$A109:$AN109,MATCH(Lists!$B$11,Responses!$A$1:$AN$1,0))&amp;""),""))</f>
        <v/>
      </c>
      <c r="I110" s="20">
        <f>IF($A110="","",IFERROR(TRIM(INDEX(Responses!$A109:$AN109,MATCH(Lists!$B$12,Responses!$A$1:$AN$1,0))&amp;""),""))</f>
        <v/>
      </c>
      <c r="J110" s="20">
        <f>IF($A110="","",IFERROR(TRIM(INDEX(Responses!$A109:$AN109,MATCH(Lists!$B$13,Responses!$A$1:$AN$1,0))&amp;""),""))</f>
        <v/>
      </c>
      <c r="K110" s="20">
        <f>IF($A110="","",IFERROR(TRIM(INDEX(Responses!$A109:$AN109,MATCH(Lists!$B$14,Responses!$A$1:$AN$1,0))&amp;""),""))</f>
        <v/>
      </c>
      <c r="L110" s="20">
        <f>IF($A110="","",IFERROR(TRIM(INDEX(Responses!$A109:$AN109,MATCH(Lists!$B$15,Responses!$A$1:$AN$1,0))&amp;""),""))</f>
        <v/>
      </c>
      <c r="M110" s="20">
        <f>IF($A110="","",IFERROR(TRIM(INDEX(Responses!$A109:$AN109,MATCH(Lists!$B$16,Responses!$A$1:$AN$1,0))&amp;""),""))</f>
        <v/>
      </c>
      <c r="N110" s="20">
        <f>IF($A110="","",IFERROR(TRIM(INDEX(Responses!$A109:$AN109,MATCH(Lists!$B$17,Responses!$A$1:$AN$1,0))&amp;""),""))</f>
        <v/>
      </c>
      <c r="O110" s="20">
        <f>IF($A110="","",IFERROR(TRIM(INDEX(Responses!$A109:$AN109,MATCH(Lists!$B$18,Responses!$A$1:$AN$1,0))&amp;""),""))</f>
        <v/>
      </c>
      <c r="P110" s="20">
        <f>IF($A110="","",IFERROR(TRIM(INDEX(Responses!$A109:$AN109,MATCH(Lists!$B$19,Responses!$A$1:$AN$1,0))&amp;""),""))</f>
        <v/>
      </c>
      <c r="Q110" s="20">
        <f>IF($A110="","",IFERROR(TRIM(INDEX(Responses!$A109:$AN109,MATCH(Lists!$B$24,Responses!$A$1:$AN$1,0))&amp;""),""))</f>
        <v/>
      </c>
      <c r="R110" s="20">
        <f>IF($A110="","",IFERROR(TRIM(INDEX(Responses!$A109:$AN109,MATCH(Lists!$B$21,Responses!$A$1:$AN$1,0))&amp;""),""))</f>
        <v/>
      </c>
    </row>
    <row r="111">
      <c r="A111" s="20">
        <f>IFERROR(TRIM(INDEX(Responses!$A110:$AN110,MATCH(Lists!$B$3,Responses!$A$1:$AN$1,0))&amp;""),"")</f>
        <v/>
      </c>
      <c r="B111" s="20">
        <f>IF($A111="","",IFERROR(TRIM(INDEX(Responses!$A110:$AN110,MATCH(Lists!$B$4,Responses!$A$1:$AN$1,0))&amp;""),""))</f>
        <v/>
      </c>
      <c r="C111" s="20">
        <f>IF($A111="","",IF(IFERROR(TRIM(INDEX(Responses!$A110:$AN110,MATCH(Lists!$B$5,Responses!$A$1:$AN$1,0))&amp;""),"")&lt;&gt;"",IFERROR(TRIM(INDEX(Responses!$A110:$AN110,MATCH(Lists!$B$5,Responses!$A$1:$AN$1,0))&amp;""),""),IFERROR(TRIM(INDEX(Responses!$A110:$AN110,MATCH(Lists!$B$6,Responses!$A$1:$AN$1,0))&amp;""),"")))</f>
        <v/>
      </c>
      <c r="D111" s="20">
        <f>IF($A111="","",IFERROR(TRIM(INDEX(Responses!$A110:$AN110,MATCH(Lists!$B$7,Responses!$A$1:$AN$1,0))&amp;""),""))</f>
        <v/>
      </c>
      <c r="E111" s="20">
        <f>IF($A111="","",IFERROR(TRIM(INDEX(Responses!$A110:$AN110,MATCH(Lists!$B$8,Responses!$A$1:$AN$1,0))&amp;""),""))</f>
        <v/>
      </c>
      <c r="F111" s="20">
        <f>IF($A111="","",IFERROR(TRIM(INDEX(Responses!$A110:$AN110,MATCH(Lists!$B$9,Responses!$A$1:$AN$1,0))&amp;""),""))</f>
        <v/>
      </c>
      <c r="G111" s="20">
        <f>IF($A111="","",IFERROR(TRIM(INDEX(Responses!$A110:$AN110,MATCH(Lists!$B$10,Responses!$A$1:$AN$1,0))&amp;""),""))</f>
        <v/>
      </c>
      <c r="H111" s="20">
        <f>IF($A111="","",IFERROR(TRIM(INDEX(Responses!$A110:$AN110,MATCH(Lists!$B$11,Responses!$A$1:$AN$1,0))&amp;""),""))</f>
        <v/>
      </c>
      <c r="I111" s="20">
        <f>IF($A111="","",IFERROR(TRIM(INDEX(Responses!$A110:$AN110,MATCH(Lists!$B$12,Responses!$A$1:$AN$1,0))&amp;""),""))</f>
        <v/>
      </c>
      <c r="J111" s="20">
        <f>IF($A111="","",IFERROR(TRIM(INDEX(Responses!$A110:$AN110,MATCH(Lists!$B$13,Responses!$A$1:$AN$1,0))&amp;""),""))</f>
        <v/>
      </c>
      <c r="K111" s="20">
        <f>IF($A111="","",IFERROR(TRIM(INDEX(Responses!$A110:$AN110,MATCH(Lists!$B$14,Responses!$A$1:$AN$1,0))&amp;""),""))</f>
        <v/>
      </c>
      <c r="L111" s="20">
        <f>IF($A111="","",IFERROR(TRIM(INDEX(Responses!$A110:$AN110,MATCH(Lists!$B$15,Responses!$A$1:$AN$1,0))&amp;""),""))</f>
        <v/>
      </c>
      <c r="M111" s="20">
        <f>IF($A111="","",IFERROR(TRIM(INDEX(Responses!$A110:$AN110,MATCH(Lists!$B$16,Responses!$A$1:$AN$1,0))&amp;""),""))</f>
        <v/>
      </c>
      <c r="N111" s="20">
        <f>IF($A111="","",IFERROR(TRIM(INDEX(Responses!$A110:$AN110,MATCH(Lists!$B$17,Responses!$A$1:$AN$1,0))&amp;""),""))</f>
        <v/>
      </c>
      <c r="O111" s="20">
        <f>IF($A111="","",IFERROR(TRIM(INDEX(Responses!$A110:$AN110,MATCH(Lists!$B$18,Responses!$A$1:$AN$1,0))&amp;""),""))</f>
        <v/>
      </c>
      <c r="P111" s="20">
        <f>IF($A111="","",IFERROR(TRIM(INDEX(Responses!$A110:$AN110,MATCH(Lists!$B$19,Responses!$A$1:$AN$1,0))&amp;""),""))</f>
        <v/>
      </c>
      <c r="Q111" s="20">
        <f>IF($A111="","",IFERROR(TRIM(INDEX(Responses!$A110:$AN110,MATCH(Lists!$B$24,Responses!$A$1:$AN$1,0))&amp;""),""))</f>
        <v/>
      </c>
      <c r="R111" s="20">
        <f>IF($A111="","",IFERROR(TRIM(INDEX(Responses!$A110:$AN110,MATCH(Lists!$B$21,Responses!$A$1:$AN$1,0))&amp;""),""))</f>
        <v/>
      </c>
    </row>
    <row r="112">
      <c r="A112" s="20">
        <f>IFERROR(TRIM(INDEX(Responses!$A111:$AN111,MATCH(Lists!$B$3,Responses!$A$1:$AN$1,0))&amp;""),"")</f>
        <v/>
      </c>
      <c r="B112" s="20">
        <f>IF($A112="","",IFERROR(TRIM(INDEX(Responses!$A111:$AN111,MATCH(Lists!$B$4,Responses!$A$1:$AN$1,0))&amp;""),""))</f>
        <v/>
      </c>
      <c r="C112" s="20">
        <f>IF($A112="","",IF(IFERROR(TRIM(INDEX(Responses!$A111:$AN111,MATCH(Lists!$B$5,Responses!$A$1:$AN$1,0))&amp;""),"")&lt;&gt;"",IFERROR(TRIM(INDEX(Responses!$A111:$AN111,MATCH(Lists!$B$5,Responses!$A$1:$AN$1,0))&amp;""),""),IFERROR(TRIM(INDEX(Responses!$A111:$AN111,MATCH(Lists!$B$6,Responses!$A$1:$AN$1,0))&amp;""),"")))</f>
        <v/>
      </c>
      <c r="D112" s="20">
        <f>IF($A112="","",IFERROR(TRIM(INDEX(Responses!$A111:$AN111,MATCH(Lists!$B$7,Responses!$A$1:$AN$1,0))&amp;""),""))</f>
        <v/>
      </c>
      <c r="E112" s="20">
        <f>IF($A112="","",IFERROR(TRIM(INDEX(Responses!$A111:$AN111,MATCH(Lists!$B$8,Responses!$A$1:$AN$1,0))&amp;""),""))</f>
        <v/>
      </c>
      <c r="F112" s="20">
        <f>IF($A112="","",IFERROR(TRIM(INDEX(Responses!$A111:$AN111,MATCH(Lists!$B$9,Responses!$A$1:$AN$1,0))&amp;""),""))</f>
        <v/>
      </c>
      <c r="G112" s="20">
        <f>IF($A112="","",IFERROR(TRIM(INDEX(Responses!$A111:$AN111,MATCH(Lists!$B$10,Responses!$A$1:$AN$1,0))&amp;""),""))</f>
        <v/>
      </c>
      <c r="H112" s="20">
        <f>IF($A112="","",IFERROR(TRIM(INDEX(Responses!$A111:$AN111,MATCH(Lists!$B$11,Responses!$A$1:$AN$1,0))&amp;""),""))</f>
        <v/>
      </c>
      <c r="I112" s="20">
        <f>IF($A112="","",IFERROR(TRIM(INDEX(Responses!$A111:$AN111,MATCH(Lists!$B$12,Responses!$A$1:$AN$1,0))&amp;""),""))</f>
        <v/>
      </c>
      <c r="J112" s="20">
        <f>IF($A112="","",IFERROR(TRIM(INDEX(Responses!$A111:$AN111,MATCH(Lists!$B$13,Responses!$A$1:$AN$1,0))&amp;""),""))</f>
        <v/>
      </c>
      <c r="K112" s="20">
        <f>IF($A112="","",IFERROR(TRIM(INDEX(Responses!$A111:$AN111,MATCH(Lists!$B$14,Responses!$A$1:$AN$1,0))&amp;""),""))</f>
        <v/>
      </c>
      <c r="L112" s="20">
        <f>IF($A112="","",IFERROR(TRIM(INDEX(Responses!$A111:$AN111,MATCH(Lists!$B$15,Responses!$A$1:$AN$1,0))&amp;""),""))</f>
        <v/>
      </c>
      <c r="M112" s="20">
        <f>IF($A112="","",IFERROR(TRIM(INDEX(Responses!$A111:$AN111,MATCH(Lists!$B$16,Responses!$A$1:$AN$1,0))&amp;""),""))</f>
        <v/>
      </c>
      <c r="N112" s="20">
        <f>IF($A112="","",IFERROR(TRIM(INDEX(Responses!$A111:$AN111,MATCH(Lists!$B$17,Responses!$A$1:$AN$1,0))&amp;""),""))</f>
        <v/>
      </c>
      <c r="O112" s="20">
        <f>IF($A112="","",IFERROR(TRIM(INDEX(Responses!$A111:$AN111,MATCH(Lists!$B$18,Responses!$A$1:$AN$1,0))&amp;""),""))</f>
        <v/>
      </c>
      <c r="P112" s="20">
        <f>IF($A112="","",IFERROR(TRIM(INDEX(Responses!$A111:$AN111,MATCH(Lists!$B$19,Responses!$A$1:$AN$1,0))&amp;""),""))</f>
        <v/>
      </c>
      <c r="Q112" s="20">
        <f>IF($A112="","",IFERROR(TRIM(INDEX(Responses!$A111:$AN111,MATCH(Lists!$B$24,Responses!$A$1:$AN$1,0))&amp;""),""))</f>
        <v/>
      </c>
      <c r="R112" s="20">
        <f>IF($A112="","",IFERROR(TRIM(INDEX(Responses!$A111:$AN111,MATCH(Lists!$B$21,Responses!$A$1:$AN$1,0))&amp;""),""))</f>
        <v/>
      </c>
    </row>
    <row r="113">
      <c r="A113" s="20">
        <f>IFERROR(TRIM(INDEX(Responses!$A112:$AN112,MATCH(Lists!$B$3,Responses!$A$1:$AN$1,0))&amp;""),"")</f>
        <v/>
      </c>
      <c r="B113" s="20">
        <f>IF($A113="","",IFERROR(TRIM(INDEX(Responses!$A112:$AN112,MATCH(Lists!$B$4,Responses!$A$1:$AN$1,0))&amp;""),""))</f>
        <v/>
      </c>
      <c r="C113" s="20">
        <f>IF($A113="","",IF(IFERROR(TRIM(INDEX(Responses!$A112:$AN112,MATCH(Lists!$B$5,Responses!$A$1:$AN$1,0))&amp;""),"")&lt;&gt;"",IFERROR(TRIM(INDEX(Responses!$A112:$AN112,MATCH(Lists!$B$5,Responses!$A$1:$AN$1,0))&amp;""),""),IFERROR(TRIM(INDEX(Responses!$A112:$AN112,MATCH(Lists!$B$6,Responses!$A$1:$AN$1,0))&amp;""),"")))</f>
        <v/>
      </c>
      <c r="D113" s="20">
        <f>IF($A113="","",IFERROR(TRIM(INDEX(Responses!$A112:$AN112,MATCH(Lists!$B$7,Responses!$A$1:$AN$1,0))&amp;""),""))</f>
        <v/>
      </c>
      <c r="E113" s="20">
        <f>IF($A113="","",IFERROR(TRIM(INDEX(Responses!$A112:$AN112,MATCH(Lists!$B$8,Responses!$A$1:$AN$1,0))&amp;""),""))</f>
        <v/>
      </c>
      <c r="F113" s="20">
        <f>IF($A113="","",IFERROR(TRIM(INDEX(Responses!$A112:$AN112,MATCH(Lists!$B$9,Responses!$A$1:$AN$1,0))&amp;""),""))</f>
        <v/>
      </c>
      <c r="G113" s="20">
        <f>IF($A113="","",IFERROR(TRIM(INDEX(Responses!$A112:$AN112,MATCH(Lists!$B$10,Responses!$A$1:$AN$1,0))&amp;""),""))</f>
        <v/>
      </c>
      <c r="H113" s="20">
        <f>IF($A113="","",IFERROR(TRIM(INDEX(Responses!$A112:$AN112,MATCH(Lists!$B$11,Responses!$A$1:$AN$1,0))&amp;""),""))</f>
        <v/>
      </c>
      <c r="I113" s="20">
        <f>IF($A113="","",IFERROR(TRIM(INDEX(Responses!$A112:$AN112,MATCH(Lists!$B$12,Responses!$A$1:$AN$1,0))&amp;""),""))</f>
        <v/>
      </c>
      <c r="J113" s="20">
        <f>IF($A113="","",IFERROR(TRIM(INDEX(Responses!$A112:$AN112,MATCH(Lists!$B$13,Responses!$A$1:$AN$1,0))&amp;""),""))</f>
        <v/>
      </c>
      <c r="K113" s="20">
        <f>IF($A113="","",IFERROR(TRIM(INDEX(Responses!$A112:$AN112,MATCH(Lists!$B$14,Responses!$A$1:$AN$1,0))&amp;""),""))</f>
        <v/>
      </c>
      <c r="L113" s="20">
        <f>IF($A113="","",IFERROR(TRIM(INDEX(Responses!$A112:$AN112,MATCH(Lists!$B$15,Responses!$A$1:$AN$1,0))&amp;""),""))</f>
        <v/>
      </c>
      <c r="M113" s="20">
        <f>IF($A113="","",IFERROR(TRIM(INDEX(Responses!$A112:$AN112,MATCH(Lists!$B$16,Responses!$A$1:$AN$1,0))&amp;""),""))</f>
        <v/>
      </c>
      <c r="N113" s="20">
        <f>IF($A113="","",IFERROR(TRIM(INDEX(Responses!$A112:$AN112,MATCH(Lists!$B$17,Responses!$A$1:$AN$1,0))&amp;""),""))</f>
        <v/>
      </c>
      <c r="O113" s="20">
        <f>IF($A113="","",IFERROR(TRIM(INDEX(Responses!$A112:$AN112,MATCH(Lists!$B$18,Responses!$A$1:$AN$1,0))&amp;""),""))</f>
        <v/>
      </c>
      <c r="P113" s="20">
        <f>IF($A113="","",IFERROR(TRIM(INDEX(Responses!$A112:$AN112,MATCH(Lists!$B$19,Responses!$A$1:$AN$1,0))&amp;""),""))</f>
        <v/>
      </c>
      <c r="Q113" s="20">
        <f>IF($A113="","",IFERROR(TRIM(INDEX(Responses!$A112:$AN112,MATCH(Lists!$B$24,Responses!$A$1:$AN$1,0))&amp;""),""))</f>
        <v/>
      </c>
      <c r="R113" s="20">
        <f>IF($A113="","",IFERROR(TRIM(INDEX(Responses!$A112:$AN112,MATCH(Lists!$B$21,Responses!$A$1:$AN$1,0))&amp;""),""))</f>
        <v/>
      </c>
    </row>
    <row r="114">
      <c r="A114" s="20">
        <f>IFERROR(TRIM(INDEX(Responses!$A113:$AN113,MATCH(Lists!$B$3,Responses!$A$1:$AN$1,0))&amp;""),"")</f>
        <v/>
      </c>
      <c r="B114" s="20">
        <f>IF($A114="","",IFERROR(TRIM(INDEX(Responses!$A113:$AN113,MATCH(Lists!$B$4,Responses!$A$1:$AN$1,0))&amp;""),""))</f>
        <v/>
      </c>
      <c r="C114" s="20">
        <f>IF($A114="","",IF(IFERROR(TRIM(INDEX(Responses!$A113:$AN113,MATCH(Lists!$B$5,Responses!$A$1:$AN$1,0))&amp;""),"")&lt;&gt;"",IFERROR(TRIM(INDEX(Responses!$A113:$AN113,MATCH(Lists!$B$5,Responses!$A$1:$AN$1,0))&amp;""),""),IFERROR(TRIM(INDEX(Responses!$A113:$AN113,MATCH(Lists!$B$6,Responses!$A$1:$AN$1,0))&amp;""),"")))</f>
        <v/>
      </c>
      <c r="D114" s="20">
        <f>IF($A114="","",IFERROR(TRIM(INDEX(Responses!$A113:$AN113,MATCH(Lists!$B$7,Responses!$A$1:$AN$1,0))&amp;""),""))</f>
        <v/>
      </c>
      <c r="E114" s="20">
        <f>IF($A114="","",IFERROR(TRIM(INDEX(Responses!$A113:$AN113,MATCH(Lists!$B$8,Responses!$A$1:$AN$1,0))&amp;""),""))</f>
        <v/>
      </c>
      <c r="F114" s="20">
        <f>IF($A114="","",IFERROR(TRIM(INDEX(Responses!$A113:$AN113,MATCH(Lists!$B$9,Responses!$A$1:$AN$1,0))&amp;""),""))</f>
        <v/>
      </c>
      <c r="G114" s="20">
        <f>IF($A114="","",IFERROR(TRIM(INDEX(Responses!$A113:$AN113,MATCH(Lists!$B$10,Responses!$A$1:$AN$1,0))&amp;""),""))</f>
        <v/>
      </c>
      <c r="H114" s="20">
        <f>IF($A114="","",IFERROR(TRIM(INDEX(Responses!$A113:$AN113,MATCH(Lists!$B$11,Responses!$A$1:$AN$1,0))&amp;""),""))</f>
        <v/>
      </c>
      <c r="I114" s="20">
        <f>IF($A114="","",IFERROR(TRIM(INDEX(Responses!$A113:$AN113,MATCH(Lists!$B$12,Responses!$A$1:$AN$1,0))&amp;""),""))</f>
        <v/>
      </c>
      <c r="J114" s="20">
        <f>IF($A114="","",IFERROR(TRIM(INDEX(Responses!$A113:$AN113,MATCH(Lists!$B$13,Responses!$A$1:$AN$1,0))&amp;""),""))</f>
        <v/>
      </c>
      <c r="K114" s="20">
        <f>IF($A114="","",IFERROR(TRIM(INDEX(Responses!$A113:$AN113,MATCH(Lists!$B$14,Responses!$A$1:$AN$1,0))&amp;""),""))</f>
        <v/>
      </c>
      <c r="L114" s="20">
        <f>IF($A114="","",IFERROR(TRIM(INDEX(Responses!$A113:$AN113,MATCH(Lists!$B$15,Responses!$A$1:$AN$1,0))&amp;""),""))</f>
        <v/>
      </c>
      <c r="M114" s="20">
        <f>IF($A114="","",IFERROR(TRIM(INDEX(Responses!$A113:$AN113,MATCH(Lists!$B$16,Responses!$A$1:$AN$1,0))&amp;""),""))</f>
        <v/>
      </c>
      <c r="N114" s="20">
        <f>IF($A114="","",IFERROR(TRIM(INDEX(Responses!$A113:$AN113,MATCH(Lists!$B$17,Responses!$A$1:$AN$1,0))&amp;""),""))</f>
        <v/>
      </c>
      <c r="O114" s="20">
        <f>IF($A114="","",IFERROR(TRIM(INDEX(Responses!$A113:$AN113,MATCH(Lists!$B$18,Responses!$A$1:$AN$1,0))&amp;""),""))</f>
        <v/>
      </c>
      <c r="P114" s="20">
        <f>IF($A114="","",IFERROR(TRIM(INDEX(Responses!$A113:$AN113,MATCH(Lists!$B$19,Responses!$A$1:$AN$1,0))&amp;""),""))</f>
        <v/>
      </c>
      <c r="Q114" s="20">
        <f>IF($A114="","",IFERROR(TRIM(INDEX(Responses!$A113:$AN113,MATCH(Lists!$B$24,Responses!$A$1:$AN$1,0))&amp;""),""))</f>
        <v/>
      </c>
      <c r="R114" s="20">
        <f>IF($A114="","",IFERROR(TRIM(INDEX(Responses!$A113:$AN113,MATCH(Lists!$B$21,Responses!$A$1:$AN$1,0))&amp;""),""))</f>
        <v/>
      </c>
    </row>
    <row r="115">
      <c r="A115" s="20">
        <f>IFERROR(TRIM(INDEX(Responses!$A114:$AN114,MATCH(Lists!$B$3,Responses!$A$1:$AN$1,0))&amp;""),"")</f>
        <v/>
      </c>
      <c r="B115" s="20">
        <f>IF($A115="","",IFERROR(TRIM(INDEX(Responses!$A114:$AN114,MATCH(Lists!$B$4,Responses!$A$1:$AN$1,0))&amp;""),""))</f>
        <v/>
      </c>
      <c r="C115" s="20">
        <f>IF($A115="","",IF(IFERROR(TRIM(INDEX(Responses!$A114:$AN114,MATCH(Lists!$B$5,Responses!$A$1:$AN$1,0))&amp;""),"")&lt;&gt;"",IFERROR(TRIM(INDEX(Responses!$A114:$AN114,MATCH(Lists!$B$5,Responses!$A$1:$AN$1,0))&amp;""),""),IFERROR(TRIM(INDEX(Responses!$A114:$AN114,MATCH(Lists!$B$6,Responses!$A$1:$AN$1,0))&amp;""),"")))</f>
        <v/>
      </c>
      <c r="D115" s="20">
        <f>IF($A115="","",IFERROR(TRIM(INDEX(Responses!$A114:$AN114,MATCH(Lists!$B$7,Responses!$A$1:$AN$1,0))&amp;""),""))</f>
        <v/>
      </c>
      <c r="E115" s="20">
        <f>IF($A115="","",IFERROR(TRIM(INDEX(Responses!$A114:$AN114,MATCH(Lists!$B$8,Responses!$A$1:$AN$1,0))&amp;""),""))</f>
        <v/>
      </c>
      <c r="F115" s="20">
        <f>IF($A115="","",IFERROR(TRIM(INDEX(Responses!$A114:$AN114,MATCH(Lists!$B$9,Responses!$A$1:$AN$1,0))&amp;""),""))</f>
        <v/>
      </c>
      <c r="G115" s="20">
        <f>IF($A115="","",IFERROR(TRIM(INDEX(Responses!$A114:$AN114,MATCH(Lists!$B$10,Responses!$A$1:$AN$1,0))&amp;""),""))</f>
        <v/>
      </c>
      <c r="H115" s="20">
        <f>IF($A115="","",IFERROR(TRIM(INDEX(Responses!$A114:$AN114,MATCH(Lists!$B$11,Responses!$A$1:$AN$1,0))&amp;""),""))</f>
        <v/>
      </c>
      <c r="I115" s="20">
        <f>IF($A115="","",IFERROR(TRIM(INDEX(Responses!$A114:$AN114,MATCH(Lists!$B$12,Responses!$A$1:$AN$1,0))&amp;""),""))</f>
        <v/>
      </c>
      <c r="J115" s="20">
        <f>IF($A115="","",IFERROR(TRIM(INDEX(Responses!$A114:$AN114,MATCH(Lists!$B$13,Responses!$A$1:$AN$1,0))&amp;""),""))</f>
        <v/>
      </c>
      <c r="K115" s="20">
        <f>IF($A115="","",IFERROR(TRIM(INDEX(Responses!$A114:$AN114,MATCH(Lists!$B$14,Responses!$A$1:$AN$1,0))&amp;""),""))</f>
        <v/>
      </c>
      <c r="L115" s="20">
        <f>IF($A115="","",IFERROR(TRIM(INDEX(Responses!$A114:$AN114,MATCH(Lists!$B$15,Responses!$A$1:$AN$1,0))&amp;""),""))</f>
        <v/>
      </c>
      <c r="M115" s="20">
        <f>IF($A115="","",IFERROR(TRIM(INDEX(Responses!$A114:$AN114,MATCH(Lists!$B$16,Responses!$A$1:$AN$1,0))&amp;""),""))</f>
        <v/>
      </c>
      <c r="N115" s="20">
        <f>IF($A115="","",IFERROR(TRIM(INDEX(Responses!$A114:$AN114,MATCH(Lists!$B$17,Responses!$A$1:$AN$1,0))&amp;""),""))</f>
        <v/>
      </c>
      <c r="O115" s="20">
        <f>IF($A115="","",IFERROR(TRIM(INDEX(Responses!$A114:$AN114,MATCH(Lists!$B$18,Responses!$A$1:$AN$1,0))&amp;""),""))</f>
        <v/>
      </c>
      <c r="P115" s="20">
        <f>IF($A115="","",IFERROR(TRIM(INDEX(Responses!$A114:$AN114,MATCH(Lists!$B$19,Responses!$A$1:$AN$1,0))&amp;""),""))</f>
        <v/>
      </c>
      <c r="Q115" s="20">
        <f>IF($A115="","",IFERROR(TRIM(INDEX(Responses!$A114:$AN114,MATCH(Lists!$B$24,Responses!$A$1:$AN$1,0))&amp;""),""))</f>
        <v/>
      </c>
      <c r="R115" s="20">
        <f>IF($A115="","",IFERROR(TRIM(INDEX(Responses!$A114:$AN114,MATCH(Lists!$B$21,Responses!$A$1:$AN$1,0))&amp;""),""))</f>
        <v/>
      </c>
    </row>
    <row r="116">
      <c r="A116" s="20">
        <f>IFERROR(TRIM(INDEX(Responses!$A115:$AN115,MATCH(Lists!$B$3,Responses!$A$1:$AN$1,0))&amp;""),"")</f>
        <v/>
      </c>
      <c r="B116" s="20">
        <f>IF($A116="","",IFERROR(TRIM(INDEX(Responses!$A115:$AN115,MATCH(Lists!$B$4,Responses!$A$1:$AN$1,0))&amp;""),""))</f>
        <v/>
      </c>
      <c r="C116" s="20">
        <f>IF($A116="","",IF(IFERROR(TRIM(INDEX(Responses!$A115:$AN115,MATCH(Lists!$B$5,Responses!$A$1:$AN$1,0))&amp;""),"")&lt;&gt;"",IFERROR(TRIM(INDEX(Responses!$A115:$AN115,MATCH(Lists!$B$5,Responses!$A$1:$AN$1,0))&amp;""),""),IFERROR(TRIM(INDEX(Responses!$A115:$AN115,MATCH(Lists!$B$6,Responses!$A$1:$AN$1,0))&amp;""),"")))</f>
        <v/>
      </c>
      <c r="D116" s="20">
        <f>IF($A116="","",IFERROR(TRIM(INDEX(Responses!$A115:$AN115,MATCH(Lists!$B$7,Responses!$A$1:$AN$1,0))&amp;""),""))</f>
        <v/>
      </c>
      <c r="E116" s="20">
        <f>IF($A116="","",IFERROR(TRIM(INDEX(Responses!$A115:$AN115,MATCH(Lists!$B$8,Responses!$A$1:$AN$1,0))&amp;""),""))</f>
        <v/>
      </c>
      <c r="F116" s="20">
        <f>IF($A116="","",IFERROR(TRIM(INDEX(Responses!$A115:$AN115,MATCH(Lists!$B$9,Responses!$A$1:$AN$1,0))&amp;""),""))</f>
        <v/>
      </c>
      <c r="G116" s="20">
        <f>IF($A116="","",IFERROR(TRIM(INDEX(Responses!$A115:$AN115,MATCH(Lists!$B$10,Responses!$A$1:$AN$1,0))&amp;""),""))</f>
        <v/>
      </c>
      <c r="H116" s="20">
        <f>IF($A116="","",IFERROR(TRIM(INDEX(Responses!$A115:$AN115,MATCH(Lists!$B$11,Responses!$A$1:$AN$1,0))&amp;""),""))</f>
        <v/>
      </c>
      <c r="I116" s="20">
        <f>IF($A116="","",IFERROR(TRIM(INDEX(Responses!$A115:$AN115,MATCH(Lists!$B$12,Responses!$A$1:$AN$1,0))&amp;""),""))</f>
        <v/>
      </c>
      <c r="J116" s="20">
        <f>IF($A116="","",IFERROR(TRIM(INDEX(Responses!$A115:$AN115,MATCH(Lists!$B$13,Responses!$A$1:$AN$1,0))&amp;""),""))</f>
        <v/>
      </c>
      <c r="K116" s="20">
        <f>IF($A116="","",IFERROR(TRIM(INDEX(Responses!$A115:$AN115,MATCH(Lists!$B$14,Responses!$A$1:$AN$1,0))&amp;""),""))</f>
        <v/>
      </c>
      <c r="L116" s="20">
        <f>IF($A116="","",IFERROR(TRIM(INDEX(Responses!$A115:$AN115,MATCH(Lists!$B$15,Responses!$A$1:$AN$1,0))&amp;""),""))</f>
        <v/>
      </c>
      <c r="M116" s="20">
        <f>IF($A116="","",IFERROR(TRIM(INDEX(Responses!$A115:$AN115,MATCH(Lists!$B$16,Responses!$A$1:$AN$1,0))&amp;""),""))</f>
        <v/>
      </c>
      <c r="N116" s="20">
        <f>IF($A116="","",IFERROR(TRIM(INDEX(Responses!$A115:$AN115,MATCH(Lists!$B$17,Responses!$A$1:$AN$1,0))&amp;""),""))</f>
        <v/>
      </c>
      <c r="O116" s="20">
        <f>IF($A116="","",IFERROR(TRIM(INDEX(Responses!$A115:$AN115,MATCH(Lists!$B$18,Responses!$A$1:$AN$1,0))&amp;""),""))</f>
        <v/>
      </c>
      <c r="P116" s="20">
        <f>IF($A116="","",IFERROR(TRIM(INDEX(Responses!$A115:$AN115,MATCH(Lists!$B$19,Responses!$A$1:$AN$1,0))&amp;""),""))</f>
        <v/>
      </c>
      <c r="Q116" s="20">
        <f>IF($A116="","",IFERROR(TRIM(INDEX(Responses!$A115:$AN115,MATCH(Lists!$B$24,Responses!$A$1:$AN$1,0))&amp;""),""))</f>
        <v/>
      </c>
      <c r="R116" s="20">
        <f>IF($A116="","",IFERROR(TRIM(INDEX(Responses!$A115:$AN115,MATCH(Lists!$B$21,Responses!$A$1:$AN$1,0))&amp;""),""))</f>
        <v/>
      </c>
    </row>
    <row r="117">
      <c r="A117" s="20">
        <f>IFERROR(TRIM(INDEX(Responses!$A116:$AN116,MATCH(Lists!$B$3,Responses!$A$1:$AN$1,0))&amp;""),"")</f>
        <v/>
      </c>
      <c r="B117" s="20">
        <f>IF($A117="","",IFERROR(TRIM(INDEX(Responses!$A116:$AN116,MATCH(Lists!$B$4,Responses!$A$1:$AN$1,0))&amp;""),""))</f>
        <v/>
      </c>
      <c r="C117" s="20">
        <f>IF($A117="","",IF(IFERROR(TRIM(INDEX(Responses!$A116:$AN116,MATCH(Lists!$B$5,Responses!$A$1:$AN$1,0))&amp;""),"")&lt;&gt;"",IFERROR(TRIM(INDEX(Responses!$A116:$AN116,MATCH(Lists!$B$5,Responses!$A$1:$AN$1,0))&amp;""),""),IFERROR(TRIM(INDEX(Responses!$A116:$AN116,MATCH(Lists!$B$6,Responses!$A$1:$AN$1,0))&amp;""),"")))</f>
        <v/>
      </c>
      <c r="D117" s="20">
        <f>IF($A117="","",IFERROR(TRIM(INDEX(Responses!$A116:$AN116,MATCH(Lists!$B$7,Responses!$A$1:$AN$1,0))&amp;""),""))</f>
        <v/>
      </c>
      <c r="E117" s="20">
        <f>IF($A117="","",IFERROR(TRIM(INDEX(Responses!$A116:$AN116,MATCH(Lists!$B$8,Responses!$A$1:$AN$1,0))&amp;""),""))</f>
        <v/>
      </c>
      <c r="F117" s="20">
        <f>IF($A117="","",IFERROR(TRIM(INDEX(Responses!$A116:$AN116,MATCH(Lists!$B$9,Responses!$A$1:$AN$1,0))&amp;""),""))</f>
        <v/>
      </c>
      <c r="G117" s="20">
        <f>IF($A117="","",IFERROR(TRIM(INDEX(Responses!$A116:$AN116,MATCH(Lists!$B$10,Responses!$A$1:$AN$1,0))&amp;""),""))</f>
        <v/>
      </c>
      <c r="H117" s="20">
        <f>IF($A117="","",IFERROR(TRIM(INDEX(Responses!$A116:$AN116,MATCH(Lists!$B$11,Responses!$A$1:$AN$1,0))&amp;""),""))</f>
        <v/>
      </c>
      <c r="I117" s="20">
        <f>IF($A117="","",IFERROR(TRIM(INDEX(Responses!$A116:$AN116,MATCH(Lists!$B$12,Responses!$A$1:$AN$1,0))&amp;""),""))</f>
        <v/>
      </c>
      <c r="J117" s="20">
        <f>IF($A117="","",IFERROR(TRIM(INDEX(Responses!$A116:$AN116,MATCH(Lists!$B$13,Responses!$A$1:$AN$1,0))&amp;""),""))</f>
        <v/>
      </c>
      <c r="K117" s="20">
        <f>IF($A117="","",IFERROR(TRIM(INDEX(Responses!$A116:$AN116,MATCH(Lists!$B$14,Responses!$A$1:$AN$1,0))&amp;""),""))</f>
        <v/>
      </c>
      <c r="L117" s="20">
        <f>IF($A117="","",IFERROR(TRIM(INDEX(Responses!$A116:$AN116,MATCH(Lists!$B$15,Responses!$A$1:$AN$1,0))&amp;""),""))</f>
        <v/>
      </c>
      <c r="M117" s="20">
        <f>IF($A117="","",IFERROR(TRIM(INDEX(Responses!$A116:$AN116,MATCH(Lists!$B$16,Responses!$A$1:$AN$1,0))&amp;""),""))</f>
        <v/>
      </c>
      <c r="N117" s="20">
        <f>IF($A117="","",IFERROR(TRIM(INDEX(Responses!$A116:$AN116,MATCH(Lists!$B$17,Responses!$A$1:$AN$1,0))&amp;""),""))</f>
        <v/>
      </c>
      <c r="O117" s="20">
        <f>IF($A117="","",IFERROR(TRIM(INDEX(Responses!$A116:$AN116,MATCH(Lists!$B$18,Responses!$A$1:$AN$1,0))&amp;""),""))</f>
        <v/>
      </c>
      <c r="P117" s="20">
        <f>IF($A117="","",IFERROR(TRIM(INDEX(Responses!$A116:$AN116,MATCH(Lists!$B$19,Responses!$A$1:$AN$1,0))&amp;""),""))</f>
        <v/>
      </c>
      <c r="Q117" s="20">
        <f>IF($A117="","",IFERROR(TRIM(INDEX(Responses!$A116:$AN116,MATCH(Lists!$B$24,Responses!$A$1:$AN$1,0))&amp;""),""))</f>
        <v/>
      </c>
      <c r="R117" s="20">
        <f>IF($A117="","",IFERROR(TRIM(INDEX(Responses!$A116:$AN116,MATCH(Lists!$B$21,Responses!$A$1:$AN$1,0))&amp;""),""))</f>
        <v/>
      </c>
    </row>
    <row r="118">
      <c r="A118" s="20">
        <f>IFERROR(TRIM(INDEX(Responses!$A117:$AN117,MATCH(Lists!$B$3,Responses!$A$1:$AN$1,0))&amp;""),"")</f>
        <v/>
      </c>
      <c r="B118" s="20">
        <f>IF($A118="","",IFERROR(TRIM(INDEX(Responses!$A117:$AN117,MATCH(Lists!$B$4,Responses!$A$1:$AN$1,0))&amp;""),""))</f>
        <v/>
      </c>
      <c r="C118" s="20">
        <f>IF($A118="","",IF(IFERROR(TRIM(INDEX(Responses!$A117:$AN117,MATCH(Lists!$B$5,Responses!$A$1:$AN$1,0))&amp;""),"")&lt;&gt;"",IFERROR(TRIM(INDEX(Responses!$A117:$AN117,MATCH(Lists!$B$5,Responses!$A$1:$AN$1,0))&amp;""),""),IFERROR(TRIM(INDEX(Responses!$A117:$AN117,MATCH(Lists!$B$6,Responses!$A$1:$AN$1,0))&amp;""),"")))</f>
        <v/>
      </c>
      <c r="D118" s="20">
        <f>IF($A118="","",IFERROR(TRIM(INDEX(Responses!$A117:$AN117,MATCH(Lists!$B$7,Responses!$A$1:$AN$1,0))&amp;""),""))</f>
        <v/>
      </c>
      <c r="E118" s="20">
        <f>IF($A118="","",IFERROR(TRIM(INDEX(Responses!$A117:$AN117,MATCH(Lists!$B$8,Responses!$A$1:$AN$1,0))&amp;""),""))</f>
        <v/>
      </c>
      <c r="F118" s="20">
        <f>IF($A118="","",IFERROR(TRIM(INDEX(Responses!$A117:$AN117,MATCH(Lists!$B$9,Responses!$A$1:$AN$1,0))&amp;""),""))</f>
        <v/>
      </c>
      <c r="G118" s="20">
        <f>IF($A118="","",IFERROR(TRIM(INDEX(Responses!$A117:$AN117,MATCH(Lists!$B$10,Responses!$A$1:$AN$1,0))&amp;""),""))</f>
        <v/>
      </c>
      <c r="H118" s="20">
        <f>IF($A118="","",IFERROR(TRIM(INDEX(Responses!$A117:$AN117,MATCH(Lists!$B$11,Responses!$A$1:$AN$1,0))&amp;""),""))</f>
        <v/>
      </c>
      <c r="I118" s="20">
        <f>IF($A118="","",IFERROR(TRIM(INDEX(Responses!$A117:$AN117,MATCH(Lists!$B$12,Responses!$A$1:$AN$1,0))&amp;""),""))</f>
        <v/>
      </c>
      <c r="J118" s="20">
        <f>IF($A118="","",IFERROR(TRIM(INDEX(Responses!$A117:$AN117,MATCH(Lists!$B$13,Responses!$A$1:$AN$1,0))&amp;""),""))</f>
        <v/>
      </c>
      <c r="K118" s="20">
        <f>IF($A118="","",IFERROR(TRIM(INDEX(Responses!$A117:$AN117,MATCH(Lists!$B$14,Responses!$A$1:$AN$1,0))&amp;""),""))</f>
        <v/>
      </c>
      <c r="L118" s="20">
        <f>IF($A118="","",IFERROR(TRIM(INDEX(Responses!$A117:$AN117,MATCH(Lists!$B$15,Responses!$A$1:$AN$1,0))&amp;""),""))</f>
        <v/>
      </c>
      <c r="M118" s="20">
        <f>IF($A118="","",IFERROR(TRIM(INDEX(Responses!$A117:$AN117,MATCH(Lists!$B$16,Responses!$A$1:$AN$1,0))&amp;""),""))</f>
        <v/>
      </c>
      <c r="N118" s="20">
        <f>IF($A118="","",IFERROR(TRIM(INDEX(Responses!$A117:$AN117,MATCH(Lists!$B$17,Responses!$A$1:$AN$1,0))&amp;""),""))</f>
        <v/>
      </c>
      <c r="O118" s="20">
        <f>IF($A118="","",IFERROR(TRIM(INDEX(Responses!$A117:$AN117,MATCH(Lists!$B$18,Responses!$A$1:$AN$1,0))&amp;""),""))</f>
        <v/>
      </c>
      <c r="P118" s="20">
        <f>IF($A118="","",IFERROR(TRIM(INDEX(Responses!$A117:$AN117,MATCH(Lists!$B$19,Responses!$A$1:$AN$1,0))&amp;""),""))</f>
        <v/>
      </c>
      <c r="Q118" s="20">
        <f>IF($A118="","",IFERROR(TRIM(INDEX(Responses!$A117:$AN117,MATCH(Lists!$B$24,Responses!$A$1:$AN$1,0))&amp;""),""))</f>
        <v/>
      </c>
      <c r="R118" s="20">
        <f>IF($A118="","",IFERROR(TRIM(INDEX(Responses!$A117:$AN117,MATCH(Lists!$B$21,Responses!$A$1:$AN$1,0))&amp;""),""))</f>
        <v/>
      </c>
    </row>
    <row r="119">
      <c r="A119" s="20">
        <f>IFERROR(TRIM(INDEX(Responses!$A118:$AN118,MATCH(Lists!$B$3,Responses!$A$1:$AN$1,0))&amp;""),"")</f>
        <v/>
      </c>
      <c r="B119" s="20">
        <f>IF($A119="","",IFERROR(TRIM(INDEX(Responses!$A118:$AN118,MATCH(Lists!$B$4,Responses!$A$1:$AN$1,0))&amp;""),""))</f>
        <v/>
      </c>
      <c r="C119" s="20">
        <f>IF($A119="","",IF(IFERROR(TRIM(INDEX(Responses!$A118:$AN118,MATCH(Lists!$B$5,Responses!$A$1:$AN$1,0))&amp;""),"")&lt;&gt;"",IFERROR(TRIM(INDEX(Responses!$A118:$AN118,MATCH(Lists!$B$5,Responses!$A$1:$AN$1,0))&amp;""),""),IFERROR(TRIM(INDEX(Responses!$A118:$AN118,MATCH(Lists!$B$6,Responses!$A$1:$AN$1,0))&amp;""),"")))</f>
        <v/>
      </c>
      <c r="D119" s="20">
        <f>IF($A119="","",IFERROR(TRIM(INDEX(Responses!$A118:$AN118,MATCH(Lists!$B$7,Responses!$A$1:$AN$1,0))&amp;""),""))</f>
        <v/>
      </c>
      <c r="E119" s="20">
        <f>IF($A119="","",IFERROR(TRIM(INDEX(Responses!$A118:$AN118,MATCH(Lists!$B$8,Responses!$A$1:$AN$1,0))&amp;""),""))</f>
        <v/>
      </c>
      <c r="F119" s="20">
        <f>IF($A119="","",IFERROR(TRIM(INDEX(Responses!$A118:$AN118,MATCH(Lists!$B$9,Responses!$A$1:$AN$1,0))&amp;""),""))</f>
        <v/>
      </c>
      <c r="G119" s="20">
        <f>IF($A119="","",IFERROR(TRIM(INDEX(Responses!$A118:$AN118,MATCH(Lists!$B$10,Responses!$A$1:$AN$1,0))&amp;""),""))</f>
        <v/>
      </c>
      <c r="H119" s="20">
        <f>IF($A119="","",IFERROR(TRIM(INDEX(Responses!$A118:$AN118,MATCH(Lists!$B$11,Responses!$A$1:$AN$1,0))&amp;""),""))</f>
        <v/>
      </c>
      <c r="I119" s="20">
        <f>IF($A119="","",IFERROR(TRIM(INDEX(Responses!$A118:$AN118,MATCH(Lists!$B$12,Responses!$A$1:$AN$1,0))&amp;""),""))</f>
        <v/>
      </c>
      <c r="J119" s="20">
        <f>IF($A119="","",IFERROR(TRIM(INDEX(Responses!$A118:$AN118,MATCH(Lists!$B$13,Responses!$A$1:$AN$1,0))&amp;""),""))</f>
        <v/>
      </c>
      <c r="K119" s="20">
        <f>IF($A119="","",IFERROR(TRIM(INDEX(Responses!$A118:$AN118,MATCH(Lists!$B$14,Responses!$A$1:$AN$1,0))&amp;""),""))</f>
        <v/>
      </c>
      <c r="L119" s="20">
        <f>IF($A119="","",IFERROR(TRIM(INDEX(Responses!$A118:$AN118,MATCH(Lists!$B$15,Responses!$A$1:$AN$1,0))&amp;""),""))</f>
        <v/>
      </c>
      <c r="M119" s="20">
        <f>IF($A119="","",IFERROR(TRIM(INDEX(Responses!$A118:$AN118,MATCH(Lists!$B$16,Responses!$A$1:$AN$1,0))&amp;""),""))</f>
        <v/>
      </c>
      <c r="N119" s="20">
        <f>IF($A119="","",IFERROR(TRIM(INDEX(Responses!$A118:$AN118,MATCH(Lists!$B$17,Responses!$A$1:$AN$1,0))&amp;""),""))</f>
        <v/>
      </c>
      <c r="O119" s="20">
        <f>IF($A119="","",IFERROR(TRIM(INDEX(Responses!$A118:$AN118,MATCH(Lists!$B$18,Responses!$A$1:$AN$1,0))&amp;""),""))</f>
        <v/>
      </c>
      <c r="P119" s="20">
        <f>IF($A119="","",IFERROR(TRIM(INDEX(Responses!$A118:$AN118,MATCH(Lists!$B$19,Responses!$A$1:$AN$1,0))&amp;""),""))</f>
        <v/>
      </c>
      <c r="Q119" s="20">
        <f>IF($A119="","",IFERROR(TRIM(INDEX(Responses!$A118:$AN118,MATCH(Lists!$B$24,Responses!$A$1:$AN$1,0))&amp;""),""))</f>
        <v/>
      </c>
      <c r="R119" s="20">
        <f>IF($A119="","",IFERROR(TRIM(INDEX(Responses!$A118:$AN118,MATCH(Lists!$B$21,Responses!$A$1:$AN$1,0))&amp;""),""))</f>
        <v/>
      </c>
    </row>
    <row r="120">
      <c r="A120" s="20">
        <f>IFERROR(TRIM(INDEX(Responses!$A119:$AN119,MATCH(Lists!$B$3,Responses!$A$1:$AN$1,0))&amp;""),"")</f>
        <v/>
      </c>
      <c r="B120" s="20">
        <f>IF($A120="","",IFERROR(TRIM(INDEX(Responses!$A119:$AN119,MATCH(Lists!$B$4,Responses!$A$1:$AN$1,0))&amp;""),""))</f>
        <v/>
      </c>
      <c r="C120" s="20">
        <f>IF($A120="","",IF(IFERROR(TRIM(INDEX(Responses!$A119:$AN119,MATCH(Lists!$B$5,Responses!$A$1:$AN$1,0))&amp;""),"")&lt;&gt;"",IFERROR(TRIM(INDEX(Responses!$A119:$AN119,MATCH(Lists!$B$5,Responses!$A$1:$AN$1,0))&amp;""),""),IFERROR(TRIM(INDEX(Responses!$A119:$AN119,MATCH(Lists!$B$6,Responses!$A$1:$AN$1,0))&amp;""),"")))</f>
        <v/>
      </c>
      <c r="D120" s="20">
        <f>IF($A120="","",IFERROR(TRIM(INDEX(Responses!$A119:$AN119,MATCH(Lists!$B$7,Responses!$A$1:$AN$1,0))&amp;""),""))</f>
        <v/>
      </c>
      <c r="E120" s="20">
        <f>IF($A120="","",IFERROR(TRIM(INDEX(Responses!$A119:$AN119,MATCH(Lists!$B$8,Responses!$A$1:$AN$1,0))&amp;""),""))</f>
        <v/>
      </c>
      <c r="F120" s="20">
        <f>IF($A120="","",IFERROR(TRIM(INDEX(Responses!$A119:$AN119,MATCH(Lists!$B$9,Responses!$A$1:$AN$1,0))&amp;""),""))</f>
        <v/>
      </c>
      <c r="G120" s="20">
        <f>IF($A120="","",IFERROR(TRIM(INDEX(Responses!$A119:$AN119,MATCH(Lists!$B$10,Responses!$A$1:$AN$1,0))&amp;""),""))</f>
        <v/>
      </c>
      <c r="H120" s="20">
        <f>IF($A120="","",IFERROR(TRIM(INDEX(Responses!$A119:$AN119,MATCH(Lists!$B$11,Responses!$A$1:$AN$1,0))&amp;""),""))</f>
        <v/>
      </c>
      <c r="I120" s="20">
        <f>IF($A120="","",IFERROR(TRIM(INDEX(Responses!$A119:$AN119,MATCH(Lists!$B$12,Responses!$A$1:$AN$1,0))&amp;""),""))</f>
        <v/>
      </c>
      <c r="J120" s="20">
        <f>IF($A120="","",IFERROR(TRIM(INDEX(Responses!$A119:$AN119,MATCH(Lists!$B$13,Responses!$A$1:$AN$1,0))&amp;""),""))</f>
        <v/>
      </c>
      <c r="K120" s="20">
        <f>IF($A120="","",IFERROR(TRIM(INDEX(Responses!$A119:$AN119,MATCH(Lists!$B$14,Responses!$A$1:$AN$1,0))&amp;""),""))</f>
        <v/>
      </c>
      <c r="L120" s="20">
        <f>IF($A120="","",IFERROR(TRIM(INDEX(Responses!$A119:$AN119,MATCH(Lists!$B$15,Responses!$A$1:$AN$1,0))&amp;""),""))</f>
        <v/>
      </c>
      <c r="M120" s="20">
        <f>IF($A120="","",IFERROR(TRIM(INDEX(Responses!$A119:$AN119,MATCH(Lists!$B$16,Responses!$A$1:$AN$1,0))&amp;""),""))</f>
        <v/>
      </c>
      <c r="N120" s="20">
        <f>IF($A120="","",IFERROR(TRIM(INDEX(Responses!$A119:$AN119,MATCH(Lists!$B$17,Responses!$A$1:$AN$1,0))&amp;""),""))</f>
        <v/>
      </c>
      <c r="O120" s="20">
        <f>IF($A120="","",IFERROR(TRIM(INDEX(Responses!$A119:$AN119,MATCH(Lists!$B$18,Responses!$A$1:$AN$1,0))&amp;""),""))</f>
        <v/>
      </c>
      <c r="P120" s="20">
        <f>IF($A120="","",IFERROR(TRIM(INDEX(Responses!$A119:$AN119,MATCH(Lists!$B$19,Responses!$A$1:$AN$1,0))&amp;""),""))</f>
        <v/>
      </c>
      <c r="Q120" s="20">
        <f>IF($A120="","",IFERROR(TRIM(INDEX(Responses!$A119:$AN119,MATCH(Lists!$B$24,Responses!$A$1:$AN$1,0))&amp;""),""))</f>
        <v/>
      </c>
      <c r="R120" s="20">
        <f>IF($A120="","",IFERROR(TRIM(INDEX(Responses!$A119:$AN119,MATCH(Lists!$B$21,Responses!$A$1:$AN$1,0))&amp;""),""))</f>
        <v/>
      </c>
    </row>
    <row r="121">
      <c r="A121" s="20">
        <f>IFERROR(TRIM(INDEX(Responses!$A120:$AN120,MATCH(Lists!$B$3,Responses!$A$1:$AN$1,0))&amp;""),"")</f>
        <v/>
      </c>
      <c r="B121" s="20">
        <f>IF($A121="","",IFERROR(TRIM(INDEX(Responses!$A120:$AN120,MATCH(Lists!$B$4,Responses!$A$1:$AN$1,0))&amp;""),""))</f>
        <v/>
      </c>
      <c r="C121" s="20">
        <f>IF($A121="","",IF(IFERROR(TRIM(INDEX(Responses!$A120:$AN120,MATCH(Lists!$B$5,Responses!$A$1:$AN$1,0))&amp;""),"")&lt;&gt;"",IFERROR(TRIM(INDEX(Responses!$A120:$AN120,MATCH(Lists!$B$5,Responses!$A$1:$AN$1,0))&amp;""),""),IFERROR(TRIM(INDEX(Responses!$A120:$AN120,MATCH(Lists!$B$6,Responses!$A$1:$AN$1,0))&amp;""),"")))</f>
        <v/>
      </c>
      <c r="D121" s="20">
        <f>IF($A121="","",IFERROR(TRIM(INDEX(Responses!$A120:$AN120,MATCH(Lists!$B$7,Responses!$A$1:$AN$1,0))&amp;""),""))</f>
        <v/>
      </c>
      <c r="E121" s="20">
        <f>IF($A121="","",IFERROR(TRIM(INDEX(Responses!$A120:$AN120,MATCH(Lists!$B$8,Responses!$A$1:$AN$1,0))&amp;""),""))</f>
        <v/>
      </c>
      <c r="F121" s="20">
        <f>IF($A121="","",IFERROR(TRIM(INDEX(Responses!$A120:$AN120,MATCH(Lists!$B$9,Responses!$A$1:$AN$1,0))&amp;""),""))</f>
        <v/>
      </c>
      <c r="G121" s="20">
        <f>IF($A121="","",IFERROR(TRIM(INDEX(Responses!$A120:$AN120,MATCH(Lists!$B$10,Responses!$A$1:$AN$1,0))&amp;""),""))</f>
        <v/>
      </c>
      <c r="H121" s="20">
        <f>IF($A121="","",IFERROR(TRIM(INDEX(Responses!$A120:$AN120,MATCH(Lists!$B$11,Responses!$A$1:$AN$1,0))&amp;""),""))</f>
        <v/>
      </c>
      <c r="I121" s="20">
        <f>IF($A121="","",IFERROR(TRIM(INDEX(Responses!$A120:$AN120,MATCH(Lists!$B$12,Responses!$A$1:$AN$1,0))&amp;""),""))</f>
        <v/>
      </c>
      <c r="J121" s="20">
        <f>IF($A121="","",IFERROR(TRIM(INDEX(Responses!$A120:$AN120,MATCH(Lists!$B$13,Responses!$A$1:$AN$1,0))&amp;""),""))</f>
        <v/>
      </c>
      <c r="K121" s="20">
        <f>IF($A121="","",IFERROR(TRIM(INDEX(Responses!$A120:$AN120,MATCH(Lists!$B$14,Responses!$A$1:$AN$1,0))&amp;""),""))</f>
        <v/>
      </c>
      <c r="L121" s="20">
        <f>IF($A121="","",IFERROR(TRIM(INDEX(Responses!$A120:$AN120,MATCH(Lists!$B$15,Responses!$A$1:$AN$1,0))&amp;""),""))</f>
        <v/>
      </c>
      <c r="M121" s="20">
        <f>IF($A121="","",IFERROR(TRIM(INDEX(Responses!$A120:$AN120,MATCH(Lists!$B$16,Responses!$A$1:$AN$1,0))&amp;""),""))</f>
        <v/>
      </c>
      <c r="N121" s="20">
        <f>IF($A121="","",IFERROR(TRIM(INDEX(Responses!$A120:$AN120,MATCH(Lists!$B$17,Responses!$A$1:$AN$1,0))&amp;""),""))</f>
        <v/>
      </c>
      <c r="O121" s="20">
        <f>IF($A121="","",IFERROR(TRIM(INDEX(Responses!$A120:$AN120,MATCH(Lists!$B$18,Responses!$A$1:$AN$1,0))&amp;""),""))</f>
        <v/>
      </c>
      <c r="P121" s="20">
        <f>IF($A121="","",IFERROR(TRIM(INDEX(Responses!$A120:$AN120,MATCH(Lists!$B$19,Responses!$A$1:$AN$1,0))&amp;""),""))</f>
        <v/>
      </c>
      <c r="Q121" s="20">
        <f>IF($A121="","",IFERROR(TRIM(INDEX(Responses!$A120:$AN120,MATCH(Lists!$B$24,Responses!$A$1:$AN$1,0))&amp;""),""))</f>
        <v/>
      </c>
      <c r="R121" s="20">
        <f>IF($A121="","",IFERROR(TRIM(INDEX(Responses!$A120:$AN120,MATCH(Lists!$B$21,Responses!$A$1:$AN$1,0))&amp;""),""))</f>
        <v/>
      </c>
    </row>
    <row r="122">
      <c r="A122" s="20">
        <f>IFERROR(TRIM(INDEX(Responses!$A121:$AN121,MATCH(Lists!$B$3,Responses!$A$1:$AN$1,0))&amp;""),"")</f>
        <v/>
      </c>
      <c r="B122" s="20">
        <f>IF($A122="","",IFERROR(TRIM(INDEX(Responses!$A121:$AN121,MATCH(Lists!$B$4,Responses!$A$1:$AN$1,0))&amp;""),""))</f>
        <v/>
      </c>
      <c r="C122" s="20">
        <f>IF($A122="","",IF(IFERROR(TRIM(INDEX(Responses!$A121:$AN121,MATCH(Lists!$B$5,Responses!$A$1:$AN$1,0))&amp;""),"")&lt;&gt;"",IFERROR(TRIM(INDEX(Responses!$A121:$AN121,MATCH(Lists!$B$5,Responses!$A$1:$AN$1,0))&amp;""),""),IFERROR(TRIM(INDEX(Responses!$A121:$AN121,MATCH(Lists!$B$6,Responses!$A$1:$AN$1,0))&amp;""),"")))</f>
        <v/>
      </c>
      <c r="D122" s="20">
        <f>IF($A122="","",IFERROR(TRIM(INDEX(Responses!$A121:$AN121,MATCH(Lists!$B$7,Responses!$A$1:$AN$1,0))&amp;""),""))</f>
        <v/>
      </c>
      <c r="E122" s="20">
        <f>IF($A122="","",IFERROR(TRIM(INDEX(Responses!$A121:$AN121,MATCH(Lists!$B$8,Responses!$A$1:$AN$1,0))&amp;""),""))</f>
        <v/>
      </c>
      <c r="F122" s="20">
        <f>IF($A122="","",IFERROR(TRIM(INDEX(Responses!$A121:$AN121,MATCH(Lists!$B$9,Responses!$A$1:$AN$1,0))&amp;""),""))</f>
        <v/>
      </c>
      <c r="G122" s="20">
        <f>IF($A122="","",IFERROR(TRIM(INDEX(Responses!$A121:$AN121,MATCH(Lists!$B$10,Responses!$A$1:$AN$1,0))&amp;""),""))</f>
        <v/>
      </c>
      <c r="H122" s="20">
        <f>IF($A122="","",IFERROR(TRIM(INDEX(Responses!$A121:$AN121,MATCH(Lists!$B$11,Responses!$A$1:$AN$1,0))&amp;""),""))</f>
        <v/>
      </c>
      <c r="I122" s="20">
        <f>IF($A122="","",IFERROR(TRIM(INDEX(Responses!$A121:$AN121,MATCH(Lists!$B$12,Responses!$A$1:$AN$1,0))&amp;""),""))</f>
        <v/>
      </c>
      <c r="J122" s="20">
        <f>IF($A122="","",IFERROR(TRIM(INDEX(Responses!$A121:$AN121,MATCH(Lists!$B$13,Responses!$A$1:$AN$1,0))&amp;""),""))</f>
        <v/>
      </c>
      <c r="K122" s="20">
        <f>IF($A122="","",IFERROR(TRIM(INDEX(Responses!$A121:$AN121,MATCH(Lists!$B$14,Responses!$A$1:$AN$1,0))&amp;""),""))</f>
        <v/>
      </c>
      <c r="L122" s="20">
        <f>IF($A122="","",IFERROR(TRIM(INDEX(Responses!$A121:$AN121,MATCH(Lists!$B$15,Responses!$A$1:$AN$1,0))&amp;""),""))</f>
        <v/>
      </c>
      <c r="M122" s="20">
        <f>IF($A122="","",IFERROR(TRIM(INDEX(Responses!$A121:$AN121,MATCH(Lists!$B$16,Responses!$A$1:$AN$1,0))&amp;""),""))</f>
        <v/>
      </c>
      <c r="N122" s="20">
        <f>IF($A122="","",IFERROR(TRIM(INDEX(Responses!$A121:$AN121,MATCH(Lists!$B$17,Responses!$A$1:$AN$1,0))&amp;""),""))</f>
        <v/>
      </c>
      <c r="O122" s="20">
        <f>IF($A122="","",IFERROR(TRIM(INDEX(Responses!$A121:$AN121,MATCH(Lists!$B$18,Responses!$A$1:$AN$1,0))&amp;""),""))</f>
        <v/>
      </c>
      <c r="P122" s="20">
        <f>IF($A122="","",IFERROR(TRIM(INDEX(Responses!$A121:$AN121,MATCH(Lists!$B$19,Responses!$A$1:$AN$1,0))&amp;""),""))</f>
        <v/>
      </c>
      <c r="Q122" s="20">
        <f>IF($A122="","",IFERROR(TRIM(INDEX(Responses!$A121:$AN121,MATCH(Lists!$B$24,Responses!$A$1:$AN$1,0))&amp;""),""))</f>
        <v/>
      </c>
      <c r="R122" s="20">
        <f>IF($A122="","",IFERROR(TRIM(INDEX(Responses!$A121:$AN121,MATCH(Lists!$B$21,Responses!$A$1:$AN$1,0))&amp;""),""))</f>
        <v/>
      </c>
    </row>
    <row r="123">
      <c r="A123" s="20">
        <f>IFERROR(TRIM(INDEX(Responses!$A122:$AN122,MATCH(Lists!$B$3,Responses!$A$1:$AN$1,0))&amp;""),"")</f>
        <v/>
      </c>
      <c r="B123" s="20">
        <f>IF($A123="","",IFERROR(TRIM(INDEX(Responses!$A122:$AN122,MATCH(Lists!$B$4,Responses!$A$1:$AN$1,0))&amp;""),""))</f>
        <v/>
      </c>
      <c r="C123" s="20">
        <f>IF($A123="","",IF(IFERROR(TRIM(INDEX(Responses!$A122:$AN122,MATCH(Lists!$B$5,Responses!$A$1:$AN$1,0))&amp;""),"")&lt;&gt;"",IFERROR(TRIM(INDEX(Responses!$A122:$AN122,MATCH(Lists!$B$5,Responses!$A$1:$AN$1,0))&amp;""),""),IFERROR(TRIM(INDEX(Responses!$A122:$AN122,MATCH(Lists!$B$6,Responses!$A$1:$AN$1,0))&amp;""),"")))</f>
        <v/>
      </c>
      <c r="D123" s="20">
        <f>IF($A123="","",IFERROR(TRIM(INDEX(Responses!$A122:$AN122,MATCH(Lists!$B$7,Responses!$A$1:$AN$1,0))&amp;""),""))</f>
        <v/>
      </c>
      <c r="E123" s="20">
        <f>IF($A123="","",IFERROR(TRIM(INDEX(Responses!$A122:$AN122,MATCH(Lists!$B$8,Responses!$A$1:$AN$1,0))&amp;""),""))</f>
        <v/>
      </c>
      <c r="F123" s="20">
        <f>IF($A123="","",IFERROR(TRIM(INDEX(Responses!$A122:$AN122,MATCH(Lists!$B$9,Responses!$A$1:$AN$1,0))&amp;""),""))</f>
        <v/>
      </c>
      <c r="G123" s="20">
        <f>IF($A123="","",IFERROR(TRIM(INDEX(Responses!$A122:$AN122,MATCH(Lists!$B$10,Responses!$A$1:$AN$1,0))&amp;""),""))</f>
        <v/>
      </c>
      <c r="H123" s="20">
        <f>IF($A123="","",IFERROR(TRIM(INDEX(Responses!$A122:$AN122,MATCH(Lists!$B$11,Responses!$A$1:$AN$1,0))&amp;""),""))</f>
        <v/>
      </c>
      <c r="I123" s="20">
        <f>IF($A123="","",IFERROR(TRIM(INDEX(Responses!$A122:$AN122,MATCH(Lists!$B$12,Responses!$A$1:$AN$1,0))&amp;""),""))</f>
        <v/>
      </c>
      <c r="J123" s="20">
        <f>IF($A123="","",IFERROR(TRIM(INDEX(Responses!$A122:$AN122,MATCH(Lists!$B$13,Responses!$A$1:$AN$1,0))&amp;""),""))</f>
        <v/>
      </c>
      <c r="K123" s="20">
        <f>IF($A123="","",IFERROR(TRIM(INDEX(Responses!$A122:$AN122,MATCH(Lists!$B$14,Responses!$A$1:$AN$1,0))&amp;""),""))</f>
        <v/>
      </c>
      <c r="L123" s="20">
        <f>IF($A123="","",IFERROR(TRIM(INDEX(Responses!$A122:$AN122,MATCH(Lists!$B$15,Responses!$A$1:$AN$1,0))&amp;""),""))</f>
        <v/>
      </c>
      <c r="M123" s="20">
        <f>IF($A123="","",IFERROR(TRIM(INDEX(Responses!$A122:$AN122,MATCH(Lists!$B$16,Responses!$A$1:$AN$1,0))&amp;""),""))</f>
        <v/>
      </c>
      <c r="N123" s="20">
        <f>IF($A123="","",IFERROR(TRIM(INDEX(Responses!$A122:$AN122,MATCH(Lists!$B$17,Responses!$A$1:$AN$1,0))&amp;""),""))</f>
        <v/>
      </c>
      <c r="O123" s="20">
        <f>IF($A123="","",IFERROR(TRIM(INDEX(Responses!$A122:$AN122,MATCH(Lists!$B$18,Responses!$A$1:$AN$1,0))&amp;""),""))</f>
        <v/>
      </c>
      <c r="P123" s="20">
        <f>IF($A123="","",IFERROR(TRIM(INDEX(Responses!$A122:$AN122,MATCH(Lists!$B$19,Responses!$A$1:$AN$1,0))&amp;""),""))</f>
        <v/>
      </c>
      <c r="Q123" s="20">
        <f>IF($A123="","",IFERROR(TRIM(INDEX(Responses!$A122:$AN122,MATCH(Lists!$B$24,Responses!$A$1:$AN$1,0))&amp;""),""))</f>
        <v/>
      </c>
      <c r="R123" s="20">
        <f>IF($A123="","",IFERROR(TRIM(INDEX(Responses!$A122:$AN122,MATCH(Lists!$B$21,Responses!$A$1:$AN$1,0))&amp;""),""))</f>
        <v/>
      </c>
    </row>
    <row r="124">
      <c r="A124" s="20">
        <f>IFERROR(TRIM(INDEX(Responses!$A123:$AN123,MATCH(Lists!$B$3,Responses!$A$1:$AN$1,0))&amp;""),"")</f>
        <v/>
      </c>
      <c r="B124" s="20">
        <f>IF($A124="","",IFERROR(TRIM(INDEX(Responses!$A123:$AN123,MATCH(Lists!$B$4,Responses!$A$1:$AN$1,0))&amp;""),""))</f>
        <v/>
      </c>
      <c r="C124" s="20">
        <f>IF($A124="","",IF(IFERROR(TRIM(INDEX(Responses!$A123:$AN123,MATCH(Lists!$B$5,Responses!$A$1:$AN$1,0))&amp;""),"")&lt;&gt;"",IFERROR(TRIM(INDEX(Responses!$A123:$AN123,MATCH(Lists!$B$5,Responses!$A$1:$AN$1,0))&amp;""),""),IFERROR(TRIM(INDEX(Responses!$A123:$AN123,MATCH(Lists!$B$6,Responses!$A$1:$AN$1,0))&amp;""),"")))</f>
        <v/>
      </c>
      <c r="D124" s="20">
        <f>IF($A124="","",IFERROR(TRIM(INDEX(Responses!$A123:$AN123,MATCH(Lists!$B$7,Responses!$A$1:$AN$1,0))&amp;""),""))</f>
        <v/>
      </c>
      <c r="E124" s="20">
        <f>IF($A124="","",IFERROR(TRIM(INDEX(Responses!$A123:$AN123,MATCH(Lists!$B$8,Responses!$A$1:$AN$1,0))&amp;""),""))</f>
        <v/>
      </c>
      <c r="F124" s="20">
        <f>IF($A124="","",IFERROR(TRIM(INDEX(Responses!$A123:$AN123,MATCH(Lists!$B$9,Responses!$A$1:$AN$1,0))&amp;""),""))</f>
        <v/>
      </c>
      <c r="G124" s="20">
        <f>IF($A124="","",IFERROR(TRIM(INDEX(Responses!$A123:$AN123,MATCH(Lists!$B$10,Responses!$A$1:$AN$1,0))&amp;""),""))</f>
        <v/>
      </c>
      <c r="H124" s="20">
        <f>IF($A124="","",IFERROR(TRIM(INDEX(Responses!$A123:$AN123,MATCH(Lists!$B$11,Responses!$A$1:$AN$1,0))&amp;""),""))</f>
        <v/>
      </c>
      <c r="I124" s="20">
        <f>IF($A124="","",IFERROR(TRIM(INDEX(Responses!$A123:$AN123,MATCH(Lists!$B$12,Responses!$A$1:$AN$1,0))&amp;""),""))</f>
        <v/>
      </c>
      <c r="J124" s="20">
        <f>IF($A124="","",IFERROR(TRIM(INDEX(Responses!$A123:$AN123,MATCH(Lists!$B$13,Responses!$A$1:$AN$1,0))&amp;""),""))</f>
        <v/>
      </c>
      <c r="K124" s="20">
        <f>IF($A124="","",IFERROR(TRIM(INDEX(Responses!$A123:$AN123,MATCH(Lists!$B$14,Responses!$A$1:$AN$1,0))&amp;""),""))</f>
        <v/>
      </c>
      <c r="L124" s="20">
        <f>IF($A124="","",IFERROR(TRIM(INDEX(Responses!$A123:$AN123,MATCH(Lists!$B$15,Responses!$A$1:$AN$1,0))&amp;""),""))</f>
        <v/>
      </c>
      <c r="M124" s="20">
        <f>IF($A124="","",IFERROR(TRIM(INDEX(Responses!$A123:$AN123,MATCH(Lists!$B$16,Responses!$A$1:$AN$1,0))&amp;""),""))</f>
        <v/>
      </c>
      <c r="N124" s="20">
        <f>IF($A124="","",IFERROR(TRIM(INDEX(Responses!$A123:$AN123,MATCH(Lists!$B$17,Responses!$A$1:$AN$1,0))&amp;""),""))</f>
        <v/>
      </c>
      <c r="O124" s="20">
        <f>IF($A124="","",IFERROR(TRIM(INDEX(Responses!$A123:$AN123,MATCH(Lists!$B$18,Responses!$A$1:$AN$1,0))&amp;""),""))</f>
        <v/>
      </c>
      <c r="P124" s="20">
        <f>IF($A124="","",IFERROR(TRIM(INDEX(Responses!$A123:$AN123,MATCH(Lists!$B$19,Responses!$A$1:$AN$1,0))&amp;""),""))</f>
        <v/>
      </c>
      <c r="Q124" s="20">
        <f>IF($A124="","",IFERROR(TRIM(INDEX(Responses!$A123:$AN123,MATCH(Lists!$B$24,Responses!$A$1:$AN$1,0))&amp;""),""))</f>
        <v/>
      </c>
      <c r="R124" s="20">
        <f>IF($A124="","",IFERROR(TRIM(INDEX(Responses!$A123:$AN123,MATCH(Lists!$B$21,Responses!$A$1:$AN$1,0))&amp;""),""))</f>
        <v/>
      </c>
    </row>
    <row r="125">
      <c r="A125" s="20">
        <f>IFERROR(TRIM(INDEX(Responses!$A124:$AN124,MATCH(Lists!$B$3,Responses!$A$1:$AN$1,0))&amp;""),"")</f>
        <v/>
      </c>
      <c r="B125" s="20">
        <f>IF($A125="","",IFERROR(TRIM(INDEX(Responses!$A124:$AN124,MATCH(Lists!$B$4,Responses!$A$1:$AN$1,0))&amp;""),""))</f>
        <v/>
      </c>
      <c r="C125" s="20">
        <f>IF($A125="","",IF(IFERROR(TRIM(INDEX(Responses!$A124:$AN124,MATCH(Lists!$B$5,Responses!$A$1:$AN$1,0))&amp;""),"")&lt;&gt;"",IFERROR(TRIM(INDEX(Responses!$A124:$AN124,MATCH(Lists!$B$5,Responses!$A$1:$AN$1,0))&amp;""),""),IFERROR(TRIM(INDEX(Responses!$A124:$AN124,MATCH(Lists!$B$6,Responses!$A$1:$AN$1,0))&amp;""),"")))</f>
        <v/>
      </c>
      <c r="D125" s="20">
        <f>IF($A125="","",IFERROR(TRIM(INDEX(Responses!$A124:$AN124,MATCH(Lists!$B$7,Responses!$A$1:$AN$1,0))&amp;""),""))</f>
        <v/>
      </c>
      <c r="E125" s="20">
        <f>IF($A125="","",IFERROR(TRIM(INDEX(Responses!$A124:$AN124,MATCH(Lists!$B$8,Responses!$A$1:$AN$1,0))&amp;""),""))</f>
        <v/>
      </c>
      <c r="F125" s="20">
        <f>IF($A125="","",IFERROR(TRIM(INDEX(Responses!$A124:$AN124,MATCH(Lists!$B$9,Responses!$A$1:$AN$1,0))&amp;""),""))</f>
        <v/>
      </c>
      <c r="G125" s="20">
        <f>IF($A125="","",IFERROR(TRIM(INDEX(Responses!$A124:$AN124,MATCH(Lists!$B$10,Responses!$A$1:$AN$1,0))&amp;""),""))</f>
        <v/>
      </c>
      <c r="H125" s="20">
        <f>IF($A125="","",IFERROR(TRIM(INDEX(Responses!$A124:$AN124,MATCH(Lists!$B$11,Responses!$A$1:$AN$1,0))&amp;""),""))</f>
        <v/>
      </c>
      <c r="I125" s="20">
        <f>IF($A125="","",IFERROR(TRIM(INDEX(Responses!$A124:$AN124,MATCH(Lists!$B$12,Responses!$A$1:$AN$1,0))&amp;""),""))</f>
        <v/>
      </c>
      <c r="J125" s="20">
        <f>IF($A125="","",IFERROR(TRIM(INDEX(Responses!$A124:$AN124,MATCH(Lists!$B$13,Responses!$A$1:$AN$1,0))&amp;""),""))</f>
        <v/>
      </c>
      <c r="K125" s="20">
        <f>IF($A125="","",IFERROR(TRIM(INDEX(Responses!$A124:$AN124,MATCH(Lists!$B$14,Responses!$A$1:$AN$1,0))&amp;""),""))</f>
        <v/>
      </c>
      <c r="L125" s="20">
        <f>IF($A125="","",IFERROR(TRIM(INDEX(Responses!$A124:$AN124,MATCH(Lists!$B$15,Responses!$A$1:$AN$1,0))&amp;""),""))</f>
        <v/>
      </c>
      <c r="M125" s="20">
        <f>IF($A125="","",IFERROR(TRIM(INDEX(Responses!$A124:$AN124,MATCH(Lists!$B$16,Responses!$A$1:$AN$1,0))&amp;""),""))</f>
        <v/>
      </c>
      <c r="N125" s="20">
        <f>IF($A125="","",IFERROR(TRIM(INDEX(Responses!$A124:$AN124,MATCH(Lists!$B$17,Responses!$A$1:$AN$1,0))&amp;""),""))</f>
        <v/>
      </c>
      <c r="O125" s="20">
        <f>IF($A125="","",IFERROR(TRIM(INDEX(Responses!$A124:$AN124,MATCH(Lists!$B$18,Responses!$A$1:$AN$1,0))&amp;""),""))</f>
        <v/>
      </c>
      <c r="P125" s="20">
        <f>IF($A125="","",IFERROR(TRIM(INDEX(Responses!$A124:$AN124,MATCH(Lists!$B$19,Responses!$A$1:$AN$1,0))&amp;""),""))</f>
        <v/>
      </c>
      <c r="Q125" s="20">
        <f>IF($A125="","",IFERROR(TRIM(INDEX(Responses!$A124:$AN124,MATCH(Lists!$B$24,Responses!$A$1:$AN$1,0))&amp;""),""))</f>
        <v/>
      </c>
      <c r="R125" s="20">
        <f>IF($A125="","",IFERROR(TRIM(INDEX(Responses!$A124:$AN124,MATCH(Lists!$B$21,Responses!$A$1:$AN$1,0))&amp;""),""))</f>
        <v/>
      </c>
    </row>
    <row r="126">
      <c r="A126" s="20">
        <f>IFERROR(TRIM(INDEX(Responses!$A125:$AN125,MATCH(Lists!$B$3,Responses!$A$1:$AN$1,0))&amp;""),"")</f>
        <v/>
      </c>
      <c r="B126" s="20">
        <f>IF($A126="","",IFERROR(TRIM(INDEX(Responses!$A125:$AN125,MATCH(Lists!$B$4,Responses!$A$1:$AN$1,0))&amp;""),""))</f>
        <v/>
      </c>
      <c r="C126" s="20">
        <f>IF($A126="","",IF(IFERROR(TRIM(INDEX(Responses!$A125:$AN125,MATCH(Lists!$B$5,Responses!$A$1:$AN$1,0))&amp;""),"")&lt;&gt;"",IFERROR(TRIM(INDEX(Responses!$A125:$AN125,MATCH(Lists!$B$5,Responses!$A$1:$AN$1,0))&amp;""),""),IFERROR(TRIM(INDEX(Responses!$A125:$AN125,MATCH(Lists!$B$6,Responses!$A$1:$AN$1,0))&amp;""),"")))</f>
        <v/>
      </c>
      <c r="D126" s="20">
        <f>IF($A126="","",IFERROR(TRIM(INDEX(Responses!$A125:$AN125,MATCH(Lists!$B$7,Responses!$A$1:$AN$1,0))&amp;""),""))</f>
        <v/>
      </c>
      <c r="E126" s="20">
        <f>IF($A126="","",IFERROR(TRIM(INDEX(Responses!$A125:$AN125,MATCH(Lists!$B$8,Responses!$A$1:$AN$1,0))&amp;""),""))</f>
        <v/>
      </c>
      <c r="F126" s="20">
        <f>IF($A126="","",IFERROR(TRIM(INDEX(Responses!$A125:$AN125,MATCH(Lists!$B$9,Responses!$A$1:$AN$1,0))&amp;""),""))</f>
        <v/>
      </c>
      <c r="G126" s="20">
        <f>IF($A126="","",IFERROR(TRIM(INDEX(Responses!$A125:$AN125,MATCH(Lists!$B$10,Responses!$A$1:$AN$1,0))&amp;""),""))</f>
        <v/>
      </c>
      <c r="H126" s="20">
        <f>IF($A126="","",IFERROR(TRIM(INDEX(Responses!$A125:$AN125,MATCH(Lists!$B$11,Responses!$A$1:$AN$1,0))&amp;""),""))</f>
        <v/>
      </c>
      <c r="I126" s="20">
        <f>IF($A126="","",IFERROR(TRIM(INDEX(Responses!$A125:$AN125,MATCH(Lists!$B$12,Responses!$A$1:$AN$1,0))&amp;""),""))</f>
        <v/>
      </c>
      <c r="J126" s="20">
        <f>IF($A126="","",IFERROR(TRIM(INDEX(Responses!$A125:$AN125,MATCH(Lists!$B$13,Responses!$A$1:$AN$1,0))&amp;""),""))</f>
        <v/>
      </c>
      <c r="K126" s="20">
        <f>IF($A126="","",IFERROR(TRIM(INDEX(Responses!$A125:$AN125,MATCH(Lists!$B$14,Responses!$A$1:$AN$1,0))&amp;""),""))</f>
        <v/>
      </c>
      <c r="L126" s="20">
        <f>IF($A126="","",IFERROR(TRIM(INDEX(Responses!$A125:$AN125,MATCH(Lists!$B$15,Responses!$A$1:$AN$1,0))&amp;""),""))</f>
        <v/>
      </c>
      <c r="M126" s="20">
        <f>IF($A126="","",IFERROR(TRIM(INDEX(Responses!$A125:$AN125,MATCH(Lists!$B$16,Responses!$A$1:$AN$1,0))&amp;""),""))</f>
        <v/>
      </c>
      <c r="N126" s="20">
        <f>IF($A126="","",IFERROR(TRIM(INDEX(Responses!$A125:$AN125,MATCH(Lists!$B$17,Responses!$A$1:$AN$1,0))&amp;""),""))</f>
        <v/>
      </c>
      <c r="O126" s="20">
        <f>IF($A126="","",IFERROR(TRIM(INDEX(Responses!$A125:$AN125,MATCH(Lists!$B$18,Responses!$A$1:$AN$1,0))&amp;""),""))</f>
        <v/>
      </c>
      <c r="P126" s="20">
        <f>IF($A126="","",IFERROR(TRIM(INDEX(Responses!$A125:$AN125,MATCH(Lists!$B$19,Responses!$A$1:$AN$1,0))&amp;""),""))</f>
        <v/>
      </c>
      <c r="Q126" s="20">
        <f>IF($A126="","",IFERROR(TRIM(INDEX(Responses!$A125:$AN125,MATCH(Lists!$B$24,Responses!$A$1:$AN$1,0))&amp;""),""))</f>
        <v/>
      </c>
      <c r="R126" s="20">
        <f>IF($A126="","",IFERROR(TRIM(INDEX(Responses!$A125:$AN125,MATCH(Lists!$B$21,Responses!$A$1:$AN$1,0))&amp;""),""))</f>
        <v/>
      </c>
    </row>
    <row r="127">
      <c r="A127" s="20">
        <f>IFERROR(TRIM(INDEX(Responses!$A126:$AN126,MATCH(Lists!$B$3,Responses!$A$1:$AN$1,0))&amp;""),"")</f>
        <v/>
      </c>
      <c r="B127" s="20">
        <f>IF($A127="","",IFERROR(TRIM(INDEX(Responses!$A126:$AN126,MATCH(Lists!$B$4,Responses!$A$1:$AN$1,0))&amp;""),""))</f>
        <v/>
      </c>
      <c r="C127" s="20">
        <f>IF($A127="","",IF(IFERROR(TRIM(INDEX(Responses!$A126:$AN126,MATCH(Lists!$B$5,Responses!$A$1:$AN$1,0))&amp;""),"")&lt;&gt;"",IFERROR(TRIM(INDEX(Responses!$A126:$AN126,MATCH(Lists!$B$5,Responses!$A$1:$AN$1,0))&amp;""),""),IFERROR(TRIM(INDEX(Responses!$A126:$AN126,MATCH(Lists!$B$6,Responses!$A$1:$AN$1,0))&amp;""),"")))</f>
        <v/>
      </c>
      <c r="D127" s="20">
        <f>IF($A127="","",IFERROR(TRIM(INDEX(Responses!$A126:$AN126,MATCH(Lists!$B$7,Responses!$A$1:$AN$1,0))&amp;""),""))</f>
        <v/>
      </c>
      <c r="E127" s="20">
        <f>IF($A127="","",IFERROR(TRIM(INDEX(Responses!$A126:$AN126,MATCH(Lists!$B$8,Responses!$A$1:$AN$1,0))&amp;""),""))</f>
        <v/>
      </c>
      <c r="F127" s="20">
        <f>IF($A127="","",IFERROR(TRIM(INDEX(Responses!$A126:$AN126,MATCH(Lists!$B$9,Responses!$A$1:$AN$1,0))&amp;""),""))</f>
        <v/>
      </c>
      <c r="G127" s="20">
        <f>IF($A127="","",IFERROR(TRIM(INDEX(Responses!$A126:$AN126,MATCH(Lists!$B$10,Responses!$A$1:$AN$1,0))&amp;""),""))</f>
        <v/>
      </c>
      <c r="H127" s="20">
        <f>IF($A127="","",IFERROR(TRIM(INDEX(Responses!$A126:$AN126,MATCH(Lists!$B$11,Responses!$A$1:$AN$1,0))&amp;""),""))</f>
        <v/>
      </c>
      <c r="I127" s="20">
        <f>IF($A127="","",IFERROR(TRIM(INDEX(Responses!$A126:$AN126,MATCH(Lists!$B$12,Responses!$A$1:$AN$1,0))&amp;""),""))</f>
        <v/>
      </c>
      <c r="J127" s="20">
        <f>IF($A127="","",IFERROR(TRIM(INDEX(Responses!$A126:$AN126,MATCH(Lists!$B$13,Responses!$A$1:$AN$1,0))&amp;""),""))</f>
        <v/>
      </c>
      <c r="K127" s="20">
        <f>IF($A127="","",IFERROR(TRIM(INDEX(Responses!$A126:$AN126,MATCH(Lists!$B$14,Responses!$A$1:$AN$1,0))&amp;""),""))</f>
        <v/>
      </c>
      <c r="L127" s="20">
        <f>IF($A127="","",IFERROR(TRIM(INDEX(Responses!$A126:$AN126,MATCH(Lists!$B$15,Responses!$A$1:$AN$1,0))&amp;""),""))</f>
        <v/>
      </c>
      <c r="M127" s="20">
        <f>IF($A127="","",IFERROR(TRIM(INDEX(Responses!$A126:$AN126,MATCH(Lists!$B$16,Responses!$A$1:$AN$1,0))&amp;""),""))</f>
        <v/>
      </c>
      <c r="N127" s="20">
        <f>IF($A127="","",IFERROR(TRIM(INDEX(Responses!$A126:$AN126,MATCH(Lists!$B$17,Responses!$A$1:$AN$1,0))&amp;""),""))</f>
        <v/>
      </c>
      <c r="O127" s="20">
        <f>IF($A127="","",IFERROR(TRIM(INDEX(Responses!$A126:$AN126,MATCH(Lists!$B$18,Responses!$A$1:$AN$1,0))&amp;""),""))</f>
        <v/>
      </c>
      <c r="P127" s="20">
        <f>IF($A127="","",IFERROR(TRIM(INDEX(Responses!$A126:$AN126,MATCH(Lists!$B$19,Responses!$A$1:$AN$1,0))&amp;""),""))</f>
        <v/>
      </c>
      <c r="Q127" s="20">
        <f>IF($A127="","",IFERROR(TRIM(INDEX(Responses!$A126:$AN126,MATCH(Lists!$B$24,Responses!$A$1:$AN$1,0))&amp;""),""))</f>
        <v/>
      </c>
      <c r="R127" s="20">
        <f>IF($A127="","",IFERROR(TRIM(INDEX(Responses!$A126:$AN126,MATCH(Lists!$B$21,Responses!$A$1:$AN$1,0))&amp;""),""))</f>
        <v/>
      </c>
    </row>
    <row r="128">
      <c r="A128" s="20">
        <f>IFERROR(TRIM(INDEX(Responses!$A127:$AN127,MATCH(Lists!$B$3,Responses!$A$1:$AN$1,0))&amp;""),"")</f>
        <v/>
      </c>
      <c r="B128" s="20">
        <f>IF($A128="","",IFERROR(TRIM(INDEX(Responses!$A127:$AN127,MATCH(Lists!$B$4,Responses!$A$1:$AN$1,0))&amp;""),""))</f>
        <v/>
      </c>
      <c r="C128" s="20">
        <f>IF($A128="","",IF(IFERROR(TRIM(INDEX(Responses!$A127:$AN127,MATCH(Lists!$B$5,Responses!$A$1:$AN$1,0))&amp;""),"")&lt;&gt;"",IFERROR(TRIM(INDEX(Responses!$A127:$AN127,MATCH(Lists!$B$5,Responses!$A$1:$AN$1,0))&amp;""),""),IFERROR(TRIM(INDEX(Responses!$A127:$AN127,MATCH(Lists!$B$6,Responses!$A$1:$AN$1,0))&amp;""),"")))</f>
        <v/>
      </c>
      <c r="D128" s="20">
        <f>IF($A128="","",IFERROR(TRIM(INDEX(Responses!$A127:$AN127,MATCH(Lists!$B$7,Responses!$A$1:$AN$1,0))&amp;""),""))</f>
        <v/>
      </c>
      <c r="E128" s="20">
        <f>IF($A128="","",IFERROR(TRIM(INDEX(Responses!$A127:$AN127,MATCH(Lists!$B$8,Responses!$A$1:$AN$1,0))&amp;""),""))</f>
        <v/>
      </c>
      <c r="F128" s="20">
        <f>IF($A128="","",IFERROR(TRIM(INDEX(Responses!$A127:$AN127,MATCH(Lists!$B$9,Responses!$A$1:$AN$1,0))&amp;""),""))</f>
        <v/>
      </c>
      <c r="G128" s="20">
        <f>IF($A128="","",IFERROR(TRIM(INDEX(Responses!$A127:$AN127,MATCH(Lists!$B$10,Responses!$A$1:$AN$1,0))&amp;""),""))</f>
        <v/>
      </c>
      <c r="H128" s="20">
        <f>IF($A128="","",IFERROR(TRIM(INDEX(Responses!$A127:$AN127,MATCH(Lists!$B$11,Responses!$A$1:$AN$1,0))&amp;""),""))</f>
        <v/>
      </c>
      <c r="I128" s="20">
        <f>IF($A128="","",IFERROR(TRIM(INDEX(Responses!$A127:$AN127,MATCH(Lists!$B$12,Responses!$A$1:$AN$1,0))&amp;""),""))</f>
        <v/>
      </c>
      <c r="J128" s="20">
        <f>IF($A128="","",IFERROR(TRIM(INDEX(Responses!$A127:$AN127,MATCH(Lists!$B$13,Responses!$A$1:$AN$1,0))&amp;""),""))</f>
        <v/>
      </c>
      <c r="K128" s="20">
        <f>IF($A128="","",IFERROR(TRIM(INDEX(Responses!$A127:$AN127,MATCH(Lists!$B$14,Responses!$A$1:$AN$1,0))&amp;""),""))</f>
        <v/>
      </c>
      <c r="L128" s="20">
        <f>IF($A128="","",IFERROR(TRIM(INDEX(Responses!$A127:$AN127,MATCH(Lists!$B$15,Responses!$A$1:$AN$1,0))&amp;""),""))</f>
        <v/>
      </c>
      <c r="M128" s="20">
        <f>IF($A128="","",IFERROR(TRIM(INDEX(Responses!$A127:$AN127,MATCH(Lists!$B$16,Responses!$A$1:$AN$1,0))&amp;""),""))</f>
        <v/>
      </c>
      <c r="N128" s="20">
        <f>IF($A128="","",IFERROR(TRIM(INDEX(Responses!$A127:$AN127,MATCH(Lists!$B$17,Responses!$A$1:$AN$1,0))&amp;""),""))</f>
        <v/>
      </c>
      <c r="O128" s="20">
        <f>IF($A128="","",IFERROR(TRIM(INDEX(Responses!$A127:$AN127,MATCH(Lists!$B$18,Responses!$A$1:$AN$1,0))&amp;""),""))</f>
        <v/>
      </c>
      <c r="P128" s="20">
        <f>IF($A128="","",IFERROR(TRIM(INDEX(Responses!$A127:$AN127,MATCH(Lists!$B$19,Responses!$A$1:$AN$1,0))&amp;""),""))</f>
        <v/>
      </c>
      <c r="Q128" s="20">
        <f>IF($A128="","",IFERROR(TRIM(INDEX(Responses!$A127:$AN127,MATCH(Lists!$B$24,Responses!$A$1:$AN$1,0))&amp;""),""))</f>
        <v/>
      </c>
      <c r="R128" s="20">
        <f>IF($A128="","",IFERROR(TRIM(INDEX(Responses!$A127:$AN127,MATCH(Lists!$B$21,Responses!$A$1:$AN$1,0))&amp;""),""))</f>
        <v/>
      </c>
    </row>
    <row r="129">
      <c r="A129" s="20">
        <f>IFERROR(TRIM(INDEX(Responses!$A128:$AN128,MATCH(Lists!$B$3,Responses!$A$1:$AN$1,0))&amp;""),"")</f>
        <v/>
      </c>
      <c r="B129" s="20">
        <f>IF($A129="","",IFERROR(TRIM(INDEX(Responses!$A128:$AN128,MATCH(Lists!$B$4,Responses!$A$1:$AN$1,0))&amp;""),""))</f>
        <v/>
      </c>
      <c r="C129" s="20">
        <f>IF($A129="","",IF(IFERROR(TRIM(INDEX(Responses!$A128:$AN128,MATCH(Lists!$B$5,Responses!$A$1:$AN$1,0))&amp;""),"")&lt;&gt;"",IFERROR(TRIM(INDEX(Responses!$A128:$AN128,MATCH(Lists!$B$5,Responses!$A$1:$AN$1,0))&amp;""),""),IFERROR(TRIM(INDEX(Responses!$A128:$AN128,MATCH(Lists!$B$6,Responses!$A$1:$AN$1,0))&amp;""),"")))</f>
        <v/>
      </c>
      <c r="D129" s="20">
        <f>IF($A129="","",IFERROR(TRIM(INDEX(Responses!$A128:$AN128,MATCH(Lists!$B$7,Responses!$A$1:$AN$1,0))&amp;""),""))</f>
        <v/>
      </c>
      <c r="E129" s="20">
        <f>IF($A129="","",IFERROR(TRIM(INDEX(Responses!$A128:$AN128,MATCH(Lists!$B$8,Responses!$A$1:$AN$1,0))&amp;""),""))</f>
        <v/>
      </c>
      <c r="F129" s="20">
        <f>IF($A129="","",IFERROR(TRIM(INDEX(Responses!$A128:$AN128,MATCH(Lists!$B$9,Responses!$A$1:$AN$1,0))&amp;""),""))</f>
        <v/>
      </c>
      <c r="G129" s="20">
        <f>IF($A129="","",IFERROR(TRIM(INDEX(Responses!$A128:$AN128,MATCH(Lists!$B$10,Responses!$A$1:$AN$1,0))&amp;""),""))</f>
        <v/>
      </c>
      <c r="H129" s="20">
        <f>IF($A129="","",IFERROR(TRIM(INDEX(Responses!$A128:$AN128,MATCH(Lists!$B$11,Responses!$A$1:$AN$1,0))&amp;""),""))</f>
        <v/>
      </c>
      <c r="I129" s="20">
        <f>IF($A129="","",IFERROR(TRIM(INDEX(Responses!$A128:$AN128,MATCH(Lists!$B$12,Responses!$A$1:$AN$1,0))&amp;""),""))</f>
        <v/>
      </c>
      <c r="J129" s="20">
        <f>IF($A129="","",IFERROR(TRIM(INDEX(Responses!$A128:$AN128,MATCH(Lists!$B$13,Responses!$A$1:$AN$1,0))&amp;""),""))</f>
        <v/>
      </c>
      <c r="K129" s="20">
        <f>IF($A129="","",IFERROR(TRIM(INDEX(Responses!$A128:$AN128,MATCH(Lists!$B$14,Responses!$A$1:$AN$1,0))&amp;""),""))</f>
        <v/>
      </c>
      <c r="L129" s="20">
        <f>IF($A129="","",IFERROR(TRIM(INDEX(Responses!$A128:$AN128,MATCH(Lists!$B$15,Responses!$A$1:$AN$1,0))&amp;""),""))</f>
        <v/>
      </c>
      <c r="M129" s="20">
        <f>IF($A129="","",IFERROR(TRIM(INDEX(Responses!$A128:$AN128,MATCH(Lists!$B$16,Responses!$A$1:$AN$1,0))&amp;""),""))</f>
        <v/>
      </c>
      <c r="N129" s="20">
        <f>IF($A129="","",IFERROR(TRIM(INDEX(Responses!$A128:$AN128,MATCH(Lists!$B$17,Responses!$A$1:$AN$1,0))&amp;""),""))</f>
        <v/>
      </c>
      <c r="O129" s="20">
        <f>IF($A129="","",IFERROR(TRIM(INDEX(Responses!$A128:$AN128,MATCH(Lists!$B$18,Responses!$A$1:$AN$1,0))&amp;""),""))</f>
        <v/>
      </c>
      <c r="P129" s="20">
        <f>IF($A129="","",IFERROR(TRIM(INDEX(Responses!$A128:$AN128,MATCH(Lists!$B$19,Responses!$A$1:$AN$1,0))&amp;""),""))</f>
        <v/>
      </c>
      <c r="Q129" s="20">
        <f>IF($A129="","",IFERROR(TRIM(INDEX(Responses!$A128:$AN128,MATCH(Lists!$B$24,Responses!$A$1:$AN$1,0))&amp;""),""))</f>
        <v/>
      </c>
      <c r="R129" s="20">
        <f>IF($A129="","",IFERROR(TRIM(INDEX(Responses!$A128:$AN128,MATCH(Lists!$B$21,Responses!$A$1:$AN$1,0))&amp;""),""))</f>
        <v/>
      </c>
    </row>
    <row r="130">
      <c r="A130" s="20">
        <f>IFERROR(TRIM(INDEX(Responses!$A129:$AN129,MATCH(Lists!$B$3,Responses!$A$1:$AN$1,0))&amp;""),"")</f>
        <v/>
      </c>
      <c r="B130" s="20">
        <f>IF($A130="","",IFERROR(TRIM(INDEX(Responses!$A129:$AN129,MATCH(Lists!$B$4,Responses!$A$1:$AN$1,0))&amp;""),""))</f>
        <v/>
      </c>
      <c r="C130" s="20">
        <f>IF($A130="","",IF(IFERROR(TRIM(INDEX(Responses!$A129:$AN129,MATCH(Lists!$B$5,Responses!$A$1:$AN$1,0))&amp;""),"")&lt;&gt;"",IFERROR(TRIM(INDEX(Responses!$A129:$AN129,MATCH(Lists!$B$5,Responses!$A$1:$AN$1,0))&amp;""),""),IFERROR(TRIM(INDEX(Responses!$A129:$AN129,MATCH(Lists!$B$6,Responses!$A$1:$AN$1,0))&amp;""),"")))</f>
        <v/>
      </c>
      <c r="D130" s="20">
        <f>IF($A130="","",IFERROR(TRIM(INDEX(Responses!$A129:$AN129,MATCH(Lists!$B$7,Responses!$A$1:$AN$1,0))&amp;""),""))</f>
        <v/>
      </c>
      <c r="E130" s="20">
        <f>IF($A130="","",IFERROR(TRIM(INDEX(Responses!$A129:$AN129,MATCH(Lists!$B$8,Responses!$A$1:$AN$1,0))&amp;""),""))</f>
        <v/>
      </c>
      <c r="F130" s="20">
        <f>IF($A130="","",IFERROR(TRIM(INDEX(Responses!$A129:$AN129,MATCH(Lists!$B$9,Responses!$A$1:$AN$1,0))&amp;""),""))</f>
        <v/>
      </c>
      <c r="G130" s="20">
        <f>IF($A130="","",IFERROR(TRIM(INDEX(Responses!$A129:$AN129,MATCH(Lists!$B$10,Responses!$A$1:$AN$1,0))&amp;""),""))</f>
        <v/>
      </c>
      <c r="H130" s="20">
        <f>IF($A130="","",IFERROR(TRIM(INDEX(Responses!$A129:$AN129,MATCH(Lists!$B$11,Responses!$A$1:$AN$1,0))&amp;""),""))</f>
        <v/>
      </c>
      <c r="I130" s="20">
        <f>IF($A130="","",IFERROR(TRIM(INDEX(Responses!$A129:$AN129,MATCH(Lists!$B$12,Responses!$A$1:$AN$1,0))&amp;""),""))</f>
        <v/>
      </c>
      <c r="J130" s="20">
        <f>IF($A130="","",IFERROR(TRIM(INDEX(Responses!$A129:$AN129,MATCH(Lists!$B$13,Responses!$A$1:$AN$1,0))&amp;""),""))</f>
        <v/>
      </c>
      <c r="K130" s="20">
        <f>IF($A130="","",IFERROR(TRIM(INDEX(Responses!$A129:$AN129,MATCH(Lists!$B$14,Responses!$A$1:$AN$1,0))&amp;""),""))</f>
        <v/>
      </c>
      <c r="L130" s="20">
        <f>IF($A130="","",IFERROR(TRIM(INDEX(Responses!$A129:$AN129,MATCH(Lists!$B$15,Responses!$A$1:$AN$1,0))&amp;""),""))</f>
        <v/>
      </c>
      <c r="M130" s="20">
        <f>IF($A130="","",IFERROR(TRIM(INDEX(Responses!$A129:$AN129,MATCH(Lists!$B$16,Responses!$A$1:$AN$1,0))&amp;""),""))</f>
        <v/>
      </c>
      <c r="N130" s="20">
        <f>IF($A130="","",IFERROR(TRIM(INDEX(Responses!$A129:$AN129,MATCH(Lists!$B$17,Responses!$A$1:$AN$1,0))&amp;""),""))</f>
        <v/>
      </c>
      <c r="O130" s="20">
        <f>IF($A130="","",IFERROR(TRIM(INDEX(Responses!$A129:$AN129,MATCH(Lists!$B$18,Responses!$A$1:$AN$1,0))&amp;""),""))</f>
        <v/>
      </c>
      <c r="P130" s="20">
        <f>IF($A130="","",IFERROR(TRIM(INDEX(Responses!$A129:$AN129,MATCH(Lists!$B$19,Responses!$A$1:$AN$1,0))&amp;""),""))</f>
        <v/>
      </c>
      <c r="Q130" s="20">
        <f>IF($A130="","",IFERROR(TRIM(INDEX(Responses!$A129:$AN129,MATCH(Lists!$B$24,Responses!$A$1:$AN$1,0))&amp;""),""))</f>
        <v/>
      </c>
      <c r="R130" s="20">
        <f>IF($A130="","",IFERROR(TRIM(INDEX(Responses!$A129:$AN129,MATCH(Lists!$B$21,Responses!$A$1:$AN$1,0))&amp;""),""))</f>
        <v/>
      </c>
    </row>
    <row r="131">
      <c r="A131" s="20">
        <f>IFERROR(TRIM(INDEX(Responses!$A130:$AN130,MATCH(Lists!$B$3,Responses!$A$1:$AN$1,0))&amp;""),"")</f>
        <v/>
      </c>
      <c r="B131" s="20">
        <f>IF($A131="","",IFERROR(TRIM(INDEX(Responses!$A130:$AN130,MATCH(Lists!$B$4,Responses!$A$1:$AN$1,0))&amp;""),""))</f>
        <v/>
      </c>
      <c r="C131" s="20">
        <f>IF($A131="","",IF(IFERROR(TRIM(INDEX(Responses!$A130:$AN130,MATCH(Lists!$B$5,Responses!$A$1:$AN$1,0))&amp;""),"")&lt;&gt;"",IFERROR(TRIM(INDEX(Responses!$A130:$AN130,MATCH(Lists!$B$5,Responses!$A$1:$AN$1,0))&amp;""),""),IFERROR(TRIM(INDEX(Responses!$A130:$AN130,MATCH(Lists!$B$6,Responses!$A$1:$AN$1,0))&amp;""),"")))</f>
        <v/>
      </c>
      <c r="D131" s="20">
        <f>IF($A131="","",IFERROR(TRIM(INDEX(Responses!$A130:$AN130,MATCH(Lists!$B$7,Responses!$A$1:$AN$1,0))&amp;""),""))</f>
        <v/>
      </c>
      <c r="E131" s="20">
        <f>IF($A131="","",IFERROR(TRIM(INDEX(Responses!$A130:$AN130,MATCH(Lists!$B$8,Responses!$A$1:$AN$1,0))&amp;""),""))</f>
        <v/>
      </c>
      <c r="F131" s="20">
        <f>IF($A131="","",IFERROR(TRIM(INDEX(Responses!$A130:$AN130,MATCH(Lists!$B$9,Responses!$A$1:$AN$1,0))&amp;""),""))</f>
        <v/>
      </c>
      <c r="G131" s="20">
        <f>IF($A131="","",IFERROR(TRIM(INDEX(Responses!$A130:$AN130,MATCH(Lists!$B$10,Responses!$A$1:$AN$1,0))&amp;""),""))</f>
        <v/>
      </c>
      <c r="H131" s="20">
        <f>IF($A131="","",IFERROR(TRIM(INDEX(Responses!$A130:$AN130,MATCH(Lists!$B$11,Responses!$A$1:$AN$1,0))&amp;""),""))</f>
        <v/>
      </c>
      <c r="I131" s="20">
        <f>IF($A131="","",IFERROR(TRIM(INDEX(Responses!$A130:$AN130,MATCH(Lists!$B$12,Responses!$A$1:$AN$1,0))&amp;""),""))</f>
        <v/>
      </c>
      <c r="J131" s="20">
        <f>IF($A131="","",IFERROR(TRIM(INDEX(Responses!$A130:$AN130,MATCH(Lists!$B$13,Responses!$A$1:$AN$1,0))&amp;""),""))</f>
        <v/>
      </c>
      <c r="K131" s="20">
        <f>IF($A131="","",IFERROR(TRIM(INDEX(Responses!$A130:$AN130,MATCH(Lists!$B$14,Responses!$A$1:$AN$1,0))&amp;""),""))</f>
        <v/>
      </c>
      <c r="L131" s="20">
        <f>IF($A131="","",IFERROR(TRIM(INDEX(Responses!$A130:$AN130,MATCH(Lists!$B$15,Responses!$A$1:$AN$1,0))&amp;""),""))</f>
        <v/>
      </c>
      <c r="M131" s="20">
        <f>IF($A131="","",IFERROR(TRIM(INDEX(Responses!$A130:$AN130,MATCH(Lists!$B$16,Responses!$A$1:$AN$1,0))&amp;""),""))</f>
        <v/>
      </c>
      <c r="N131" s="20">
        <f>IF($A131="","",IFERROR(TRIM(INDEX(Responses!$A130:$AN130,MATCH(Lists!$B$17,Responses!$A$1:$AN$1,0))&amp;""),""))</f>
        <v/>
      </c>
      <c r="O131" s="20">
        <f>IF($A131="","",IFERROR(TRIM(INDEX(Responses!$A130:$AN130,MATCH(Lists!$B$18,Responses!$A$1:$AN$1,0))&amp;""),""))</f>
        <v/>
      </c>
      <c r="P131" s="20">
        <f>IF($A131="","",IFERROR(TRIM(INDEX(Responses!$A130:$AN130,MATCH(Lists!$B$19,Responses!$A$1:$AN$1,0))&amp;""),""))</f>
        <v/>
      </c>
      <c r="Q131" s="20">
        <f>IF($A131="","",IFERROR(TRIM(INDEX(Responses!$A130:$AN130,MATCH(Lists!$B$24,Responses!$A$1:$AN$1,0))&amp;""),""))</f>
        <v/>
      </c>
      <c r="R131" s="20">
        <f>IF($A131="","",IFERROR(TRIM(INDEX(Responses!$A130:$AN130,MATCH(Lists!$B$21,Responses!$A$1:$AN$1,0))&amp;""),""))</f>
        <v/>
      </c>
    </row>
    <row r="132">
      <c r="A132" s="20">
        <f>IFERROR(TRIM(INDEX(Responses!$A131:$AN131,MATCH(Lists!$B$3,Responses!$A$1:$AN$1,0))&amp;""),"")</f>
        <v/>
      </c>
      <c r="B132" s="20">
        <f>IF($A132="","",IFERROR(TRIM(INDEX(Responses!$A131:$AN131,MATCH(Lists!$B$4,Responses!$A$1:$AN$1,0))&amp;""),""))</f>
        <v/>
      </c>
      <c r="C132" s="20">
        <f>IF($A132="","",IF(IFERROR(TRIM(INDEX(Responses!$A131:$AN131,MATCH(Lists!$B$5,Responses!$A$1:$AN$1,0))&amp;""),"")&lt;&gt;"",IFERROR(TRIM(INDEX(Responses!$A131:$AN131,MATCH(Lists!$B$5,Responses!$A$1:$AN$1,0))&amp;""),""),IFERROR(TRIM(INDEX(Responses!$A131:$AN131,MATCH(Lists!$B$6,Responses!$A$1:$AN$1,0))&amp;""),"")))</f>
        <v/>
      </c>
      <c r="D132" s="20">
        <f>IF($A132="","",IFERROR(TRIM(INDEX(Responses!$A131:$AN131,MATCH(Lists!$B$7,Responses!$A$1:$AN$1,0))&amp;""),""))</f>
        <v/>
      </c>
      <c r="E132" s="20">
        <f>IF($A132="","",IFERROR(TRIM(INDEX(Responses!$A131:$AN131,MATCH(Lists!$B$8,Responses!$A$1:$AN$1,0))&amp;""),""))</f>
        <v/>
      </c>
      <c r="F132" s="20">
        <f>IF($A132="","",IFERROR(TRIM(INDEX(Responses!$A131:$AN131,MATCH(Lists!$B$9,Responses!$A$1:$AN$1,0))&amp;""),""))</f>
        <v/>
      </c>
      <c r="G132" s="20">
        <f>IF($A132="","",IFERROR(TRIM(INDEX(Responses!$A131:$AN131,MATCH(Lists!$B$10,Responses!$A$1:$AN$1,0))&amp;""),""))</f>
        <v/>
      </c>
      <c r="H132" s="20">
        <f>IF($A132="","",IFERROR(TRIM(INDEX(Responses!$A131:$AN131,MATCH(Lists!$B$11,Responses!$A$1:$AN$1,0))&amp;""),""))</f>
        <v/>
      </c>
      <c r="I132" s="20">
        <f>IF($A132="","",IFERROR(TRIM(INDEX(Responses!$A131:$AN131,MATCH(Lists!$B$12,Responses!$A$1:$AN$1,0))&amp;""),""))</f>
        <v/>
      </c>
      <c r="J132" s="20">
        <f>IF($A132="","",IFERROR(TRIM(INDEX(Responses!$A131:$AN131,MATCH(Lists!$B$13,Responses!$A$1:$AN$1,0))&amp;""),""))</f>
        <v/>
      </c>
      <c r="K132" s="20">
        <f>IF($A132="","",IFERROR(TRIM(INDEX(Responses!$A131:$AN131,MATCH(Lists!$B$14,Responses!$A$1:$AN$1,0))&amp;""),""))</f>
        <v/>
      </c>
      <c r="L132" s="20">
        <f>IF($A132="","",IFERROR(TRIM(INDEX(Responses!$A131:$AN131,MATCH(Lists!$B$15,Responses!$A$1:$AN$1,0))&amp;""),""))</f>
        <v/>
      </c>
      <c r="M132" s="20">
        <f>IF($A132="","",IFERROR(TRIM(INDEX(Responses!$A131:$AN131,MATCH(Lists!$B$16,Responses!$A$1:$AN$1,0))&amp;""),""))</f>
        <v/>
      </c>
      <c r="N132" s="20">
        <f>IF($A132="","",IFERROR(TRIM(INDEX(Responses!$A131:$AN131,MATCH(Lists!$B$17,Responses!$A$1:$AN$1,0))&amp;""),""))</f>
        <v/>
      </c>
      <c r="O132" s="20">
        <f>IF($A132="","",IFERROR(TRIM(INDEX(Responses!$A131:$AN131,MATCH(Lists!$B$18,Responses!$A$1:$AN$1,0))&amp;""),""))</f>
        <v/>
      </c>
      <c r="P132" s="20">
        <f>IF($A132="","",IFERROR(TRIM(INDEX(Responses!$A131:$AN131,MATCH(Lists!$B$19,Responses!$A$1:$AN$1,0))&amp;""),""))</f>
        <v/>
      </c>
      <c r="Q132" s="20">
        <f>IF($A132="","",IFERROR(TRIM(INDEX(Responses!$A131:$AN131,MATCH(Lists!$B$24,Responses!$A$1:$AN$1,0))&amp;""),""))</f>
        <v/>
      </c>
      <c r="R132" s="20">
        <f>IF($A132="","",IFERROR(TRIM(INDEX(Responses!$A131:$AN131,MATCH(Lists!$B$21,Responses!$A$1:$AN$1,0))&amp;""),""))</f>
        <v/>
      </c>
    </row>
    <row r="133">
      <c r="A133" s="20">
        <f>IFERROR(TRIM(INDEX(Responses!$A132:$AN132,MATCH(Lists!$B$3,Responses!$A$1:$AN$1,0))&amp;""),"")</f>
        <v/>
      </c>
      <c r="B133" s="20">
        <f>IF($A133="","",IFERROR(TRIM(INDEX(Responses!$A132:$AN132,MATCH(Lists!$B$4,Responses!$A$1:$AN$1,0))&amp;""),""))</f>
        <v/>
      </c>
      <c r="C133" s="20">
        <f>IF($A133="","",IF(IFERROR(TRIM(INDEX(Responses!$A132:$AN132,MATCH(Lists!$B$5,Responses!$A$1:$AN$1,0))&amp;""),"")&lt;&gt;"",IFERROR(TRIM(INDEX(Responses!$A132:$AN132,MATCH(Lists!$B$5,Responses!$A$1:$AN$1,0))&amp;""),""),IFERROR(TRIM(INDEX(Responses!$A132:$AN132,MATCH(Lists!$B$6,Responses!$A$1:$AN$1,0))&amp;""),"")))</f>
        <v/>
      </c>
      <c r="D133" s="20">
        <f>IF($A133="","",IFERROR(TRIM(INDEX(Responses!$A132:$AN132,MATCH(Lists!$B$7,Responses!$A$1:$AN$1,0))&amp;""),""))</f>
        <v/>
      </c>
      <c r="E133" s="20">
        <f>IF($A133="","",IFERROR(TRIM(INDEX(Responses!$A132:$AN132,MATCH(Lists!$B$8,Responses!$A$1:$AN$1,0))&amp;""),""))</f>
        <v/>
      </c>
      <c r="F133" s="20">
        <f>IF($A133="","",IFERROR(TRIM(INDEX(Responses!$A132:$AN132,MATCH(Lists!$B$9,Responses!$A$1:$AN$1,0))&amp;""),""))</f>
        <v/>
      </c>
      <c r="G133" s="20">
        <f>IF($A133="","",IFERROR(TRIM(INDEX(Responses!$A132:$AN132,MATCH(Lists!$B$10,Responses!$A$1:$AN$1,0))&amp;""),""))</f>
        <v/>
      </c>
      <c r="H133" s="20">
        <f>IF($A133="","",IFERROR(TRIM(INDEX(Responses!$A132:$AN132,MATCH(Lists!$B$11,Responses!$A$1:$AN$1,0))&amp;""),""))</f>
        <v/>
      </c>
      <c r="I133" s="20">
        <f>IF($A133="","",IFERROR(TRIM(INDEX(Responses!$A132:$AN132,MATCH(Lists!$B$12,Responses!$A$1:$AN$1,0))&amp;""),""))</f>
        <v/>
      </c>
      <c r="J133" s="20">
        <f>IF($A133="","",IFERROR(TRIM(INDEX(Responses!$A132:$AN132,MATCH(Lists!$B$13,Responses!$A$1:$AN$1,0))&amp;""),""))</f>
        <v/>
      </c>
      <c r="K133" s="20">
        <f>IF($A133="","",IFERROR(TRIM(INDEX(Responses!$A132:$AN132,MATCH(Lists!$B$14,Responses!$A$1:$AN$1,0))&amp;""),""))</f>
        <v/>
      </c>
      <c r="L133" s="20">
        <f>IF($A133="","",IFERROR(TRIM(INDEX(Responses!$A132:$AN132,MATCH(Lists!$B$15,Responses!$A$1:$AN$1,0))&amp;""),""))</f>
        <v/>
      </c>
      <c r="M133" s="20">
        <f>IF($A133="","",IFERROR(TRIM(INDEX(Responses!$A132:$AN132,MATCH(Lists!$B$16,Responses!$A$1:$AN$1,0))&amp;""),""))</f>
        <v/>
      </c>
      <c r="N133" s="20">
        <f>IF($A133="","",IFERROR(TRIM(INDEX(Responses!$A132:$AN132,MATCH(Lists!$B$17,Responses!$A$1:$AN$1,0))&amp;""),""))</f>
        <v/>
      </c>
      <c r="O133" s="20">
        <f>IF($A133="","",IFERROR(TRIM(INDEX(Responses!$A132:$AN132,MATCH(Lists!$B$18,Responses!$A$1:$AN$1,0))&amp;""),""))</f>
        <v/>
      </c>
      <c r="P133" s="20">
        <f>IF($A133="","",IFERROR(TRIM(INDEX(Responses!$A132:$AN132,MATCH(Lists!$B$19,Responses!$A$1:$AN$1,0))&amp;""),""))</f>
        <v/>
      </c>
      <c r="Q133" s="20">
        <f>IF($A133="","",IFERROR(TRIM(INDEX(Responses!$A132:$AN132,MATCH(Lists!$B$24,Responses!$A$1:$AN$1,0))&amp;""),""))</f>
        <v/>
      </c>
      <c r="R133" s="20">
        <f>IF($A133="","",IFERROR(TRIM(INDEX(Responses!$A132:$AN132,MATCH(Lists!$B$21,Responses!$A$1:$AN$1,0))&amp;""),""))</f>
        <v/>
      </c>
    </row>
    <row r="134">
      <c r="A134" s="20">
        <f>IFERROR(TRIM(INDEX(Responses!$A133:$AN133,MATCH(Lists!$B$3,Responses!$A$1:$AN$1,0))&amp;""),"")</f>
        <v/>
      </c>
      <c r="B134" s="20">
        <f>IF($A134="","",IFERROR(TRIM(INDEX(Responses!$A133:$AN133,MATCH(Lists!$B$4,Responses!$A$1:$AN$1,0))&amp;""),""))</f>
        <v/>
      </c>
      <c r="C134" s="20">
        <f>IF($A134="","",IF(IFERROR(TRIM(INDEX(Responses!$A133:$AN133,MATCH(Lists!$B$5,Responses!$A$1:$AN$1,0))&amp;""),"")&lt;&gt;"",IFERROR(TRIM(INDEX(Responses!$A133:$AN133,MATCH(Lists!$B$5,Responses!$A$1:$AN$1,0))&amp;""),""),IFERROR(TRIM(INDEX(Responses!$A133:$AN133,MATCH(Lists!$B$6,Responses!$A$1:$AN$1,0))&amp;""),"")))</f>
        <v/>
      </c>
      <c r="D134" s="20">
        <f>IF($A134="","",IFERROR(TRIM(INDEX(Responses!$A133:$AN133,MATCH(Lists!$B$7,Responses!$A$1:$AN$1,0))&amp;""),""))</f>
        <v/>
      </c>
      <c r="E134" s="20">
        <f>IF($A134="","",IFERROR(TRIM(INDEX(Responses!$A133:$AN133,MATCH(Lists!$B$8,Responses!$A$1:$AN$1,0))&amp;""),""))</f>
        <v/>
      </c>
      <c r="F134" s="20">
        <f>IF($A134="","",IFERROR(TRIM(INDEX(Responses!$A133:$AN133,MATCH(Lists!$B$9,Responses!$A$1:$AN$1,0))&amp;""),""))</f>
        <v/>
      </c>
      <c r="G134" s="20">
        <f>IF($A134="","",IFERROR(TRIM(INDEX(Responses!$A133:$AN133,MATCH(Lists!$B$10,Responses!$A$1:$AN$1,0))&amp;""),""))</f>
        <v/>
      </c>
      <c r="H134" s="20">
        <f>IF($A134="","",IFERROR(TRIM(INDEX(Responses!$A133:$AN133,MATCH(Lists!$B$11,Responses!$A$1:$AN$1,0))&amp;""),""))</f>
        <v/>
      </c>
      <c r="I134" s="20">
        <f>IF($A134="","",IFERROR(TRIM(INDEX(Responses!$A133:$AN133,MATCH(Lists!$B$12,Responses!$A$1:$AN$1,0))&amp;""),""))</f>
        <v/>
      </c>
      <c r="J134" s="20">
        <f>IF($A134="","",IFERROR(TRIM(INDEX(Responses!$A133:$AN133,MATCH(Lists!$B$13,Responses!$A$1:$AN$1,0))&amp;""),""))</f>
        <v/>
      </c>
      <c r="K134" s="20">
        <f>IF($A134="","",IFERROR(TRIM(INDEX(Responses!$A133:$AN133,MATCH(Lists!$B$14,Responses!$A$1:$AN$1,0))&amp;""),""))</f>
        <v/>
      </c>
      <c r="L134" s="20">
        <f>IF($A134="","",IFERROR(TRIM(INDEX(Responses!$A133:$AN133,MATCH(Lists!$B$15,Responses!$A$1:$AN$1,0))&amp;""),""))</f>
        <v/>
      </c>
      <c r="M134" s="20">
        <f>IF($A134="","",IFERROR(TRIM(INDEX(Responses!$A133:$AN133,MATCH(Lists!$B$16,Responses!$A$1:$AN$1,0))&amp;""),""))</f>
        <v/>
      </c>
      <c r="N134" s="20">
        <f>IF($A134="","",IFERROR(TRIM(INDEX(Responses!$A133:$AN133,MATCH(Lists!$B$17,Responses!$A$1:$AN$1,0))&amp;""),""))</f>
        <v/>
      </c>
      <c r="O134" s="20">
        <f>IF($A134="","",IFERROR(TRIM(INDEX(Responses!$A133:$AN133,MATCH(Lists!$B$18,Responses!$A$1:$AN$1,0))&amp;""),""))</f>
        <v/>
      </c>
      <c r="P134" s="20">
        <f>IF($A134="","",IFERROR(TRIM(INDEX(Responses!$A133:$AN133,MATCH(Lists!$B$19,Responses!$A$1:$AN$1,0))&amp;""),""))</f>
        <v/>
      </c>
      <c r="Q134" s="20">
        <f>IF($A134="","",IFERROR(TRIM(INDEX(Responses!$A133:$AN133,MATCH(Lists!$B$24,Responses!$A$1:$AN$1,0))&amp;""),""))</f>
        <v/>
      </c>
      <c r="R134" s="20">
        <f>IF($A134="","",IFERROR(TRIM(INDEX(Responses!$A133:$AN133,MATCH(Lists!$B$21,Responses!$A$1:$AN$1,0))&amp;""),""))</f>
        <v/>
      </c>
    </row>
    <row r="135">
      <c r="A135" s="20">
        <f>IFERROR(TRIM(INDEX(Responses!$A134:$AN134,MATCH(Lists!$B$3,Responses!$A$1:$AN$1,0))&amp;""),"")</f>
        <v/>
      </c>
      <c r="B135" s="20">
        <f>IF($A135="","",IFERROR(TRIM(INDEX(Responses!$A134:$AN134,MATCH(Lists!$B$4,Responses!$A$1:$AN$1,0))&amp;""),""))</f>
        <v/>
      </c>
      <c r="C135" s="20">
        <f>IF($A135="","",IF(IFERROR(TRIM(INDEX(Responses!$A134:$AN134,MATCH(Lists!$B$5,Responses!$A$1:$AN$1,0))&amp;""),"")&lt;&gt;"",IFERROR(TRIM(INDEX(Responses!$A134:$AN134,MATCH(Lists!$B$5,Responses!$A$1:$AN$1,0))&amp;""),""),IFERROR(TRIM(INDEX(Responses!$A134:$AN134,MATCH(Lists!$B$6,Responses!$A$1:$AN$1,0))&amp;""),"")))</f>
        <v/>
      </c>
      <c r="D135" s="20">
        <f>IF($A135="","",IFERROR(TRIM(INDEX(Responses!$A134:$AN134,MATCH(Lists!$B$7,Responses!$A$1:$AN$1,0))&amp;""),""))</f>
        <v/>
      </c>
      <c r="E135" s="20">
        <f>IF($A135="","",IFERROR(TRIM(INDEX(Responses!$A134:$AN134,MATCH(Lists!$B$8,Responses!$A$1:$AN$1,0))&amp;""),""))</f>
        <v/>
      </c>
      <c r="F135" s="20">
        <f>IF($A135="","",IFERROR(TRIM(INDEX(Responses!$A134:$AN134,MATCH(Lists!$B$9,Responses!$A$1:$AN$1,0))&amp;""),""))</f>
        <v/>
      </c>
      <c r="G135" s="20">
        <f>IF($A135="","",IFERROR(TRIM(INDEX(Responses!$A134:$AN134,MATCH(Lists!$B$10,Responses!$A$1:$AN$1,0))&amp;""),""))</f>
        <v/>
      </c>
      <c r="H135" s="20">
        <f>IF($A135="","",IFERROR(TRIM(INDEX(Responses!$A134:$AN134,MATCH(Lists!$B$11,Responses!$A$1:$AN$1,0))&amp;""),""))</f>
        <v/>
      </c>
      <c r="I135" s="20">
        <f>IF($A135="","",IFERROR(TRIM(INDEX(Responses!$A134:$AN134,MATCH(Lists!$B$12,Responses!$A$1:$AN$1,0))&amp;""),""))</f>
        <v/>
      </c>
      <c r="J135" s="20">
        <f>IF($A135="","",IFERROR(TRIM(INDEX(Responses!$A134:$AN134,MATCH(Lists!$B$13,Responses!$A$1:$AN$1,0))&amp;""),""))</f>
        <v/>
      </c>
      <c r="K135" s="20">
        <f>IF($A135="","",IFERROR(TRIM(INDEX(Responses!$A134:$AN134,MATCH(Lists!$B$14,Responses!$A$1:$AN$1,0))&amp;""),""))</f>
        <v/>
      </c>
      <c r="L135" s="20">
        <f>IF($A135="","",IFERROR(TRIM(INDEX(Responses!$A134:$AN134,MATCH(Lists!$B$15,Responses!$A$1:$AN$1,0))&amp;""),""))</f>
        <v/>
      </c>
      <c r="M135" s="20">
        <f>IF($A135="","",IFERROR(TRIM(INDEX(Responses!$A134:$AN134,MATCH(Lists!$B$16,Responses!$A$1:$AN$1,0))&amp;""),""))</f>
        <v/>
      </c>
      <c r="N135" s="20">
        <f>IF($A135="","",IFERROR(TRIM(INDEX(Responses!$A134:$AN134,MATCH(Lists!$B$17,Responses!$A$1:$AN$1,0))&amp;""),""))</f>
        <v/>
      </c>
      <c r="O135" s="20">
        <f>IF($A135="","",IFERROR(TRIM(INDEX(Responses!$A134:$AN134,MATCH(Lists!$B$18,Responses!$A$1:$AN$1,0))&amp;""),""))</f>
        <v/>
      </c>
      <c r="P135" s="20">
        <f>IF($A135="","",IFERROR(TRIM(INDEX(Responses!$A134:$AN134,MATCH(Lists!$B$19,Responses!$A$1:$AN$1,0))&amp;""),""))</f>
        <v/>
      </c>
      <c r="Q135" s="20">
        <f>IF($A135="","",IFERROR(TRIM(INDEX(Responses!$A134:$AN134,MATCH(Lists!$B$24,Responses!$A$1:$AN$1,0))&amp;""),""))</f>
        <v/>
      </c>
      <c r="R135" s="20">
        <f>IF($A135="","",IFERROR(TRIM(INDEX(Responses!$A134:$AN134,MATCH(Lists!$B$21,Responses!$A$1:$AN$1,0))&amp;""),""))</f>
        <v/>
      </c>
    </row>
    <row r="136">
      <c r="A136" s="20">
        <f>IFERROR(TRIM(INDEX(Responses!$A135:$AN135,MATCH(Lists!$B$3,Responses!$A$1:$AN$1,0))&amp;""),"")</f>
        <v/>
      </c>
      <c r="B136" s="20">
        <f>IF($A136="","",IFERROR(TRIM(INDEX(Responses!$A135:$AN135,MATCH(Lists!$B$4,Responses!$A$1:$AN$1,0))&amp;""),""))</f>
        <v/>
      </c>
      <c r="C136" s="20">
        <f>IF($A136="","",IF(IFERROR(TRIM(INDEX(Responses!$A135:$AN135,MATCH(Lists!$B$5,Responses!$A$1:$AN$1,0))&amp;""),"")&lt;&gt;"",IFERROR(TRIM(INDEX(Responses!$A135:$AN135,MATCH(Lists!$B$5,Responses!$A$1:$AN$1,0))&amp;""),""),IFERROR(TRIM(INDEX(Responses!$A135:$AN135,MATCH(Lists!$B$6,Responses!$A$1:$AN$1,0))&amp;""),"")))</f>
        <v/>
      </c>
      <c r="D136" s="20">
        <f>IF($A136="","",IFERROR(TRIM(INDEX(Responses!$A135:$AN135,MATCH(Lists!$B$7,Responses!$A$1:$AN$1,0))&amp;""),""))</f>
        <v/>
      </c>
      <c r="E136" s="20">
        <f>IF($A136="","",IFERROR(TRIM(INDEX(Responses!$A135:$AN135,MATCH(Lists!$B$8,Responses!$A$1:$AN$1,0))&amp;""),""))</f>
        <v/>
      </c>
      <c r="F136" s="20">
        <f>IF($A136="","",IFERROR(TRIM(INDEX(Responses!$A135:$AN135,MATCH(Lists!$B$9,Responses!$A$1:$AN$1,0))&amp;""),""))</f>
        <v/>
      </c>
      <c r="G136" s="20">
        <f>IF($A136="","",IFERROR(TRIM(INDEX(Responses!$A135:$AN135,MATCH(Lists!$B$10,Responses!$A$1:$AN$1,0))&amp;""),""))</f>
        <v/>
      </c>
      <c r="H136" s="20">
        <f>IF($A136="","",IFERROR(TRIM(INDEX(Responses!$A135:$AN135,MATCH(Lists!$B$11,Responses!$A$1:$AN$1,0))&amp;""),""))</f>
        <v/>
      </c>
      <c r="I136" s="20">
        <f>IF($A136="","",IFERROR(TRIM(INDEX(Responses!$A135:$AN135,MATCH(Lists!$B$12,Responses!$A$1:$AN$1,0))&amp;""),""))</f>
        <v/>
      </c>
      <c r="J136" s="20">
        <f>IF($A136="","",IFERROR(TRIM(INDEX(Responses!$A135:$AN135,MATCH(Lists!$B$13,Responses!$A$1:$AN$1,0))&amp;""),""))</f>
        <v/>
      </c>
      <c r="K136" s="20">
        <f>IF($A136="","",IFERROR(TRIM(INDEX(Responses!$A135:$AN135,MATCH(Lists!$B$14,Responses!$A$1:$AN$1,0))&amp;""),""))</f>
        <v/>
      </c>
      <c r="L136" s="20">
        <f>IF($A136="","",IFERROR(TRIM(INDEX(Responses!$A135:$AN135,MATCH(Lists!$B$15,Responses!$A$1:$AN$1,0))&amp;""),""))</f>
        <v/>
      </c>
      <c r="M136" s="20">
        <f>IF($A136="","",IFERROR(TRIM(INDEX(Responses!$A135:$AN135,MATCH(Lists!$B$16,Responses!$A$1:$AN$1,0))&amp;""),""))</f>
        <v/>
      </c>
      <c r="N136" s="20">
        <f>IF($A136="","",IFERROR(TRIM(INDEX(Responses!$A135:$AN135,MATCH(Lists!$B$17,Responses!$A$1:$AN$1,0))&amp;""),""))</f>
        <v/>
      </c>
      <c r="O136" s="20">
        <f>IF($A136="","",IFERROR(TRIM(INDEX(Responses!$A135:$AN135,MATCH(Lists!$B$18,Responses!$A$1:$AN$1,0))&amp;""),""))</f>
        <v/>
      </c>
      <c r="P136" s="20">
        <f>IF($A136="","",IFERROR(TRIM(INDEX(Responses!$A135:$AN135,MATCH(Lists!$B$19,Responses!$A$1:$AN$1,0))&amp;""),""))</f>
        <v/>
      </c>
      <c r="Q136" s="20">
        <f>IF($A136="","",IFERROR(TRIM(INDEX(Responses!$A135:$AN135,MATCH(Lists!$B$24,Responses!$A$1:$AN$1,0))&amp;""),""))</f>
        <v/>
      </c>
      <c r="R136" s="20">
        <f>IF($A136="","",IFERROR(TRIM(INDEX(Responses!$A135:$AN135,MATCH(Lists!$B$21,Responses!$A$1:$AN$1,0))&amp;""),""))</f>
        <v/>
      </c>
    </row>
    <row r="137">
      <c r="A137" s="20">
        <f>IFERROR(TRIM(INDEX(Responses!$A136:$AN136,MATCH(Lists!$B$3,Responses!$A$1:$AN$1,0))&amp;""),"")</f>
        <v/>
      </c>
      <c r="B137" s="20">
        <f>IF($A137="","",IFERROR(TRIM(INDEX(Responses!$A136:$AN136,MATCH(Lists!$B$4,Responses!$A$1:$AN$1,0))&amp;""),""))</f>
        <v/>
      </c>
      <c r="C137" s="20">
        <f>IF($A137="","",IF(IFERROR(TRIM(INDEX(Responses!$A136:$AN136,MATCH(Lists!$B$5,Responses!$A$1:$AN$1,0))&amp;""),"")&lt;&gt;"",IFERROR(TRIM(INDEX(Responses!$A136:$AN136,MATCH(Lists!$B$5,Responses!$A$1:$AN$1,0))&amp;""),""),IFERROR(TRIM(INDEX(Responses!$A136:$AN136,MATCH(Lists!$B$6,Responses!$A$1:$AN$1,0))&amp;""),"")))</f>
        <v/>
      </c>
      <c r="D137" s="20">
        <f>IF($A137="","",IFERROR(TRIM(INDEX(Responses!$A136:$AN136,MATCH(Lists!$B$7,Responses!$A$1:$AN$1,0))&amp;""),""))</f>
        <v/>
      </c>
      <c r="E137" s="20">
        <f>IF($A137="","",IFERROR(TRIM(INDEX(Responses!$A136:$AN136,MATCH(Lists!$B$8,Responses!$A$1:$AN$1,0))&amp;""),""))</f>
        <v/>
      </c>
      <c r="F137" s="20">
        <f>IF($A137="","",IFERROR(TRIM(INDEX(Responses!$A136:$AN136,MATCH(Lists!$B$9,Responses!$A$1:$AN$1,0))&amp;""),""))</f>
        <v/>
      </c>
      <c r="G137" s="20">
        <f>IF($A137="","",IFERROR(TRIM(INDEX(Responses!$A136:$AN136,MATCH(Lists!$B$10,Responses!$A$1:$AN$1,0))&amp;""),""))</f>
        <v/>
      </c>
      <c r="H137" s="20">
        <f>IF($A137="","",IFERROR(TRIM(INDEX(Responses!$A136:$AN136,MATCH(Lists!$B$11,Responses!$A$1:$AN$1,0))&amp;""),""))</f>
        <v/>
      </c>
      <c r="I137" s="20">
        <f>IF($A137="","",IFERROR(TRIM(INDEX(Responses!$A136:$AN136,MATCH(Lists!$B$12,Responses!$A$1:$AN$1,0))&amp;""),""))</f>
        <v/>
      </c>
      <c r="J137" s="20">
        <f>IF($A137="","",IFERROR(TRIM(INDEX(Responses!$A136:$AN136,MATCH(Lists!$B$13,Responses!$A$1:$AN$1,0))&amp;""),""))</f>
        <v/>
      </c>
      <c r="K137" s="20">
        <f>IF($A137="","",IFERROR(TRIM(INDEX(Responses!$A136:$AN136,MATCH(Lists!$B$14,Responses!$A$1:$AN$1,0))&amp;""),""))</f>
        <v/>
      </c>
      <c r="L137" s="20">
        <f>IF($A137="","",IFERROR(TRIM(INDEX(Responses!$A136:$AN136,MATCH(Lists!$B$15,Responses!$A$1:$AN$1,0))&amp;""),""))</f>
        <v/>
      </c>
      <c r="M137" s="20">
        <f>IF($A137="","",IFERROR(TRIM(INDEX(Responses!$A136:$AN136,MATCH(Lists!$B$16,Responses!$A$1:$AN$1,0))&amp;""),""))</f>
        <v/>
      </c>
      <c r="N137" s="20">
        <f>IF($A137="","",IFERROR(TRIM(INDEX(Responses!$A136:$AN136,MATCH(Lists!$B$17,Responses!$A$1:$AN$1,0))&amp;""),""))</f>
        <v/>
      </c>
      <c r="O137" s="20">
        <f>IF($A137="","",IFERROR(TRIM(INDEX(Responses!$A136:$AN136,MATCH(Lists!$B$18,Responses!$A$1:$AN$1,0))&amp;""),""))</f>
        <v/>
      </c>
      <c r="P137" s="20">
        <f>IF($A137="","",IFERROR(TRIM(INDEX(Responses!$A136:$AN136,MATCH(Lists!$B$19,Responses!$A$1:$AN$1,0))&amp;""),""))</f>
        <v/>
      </c>
      <c r="Q137" s="20">
        <f>IF($A137="","",IFERROR(TRIM(INDEX(Responses!$A136:$AN136,MATCH(Lists!$B$24,Responses!$A$1:$AN$1,0))&amp;""),""))</f>
        <v/>
      </c>
      <c r="R137" s="20">
        <f>IF($A137="","",IFERROR(TRIM(INDEX(Responses!$A136:$AN136,MATCH(Lists!$B$21,Responses!$A$1:$AN$1,0))&amp;""),""))</f>
        <v/>
      </c>
    </row>
    <row r="138">
      <c r="A138" s="20">
        <f>IFERROR(TRIM(INDEX(Responses!$A137:$AN137,MATCH(Lists!$B$3,Responses!$A$1:$AN$1,0))&amp;""),"")</f>
        <v/>
      </c>
      <c r="B138" s="20">
        <f>IF($A138="","",IFERROR(TRIM(INDEX(Responses!$A137:$AN137,MATCH(Lists!$B$4,Responses!$A$1:$AN$1,0))&amp;""),""))</f>
        <v/>
      </c>
      <c r="C138" s="20">
        <f>IF($A138="","",IF(IFERROR(TRIM(INDEX(Responses!$A137:$AN137,MATCH(Lists!$B$5,Responses!$A$1:$AN$1,0))&amp;""),"")&lt;&gt;"",IFERROR(TRIM(INDEX(Responses!$A137:$AN137,MATCH(Lists!$B$5,Responses!$A$1:$AN$1,0))&amp;""),""),IFERROR(TRIM(INDEX(Responses!$A137:$AN137,MATCH(Lists!$B$6,Responses!$A$1:$AN$1,0))&amp;""),"")))</f>
        <v/>
      </c>
      <c r="D138" s="20">
        <f>IF($A138="","",IFERROR(TRIM(INDEX(Responses!$A137:$AN137,MATCH(Lists!$B$7,Responses!$A$1:$AN$1,0))&amp;""),""))</f>
        <v/>
      </c>
      <c r="E138" s="20">
        <f>IF($A138="","",IFERROR(TRIM(INDEX(Responses!$A137:$AN137,MATCH(Lists!$B$8,Responses!$A$1:$AN$1,0))&amp;""),""))</f>
        <v/>
      </c>
      <c r="F138" s="20">
        <f>IF($A138="","",IFERROR(TRIM(INDEX(Responses!$A137:$AN137,MATCH(Lists!$B$9,Responses!$A$1:$AN$1,0))&amp;""),""))</f>
        <v/>
      </c>
      <c r="G138" s="20">
        <f>IF($A138="","",IFERROR(TRIM(INDEX(Responses!$A137:$AN137,MATCH(Lists!$B$10,Responses!$A$1:$AN$1,0))&amp;""),""))</f>
        <v/>
      </c>
      <c r="H138" s="20">
        <f>IF($A138="","",IFERROR(TRIM(INDEX(Responses!$A137:$AN137,MATCH(Lists!$B$11,Responses!$A$1:$AN$1,0))&amp;""),""))</f>
        <v/>
      </c>
      <c r="I138" s="20">
        <f>IF($A138="","",IFERROR(TRIM(INDEX(Responses!$A137:$AN137,MATCH(Lists!$B$12,Responses!$A$1:$AN$1,0))&amp;""),""))</f>
        <v/>
      </c>
      <c r="J138" s="20">
        <f>IF($A138="","",IFERROR(TRIM(INDEX(Responses!$A137:$AN137,MATCH(Lists!$B$13,Responses!$A$1:$AN$1,0))&amp;""),""))</f>
        <v/>
      </c>
      <c r="K138" s="20">
        <f>IF($A138="","",IFERROR(TRIM(INDEX(Responses!$A137:$AN137,MATCH(Lists!$B$14,Responses!$A$1:$AN$1,0))&amp;""),""))</f>
        <v/>
      </c>
      <c r="L138" s="20">
        <f>IF($A138="","",IFERROR(TRIM(INDEX(Responses!$A137:$AN137,MATCH(Lists!$B$15,Responses!$A$1:$AN$1,0))&amp;""),""))</f>
        <v/>
      </c>
      <c r="M138" s="20">
        <f>IF($A138="","",IFERROR(TRIM(INDEX(Responses!$A137:$AN137,MATCH(Lists!$B$16,Responses!$A$1:$AN$1,0))&amp;""),""))</f>
        <v/>
      </c>
      <c r="N138" s="20">
        <f>IF($A138="","",IFERROR(TRIM(INDEX(Responses!$A137:$AN137,MATCH(Lists!$B$17,Responses!$A$1:$AN$1,0))&amp;""),""))</f>
        <v/>
      </c>
      <c r="O138" s="20">
        <f>IF($A138="","",IFERROR(TRIM(INDEX(Responses!$A137:$AN137,MATCH(Lists!$B$18,Responses!$A$1:$AN$1,0))&amp;""),""))</f>
        <v/>
      </c>
      <c r="P138" s="20">
        <f>IF($A138="","",IFERROR(TRIM(INDEX(Responses!$A137:$AN137,MATCH(Lists!$B$19,Responses!$A$1:$AN$1,0))&amp;""),""))</f>
        <v/>
      </c>
      <c r="Q138" s="20">
        <f>IF($A138="","",IFERROR(TRIM(INDEX(Responses!$A137:$AN137,MATCH(Lists!$B$24,Responses!$A$1:$AN$1,0))&amp;""),""))</f>
        <v/>
      </c>
      <c r="R138" s="20">
        <f>IF($A138="","",IFERROR(TRIM(INDEX(Responses!$A137:$AN137,MATCH(Lists!$B$21,Responses!$A$1:$AN$1,0))&amp;""),""))</f>
        <v/>
      </c>
    </row>
    <row r="139">
      <c r="A139" s="20">
        <f>IFERROR(TRIM(INDEX(Responses!$A138:$AN138,MATCH(Lists!$B$3,Responses!$A$1:$AN$1,0))&amp;""),"")</f>
        <v/>
      </c>
      <c r="B139" s="20">
        <f>IF($A139="","",IFERROR(TRIM(INDEX(Responses!$A138:$AN138,MATCH(Lists!$B$4,Responses!$A$1:$AN$1,0))&amp;""),""))</f>
        <v/>
      </c>
      <c r="C139" s="20">
        <f>IF($A139="","",IF(IFERROR(TRIM(INDEX(Responses!$A138:$AN138,MATCH(Lists!$B$5,Responses!$A$1:$AN$1,0))&amp;""),"")&lt;&gt;"",IFERROR(TRIM(INDEX(Responses!$A138:$AN138,MATCH(Lists!$B$5,Responses!$A$1:$AN$1,0))&amp;""),""),IFERROR(TRIM(INDEX(Responses!$A138:$AN138,MATCH(Lists!$B$6,Responses!$A$1:$AN$1,0))&amp;""),"")))</f>
        <v/>
      </c>
      <c r="D139" s="20">
        <f>IF($A139="","",IFERROR(TRIM(INDEX(Responses!$A138:$AN138,MATCH(Lists!$B$7,Responses!$A$1:$AN$1,0))&amp;""),""))</f>
        <v/>
      </c>
      <c r="E139" s="20">
        <f>IF($A139="","",IFERROR(TRIM(INDEX(Responses!$A138:$AN138,MATCH(Lists!$B$8,Responses!$A$1:$AN$1,0))&amp;""),""))</f>
        <v/>
      </c>
      <c r="F139" s="20">
        <f>IF($A139="","",IFERROR(TRIM(INDEX(Responses!$A138:$AN138,MATCH(Lists!$B$9,Responses!$A$1:$AN$1,0))&amp;""),""))</f>
        <v/>
      </c>
      <c r="G139" s="20">
        <f>IF($A139="","",IFERROR(TRIM(INDEX(Responses!$A138:$AN138,MATCH(Lists!$B$10,Responses!$A$1:$AN$1,0))&amp;""),""))</f>
        <v/>
      </c>
      <c r="H139" s="20">
        <f>IF($A139="","",IFERROR(TRIM(INDEX(Responses!$A138:$AN138,MATCH(Lists!$B$11,Responses!$A$1:$AN$1,0))&amp;""),""))</f>
        <v/>
      </c>
      <c r="I139" s="20">
        <f>IF($A139="","",IFERROR(TRIM(INDEX(Responses!$A138:$AN138,MATCH(Lists!$B$12,Responses!$A$1:$AN$1,0))&amp;""),""))</f>
        <v/>
      </c>
      <c r="J139" s="20">
        <f>IF($A139="","",IFERROR(TRIM(INDEX(Responses!$A138:$AN138,MATCH(Lists!$B$13,Responses!$A$1:$AN$1,0))&amp;""),""))</f>
        <v/>
      </c>
      <c r="K139" s="20">
        <f>IF($A139="","",IFERROR(TRIM(INDEX(Responses!$A138:$AN138,MATCH(Lists!$B$14,Responses!$A$1:$AN$1,0))&amp;""),""))</f>
        <v/>
      </c>
      <c r="L139" s="20">
        <f>IF($A139="","",IFERROR(TRIM(INDEX(Responses!$A138:$AN138,MATCH(Lists!$B$15,Responses!$A$1:$AN$1,0))&amp;""),""))</f>
        <v/>
      </c>
      <c r="M139" s="20">
        <f>IF($A139="","",IFERROR(TRIM(INDEX(Responses!$A138:$AN138,MATCH(Lists!$B$16,Responses!$A$1:$AN$1,0))&amp;""),""))</f>
        <v/>
      </c>
      <c r="N139" s="20">
        <f>IF($A139="","",IFERROR(TRIM(INDEX(Responses!$A138:$AN138,MATCH(Lists!$B$17,Responses!$A$1:$AN$1,0))&amp;""),""))</f>
        <v/>
      </c>
      <c r="O139" s="20">
        <f>IF($A139="","",IFERROR(TRIM(INDEX(Responses!$A138:$AN138,MATCH(Lists!$B$18,Responses!$A$1:$AN$1,0))&amp;""),""))</f>
        <v/>
      </c>
      <c r="P139" s="20">
        <f>IF($A139="","",IFERROR(TRIM(INDEX(Responses!$A138:$AN138,MATCH(Lists!$B$19,Responses!$A$1:$AN$1,0))&amp;""),""))</f>
        <v/>
      </c>
      <c r="Q139" s="20">
        <f>IF($A139="","",IFERROR(TRIM(INDEX(Responses!$A138:$AN138,MATCH(Lists!$B$24,Responses!$A$1:$AN$1,0))&amp;""),""))</f>
        <v/>
      </c>
      <c r="R139" s="20">
        <f>IF($A139="","",IFERROR(TRIM(INDEX(Responses!$A138:$AN138,MATCH(Lists!$B$21,Responses!$A$1:$AN$1,0))&amp;""),""))</f>
        <v/>
      </c>
    </row>
    <row r="140">
      <c r="A140" s="20">
        <f>IFERROR(TRIM(INDEX(Responses!$A139:$AN139,MATCH(Lists!$B$3,Responses!$A$1:$AN$1,0))&amp;""),"")</f>
        <v/>
      </c>
      <c r="B140" s="20">
        <f>IF($A140="","",IFERROR(TRIM(INDEX(Responses!$A139:$AN139,MATCH(Lists!$B$4,Responses!$A$1:$AN$1,0))&amp;""),""))</f>
        <v/>
      </c>
      <c r="C140" s="20">
        <f>IF($A140="","",IF(IFERROR(TRIM(INDEX(Responses!$A139:$AN139,MATCH(Lists!$B$5,Responses!$A$1:$AN$1,0))&amp;""),"")&lt;&gt;"",IFERROR(TRIM(INDEX(Responses!$A139:$AN139,MATCH(Lists!$B$5,Responses!$A$1:$AN$1,0))&amp;""),""),IFERROR(TRIM(INDEX(Responses!$A139:$AN139,MATCH(Lists!$B$6,Responses!$A$1:$AN$1,0))&amp;""),"")))</f>
        <v/>
      </c>
      <c r="D140" s="20">
        <f>IF($A140="","",IFERROR(TRIM(INDEX(Responses!$A139:$AN139,MATCH(Lists!$B$7,Responses!$A$1:$AN$1,0))&amp;""),""))</f>
        <v/>
      </c>
      <c r="E140" s="20">
        <f>IF($A140="","",IFERROR(TRIM(INDEX(Responses!$A139:$AN139,MATCH(Lists!$B$8,Responses!$A$1:$AN$1,0))&amp;""),""))</f>
        <v/>
      </c>
      <c r="F140" s="20">
        <f>IF($A140="","",IFERROR(TRIM(INDEX(Responses!$A139:$AN139,MATCH(Lists!$B$9,Responses!$A$1:$AN$1,0))&amp;""),""))</f>
        <v/>
      </c>
      <c r="G140" s="20">
        <f>IF($A140="","",IFERROR(TRIM(INDEX(Responses!$A139:$AN139,MATCH(Lists!$B$10,Responses!$A$1:$AN$1,0))&amp;""),""))</f>
        <v/>
      </c>
      <c r="H140" s="20">
        <f>IF($A140="","",IFERROR(TRIM(INDEX(Responses!$A139:$AN139,MATCH(Lists!$B$11,Responses!$A$1:$AN$1,0))&amp;""),""))</f>
        <v/>
      </c>
      <c r="I140" s="20">
        <f>IF($A140="","",IFERROR(TRIM(INDEX(Responses!$A139:$AN139,MATCH(Lists!$B$12,Responses!$A$1:$AN$1,0))&amp;""),""))</f>
        <v/>
      </c>
      <c r="J140" s="20">
        <f>IF($A140="","",IFERROR(TRIM(INDEX(Responses!$A139:$AN139,MATCH(Lists!$B$13,Responses!$A$1:$AN$1,0))&amp;""),""))</f>
        <v/>
      </c>
      <c r="K140" s="20">
        <f>IF($A140="","",IFERROR(TRIM(INDEX(Responses!$A139:$AN139,MATCH(Lists!$B$14,Responses!$A$1:$AN$1,0))&amp;""),""))</f>
        <v/>
      </c>
      <c r="L140" s="20">
        <f>IF($A140="","",IFERROR(TRIM(INDEX(Responses!$A139:$AN139,MATCH(Lists!$B$15,Responses!$A$1:$AN$1,0))&amp;""),""))</f>
        <v/>
      </c>
      <c r="M140" s="20">
        <f>IF($A140="","",IFERROR(TRIM(INDEX(Responses!$A139:$AN139,MATCH(Lists!$B$16,Responses!$A$1:$AN$1,0))&amp;""),""))</f>
        <v/>
      </c>
      <c r="N140" s="20">
        <f>IF($A140="","",IFERROR(TRIM(INDEX(Responses!$A139:$AN139,MATCH(Lists!$B$17,Responses!$A$1:$AN$1,0))&amp;""),""))</f>
        <v/>
      </c>
      <c r="O140" s="20">
        <f>IF($A140="","",IFERROR(TRIM(INDEX(Responses!$A139:$AN139,MATCH(Lists!$B$18,Responses!$A$1:$AN$1,0))&amp;""),""))</f>
        <v/>
      </c>
      <c r="P140" s="20">
        <f>IF($A140="","",IFERROR(TRIM(INDEX(Responses!$A139:$AN139,MATCH(Lists!$B$19,Responses!$A$1:$AN$1,0))&amp;""),""))</f>
        <v/>
      </c>
      <c r="Q140" s="20">
        <f>IF($A140="","",IFERROR(TRIM(INDEX(Responses!$A139:$AN139,MATCH(Lists!$B$24,Responses!$A$1:$AN$1,0))&amp;""),""))</f>
        <v/>
      </c>
      <c r="R140" s="20">
        <f>IF($A140="","",IFERROR(TRIM(INDEX(Responses!$A139:$AN139,MATCH(Lists!$B$21,Responses!$A$1:$AN$1,0))&amp;""),""))</f>
        <v/>
      </c>
    </row>
    <row r="141">
      <c r="A141" s="20">
        <f>IFERROR(TRIM(INDEX(Responses!$A140:$AN140,MATCH(Lists!$B$3,Responses!$A$1:$AN$1,0))&amp;""),"")</f>
        <v/>
      </c>
      <c r="B141" s="20">
        <f>IF($A141="","",IFERROR(TRIM(INDEX(Responses!$A140:$AN140,MATCH(Lists!$B$4,Responses!$A$1:$AN$1,0))&amp;""),""))</f>
        <v/>
      </c>
      <c r="C141" s="20">
        <f>IF($A141="","",IF(IFERROR(TRIM(INDEX(Responses!$A140:$AN140,MATCH(Lists!$B$5,Responses!$A$1:$AN$1,0))&amp;""),"")&lt;&gt;"",IFERROR(TRIM(INDEX(Responses!$A140:$AN140,MATCH(Lists!$B$5,Responses!$A$1:$AN$1,0))&amp;""),""),IFERROR(TRIM(INDEX(Responses!$A140:$AN140,MATCH(Lists!$B$6,Responses!$A$1:$AN$1,0))&amp;""),"")))</f>
        <v/>
      </c>
      <c r="D141" s="20">
        <f>IF($A141="","",IFERROR(TRIM(INDEX(Responses!$A140:$AN140,MATCH(Lists!$B$7,Responses!$A$1:$AN$1,0))&amp;""),""))</f>
        <v/>
      </c>
      <c r="E141" s="20">
        <f>IF($A141="","",IFERROR(TRIM(INDEX(Responses!$A140:$AN140,MATCH(Lists!$B$8,Responses!$A$1:$AN$1,0))&amp;""),""))</f>
        <v/>
      </c>
      <c r="F141" s="20">
        <f>IF($A141="","",IFERROR(TRIM(INDEX(Responses!$A140:$AN140,MATCH(Lists!$B$9,Responses!$A$1:$AN$1,0))&amp;""),""))</f>
        <v/>
      </c>
      <c r="G141" s="20">
        <f>IF($A141="","",IFERROR(TRIM(INDEX(Responses!$A140:$AN140,MATCH(Lists!$B$10,Responses!$A$1:$AN$1,0))&amp;""),""))</f>
        <v/>
      </c>
      <c r="H141" s="20">
        <f>IF($A141="","",IFERROR(TRIM(INDEX(Responses!$A140:$AN140,MATCH(Lists!$B$11,Responses!$A$1:$AN$1,0))&amp;""),""))</f>
        <v/>
      </c>
      <c r="I141" s="20">
        <f>IF($A141="","",IFERROR(TRIM(INDEX(Responses!$A140:$AN140,MATCH(Lists!$B$12,Responses!$A$1:$AN$1,0))&amp;""),""))</f>
        <v/>
      </c>
      <c r="J141" s="20">
        <f>IF($A141="","",IFERROR(TRIM(INDEX(Responses!$A140:$AN140,MATCH(Lists!$B$13,Responses!$A$1:$AN$1,0))&amp;""),""))</f>
        <v/>
      </c>
      <c r="K141" s="20">
        <f>IF($A141="","",IFERROR(TRIM(INDEX(Responses!$A140:$AN140,MATCH(Lists!$B$14,Responses!$A$1:$AN$1,0))&amp;""),""))</f>
        <v/>
      </c>
      <c r="L141" s="20">
        <f>IF($A141="","",IFERROR(TRIM(INDEX(Responses!$A140:$AN140,MATCH(Lists!$B$15,Responses!$A$1:$AN$1,0))&amp;""),""))</f>
        <v/>
      </c>
      <c r="M141" s="20">
        <f>IF($A141="","",IFERROR(TRIM(INDEX(Responses!$A140:$AN140,MATCH(Lists!$B$16,Responses!$A$1:$AN$1,0))&amp;""),""))</f>
        <v/>
      </c>
      <c r="N141" s="20">
        <f>IF($A141="","",IFERROR(TRIM(INDEX(Responses!$A140:$AN140,MATCH(Lists!$B$17,Responses!$A$1:$AN$1,0))&amp;""),""))</f>
        <v/>
      </c>
      <c r="O141" s="20">
        <f>IF($A141="","",IFERROR(TRIM(INDEX(Responses!$A140:$AN140,MATCH(Lists!$B$18,Responses!$A$1:$AN$1,0))&amp;""),""))</f>
        <v/>
      </c>
      <c r="P141" s="20">
        <f>IF($A141="","",IFERROR(TRIM(INDEX(Responses!$A140:$AN140,MATCH(Lists!$B$19,Responses!$A$1:$AN$1,0))&amp;""),""))</f>
        <v/>
      </c>
      <c r="Q141" s="20">
        <f>IF($A141="","",IFERROR(TRIM(INDEX(Responses!$A140:$AN140,MATCH(Lists!$B$24,Responses!$A$1:$AN$1,0))&amp;""),""))</f>
        <v/>
      </c>
      <c r="R141" s="20">
        <f>IF($A141="","",IFERROR(TRIM(INDEX(Responses!$A140:$AN140,MATCH(Lists!$B$21,Responses!$A$1:$AN$1,0))&amp;""),""))</f>
        <v/>
      </c>
    </row>
    <row r="142">
      <c r="A142" s="20">
        <f>IFERROR(TRIM(INDEX(Responses!$A141:$AN141,MATCH(Lists!$B$3,Responses!$A$1:$AN$1,0))&amp;""),"")</f>
        <v/>
      </c>
      <c r="B142" s="20">
        <f>IF($A142="","",IFERROR(TRIM(INDEX(Responses!$A141:$AN141,MATCH(Lists!$B$4,Responses!$A$1:$AN$1,0))&amp;""),""))</f>
        <v/>
      </c>
      <c r="C142" s="20">
        <f>IF($A142="","",IF(IFERROR(TRIM(INDEX(Responses!$A141:$AN141,MATCH(Lists!$B$5,Responses!$A$1:$AN$1,0))&amp;""),"")&lt;&gt;"",IFERROR(TRIM(INDEX(Responses!$A141:$AN141,MATCH(Lists!$B$5,Responses!$A$1:$AN$1,0))&amp;""),""),IFERROR(TRIM(INDEX(Responses!$A141:$AN141,MATCH(Lists!$B$6,Responses!$A$1:$AN$1,0))&amp;""),"")))</f>
        <v/>
      </c>
      <c r="D142" s="20">
        <f>IF($A142="","",IFERROR(TRIM(INDEX(Responses!$A141:$AN141,MATCH(Lists!$B$7,Responses!$A$1:$AN$1,0))&amp;""),""))</f>
        <v/>
      </c>
      <c r="E142" s="20">
        <f>IF($A142="","",IFERROR(TRIM(INDEX(Responses!$A141:$AN141,MATCH(Lists!$B$8,Responses!$A$1:$AN$1,0))&amp;""),""))</f>
        <v/>
      </c>
      <c r="F142" s="20">
        <f>IF($A142="","",IFERROR(TRIM(INDEX(Responses!$A141:$AN141,MATCH(Lists!$B$9,Responses!$A$1:$AN$1,0))&amp;""),""))</f>
        <v/>
      </c>
      <c r="G142" s="20">
        <f>IF($A142="","",IFERROR(TRIM(INDEX(Responses!$A141:$AN141,MATCH(Lists!$B$10,Responses!$A$1:$AN$1,0))&amp;""),""))</f>
        <v/>
      </c>
      <c r="H142" s="20">
        <f>IF($A142="","",IFERROR(TRIM(INDEX(Responses!$A141:$AN141,MATCH(Lists!$B$11,Responses!$A$1:$AN$1,0))&amp;""),""))</f>
        <v/>
      </c>
      <c r="I142" s="20">
        <f>IF($A142="","",IFERROR(TRIM(INDEX(Responses!$A141:$AN141,MATCH(Lists!$B$12,Responses!$A$1:$AN$1,0))&amp;""),""))</f>
        <v/>
      </c>
      <c r="J142" s="20">
        <f>IF($A142="","",IFERROR(TRIM(INDEX(Responses!$A141:$AN141,MATCH(Lists!$B$13,Responses!$A$1:$AN$1,0))&amp;""),""))</f>
        <v/>
      </c>
      <c r="K142" s="20">
        <f>IF($A142="","",IFERROR(TRIM(INDEX(Responses!$A141:$AN141,MATCH(Lists!$B$14,Responses!$A$1:$AN$1,0))&amp;""),""))</f>
        <v/>
      </c>
      <c r="L142" s="20">
        <f>IF($A142="","",IFERROR(TRIM(INDEX(Responses!$A141:$AN141,MATCH(Lists!$B$15,Responses!$A$1:$AN$1,0))&amp;""),""))</f>
        <v/>
      </c>
      <c r="M142" s="20">
        <f>IF($A142="","",IFERROR(TRIM(INDEX(Responses!$A141:$AN141,MATCH(Lists!$B$16,Responses!$A$1:$AN$1,0))&amp;""),""))</f>
        <v/>
      </c>
      <c r="N142" s="20">
        <f>IF($A142="","",IFERROR(TRIM(INDEX(Responses!$A141:$AN141,MATCH(Lists!$B$17,Responses!$A$1:$AN$1,0))&amp;""),""))</f>
        <v/>
      </c>
      <c r="O142" s="20">
        <f>IF($A142="","",IFERROR(TRIM(INDEX(Responses!$A141:$AN141,MATCH(Lists!$B$18,Responses!$A$1:$AN$1,0))&amp;""),""))</f>
        <v/>
      </c>
      <c r="P142" s="20">
        <f>IF($A142="","",IFERROR(TRIM(INDEX(Responses!$A141:$AN141,MATCH(Lists!$B$19,Responses!$A$1:$AN$1,0))&amp;""),""))</f>
        <v/>
      </c>
      <c r="Q142" s="20">
        <f>IF($A142="","",IFERROR(TRIM(INDEX(Responses!$A141:$AN141,MATCH(Lists!$B$24,Responses!$A$1:$AN$1,0))&amp;""),""))</f>
        <v/>
      </c>
      <c r="R142" s="20">
        <f>IF($A142="","",IFERROR(TRIM(INDEX(Responses!$A141:$AN141,MATCH(Lists!$B$21,Responses!$A$1:$AN$1,0))&amp;""),""))</f>
        <v/>
      </c>
    </row>
    <row r="143">
      <c r="A143" s="20">
        <f>IFERROR(TRIM(INDEX(Responses!$A142:$AN142,MATCH(Lists!$B$3,Responses!$A$1:$AN$1,0))&amp;""),"")</f>
        <v/>
      </c>
      <c r="B143" s="20">
        <f>IF($A143="","",IFERROR(TRIM(INDEX(Responses!$A142:$AN142,MATCH(Lists!$B$4,Responses!$A$1:$AN$1,0))&amp;""),""))</f>
        <v/>
      </c>
      <c r="C143" s="20">
        <f>IF($A143="","",IF(IFERROR(TRIM(INDEX(Responses!$A142:$AN142,MATCH(Lists!$B$5,Responses!$A$1:$AN$1,0))&amp;""),"")&lt;&gt;"",IFERROR(TRIM(INDEX(Responses!$A142:$AN142,MATCH(Lists!$B$5,Responses!$A$1:$AN$1,0))&amp;""),""),IFERROR(TRIM(INDEX(Responses!$A142:$AN142,MATCH(Lists!$B$6,Responses!$A$1:$AN$1,0))&amp;""),"")))</f>
        <v/>
      </c>
      <c r="D143" s="20">
        <f>IF($A143="","",IFERROR(TRIM(INDEX(Responses!$A142:$AN142,MATCH(Lists!$B$7,Responses!$A$1:$AN$1,0))&amp;""),""))</f>
        <v/>
      </c>
      <c r="E143" s="20">
        <f>IF($A143="","",IFERROR(TRIM(INDEX(Responses!$A142:$AN142,MATCH(Lists!$B$8,Responses!$A$1:$AN$1,0))&amp;""),""))</f>
        <v/>
      </c>
      <c r="F143" s="20">
        <f>IF($A143="","",IFERROR(TRIM(INDEX(Responses!$A142:$AN142,MATCH(Lists!$B$9,Responses!$A$1:$AN$1,0))&amp;""),""))</f>
        <v/>
      </c>
      <c r="G143" s="20">
        <f>IF($A143="","",IFERROR(TRIM(INDEX(Responses!$A142:$AN142,MATCH(Lists!$B$10,Responses!$A$1:$AN$1,0))&amp;""),""))</f>
        <v/>
      </c>
      <c r="H143" s="20">
        <f>IF($A143="","",IFERROR(TRIM(INDEX(Responses!$A142:$AN142,MATCH(Lists!$B$11,Responses!$A$1:$AN$1,0))&amp;""),""))</f>
        <v/>
      </c>
      <c r="I143" s="20">
        <f>IF($A143="","",IFERROR(TRIM(INDEX(Responses!$A142:$AN142,MATCH(Lists!$B$12,Responses!$A$1:$AN$1,0))&amp;""),""))</f>
        <v/>
      </c>
      <c r="J143" s="20">
        <f>IF($A143="","",IFERROR(TRIM(INDEX(Responses!$A142:$AN142,MATCH(Lists!$B$13,Responses!$A$1:$AN$1,0))&amp;""),""))</f>
        <v/>
      </c>
      <c r="K143" s="20">
        <f>IF($A143="","",IFERROR(TRIM(INDEX(Responses!$A142:$AN142,MATCH(Lists!$B$14,Responses!$A$1:$AN$1,0))&amp;""),""))</f>
        <v/>
      </c>
      <c r="L143" s="20">
        <f>IF($A143="","",IFERROR(TRIM(INDEX(Responses!$A142:$AN142,MATCH(Lists!$B$15,Responses!$A$1:$AN$1,0))&amp;""),""))</f>
        <v/>
      </c>
      <c r="M143" s="20">
        <f>IF($A143="","",IFERROR(TRIM(INDEX(Responses!$A142:$AN142,MATCH(Lists!$B$16,Responses!$A$1:$AN$1,0))&amp;""),""))</f>
        <v/>
      </c>
      <c r="N143" s="20">
        <f>IF($A143="","",IFERROR(TRIM(INDEX(Responses!$A142:$AN142,MATCH(Lists!$B$17,Responses!$A$1:$AN$1,0))&amp;""),""))</f>
        <v/>
      </c>
      <c r="O143" s="20">
        <f>IF($A143="","",IFERROR(TRIM(INDEX(Responses!$A142:$AN142,MATCH(Lists!$B$18,Responses!$A$1:$AN$1,0))&amp;""),""))</f>
        <v/>
      </c>
      <c r="P143" s="20">
        <f>IF($A143="","",IFERROR(TRIM(INDEX(Responses!$A142:$AN142,MATCH(Lists!$B$19,Responses!$A$1:$AN$1,0))&amp;""),""))</f>
        <v/>
      </c>
      <c r="Q143" s="20">
        <f>IF($A143="","",IFERROR(TRIM(INDEX(Responses!$A142:$AN142,MATCH(Lists!$B$24,Responses!$A$1:$AN$1,0))&amp;""),""))</f>
        <v/>
      </c>
      <c r="R143" s="20">
        <f>IF($A143="","",IFERROR(TRIM(INDEX(Responses!$A142:$AN142,MATCH(Lists!$B$21,Responses!$A$1:$AN$1,0))&amp;""),""))</f>
        <v/>
      </c>
    </row>
    <row r="144">
      <c r="A144" s="20">
        <f>IFERROR(TRIM(INDEX(Responses!$A143:$AN143,MATCH(Lists!$B$3,Responses!$A$1:$AN$1,0))&amp;""),"")</f>
        <v/>
      </c>
      <c r="B144" s="20">
        <f>IF($A144="","",IFERROR(TRIM(INDEX(Responses!$A143:$AN143,MATCH(Lists!$B$4,Responses!$A$1:$AN$1,0))&amp;""),""))</f>
        <v/>
      </c>
      <c r="C144" s="20">
        <f>IF($A144="","",IF(IFERROR(TRIM(INDEX(Responses!$A143:$AN143,MATCH(Lists!$B$5,Responses!$A$1:$AN$1,0))&amp;""),"")&lt;&gt;"",IFERROR(TRIM(INDEX(Responses!$A143:$AN143,MATCH(Lists!$B$5,Responses!$A$1:$AN$1,0))&amp;""),""),IFERROR(TRIM(INDEX(Responses!$A143:$AN143,MATCH(Lists!$B$6,Responses!$A$1:$AN$1,0))&amp;""),"")))</f>
        <v/>
      </c>
      <c r="D144" s="20">
        <f>IF($A144="","",IFERROR(TRIM(INDEX(Responses!$A143:$AN143,MATCH(Lists!$B$7,Responses!$A$1:$AN$1,0))&amp;""),""))</f>
        <v/>
      </c>
      <c r="E144" s="20">
        <f>IF($A144="","",IFERROR(TRIM(INDEX(Responses!$A143:$AN143,MATCH(Lists!$B$8,Responses!$A$1:$AN$1,0))&amp;""),""))</f>
        <v/>
      </c>
      <c r="F144" s="20">
        <f>IF($A144="","",IFERROR(TRIM(INDEX(Responses!$A143:$AN143,MATCH(Lists!$B$9,Responses!$A$1:$AN$1,0))&amp;""),""))</f>
        <v/>
      </c>
      <c r="G144" s="20">
        <f>IF($A144="","",IFERROR(TRIM(INDEX(Responses!$A143:$AN143,MATCH(Lists!$B$10,Responses!$A$1:$AN$1,0))&amp;""),""))</f>
        <v/>
      </c>
      <c r="H144" s="20">
        <f>IF($A144="","",IFERROR(TRIM(INDEX(Responses!$A143:$AN143,MATCH(Lists!$B$11,Responses!$A$1:$AN$1,0))&amp;""),""))</f>
        <v/>
      </c>
      <c r="I144" s="20">
        <f>IF($A144="","",IFERROR(TRIM(INDEX(Responses!$A143:$AN143,MATCH(Lists!$B$12,Responses!$A$1:$AN$1,0))&amp;""),""))</f>
        <v/>
      </c>
      <c r="J144" s="20">
        <f>IF($A144="","",IFERROR(TRIM(INDEX(Responses!$A143:$AN143,MATCH(Lists!$B$13,Responses!$A$1:$AN$1,0))&amp;""),""))</f>
        <v/>
      </c>
      <c r="K144" s="20">
        <f>IF($A144="","",IFERROR(TRIM(INDEX(Responses!$A143:$AN143,MATCH(Lists!$B$14,Responses!$A$1:$AN$1,0))&amp;""),""))</f>
        <v/>
      </c>
      <c r="L144" s="20">
        <f>IF($A144="","",IFERROR(TRIM(INDEX(Responses!$A143:$AN143,MATCH(Lists!$B$15,Responses!$A$1:$AN$1,0))&amp;""),""))</f>
        <v/>
      </c>
      <c r="M144" s="20">
        <f>IF($A144="","",IFERROR(TRIM(INDEX(Responses!$A143:$AN143,MATCH(Lists!$B$16,Responses!$A$1:$AN$1,0))&amp;""),""))</f>
        <v/>
      </c>
      <c r="N144" s="20">
        <f>IF($A144="","",IFERROR(TRIM(INDEX(Responses!$A143:$AN143,MATCH(Lists!$B$17,Responses!$A$1:$AN$1,0))&amp;""),""))</f>
        <v/>
      </c>
      <c r="O144" s="20">
        <f>IF($A144="","",IFERROR(TRIM(INDEX(Responses!$A143:$AN143,MATCH(Lists!$B$18,Responses!$A$1:$AN$1,0))&amp;""),""))</f>
        <v/>
      </c>
      <c r="P144" s="20">
        <f>IF($A144="","",IFERROR(TRIM(INDEX(Responses!$A143:$AN143,MATCH(Lists!$B$19,Responses!$A$1:$AN$1,0))&amp;""),""))</f>
        <v/>
      </c>
      <c r="Q144" s="20">
        <f>IF($A144="","",IFERROR(TRIM(INDEX(Responses!$A143:$AN143,MATCH(Lists!$B$24,Responses!$A$1:$AN$1,0))&amp;""),""))</f>
        <v/>
      </c>
      <c r="R144" s="20">
        <f>IF($A144="","",IFERROR(TRIM(INDEX(Responses!$A143:$AN143,MATCH(Lists!$B$21,Responses!$A$1:$AN$1,0))&amp;""),""))</f>
        <v/>
      </c>
    </row>
    <row r="145">
      <c r="A145" s="20">
        <f>IFERROR(TRIM(INDEX(Responses!$A144:$AN144,MATCH(Lists!$B$3,Responses!$A$1:$AN$1,0))&amp;""),"")</f>
        <v/>
      </c>
      <c r="B145" s="20">
        <f>IF($A145="","",IFERROR(TRIM(INDEX(Responses!$A144:$AN144,MATCH(Lists!$B$4,Responses!$A$1:$AN$1,0))&amp;""),""))</f>
        <v/>
      </c>
      <c r="C145" s="20">
        <f>IF($A145="","",IF(IFERROR(TRIM(INDEX(Responses!$A144:$AN144,MATCH(Lists!$B$5,Responses!$A$1:$AN$1,0))&amp;""),"")&lt;&gt;"",IFERROR(TRIM(INDEX(Responses!$A144:$AN144,MATCH(Lists!$B$5,Responses!$A$1:$AN$1,0))&amp;""),""),IFERROR(TRIM(INDEX(Responses!$A144:$AN144,MATCH(Lists!$B$6,Responses!$A$1:$AN$1,0))&amp;""),"")))</f>
        <v/>
      </c>
      <c r="D145" s="20">
        <f>IF($A145="","",IFERROR(TRIM(INDEX(Responses!$A144:$AN144,MATCH(Lists!$B$7,Responses!$A$1:$AN$1,0))&amp;""),""))</f>
        <v/>
      </c>
      <c r="E145" s="20">
        <f>IF($A145="","",IFERROR(TRIM(INDEX(Responses!$A144:$AN144,MATCH(Lists!$B$8,Responses!$A$1:$AN$1,0))&amp;""),""))</f>
        <v/>
      </c>
      <c r="F145" s="20">
        <f>IF($A145="","",IFERROR(TRIM(INDEX(Responses!$A144:$AN144,MATCH(Lists!$B$9,Responses!$A$1:$AN$1,0))&amp;""),""))</f>
        <v/>
      </c>
      <c r="G145" s="20">
        <f>IF($A145="","",IFERROR(TRIM(INDEX(Responses!$A144:$AN144,MATCH(Lists!$B$10,Responses!$A$1:$AN$1,0))&amp;""),""))</f>
        <v/>
      </c>
      <c r="H145" s="20">
        <f>IF($A145="","",IFERROR(TRIM(INDEX(Responses!$A144:$AN144,MATCH(Lists!$B$11,Responses!$A$1:$AN$1,0))&amp;""),""))</f>
        <v/>
      </c>
      <c r="I145" s="20">
        <f>IF($A145="","",IFERROR(TRIM(INDEX(Responses!$A144:$AN144,MATCH(Lists!$B$12,Responses!$A$1:$AN$1,0))&amp;""),""))</f>
        <v/>
      </c>
      <c r="J145" s="20">
        <f>IF($A145="","",IFERROR(TRIM(INDEX(Responses!$A144:$AN144,MATCH(Lists!$B$13,Responses!$A$1:$AN$1,0))&amp;""),""))</f>
        <v/>
      </c>
      <c r="K145" s="20">
        <f>IF($A145="","",IFERROR(TRIM(INDEX(Responses!$A144:$AN144,MATCH(Lists!$B$14,Responses!$A$1:$AN$1,0))&amp;""),""))</f>
        <v/>
      </c>
      <c r="L145" s="20">
        <f>IF($A145="","",IFERROR(TRIM(INDEX(Responses!$A144:$AN144,MATCH(Lists!$B$15,Responses!$A$1:$AN$1,0))&amp;""),""))</f>
        <v/>
      </c>
      <c r="M145" s="20">
        <f>IF($A145="","",IFERROR(TRIM(INDEX(Responses!$A144:$AN144,MATCH(Lists!$B$16,Responses!$A$1:$AN$1,0))&amp;""),""))</f>
        <v/>
      </c>
      <c r="N145" s="20">
        <f>IF($A145="","",IFERROR(TRIM(INDEX(Responses!$A144:$AN144,MATCH(Lists!$B$17,Responses!$A$1:$AN$1,0))&amp;""),""))</f>
        <v/>
      </c>
      <c r="O145" s="20">
        <f>IF($A145="","",IFERROR(TRIM(INDEX(Responses!$A144:$AN144,MATCH(Lists!$B$18,Responses!$A$1:$AN$1,0))&amp;""),""))</f>
        <v/>
      </c>
      <c r="P145" s="20">
        <f>IF($A145="","",IFERROR(TRIM(INDEX(Responses!$A144:$AN144,MATCH(Lists!$B$19,Responses!$A$1:$AN$1,0))&amp;""),""))</f>
        <v/>
      </c>
      <c r="Q145" s="20">
        <f>IF($A145="","",IFERROR(TRIM(INDEX(Responses!$A144:$AN144,MATCH(Lists!$B$24,Responses!$A$1:$AN$1,0))&amp;""),""))</f>
        <v/>
      </c>
      <c r="R145" s="20">
        <f>IF($A145="","",IFERROR(TRIM(INDEX(Responses!$A144:$AN144,MATCH(Lists!$B$21,Responses!$A$1:$AN$1,0))&amp;""),""))</f>
        <v/>
      </c>
    </row>
    <row r="146">
      <c r="A146" s="20">
        <f>IFERROR(TRIM(INDEX(Responses!$A145:$AN145,MATCH(Lists!$B$3,Responses!$A$1:$AN$1,0))&amp;""),"")</f>
        <v/>
      </c>
      <c r="B146" s="20">
        <f>IF($A146="","",IFERROR(TRIM(INDEX(Responses!$A145:$AN145,MATCH(Lists!$B$4,Responses!$A$1:$AN$1,0))&amp;""),""))</f>
        <v/>
      </c>
      <c r="C146" s="20">
        <f>IF($A146="","",IF(IFERROR(TRIM(INDEX(Responses!$A145:$AN145,MATCH(Lists!$B$5,Responses!$A$1:$AN$1,0))&amp;""),"")&lt;&gt;"",IFERROR(TRIM(INDEX(Responses!$A145:$AN145,MATCH(Lists!$B$5,Responses!$A$1:$AN$1,0))&amp;""),""),IFERROR(TRIM(INDEX(Responses!$A145:$AN145,MATCH(Lists!$B$6,Responses!$A$1:$AN$1,0))&amp;""),"")))</f>
        <v/>
      </c>
      <c r="D146" s="20">
        <f>IF($A146="","",IFERROR(TRIM(INDEX(Responses!$A145:$AN145,MATCH(Lists!$B$7,Responses!$A$1:$AN$1,0))&amp;""),""))</f>
        <v/>
      </c>
      <c r="E146" s="20">
        <f>IF($A146="","",IFERROR(TRIM(INDEX(Responses!$A145:$AN145,MATCH(Lists!$B$8,Responses!$A$1:$AN$1,0))&amp;""),""))</f>
        <v/>
      </c>
      <c r="F146" s="20">
        <f>IF($A146="","",IFERROR(TRIM(INDEX(Responses!$A145:$AN145,MATCH(Lists!$B$9,Responses!$A$1:$AN$1,0))&amp;""),""))</f>
        <v/>
      </c>
      <c r="G146" s="20">
        <f>IF($A146="","",IFERROR(TRIM(INDEX(Responses!$A145:$AN145,MATCH(Lists!$B$10,Responses!$A$1:$AN$1,0))&amp;""),""))</f>
        <v/>
      </c>
      <c r="H146" s="20">
        <f>IF($A146="","",IFERROR(TRIM(INDEX(Responses!$A145:$AN145,MATCH(Lists!$B$11,Responses!$A$1:$AN$1,0))&amp;""),""))</f>
        <v/>
      </c>
      <c r="I146" s="20">
        <f>IF($A146="","",IFERROR(TRIM(INDEX(Responses!$A145:$AN145,MATCH(Lists!$B$12,Responses!$A$1:$AN$1,0))&amp;""),""))</f>
        <v/>
      </c>
      <c r="J146" s="20">
        <f>IF($A146="","",IFERROR(TRIM(INDEX(Responses!$A145:$AN145,MATCH(Lists!$B$13,Responses!$A$1:$AN$1,0))&amp;""),""))</f>
        <v/>
      </c>
      <c r="K146" s="20">
        <f>IF($A146="","",IFERROR(TRIM(INDEX(Responses!$A145:$AN145,MATCH(Lists!$B$14,Responses!$A$1:$AN$1,0))&amp;""),""))</f>
        <v/>
      </c>
      <c r="L146" s="20">
        <f>IF($A146="","",IFERROR(TRIM(INDEX(Responses!$A145:$AN145,MATCH(Lists!$B$15,Responses!$A$1:$AN$1,0))&amp;""),""))</f>
        <v/>
      </c>
      <c r="M146" s="20">
        <f>IF($A146="","",IFERROR(TRIM(INDEX(Responses!$A145:$AN145,MATCH(Lists!$B$16,Responses!$A$1:$AN$1,0))&amp;""),""))</f>
        <v/>
      </c>
      <c r="N146" s="20">
        <f>IF($A146="","",IFERROR(TRIM(INDEX(Responses!$A145:$AN145,MATCH(Lists!$B$17,Responses!$A$1:$AN$1,0))&amp;""),""))</f>
        <v/>
      </c>
      <c r="O146" s="20">
        <f>IF($A146="","",IFERROR(TRIM(INDEX(Responses!$A145:$AN145,MATCH(Lists!$B$18,Responses!$A$1:$AN$1,0))&amp;""),""))</f>
        <v/>
      </c>
      <c r="P146" s="20">
        <f>IF($A146="","",IFERROR(TRIM(INDEX(Responses!$A145:$AN145,MATCH(Lists!$B$19,Responses!$A$1:$AN$1,0))&amp;""),""))</f>
        <v/>
      </c>
      <c r="Q146" s="20">
        <f>IF($A146="","",IFERROR(TRIM(INDEX(Responses!$A145:$AN145,MATCH(Lists!$B$24,Responses!$A$1:$AN$1,0))&amp;""),""))</f>
        <v/>
      </c>
      <c r="R146" s="20">
        <f>IF($A146="","",IFERROR(TRIM(INDEX(Responses!$A145:$AN145,MATCH(Lists!$B$21,Responses!$A$1:$AN$1,0))&amp;""),""))</f>
        <v/>
      </c>
    </row>
    <row r="147">
      <c r="A147" s="20">
        <f>IFERROR(TRIM(INDEX(Responses!$A146:$AN146,MATCH(Lists!$B$3,Responses!$A$1:$AN$1,0))&amp;""),"")</f>
        <v/>
      </c>
      <c r="B147" s="20">
        <f>IF($A147="","",IFERROR(TRIM(INDEX(Responses!$A146:$AN146,MATCH(Lists!$B$4,Responses!$A$1:$AN$1,0))&amp;""),""))</f>
        <v/>
      </c>
      <c r="C147" s="20">
        <f>IF($A147="","",IF(IFERROR(TRIM(INDEX(Responses!$A146:$AN146,MATCH(Lists!$B$5,Responses!$A$1:$AN$1,0))&amp;""),"")&lt;&gt;"",IFERROR(TRIM(INDEX(Responses!$A146:$AN146,MATCH(Lists!$B$5,Responses!$A$1:$AN$1,0))&amp;""),""),IFERROR(TRIM(INDEX(Responses!$A146:$AN146,MATCH(Lists!$B$6,Responses!$A$1:$AN$1,0))&amp;""),"")))</f>
        <v/>
      </c>
      <c r="D147" s="20">
        <f>IF($A147="","",IFERROR(TRIM(INDEX(Responses!$A146:$AN146,MATCH(Lists!$B$7,Responses!$A$1:$AN$1,0))&amp;""),""))</f>
        <v/>
      </c>
      <c r="E147" s="20">
        <f>IF($A147="","",IFERROR(TRIM(INDEX(Responses!$A146:$AN146,MATCH(Lists!$B$8,Responses!$A$1:$AN$1,0))&amp;""),""))</f>
        <v/>
      </c>
      <c r="F147" s="20">
        <f>IF($A147="","",IFERROR(TRIM(INDEX(Responses!$A146:$AN146,MATCH(Lists!$B$9,Responses!$A$1:$AN$1,0))&amp;""),""))</f>
        <v/>
      </c>
      <c r="G147" s="20">
        <f>IF($A147="","",IFERROR(TRIM(INDEX(Responses!$A146:$AN146,MATCH(Lists!$B$10,Responses!$A$1:$AN$1,0))&amp;""),""))</f>
        <v/>
      </c>
      <c r="H147" s="20">
        <f>IF($A147="","",IFERROR(TRIM(INDEX(Responses!$A146:$AN146,MATCH(Lists!$B$11,Responses!$A$1:$AN$1,0))&amp;""),""))</f>
        <v/>
      </c>
      <c r="I147" s="20">
        <f>IF($A147="","",IFERROR(TRIM(INDEX(Responses!$A146:$AN146,MATCH(Lists!$B$12,Responses!$A$1:$AN$1,0))&amp;""),""))</f>
        <v/>
      </c>
      <c r="J147" s="20">
        <f>IF($A147="","",IFERROR(TRIM(INDEX(Responses!$A146:$AN146,MATCH(Lists!$B$13,Responses!$A$1:$AN$1,0))&amp;""),""))</f>
        <v/>
      </c>
      <c r="K147" s="20">
        <f>IF($A147="","",IFERROR(TRIM(INDEX(Responses!$A146:$AN146,MATCH(Lists!$B$14,Responses!$A$1:$AN$1,0))&amp;""),""))</f>
        <v/>
      </c>
      <c r="L147" s="20">
        <f>IF($A147="","",IFERROR(TRIM(INDEX(Responses!$A146:$AN146,MATCH(Lists!$B$15,Responses!$A$1:$AN$1,0))&amp;""),""))</f>
        <v/>
      </c>
      <c r="M147" s="20">
        <f>IF($A147="","",IFERROR(TRIM(INDEX(Responses!$A146:$AN146,MATCH(Lists!$B$16,Responses!$A$1:$AN$1,0))&amp;""),""))</f>
        <v/>
      </c>
      <c r="N147" s="20">
        <f>IF($A147="","",IFERROR(TRIM(INDEX(Responses!$A146:$AN146,MATCH(Lists!$B$17,Responses!$A$1:$AN$1,0))&amp;""),""))</f>
        <v/>
      </c>
      <c r="O147" s="20">
        <f>IF($A147="","",IFERROR(TRIM(INDEX(Responses!$A146:$AN146,MATCH(Lists!$B$18,Responses!$A$1:$AN$1,0))&amp;""),""))</f>
        <v/>
      </c>
      <c r="P147" s="20">
        <f>IF($A147="","",IFERROR(TRIM(INDEX(Responses!$A146:$AN146,MATCH(Lists!$B$19,Responses!$A$1:$AN$1,0))&amp;""),""))</f>
        <v/>
      </c>
      <c r="Q147" s="20">
        <f>IF($A147="","",IFERROR(TRIM(INDEX(Responses!$A146:$AN146,MATCH(Lists!$B$24,Responses!$A$1:$AN$1,0))&amp;""),""))</f>
        <v/>
      </c>
      <c r="R147" s="20">
        <f>IF($A147="","",IFERROR(TRIM(INDEX(Responses!$A146:$AN146,MATCH(Lists!$B$21,Responses!$A$1:$AN$1,0))&amp;""),""))</f>
        <v/>
      </c>
    </row>
    <row r="148">
      <c r="A148" s="20">
        <f>IFERROR(TRIM(INDEX(Responses!$A147:$AN147,MATCH(Lists!$B$3,Responses!$A$1:$AN$1,0))&amp;""),"")</f>
        <v/>
      </c>
      <c r="B148" s="20">
        <f>IF($A148="","",IFERROR(TRIM(INDEX(Responses!$A147:$AN147,MATCH(Lists!$B$4,Responses!$A$1:$AN$1,0))&amp;""),""))</f>
        <v/>
      </c>
      <c r="C148" s="20">
        <f>IF($A148="","",IF(IFERROR(TRIM(INDEX(Responses!$A147:$AN147,MATCH(Lists!$B$5,Responses!$A$1:$AN$1,0))&amp;""),"")&lt;&gt;"",IFERROR(TRIM(INDEX(Responses!$A147:$AN147,MATCH(Lists!$B$5,Responses!$A$1:$AN$1,0))&amp;""),""),IFERROR(TRIM(INDEX(Responses!$A147:$AN147,MATCH(Lists!$B$6,Responses!$A$1:$AN$1,0))&amp;""),"")))</f>
        <v/>
      </c>
      <c r="D148" s="20">
        <f>IF($A148="","",IFERROR(TRIM(INDEX(Responses!$A147:$AN147,MATCH(Lists!$B$7,Responses!$A$1:$AN$1,0))&amp;""),""))</f>
        <v/>
      </c>
      <c r="E148" s="20">
        <f>IF($A148="","",IFERROR(TRIM(INDEX(Responses!$A147:$AN147,MATCH(Lists!$B$8,Responses!$A$1:$AN$1,0))&amp;""),""))</f>
        <v/>
      </c>
      <c r="F148" s="20">
        <f>IF($A148="","",IFERROR(TRIM(INDEX(Responses!$A147:$AN147,MATCH(Lists!$B$9,Responses!$A$1:$AN$1,0))&amp;""),""))</f>
        <v/>
      </c>
      <c r="G148" s="20">
        <f>IF($A148="","",IFERROR(TRIM(INDEX(Responses!$A147:$AN147,MATCH(Lists!$B$10,Responses!$A$1:$AN$1,0))&amp;""),""))</f>
        <v/>
      </c>
      <c r="H148" s="20">
        <f>IF($A148="","",IFERROR(TRIM(INDEX(Responses!$A147:$AN147,MATCH(Lists!$B$11,Responses!$A$1:$AN$1,0))&amp;""),""))</f>
        <v/>
      </c>
      <c r="I148" s="20">
        <f>IF($A148="","",IFERROR(TRIM(INDEX(Responses!$A147:$AN147,MATCH(Lists!$B$12,Responses!$A$1:$AN$1,0))&amp;""),""))</f>
        <v/>
      </c>
      <c r="J148" s="20">
        <f>IF($A148="","",IFERROR(TRIM(INDEX(Responses!$A147:$AN147,MATCH(Lists!$B$13,Responses!$A$1:$AN$1,0))&amp;""),""))</f>
        <v/>
      </c>
      <c r="K148" s="20">
        <f>IF($A148="","",IFERROR(TRIM(INDEX(Responses!$A147:$AN147,MATCH(Lists!$B$14,Responses!$A$1:$AN$1,0))&amp;""),""))</f>
        <v/>
      </c>
      <c r="L148" s="20">
        <f>IF($A148="","",IFERROR(TRIM(INDEX(Responses!$A147:$AN147,MATCH(Lists!$B$15,Responses!$A$1:$AN$1,0))&amp;""),""))</f>
        <v/>
      </c>
      <c r="M148" s="20">
        <f>IF($A148="","",IFERROR(TRIM(INDEX(Responses!$A147:$AN147,MATCH(Lists!$B$16,Responses!$A$1:$AN$1,0))&amp;""),""))</f>
        <v/>
      </c>
      <c r="N148" s="20">
        <f>IF($A148="","",IFERROR(TRIM(INDEX(Responses!$A147:$AN147,MATCH(Lists!$B$17,Responses!$A$1:$AN$1,0))&amp;""),""))</f>
        <v/>
      </c>
      <c r="O148" s="20">
        <f>IF($A148="","",IFERROR(TRIM(INDEX(Responses!$A147:$AN147,MATCH(Lists!$B$18,Responses!$A$1:$AN$1,0))&amp;""),""))</f>
        <v/>
      </c>
      <c r="P148" s="20">
        <f>IF($A148="","",IFERROR(TRIM(INDEX(Responses!$A147:$AN147,MATCH(Lists!$B$19,Responses!$A$1:$AN$1,0))&amp;""),""))</f>
        <v/>
      </c>
      <c r="Q148" s="20">
        <f>IF($A148="","",IFERROR(TRIM(INDEX(Responses!$A147:$AN147,MATCH(Lists!$B$24,Responses!$A$1:$AN$1,0))&amp;""),""))</f>
        <v/>
      </c>
      <c r="R148" s="20">
        <f>IF($A148="","",IFERROR(TRIM(INDEX(Responses!$A147:$AN147,MATCH(Lists!$B$21,Responses!$A$1:$AN$1,0))&amp;""),""))</f>
        <v/>
      </c>
    </row>
    <row r="149">
      <c r="A149" s="20">
        <f>IFERROR(TRIM(INDEX(Responses!$A148:$AN148,MATCH(Lists!$B$3,Responses!$A$1:$AN$1,0))&amp;""),"")</f>
        <v/>
      </c>
      <c r="B149" s="20">
        <f>IF($A149="","",IFERROR(TRIM(INDEX(Responses!$A148:$AN148,MATCH(Lists!$B$4,Responses!$A$1:$AN$1,0))&amp;""),""))</f>
        <v/>
      </c>
      <c r="C149" s="20">
        <f>IF($A149="","",IF(IFERROR(TRIM(INDEX(Responses!$A148:$AN148,MATCH(Lists!$B$5,Responses!$A$1:$AN$1,0))&amp;""),"")&lt;&gt;"",IFERROR(TRIM(INDEX(Responses!$A148:$AN148,MATCH(Lists!$B$5,Responses!$A$1:$AN$1,0))&amp;""),""),IFERROR(TRIM(INDEX(Responses!$A148:$AN148,MATCH(Lists!$B$6,Responses!$A$1:$AN$1,0))&amp;""),"")))</f>
        <v/>
      </c>
      <c r="D149" s="20">
        <f>IF($A149="","",IFERROR(TRIM(INDEX(Responses!$A148:$AN148,MATCH(Lists!$B$7,Responses!$A$1:$AN$1,0))&amp;""),""))</f>
        <v/>
      </c>
      <c r="E149" s="20">
        <f>IF($A149="","",IFERROR(TRIM(INDEX(Responses!$A148:$AN148,MATCH(Lists!$B$8,Responses!$A$1:$AN$1,0))&amp;""),""))</f>
        <v/>
      </c>
      <c r="F149" s="20">
        <f>IF($A149="","",IFERROR(TRIM(INDEX(Responses!$A148:$AN148,MATCH(Lists!$B$9,Responses!$A$1:$AN$1,0))&amp;""),""))</f>
        <v/>
      </c>
      <c r="G149" s="20">
        <f>IF($A149="","",IFERROR(TRIM(INDEX(Responses!$A148:$AN148,MATCH(Lists!$B$10,Responses!$A$1:$AN$1,0))&amp;""),""))</f>
        <v/>
      </c>
      <c r="H149" s="20">
        <f>IF($A149="","",IFERROR(TRIM(INDEX(Responses!$A148:$AN148,MATCH(Lists!$B$11,Responses!$A$1:$AN$1,0))&amp;""),""))</f>
        <v/>
      </c>
      <c r="I149" s="20">
        <f>IF($A149="","",IFERROR(TRIM(INDEX(Responses!$A148:$AN148,MATCH(Lists!$B$12,Responses!$A$1:$AN$1,0))&amp;""),""))</f>
        <v/>
      </c>
      <c r="J149" s="20">
        <f>IF($A149="","",IFERROR(TRIM(INDEX(Responses!$A148:$AN148,MATCH(Lists!$B$13,Responses!$A$1:$AN$1,0))&amp;""),""))</f>
        <v/>
      </c>
      <c r="K149" s="20">
        <f>IF($A149="","",IFERROR(TRIM(INDEX(Responses!$A148:$AN148,MATCH(Lists!$B$14,Responses!$A$1:$AN$1,0))&amp;""),""))</f>
        <v/>
      </c>
      <c r="L149" s="20">
        <f>IF($A149="","",IFERROR(TRIM(INDEX(Responses!$A148:$AN148,MATCH(Lists!$B$15,Responses!$A$1:$AN$1,0))&amp;""),""))</f>
        <v/>
      </c>
      <c r="M149" s="20">
        <f>IF($A149="","",IFERROR(TRIM(INDEX(Responses!$A148:$AN148,MATCH(Lists!$B$16,Responses!$A$1:$AN$1,0))&amp;""),""))</f>
        <v/>
      </c>
      <c r="N149" s="20">
        <f>IF($A149="","",IFERROR(TRIM(INDEX(Responses!$A148:$AN148,MATCH(Lists!$B$17,Responses!$A$1:$AN$1,0))&amp;""),""))</f>
        <v/>
      </c>
      <c r="O149" s="20">
        <f>IF($A149="","",IFERROR(TRIM(INDEX(Responses!$A148:$AN148,MATCH(Lists!$B$18,Responses!$A$1:$AN$1,0))&amp;""),""))</f>
        <v/>
      </c>
      <c r="P149" s="20">
        <f>IF($A149="","",IFERROR(TRIM(INDEX(Responses!$A148:$AN148,MATCH(Lists!$B$19,Responses!$A$1:$AN$1,0))&amp;""),""))</f>
        <v/>
      </c>
      <c r="Q149" s="20">
        <f>IF($A149="","",IFERROR(TRIM(INDEX(Responses!$A148:$AN148,MATCH(Lists!$B$24,Responses!$A$1:$AN$1,0))&amp;""),""))</f>
        <v/>
      </c>
      <c r="R149" s="20">
        <f>IF($A149="","",IFERROR(TRIM(INDEX(Responses!$A148:$AN148,MATCH(Lists!$B$21,Responses!$A$1:$AN$1,0))&amp;""),""))</f>
        <v/>
      </c>
    </row>
    <row r="150">
      <c r="A150" s="20">
        <f>IFERROR(TRIM(INDEX(Responses!$A149:$AN149,MATCH(Lists!$B$3,Responses!$A$1:$AN$1,0))&amp;""),"")</f>
        <v/>
      </c>
      <c r="B150" s="20">
        <f>IF($A150="","",IFERROR(TRIM(INDEX(Responses!$A149:$AN149,MATCH(Lists!$B$4,Responses!$A$1:$AN$1,0))&amp;""),""))</f>
        <v/>
      </c>
      <c r="C150" s="20">
        <f>IF($A150="","",IF(IFERROR(TRIM(INDEX(Responses!$A149:$AN149,MATCH(Lists!$B$5,Responses!$A$1:$AN$1,0))&amp;""),"")&lt;&gt;"",IFERROR(TRIM(INDEX(Responses!$A149:$AN149,MATCH(Lists!$B$5,Responses!$A$1:$AN$1,0))&amp;""),""),IFERROR(TRIM(INDEX(Responses!$A149:$AN149,MATCH(Lists!$B$6,Responses!$A$1:$AN$1,0))&amp;""),"")))</f>
        <v/>
      </c>
      <c r="D150" s="20">
        <f>IF($A150="","",IFERROR(TRIM(INDEX(Responses!$A149:$AN149,MATCH(Lists!$B$7,Responses!$A$1:$AN$1,0))&amp;""),""))</f>
        <v/>
      </c>
      <c r="E150" s="20">
        <f>IF($A150="","",IFERROR(TRIM(INDEX(Responses!$A149:$AN149,MATCH(Lists!$B$8,Responses!$A$1:$AN$1,0))&amp;""),""))</f>
        <v/>
      </c>
      <c r="F150" s="20">
        <f>IF($A150="","",IFERROR(TRIM(INDEX(Responses!$A149:$AN149,MATCH(Lists!$B$9,Responses!$A$1:$AN$1,0))&amp;""),""))</f>
        <v/>
      </c>
      <c r="G150" s="20">
        <f>IF($A150="","",IFERROR(TRIM(INDEX(Responses!$A149:$AN149,MATCH(Lists!$B$10,Responses!$A$1:$AN$1,0))&amp;""),""))</f>
        <v/>
      </c>
      <c r="H150" s="20">
        <f>IF($A150="","",IFERROR(TRIM(INDEX(Responses!$A149:$AN149,MATCH(Lists!$B$11,Responses!$A$1:$AN$1,0))&amp;""),""))</f>
        <v/>
      </c>
      <c r="I150" s="20">
        <f>IF($A150="","",IFERROR(TRIM(INDEX(Responses!$A149:$AN149,MATCH(Lists!$B$12,Responses!$A$1:$AN$1,0))&amp;""),""))</f>
        <v/>
      </c>
      <c r="J150" s="20">
        <f>IF($A150="","",IFERROR(TRIM(INDEX(Responses!$A149:$AN149,MATCH(Lists!$B$13,Responses!$A$1:$AN$1,0))&amp;""),""))</f>
        <v/>
      </c>
      <c r="K150" s="20">
        <f>IF($A150="","",IFERROR(TRIM(INDEX(Responses!$A149:$AN149,MATCH(Lists!$B$14,Responses!$A$1:$AN$1,0))&amp;""),""))</f>
        <v/>
      </c>
      <c r="L150" s="20">
        <f>IF($A150="","",IFERROR(TRIM(INDEX(Responses!$A149:$AN149,MATCH(Lists!$B$15,Responses!$A$1:$AN$1,0))&amp;""),""))</f>
        <v/>
      </c>
      <c r="M150" s="20">
        <f>IF($A150="","",IFERROR(TRIM(INDEX(Responses!$A149:$AN149,MATCH(Lists!$B$16,Responses!$A$1:$AN$1,0))&amp;""),""))</f>
        <v/>
      </c>
      <c r="N150" s="20">
        <f>IF($A150="","",IFERROR(TRIM(INDEX(Responses!$A149:$AN149,MATCH(Lists!$B$17,Responses!$A$1:$AN$1,0))&amp;""),""))</f>
        <v/>
      </c>
      <c r="O150" s="20">
        <f>IF($A150="","",IFERROR(TRIM(INDEX(Responses!$A149:$AN149,MATCH(Lists!$B$18,Responses!$A$1:$AN$1,0))&amp;""),""))</f>
        <v/>
      </c>
      <c r="P150" s="20">
        <f>IF($A150="","",IFERROR(TRIM(INDEX(Responses!$A149:$AN149,MATCH(Lists!$B$19,Responses!$A$1:$AN$1,0))&amp;""),""))</f>
        <v/>
      </c>
      <c r="Q150" s="20">
        <f>IF($A150="","",IFERROR(TRIM(INDEX(Responses!$A149:$AN149,MATCH(Lists!$B$24,Responses!$A$1:$AN$1,0))&amp;""),""))</f>
        <v/>
      </c>
      <c r="R150" s="20">
        <f>IF($A150="","",IFERROR(TRIM(INDEX(Responses!$A149:$AN149,MATCH(Lists!$B$21,Responses!$A$1:$AN$1,0))&amp;""),""))</f>
        <v/>
      </c>
    </row>
    <row r="151">
      <c r="A151" s="20">
        <f>IFERROR(TRIM(INDEX(Responses!$A150:$AN150,MATCH(Lists!$B$3,Responses!$A$1:$AN$1,0))&amp;""),"")</f>
        <v/>
      </c>
      <c r="B151" s="20">
        <f>IF($A151="","",IFERROR(TRIM(INDEX(Responses!$A150:$AN150,MATCH(Lists!$B$4,Responses!$A$1:$AN$1,0))&amp;""),""))</f>
        <v/>
      </c>
      <c r="C151" s="20">
        <f>IF($A151="","",IF(IFERROR(TRIM(INDEX(Responses!$A150:$AN150,MATCH(Lists!$B$5,Responses!$A$1:$AN$1,0))&amp;""),"")&lt;&gt;"",IFERROR(TRIM(INDEX(Responses!$A150:$AN150,MATCH(Lists!$B$5,Responses!$A$1:$AN$1,0))&amp;""),""),IFERROR(TRIM(INDEX(Responses!$A150:$AN150,MATCH(Lists!$B$6,Responses!$A$1:$AN$1,0))&amp;""),"")))</f>
        <v/>
      </c>
      <c r="D151" s="20">
        <f>IF($A151="","",IFERROR(TRIM(INDEX(Responses!$A150:$AN150,MATCH(Lists!$B$7,Responses!$A$1:$AN$1,0))&amp;""),""))</f>
        <v/>
      </c>
      <c r="E151" s="20">
        <f>IF($A151="","",IFERROR(TRIM(INDEX(Responses!$A150:$AN150,MATCH(Lists!$B$8,Responses!$A$1:$AN$1,0))&amp;""),""))</f>
        <v/>
      </c>
      <c r="F151" s="20">
        <f>IF($A151="","",IFERROR(TRIM(INDEX(Responses!$A150:$AN150,MATCH(Lists!$B$9,Responses!$A$1:$AN$1,0))&amp;""),""))</f>
        <v/>
      </c>
      <c r="G151" s="20">
        <f>IF($A151="","",IFERROR(TRIM(INDEX(Responses!$A150:$AN150,MATCH(Lists!$B$10,Responses!$A$1:$AN$1,0))&amp;""),""))</f>
        <v/>
      </c>
      <c r="H151" s="20">
        <f>IF($A151="","",IFERROR(TRIM(INDEX(Responses!$A150:$AN150,MATCH(Lists!$B$11,Responses!$A$1:$AN$1,0))&amp;""),""))</f>
        <v/>
      </c>
      <c r="I151" s="20">
        <f>IF($A151="","",IFERROR(TRIM(INDEX(Responses!$A150:$AN150,MATCH(Lists!$B$12,Responses!$A$1:$AN$1,0))&amp;""),""))</f>
        <v/>
      </c>
      <c r="J151" s="20">
        <f>IF($A151="","",IFERROR(TRIM(INDEX(Responses!$A150:$AN150,MATCH(Lists!$B$13,Responses!$A$1:$AN$1,0))&amp;""),""))</f>
        <v/>
      </c>
      <c r="K151" s="20">
        <f>IF($A151="","",IFERROR(TRIM(INDEX(Responses!$A150:$AN150,MATCH(Lists!$B$14,Responses!$A$1:$AN$1,0))&amp;""),""))</f>
        <v/>
      </c>
      <c r="L151" s="20">
        <f>IF($A151="","",IFERROR(TRIM(INDEX(Responses!$A150:$AN150,MATCH(Lists!$B$15,Responses!$A$1:$AN$1,0))&amp;""),""))</f>
        <v/>
      </c>
      <c r="M151" s="20">
        <f>IF($A151="","",IFERROR(TRIM(INDEX(Responses!$A150:$AN150,MATCH(Lists!$B$16,Responses!$A$1:$AN$1,0))&amp;""),""))</f>
        <v/>
      </c>
      <c r="N151" s="20">
        <f>IF($A151="","",IFERROR(TRIM(INDEX(Responses!$A150:$AN150,MATCH(Lists!$B$17,Responses!$A$1:$AN$1,0))&amp;""),""))</f>
        <v/>
      </c>
      <c r="O151" s="20">
        <f>IF($A151="","",IFERROR(TRIM(INDEX(Responses!$A150:$AN150,MATCH(Lists!$B$18,Responses!$A$1:$AN$1,0))&amp;""),""))</f>
        <v/>
      </c>
      <c r="P151" s="20">
        <f>IF($A151="","",IFERROR(TRIM(INDEX(Responses!$A150:$AN150,MATCH(Lists!$B$19,Responses!$A$1:$AN$1,0))&amp;""),""))</f>
        <v/>
      </c>
      <c r="Q151" s="20">
        <f>IF($A151="","",IFERROR(TRIM(INDEX(Responses!$A150:$AN150,MATCH(Lists!$B$24,Responses!$A$1:$AN$1,0))&amp;""),""))</f>
        <v/>
      </c>
      <c r="R151" s="20">
        <f>IF($A151="","",IFERROR(TRIM(INDEX(Responses!$A150:$AN150,MATCH(Lists!$B$21,Responses!$A$1:$AN$1,0))&amp;""),""))</f>
        <v/>
      </c>
    </row>
    <row r="152">
      <c r="A152" s="20">
        <f>IFERROR(TRIM(INDEX(Responses!$A151:$AN151,MATCH(Lists!$B$3,Responses!$A$1:$AN$1,0))&amp;""),"")</f>
        <v/>
      </c>
      <c r="B152" s="20">
        <f>IF($A152="","",IFERROR(TRIM(INDEX(Responses!$A151:$AN151,MATCH(Lists!$B$4,Responses!$A$1:$AN$1,0))&amp;""),""))</f>
        <v/>
      </c>
      <c r="C152" s="20">
        <f>IF($A152="","",IF(IFERROR(TRIM(INDEX(Responses!$A151:$AN151,MATCH(Lists!$B$5,Responses!$A$1:$AN$1,0))&amp;""),"")&lt;&gt;"",IFERROR(TRIM(INDEX(Responses!$A151:$AN151,MATCH(Lists!$B$5,Responses!$A$1:$AN$1,0))&amp;""),""),IFERROR(TRIM(INDEX(Responses!$A151:$AN151,MATCH(Lists!$B$6,Responses!$A$1:$AN$1,0))&amp;""),"")))</f>
        <v/>
      </c>
      <c r="D152" s="20">
        <f>IF($A152="","",IFERROR(TRIM(INDEX(Responses!$A151:$AN151,MATCH(Lists!$B$7,Responses!$A$1:$AN$1,0))&amp;""),""))</f>
        <v/>
      </c>
      <c r="E152" s="20">
        <f>IF($A152="","",IFERROR(TRIM(INDEX(Responses!$A151:$AN151,MATCH(Lists!$B$8,Responses!$A$1:$AN$1,0))&amp;""),""))</f>
        <v/>
      </c>
      <c r="F152" s="20">
        <f>IF($A152="","",IFERROR(TRIM(INDEX(Responses!$A151:$AN151,MATCH(Lists!$B$9,Responses!$A$1:$AN$1,0))&amp;""),""))</f>
        <v/>
      </c>
      <c r="G152" s="20">
        <f>IF($A152="","",IFERROR(TRIM(INDEX(Responses!$A151:$AN151,MATCH(Lists!$B$10,Responses!$A$1:$AN$1,0))&amp;""),""))</f>
        <v/>
      </c>
      <c r="H152" s="20">
        <f>IF($A152="","",IFERROR(TRIM(INDEX(Responses!$A151:$AN151,MATCH(Lists!$B$11,Responses!$A$1:$AN$1,0))&amp;""),""))</f>
        <v/>
      </c>
      <c r="I152" s="20">
        <f>IF($A152="","",IFERROR(TRIM(INDEX(Responses!$A151:$AN151,MATCH(Lists!$B$12,Responses!$A$1:$AN$1,0))&amp;""),""))</f>
        <v/>
      </c>
      <c r="J152" s="20">
        <f>IF($A152="","",IFERROR(TRIM(INDEX(Responses!$A151:$AN151,MATCH(Lists!$B$13,Responses!$A$1:$AN$1,0))&amp;""),""))</f>
        <v/>
      </c>
      <c r="K152" s="20">
        <f>IF($A152="","",IFERROR(TRIM(INDEX(Responses!$A151:$AN151,MATCH(Lists!$B$14,Responses!$A$1:$AN$1,0))&amp;""),""))</f>
        <v/>
      </c>
      <c r="L152" s="20">
        <f>IF($A152="","",IFERROR(TRIM(INDEX(Responses!$A151:$AN151,MATCH(Lists!$B$15,Responses!$A$1:$AN$1,0))&amp;""),""))</f>
        <v/>
      </c>
      <c r="M152" s="20">
        <f>IF($A152="","",IFERROR(TRIM(INDEX(Responses!$A151:$AN151,MATCH(Lists!$B$16,Responses!$A$1:$AN$1,0))&amp;""),""))</f>
        <v/>
      </c>
      <c r="N152" s="20">
        <f>IF($A152="","",IFERROR(TRIM(INDEX(Responses!$A151:$AN151,MATCH(Lists!$B$17,Responses!$A$1:$AN$1,0))&amp;""),""))</f>
        <v/>
      </c>
      <c r="O152" s="20">
        <f>IF($A152="","",IFERROR(TRIM(INDEX(Responses!$A151:$AN151,MATCH(Lists!$B$18,Responses!$A$1:$AN$1,0))&amp;""),""))</f>
        <v/>
      </c>
      <c r="P152" s="20">
        <f>IF($A152="","",IFERROR(TRIM(INDEX(Responses!$A151:$AN151,MATCH(Lists!$B$19,Responses!$A$1:$AN$1,0))&amp;""),""))</f>
        <v/>
      </c>
      <c r="Q152" s="20">
        <f>IF($A152="","",IFERROR(TRIM(INDEX(Responses!$A151:$AN151,MATCH(Lists!$B$24,Responses!$A$1:$AN$1,0))&amp;""),""))</f>
        <v/>
      </c>
      <c r="R152" s="20">
        <f>IF($A152="","",IFERROR(TRIM(INDEX(Responses!$A151:$AN151,MATCH(Lists!$B$21,Responses!$A$1:$AN$1,0))&amp;""),""))</f>
        <v/>
      </c>
    </row>
    <row r="153">
      <c r="A153" s="20">
        <f>IFERROR(TRIM(INDEX(Responses!$A152:$AN152,MATCH(Lists!$B$3,Responses!$A$1:$AN$1,0))&amp;""),"")</f>
        <v/>
      </c>
      <c r="B153" s="20">
        <f>IF($A153="","",IFERROR(TRIM(INDEX(Responses!$A152:$AN152,MATCH(Lists!$B$4,Responses!$A$1:$AN$1,0))&amp;""),""))</f>
        <v/>
      </c>
      <c r="C153" s="20">
        <f>IF($A153="","",IF(IFERROR(TRIM(INDEX(Responses!$A152:$AN152,MATCH(Lists!$B$5,Responses!$A$1:$AN$1,0))&amp;""),"")&lt;&gt;"",IFERROR(TRIM(INDEX(Responses!$A152:$AN152,MATCH(Lists!$B$5,Responses!$A$1:$AN$1,0))&amp;""),""),IFERROR(TRIM(INDEX(Responses!$A152:$AN152,MATCH(Lists!$B$6,Responses!$A$1:$AN$1,0))&amp;""),"")))</f>
        <v/>
      </c>
      <c r="D153" s="20">
        <f>IF($A153="","",IFERROR(TRIM(INDEX(Responses!$A152:$AN152,MATCH(Lists!$B$7,Responses!$A$1:$AN$1,0))&amp;""),""))</f>
        <v/>
      </c>
      <c r="E153" s="20">
        <f>IF($A153="","",IFERROR(TRIM(INDEX(Responses!$A152:$AN152,MATCH(Lists!$B$8,Responses!$A$1:$AN$1,0))&amp;""),""))</f>
        <v/>
      </c>
      <c r="F153" s="20">
        <f>IF($A153="","",IFERROR(TRIM(INDEX(Responses!$A152:$AN152,MATCH(Lists!$B$9,Responses!$A$1:$AN$1,0))&amp;""),""))</f>
        <v/>
      </c>
      <c r="G153" s="20">
        <f>IF($A153="","",IFERROR(TRIM(INDEX(Responses!$A152:$AN152,MATCH(Lists!$B$10,Responses!$A$1:$AN$1,0))&amp;""),""))</f>
        <v/>
      </c>
      <c r="H153" s="20">
        <f>IF($A153="","",IFERROR(TRIM(INDEX(Responses!$A152:$AN152,MATCH(Lists!$B$11,Responses!$A$1:$AN$1,0))&amp;""),""))</f>
        <v/>
      </c>
      <c r="I153" s="20">
        <f>IF($A153="","",IFERROR(TRIM(INDEX(Responses!$A152:$AN152,MATCH(Lists!$B$12,Responses!$A$1:$AN$1,0))&amp;""),""))</f>
        <v/>
      </c>
      <c r="J153" s="20">
        <f>IF($A153="","",IFERROR(TRIM(INDEX(Responses!$A152:$AN152,MATCH(Lists!$B$13,Responses!$A$1:$AN$1,0))&amp;""),""))</f>
        <v/>
      </c>
      <c r="K153" s="20">
        <f>IF($A153="","",IFERROR(TRIM(INDEX(Responses!$A152:$AN152,MATCH(Lists!$B$14,Responses!$A$1:$AN$1,0))&amp;""),""))</f>
        <v/>
      </c>
      <c r="L153" s="20">
        <f>IF($A153="","",IFERROR(TRIM(INDEX(Responses!$A152:$AN152,MATCH(Lists!$B$15,Responses!$A$1:$AN$1,0))&amp;""),""))</f>
        <v/>
      </c>
      <c r="M153" s="20">
        <f>IF($A153="","",IFERROR(TRIM(INDEX(Responses!$A152:$AN152,MATCH(Lists!$B$16,Responses!$A$1:$AN$1,0))&amp;""),""))</f>
        <v/>
      </c>
      <c r="N153" s="20">
        <f>IF($A153="","",IFERROR(TRIM(INDEX(Responses!$A152:$AN152,MATCH(Lists!$B$17,Responses!$A$1:$AN$1,0))&amp;""),""))</f>
        <v/>
      </c>
      <c r="O153" s="20">
        <f>IF($A153="","",IFERROR(TRIM(INDEX(Responses!$A152:$AN152,MATCH(Lists!$B$18,Responses!$A$1:$AN$1,0))&amp;""),""))</f>
        <v/>
      </c>
      <c r="P153" s="20">
        <f>IF($A153="","",IFERROR(TRIM(INDEX(Responses!$A152:$AN152,MATCH(Lists!$B$19,Responses!$A$1:$AN$1,0))&amp;""),""))</f>
        <v/>
      </c>
      <c r="Q153" s="20">
        <f>IF($A153="","",IFERROR(TRIM(INDEX(Responses!$A152:$AN152,MATCH(Lists!$B$24,Responses!$A$1:$AN$1,0))&amp;""),""))</f>
        <v/>
      </c>
      <c r="R153" s="20">
        <f>IF($A153="","",IFERROR(TRIM(INDEX(Responses!$A152:$AN152,MATCH(Lists!$B$21,Responses!$A$1:$AN$1,0))&amp;""),""))</f>
        <v/>
      </c>
    </row>
    <row r="154">
      <c r="A154" s="20">
        <f>IFERROR(TRIM(INDEX(Responses!$A153:$AN153,MATCH(Lists!$B$3,Responses!$A$1:$AN$1,0))&amp;""),"")</f>
        <v/>
      </c>
      <c r="B154" s="20">
        <f>IF($A154="","",IFERROR(TRIM(INDEX(Responses!$A153:$AN153,MATCH(Lists!$B$4,Responses!$A$1:$AN$1,0))&amp;""),""))</f>
        <v/>
      </c>
      <c r="C154" s="20">
        <f>IF($A154="","",IF(IFERROR(TRIM(INDEX(Responses!$A153:$AN153,MATCH(Lists!$B$5,Responses!$A$1:$AN$1,0))&amp;""),"")&lt;&gt;"",IFERROR(TRIM(INDEX(Responses!$A153:$AN153,MATCH(Lists!$B$5,Responses!$A$1:$AN$1,0))&amp;""),""),IFERROR(TRIM(INDEX(Responses!$A153:$AN153,MATCH(Lists!$B$6,Responses!$A$1:$AN$1,0))&amp;""),"")))</f>
        <v/>
      </c>
      <c r="D154" s="20">
        <f>IF($A154="","",IFERROR(TRIM(INDEX(Responses!$A153:$AN153,MATCH(Lists!$B$7,Responses!$A$1:$AN$1,0))&amp;""),""))</f>
        <v/>
      </c>
      <c r="E154" s="20">
        <f>IF($A154="","",IFERROR(TRIM(INDEX(Responses!$A153:$AN153,MATCH(Lists!$B$8,Responses!$A$1:$AN$1,0))&amp;""),""))</f>
        <v/>
      </c>
      <c r="F154" s="20">
        <f>IF($A154="","",IFERROR(TRIM(INDEX(Responses!$A153:$AN153,MATCH(Lists!$B$9,Responses!$A$1:$AN$1,0))&amp;""),""))</f>
        <v/>
      </c>
      <c r="G154" s="20">
        <f>IF($A154="","",IFERROR(TRIM(INDEX(Responses!$A153:$AN153,MATCH(Lists!$B$10,Responses!$A$1:$AN$1,0))&amp;""),""))</f>
        <v/>
      </c>
      <c r="H154" s="20">
        <f>IF($A154="","",IFERROR(TRIM(INDEX(Responses!$A153:$AN153,MATCH(Lists!$B$11,Responses!$A$1:$AN$1,0))&amp;""),""))</f>
        <v/>
      </c>
      <c r="I154" s="20">
        <f>IF($A154="","",IFERROR(TRIM(INDEX(Responses!$A153:$AN153,MATCH(Lists!$B$12,Responses!$A$1:$AN$1,0))&amp;""),""))</f>
        <v/>
      </c>
      <c r="J154" s="20">
        <f>IF($A154="","",IFERROR(TRIM(INDEX(Responses!$A153:$AN153,MATCH(Lists!$B$13,Responses!$A$1:$AN$1,0))&amp;""),""))</f>
        <v/>
      </c>
      <c r="K154" s="20">
        <f>IF($A154="","",IFERROR(TRIM(INDEX(Responses!$A153:$AN153,MATCH(Lists!$B$14,Responses!$A$1:$AN$1,0))&amp;""),""))</f>
        <v/>
      </c>
      <c r="L154" s="20">
        <f>IF($A154="","",IFERROR(TRIM(INDEX(Responses!$A153:$AN153,MATCH(Lists!$B$15,Responses!$A$1:$AN$1,0))&amp;""),""))</f>
        <v/>
      </c>
      <c r="M154" s="20">
        <f>IF($A154="","",IFERROR(TRIM(INDEX(Responses!$A153:$AN153,MATCH(Lists!$B$16,Responses!$A$1:$AN$1,0))&amp;""),""))</f>
        <v/>
      </c>
      <c r="N154" s="20">
        <f>IF($A154="","",IFERROR(TRIM(INDEX(Responses!$A153:$AN153,MATCH(Lists!$B$17,Responses!$A$1:$AN$1,0))&amp;""),""))</f>
        <v/>
      </c>
      <c r="O154" s="20">
        <f>IF($A154="","",IFERROR(TRIM(INDEX(Responses!$A153:$AN153,MATCH(Lists!$B$18,Responses!$A$1:$AN$1,0))&amp;""),""))</f>
        <v/>
      </c>
      <c r="P154" s="20">
        <f>IF($A154="","",IFERROR(TRIM(INDEX(Responses!$A153:$AN153,MATCH(Lists!$B$19,Responses!$A$1:$AN$1,0))&amp;""),""))</f>
        <v/>
      </c>
      <c r="Q154" s="20">
        <f>IF($A154="","",IFERROR(TRIM(INDEX(Responses!$A153:$AN153,MATCH(Lists!$B$24,Responses!$A$1:$AN$1,0))&amp;""),""))</f>
        <v/>
      </c>
      <c r="R154" s="20">
        <f>IF($A154="","",IFERROR(TRIM(INDEX(Responses!$A153:$AN153,MATCH(Lists!$B$21,Responses!$A$1:$AN$1,0))&amp;""),""))</f>
        <v/>
      </c>
    </row>
    <row r="155">
      <c r="A155" s="20">
        <f>IFERROR(TRIM(INDEX(Responses!$A154:$AN154,MATCH(Lists!$B$3,Responses!$A$1:$AN$1,0))&amp;""),"")</f>
        <v/>
      </c>
      <c r="B155" s="20">
        <f>IF($A155="","",IFERROR(TRIM(INDEX(Responses!$A154:$AN154,MATCH(Lists!$B$4,Responses!$A$1:$AN$1,0))&amp;""),""))</f>
        <v/>
      </c>
      <c r="C155" s="20">
        <f>IF($A155="","",IF(IFERROR(TRIM(INDEX(Responses!$A154:$AN154,MATCH(Lists!$B$5,Responses!$A$1:$AN$1,0))&amp;""),"")&lt;&gt;"",IFERROR(TRIM(INDEX(Responses!$A154:$AN154,MATCH(Lists!$B$5,Responses!$A$1:$AN$1,0))&amp;""),""),IFERROR(TRIM(INDEX(Responses!$A154:$AN154,MATCH(Lists!$B$6,Responses!$A$1:$AN$1,0))&amp;""),"")))</f>
        <v/>
      </c>
      <c r="D155" s="20">
        <f>IF($A155="","",IFERROR(TRIM(INDEX(Responses!$A154:$AN154,MATCH(Lists!$B$7,Responses!$A$1:$AN$1,0))&amp;""),""))</f>
        <v/>
      </c>
      <c r="E155" s="20">
        <f>IF($A155="","",IFERROR(TRIM(INDEX(Responses!$A154:$AN154,MATCH(Lists!$B$8,Responses!$A$1:$AN$1,0))&amp;""),""))</f>
        <v/>
      </c>
      <c r="F155" s="20">
        <f>IF($A155="","",IFERROR(TRIM(INDEX(Responses!$A154:$AN154,MATCH(Lists!$B$9,Responses!$A$1:$AN$1,0))&amp;""),""))</f>
        <v/>
      </c>
      <c r="G155" s="20">
        <f>IF($A155="","",IFERROR(TRIM(INDEX(Responses!$A154:$AN154,MATCH(Lists!$B$10,Responses!$A$1:$AN$1,0))&amp;""),""))</f>
        <v/>
      </c>
      <c r="H155" s="20">
        <f>IF($A155="","",IFERROR(TRIM(INDEX(Responses!$A154:$AN154,MATCH(Lists!$B$11,Responses!$A$1:$AN$1,0))&amp;""),""))</f>
        <v/>
      </c>
      <c r="I155" s="20">
        <f>IF($A155="","",IFERROR(TRIM(INDEX(Responses!$A154:$AN154,MATCH(Lists!$B$12,Responses!$A$1:$AN$1,0))&amp;""),""))</f>
        <v/>
      </c>
      <c r="J155" s="20">
        <f>IF($A155="","",IFERROR(TRIM(INDEX(Responses!$A154:$AN154,MATCH(Lists!$B$13,Responses!$A$1:$AN$1,0))&amp;""),""))</f>
        <v/>
      </c>
      <c r="K155" s="20">
        <f>IF($A155="","",IFERROR(TRIM(INDEX(Responses!$A154:$AN154,MATCH(Lists!$B$14,Responses!$A$1:$AN$1,0))&amp;""),""))</f>
        <v/>
      </c>
      <c r="L155" s="20">
        <f>IF($A155="","",IFERROR(TRIM(INDEX(Responses!$A154:$AN154,MATCH(Lists!$B$15,Responses!$A$1:$AN$1,0))&amp;""),""))</f>
        <v/>
      </c>
      <c r="M155" s="20">
        <f>IF($A155="","",IFERROR(TRIM(INDEX(Responses!$A154:$AN154,MATCH(Lists!$B$16,Responses!$A$1:$AN$1,0))&amp;""),""))</f>
        <v/>
      </c>
      <c r="N155" s="20">
        <f>IF($A155="","",IFERROR(TRIM(INDEX(Responses!$A154:$AN154,MATCH(Lists!$B$17,Responses!$A$1:$AN$1,0))&amp;""),""))</f>
        <v/>
      </c>
      <c r="O155" s="20">
        <f>IF($A155="","",IFERROR(TRIM(INDEX(Responses!$A154:$AN154,MATCH(Lists!$B$18,Responses!$A$1:$AN$1,0))&amp;""),""))</f>
        <v/>
      </c>
      <c r="P155" s="20">
        <f>IF($A155="","",IFERROR(TRIM(INDEX(Responses!$A154:$AN154,MATCH(Lists!$B$19,Responses!$A$1:$AN$1,0))&amp;""),""))</f>
        <v/>
      </c>
      <c r="Q155" s="20">
        <f>IF($A155="","",IFERROR(TRIM(INDEX(Responses!$A154:$AN154,MATCH(Lists!$B$24,Responses!$A$1:$AN$1,0))&amp;""),""))</f>
        <v/>
      </c>
      <c r="R155" s="20">
        <f>IF($A155="","",IFERROR(TRIM(INDEX(Responses!$A154:$AN154,MATCH(Lists!$B$21,Responses!$A$1:$AN$1,0))&amp;""),""))</f>
        <v/>
      </c>
    </row>
    <row r="156">
      <c r="A156" s="20">
        <f>IFERROR(TRIM(INDEX(Responses!$A155:$AN155,MATCH(Lists!$B$3,Responses!$A$1:$AN$1,0))&amp;""),"")</f>
        <v/>
      </c>
      <c r="B156" s="20">
        <f>IF($A156="","",IFERROR(TRIM(INDEX(Responses!$A155:$AN155,MATCH(Lists!$B$4,Responses!$A$1:$AN$1,0))&amp;""),""))</f>
        <v/>
      </c>
      <c r="C156" s="20">
        <f>IF($A156="","",IF(IFERROR(TRIM(INDEX(Responses!$A155:$AN155,MATCH(Lists!$B$5,Responses!$A$1:$AN$1,0))&amp;""),"")&lt;&gt;"",IFERROR(TRIM(INDEX(Responses!$A155:$AN155,MATCH(Lists!$B$5,Responses!$A$1:$AN$1,0))&amp;""),""),IFERROR(TRIM(INDEX(Responses!$A155:$AN155,MATCH(Lists!$B$6,Responses!$A$1:$AN$1,0))&amp;""),"")))</f>
        <v/>
      </c>
      <c r="D156" s="20">
        <f>IF($A156="","",IFERROR(TRIM(INDEX(Responses!$A155:$AN155,MATCH(Lists!$B$7,Responses!$A$1:$AN$1,0))&amp;""),""))</f>
        <v/>
      </c>
      <c r="E156" s="20">
        <f>IF($A156="","",IFERROR(TRIM(INDEX(Responses!$A155:$AN155,MATCH(Lists!$B$8,Responses!$A$1:$AN$1,0))&amp;""),""))</f>
        <v/>
      </c>
      <c r="F156" s="20">
        <f>IF($A156="","",IFERROR(TRIM(INDEX(Responses!$A155:$AN155,MATCH(Lists!$B$9,Responses!$A$1:$AN$1,0))&amp;""),""))</f>
        <v/>
      </c>
      <c r="G156" s="20">
        <f>IF($A156="","",IFERROR(TRIM(INDEX(Responses!$A155:$AN155,MATCH(Lists!$B$10,Responses!$A$1:$AN$1,0))&amp;""),""))</f>
        <v/>
      </c>
      <c r="H156" s="20">
        <f>IF($A156="","",IFERROR(TRIM(INDEX(Responses!$A155:$AN155,MATCH(Lists!$B$11,Responses!$A$1:$AN$1,0))&amp;""),""))</f>
        <v/>
      </c>
      <c r="I156" s="20">
        <f>IF($A156="","",IFERROR(TRIM(INDEX(Responses!$A155:$AN155,MATCH(Lists!$B$12,Responses!$A$1:$AN$1,0))&amp;""),""))</f>
        <v/>
      </c>
      <c r="J156" s="20">
        <f>IF($A156="","",IFERROR(TRIM(INDEX(Responses!$A155:$AN155,MATCH(Lists!$B$13,Responses!$A$1:$AN$1,0))&amp;""),""))</f>
        <v/>
      </c>
      <c r="K156" s="20">
        <f>IF($A156="","",IFERROR(TRIM(INDEX(Responses!$A155:$AN155,MATCH(Lists!$B$14,Responses!$A$1:$AN$1,0))&amp;""),""))</f>
        <v/>
      </c>
      <c r="L156" s="20">
        <f>IF($A156="","",IFERROR(TRIM(INDEX(Responses!$A155:$AN155,MATCH(Lists!$B$15,Responses!$A$1:$AN$1,0))&amp;""),""))</f>
        <v/>
      </c>
      <c r="M156" s="20">
        <f>IF($A156="","",IFERROR(TRIM(INDEX(Responses!$A155:$AN155,MATCH(Lists!$B$16,Responses!$A$1:$AN$1,0))&amp;""),""))</f>
        <v/>
      </c>
      <c r="N156" s="20">
        <f>IF($A156="","",IFERROR(TRIM(INDEX(Responses!$A155:$AN155,MATCH(Lists!$B$17,Responses!$A$1:$AN$1,0))&amp;""),""))</f>
        <v/>
      </c>
      <c r="O156" s="20">
        <f>IF($A156="","",IFERROR(TRIM(INDEX(Responses!$A155:$AN155,MATCH(Lists!$B$18,Responses!$A$1:$AN$1,0))&amp;""),""))</f>
        <v/>
      </c>
      <c r="P156" s="20">
        <f>IF($A156="","",IFERROR(TRIM(INDEX(Responses!$A155:$AN155,MATCH(Lists!$B$19,Responses!$A$1:$AN$1,0))&amp;""),""))</f>
        <v/>
      </c>
      <c r="Q156" s="20">
        <f>IF($A156="","",IFERROR(TRIM(INDEX(Responses!$A155:$AN155,MATCH(Lists!$B$24,Responses!$A$1:$AN$1,0))&amp;""),""))</f>
        <v/>
      </c>
      <c r="R156" s="20">
        <f>IF($A156="","",IFERROR(TRIM(INDEX(Responses!$A155:$AN155,MATCH(Lists!$B$21,Responses!$A$1:$AN$1,0))&amp;""),""))</f>
        <v/>
      </c>
    </row>
    <row r="157">
      <c r="A157" s="20">
        <f>IFERROR(TRIM(INDEX(Responses!$A156:$AN156,MATCH(Lists!$B$3,Responses!$A$1:$AN$1,0))&amp;""),"")</f>
        <v/>
      </c>
      <c r="B157" s="20">
        <f>IF($A157="","",IFERROR(TRIM(INDEX(Responses!$A156:$AN156,MATCH(Lists!$B$4,Responses!$A$1:$AN$1,0))&amp;""),""))</f>
        <v/>
      </c>
      <c r="C157" s="20">
        <f>IF($A157="","",IF(IFERROR(TRIM(INDEX(Responses!$A156:$AN156,MATCH(Lists!$B$5,Responses!$A$1:$AN$1,0))&amp;""),"")&lt;&gt;"",IFERROR(TRIM(INDEX(Responses!$A156:$AN156,MATCH(Lists!$B$5,Responses!$A$1:$AN$1,0))&amp;""),""),IFERROR(TRIM(INDEX(Responses!$A156:$AN156,MATCH(Lists!$B$6,Responses!$A$1:$AN$1,0))&amp;""),"")))</f>
        <v/>
      </c>
      <c r="D157" s="20">
        <f>IF($A157="","",IFERROR(TRIM(INDEX(Responses!$A156:$AN156,MATCH(Lists!$B$7,Responses!$A$1:$AN$1,0))&amp;""),""))</f>
        <v/>
      </c>
      <c r="E157" s="20">
        <f>IF($A157="","",IFERROR(TRIM(INDEX(Responses!$A156:$AN156,MATCH(Lists!$B$8,Responses!$A$1:$AN$1,0))&amp;""),""))</f>
        <v/>
      </c>
      <c r="F157" s="20">
        <f>IF($A157="","",IFERROR(TRIM(INDEX(Responses!$A156:$AN156,MATCH(Lists!$B$9,Responses!$A$1:$AN$1,0))&amp;""),""))</f>
        <v/>
      </c>
      <c r="G157" s="20">
        <f>IF($A157="","",IFERROR(TRIM(INDEX(Responses!$A156:$AN156,MATCH(Lists!$B$10,Responses!$A$1:$AN$1,0))&amp;""),""))</f>
        <v/>
      </c>
      <c r="H157" s="20">
        <f>IF($A157="","",IFERROR(TRIM(INDEX(Responses!$A156:$AN156,MATCH(Lists!$B$11,Responses!$A$1:$AN$1,0))&amp;""),""))</f>
        <v/>
      </c>
      <c r="I157" s="20">
        <f>IF($A157="","",IFERROR(TRIM(INDEX(Responses!$A156:$AN156,MATCH(Lists!$B$12,Responses!$A$1:$AN$1,0))&amp;""),""))</f>
        <v/>
      </c>
      <c r="J157" s="20">
        <f>IF($A157="","",IFERROR(TRIM(INDEX(Responses!$A156:$AN156,MATCH(Lists!$B$13,Responses!$A$1:$AN$1,0))&amp;""),""))</f>
        <v/>
      </c>
      <c r="K157" s="20">
        <f>IF($A157="","",IFERROR(TRIM(INDEX(Responses!$A156:$AN156,MATCH(Lists!$B$14,Responses!$A$1:$AN$1,0))&amp;""),""))</f>
        <v/>
      </c>
      <c r="L157" s="20">
        <f>IF($A157="","",IFERROR(TRIM(INDEX(Responses!$A156:$AN156,MATCH(Lists!$B$15,Responses!$A$1:$AN$1,0))&amp;""),""))</f>
        <v/>
      </c>
      <c r="M157" s="20">
        <f>IF($A157="","",IFERROR(TRIM(INDEX(Responses!$A156:$AN156,MATCH(Lists!$B$16,Responses!$A$1:$AN$1,0))&amp;""),""))</f>
        <v/>
      </c>
      <c r="N157" s="20">
        <f>IF($A157="","",IFERROR(TRIM(INDEX(Responses!$A156:$AN156,MATCH(Lists!$B$17,Responses!$A$1:$AN$1,0))&amp;""),""))</f>
        <v/>
      </c>
      <c r="O157" s="20">
        <f>IF($A157="","",IFERROR(TRIM(INDEX(Responses!$A156:$AN156,MATCH(Lists!$B$18,Responses!$A$1:$AN$1,0))&amp;""),""))</f>
        <v/>
      </c>
      <c r="P157" s="20">
        <f>IF($A157="","",IFERROR(TRIM(INDEX(Responses!$A156:$AN156,MATCH(Lists!$B$19,Responses!$A$1:$AN$1,0))&amp;""),""))</f>
        <v/>
      </c>
      <c r="Q157" s="20">
        <f>IF($A157="","",IFERROR(TRIM(INDEX(Responses!$A156:$AN156,MATCH(Lists!$B$24,Responses!$A$1:$AN$1,0))&amp;""),""))</f>
        <v/>
      </c>
      <c r="R157" s="20">
        <f>IF($A157="","",IFERROR(TRIM(INDEX(Responses!$A156:$AN156,MATCH(Lists!$B$21,Responses!$A$1:$AN$1,0))&amp;""),""))</f>
        <v/>
      </c>
    </row>
    <row r="158">
      <c r="A158" s="20">
        <f>IFERROR(TRIM(INDEX(Responses!$A157:$AN157,MATCH(Lists!$B$3,Responses!$A$1:$AN$1,0))&amp;""),"")</f>
        <v/>
      </c>
      <c r="B158" s="20">
        <f>IF($A158="","",IFERROR(TRIM(INDEX(Responses!$A157:$AN157,MATCH(Lists!$B$4,Responses!$A$1:$AN$1,0))&amp;""),""))</f>
        <v/>
      </c>
      <c r="C158" s="20">
        <f>IF($A158="","",IF(IFERROR(TRIM(INDEX(Responses!$A157:$AN157,MATCH(Lists!$B$5,Responses!$A$1:$AN$1,0))&amp;""),"")&lt;&gt;"",IFERROR(TRIM(INDEX(Responses!$A157:$AN157,MATCH(Lists!$B$5,Responses!$A$1:$AN$1,0))&amp;""),""),IFERROR(TRIM(INDEX(Responses!$A157:$AN157,MATCH(Lists!$B$6,Responses!$A$1:$AN$1,0))&amp;""),"")))</f>
        <v/>
      </c>
      <c r="D158" s="20">
        <f>IF($A158="","",IFERROR(TRIM(INDEX(Responses!$A157:$AN157,MATCH(Lists!$B$7,Responses!$A$1:$AN$1,0))&amp;""),""))</f>
        <v/>
      </c>
      <c r="E158" s="20">
        <f>IF($A158="","",IFERROR(TRIM(INDEX(Responses!$A157:$AN157,MATCH(Lists!$B$8,Responses!$A$1:$AN$1,0))&amp;""),""))</f>
        <v/>
      </c>
      <c r="F158" s="20">
        <f>IF($A158="","",IFERROR(TRIM(INDEX(Responses!$A157:$AN157,MATCH(Lists!$B$9,Responses!$A$1:$AN$1,0))&amp;""),""))</f>
        <v/>
      </c>
      <c r="G158" s="20">
        <f>IF($A158="","",IFERROR(TRIM(INDEX(Responses!$A157:$AN157,MATCH(Lists!$B$10,Responses!$A$1:$AN$1,0))&amp;""),""))</f>
        <v/>
      </c>
      <c r="H158" s="20">
        <f>IF($A158="","",IFERROR(TRIM(INDEX(Responses!$A157:$AN157,MATCH(Lists!$B$11,Responses!$A$1:$AN$1,0))&amp;""),""))</f>
        <v/>
      </c>
      <c r="I158" s="20">
        <f>IF($A158="","",IFERROR(TRIM(INDEX(Responses!$A157:$AN157,MATCH(Lists!$B$12,Responses!$A$1:$AN$1,0))&amp;""),""))</f>
        <v/>
      </c>
      <c r="J158" s="20">
        <f>IF($A158="","",IFERROR(TRIM(INDEX(Responses!$A157:$AN157,MATCH(Lists!$B$13,Responses!$A$1:$AN$1,0))&amp;""),""))</f>
        <v/>
      </c>
      <c r="K158" s="20">
        <f>IF($A158="","",IFERROR(TRIM(INDEX(Responses!$A157:$AN157,MATCH(Lists!$B$14,Responses!$A$1:$AN$1,0))&amp;""),""))</f>
        <v/>
      </c>
      <c r="L158" s="20">
        <f>IF($A158="","",IFERROR(TRIM(INDEX(Responses!$A157:$AN157,MATCH(Lists!$B$15,Responses!$A$1:$AN$1,0))&amp;""),""))</f>
        <v/>
      </c>
      <c r="M158" s="20">
        <f>IF($A158="","",IFERROR(TRIM(INDEX(Responses!$A157:$AN157,MATCH(Lists!$B$16,Responses!$A$1:$AN$1,0))&amp;""),""))</f>
        <v/>
      </c>
      <c r="N158" s="20">
        <f>IF($A158="","",IFERROR(TRIM(INDEX(Responses!$A157:$AN157,MATCH(Lists!$B$17,Responses!$A$1:$AN$1,0))&amp;""),""))</f>
        <v/>
      </c>
      <c r="O158" s="20">
        <f>IF($A158="","",IFERROR(TRIM(INDEX(Responses!$A157:$AN157,MATCH(Lists!$B$18,Responses!$A$1:$AN$1,0))&amp;""),""))</f>
        <v/>
      </c>
      <c r="P158" s="20">
        <f>IF($A158="","",IFERROR(TRIM(INDEX(Responses!$A157:$AN157,MATCH(Lists!$B$19,Responses!$A$1:$AN$1,0))&amp;""),""))</f>
        <v/>
      </c>
      <c r="Q158" s="20">
        <f>IF($A158="","",IFERROR(TRIM(INDEX(Responses!$A157:$AN157,MATCH(Lists!$B$24,Responses!$A$1:$AN$1,0))&amp;""),""))</f>
        <v/>
      </c>
      <c r="R158" s="20">
        <f>IF($A158="","",IFERROR(TRIM(INDEX(Responses!$A157:$AN157,MATCH(Lists!$B$21,Responses!$A$1:$AN$1,0))&amp;""),""))</f>
        <v/>
      </c>
    </row>
    <row r="159">
      <c r="A159" s="20">
        <f>IFERROR(TRIM(INDEX(Responses!$A158:$AN158,MATCH(Lists!$B$3,Responses!$A$1:$AN$1,0))&amp;""),"")</f>
        <v/>
      </c>
      <c r="B159" s="20">
        <f>IF($A159="","",IFERROR(TRIM(INDEX(Responses!$A158:$AN158,MATCH(Lists!$B$4,Responses!$A$1:$AN$1,0))&amp;""),""))</f>
        <v/>
      </c>
      <c r="C159" s="20">
        <f>IF($A159="","",IF(IFERROR(TRIM(INDEX(Responses!$A158:$AN158,MATCH(Lists!$B$5,Responses!$A$1:$AN$1,0))&amp;""),"")&lt;&gt;"",IFERROR(TRIM(INDEX(Responses!$A158:$AN158,MATCH(Lists!$B$5,Responses!$A$1:$AN$1,0))&amp;""),""),IFERROR(TRIM(INDEX(Responses!$A158:$AN158,MATCH(Lists!$B$6,Responses!$A$1:$AN$1,0))&amp;""),"")))</f>
        <v/>
      </c>
      <c r="D159" s="20">
        <f>IF($A159="","",IFERROR(TRIM(INDEX(Responses!$A158:$AN158,MATCH(Lists!$B$7,Responses!$A$1:$AN$1,0))&amp;""),""))</f>
        <v/>
      </c>
      <c r="E159" s="20">
        <f>IF($A159="","",IFERROR(TRIM(INDEX(Responses!$A158:$AN158,MATCH(Lists!$B$8,Responses!$A$1:$AN$1,0))&amp;""),""))</f>
        <v/>
      </c>
      <c r="F159" s="20">
        <f>IF($A159="","",IFERROR(TRIM(INDEX(Responses!$A158:$AN158,MATCH(Lists!$B$9,Responses!$A$1:$AN$1,0))&amp;""),""))</f>
        <v/>
      </c>
      <c r="G159" s="20">
        <f>IF($A159="","",IFERROR(TRIM(INDEX(Responses!$A158:$AN158,MATCH(Lists!$B$10,Responses!$A$1:$AN$1,0))&amp;""),""))</f>
        <v/>
      </c>
      <c r="H159" s="20">
        <f>IF($A159="","",IFERROR(TRIM(INDEX(Responses!$A158:$AN158,MATCH(Lists!$B$11,Responses!$A$1:$AN$1,0))&amp;""),""))</f>
        <v/>
      </c>
      <c r="I159" s="20">
        <f>IF($A159="","",IFERROR(TRIM(INDEX(Responses!$A158:$AN158,MATCH(Lists!$B$12,Responses!$A$1:$AN$1,0))&amp;""),""))</f>
        <v/>
      </c>
      <c r="J159" s="20">
        <f>IF($A159="","",IFERROR(TRIM(INDEX(Responses!$A158:$AN158,MATCH(Lists!$B$13,Responses!$A$1:$AN$1,0))&amp;""),""))</f>
        <v/>
      </c>
      <c r="K159" s="20">
        <f>IF($A159="","",IFERROR(TRIM(INDEX(Responses!$A158:$AN158,MATCH(Lists!$B$14,Responses!$A$1:$AN$1,0))&amp;""),""))</f>
        <v/>
      </c>
      <c r="L159" s="20">
        <f>IF($A159="","",IFERROR(TRIM(INDEX(Responses!$A158:$AN158,MATCH(Lists!$B$15,Responses!$A$1:$AN$1,0))&amp;""),""))</f>
        <v/>
      </c>
      <c r="M159" s="20">
        <f>IF($A159="","",IFERROR(TRIM(INDEX(Responses!$A158:$AN158,MATCH(Lists!$B$16,Responses!$A$1:$AN$1,0))&amp;""),""))</f>
        <v/>
      </c>
      <c r="N159" s="20">
        <f>IF($A159="","",IFERROR(TRIM(INDEX(Responses!$A158:$AN158,MATCH(Lists!$B$17,Responses!$A$1:$AN$1,0))&amp;""),""))</f>
        <v/>
      </c>
      <c r="O159" s="20">
        <f>IF($A159="","",IFERROR(TRIM(INDEX(Responses!$A158:$AN158,MATCH(Lists!$B$18,Responses!$A$1:$AN$1,0))&amp;""),""))</f>
        <v/>
      </c>
      <c r="P159" s="20">
        <f>IF($A159="","",IFERROR(TRIM(INDEX(Responses!$A158:$AN158,MATCH(Lists!$B$19,Responses!$A$1:$AN$1,0))&amp;""),""))</f>
        <v/>
      </c>
      <c r="Q159" s="20">
        <f>IF($A159="","",IFERROR(TRIM(INDEX(Responses!$A158:$AN158,MATCH(Lists!$B$24,Responses!$A$1:$AN$1,0))&amp;""),""))</f>
        <v/>
      </c>
      <c r="R159" s="20">
        <f>IF($A159="","",IFERROR(TRIM(INDEX(Responses!$A158:$AN158,MATCH(Lists!$B$21,Responses!$A$1:$AN$1,0))&amp;""),""))</f>
        <v/>
      </c>
    </row>
    <row r="160">
      <c r="A160" s="20">
        <f>IFERROR(TRIM(INDEX(Responses!$A159:$AN159,MATCH(Lists!$B$3,Responses!$A$1:$AN$1,0))&amp;""),"")</f>
        <v/>
      </c>
      <c r="B160" s="20">
        <f>IF($A160="","",IFERROR(TRIM(INDEX(Responses!$A159:$AN159,MATCH(Lists!$B$4,Responses!$A$1:$AN$1,0))&amp;""),""))</f>
        <v/>
      </c>
      <c r="C160" s="20">
        <f>IF($A160="","",IF(IFERROR(TRIM(INDEX(Responses!$A159:$AN159,MATCH(Lists!$B$5,Responses!$A$1:$AN$1,0))&amp;""),"")&lt;&gt;"",IFERROR(TRIM(INDEX(Responses!$A159:$AN159,MATCH(Lists!$B$5,Responses!$A$1:$AN$1,0))&amp;""),""),IFERROR(TRIM(INDEX(Responses!$A159:$AN159,MATCH(Lists!$B$6,Responses!$A$1:$AN$1,0))&amp;""),"")))</f>
        <v/>
      </c>
      <c r="D160" s="20">
        <f>IF($A160="","",IFERROR(TRIM(INDEX(Responses!$A159:$AN159,MATCH(Lists!$B$7,Responses!$A$1:$AN$1,0))&amp;""),""))</f>
        <v/>
      </c>
      <c r="E160" s="20">
        <f>IF($A160="","",IFERROR(TRIM(INDEX(Responses!$A159:$AN159,MATCH(Lists!$B$8,Responses!$A$1:$AN$1,0))&amp;""),""))</f>
        <v/>
      </c>
      <c r="F160" s="20">
        <f>IF($A160="","",IFERROR(TRIM(INDEX(Responses!$A159:$AN159,MATCH(Lists!$B$9,Responses!$A$1:$AN$1,0))&amp;""),""))</f>
        <v/>
      </c>
      <c r="G160" s="20">
        <f>IF($A160="","",IFERROR(TRIM(INDEX(Responses!$A159:$AN159,MATCH(Lists!$B$10,Responses!$A$1:$AN$1,0))&amp;""),""))</f>
        <v/>
      </c>
      <c r="H160" s="20">
        <f>IF($A160="","",IFERROR(TRIM(INDEX(Responses!$A159:$AN159,MATCH(Lists!$B$11,Responses!$A$1:$AN$1,0))&amp;""),""))</f>
        <v/>
      </c>
      <c r="I160" s="20">
        <f>IF($A160="","",IFERROR(TRIM(INDEX(Responses!$A159:$AN159,MATCH(Lists!$B$12,Responses!$A$1:$AN$1,0))&amp;""),""))</f>
        <v/>
      </c>
      <c r="J160" s="20">
        <f>IF($A160="","",IFERROR(TRIM(INDEX(Responses!$A159:$AN159,MATCH(Lists!$B$13,Responses!$A$1:$AN$1,0))&amp;""),""))</f>
        <v/>
      </c>
      <c r="K160" s="20">
        <f>IF($A160="","",IFERROR(TRIM(INDEX(Responses!$A159:$AN159,MATCH(Lists!$B$14,Responses!$A$1:$AN$1,0))&amp;""),""))</f>
        <v/>
      </c>
      <c r="L160" s="20">
        <f>IF($A160="","",IFERROR(TRIM(INDEX(Responses!$A159:$AN159,MATCH(Lists!$B$15,Responses!$A$1:$AN$1,0))&amp;""),""))</f>
        <v/>
      </c>
      <c r="M160" s="20">
        <f>IF($A160="","",IFERROR(TRIM(INDEX(Responses!$A159:$AN159,MATCH(Lists!$B$16,Responses!$A$1:$AN$1,0))&amp;""),""))</f>
        <v/>
      </c>
      <c r="N160" s="20">
        <f>IF($A160="","",IFERROR(TRIM(INDEX(Responses!$A159:$AN159,MATCH(Lists!$B$17,Responses!$A$1:$AN$1,0))&amp;""),""))</f>
        <v/>
      </c>
      <c r="O160" s="20">
        <f>IF($A160="","",IFERROR(TRIM(INDEX(Responses!$A159:$AN159,MATCH(Lists!$B$18,Responses!$A$1:$AN$1,0))&amp;""),""))</f>
        <v/>
      </c>
      <c r="P160" s="20">
        <f>IF($A160="","",IFERROR(TRIM(INDEX(Responses!$A159:$AN159,MATCH(Lists!$B$19,Responses!$A$1:$AN$1,0))&amp;""),""))</f>
        <v/>
      </c>
      <c r="Q160" s="20">
        <f>IF($A160="","",IFERROR(TRIM(INDEX(Responses!$A159:$AN159,MATCH(Lists!$B$24,Responses!$A$1:$AN$1,0))&amp;""),""))</f>
        <v/>
      </c>
      <c r="R160" s="20">
        <f>IF($A160="","",IFERROR(TRIM(INDEX(Responses!$A159:$AN159,MATCH(Lists!$B$21,Responses!$A$1:$AN$1,0))&amp;""),""))</f>
        <v/>
      </c>
    </row>
    <row r="161">
      <c r="A161" s="20">
        <f>IFERROR(TRIM(INDEX(Responses!$A160:$AN160,MATCH(Lists!$B$3,Responses!$A$1:$AN$1,0))&amp;""),"")</f>
        <v/>
      </c>
      <c r="B161" s="20">
        <f>IF($A161="","",IFERROR(TRIM(INDEX(Responses!$A160:$AN160,MATCH(Lists!$B$4,Responses!$A$1:$AN$1,0))&amp;""),""))</f>
        <v/>
      </c>
      <c r="C161" s="20">
        <f>IF($A161="","",IF(IFERROR(TRIM(INDEX(Responses!$A160:$AN160,MATCH(Lists!$B$5,Responses!$A$1:$AN$1,0))&amp;""),"")&lt;&gt;"",IFERROR(TRIM(INDEX(Responses!$A160:$AN160,MATCH(Lists!$B$5,Responses!$A$1:$AN$1,0))&amp;""),""),IFERROR(TRIM(INDEX(Responses!$A160:$AN160,MATCH(Lists!$B$6,Responses!$A$1:$AN$1,0))&amp;""),"")))</f>
        <v/>
      </c>
      <c r="D161" s="20">
        <f>IF($A161="","",IFERROR(TRIM(INDEX(Responses!$A160:$AN160,MATCH(Lists!$B$7,Responses!$A$1:$AN$1,0))&amp;""),""))</f>
        <v/>
      </c>
      <c r="E161" s="20">
        <f>IF($A161="","",IFERROR(TRIM(INDEX(Responses!$A160:$AN160,MATCH(Lists!$B$8,Responses!$A$1:$AN$1,0))&amp;""),""))</f>
        <v/>
      </c>
      <c r="F161" s="20">
        <f>IF($A161="","",IFERROR(TRIM(INDEX(Responses!$A160:$AN160,MATCH(Lists!$B$9,Responses!$A$1:$AN$1,0))&amp;""),""))</f>
        <v/>
      </c>
      <c r="G161" s="20">
        <f>IF($A161="","",IFERROR(TRIM(INDEX(Responses!$A160:$AN160,MATCH(Lists!$B$10,Responses!$A$1:$AN$1,0))&amp;""),""))</f>
        <v/>
      </c>
      <c r="H161" s="20">
        <f>IF($A161="","",IFERROR(TRIM(INDEX(Responses!$A160:$AN160,MATCH(Lists!$B$11,Responses!$A$1:$AN$1,0))&amp;""),""))</f>
        <v/>
      </c>
      <c r="I161" s="20">
        <f>IF($A161="","",IFERROR(TRIM(INDEX(Responses!$A160:$AN160,MATCH(Lists!$B$12,Responses!$A$1:$AN$1,0))&amp;""),""))</f>
        <v/>
      </c>
      <c r="J161" s="20">
        <f>IF($A161="","",IFERROR(TRIM(INDEX(Responses!$A160:$AN160,MATCH(Lists!$B$13,Responses!$A$1:$AN$1,0))&amp;""),""))</f>
        <v/>
      </c>
      <c r="K161" s="20">
        <f>IF($A161="","",IFERROR(TRIM(INDEX(Responses!$A160:$AN160,MATCH(Lists!$B$14,Responses!$A$1:$AN$1,0))&amp;""),""))</f>
        <v/>
      </c>
      <c r="L161" s="20">
        <f>IF($A161="","",IFERROR(TRIM(INDEX(Responses!$A160:$AN160,MATCH(Lists!$B$15,Responses!$A$1:$AN$1,0))&amp;""),""))</f>
        <v/>
      </c>
      <c r="M161" s="20">
        <f>IF($A161="","",IFERROR(TRIM(INDEX(Responses!$A160:$AN160,MATCH(Lists!$B$16,Responses!$A$1:$AN$1,0))&amp;""),""))</f>
        <v/>
      </c>
      <c r="N161" s="20">
        <f>IF($A161="","",IFERROR(TRIM(INDEX(Responses!$A160:$AN160,MATCH(Lists!$B$17,Responses!$A$1:$AN$1,0))&amp;""),""))</f>
        <v/>
      </c>
      <c r="O161" s="20">
        <f>IF($A161="","",IFERROR(TRIM(INDEX(Responses!$A160:$AN160,MATCH(Lists!$B$18,Responses!$A$1:$AN$1,0))&amp;""),""))</f>
        <v/>
      </c>
      <c r="P161" s="20">
        <f>IF($A161="","",IFERROR(TRIM(INDEX(Responses!$A160:$AN160,MATCH(Lists!$B$19,Responses!$A$1:$AN$1,0))&amp;""),""))</f>
        <v/>
      </c>
      <c r="Q161" s="20">
        <f>IF($A161="","",IFERROR(TRIM(INDEX(Responses!$A160:$AN160,MATCH(Lists!$B$24,Responses!$A$1:$AN$1,0))&amp;""),""))</f>
        <v/>
      </c>
      <c r="R161" s="20">
        <f>IF($A161="","",IFERROR(TRIM(INDEX(Responses!$A160:$AN160,MATCH(Lists!$B$21,Responses!$A$1:$AN$1,0))&amp;""),""))</f>
        <v/>
      </c>
    </row>
    <row r="162">
      <c r="A162" s="20">
        <f>IFERROR(TRIM(INDEX(Responses!$A161:$AN161,MATCH(Lists!$B$3,Responses!$A$1:$AN$1,0))&amp;""),"")</f>
        <v/>
      </c>
      <c r="B162" s="20">
        <f>IF($A162="","",IFERROR(TRIM(INDEX(Responses!$A161:$AN161,MATCH(Lists!$B$4,Responses!$A$1:$AN$1,0))&amp;""),""))</f>
        <v/>
      </c>
      <c r="C162" s="20">
        <f>IF($A162="","",IF(IFERROR(TRIM(INDEX(Responses!$A161:$AN161,MATCH(Lists!$B$5,Responses!$A$1:$AN$1,0))&amp;""),"")&lt;&gt;"",IFERROR(TRIM(INDEX(Responses!$A161:$AN161,MATCH(Lists!$B$5,Responses!$A$1:$AN$1,0))&amp;""),""),IFERROR(TRIM(INDEX(Responses!$A161:$AN161,MATCH(Lists!$B$6,Responses!$A$1:$AN$1,0))&amp;""),"")))</f>
        <v/>
      </c>
      <c r="D162" s="20">
        <f>IF($A162="","",IFERROR(TRIM(INDEX(Responses!$A161:$AN161,MATCH(Lists!$B$7,Responses!$A$1:$AN$1,0))&amp;""),""))</f>
        <v/>
      </c>
      <c r="E162" s="20">
        <f>IF($A162="","",IFERROR(TRIM(INDEX(Responses!$A161:$AN161,MATCH(Lists!$B$8,Responses!$A$1:$AN$1,0))&amp;""),""))</f>
        <v/>
      </c>
      <c r="F162" s="20">
        <f>IF($A162="","",IFERROR(TRIM(INDEX(Responses!$A161:$AN161,MATCH(Lists!$B$9,Responses!$A$1:$AN$1,0))&amp;""),""))</f>
        <v/>
      </c>
      <c r="G162" s="20">
        <f>IF($A162="","",IFERROR(TRIM(INDEX(Responses!$A161:$AN161,MATCH(Lists!$B$10,Responses!$A$1:$AN$1,0))&amp;""),""))</f>
        <v/>
      </c>
      <c r="H162" s="20">
        <f>IF($A162="","",IFERROR(TRIM(INDEX(Responses!$A161:$AN161,MATCH(Lists!$B$11,Responses!$A$1:$AN$1,0))&amp;""),""))</f>
        <v/>
      </c>
      <c r="I162" s="20">
        <f>IF($A162="","",IFERROR(TRIM(INDEX(Responses!$A161:$AN161,MATCH(Lists!$B$12,Responses!$A$1:$AN$1,0))&amp;""),""))</f>
        <v/>
      </c>
      <c r="J162" s="20">
        <f>IF($A162="","",IFERROR(TRIM(INDEX(Responses!$A161:$AN161,MATCH(Lists!$B$13,Responses!$A$1:$AN$1,0))&amp;""),""))</f>
        <v/>
      </c>
      <c r="K162" s="20">
        <f>IF($A162="","",IFERROR(TRIM(INDEX(Responses!$A161:$AN161,MATCH(Lists!$B$14,Responses!$A$1:$AN$1,0))&amp;""),""))</f>
        <v/>
      </c>
      <c r="L162" s="20">
        <f>IF($A162="","",IFERROR(TRIM(INDEX(Responses!$A161:$AN161,MATCH(Lists!$B$15,Responses!$A$1:$AN$1,0))&amp;""),""))</f>
        <v/>
      </c>
      <c r="M162" s="20">
        <f>IF($A162="","",IFERROR(TRIM(INDEX(Responses!$A161:$AN161,MATCH(Lists!$B$16,Responses!$A$1:$AN$1,0))&amp;""),""))</f>
        <v/>
      </c>
      <c r="N162" s="20">
        <f>IF($A162="","",IFERROR(TRIM(INDEX(Responses!$A161:$AN161,MATCH(Lists!$B$17,Responses!$A$1:$AN$1,0))&amp;""),""))</f>
        <v/>
      </c>
      <c r="O162" s="20">
        <f>IF($A162="","",IFERROR(TRIM(INDEX(Responses!$A161:$AN161,MATCH(Lists!$B$18,Responses!$A$1:$AN$1,0))&amp;""),""))</f>
        <v/>
      </c>
      <c r="P162" s="20">
        <f>IF($A162="","",IFERROR(TRIM(INDEX(Responses!$A161:$AN161,MATCH(Lists!$B$19,Responses!$A$1:$AN$1,0))&amp;""),""))</f>
        <v/>
      </c>
      <c r="Q162" s="20">
        <f>IF($A162="","",IFERROR(TRIM(INDEX(Responses!$A161:$AN161,MATCH(Lists!$B$24,Responses!$A$1:$AN$1,0))&amp;""),""))</f>
        <v/>
      </c>
      <c r="R162" s="20">
        <f>IF($A162="","",IFERROR(TRIM(INDEX(Responses!$A161:$AN161,MATCH(Lists!$B$21,Responses!$A$1:$AN$1,0))&amp;""),""))</f>
        <v/>
      </c>
    </row>
    <row r="163">
      <c r="A163" s="20">
        <f>IFERROR(TRIM(INDEX(Responses!$A162:$AN162,MATCH(Lists!$B$3,Responses!$A$1:$AN$1,0))&amp;""),"")</f>
        <v/>
      </c>
      <c r="B163" s="20">
        <f>IF($A163="","",IFERROR(TRIM(INDEX(Responses!$A162:$AN162,MATCH(Lists!$B$4,Responses!$A$1:$AN$1,0))&amp;""),""))</f>
        <v/>
      </c>
      <c r="C163" s="20">
        <f>IF($A163="","",IF(IFERROR(TRIM(INDEX(Responses!$A162:$AN162,MATCH(Lists!$B$5,Responses!$A$1:$AN$1,0))&amp;""),"")&lt;&gt;"",IFERROR(TRIM(INDEX(Responses!$A162:$AN162,MATCH(Lists!$B$5,Responses!$A$1:$AN$1,0))&amp;""),""),IFERROR(TRIM(INDEX(Responses!$A162:$AN162,MATCH(Lists!$B$6,Responses!$A$1:$AN$1,0))&amp;""),"")))</f>
        <v/>
      </c>
      <c r="D163" s="20">
        <f>IF($A163="","",IFERROR(TRIM(INDEX(Responses!$A162:$AN162,MATCH(Lists!$B$7,Responses!$A$1:$AN$1,0))&amp;""),""))</f>
        <v/>
      </c>
      <c r="E163" s="20">
        <f>IF($A163="","",IFERROR(TRIM(INDEX(Responses!$A162:$AN162,MATCH(Lists!$B$8,Responses!$A$1:$AN$1,0))&amp;""),""))</f>
        <v/>
      </c>
      <c r="F163" s="20">
        <f>IF($A163="","",IFERROR(TRIM(INDEX(Responses!$A162:$AN162,MATCH(Lists!$B$9,Responses!$A$1:$AN$1,0))&amp;""),""))</f>
        <v/>
      </c>
      <c r="G163" s="20">
        <f>IF($A163="","",IFERROR(TRIM(INDEX(Responses!$A162:$AN162,MATCH(Lists!$B$10,Responses!$A$1:$AN$1,0))&amp;""),""))</f>
        <v/>
      </c>
      <c r="H163" s="20">
        <f>IF($A163="","",IFERROR(TRIM(INDEX(Responses!$A162:$AN162,MATCH(Lists!$B$11,Responses!$A$1:$AN$1,0))&amp;""),""))</f>
        <v/>
      </c>
      <c r="I163" s="20">
        <f>IF($A163="","",IFERROR(TRIM(INDEX(Responses!$A162:$AN162,MATCH(Lists!$B$12,Responses!$A$1:$AN$1,0))&amp;""),""))</f>
        <v/>
      </c>
      <c r="J163" s="20">
        <f>IF($A163="","",IFERROR(TRIM(INDEX(Responses!$A162:$AN162,MATCH(Lists!$B$13,Responses!$A$1:$AN$1,0))&amp;""),""))</f>
        <v/>
      </c>
      <c r="K163" s="20">
        <f>IF($A163="","",IFERROR(TRIM(INDEX(Responses!$A162:$AN162,MATCH(Lists!$B$14,Responses!$A$1:$AN$1,0))&amp;""),""))</f>
        <v/>
      </c>
      <c r="L163" s="20">
        <f>IF($A163="","",IFERROR(TRIM(INDEX(Responses!$A162:$AN162,MATCH(Lists!$B$15,Responses!$A$1:$AN$1,0))&amp;""),""))</f>
        <v/>
      </c>
      <c r="M163" s="20">
        <f>IF($A163="","",IFERROR(TRIM(INDEX(Responses!$A162:$AN162,MATCH(Lists!$B$16,Responses!$A$1:$AN$1,0))&amp;""),""))</f>
        <v/>
      </c>
      <c r="N163" s="20">
        <f>IF($A163="","",IFERROR(TRIM(INDEX(Responses!$A162:$AN162,MATCH(Lists!$B$17,Responses!$A$1:$AN$1,0))&amp;""),""))</f>
        <v/>
      </c>
      <c r="O163" s="20">
        <f>IF($A163="","",IFERROR(TRIM(INDEX(Responses!$A162:$AN162,MATCH(Lists!$B$18,Responses!$A$1:$AN$1,0))&amp;""),""))</f>
        <v/>
      </c>
      <c r="P163" s="20">
        <f>IF($A163="","",IFERROR(TRIM(INDEX(Responses!$A162:$AN162,MATCH(Lists!$B$19,Responses!$A$1:$AN$1,0))&amp;""),""))</f>
        <v/>
      </c>
      <c r="Q163" s="20">
        <f>IF($A163="","",IFERROR(TRIM(INDEX(Responses!$A162:$AN162,MATCH(Lists!$B$24,Responses!$A$1:$AN$1,0))&amp;""),""))</f>
        <v/>
      </c>
      <c r="R163" s="20">
        <f>IF($A163="","",IFERROR(TRIM(INDEX(Responses!$A162:$AN162,MATCH(Lists!$B$21,Responses!$A$1:$AN$1,0))&amp;""),""))</f>
        <v/>
      </c>
    </row>
    <row r="164">
      <c r="A164" s="20">
        <f>IFERROR(TRIM(INDEX(Responses!$A163:$AN163,MATCH(Lists!$B$3,Responses!$A$1:$AN$1,0))&amp;""),"")</f>
        <v/>
      </c>
      <c r="B164" s="20">
        <f>IF($A164="","",IFERROR(TRIM(INDEX(Responses!$A163:$AN163,MATCH(Lists!$B$4,Responses!$A$1:$AN$1,0))&amp;""),""))</f>
        <v/>
      </c>
      <c r="C164" s="20">
        <f>IF($A164="","",IF(IFERROR(TRIM(INDEX(Responses!$A163:$AN163,MATCH(Lists!$B$5,Responses!$A$1:$AN$1,0))&amp;""),"")&lt;&gt;"",IFERROR(TRIM(INDEX(Responses!$A163:$AN163,MATCH(Lists!$B$5,Responses!$A$1:$AN$1,0))&amp;""),""),IFERROR(TRIM(INDEX(Responses!$A163:$AN163,MATCH(Lists!$B$6,Responses!$A$1:$AN$1,0))&amp;""),"")))</f>
        <v/>
      </c>
      <c r="D164" s="20">
        <f>IF($A164="","",IFERROR(TRIM(INDEX(Responses!$A163:$AN163,MATCH(Lists!$B$7,Responses!$A$1:$AN$1,0))&amp;""),""))</f>
        <v/>
      </c>
      <c r="E164" s="20">
        <f>IF($A164="","",IFERROR(TRIM(INDEX(Responses!$A163:$AN163,MATCH(Lists!$B$8,Responses!$A$1:$AN$1,0))&amp;""),""))</f>
        <v/>
      </c>
      <c r="F164" s="20">
        <f>IF($A164="","",IFERROR(TRIM(INDEX(Responses!$A163:$AN163,MATCH(Lists!$B$9,Responses!$A$1:$AN$1,0))&amp;""),""))</f>
        <v/>
      </c>
      <c r="G164" s="20">
        <f>IF($A164="","",IFERROR(TRIM(INDEX(Responses!$A163:$AN163,MATCH(Lists!$B$10,Responses!$A$1:$AN$1,0))&amp;""),""))</f>
        <v/>
      </c>
      <c r="H164" s="20">
        <f>IF($A164="","",IFERROR(TRIM(INDEX(Responses!$A163:$AN163,MATCH(Lists!$B$11,Responses!$A$1:$AN$1,0))&amp;""),""))</f>
        <v/>
      </c>
      <c r="I164" s="20">
        <f>IF($A164="","",IFERROR(TRIM(INDEX(Responses!$A163:$AN163,MATCH(Lists!$B$12,Responses!$A$1:$AN$1,0))&amp;""),""))</f>
        <v/>
      </c>
      <c r="J164" s="20">
        <f>IF($A164="","",IFERROR(TRIM(INDEX(Responses!$A163:$AN163,MATCH(Lists!$B$13,Responses!$A$1:$AN$1,0))&amp;""),""))</f>
        <v/>
      </c>
      <c r="K164" s="20">
        <f>IF($A164="","",IFERROR(TRIM(INDEX(Responses!$A163:$AN163,MATCH(Lists!$B$14,Responses!$A$1:$AN$1,0))&amp;""),""))</f>
        <v/>
      </c>
      <c r="L164" s="20">
        <f>IF($A164="","",IFERROR(TRIM(INDEX(Responses!$A163:$AN163,MATCH(Lists!$B$15,Responses!$A$1:$AN$1,0))&amp;""),""))</f>
        <v/>
      </c>
      <c r="M164" s="20">
        <f>IF($A164="","",IFERROR(TRIM(INDEX(Responses!$A163:$AN163,MATCH(Lists!$B$16,Responses!$A$1:$AN$1,0))&amp;""),""))</f>
        <v/>
      </c>
      <c r="N164" s="20">
        <f>IF($A164="","",IFERROR(TRIM(INDEX(Responses!$A163:$AN163,MATCH(Lists!$B$17,Responses!$A$1:$AN$1,0))&amp;""),""))</f>
        <v/>
      </c>
      <c r="O164" s="20">
        <f>IF($A164="","",IFERROR(TRIM(INDEX(Responses!$A163:$AN163,MATCH(Lists!$B$18,Responses!$A$1:$AN$1,0))&amp;""),""))</f>
        <v/>
      </c>
      <c r="P164" s="20">
        <f>IF($A164="","",IFERROR(TRIM(INDEX(Responses!$A163:$AN163,MATCH(Lists!$B$19,Responses!$A$1:$AN$1,0))&amp;""),""))</f>
        <v/>
      </c>
      <c r="Q164" s="20">
        <f>IF($A164="","",IFERROR(TRIM(INDEX(Responses!$A163:$AN163,MATCH(Lists!$B$24,Responses!$A$1:$AN$1,0))&amp;""),""))</f>
        <v/>
      </c>
      <c r="R164" s="20">
        <f>IF($A164="","",IFERROR(TRIM(INDEX(Responses!$A163:$AN163,MATCH(Lists!$B$21,Responses!$A$1:$AN$1,0))&amp;""),""))</f>
        <v/>
      </c>
    </row>
    <row r="165">
      <c r="A165" s="20">
        <f>IFERROR(TRIM(INDEX(Responses!$A164:$AN164,MATCH(Lists!$B$3,Responses!$A$1:$AN$1,0))&amp;""),"")</f>
        <v/>
      </c>
      <c r="B165" s="20">
        <f>IF($A165="","",IFERROR(TRIM(INDEX(Responses!$A164:$AN164,MATCH(Lists!$B$4,Responses!$A$1:$AN$1,0))&amp;""),""))</f>
        <v/>
      </c>
      <c r="C165" s="20">
        <f>IF($A165="","",IF(IFERROR(TRIM(INDEX(Responses!$A164:$AN164,MATCH(Lists!$B$5,Responses!$A$1:$AN$1,0))&amp;""),"")&lt;&gt;"",IFERROR(TRIM(INDEX(Responses!$A164:$AN164,MATCH(Lists!$B$5,Responses!$A$1:$AN$1,0))&amp;""),""),IFERROR(TRIM(INDEX(Responses!$A164:$AN164,MATCH(Lists!$B$6,Responses!$A$1:$AN$1,0))&amp;""),"")))</f>
        <v/>
      </c>
      <c r="D165" s="20">
        <f>IF($A165="","",IFERROR(TRIM(INDEX(Responses!$A164:$AN164,MATCH(Lists!$B$7,Responses!$A$1:$AN$1,0))&amp;""),""))</f>
        <v/>
      </c>
      <c r="E165" s="20">
        <f>IF($A165="","",IFERROR(TRIM(INDEX(Responses!$A164:$AN164,MATCH(Lists!$B$8,Responses!$A$1:$AN$1,0))&amp;""),""))</f>
        <v/>
      </c>
      <c r="F165" s="20">
        <f>IF($A165="","",IFERROR(TRIM(INDEX(Responses!$A164:$AN164,MATCH(Lists!$B$9,Responses!$A$1:$AN$1,0))&amp;""),""))</f>
        <v/>
      </c>
      <c r="G165" s="20">
        <f>IF($A165="","",IFERROR(TRIM(INDEX(Responses!$A164:$AN164,MATCH(Lists!$B$10,Responses!$A$1:$AN$1,0))&amp;""),""))</f>
        <v/>
      </c>
      <c r="H165" s="20">
        <f>IF($A165="","",IFERROR(TRIM(INDEX(Responses!$A164:$AN164,MATCH(Lists!$B$11,Responses!$A$1:$AN$1,0))&amp;""),""))</f>
        <v/>
      </c>
      <c r="I165" s="20">
        <f>IF($A165="","",IFERROR(TRIM(INDEX(Responses!$A164:$AN164,MATCH(Lists!$B$12,Responses!$A$1:$AN$1,0))&amp;""),""))</f>
        <v/>
      </c>
      <c r="J165" s="20">
        <f>IF($A165="","",IFERROR(TRIM(INDEX(Responses!$A164:$AN164,MATCH(Lists!$B$13,Responses!$A$1:$AN$1,0))&amp;""),""))</f>
        <v/>
      </c>
      <c r="K165" s="20">
        <f>IF($A165="","",IFERROR(TRIM(INDEX(Responses!$A164:$AN164,MATCH(Lists!$B$14,Responses!$A$1:$AN$1,0))&amp;""),""))</f>
        <v/>
      </c>
      <c r="L165" s="20">
        <f>IF($A165="","",IFERROR(TRIM(INDEX(Responses!$A164:$AN164,MATCH(Lists!$B$15,Responses!$A$1:$AN$1,0))&amp;""),""))</f>
        <v/>
      </c>
      <c r="M165" s="20">
        <f>IF($A165="","",IFERROR(TRIM(INDEX(Responses!$A164:$AN164,MATCH(Lists!$B$16,Responses!$A$1:$AN$1,0))&amp;""),""))</f>
        <v/>
      </c>
      <c r="N165" s="20">
        <f>IF($A165="","",IFERROR(TRIM(INDEX(Responses!$A164:$AN164,MATCH(Lists!$B$17,Responses!$A$1:$AN$1,0))&amp;""),""))</f>
        <v/>
      </c>
      <c r="O165" s="20">
        <f>IF($A165="","",IFERROR(TRIM(INDEX(Responses!$A164:$AN164,MATCH(Lists!$B$18,Responses!$A$1:$AN$1,0))&amp;""),""))</f>
        <v/>
      </c>
      <c r="P165" s="20">
        <f>IF($A165="","",IFERROR(TRIM(INDEX(Responses!$A164:$AN164,MATCH(Lists!$B$19,Responses!$A$1:$AN$1,0))&amp;""),""))</f>
        <v/>
      </c>
      <c r="Q165" s="20">
        <f>IF($A165="","",IFERROR(TRIM(INDEX(Responses!$A164:$AN164,MATCH(Lists!$B$24,Responses!$A$1:$AN$1,0))&amp;""),""))</f>
        <v/>
      </c>
      <c r="R165" s="20">
        <f>IF($A165="","",IFERROR(TRIM(INDEX(Responses!$A164:$AN164,MATCH(Lists!$B$21,Responses!$A$1:$AN$1,0))&amp;""),""))</f>
        <v/>
      </c>
    </row>
    <row r="166">
      <c r="A166" s="20">
        <f>IFERROR(TRIM(INDEX(Responses!$A165:$AN165,MATCH(Lists!$B$3,Responses!$A$1:$AN$1,0))&amp;""),"")</f>
        <v/>
      </c>
      <c r="B166" s="20">
        <f>IF($A166="","",IFERROR(TRIM(INDEX(Responses!$A165:$AN165,MATCH(Lists!$B$4,Responses!$A$1:$AN$1,0))&amp;""),""))</f>
        <v/>
      </c>
      <c r="C166" s="20">
        <f>IF($A166="","",IF(IFERROR(TRIM(INDEX(Responses!$A165:$AN165,MATCH(Lists!$B$5,Responses!$A$1:$AN$1,0))&amp;""),"")&lt;&gt;"",IFERROR(TRIM(INDEX(Responses!$A165:$AN165,MATCH(Lists!$B$5,Responses!$A$1:$AN$1,0))&amp;""),""),IFERROR(TRIM(INDEX(Responses!$A165:$AN165,MATCH(Lists!$B$6,Responses!$A$1:$AN$1,0))&amp;""),"")))</f>
        <v/>
      </c>
      <c r="D166" s="20">
        <f>IF($A166="","",IFERROR(TRIM(INDEX(Responses!$A165:$AN165,MATCH(Lists!$B$7,Responses!$A$1:$AN$1,0))&amp;""),""))</f>
        <v/>
      </c>
      <c r="E166" s="20">
        <f>IF($A166="","",IFERROR(TRIM(INDEX(Responses!$A165:$AN165,MATCH(Lists!$B$8,Responses!$A$1:$AN$1,0))&amp;""),""))</f>
        <v/>
      </c>
      <c r="F166" s="20">
        <f>IF($A166="","",IFERROR(TRIM(INDEX(Responses!$A165:$AN165,MATCH(Lists!$B$9,Responses!$A$1:$AN$1,0))&amp;""),""))</f>
        <v/>
      </c>
      <c r="G166" s="20">
        <f>IF($A166="","",IFERROR(TRIM(INDEX(Responses!$A165:$AN165,MATCH(Lists!$B$10,Responses!$A$1:$AN$1,0))&amp;""),""))</f>
        <v/>
      </c>
      <c r="H166" s="20">
        <f>IF($A166="","",IFERROR(TRIM(INDEX(Responses!$A165:$AN165,MATCH(Lists!$B$11,Responses!$A$1:$AN$1,0))&amp;""),""))</f>
        <v/>
      </c>
      <c r="I166" s="20">
        <f>IF($A166="","",IFERROR(TRIM(INDEX(Responses!$A165:$AN165,MATCH(Lists!$B$12,Responses!$A$1:$AN$1,0))&amp;""),""))</f>
        <v/>
      </c>
      <c r="J166" s="20">
        <f>IF($A166="","",IFERROR(TRIM(INDEX(Responses!$A165:$AN165,MATCH(Lists!$B$13,Responses!$A$1:$AN$1,0))&amp;""),""))</f>
        <v/>
      </c>
      <c r="K166" s="20">
        <f>IF($A166="","",IFERROR(TRIM(INDEX(Responses!$A165:$AN165,MATCH(Lists!$B$14,Responses!$A$1:$AN$1,0))&amp;""),""))</f>
        <v/>
      </c>
      <c r="L166" s="20">
        <f>IF($A166="","",IFERROR(TRIM(INDEX(Responses!$A165:$AN165,MATCH(Lists!$B$15,Responses!$A$1:$AN$1,0))&amp;""),""))</f>
        <v/>
      </c>
      <c r="M166" s="20">
        <f>IF($A166="","",IFERROR(TRIM(INDEX(Responses!$A165:$AN165,MATCH(Lists!$B$16,Responses!$A$1:$AN$1,0))&amp;""),""))</f>
        <v/>
      </c>
      <c r="N166" s="20">
        <f>IF($A166="","",IFERROR(TRIM(INDEX(Responses!$A165:$AN165,MATCH(Lists!$B$17,Responses!$A$1:$AN$1,0))&amp;""),""))</f>
        <v/>
      </c>
      <c r="O166" s="20">
        <f>IF($A166="","",IFERROR(TRIM(INDEX(Responses!$A165:$AN165,MATCH(Lists!$B$18,Responses!$A$1:$AN$1,0))&amp;""),""))</f>
        <v/>
      </c>
      <c r="P166" s="20">
        <f>IF($A166="","",IFERROR(TRIM(INDEX(Responses!$A165:$AN165,MATCH(Lists!$B$19,Responses!$A$1:$AN$1,0))&amp;""),""))</f>
        <v/>
      </c>
      <c r="Q166" s="20">
        <f>IF($A166="","",IFERROR(TRIM(INDEX(Responses!$A165:$AN165,MATCH(Lists!$B$24,Responses!$A$1:$AN$1,0))&amp;""),""))</f>
        <v/>
      </c>
      <c r="R166" s="20">
        <f>IF($A166="","",IFERROR(TRIM(INDEX(Responses!$A165:$AN165,MATCH(Lists!$B$21,Responses!$A$1:$AN$1,0))&amp;""),""))</f>
        <v/>
      </c>
    </row>
    <row r="167">
      <c r="A167" s="20">
        <f>IFERROR(TRIM(INDEX(Responses!$A166:$AN166,MATCH(Lists!$B$3,Responses!$A$1:$AN$1,0))&amp;""),"")</f>
        <v/>
      </c>
      <c r="B167" s="20">
        <f>IF($A167="","",IFERROR(TRIM(INDEX(Responses!$A166:$AN166,MATCH(Lists!$B$4,Responses!$A$1:$AN$1,0))&amp;""),""))</f>
        <v/>
      </c>
      <c r="C167" s="20">
        <f>IF($A167="","",IF(IFERROR(TRIM(INDEX(Responses!$A166:$AN166,MATCH(Lists!$B$5,Responses!$A$1:$AN$1,0))&amp;""),"")&lt;&gt;"",IFERROR(TRIM(INDEX(Responses!$A166:$AN166,MATCH(Lists!$B$5,Responses!$A$1:$AN$1,0))&amp;""),""),IFERROR(TRIM(INDEX(Responses!$A166:$AN166,MATCH(Lists!$B$6,Responses!$A$1:$AN$1,0))&amp;""),"")))</f>
        <v/>
      </c>
      <c r="D167" s="20">
        <f>IF($A167="","",IFERROR(TRIM(INDEX(Responses!$A166:$AN166,MATCH(Lists!$B$7,Responses!$A$1:$AN$1,0))&amp;""),""))</f>
        <v/>
      </c>
      <c r="E167" s="20">
        <f>IF($A167="","",IFERROR(TRIM(INDEX(Responses!$A166:$AN166,MATCH(Lists!$B$8,Responses!$A$1:$AN$1,0))&amp;""),""))</f>
        <v/>
      </c>
      <c r="F167" s="20">
        <f>IF($A167="","",IFERROR(TRIM(INDEX(Responses!$A166:$AN166,MATCH(Lists!$B$9,Responses!$A$1:$AN$1,0))&amp;""),""))</f>
        <v/>
      </c>
      <c r="G167" s="20">
        <f>IF($A167="","",IFERROR(TRIM(INDEX(Responses!$A166:$AN166,MATCH(Lists!$B$10,Responses!$A$1:$AN$1,0))&amp;""),""))</f>
        <v/>
      </c>
      <c r="H167" s="20">
        <f>IF($A167="","",IFERROR(TRIM(INDEX(Responses!$A166:$AN166,MATCH(Lists!$B$11,Responses!$A$1:$AN$1,0))&amp;""),""))</f>
        <v/>
      </c>
      <c r="I167" s="20">
        <f>IF($A167="","",IFERROR(TRIM(INDEX(Responses!$A166:$AN166,MATCH(Lists!$B$12,Responses!$A$1:$AN$1,0))&amp;""),""))</f>
        <v/>
      </c>
      <c r="J167" s="20">
        <f>IF($A167="","",IFERROR(TRIM(INDEX(Responses!$A166:$AN166,MATCH(Lists!$B$13,Responses!$A$1:$AN$1,0))&amp;""),""))</f>
        <v/>
      </c>
      <c r="K167" s="20">
        <f>IF($A167="","",IFERROR(TRIM(INDEX(Responses!$A166:$AN166,MATCH(Lists!$B$14,Responses!$A$1:$AN$1,0))&amp;""),""))</f>
        <v/>
      </c>
      <c r="L167" s="20">
        <f>IF($A167="","",IFERROR(TRIM(INDEX(Responses!$A166:$AN166,MATCH(Lists!$B$15,Responses!$A$1:$AN$1,0))&amp;""),""))</f>
        <v/>
      </c>
      <c r="M167" s="20">
        <f>IF($A167="","",IFERROR(TRIM(INDEX(Responses!$A166:$AN166,MATCH(Lists!$B$16,Responses!$A$1:$AN$1,0))&amp;""),""))</f>
        <v/>
      </c>
      <c r="N167" s="20">
        <f>IF($A167="","",IFERROR(TRIM(INDEX(Responses!$A166:$AN166,MATCH(Lists!$B$17,Responses!$A$1:$AN$1,0))&amp;""),""))</f>
        <v/>
      </c>
      <c r="O167" s="20">
        <f>IF($A167="","",IFERROR(TRIM(INDEX(Responses!$A166:$AN166,MATCH(Lists!$B$18,Responses!$A$1:$AN$1,0))&amp;""),""))</f>
        <v/>
      </c>
      <c r="P167" s="20">
        <f>IF($A167="","",IFERROR(TRIM(INDEX(Responses!$A166:$AN166,MATCH(Lists!$B$19,Responses!$A$1:$AN$1,0))&amp;""),""))</f>
        <v/>
      </c>
      <c r="Q167" s="20">
        <f>IF($A167="","",IFERROR(TRIM(INDEX(Responses!$A166:$AN166,MATCH(Lists!$B$24,Responses!$A$1:$AN$1,0))&amp;""),""))</f>
        <v/>
      </c>
      <c r="R167" s="20">
        <f>IF($A167="","",IFERROR(TRIM(INDEX(Responses!$A166:$AN166,MATCH(Lists!$B$21,Responses!$A$1:$AN$1,0))&amp;""),""))</f>
        <v/>
      </c>
    </row>
    <row r="168">
      <c r="A168" s="20">
        <f>IFERROR(TRIM(INDEX(Responses!$A167:$AN167,MATCH(Lists!$B$3,Responses!$A$1:$AN$1,0))&amp;""),"")</f>
        <v/>
      </c>
      <c r="B168" s="20">
        <f>IF($A168="","",IFERROR(TRIM(INDEX(Responses!$A167:$AN167,MATCH(Lists!$B$4,Responses!$A$1:$AN$1,0))&amp;""),""))</f>
        <v/>
      </c>
      <c r="C168" s="20">
        <f>IF($A168="","",IF(IFERROR(TRIM(INDEX(Responses!$A167:$AN167,MATCH(Lists!$B$5,Responses!$A$1:$AN$1,0))&amp;""),"")&lt;&gt;"",IFERROR(TRIM(INDEX(Responses!$A167:$AN167,MATCH(Lists!$B$5,Responses!$A$1:$AN$1,0))&amp;""),""),IFERROR(TRIM(INDEX(Responses!$A167:$AN167,MATCH(Lists!$B$6,Responses!$A$1:$AN$1,0))&amp;""),"")))</f>
        <v/>
      </c>
      <c r="D168" s="20">
        <f>IF($A168="","",IFERROR(TRIM(INDEX(Responses!$A167:$AN167,MATCH(Lists!$B$7,Responses!$A$1:$AN$1,0))&amp;""),""))</f>
        <v/>
      </c>
      <c r="E168" s="20">
        <f>IF($A168="","",IFERROR(TRIM(INDEX(Responses!$A167:$AN167,MATCH(Lists!$B$8,Responses!$A$1:$AN$1,0))&amp;""),""))</f>
        <v/>
      </c>
      <c r="F168" s="20">
        <f>IF($A168="","",IFERROR(TRIM(INDEX(Responses!$A167:$AN167,MATCH(Lists!$B$9,Responses!$A$1:$AN$1,0))&amp;""),""))</f>
        <v/>
      </c>
      <c r="G168" s="20">
        <f>IF($A168="","",IFERROR(TRIM(INDEX(Responses!$A167:$AN167,MATCH(Lists!$B$10,Responses!$A$1:$AN$1,0))&amp;""),""))</f>
        <v/>
      </c>
      <c r="H168" s="20">
        <f>IF($A168="","",IFERROR(TRIM(INDEX(Responses!$A167:$AN167,MATCH(Lists!$B$11,Responses!$A$1:$AN$1,0))&amp;""),""))</f>
        <v/>
      </c>
      <c r="I168" s="20">
        <f>IF($A168="","",IFERROR(TRIM(INDEX(Responses!$A167:$AN167,MATCH(Lists!$B$12,Responses!$A$1:$AN$1,0))&amp;""),""))</f>
        <v/>
      </c>
      <c r="J168" s="20">
        <f>IF($A168="","",IFERROR(TRIM(INDEX(Responses!$A167:$AN167,MATCH(Lists!$B$13,Responses!$A$1:$AN$1,0))&amp;""),""))</f>
        <v/>
      </c>
      <c r="K168" s="20">
        <f>IF($A168="","",IFERROR(TRIM(INDEX(Responses!$A167:$AN167,MATCH(Lists!$B$14,Responses!$A$1:$AN$1,0))&amp;""),""))</f>
        <v/>
      </c>
      <c r="L168" s="20">
        <f>IF($A168="","",IFERROR(TRIM(INDEX(Responses!$A167:$AN167,MATCH(Lists!$B$15,Responses!$A$1:$AN$1,0))&amp;""),""))</f>
        <v/>
      </c>
      <c r="M168" s="20">
        <f>IF($A168="","",IFERROR(TRIM(INDEX(Responses!$A167:$AN167,MATCH(Lists!$B$16,Responses!$A$1:$AN$1,0))&amp;""),""))</f>
        <v/>
      </c>
      <c r="N168" s="20">
        <f>IF($A168="","",IFERROR(TRIM(INDEX(Responses!$A167:$AN167,MATCH(Lists!$B$17,Responses!$A$1:$AN$1,0))&amp;""),""))</f>
        <v/>
      </c>
      <c r="O168" s="20">
        <f>IF($A168="","",IFERROR(TRIM(INDEX(Responses!$A167:$AN167,MATCH(Lists!$B$18,Responses!$A$1:$AN$1,0))&amp;""),""))</f>
        <v/>
      </c>
      <c r="P168" s="20">
        <f>IF($A168="","",IFERROR(TRIM(INDEX(Responses!$A167:$AN167,MATCH(Lists!$B$19,Responses!$A$1:$AN$1,0))&amp;""),""))</f>
        <v/>
      </c>
      <c r="Q168" s="20">
        <f>IF($A168="","",IFERROR(TRIM(INDEX(Responses!$A167:$AN167,MATCH(Lists!$B$24,Responses!$A$1:$AN$1,0))&amp;""),""))</f>
        <v/>
      </c>
      <c r="R168" s="20">
        <f>IF($A168="","",IFERROR(TRIM(INDEX(Responses!$A167:$AN167,MATCH(Lists!$B$21,Responses!$A$1:$AN$1,0))&amp;""),""))</f>
        <v/>
      </c>
    </row>
    <row r="169">
      <c r="A169" s="20">
        <f>IFERROR(TRIM(INDEX(Responses!$A168:$AN168,MATCH(Lists!$B$3,Responses!$A$1:$AN$1,0))&amp;""),"")</f>
        <v/>
      </c>
      <c r="B169" s="20">
        <f>IF($A169="","",IFERROR(TRIM(INDEX(Responses!$A168:$AN168,MATCH(Lists!$B$4,Responses!$A$1:$AN$1,0))&amp;""),""))</f>
        <v/>
      </c>
      <c r="C169" s="20">
        <f>IF($A169="","",IF(IFERROR(TRIM(INDEX(Responses!$A168:$AN168,MATCH(Lists!$B$5,Responses!$A$1:$AN$1,0))&amp;""),"")&lt;&gt;"",IFERROR(TRIM(INDEX(Responses!$A168:$AN168,MATCH(Lists!$B$5,Responses!$A$1:$AN$1,0))&amp;""),""),IFERROR(TRIM(INDEX(Responses!$A168:$AN168,MATCH(Lists!$B$6,Responses!$A$1:$AN$1,0))&amp;""),"")))</f>
        <v/>
      </c>
      <c r="D169" s="20">
        <f>IF($A169="","",IFERROR(TRIM(INDEX(Responses!$A168:$AN168,MATCH(Lists!$B$7,Responses!$A$1:$AN$1,0))&amp;""),""))</f>
        <v/>
      </c>
      <c r="E169" s="20">
        <f>IF($A169="","",IFERROR(TRIM(INDEX(Responses!$A168:$AN168,MATCH(Lists!$B$8,Responses!$A$1:$AN$1,0))&amp;""),""))</f>
        <v/>
      </c>
      <c r="F169" s="20">
        <f>IF($A169="","",IFERROR(TRIM(INDEX(Responses!$A168:$AN168,MATCH(Lists!$B$9,Responses!$A$1:$AN$1,0))&amp;""),""))</f>
        <v/>
      </c>
      <c r="G169" s="20">
        <f>IF($A169="","",IFERROR(TRIM(INDEX(Responses!$A168:$AN168,MATCH(Lists!$B$10,Responses!$A$1:$AN$1,0))&amp;""),""))</f>
        <v/>
      </c>
      <c r="H169" s="20">
        <f>IF($A169="","",IFERROR(TRIM(INDEX(Responses!$A168:$AN168,MATCH(Lists!$B$11,Responses!$A$1:$AN$1,0))&amp;""),""))</f>
        <v/>
      </c>
      <c r="I169" s="20">
        <f>IF($A169="","",IFERROR(TRIM(INDEX(Responses!$A168:$AN168,MATCH(Lists!$B$12,Responses!$A$1:$AN$1,0))&amp;""),""))</f>
        <v/>
      </c>
      <c r="J169" s="20">
        <f>IF($A169="","",IFERROR(TRIM(INDEX(Responses!$A168:$AN168,MATCH(Lists!$B$13,Responses!$A$1:$AN$1,0))&amp;""),""))</f>
        <v/>
      </c>
      <c r="K169" s="20">
        <f>IF($A169="","",IFERROR(TRIM(INDEX(Responses!$A168:$AN168,MATCH(Lists!$B$14,Responses!$A$1:$AN$1,0))&amp;""),""))</f>
        <v/>
      </c>
      <c r="L169" s="20">
        <f>IF($A169="","",IFERROR(TRIM(INDEX(Responses!$A168:$AN168,MATCH(Lists!$B$15,Responses!$A$1:$AN$1,0))&amp;""),""))</f>
        <v/>
      </c>
      <c r="M169" s="20">
        <f>IF($A169="","",IFERROR(TRIM(INDEX(Responses!$A168:$AN168,MATCH(Lists!$B$16,Responses!$A$1:$AN$1,0))&amp;""),""))</f>
        <v/>
      </c>
      <c r="N169" s="20">
        <f>IF($A169="","",IFERROR(TRIM(INDEX(Responses!$A168:$AN168,MATCH(Lists!$B$17,Responses!$A$1:$AN$1,0))&amp;""),""))</f>
        <v/>
      </c>
      <c r="O169" s="20">
        <f>IF($A169="","",IFERROR(TRIM(INDEX(Responses!$A168:$AN168,MATCH(Lists!$B$18,Responses!$A$1:$AN$1,0))&amp;""),""))</f>
        <v/>
      </c>
      <c r="P169" s="20">
        <f>IF($A169="","",IFERROR(TRIM(INDEX(Responses!$A168:$AN168,MATCH(Lists!$B$19,Responses!$A$1:$AN$1,0))&amp;""),""))</f>
        <v/>
      </c>
      <c r="Q169" s="20">
        <f>IF($A169="","",IFERROR(TRIM(INDEX(Responses!$A168:$AN168,MATCH(Lists!$B$24,Responses!$A$1:$AN$1,0))&amp;""),""))</f>
        <v/>
      </c>
      <c r="R169" s="20">
        <f>IF($A169="","",IFERROR(TRIM(INDEX(Responses!$A168:$AN168,MATCH(Lists!$B$21,Responses!$A$1:$AN$1,0))&amp;""),""))</f>
        <v/>
      </c>
    </row>
    <row r="170">
      <c r="A170" s="20">
        <f>IFERROR(TRIM(INDEX(Responses!$A169:$AN169,MATCH(Lists!$B$3,Responses!$A$1:$AN$1,0))&amp;""),"")</f>
        <v/>
      </c>
      <c r="B170" s="20">
        <f>IF($A170="","",IFERROR(TRIM(INDEX(Responses!$A169:$AN169,MATCH(Lists!$B$4,Responses!$A$1:$AN$1,0))&amp;""),""))</f>
        <v/>
      </c>
      <c r="C170" s="20">
        <f>IF($A170="","",IF(IFERROR(TRIM(INDEX(Responses!$A169:$AN169,MATCH(Lists!$B$5,Responses!$A$1:$AN$1,0))&amp;""),"")&lt;&gt;"",IFERROR(TRIM(INDEX(Responses!$A169:$AN169,MATCH(Lists!$B$5,Responses!$A$1:$AN$1,0))&amp;""),""),IFERROR(TRIM(INDEX(Responses!$A169:$AN169,MATCH(Lists!$B$6,Responses!$A$1:$AN$1,0))&amp;""),"")))</f>
        <v/>
      </c>
      <c r="D170" s="20">
        <f>IF($A170="","",IFERROR(TRIM(INDEX(Responses!$A169:$AN169,MATCH(Lists!$B$7,Responses!$A$1:$AN$1,0))&amp;""),""))</f>
        <v/>
      </c>
      <c r="E170" s="20">
        <f>IF($A170="","",IFERROR(TRIM(INDEX(Responses!$A169:$AN169,MATCH(Lists!$B$8,Responses!$A$1:$AN$1,0))&amp;""),""))</f>
        <v/>
      </c>
      <c r="F170" s="20">
        <f>IF($A170="","",IFERROR(TRIM(INDEX(Responses!$A169:$AN169,MATCH(Lists!$B$9,Responses!$A$1:$AN$1,0))&amp;""),""))</f>
        <v/>
      </c>
      <c r="G170" s="20">
        <f>IF($A170="","",IFERROR(TRIM(INDEX(Responses!$A169:$AN169,MATCH(Lists!$B$10,Responses!$A$1:$AN$1,0))&amp;""),""))</f>
        <v/>
      </c>
      <c r="H170" s="20">
        <f>IF($A170="","",IFERROR(TRIM(INDEX(Responses!$A169:$AN169,MATCH(Lists!$B$11,Responses!$A$1:$AN$1,0))&amp;""),""))</f>
        <v/>
      </c>
      <c r="I170" s="20">
        <f>IF($A170="","",IFERROR(TRIM(INDEX(Responses!$A169:$AN169,MATCH(Lists!$B$12,Responses!$A$1:$AN$1,0))&amp;""),""))</f>
        <v/>
      </c>
      <c r="J170" s="20">
        <f>IF($A170="","",IFERROR(TRIM(INDEX(Responses!$A169:$AN169,MATCH(Lists!$B$13,Responses!$A$1:$AN$1,0))&amp;""),""))</f>
        <v/>
      </c>
      <c r="K170" s="20">
        <f>IF($A170="","",IFERROR(TRIM(INDEX(Responses!$A169:$AN169,MATCH(Lists!$B$14,Responses!$A$1:$AN$1,0))&amp;""),""))</f>
        <v/>
      </c>
      <c r="L170" s="20">
        <f>IF($A170="","",IFERROR(TRIM(INDEX(Responses!$A169:$AN169,MATCH(Lists!$B$15,Responses!$A$1:$AN$1,0))&amp;""),""))</f>
        <v/>
      </c>
      <c r="M170" s="20">
        <f>IF($A170="","",IFERROR(TRIM(INDEX(Responses!$A169:$AN169,MATCH(Lists!$B$16,Responses!$A$1:$AN$1,0))&amp;""),""))</f>
        <v/>
      </c>
      <c r="N170" s="20">
        <f>IF($A170="","",IFERROR(TRIM(INDEX(Responses!$A169:$AN169,MATCH(Lists!$B$17,Responses!$A$1:$AN$1,0))&amp;""),""))</f>
        <v/>
      </c>
      <c r="O170" s="20">
        <f>IF($A170="","",IFERROR(TRIM(INDEX(Responses!$A169:$AN169,MATCH(Lists!$B$18,Responses!$A$1:$AN$1,0))&amp;""),""))</f>
        <v/>
      </c>
      <c r="P170" s="20">
        <f>IF($A170="","",IFERROR(TRIM(INDEX(Responses!$A169:$AN169,MATCH(Lists!$B$19,Responses!$A$1:$AN$1,0))&amp;""),""))</f>
        <v/>
      </c>
      <c r="Q170" s="20">
        <f>IF($A170="","",IFERROR(TRIM(INDEX(Responses!$A169:$AN169,MATCH(Lists!$B$24,Responses!$A$1:$AN$1,0))&amp;""),""))</f>
        <v/>
      </c>
      <c r="R170" s="20">
        <f>IF($A170="","",IFERROR(TRIM(INDEX(Responses!$A169:$AN169,MATCH(Lists!$B$21,Responses!$A$1:$AN$1,0))&amp;""),""))</f>
        <v/>
      </c>
    </row>
    <row r="171">
      <c r="A171" s="20">
        <f>IFERROR(TRIM(INDEX(Responses!$A170:$AN170,MATCH(Lists!$B$3,Responses!$A$1:$AN$1,0))&amp;""),"")</f>
        <v/>
      </c>
      <c r="B171" s="20">
        <f>IF($A171="","",IFERROR(TRIM(INDEX(Responses!$A170:$AN170,MATCH(Lists!$B$4,Responses!$A$1:$AN$1,0))&amp;""),""))</f>
        <v/>
      </c>
      <c r="C171" s="20">
        <f>IF($A171="","",IF(IFERROR(TRIM(INDEX(Responses!$A170:$AN170,MATCH(Lists!$B$5,Responses!$A$1:$AN$1,0))&amp;""),"")&lt;&gt;"",IFERROR(TRIM(INDEX(Responses!$A170:$AN170,MATCH(Lists!$B$5,Responses!$A$1:$AN$1,0))&amp;""),""),IFERROR(TRIM(INDEX(Responses!$A170:$AN170,MATCH(Lists!$B$6,Responses!$A$1:$AN$1,0))&amp;""),"")))</f>
        <v/>
      </c>
      <c r="D171" s="20">
        <f>IF($A171="","",IFERROR(TRIM(INDEX(Responses!$A170:$AN170,MATCH(Lists!$B$7,Responses!$A$1:$AN$1,0))&amp;""),""))</f>
        <v/>
      </c>
      <c r="E171" s="20">
        <f>IF($A171="","",IFERROR(TRIM(INDEX(Responses!$A170:$AN170,MATCH(Lists!$B$8,Responses!$A$1:$AN$1,0))&amp;""),""))</f>
        <v/>
      </c>
      <c r="F171" s="20">
        <f>IF($A171="","",IFERROR(TRIM(INDEX(Responses!$A170:$AN170,MATCH(Lists!$B$9,Responses!$A$1:$AN$1,0))&amp;""),""))</f>
        <v/>
      </c>
      <c r="G171" s="20">
        <f>IF($A171="","",IFERROR(TRIM(INDEX(Responses!$A170:$AN170,MATCH(Lists!$B$10,Responses!$A$1:$AN$1,0))&amp;""),""))</f>
        <v/>
      </c>
      <c r="H171" s="20">
        <f>IF($A171="","",IFERROR(TRIM(INDEX(Responses!$A170:$AN170,MATCH(Lists!$B$11,Responses!$A$1:$AN$1,0))&amp;""),""))</f>
        <v/>
      </c>
      <c r="I171" s="20">
        <f>IF($A171="","",IFERROR(TRIM(INDEX(Responses!$A170:$AN170,MATCH(Lists!$B$12,Responses!$A$1:$AN$1,0))&amp;""),""))</f>
        <v/>
      </c>
      <c r="J171" s="20">
        <f>IF($A171="","",IFERROR(TRIM(INDEX(Responses!$A170:$AN170,MATCH(Lists!$B$13,Responses!$A$1:$AN$1,0))&amp;""),""))</f>
        <v/>
      </c>
      <c r="K171" s="20">
        <f>IF($A171="","",IFERROR(TRIM(INDEX(Responses!$A170:$AN170,MATCH(Lists!$B$14,Responses!$A$1:$AN$1,0))&amp;""),""))</f>
        <v/>
      </c>
      <c r="L171" s="20">
        <f>IF($A171="","",IFERROR(TRIM(INDEX(Responses!$A170:$AN170,MATCH(Lists!$B$15,Responses!$A$1:$AN$1,0))&amp;""),""))</f>
        <v/>
      </c>
      <c r="M171" s="20">
        <f>IF($A171="","",IFERROR(TRIM(INDEX(Responses!$A170:$AN170,MATCH(Lists!$B$16,Responses!$A$1:$AN$1,0))&amp;""),""))</f>
        <v/>
      </c>
      <c r="N171" s="20">
        <f>IF($A171="","",IFERROR(TRIM(INDEX(Responses!$A170:$AN170,MATCH(Lists!$B$17,Responses!$A$1:$AN$1,0))&amp;""),""))</f>
        <v/>
      </c>
      <c r="O171" s="20">
        <f>IF($A171="","",IFERROR(TRIM(INDEX(Responses!$A170:$AN170,MATCH(Lists!$B$18,Responses!$A$1:$AN$1,0))&amp;""),""))</f>
        <v/>
      </c>
      <c r="P171" s="20">
        <f>IF($A171="","",IFERROR(TRIM(INDEX(Responses!$A170:$AN170,MATCH(Lists!$B$19,Responses!$A$1:$AN$1,0))&amp;""),""))</f>
        <v/>
      </c>
      <c r="Q171" s="20">
        <f>IF($A171="","",IFERROR(TRIM(INDEX(Responses!$A170:$AN170,MATCH(Lists!$B$24,Responses!$A$1:$AN$1,0))&amp;""),""))</f>
        <v/>
      </c>
      <c r="R171" s="20">
        <f>IF($A171="","",IFERROR(TRIM(INDEX(Responses!$A170:$AN170,MATCH(Lists!$B$21,Responses!$A$1:$AN$1,0))&amp;""),""))</f>
        <v/>
      </c>
    </row>
    <row r="172">
      <c r="A172" s="20">
        <f>IFERROR(TRIM(INDEX(Responses!$A171:$AN171,MATCH(Lists!$B$3,Responses!$A$1:$AN$1,0))&amp;""),"")</f>
        <v/>
      </c>
      <c r="B172" s="20">
        <f>IF($A172="","",IFERROR(TRIM(INDEX(Responses!$A171:$AN171,MATCH(Lists!$B$4,Responses!$A$1:$AN$1,0))&amp;""),""))</f>
        <v/>
      </c>
      <c r="C172" s="20">
        <f>IF($A172="","",IF(IFERROR(TRIM(INDEX(Responses!$A171:$AN171,MATCH(Lists!$B$5,Responses!$A$1:$AN$1,0))&amp;""),"")&lt;&gt;"",IFERROR(TRIM(INDEX(Responses!$A171:$AN171,MATCH(Lists!$B$5,Responses!$A$1:$AN$1,0))&amp;""),""),IFERROR(TRIM(INDEX(Responses!$A171:$AN171,MATCH(Lists!$B$6,Responses!$A$1:$AN$1,0))&amp;""),"")))</f>
        <v/>
      </c>
      <c r="D172" s="20">
        <f>IF($A172="","",IFERROR(TRIM(INDEX(Responses!$A171:$AN171,MATCH(Lists!$B$7,Responses!$A$1:$AN$1,0))&amp;""),""))</f>
        <v/>
      </c>
      <c r="E172" s="20">
        <f>IF($A172="","",IFERROR(TRIM(INDEX(Responses!$A171:$AN171,MATCH(Lists!$B$8,Responses!$A$1:$AN$1,0))&amp;""),""))</f>
        <v/>
      </c>
      <c r="F172" s="20">
        <f>IF($A172="","",IFERROR(TRIM(INDEX(Responses!$A171:$AN171,MATCH(Lists!$B$9,Responses!$A$1:$AN$1,0))&amp;""),""))</f>
        <v/>
      </c>
      <c r="G172" s="20">
        <f>IF($A172="","",IFERROR(TRIM(INDEX(Responses!$A171:$AN171,MATCH(Lists!$B$10,Responses!$A$1:$AN$1,0))&amp;""),""))</f>
        <v/>
      </c>
      <c r="H172" s="20">
        <f>IF($A172="","",IFERROR(TRIM(INDEX(Responses!$A171:$AN171,MATCH(Lists!$B$11,Responses!$A$1:$AN$1,0))&amp;""),""))</f>
        <v/>
      </c>
      <c r="I172" s="20">
        <f>IF($A172="","",IFERROR(TRIM(INDEX(Responses!$A171:$AN171,MATCH(Lists!$B$12,Responses!$A$1:$AN$1,0))&amp;""),""))</f>
        <v/>
      </c>
      <c r="J172" s="20">
        <f>IF($A172="","",IFERROR(TRIM(INDEX(Responses!$A171:$AN171,MATCH(Lists!$B$13,Responses!$A$1:$AN$1,0))&amp;""),""))</f>
        <v/>
      </c>
      <c r="K172" s="20">
        <f>IF($A172="","",IFERROR(TRIM(INDEX(Responses!$A171:$AN171,MATCH(Lists!$B$14,Responses!$A$1:$AN$1,0))&amp;""),""))</f>
        <v/>
      </c>
      <c r="L172" s="20">
        <f>IF($A172="","",IFERROR(TRIM(INDEX(Responses!$A171:$AN171,MATCH(Lists!$B$15,Responses!$A$1:$AN$1,0))&amp;""),""))</f>
        <v/>
      </c>
      <c r="M172" s="20">
        <f>IF($A172="","",IFERROR(TRIM(INDEX(Responses!$A171:$AN171,MATCH(Lists!$B$16,Responses!$A$1:$AN$1,0))&amp;""),""))</f>
        <v/>
      </c>
      <c r="N172" s="20">
        <f>IF($A172="","",IFERROR(TRIM(INDEX(Responses!$A171:$AN171,MATCH(Lists!$B$17,Responses!$A$1:$AN$1,0))&amp;""),""))</f>
        <v/>
      </c>
      <c r="O172" s="20">
        <f>IF($A172="","",IFERROR(TRIM(INDEX(Responses!$A171:$AN171,MATCH(Lists!$B$18,Responses!$A$1:$AN$1,0))&amp;""),""))</f>
        <v/>
      </c>
      <c r="P172" s="20">
        <f>IF($A172="","",IFERROR(TRIM(INDEX(Responses!$A171:$AN171,MATCH(Lists!$B$19,Responses!$A$1:$AN$1,0))&amp;""),""))</f>
        <v/>
      </c>
      <c r="Q172" s="20">
        <f>IF($A172="","",IFERROR(TRIM(INDEX(Responses!$A171:$AN171,MATCH(Lists!$B$24,Responses!$A$1:$AN$1,0))&amp;""),""))</f>
        <v/>
      </c>
      <c r="R172" s="20">
        <f>IF($A172="","",IFERROR(TRIM(INDEX(Responses!$A171:$AN171,MATCH(Lists!$B$21,Responses!$A$1:$AN$1,0))&amp;""),""))</f>
        <v/>
      </c>
    </row>
    <row r="173">
      <c r="A173" s="20">
        <f>IFERROR(TRIM(INDEX(Responses!$A172:$AN172,MATCH(Lists!$B$3,Responses!$A$1:$AN$1,0))&amp;""),"")</f>
        <v/>
      </c>
      <c r="B173" s="20">
        <f>IF($A173="","",IFERROR(TRIM(INDEX(Responses!$A172:$AN172,MATCH(Lists!$B$4,Responses!$A$1:$AN$1,0))&amp;""),""))</f>
        <v/>
      </c>
      <c r="C173" s="20">
        <f>IF($A173="","",IF(IFERROR(TRIM(INDEX(Responses!$A172:$AN172,MATCH(Lists!$B$5,Responses!$A$1:$AN$1,0))&amp;""),"")&lt;&gt;"",IFERROR(TRIM(INDEX(Responses!$A172:$AN172,MATCH(Lists!$B$5,Responses!$A$1:$AN$1,0))&amp;""),""),IFERROR(TRIM(INDEX(Responses!$A172:$AN172,MATCH(Lists!$B$6,Responses!$A$1:$AN$1,0))&amp;""),"")))</f>
        <v/>
      </c>
      <c r="D173" s="20">
        <f>IF($A173="","",IFERROR(TRIM(INDEX(Responses!$A172:$AN172,MATCH(Lists!$B$7,Responses!$A$1:$AN$1,0))&amp;""),""))</f>
        <v/>
      </c>
      <c r="E173" s="20">
        <f>IF($A173="","",IFERROR(TRIM(INDEX(Responses!$A172:$AN172,MATCH(Lists!$B$8,Responses!$A$1:$AN$1,0))&amp;""),""))</f>
        <v/>
      </c>
      <c r="F173" s="20">
        <f>IF($A173="","",IFERROR(TRIM(INDEX(Responses!$A172:$AN172,MATCH(Lists!$B$9,Responses!$A$1:$AN$1,0))&amp;""),""))</f>
        <v/>
      </c>
      <c r="G173" s="20">
        <f>IF($A173="","",IFERROR(TRIM(INDEX(Responses!$A172:$AN172,MATCH(Lists!$B$10,Responses!$A$1:$AN$1,0))&amp;""),""))</f>
        <v/>
      </c>
      <c r="H173" s="20">
        <f>IF($A173="","",IFERROR(TRIM(INDEX(Responses!$A172:$AN172,MATCH(Lists!$B$11,Responses!$A$1:$AN$1,0))&amp;""),""))</f>
        <v/>
      </c>
      <c r="I173" s="20">
        <f>IF($A173="","",IFERROR(TRIM(INDEX(Responses!$A172:$AN172,MATCH(Lists!$B$12,Responses!$A$1:$AN$1,0))&amp;""),""))</f>
        <v/>
      </c>
      <c r="J173" s="20">
        <f>IF($A173="","",IFERROR(TRIM(INDEX(Responses!$A172:$AN172,MATCH(Lists!$B$13,Responses!$A$1:$AN$1,0))&amp;""),""))</f>
        <v/>
      </c>
      <c r="K173" s="20">
        <f>IF($A173="","",IFERROR(TRIM(INDEX(Responses!$A172:$AN172,MATCH(Lists!$B$14,Responses!$A$1:$AN$1,0))&amp;""),""))</f>
        <v/>
      </c>
      <c r="L173" s="20">
        <f>IF($A173="","",IFERROR(TRIM(INDEX(Responses!$A172:$AN172,MATCH(Lists!$B$15,Responses!$A$1:$AN$1,0))&amp;""),""))</f>
        <v/>
      </c>
      <c r="M173" s="20">
        <f>IF($A173="","",IFERROR(TRIM(INDEX(Responses!$A172:$AN172,MATCH(Lists!$B$16,Responses!$A$1:$AN$1,0))&amp;""),""))</f>
        <v/>
      </c>
      <c r="N173" s="20">
        <f>IF($A173="","",IFERROR(TRIM(INDEX(Responses!$A172:$AN172,MATCH(Lists!$B$17,Responses!$A$1:$AN$1,0))&amp;""),""))</f>
        <v/>
      </c>
      <c r="O173" s="20">
        <f>IF($A173="","",IFERROR(TRIM(INDEX(Responses!$A172:$AN172,MATCH(Lists!$B$18,Responses!$A$1:$AN$1,0))&amp;""),""))</f>
        <v/>
      </c>
      <c r="P173" s="20">
        <f>IF($A173="","",IFERROR(TRIM(INDEX(Responses!$A172:$AN172,MATCH(Lists!$B$19,Responses!$A$1:$AN$1,0))&amp;""),""))</f>
        <v/>
      </c>
      <c r="Q173" s="20">
        <f>IF($A173="","",IFERROR(TRIM(INDEX(Responses!$A172:$AN172,MATCH(Lists!$B$24,Responses!$A$1:$AN$1,0))&amp;""),""))</f>
        <v/>
      </c>
      <c r="R173" s="20">
        <f>IF($A173="","",IFERROR(TRIM(INDEX(Responses!$A172:$AN172,MATCH(Lists!$B$21,Responses!$A$1:$AN$1,0))&amp;""),""))</f>
        <v/>
      </c>
    </row>
    <row r="174">
      <c r="A174" s="20">
        <f>IFERROR(TRIM(INDEX(Responses!$A173:$AN173,MATCH(Lists!$B$3,Responses!$A$1:$AN$1,0))&amp;""),"")</f>
        <v/>
      </c>
      <c r="B174" s="20">
        <f>IF($A174="","",IFERROR(TRIM(INDEX(Responses!$A173:$AN173,MATCH(Lists!$B$4,Responses!$A$1:$AN$1,0))&amp;""),""))</f>
        <v/>
      </c>
      <c r="C174" s="20">
        <f>IF($A174="","",IF(IFERROR(TRIM(INDEX(Responses!$A173:$AN173,MATCH(Lists!$B$5,Responses!$A$1:$AN$1,0))&amp;""),"")&lt;&gt;"",IFERROR(TRIM(INDEX(Responses!$A173:$AN173,MATCH(Lists!$B$5,Responses!$A$1:$AN$1,0))&amp;""),""),IFERROR(TRIM(INDEX(Responses!$A173:$AN173,MATCH(Lists!$B$6,Responses!$A$1:$AN$1,0))&amp;""),"")))</f>
        <v/>
      </c>
      <c r="D174" s="20">
        <f>IF($A174="","",IFERROR(TRIM(INDEX(Responses!$A173:$AN173,MATCH(Lists!$B$7,Responses!$A$1:$AN$1,0))&amp;""),""))</f>
        <v/>
      </c>
      <c r="E174" s="20">
        <f>IF($A174="","",IFERROR(TRIM(INDEX(Responses!$A173:$AN173,MATCH(Lists!$B$8,Responses!$A$1:$AN$1,0))&amp;""),""))</f>
        <v/>
      </c>
      <c r="F174" s="20">
        <f>IF($A174="","",IFERROR(TRIM(INDEX(Responses!$A173:$AN173,MATCH(Lists!$B$9,Responses!$A$1:$AN$1,0))&amp;""),""))</f>
        <v/>
      </c>
      <c r="G174" s="20">
        <f>IF($A174="","",IFERROR(TRIM(INDEX(Responses!$A173:$AN173,MATCH(Lists!$B$10,Responses!$A$1:$AN$1,0))&amp;""),""))</f>
        <v/>
      </c>
      <c r="H174" s="20">
        <f>IF($A174="","",IFERROR(TRIM(INDEX(Responses!$A173:$AN173,MATCH(Lists!$B$11,Responses!$A$1:$AN$1,0))&amp;""),""))</f>
        <v/>
      </c>
      <c r="I174" s="20">
        <f>IF($A174="","",IFERROR(TRIM(INDEX(Responses!$A173:$AN173,MATCH(Lists!$B$12,Responses!$A$1:$AN$1,0))&amp;""),""))</f>
        <v/>
      </c>
      <c r="J174" s="20">
        <f>IF($A174="","",IFERROR(TRIM(INDEX(Responses!$A173:$AN173,MATCH(Lists!$B$13,Responses!$A$1:$AN$1,0))&amp;""),""))</f>
        <v/>
      </c>
      <c r="K174" s="20">
        <f>IF($A174="","",IFERROR(TRIM(INDEX(Responses!$A173:$AN173,MATCH(Lists!$B$14,Responses!$A$1:$AN$1,0))&amp;""),""))</f>
        <v/>
      </c>
      <c r="L174" s="20">
        <f>IF($A174="","",IFERROR(TRIM(INDEX(Responses!$A173:$AN173,MATCH(Lists!$B$15,Responses!$A$1:$AN$1,0))&amp;""),""))</f>
        <v/>
      </c>
      <c r="M174" s="20">
        <f>IF($A174="","",IFERROR(TRIM(INDEX(Responses!$A173:$AN173,MATCH(Lists!$B$16,Responses!$A$1:$AN$1,0))&amp;""),""))</f>
        <v/>
      </c>
      <c r="N174" s="20">
        <f>IF($A174="","",IFERROR(TRIM(INDEX(Responses!$A173:$AN173,MATCH(Lists!$B$17,Responses!$A$1:$AN$1,0))&amp;""),""))</f>
        <v/>
      </c>
      <c r="O174" s="20">
        <f>IF($A174="","",IFERROR(TRIM(INDEX(Responses!$A173:$AN173,MATCH(Lists!$B$18,Responses!$A$1:$AN$1,0))&amp;""),""))</f>
        <v/>
      </c>
      <c r="P174" s="20">
        <f>IF($A174="","",IFERROR(TRIM(INDEX(Responses!$A173:$AN173,MATCH(Lists!$B$19,Responses!$A$1:$AN$1,0))&amp;""),""))</f>
        <v/>
      </c>
      <c r="Q174" s="20">
        <f>IF($A174="","",IFERROR(TRIM(INDEX(Responses!$A173:$AN173,MATCH(Lists!$B$24,Responses!$A$1:$AN$1,0))&amp;""),""))</f>
        <v/>
      </c>
      <c r="R174" s="20">
        <f>IF($A174="","",IFERROR(TRIM(INDEX(Responses!$A173:$AN173,MATCH(Lists!$B$21,Responses!$A$1:$AN$1,0))&amp;""),""))</f>
        <v/>
      </c>
    </row>
    <row r="175">
      <c r="A175" s="20">
        <f>IFERROR(TRIM(INDEX(Responses!$A174:$AN174,MATCH(Lists!$B$3,Responses!$A$1:$AN$1,0))&amp;""),"")</f>
        <v/>
      </c>
      <c r="B175" s="20">
        <f>IF($A175="","",IFERROR(TRIM(INDEX(Responses!$A174:$AN174,MATCH(Lists!$B$4,Responses!$A$1:$AN$1,0))&amp;""),""))</f>
        <v/>
      </c>
      <c r="C175" s="20">
        <f>IF($A175="","",IF(IFERROR(TRIM(INDEX(Responses!$A174:$AN174,MATCH(Lists!$B$5,Responses!$A$1:$AN$1,0))&amp;""),"")&lt;&gt;"",IFERROR(TRIM(INDEX(Responses!$A174:$AN174,MATCH(Lists!$B$5,Responses!$A$1:$AN$1,0))&amp;""),""),IFERROR(TRIM(INDEX(Responses!$A174:$AN174,MATCH(Lists!$B$6,Responses!$A$1:$AN$1,0))&amp;""),"")))</f>
        <v/>
      </c>
      <c r="D175" s="20">
        <f>IF($A175="","",IFERROR(TRIM(INDEX(Responses!$A174:$AN174,MATCH(Lists!$B$7,Responses!$A$1:$AN$1,0))&amp;""),""))</f>
        <v/>
      </c>
      <c r="E175" s="20">
        <f>IF($A175="","",IFERROR(TRIM(INDEX(Responses!$A174:$AN174,MATCH(Lists!$B$8,Responses!$A$1:$AN$1,0))&amp;""),""))</f>
        <v/>
      </c>
      <c r="F175" s="20">
        <f>IF($A175="","",IFERROR(TRIM(INDEX(Responses!$A174:$AN174,MATCH(Lists!$B$9,Responses!$A$1:$AN$1,0))&amp;""),""))</f>
        <v/>
      </c>
      <c r="G175" s="20">
        <f>IF($A175="","",IFERROR(TRIM(INDEX(Responses!$A174:$AN174,MATCH(Lists!$B$10,Responses!$A$1:$AN$1,0))&amp;""),""))</f>
        <v/>
      </c>
      <c r="H175" s="20">
        <f>IF($A175="","",IFERROR(TRIM(INDEX(Responses!$A174:$AN174,MATCH(Lists!$B$11,Responses!$A$1:$AN$1,0))&amp;""),""))</f>
        <v/>
      </c>
      <c r="I175" s="20">
        <f>IF($A175="","",IFERROR(TRIM(INDEX(Responses!$A174:$AN174,MATCH(Lists!$B$12,Responses!$A$1:$AN$1,0))&amp;""),""))</f>
        <v/>
      </c>
      <c r="J175" s="20">
        <f>IF($A175="","",IFERROR(TRIM(INDEX(Responses!$A174:$AN174,MATCH(Lists!$B$13,Responses!$A$1:$AN$1,0))&amp;""),""))</f>
        <v/>
      </c>
      <c r="K175" s="20">
        <f>IF($A175="","",IFERROR(TRIM(INDEX(Responses!$A174:$AN174,MATCH(Lists!$B$14,Responses!$A$1:$AN$1,0))&amp;""),""))</f>
        <v/>
      </c>
      <c r="L175" s="20">
        <f>IF($A175="","",IFERROR(TRIM(INDEX(Responses!$A174:$AN174,MATCH(Lists!$B$15,Responses!$A$1:$AN$1,0))&amp;""),""))</f>
        <v/>
      </c>
      <c r="M175" s="20">
        <f>IF($A175="","",IFERROR(TRIM(INDEX(Responses!$A174:$AN174,MATCH(Lists!$B$16,Responses!$A$1:$AN$1,0))&amp;""),""))</f>
        <v/>
      </c>
      <c r="N175" s="20">
        <f>IF($A175="","",IFERROR(TRIM(INDEX(Responses!$A174:$AN174,MATCH(Lists!$B$17,Responses!$A$1:$AN$1,0))&amp;""),""))</f>
        <v/>
      </c>
      <c r="O175" s="20">
        <f>IF($A175="","",IFERROR(TRIM(INDEX(Responses!$A174:$AN174,MATCH(Lists!$B$18,Responses!$A$1:$AN$1,0))&amp;""),""))</f>
        <v/>
      </c>
      <c r="P175" s="20">
        <f>IF($A175="","",IFERROR(TRIM(INDEX(Responses!$A174:$AN174,MATCH(Lists!$B$19,Responses!$A$1:$AN$1,0))&amp;""),""))</f>
        <v/>
      </c>
      <c r="Q175" s="20">
        <f>IF($A175="","",IFERROR(TRIM(INDEX(Responses!$A174:$AN174,MATCH(Lists!$B$24,Responses!$A$1:$AN$1,0))&amp;""),""))</f>
        <v/>
      </c>
      <c r="R175" s="20">
        <f>IF($A175="","",IFERROR(TRIM(INDEX(Responses!$A174:$AN174,MATCH(Lists!$B$21,Responses!$A$1:$AN$1,0))&amp;""),""))</f>
        <v/>
      </c>
    </row>
    <row r="176">
      <c r="A176" s="20">
        <f>IFERROR(TRIM(INDEX(Responses!$A175:$AN175,MATCH(Lists!$B$3,Responses!$A$1:$AN$1,0))&amp;""),"")</f>
        <v/>
      </c>
      <c r="B176" s="20">
        <f>IF($A176="","",IFERROR(TRIM(INDEX(Responses!$A175:$AN175,MATCH(Lists!$B$4,Responses!$A$1:$AN$1,0))&amp;""),""))</f>
        <v/>
      </c>
      <c r="C176" s="20">
        <f>IF($A176="","",IF(IFERROR(TRIM(INDEX(Responses!$A175:$AN175,MATCH(Lists!$B$5,Responses!$A$1:$AN$1,0))&amp;""),"")&lt;&gt;"",IFERROR(TRIM(INDEX(Responses!$A175:$AN175,MATCH(Lists!$B$5,Responses!$A$1:$AN$1,0))&amp;""),""),IFERROR(TRIM(INDEX(Responses!$A175:$AN175,MATCH(Lists!$B$6,Responses!$A$1:$AN$1,0))&amp;""),"")))</f>
        <v/>
      </c>
      <c r="D176" s="20">
        <f>IF($A176="","",IFERROR(TRIM(INDEX(Responses!$A175:$AN175,MATCH(Lists!$B$7,Responses!$A$1:$AN$1,0))&amp;""),""))</f>
        <v/>
      </c>
      <c r="E176" s="20">
        <f>IF($A176="","",IFERROR(TRIM(INDEX(Responses!$A175:$AN175,MATCH(Lists!$B$8,Responses!$A$1:$AN$1,0))&amp;""),""))</f>
        <v/>
      </c>
      <c r="F176" s="20">
        <f>IF($A176="","",IFERROR(TRIM(INDEX(Responses!$A175:$AN175,MATCH(Lists!$B$9,Responses!$A$1:$AN$1,0))&amp;""),""))</f>
        <v/>
      </c>
      <c r="G176" s="20">
        <f>IF($A176="","",IFERROR(TRIM(INDEX(Responses!$A175:$AN175,MATCH(Lists!$B$10,Responses!$A$1:$AN$1,0))&amp;""),""))</f>
        <v/>
      </c>
      <c r="H176" s="20">
        <f>IF($A176="","",IFERROR(TRIM(INDEX(Responses!$A175:$AN175,MATCH(Lists!$B$11,Responses!$A$1:$AN$1,0))&amp;""),""))</f>
        <v/>
      </c>
      <c r="I176" s="20">
        <f>IF($A176="","",IFERROR(TRIM(INDEX(Responses!$A175:$AN175,MATCH(Lists!$B$12,Responses!$A$1:$AN$1,0))&amp;""),""))</f>
        <v/>
      </c>
      <c r="J176" s="20">
        <f>IF($A176="","",IFERROR(TRIM(INDEX(Responses!$A175:$AN175,MATCH(Lists!$B$13,Responses!$A$1:$AN$1,0))&amp;""),""))</f>
        <v/>
      </c>
      <c r="K176" s="20">
        <f>IF($A176="","",IFERROR(TRIM(INDEX(Responses!$A175:$AN175,MATCH(Lists!$B$14,Responses!$A$1:$AN$1,0))&amp;""),""))</f>
        <v/>
      </c>
      <c r="L176" s="20">
        <f>IF($A176="","",IFERROR(TRIM(INDEX(Responses!$A175:$AN175,MATCH(Lists!$B$15,Responses!$A$1:$AN$1,0))&amp;""),""))</f>
        <v/>
      </c>
      <c r="M176" s="20">
        <f>IF($A176="","",IFERROR(TRIM(INDEX(Responses!$A175:$AN175,MATCH(Lists!$B$16,Responses!$A$1:$AN$1,0))&amp;""),""))</f>
        <v/>
      </c>
      <c r="N176" s="20">
        <f>IF($A176="","",IFERROR(TRIM(INDEX(Responses!$A175:$AN175,MATCH(Lists!$B$17,Responses!$A$1:$AN$1,0))&amp;""),""))</f>
        <v/>
      </c>
      <c r="O176" s="20">
        <f>IF($A176="","",IFERROR(TRIM(INDEX(Responses!$A175:$AN175,MATCH(Lists!$B$18,Responses!$A$1:$AN$1,0))&amp;""),""))</f>
        <v/>
      </c>
      <c r="P176" s="20">
        <f>IF($A176="","",IFERROR(TRIM(INDEX(Responses!$A175:$AN175,MATCH(Lists!$B$19,Responses!$A$1:$AN$1,0))&amp;""),""))</f>
        <v/>
      </c>
      <c r="Q176" s="20">
        <f>IF($A176="","",IFERROR(TRIM(INDEX(Responses!$A175:$AN175,MATCH(Lists!$B$24,Responses!$A$1:$AN$1,0))&amp;""),""))</f>
        <v/>
      </c>
      <c r="R176" s="20">
        <f>IF($A176="","",IFERROR(TRIM(INDEX(Responses!$A175:$AN175,MATCH(Lists!$B$21,Responses!$A$1:$AN$1,0))&amp;""),""))</f>
        <v/>
      </c>
    </row>
    <row r="177">
      <c r="A177" s="20">
        <f>IFERROR(TRIM(INDEX(Responses!$A176:$AN176,MATCH(Lists!$B$3,Responses!$A$1:$AN$1,0))&amp;""),"")</f>
        <v/>
      </c>
      <c r="B177" s="20">
        <f>IF($A177="","",IFERROR(TRIM(INDEX(Responses!$A176:$AN176,MATCH(Lists!$B$4,Responses!$A$1:$AN$1,0))&amp;""),""))</f>
        <v/>
      </c>
      <c r="C177" s="20">
        <f>IF($A177="","",IF(IFERROR(TRIM(INDEX(Responses!$A176:$AN176,MATCH(Lists!$B$5,Responses!$A$1:$AN$1,0))&amp;""),"")&lt;&gt;"",IFERROR(TRIM(INDEX(Responses!$A176:$AN176,MATCH(Lists!$B$5,Responses!$A$1:$AN$1,0))&amp;""),""),IFERROR(TRIM(INDEX(Responses!$A176:$AN176,MATCH(Lists!$B$6,Responses!$A$1:$AN$1,0))&amp;""),"")))</f>
        <v/>
      </c>
      <c r="D177" s="20">
        <f>IF($A177="","",IFERROR(TRIM(INDEX(Responses!$A176:$AN176,MATCH(Lists!$B$7,Responses!$A$1:$AN$1,0))&amp;""),""))</f>
        <v/>
      </c>
      <c r="E177" s="20">
        <f>IF($A177="","",IFERROR(TRIM(INDEX(Responses!$A176:$AN176,MATCH(Lists!$B$8,Responses!$A$1:$AN$1,0))&amp;""),""))</f>
        <v/>
      </c>
      <c r="F177" s="20">
        <f>IF($A177="","",IFERROR(TRIM(INDEX(Responses!$A176:$AN176,MATCH(Lists!$B$9,Responses!$A$1:$AN$1,0))&amp;""),""))</f>
        <v/>
      </c>
      <c r="G177" s="20">
        <f>IF($A177="","",IFERROR(TRIM(INDEX(Responses!$A176:$AN176,MATCH(Lists!$B$10,Responses!$A$1:$AN$1,0))&amp;""),""))</f>
        <v/>
      </c>
      <c r="H177" s="20">
        <f>IF($A177="","",IFERROR(TRIM(INDEX(Responses!$A176:$AN176,MATCH(Lists!$B$11,Responses!$A$1:$AN$1,0))&amp;""),""))</f>
        <v/>
      </c>
      <c r="I177" s="20">
        <f>IF($A177="","",IFERROR(TRIM(INDEX(Responses!$A176:$AN176,MATCH(Lists!$B$12,Responses!$A$1:$AN$1,0))&amp;""),""))</f>
        <v/>
      </c>
      <c r="J177" s="20">
        <f>IF($A177="","",IFERROR(TRIM(INDEX(Responses!$A176:$AN176,MATCH(Lists!$B$13,Responses!$A$1:$AN$1,0))&amp;""),""))</f>
        <v/>
      </c>
      <c r="K177" s="20">
        <f>IF($A177="","",IFERROR(TRIM(INDEX(Responses!$A176:$AN176,MATCH(Lists!$B$14,Responses!$A$1:$AN$1,0))&amp;""),""))</f>
        <v/>
      </c>
      <c r="L177" s="20">
        <f>IF($A177="","",IFERROR(TRIM(INDEX(Responses!$A176:$AN176,MATCH(Lists!$B$15,Responses!$A$1:$AN$1,0))&amp;""),""))</f>
        <v/>
      </c>
      <c r="M177" s="20">
        <f>IF($A177="","",IFERROR(TRIM(INDEX(Responses!$A176:$AN176,MATCH(Lists!$B$16,Responses!$A$1:$AN$1,0))&amp;""),""))</f>
        <v/>
      </c>
      <c r="N177" s="20">
        <f>IF($A177="","",IFERROR(TRIM(INDEX(Responses!$A176:$AN176,MATCH(Lists!$B$17,Responses!$A$1:$AN$1,0))&amp;""),""))</f>
        <v/>
      </c>
      <c r="O177" s="20">
        <f>IF($A177="","",IFERROR(TRIM(INDEX(Responses!$A176:$AN176,MATCH(Lists!$B$18,Responses!$A$1:$AN$1,0))&amp;""),""))</f>
        <v/>
      </c>
      <c r="P177" s="20">
        <f>IF($A177="","",IFERROR(TRIM(INDEX(Responses!$A176:$AN176,MATCH(Lists!$B$19,Responses!$A$1:$AN$1,0))&amp;""),""))</f>
        <v/>
      </c>
      <c r="Q177" s="20">
        <f>IF($A177="","",IFERROR(TRIM(INDEX(Responses!$A176:$AN176,MATCH(Lists!$B$24,Responses!$A$1:$AN$1,0))&amp;""),""))</f>
        <v/>
      </c>
      <c r="R177" s="20">
        <f>IF($A177="","",IFERROR(TRIM(INDEX(Responses!$A176:$AN176,MATCH(Lists!$B$21,Responses!$A$1:$AN$1,0))&amp;""),""))</f>
        <v/>
      </c>
    </row>
    <row r="178">
      <c r="A178" s="20">
        <f>IFERROR(TRIM(INDEX(Responses!$A177:$AN177,MATCH(Lists!$B$3,Responses!$A$1:$AN$1,0))&amp;""),"")</f>
        <v/>
      </c>
      <c r="B178" s="20">
        <f>IF($A178="","",IFERROR(TRIM(INDEX(Responses!$A177:$AN177,MATCH(Lists!$B$4,Responses!$A$1:$AN$1,0))&amp;""),""))</f>
        <v/>
      </c>
      <c r="C178" s="20">
        <f>IF($A178="","",IF(IFERROR(TRIM(INDEX(Responses!$A177:$AN177,MATCH(Lists!$B$5,Responses!$A$1:$AN$1,0))&amp;""),"")&lt;&gt;"",IFERROR(TRIM(INDEX(Responses!$A177:$AN177,MATCH(Lists!$B$5,Responses!$A$1:$AN$1,0))&amp;""),""),IFERROR(TRIM(INDEX(Responses!$A177:$AN177,MATCH(Lists!$B$6,Responses!$A$1:$AN$1,0))&amp;""),"")))</f>
        <v/>
      </c>
      <c r="D178" s="20">
        <f>IF($A178="","",IFERROR(TRIM(INDEX(Responses!$A177:$AN177,MATCH(Lists!$B$7,Responses!$A$1:$AN$1,0))&amp;""),""))</f>
        <v/>
      </c>
      <c r="E178" s="20">
        <f>IF($A178="","",IFERROR(TRIM(INDEX(Responses!$A177:$AN177,MATCH(Lists!$B$8,Responses!$A$1:$AN$1,0))&amp;""),""))</f>
        <v/>
      </c>
      <c r="F178" s="20">
        <f>IF($A178="","",IFERROR(TRIM(INDEX(Responses!$A177:$AN177,MATCH(Lists!$B$9,Responses!$A$1:$AN$1,0))&amp;""),""))</f>
        <v/>
      </c>
      <c r="G178" s="20">
        <f>IF($A178="","",IFERROR(TRIM(INDEX(Responses!$A177:$AN177,MATCH(Lists!$B$10,Responses!$A$1:$AN$1,0))&amp;""),""))</f>
        <v/>
      </c>
      <c r="H178" s="20">
        <f>IF($A178="","",IFERROR(TRIM(INDEX(Responses!$A177:$AN177,MATCH(Lists!$B$11,Responses!$A$1:$AN$1,0))&amp;""),""))</f>
        <v/>
      </c>
      <c r="I178" s="20">
        <f>IF($A178="","",IFERROR(TRIM(INDEX(Responses!$A177:$AN177,MATCH(Lists!$B$12,Responses!$A$1:$AN$1,0))&amp;""),""))</f>
        <v/>
      </c>
      <c r="J178" s="20">
        <f>IF($A178="","",IFERROR(TRIM(INDEX(Responses!$A177:$AN177,MATCH(Lists!$B$13,Responses!$A$1:$AN$1,0))&amp;""),""))</f>
        <v/>
      </c>
      <c r="K178" s="20">
        <f>IF($A178="","",IFERROR(TRIM(INDEX(Responses!$A177:$AN177,MATCH(Lists!$B$14,Responses!$A$1:$AN$1,0))&amp;""),""))</f>
        <v/>
      </c>
      <c r="L178" s="20">
        <f>IF($A178="","",IFERROR(TRIM(INDEX(Responses!$A177:$AN177,MATCH(Lists!$B$15,Responses!$A$1:$AN$1,0))&amp;""),""))</f>
        <v/>
      </c>
      <c r="M178" s="20">
        <f>IF($A178="","",IFERROR(TRIM(INDEX(Responses!$A177:$AN177,MATCH(Lists!$B$16,Responses!$A$1:$AN$1,0))&amp;""),""))</f>
        <v/>
      </c>
      <c r="N178" s="20">
        <f>IF($A178="","",IFERROR(TRIM(INDEX(Responses!$A177:$AN177,MATCH(Lists!$B$17,Responses!$A$1:$AN$1,0))&amp;""),""))</f>
        <v/>
      </c>
      <c r="O178" s="20">
        <f>IF($A178="","",IFERROR(TRIM(INDEX(Responses!$A177:$AN177,MATCH(Lists!$B$18,Responses!$A$1:$AN$1,0))&amp;""),""))</f>
        <v/>
      </c>
      <c r="P178" s="20">
        <f>IF($A178="","",IFERROR(TRIM(INDEX(Responses!$A177:$AN177,MATCH(Lists!$B$19,Responses!$A$1:$AN$1,0))&amp;""),""))</f>
        <v/>
      </c>
      <c r="Q178" s="20">
        <f>IF($A178="","",IFERROR(TRIM(INDEX(Responses!$A177:$AN177,MATCH(Lists!$B$24,Responses!$A$1:$AN$1,0))&amp;""),""))</f>
        <v/>
      </c>
      <c r="R178" s="20">
        <f>IF($A178="","",IFERROR(TRIM(INDEX(Responses!$A177:$AN177,MATCH(Lists!$B$21,Responses!$A$1:$AN$1,0))&amp;""),""))</f>
        <v/>
      </c>
    </row>
    <row r="179">
      <c r="A179" s="20">
        <f>IFERROR(TRIM(INDEX(Responses!$A178:$AN178,MATCH(Lists!$B$3,Responses!$A$1:$AN$1,0))&amp;""),"")</f>
        <v/>
      </c>
      <c r="B179" s="20">
        <f>IF($A179="","",IFERROR(TRIM(INDEX(Responses!$A178:$AN178,MATCH(Lists!$B$4,Responses!$A$1:$AN$1,0))&amp;""),""))</f>
        <v/>
      </c>
      <c r="C179" s="20">
        <f>IF($A179="","",IF(IFERROR(TRIM(INDEX(Responses!$A178:$AN178,MATCH(Lists!$B$5,Responses!$A$1:$AN$1,0))&amp;""),"")&lt;&gt;"",IFERROR(TRIM(INDEX(Responses!$A178:$AN178,MATCH(Lists!$B$5,Responses!$A$1:$AN$1,0))&amp;""),""),IFERROR(TRIM(INDEX(Responses!$A178:$AN178,MATCH(Lists!$B$6,Responses!$A$1:$AN$1,0))&amp;""),"")))</f>
        <v/>
      </c>
      <c r="D179" s="20">
        <f>IF($A179="","",IFERROR(TRIM(INDEX(Responses!$A178:$AN178,MATCH(Lists!$B$7,Responses!$A$1:$AN$1,0))&amp;""),""))</f>
        <v/>
      </c>
      <c r="E179" s="20">
        <f>IF($A179="","",IFERROR(TRIM(INDEX(Responses!$A178:$AN178,MATCH(Lists!$B$8,Responses!$A$1:$AN$1,0))&amp;""),""))</f>
        <v/>
      </c>
      <c r="F179" s="20">
        <f>IF($A179="","",IFERROR(TRIM(INDEX(Responses!$A178:$AN178,MATCH(Lists!$B$9,Responses!$A$1:$AN$1,0))&amp;""),""))</f>
        <v/>
      </c>
      <c r="G179" s="20">
        <f>IF($A179="","",IFERROR(TRIM(INDEX(Responses!$A178:$AN178,MATCH(Lists!$B$10,Responses!$A$1:$AN$1,0))&amp;""),""))</f>
        <v/>
      </c>
      <c r="H179" s="20">
        <f>IF($A179="","",IFERROR(TRIM(INDEX(Responses!$A178:$AN178,MATCH(Lists!$B$11,Responses!$A$1:$AN$1,0))&amp;""),""))</f>
        <v/>
      </c>
      <c r="I179" s="20">
        <f>IF($A179="","",IFERROR(TRIM(INDEX(Responses!$A178:$AN178,MATCH(Lists!$B$12,Responses!$A$1:$AN$1,0))&amp;""),""))</f>
        <v/>
      </c>
      <c r="J179" s="20">
        <f>IF($A179="","",IFERROR(TRIM(INDEX(Responses!$A178:$AN178,MATCH(Lists!$B$13,Responses!$A$1:$AN$1,0))&amp;""),""))</f>
        <v/>
      </c>
      <c r="K179" s="20">
        <f>IF($A179="","",IFERROR(TRIM(INDEX(Responses!$A178:$AN178,MATCH(Lists!$B$14,Responses!$A$1:$AN$1,0))&amp;""),""))</f>
        <v/>
      </c>
      <c r="L179" s="20">
        <f>IF($A179="","",IFERROR(TRIM(INDEX(Responses!$A178:$AN178,MATCH(Lists!$B$15,Responses!$A$1:$AN$1,0))&amp;""),""))</f>
        <v/>
      </c>
      <c r="M179" s="20">
        <f>IF($A179="","",IFERROR(TRIM(INDEX(Responses!$A178:$AN178,MATCH(Lists!$B$16,Responses!$A$1:$AN$1,0))&amp;""),""))</f>
        <v/>
      </c>
      <c r="N179" s="20">
        <f>IF($A179="","",IFERROR(TRIM(INDEX(Responses!$A178:$AN178,MATCH(Lists!$B$17,Responses!$A$1:$AN$1,0))&amp;""),""))</f>
        <v/>
      </c>
      <c r="O179" s="20">
        <f>IF($A179="","",IFERROR(TRIM(INDEX(Responses!$A178:$AN178,MATCH(Lists!$B$18,Responses!$A$1:$AN$1,0))&amp;""),""))</f>
        <v/>
      </c>
      <c r="P179" s="20">
        <f>IF($A179="","",IFERROR(TRIM(INDEX(Responses!$A178:$AN178,MATCH(Lists!$B$19,Responses!$A$1:$AN$1,0))&amp;""),""))</f>
        <v/>
      </c>
      <c r="Q179" s="20">
        <f>IF($A179="","",IFERROR(TRIM(INDEX(Responses!$A178:$AN178,MATCH(Lists!$B$24,Responses!$A$1:$AN$1,0))&amp;""),""))</f>
        <v/>
      </c>
      <c r="R179" s="20">
        <f>IF($A179="","",IFERROR(TRIM(INDEX(Responses!$A178:$AN178,MATCH(Lists!$B$21,Responses!$A$1:$AN$1,0))&amp;""),""))</f>
        <v/>
      </c>
    </row>
    <row r="180">
      <c r="A180" s="20">
        <f>IFERROR(TRIM(INDEX(Responses!$A179:$AN179,MATCH(Lists!$B$3,Responses!$A$1:$AN$1,0))&amp;""),"")</f>
        <v/>
      </c>
      <c r="B180" s="20">
        <f>IF($A180="","",IFERROR(TRIM(INDEX(Responses!$A179:$AN179,MATCH(Lists!$B$4,Responses!$A$1:$AN$1,0))&amp;""),""))</f>
        <v/>
      </c>
      <c r="C180" s="20">
        <f>IF($A180="","",IF(IFERROR(TRIM(INDEX(Responses!$A179:$AN179,MATCH(Lists!$B$5,Responses!$A$1:$AN$1,0))&amp;""),"")&lt;&gt;"",IFERROR(TRIM(INDEX(Responses!$A179:$AN179,MATCH(Lists!$B$5,Responses!$A$1:$AN$1,0))&amp;""),""),IFERROR(TRIM(INDEX(Responses!$A179:$AN179,MATCH(Lists!$B$6,Responses!$A$1:$AN$1,0))&amp;""),"")))</f>
        <v/>
      </c>
      <c r="D180" s="20">
        <f>IF($A180="","",IFERROR(TRIM(INDEX(Responses!$A179:$AN179,MATCH(Lists!$B$7,Responses!$A$1:$AN$1,0))&amp;""),""))</f>
        <v/>
      </c>
      <c r="E180" s="20">
        <f>IF($A180="","",IFERROR(TRIM(INDEX(Responses!$A179:$AN179,MATCH(Lists!$B$8,Responses!$A$1:$AN$1,0))&amp;""),""))</f>
        <v/>
      </c>
      <c r="F180" s="20">
        <f>IF($A180="","",IFERROR(TRIM(INDEX(Responses!$A179:$AN179,MATCH(Lists!$B$9,Responses!$A$1:$AN$1,0))&amp;""),""))</f>
        <v/>
      </c>
      <c r="G180" s="20">
        <f>IF($A180="","",IFERROR(TRIM(INDEX(Responses!$A179:$AN179,MATCH(Lists!$B$10,Responses!$A$1:$AN$1,0))&amp;""),""))</f>
        <v/>
      </c>
      <c r="H180" s="20">
        <f>IF($A180="","",IFERROR(TRIM(INDEX(Responses!$A179:$AN179,MATCH(Lists!$B$11,Responses!$A$1:$AN$1,0))&amp;""),""))</f>
        <v/>
      </c>
      <c r="I180" s="20">
        <f>IF($A180="","",IFERROR(TRIM(INDEX(Responses!$A179:$AN179,MATCH(Lists!$B$12,Responses!$A$1:$AN$1,0))&amp;""),""))</f>
        <v/>
      </c>
      <c r="J180" s="20">
        <f>IF($A180="","",IFERROR(TRIM(INDEX(Responses!$A179:$AN179,MATCH(Lists!$B$13,Responses!$A$1:$AN$1,0))&amp;""),""))</f>
        <v/>
      </c>
      <c r="K180" s="20">
        <f>IF($A180="","",IFERROR(TRIM(INDEX(Responses!$A179:$AN179,MATCH(Lists!$B$14,Responses!$A$1:$AN$1,0))&amp;""),""))</f>
        <v/>
      </c>
      <c r="L180" s="20">
        <f>IF($A180="","",IFERROR(TRIM(INDEX(Responses!$A179:$AN179,MATCH(Lists!$B$15,Responses!$A$1:$AN$1,0))&amp;""),""))</f>
        <v/>
      </c>
      <c r="M180" s="20">
        <f>IF($A180="","",IFERROR(TRIM(INDEX(Responses!$A179:$AN179,MATCH(Lists!$B$16,Responses!$A$1:$AN$1,0))&amp;""),""))</f>
        <v/>
      </c>
      <c r="N180" s="20">
        <f>IF($A180="","",IFERROR(TRIM(INDEX(Responses!$A179:$AN179,MATCH(Lists!$B$17,Responses!$A$1:$AN$1,0))&amp;""),""))</f>
        <v/>
      </c>
      <c r="O180" s="20">
        <f>IF($A180="","",IFERROR(TRIM(INDEX(Responses!$A179:$AN179,MATCH(Lists!$B$18,Responses!$A$1:$AN$1,0))&amp;""),""))</f>
        <v/>
      </c>
      <c r="P180" s="20">
        <f>IF($A180="","",IFERROR(TRIM(INDEX(Responses!$A179:$AN179,MATCH(Lists!$B$19,Responses!$A$1:$AN$1,0))&amp;""),""))</f>
        <v/>
      </c>
      <c r="Q180" s="20">
        <f>IF($A180="","",IFERROR(TRIM(INDEX(Responses!$A179:$AN179,MATCH(Lists!$B$24,Responses!$A$1:$AN$1,0))&amp;""),""))</f>
        <v/>
      </c>
      <c r="R180" s="20">
        <f>IF($A180="","",IFERROR(TRIM(INDEX(Responses!$A179:$AN179,MATCH(Lists!$B$21,Responses!$A$1:$AN$1,0))&amp;""),""))</f>
        <v/>
      </c>
    </row>
    <row r="181">
      <c r="A181" s="20">
        <f>IFERROR(TRIM(INDEX(Responses!$A180:$AN180,MATCH(Lists!$B$3,Responses!$A$1:$AN$1,0))&amp;""),"")</f>
        <v/>
      </c>
      <c r="B181" s="20">
        <f>IF($A181="","",IFERROR(TRIM(INDEX(Responses!$A180:$AN180,MATCH(Lists!$B$4,Responses!$A$1:$AN$1,0))&amp;""),""))</f>
        <v/>
      </c>
      <c r="C181" s="20">
        <f>IF($A181="","",IF(IFERROR(TRIM(INDEX(Responses!$A180:$AN180,MATCH(Lists!$B$5,Responses!$A$1:$AN$1,0))&amp;""),"")&lt;&gt;"",IFERROR(TRIM(INDEX(Responses!$A180:$AN180,MATCH(Lists!$B$5,Responses!$A$1:$AN$1,0))&amp;""),""),IFERROR(TRIM(INDEX(Responses!$A180:$AN180,MATCH(Lists!$B$6,Responses!$A$1:$AN$1,0))&amp;""),"")))</f>
        <v/>
      </c>
      <c r="D181" s="20">
        <f>IF($A181="","",IFERROR(TRIM(INDEX(Responses!$A180:$AN180,MATCH(Lists!$B$7,Responses!$A$1:$AN$1,0))&amp;""),""))</f>
        <v/>
      </c>
      <c r="E181" s="20">
        <f>IF($A181="","",IFERROR(TRIM(INDEX(Responses!$A180:$AN180,MATCH(Lists!$B$8,Responses!$A$1:$AN$1,0))&amp;""),""))</f>
        <v/>
      </c>
      <c r="F181" s="20">
        <f>IF($A181="","",IFERROR(TRIM(INDEX(Responses!$A180:$AN180,MATCH(Lists!$B$9,Responses!$A$1:$AN$1,0))&amp;""),""))</f>
        <v/>
      </c>
      <c r="G181" s="20">
        <f>IF($A181="","",IFERROR(TRIM(INDEX(Responses!$A180:$AN180,MATCH(Lists!$B$10,Responses!$A$1:$AN$1,0))&amp;""),""))</f>
        <v/>
      </c>
      <c r="H181" s="20">
        <f>IF($A181="","",IFERROR(TRIM(INDEX(Responses!$A180:$AN180,MATCH(Lists!$B$11,Responses!$A$1:$AN$1,0))&amp;""),""))</f>
        <v/>
      </c>
      <c r="I181" s="20">
        <f>IF($A181="","",IFERROR(TRIM(INDEX(Responses!$A180:$AN180,MATCH(Lists!$B$12,Responses!$A$1:$AN$1,0))&amp;""),""))</f>
        <v/>
      </c>
      <c r="J181" s="20">
        <f>IF($A181="","",IFERROR(TRIM(INDEX(Responses!$A180:$AN180,MATCH(Lists!$B$13,Responses!$A$1:$AN$1,0))&amp;""),""))</f>
        <v/>
      </c>
      <c r="K181" s="20">
        <f>IF($A181="","",IFERROR(TRIM(INDEX(Responses!$A180:$AN180,MATCH(Lists!$B$14,Responses!$A$1:$AN$1,0))&amp;""),""))</f>
        <v/>
      </c>
      <c r="L181" s="20">
        <f>IF($A181="","",IFERROR(TRIM(INDEX(Responses!$A180:$AN180,MATCH(Lists!$B$15,Responses!$A$1:$AN$1,0))&amp;""),""))</f>
        <v/>
      </c>
      <c r="M181" s="20">
        <f>IF($A181="","",IFERROR(TRIM(INDEX(Responses!$A180:$AN180,MATCH(Lists!$B$16,Responses!$A$1:$AN$1,0))&amp;""),""))</f>
        <v/>
      </c>
      <c r="N181" s="20">
        <f>IF($A181="","",IFERROR(TRIM(INDEX(Responses!$A180:$AN180,MATCH(Lists!$B$17,Responses!$A$1:$AN$1,0))&amp;""),""))</f>
        <v/>
      </c>
      <c r="O181" s="20">
        <f>IF($A181="","",IFERROR(TRIM(INDEX(Responses!$A180:$AN180,MATCH(Lists!$B$18,Responses!$A$1:$AN$1,0))&amp;""),""))</f>
        <v/>
      </c>
      <c r="P181" s="20">
        <f>IF($A181="","",IFERROR(TRIM(INDEX(Responses!$A180:$AN180,MATCH(Lists!$B$19,Responses!$A$1:$AN$1,0))&amp;""),""))</f>
        <v/>
      </c>
      <c r="Q181" s="20">
        <f>IF($A181="","",IFERROR(TRIM(INDEX(Responses!$A180:$AN180,MATCH(Lists!$B$24,Responses!$A$1:$AN$1,0))&amp;""),""))</f>
        <v/>
      </c>
      <c r="R181" s="20">
        <f>IF($A181="","",IFERROR(TRIM(INDEX(Responses!$A180:$AN180,MATCH(Lists!$B$21,Responses!$A$1:$AN$1,0))&amp;""),""))</f>
        <v/>
      </c>
    </row>
    <row r="182">
      <c r="A182" s="20">
        <f>IFERROR(TRIM(INDEX(Responses!$A181:$AN181,MATCH(Lists!$B$3,Responses!$A$1:$AN$1,0))&amp;""),"")</f>
        <v/>
      </c>
      <c r="B182" s="20">
        <f>IF($A182="","",IFERROR(TRIM(INDEX(Responses!$A181:$AN181,MATCH(Lists!$B$4,Responses!$A$1:$AN$1,0))&amp;""),""))</f>
        <v/>
      </c>
      <c r="C182" s="20">
        <f>IF($A182="","",IF(IFERROR(TRIM(INDEX(Responses!$A181:$AN181,MATCH(Lists!$B$5,Responses!$A$1:$AN$1,0))&amp;""),"")&lt;&gt;"",IFERROR(TRIM(INDEX(Responses!$A181:$AN181,MATCH(Lists!$B$5,Responses!$A$1:$AN$1,0))&amp;""),""),IFERROR(TRIM(INDEX(Responses!$A181:$AN181,MATCH(Lists!$B$6,Responses!$A$1:$AN$1,0))&amp;""),"")))</f>
        <v/>
      </c>
      <c r="D182" s="20">
        <f>IF($A182="","",IFERROR(TRIM(INDEX(Responses!$A181:$AN181,MATCH(Lists!$B$7,Responses!$A$1:$AN$1,0))&amp;""),""))</f>
        <v/>
      </c>
      <c r="E182" s="20">
        <f>IF($A182="","",IFERROR(TRIM(INDEX(Responses!$A181:$AN181,MATCH(Lists!$B$8,Responses!$A$1:$AN$1,0))&amp;""),""))</f>
        <v/>
      </c>
      <c r="F182" s="20">
        <f>IF($A182="","",IFERROR(TRIM(INDEX(Responses!$A181:$AN181,MATCH(Lists!$B$9,Responses!$A$1:$AN$1,0))&amp;""),""))</f>
        <v/>
      </c>
      <c r="G182" s="20">
        <f>IF($A182="","",IFERROR(TRIM(INDEX(Responses!$A181:$AN181,MATCH(Lists!$B$10,Responses!$A$1:$AN$1,0))&amp;""),""))</f>
        <v/>
      </c>
      <c r="H182" s="20">
        <f>IF($A182="","",IFERROR(TRIM(INDEX(Responses!$A181:$AN181,MATCH(Lists!$B$11,Responses!$A$1:$AN$1,0))&amp;""),""))</f>
        <v/>
      </c>
      <c r="I182" s="20">
        <f>IF($A182="","",IFERROR(TRIM(INDEX(Responses!$A181:$AN181,MATCH(Lists!$B$12,Responses!$A$1:$AN$1,0))&amp;""),""))</f>
        <v/>
      </c>
      <c r="J182" s="20">
        <f>IF($A182="","",IFERROR(TRIM(INDEX(Responses!$A181:$AN181,MATCH(Lists!$B$13,Responses!$A$1:$AN$1,0))&amp;""),""))</f>
        <v/>
      </c>
      <c r="K182" s="20">
        <f>IF($A182="","",IFERROR(TRIM(INDEX(Responses!$A181:$AN181,MATCH(Lists!$B$14,Responses!$A$1:$AN$1,0))&amp;""),""))</f>
        <v/>
      </c>
      <c r="L182" s="20">
        <f>IF($A182="","",IFERROR(TRIM(INDEX(Responses!$A181:$AN181,MATCH(Lists!$B$15,Responses!$A$1:$AN$1,0))&amp;""),""))</f>
        <v/>
      </c>
      <c r="M182" s="20">
        <f>IF($A182="","",IFERROR(TRIM(INDEX(Responses!$A181:$AN181,MATCH(Lists!$B$16,Responses!$A$1:$AN$1,0))&amp;""),""))</f>
        <v/>
      </c>
      <c r="N182" s="20">
        <f>IF($A182="","",IFERROR(TRIM(INDEX(Responses!$A181:$AN181,MATCH(Lists!$B$17,Responses!$A$1:$AN$1,0))&amp;""),""))</f>
        <v/>
      </c>
      <c r="O182" s="20">
        <f>IF($A182="","",IFERROR(TRIM(INDEX(Responses!$A181:$AN181,MATCH(Lists!$B$18,Responses!$A$1:$AN$1,0))&amp;""),""))</f>
        <v/>
      </c>
      <c r="P182" s="20">
        <f>IF($A182="","",IFERROR(TRIM(INDEX(Responses!$A181:$AN181,MATCH(Lists!$B$19,Responses!$A$1:$AN$1,0))&amp;""),""))</f>
        <v/>
      </c>
      <c r="Q182" s="20">
        <f>IF($A182="","",IFERROR(TRIM(INDEX(Responses!$A181:$AN181,MATCH(Lists!$B$24,Responses!$A$1:$AN$1,0))&amp;""),""))</f>
        <v/>
      </c>
      <c r="R182" s="20">
        <f>IF($A182="","",IFERROR(TRIM(INDEX(Responses!$A181:$AN181,MATCH(Lists!$B$21,Responses!$A$1:$AN$1,0))&amp;""),""))</f>
        <v/>
      </c>
    </row>
    <row r="183">
      <c r="A183" s="20">
        <f>IFERROR(TRIM(INDEX(Responses!$A182:$AN182,MATCH(Lists!$B$3,Responses!$A$1:$AN$1,0))&amp;""),"")</f>
        <v/>
      </c>
      <c r="B183" s="20">
        <f>IF($A183="","",IFERROR(TRIM(INDEX(Responses!$A182:$AN182,MATCH(Lists!$B$4,Responses!$A$1:$AN$1,0))&amp;""),""))</f>
        <v/>
      </c>
      <c r="C183" s="20">
        <f>IF($A183="","",IF(IFERROR(TRIM(INDEX(Responses!$A182:$AN182,MATCH(Lists!$B$5,Responses!$A$1:$AN$1,0))&amp;""),"")&lt;&gt;"",IFERROR(TRIM(INDEX(Responses!$A182:$AN182,MATCH(Lists!$B$5,Responses!$A$1:$AN$1,0))&amp;""),""),IFERROR(TRIM(INDEX(Responses!$A182:$AN182,MATCH(Lists!$B$6,Responses!$A$1:$AN$1,0))&amp;""),"")))</f>
        <v/>
      </c>
      <c r="D183" s="20">
        <f>IF($A183="","",IFERROR(TRIM(INDEX(Responses!$A182:$AN182,MATCH(Lists!$B$7,Responses!$A$1:$AN$1,0))&amp;""),""))</f>
        <v/>
      </c>
      <c r="E183" s="20">
        <f>IF($A183="","",IFERROR(TRIM(INDEX(Responses!$A182:$AN182,MATCH(Lists!$B$8,Responses!$A$1:$AN$1,0))&amp;""),""))</f>
        <v/>
      </c>
      <c r="F183" s="20">
        <f>IF($A183="","",IFERROR(TRIM(INDEX(Responses!$A182:$AN182,MATCH(Lists!$B$9,Responses!$A$1:$AN$1,0))&amp;""),""))</f>
        <v/>
      </c>
      <c r="G183" s="20">
        <f>IF($A183="","",IFERROR(TRIM(INDEX(Responses!$A182:$AN182,MATCH(Lists!$B$10,Responses!$A$1:$AN$1,0))&amp;""),""))</f>
        <v/>
      </c>
      <c r="H183" s="20">
        <f>IF($A183="","",IFERROR(TRIM(INDEX(Responses!$A182:$AN182,MATCH(Lists!$B$11,Responses!$A$1:$AN$1,0))&amp;""),""))</f>
        <v/>
      </c>
      <c r="I183" s="20">
        <f>IF($A183="","",IFERROR(TRIM(INDEX(Responses!$A182:$AN182,MATCH(Lists!$B$12,Responses!$A$1:$AN$1,0))&amp;""),""))</f>
        <v/>
      </c>
      <c r="J183" s="20">
        <f>IF($A183="","",IFERROR(TRIM(INDEX(Responses!$A182:$AN182,MATCH(Lists!$B$13,Responses!$A$1:$AN$1,0))&amp;""),""))</f>
        <v/>
      </c>
      <c r="K183" s="20">
        <f>IF($A183="","",IFERROR(TRIM(INDEX(Responses!$A182:$AN182,MATCH(Lists!$B$14,Responses!$A$1:$AN$1,0))&amp;""),""))</f>
        <v/>
      </c>
      <c r="L183" s="20">
        <f>IF($A183="","",IFERROR(TRIM(INDEX(Responses!$A182:$AN182,MATCH(Lists!$B$15,Responses!$A$1:$AN$1,0))&amp;""),""))</f>
        <v/>
      </c>
      <c r="M183" s="20">
        <f>IF($A183="","",IFERROR(TRIM(INDEX(Responses!$A182:$AN182,MATCH(Lists!$B$16,Responses!$A$1:$AN$1,0))&amp;""),""))</f>
        <v/>
      </c>
      <c r="N183" s="20">
        <f>IF($A183="","",IFERROR(TRIM(INDEX(Responses!$A182:$AN182,MATCH(Lists!$B$17,Responses!$A$1:$AN$1,0))&amp;""),""))</f>
        <v/>
      </c>
      <c r="O183" s="20">
        <f>IF($A183="","",IFERROR(TRIM(INDEX(Responses!$A182:$AN182,MATCH(Lists!$B$18,Responses!$A$1:$AN$1,0))&amp;""),""))</f>
        <v/>
      </c>
      <c r="P183" s="20">
        <f>IF($A183="","",IFERROR(TRIM(INDEX(Responses!$A182:$AN182,MATCH(Lists!$B$19,Responses!$A$1:$AN$1,0))&amp;""),""))</f>
        <v/>
      </c>
      <c r="Q183" s="20">
        <f>IF($A183="","",IFERROR(TRIM(INDEX(Responses!$A182:$AN182,MATCH(Lists!$B$24,Responses!$A$1:$AN$1,0))&amp;""),""))</f>
        <v/>
      </c>
      <c r="R183" s="20">
        <f>IF($A183="","",IFERROR(TRIM(INDEX(Responses!$A182:$AN182,MATCH(Lists!$B$21,Responses!$A$1:$AN$1,0))&amp;""),""))</f>
        <v/>
      </c>
    </row>
    <row r="184">
      <c r="A184" s="20">
        <f>IFERROR(TRIM(INDEX(Responses!$A183:$AN183,MATCH(Lists!$B$3,Responses!$A$1:$AN$1,0))&amp;""),"")</f>
        <v/>
      </c>
      <c r="B184" s="20">
        <f>IF($A184="","",IFERROR(TRIM(INDEX(Responses!$A183:$AN183,MATCH(Lists!$B$4,Responses!$A$1:$AN$1,0))&amp;""),""))</f>
        <v/>
      </c>
      <c r="C184" s="20">
        <f>IF($A184="","",IF(IFERROR(TRIM(INDEX(Responses!$A183:$AN183,MATCH(Lists!$B$5,Responses!$A$1:$AN$1,0))&amp;""),"")&lt;&gt;"",IFERROR(TRIM(INDEX(Responses!$A183:$AN183,MATCH(Lists!$B$5,Responses!$A$1:$AN$1,0))&amp;""),""),IFERROR(TRIM(INDEX(Responses!$A183:$AN183,MATCH(Lists!$B$6,Responses!$A$1:$AN$1,0))&amp;""),"")))</f>
        <v/>
      </c>
      <c r="D184" s="20">
        <f>IF($A184="","",IFERROR(TRIM(INDEX(Responses!$A183:$AN183,MATCH(Lists!$B$7,Responses!$A$1:$AN$1,0))&amp;""),""))</f>
        <v/>
      </c>
      <c r="E184" s="20">
        <f>IF($A184="","",IFERROR(TRIM(INDEX(Responses!$A183:$AN183,MATCH(Lists!$B$8,Responses!$A$1:$AN$1,0))&amp;""),""))</f>
        <v/>
      </c>
      <c r="F184" s="20">
        <f>IF($A184="","",IFERROR(TRIM(INDEX(Responses!$A183:$AN183,MATCH(Lists!$B$9,Responses!$A$1:$AN$1,0))&amp;""),""))</f>
        <v/>
      </c>
      <c r="G184" s="20">
        <f>IF($A184="","",IFERROR(TRIM(INDEX(Responses!$A183:$AN183,MATCH(Lists!$B$10,Responses!$A$1:$AN$1,0))&amp;""),""))</f>
        <v/>
      </c>
      <c r="H184" s="20">
        <f>IF($A184="","",IFERROR(TRIM(INDEX(Responses!$A183:$AN183,MATCH(Lists!$B$11,Responses!$A$1:$AN$1,0))&amp;""),""))</f>
        <v/>
      </c>
      <c r="I184" s="20">
        <f>IF($A184="","",IFERROR(TRIM(INDEX(Responses!$A183:$AN183,MATCH(Lists!$B$12,Responses!$A$1:$AN$1,0))&amp;""),""))</f>
        <v/>
      </c>
      <c r="J184" s="20">
        <f>IF($A184="","",IFERROR(TRIM(INDEX(Responses!$A183:$AN183,MATCH(Lists!$B$13,Responses!$A$1:$AN$1,0))&amp;""),""))</f>
        <v/>
      </c>
      <c r="K184" s="20">
        <f>IF($A184="","",IFERROR(TRIM(INDEX(Responses!$A183:$AN183,MATCH(Lists!$B$14,Responses!$A$1:$AN$1,0))&amp;""),""))</f>
        <v/>
      </c>
      <c r="L184" s="20">
        <f>IF($A184="","",IFERROR(TRIM(INDEX(Responses!$A183:$AN183,MATCH(Lists!$B$15,Responses!$A$1:$AN$1,0))&amp;""),""))</f>
        <v/>
      </c>
      <c r="M184" s="20">
        <f>IF($A184="","",IFERROR(TRIM(INDEX(Responses!$A183:$AN183,MATCH(Lists!$B$16,Responses!$A$1:$AN$1,0))&amp;""),""))</f>
        <v/>
      </c>
      <c r="N184" s="20">
        <f>IF($A184="","",IFERROR(TRIM(INDEX(Responses!$A183:$AN183,MATCH(Lists!$B$17,Responses!$A$1:$AN$1,0))&amp;""),""))</f>
        <v/>
      </c>
      <c r="O184" s="20">
        <f>IF($A184="","",IFERROR(TRIM(INDEX(Responses!$A183:$AN183,MATCH(Lists!$B$18,Responses!$A$1:$AN$1,0))&amp;""),""))</f>
        <v/>
      </c>
      <c r="P184" s="20">
        <f>IF($A184="","",IFERROR(TRIM(INDEX(Responses!$A183:$AN183,MATCH(Lists!$B$19,Responses!$A$1:$AN$1,0))&amp;""),""))</f>
        <v/>
      </c>
      <c r="Q184" s="20">
        <f>IF($A184="","",IFERROR(TRIM(INDEX(Responses!$A183:$AN183,MATCH(Lists!$B$24,Responses!$A$1:$AN$1,0))&amp;""),""))</f>
        <v/>
      </c>
      <c r="R184" s="20">
        <f>IF($A184="","",IFERROR(TRIM(INDEX(Responses!$A183:$AN183,MATCH(Lists!$B$21,Responses!$A$1:$AN$1,0))&amp;""),""))</f>
        <v/>
      </c>
    </row>
    <row r="185">
      <c r="A185" s="20">
        <f>IFERROR(TRIM(INDEX(Responses!$A184:$AN184,MATCH(Lists!$B$3,Responses!$A$1:$AN$1,0))&amp;""),"")</f>
        <v/>
      </c>
      <c r="B185" s="20">
        <f>IF($A185="","",IFERROR(TRIM(INDEX(Responses!$A184:$AN184,MATCH(Lists!$B$4,Responses!$A$1:$AN$1,0))&amp;""),""))</f>
        <v/>
      </c>
      <c r="C185" s="20">
        <f>IF($A185="","",IF(IFERROR(TRIM(INDEX(Responses!$A184:$AN184,MATCH(Lists!$B$5,Responses!$A$1:$AN$1,0))&amp;""),"")&lt;&gt;"",IFERROR(TRIM(INDEX(Responses!$A184:$AN184,MATCH(Lists!$B$5,Responses!$A$1:$AN$1,0))&amp;""),""),IFERROR(TRIM(INDEX(Responses!$A184:$AN184,MATCH(Lists!$B$6,Responses!$A$1:$AN$1,0))&amp;""),"")))</f>
        <v/>
      </c>
      <c r="D185" s="20">
        <f>IF($A185="","",IFERROR(TRIM(INDEX(Responses!$A184:$AN184,MATCH(Lists!$B$7,Responses!$A$1:$AN$1,0))&amp;""),""))</f>
        <v/>
      </c>
      <c r="E185" s="20">
        <f>IF($A185="","",IFERROR(TRIM(INDEX(Responses!$A184:$AN184,MATCH(Lists!$B$8,Responses!$A$1:$AN$1,0))&amp;""),""))</f>
        <v/>
      </c>
      <c r="F185" s="20">
        <f>IF($A185="","",IFERROR(TRIM(INDEX(Responses!$A184:$AN184,MATCH(Lists!$B$9,Responses!$A$1:$AN$1,0))&amp;""),""))</f>
        <v/>
      </c>
      <c r="G185" s="20">
        <f>IF($A185="","",IFERROR(TRIM(INDEX(Responses!$A184:$AN184,MATCH(Lists!$B$10,Responses!$A$1:$AN$1,0))&amp;""),""))</f>
        <v/>
      </c>
      <c r="H185" s="20">
        <f>IF($A185="","",IFERROR(TRIM(INDEX(Responses!$A184:$AN184,MATCH(Lists!$B$11,Responses!$A$1:$AN$1,0))&amp;""),""))</f>
        <v/>
      </c>
      <c r="I185" s="20">
        <f>IF($A185="","",IFERROR(TRIM(INDEX(Responses!$A184:$AN184,MATCH(Lists!$B$12,Responses!$A$1:$AN$1,0))&amp;""),""))</f>
        <v/>
      </c>
      <c r="J185" s="20">
        <f>IF($A185="","",IFERROR(TRIM(INDEX(Responses!$A184:$AN184,MATCH(Lists!$B$13,Responses!$A$1:$AN$1,0))&amp;""),""))</f>
        <v/>
      </c>
      <c r="K185" s="20">
        <f>IF($A185="","",IFERROR(TRIM(INDEX(Responses!$A184:$AN184,MATCH(Lists!$B$14,Responses!$A$1:$AN$1,0))&amp;""),""))</f>
        <v/>
      </c>
      <c r="L185" s="20">
        <f>IF($A185="","",IFERROR(TRIM(INDEX(Responses!$A184:$AN184,MATCH(Lists!$B$15,Responses!$A$1:$AN$1,0))&amp;""),""))</f>
        <v/>
      </c>
      <c r="M185" s="20">
        <f>IF($A185="","",IFERROR(TRIM(INDEX(Responses!$A184:$AN184,MATCH(Lists!$B$16,Responses!$A$1:$AN$1,0))&amp;""),""))</f>
        <v/>
      </c>
      <c r="N185" s="20">
        <f>IF($A185="","",IFERROR(TRIM(INDEX(Responses!$A184:$AN184,MATCH(Lists!$B$17,Responses!$A$1:$AN$1,0))&amp;""),""))</f>
        <v/>
      </c>
      <c r="O185" s="20">
        <f>IF($A185="","",IFERROR(TRIM(INDEX(Responses!$A184:$AN184,MATCH(Lists!$B$18,Responses!$A$1:$AN$1,0))&amp;""),""))</f>
        <v/>
      </c>
      <c r="P185" s="20">
        <f>IF($A185="","",IFERROR(TRIM(INDEX(Responses!$A184:$AN184,MATCH(Lists!$B$19,Responses!$A$1:$AN$1,0))&amp;""),""))</f>
        <v/>
      </c>
      <c r="Q185" s="20">
        <f>IF($A185="","",IFERROR(TRIM(INDEX(Responses!$A184:$AN184,MATCH(Lists!$B$24,Responses!$A$1:$AN$1,0))&amp;""),""))</f>
        <v/>
      </c>
      <c r="R185" s="20">
        <f>IF($A185="","",IFERROR(TRIM(INDEX(Responses!$A184:$AN184,MATCH(Lists!$B$21,Responses!$A$1:$AN$1,0))&amp;""),""))</f>
        <v/>
      </c>
    </row>
    <row r="186">
      <c r="A186" s="20">
        <f>IFERROR(TRIM(INDEX(Responses!$A185:$AN185,MATCH(Lists!$B$3,Responses!$A$1:$AN$1,0))&amp;""),"")</f>
        <v/>
      </c>
      <c r="B186" s="20">
        <f>IF($A186="","",IFERROR(TRIM(INDEX(Responses!$A185:$AN185,MATCH(Lists!$B$4,Responses!$A$1:$AN$1,0))&amp;""),""))</f>
        <v/>
      </c>
      <c r="C186" s="20">
        <f>IF($A186="","",IF(IFERROR(TRIM(INDEX(Responses!$A185:$AN185,MATCH(Lists!$B$5,Responses!$A$1:$AN$1,0))&amp;""),"")&lt;&gt;"",IFERROR(TRIM(INDEX(Responses!$A185:$AN185,MATCH(Lists!$B$5,Responses!$A$1:$AN$1,0))&amp;""),""),IFERROR(TRIM(INDEX(Responses!$A185:$AN185,MATCH(Lists!$B$6,Responses!$A$1:$AN$1,0))&amp;""),"")))</f>
        <v/>
      </c>
      <c r="D186" s="20">
        <f>IF($A186="","",IFERROR(TRIM(INDEX(Responses!$A185:$AN185,MATCH(Lists!$B$7,Responses!$A$1:$AN$1,0))&amp;""),""))</f>
        <v/>
      </c>
      <c r="E186" s="20">
        <f>IF($A186="","",IFERROR(TRIM(INDEX(Responses!$A185:$AN185,MATCH(Lists!$B$8,Responses!$A$1:$AN$1,0))&amp;""),""))</f>
        <v/>
      </c>
      <c r="F186" s="20">
        <f>IF($A186="","",IFERROR(TRIM(INDEX(Responses!$A185:$AN185,MATCH(Lists!$B$9,Responses!$A$1:$AN$1,0))&amp;""),""))</f>
        <v/>
      </c>
      <c r="G186" s="20">
        <f>IF($A186="","",IFERROR(TRIM(INDEX(Responses!$A185:$AN185,MATCH(Lists!$B$10,Responses!$A$1:$AN$1,0))&amp;""),""))</f>
        <v/>
      </c>
      <c r="H186" s="20">
        <f>IF($A186="","",IFERROR(TRIM(INDEX(Responses!$A185:$AN185,MATCH(Lists!$B$11,Responses!$A$1:$AN$1,0))&amp;""),""))</f>
        <v/>
      </c>
      <c r="I186" s="20">
        <f>IF($A186="","",IFERROR(TRIM(INDEX(Responses!$A185:$AN185,MATCH(Lists!$B$12,Responses!$A$1:$AN$1,0))&amp;""),""))</f>
        <v/>
      </c>
      <c r="J186" s="20">
        <f>IF($A186="","",IFERROR(TRIM(INDEX(Responses!$A185:$AN185,MATCH(Lists!$B$13,Responses!$A$1:$AN$1,0))&amp;""),""))</f>
        <v/>
      </c>
      <c r="K186" s="20">
        <f>IF($A186="","",IFERROR(TRIM(INDEX(Responses!$A185:$AN185,MATCH(Lists!$B$14,Responses!$A$1:$AN$1,0))&amp;""),""))</f>
        <v/>
      </c>
      <c r="L186" s="20">
        <f>IF($A186="","",IFERROR(TRIM(INDEX(Responses!$A185:$AN185,MATCH(Lists!$B$15,Responses!$A$1:$AN$1,0))&amp;""),""))</f>
        <v/>
      </c>
      <c r="M186" s="20">
        <f>IF($A186="","",IFERROR(TRIM(INDEX(Responses!$A185:$AN185,MATCH(Lists!$B$16,Responses!$A$1:$AN$1,0))&amp;""),""))</f>
        <v/>
      </c>
      <c r="N186" s="20">
        <f>IF($A186="","",IFERROR(TRIM(INDEX(Responses!$A185:$AN185,MATCH(Lists!$B$17,Responses!$A$1:$AN$1,0))&amp;""),""))</f>
        <v/>
      </c>
      <c r="O186" s="20">
        <f>IF($A186="","",IFERROR(TRIM(INDEX(Responses!$A185:$AN185,MATCH(Lists!$B$18,Responses!$A$1:$AN$1,0))&amp;""),""))</f>
        <v/>
      </c>
      <c r="P186" s="20">
        <f>IF($A186="","",IFERROR(TRIM(INDEX(Responses!$A185:$AN185,MATCH(Lists!$B$19,Responses!$A$1:$AN$1,0))&amp;""),""))</f>
        <v/>
      </c>
      <c r="Q186" s="20">
        <f>IF($A186="","",IFERROR(TRIM(INDEX(Responses!$A185:$AN185,MATCH(Lists!$B$24,Responses!$A$1:$AN$1,0))&amp;""),""))</f>
        <v/>
      </c>
      <c r="R186" s="20">
        <f>IF($A186="","",IFERROR(TRIM(INDEX(Responses!$A185:$AN185,MATCH(Lists!$B$21,Responses!$A$1:$AN$1,0))&amp;""),""))</f>
        <v/>
      </c>
    </row>
    <row r="187">
      <c r="A187" s="20">
        <f>IFERROR(TRIM(INDEX(Responses!$A186:$AN186,MATCH(Lists!$B$3,Responses!$A$1:$AN$1,0))&amp;""),"")</f>
        <v/>
      </c>
      <c r="B187" s="20">
        <f>IF($A187="","",IFERROR(TRIM(INDEX(Responses!$A186:$AN186,MATCH(Lists!$B$4,Responses!$A$1:$AN$1,0))&amp;""),""))</f>
        <v/>
      </c>
      <c r="C187" s="20">
        <f>IF($A187="","",IF(IFERROR(TRIM(INDEX(Responses!$A186:$AN186,MATCH(Lists!$B$5,Responses!$A$1:$AN$1,0))&amp;""),"")&lt;&gt;"",IFERROR(TRIM(INDEX(Responses!$A186:$AN186,MATCH(Lists!$B$5,Responses!$A$1:$AN$1,0))&amp;""),""),IFERROR(TRIM(INDEX(Responses!$A186:$AN186,MATCH(Lists!$B$6,Responses!$A$1:$AN$1,0))&amp;""),"")))</f>
        <v/>
      </c>
      <c r="D187" s="20">
        <f>IF($A187="","",IFERROR(TRIM(INDEX(Responses!$A186:$AN186,MATCH(Lists!$B$7,Responses!$A$1:$AN$1,0))&amp;""),""))</f>
        <v/>
      </c>
      <c r="E187" s="20">
        <f>IF($A187="","",IFERROR(TRIM(INDEX(Responses!$A186:$AN186,MATCH(Lists!$B$8,Responses!$A$1:$AN$1,0))&amp;""),""))</f>
        <v/>
      </c>
      <c r="F187" s="20">
        <f>IF($A187="","",IFERROR(TRIM(INDEX(Responses!$A186:$AN186,MATCH(Lists!$B$9,Responses!$A$1:$AN$1,0))&amp;""),""))</f>
        <v/>
      </c>
      <c r="G187" s="20">
        <f>IF($A187="","",IFERROR(TRIM(INDEX(Responses!$A186:$AN186,MATCH(Lists!$B$10,Responses!$A$1:$AN$1,0))&amp;""),""))</f>
        <v/>
      </c>
      <c r="H187" s="20">
        <f>IF($A187="","",IFERROR(TRIM(INDEX(Responses!$A186:$AN186,MATCH(Lists!$B$11,Responses!$A$1:$AN$1,0))&amp;""),""))</f>
        <v/>
      </c>
      <c r="I187" s="20">
        <f>IF($A187="","",IFERROR(TRIM(INDEX(Responses!$A186:$AN186,MATCH(Lists!$B$12,Responses!$A$1:$AN$1,0))&amp;""),""))</f>
        <v/>
      </c>
      <c r="J187" s="20">
        <f>IF($A187="","",IFERROR(TRIM(INDEX(Responses!$A186:$AN186,MATCH(Lists!$B$13,Responses!$A$1:$AN$1,0))&amp;""),""))</f>
        <v/>
      </c>
      <c r="K187" s="20">
        <f>IF($A187="","",IFERROR(TRIM(INDEX(Responses!$A186:$AN186,MATCH(Lists!$B$14,Responses!$A$1:$AN$1,0))&amp;""),""))</f>
        <v/>
      </c>
      <c r="L187" s="20">
        <f>IF($A187="","",IFERROR(TRIM(INDEX(Responses!$A186:$AN186,MATCH(Lists!$B$15,Responses!$A$1:$AN$1,0))&amp;""),""))</f>
        <v/>
      </c>
      <c r="M187" s="20">
        <f>IF($A187="","",IFERROR(TRIM(INDEX(Responses!$A186:$AN186,MATCH(Lists!$B$16,Responses!$A$1:$AN$1,0))&amp;""),""))</f>
        <v/>
      </c>
      <c r="N187" s="20">
        <f>IF($A187="","",IFERROR(TRIM(INDEX(Responses!$A186:$AN186,MATCH(Lists!$B$17,Responses!$A$1:$AN$1,0))&amp;""),""))</f>
        <v/>
      </c>
      <c r="O187" s="20">
        <f>IF($A187="","",IFERROR(TRIM(INDEX(Responses!$A186:$AN186,MATCH(Lists!$B$18,Responses!$A$1:$AN$1,0))&amp;""),""))</f>
        <v/>
      </c>
      <c r="P187" s="20">
        <f>IF($A187="","",IFERROR(TRIM(INDEX(Responses!$A186:$AN186,MATCH(Lists!$B$19,Responses!$A$1:$AN$1,0))&amp;""),""))</f>
        <v/>
      </c>
      <c r="Q187" s="20">
        <f>IF($A187="","",IFERROR(TRIM(INDEX(Responses!$A186:$AN186,MATCH(Lists!$B$24,Responses!$A$1:$AN$1,0))&amp;""),""))</f>
        <v/>
      </c>
      <c r="R187" s="20">
        <f>IF($A187="","",IFERROR(TRIM(INDEX(Responses!$A186:$AN186,MATCH(Lists!$B$21,Responses!$A$1:$AN$1,0))&amp;""),""))</f>
        <v/>
      </c>
    </row>
    <row r="188">
      <c r="A188" s="20">
        <f>IFERROR(TRIM(INDEX(Responses!$A187:$AN187,MATCH(Lists!$B$3,Responses!$A$1:$AN$1,0))&amp;""),"")</f>
        <v/>
      </c>
      <c r="B188" s="20">
        <f>IF($A188="","",IFERROR(TRIM(INDEX(Responses!$A187:$AN187,MATCH(Lists!$B$4,Responses!$A$1:$AN$1,0))&amp;""),""))</f>
        <v/>
      </c>
      <c r="C188" s="20">
        <f>IF($A188="","",IF(IFERROR(TRIM(INDEX(Responses!$A187:$AN187,MATCH(Lists!$B$5,Responses!$A$1:$AN$1,0))&amp;""),"")&lt;&gt;"",IFERROR(TRIM(INDEX(Responses!$A187:$AN187,MATCH(Lists!$B$5,Responses!$A$1:$AN$1,0))&amp;""),""),IFERROR(TRIM(INDEX(Responses!$A187:$AN187,MATCH(Lists!$B$6,Responses!$A$1:$AN$1,0))&amp;""),"")))</f>
        <v/>
      </c>
      <c r="D188" s="20">
        <f>IF($A188="","",IFERROR(TRIM(INDEX(Responses!$A187:$AN187,MATCH(Lists!$B$7,Responses!$A$1:$AN$1,0))&amp;""),""))</f>
        <v/>
      </c>
      <c r="E188" s="20">
        <f>IF($A188="","",IFERROR(TRIM(INDEX(Responses!$A187:$AN187,MATCH(Lists!$B$8,Responses!$A$1:$AN$1,0))&amp;""),""))</f>
        <v/>
      </c>
      <c r="F188" s="20">
        <f>IF($A188="","",IFERROR(TRIM(INDEX(Responses!$A187:$AN187,MATCH(Lists!$B$9,Responses!$A$1:$AN$1,0))&amp;""),""))</f>
        <v/>
      </c>
      <c r="G188" s="20">
        <f>IF($A188="","",IFERROR(TRIM(INDEX(Responses!$A187:$AN187,MATCH(Lists!$B$10,Responses!$A$1:$AN$1,0))&amp;""),""))</f>
        <v/>
      </c>
      <c r="H188" s="20">
        <f>IF($A188="","",IFERROR(TRIM(INDEX(Responses!$A187:$AN187,MATCH(Lists!$B$11,Responses!$A$1:$AN$1,0))&amp;""),""))</f>
        <v/>
      </c>
      <c r="I188" s="20">
        <f>IF($A188="","",IFERROR(TRIM(INDEX(Responses!$A187:$AN187,MATCH(Lists!$B$12,Responses!$A$1:$AN$1,0))&amp;""),""))</f>
        <v/>
      </c>
      <c r="J188" s="20">
        <f>IF($A188="","",IFERROR(TRIM(INDEX(Responses!$A187:$AN187,MATCH(Lists!$B$13,Responses!$A$1:$AN$1,0))&amp;""),""))</f>
        <v/>
      </c>
      <c r="K188" s="20">
        <f>IF($A188="","",IFERROR(TRIM(INDEX(Responses!$A187:$AN187,MATCH(Lists!$B$14,Responses!$A$1:$AN$1,0))&amp;""),""))</f>
        <v/>
      </c>
      <c r="L188" s="20">
        <f>IF($A188="","",IFERROR(TRIM(INDEX(Responses!$A187:$AN187,MATCH(Lists!$B$15,Responses!$A$1:$AN$1,0))&amp;""),""))</f>
        <v/>
      </c>
      <c r="M188" s="20">
        <f>IF($A188="","",IFERROR(TRIM(INDEX(Responses!$A187:$AN187,MATCH(Lists!$B$16,Responses!$A$1:$AN$1,0))&amp;""),""))</f>
        <v/>
      </c>
      <c r="N188" s="20">
        <f>IF($A188="","",IFERROR(TRIM(INDEX(Responses!$A187:$AN187,MATCH(Lists!$B$17,Responses!$A$1:$AN$1,0))&amp;""),""))</f>
        <v/>
      </c>
      <c r="O188" s="20">
        <f>IF($A188="","",IFERROR(TRIM(INDEX(Responses!$A187:$AN187,MATCH(Lists!$B$18,Responses!$A$1:$AN$1,0))&amp;""),""))</f>
        <v/>
      </c>
      <c r="P188" s="20">
        <f>IF($A188="","",IFERROR(TRIM(INDEX(Responses!$A187:$AN187,MATCH(Lists!$B$19,Responses!$A$1:$AN$1,0))&amp;""),""))</f>
        <v/>
      </c>
      <c r="Q188" s="20">
        <f>IF($A188="","",IFERROR(TRIM(INDEX(Responses!$A187:$AN187,MATCH(Lists!$B$24,Responses!$A$1:$AN$1,0))&amp;""),""))</f>
        <v/>
      </c>
      <c r="R188" s="20">
        <f>IF($A188="","",IFERROR(TRIM(INDEX(Responses!$A187:$AN187,MATCH(Lists!$B$21,Responses!$A$1:$AN$1,0))&amp;""),""))</f>
        <v/>
      </c>
    </row>
    <row r="189">
      <c r="A189" s="20">
        <f>IFERROR(TRIM(INDEX(Responses!$A188:$AN188,MATCH(Lists!$B$3,Responses!$A$1:$AN$1,0))&amp;""),"")</f>
        <v/>
      </c>
      <c r="B189" s="20">
        <f>IF($A189="","",IFERROR(TRIM(INDEX(Responses!$A188:$AN188,MATCH(Lists!$B$4,Responses!$A$1:$AN$1,0))&amp;""),""))</f>
        <v/>
      </c>
      <c r="C189" s="20">
        <f>IF($A189="","",IF(IFERROR(TRIM(INDEX(Responses!$A188:$AN188,MATCH(Lists!$B$5,Responses!$A$1:$AN$1,0))&amp;""),"")&lt;&gt;"",IFERROR(TRIM(INDEX(Responses!$A188:$AN188,MATCH(Lists!$B$5,Responses!$A$1:$AN$1,0))&amp;""),""),IFERROR(TRIM(INDEX(Responses!$A188:$AN188,MATCH(Lists!$B$6,Responses!$A$1:$AN$1,0))&amp;""),"")))</f>
        <v/>
      </c>
      <c r="D189" s="20">
        <f>IF($A189="","",IFERROR(TRIM(INDEX(Responses!$A188:$AN188,MATCH(Lists!$B$7,Responses!$A$1:$AN$1,0))&amp;""),""))</f>
        <v/>
      </c>
      <c r="E189" s="20">
        <f>IF($A189="","",IFERROR(TRIM(INDEX(Responses!$A188:$AN188,MATCH(Lists!$B$8,Responses!$A$1:$AN$1,0))&amp;""),""))</f>
        <v/>
      </c>
      <c r="F189" s="20">
        <f>IF($A189="","",IFERROR(TRIM(INDEX(Responses!$A188:$AN188,MATCH(Lists!$B$9,Responses!$A$1:$AN$1,0))&amp;""),""))</f>
        <v/>
      </c>
      <c r="G189" s="20">
        <f>IF($A189="","",IFERROR(TRIM(INDEX(Responses!$A188:$AN188,MATCH(Lists!$B$10,Responses!$A$1:$AN$1,0))&amp;""),""))</f>
        <v/>
      </c>
      <c r="H189" s="20">
        <f>IF($A189="","",IFERROR(TRIM(INDEX(Responses!$A188:$AN188,MATCH(Lists!$B$11,Responses!$A$1:$AN$1,0))&amp;""),""))</f>
        <v/>
      </c>
      <c r="I189" s="20">
        <f>IF($A189="","",IFERROR(TRIM(INDEX(Responses!$A188:$AN188,MATCH(Lists!$B$12,Responses!$A$1:$AN$1,0))&amp;""),""))</f>
        <v/>
      </c>
      <c r="J189" s="20">
        <f>IF($A189="","",IFERROR(TRIM(INDEX(Responses!$A188:$AN188,MATCH(Lists!$B$13,Responses!$A$1:$AN$1,0))&amp;""),""))</f>
        <v/>
      </c>
      <c r="K189" s="20">
        <f>IF($A189="","",IFERROR(TRIM(INDEX(Responses!$A188:$AN188,MATCH(Lists!$B$14,Responses!$A$1:$AN$1,0))&amp;""),""))</f>
        <v/>
      </c>
      <c r="L189" s="20">
        <f>IF($A189="","",IFERROR(TRIM(INDEX(Responses!$A188:$AN188,MATCH(Lists!$B$15,Responses!$A$1:$AN$1,0))&amp;""),""))</f>
        <v/>
      </c>
      <c r="M189" s="20">
        <f>IF($A189="","",IFERROR(TRIM(INDEX(Responses!$A188:$AN188,MATCH(Lists!$B$16,Responses!$A$1:$AN$1,0))&amp;""),""))</f>
        <v/>
      </c>
      <c r="N189" s="20">
        <f>IF($A189="","",IFERROR(TRIM(INDEX(Responses!$A188:$AN188,MATCH(Lists!$B$17,Responses!$A$1:$AN$1,0))&amp;""),""))</f>
        <v/>
      </c>
      <c r="O189" s="20">
        <f>IF($A189="","",IFERROR(TRIM(INDEX(Responses!$A188:$AN188,MATCH(Lists!$B$18,Responses!$A$1:$AN$1,0))&amp;""),""))</f>
        <v/>
      </c>
      <c r="P189" s="20">
        <f>IF($A189="","",IFERROR(TRIM(INDEX(Responses!$A188:$AN188,MATCH(Lists!$B$19,Responses!$A$1:$AN$1,0))&amp;""),""))</f>
        <v/>
      </c>
      <c r="Q189" s="20">
        <f>IF($A189="","",IFERROR(TRIM(INDEX(Responses!$A188:$AN188,MATCH(Lists!$B$24,Responses!$A$1:$AN$1,0))&amp;""),""))</f>
        <v/>
      </c>
      <c r="R189" s="20">
        <f>IF($A189="","",IFERROR(TRIM(INDEX(Responses!$A188:$AN188,MATCH(Lists!$B$21,Responses!$A$1:$AN$1,0))&amp;""),""))</f>
        <v/>
      </c>
    </row>
    <row r="190">
      <c r="A190" s="20">
        <f>IFERROR(TRIM(INDEX(Responses!$A189:$AN189,MATCH(Lists!$B$3,Responses!$A$1:$AN$1,0))&amp;""),"")</f>
        <v/>
      </c>
      <c r="B190" s="20">
        <f>IF($A190="","",IFERROR(TRIM(INDEX(Responses!$A189:$AN189,MATCH(Lists!$B$4,Responses!$A$1:$AN$1,0))&amp;""),""))</f>
        <v/>
      </c>
      <c r="C190" s="20">
        <f>IF($A190="","",IF(IFERROR(TRIM(INDEX(Responses!$A189:$AN189,MATCH(Lists!$B$5,Responses!$A$1:$AN$1,0))&amp;""),"")&lt;&gt;"",IFERROR(TRIM(INDEX(Responses!$A189:$AN189,MATCH(Lists!$B$5,Responses!$A$1:$AN$1,0))&amp;""),""),IFERROR(TRIM(INDEX(Responses!$A189:$AN189,MATCH(Lists!$B$6,Responses!$A$1:$AN$1,0))&amp;""),"")))</f>
        <v/>
      </c>
      <c r="D190" s="20">
        <f>IF($A190="","",IFERROR(TRIM(INDEX(Responses!$A189:$AN189,MATCH(Lists!$B$7,Responses!$A$1:$AN$1,0))&amp;""),""))</f>
        <v/>
      </c>
      <c r="E190" s="20">
        <f>IF($A190="","",IFERROR(TRIM(INDEX(Responses!$A189:$AN189,MATCH(Lists!$B$8,Responses!$A$1:$AN$1,0))&amp;""),""))</f>
        <v/>
      </c>
      <c r="F190" s="20">
        <f>IF($A190="","",IFERROR(TRIM(INDEX(Responses!$A189:$AN189,MATCH(Lists!$B$9,Responses!$A$1:$AN$1,0))&amp;""),""))</f>
        <v/>
      </c>
      <c r="G190" s="20">
        <f>IF($A190="","",IFERROR(TRIM(INDEX(Responses!$A189:$AN189,MATCH(Lists!$B$10,Responses!$A$1:$AN$1,0))&amp;""),""))</f>
        <v/>
      </c>
      <c r="H190" s="20">
        <f>IF($A190="","",IFERROR(TRIM(INDEX(Responses!$A189:$AN189,MATCH(Lists!$B$11,Responses!$A$1:$AN$1,0))&amp;""),""))</f>
        <v/>
      </c>
      <c r="I190" s="20">
        <f>IF($A190="","",IFERROR(TRIM(INDEX(Responses!$A189:$AN189,MATCH(Lists!$B$12,Responses!$A$1:$AN$1,0))&amp;""),""))</f>
        <v/>
      </c>
      <c r="J190" s="20">
        <f>IF($A190="","",IFERROR(TRIM(INDEX(Responses!$A189:$AN189,MATCH(Lists!$B$13,Responses!$A$1:$AN$1,0))&amp;""),""))</f>
        <v/>
      </c>
      <c r="K190" s="20">
        <f>IF($A190="","",IFERROR(TRIM(INDEX(Responses!$A189:$AN189,MATCH(Lists!$B$14,Responses!$A$1:$AN$1,0))&amp;""),""))</f>
        <v/>
      </c>
      <c r="L190" s="20">
        <f>IF($A190="","",IFERROR(TRIM(INDEX(Responses!$A189:$AN189,MATCH(Lists!$B$15,Responses!$A$1:$AN$1,0))&amp;""),""))</f>
        <v/>
      </c>
      <c r="M190" s="20">
        <f>IF($A190="","",IFERROR(TRIM(INDEX(Responses!$A189:$AN189,MATCH(Lists!$B$16,Responses!$A$1:$AN$1,0))&amp;""),""))</f>
        <v/>
      </c>
      <c r="N190" s="20">
        <f>IF($A190="","",IFERROR(TRIM(INDEX(Responses!$A189:$AN189,MATCH(Lists!$B$17,Responses!$A$1:$AN$1,0))&amp;""),""))</f>
        <v/>
      </c>
      <c r="O190" s="20">
        <f>IF($A190="","",IFERROR(TRIM(INDEX(Responses!$A189:$AN189,MATCH(Lists!$B$18,Responses!$A$1:$AN$1,0))&amp;""),""))</f>
        <v/>
      </c>
      <c r="P190" s="20">
        <f>IF($A190="","",IFERROR(TRIM(INDEX(Responses!$A189:$AN189,MATCH(Lists!$B$19,Responses!$A$1:$AN$1,0))&amp;""),""))</f>
        <v/>
      </c>
      <c r="Q190" s="20">
        <f>IF($A190="","",IFERROR(TRIM(INDEX(Responses!$A189:$AN189,MATCH(Lists!$B$24,Responses!$A$1:$AN$1,0))&amp;""),""))</f>
        <v/>
      </c>
      <c r="R190" s="20">
        <f>IF($A190="","",IFERROR(TRIM(INDEX(Responses!$A189:$AN189,MATCH(Lists!$B$21,Responses!$A$1:$AN$1,0))&amp;""),""))</f>
        <v/>
      </c>
    </row>
    <row r="191">
      <c r="A191" s="20">
        <f>IFERROR(TRIM(INDEX(Responses!$A190:$AN190,MATCH(Lists!$B$3,Responses!$A$1:$AN$1,0))&amp;""),"")</f>
        <v/>
      </c>
      <c r="B191" s="20">
        <f>IF($A191="","",IFERROR(TRIM(INDEX(Responses!$A190:$AN190,MATCH(Lists!$B$4,Responses!$A$1:$AN$1,0))&amp;""),""))</f>
        <v/>
      </c>
      <c r="C191" s="20">
        <f>IF($A191="","",IF(IFERROR(TRIM(INDEX(Responses!$A190:$AN190,MATCH(Lists!$B$5,Responses!$A$1:$AN$1,0))&amp;""),"")&lt;&gt;"",IFERROR(TRIM(INDEX(Responses!$A190:$AN190,MATCH(Lists!$B$5,Responses!$A$1:$AN$1,0))&amp;""),""),IFERROR(TRIM(INDEX(Responses!$A190:$AN190,MATCH(Lists!$B$6,Responses!$A$1:$AN$1,0))&amp;""),"")))</f>
        <v/>
      </c>
      <c r="D191" s="20">
        <f>IF($A191="","",IFERROR(TRIM(INDEX(Responses!$A190:$AN190,MATCH(Lists!$B$7,Responses!$A$1:$AN$1,0))&amp;""),""))</f>
        <v/>
      </c>
      <c r="E191" s="20">
        <f>IF($A191="","",IFERROR(TRIM(INDEX(Responses!$A190:$AN190,MATCH(Lists!$B$8,Responses!$A$1:$AN$1,0))&amp;""),""))</f>
        <v/>
      </c>
      <c r="F191" s="20">
        <f>IF($A191="","",IFERROR(TRIM(INDEX(Responses!$A190:$AN190,MATCH(Lists!$B$9,Responses!$A$1:$AN$1,0))&amp;""),""))</f>
        <v/>
      </c>
      <c r="G191" s="20">
        <f>IF($A191="","",IFERROR(TRIM(INDEX(Responses!$A190:$AN190,MATCH(Lists!$B$10,Responses!$A$1:$AN$1,0))&amp;""),""))</f>
        <v/>
      </c>
      <c r="H191" s="20">
        <f>IF($A191="","",IFERROR(TRIM(INDEX(Responses!$A190:$AN190,MATCH(Lists!$B$11,Responses!$A$1:$AN$1,0))&amp;""),""))</f>
        <v/>
      </c>
      <c r="I191" s="20">
        <f>IF($A191="","",IFERROR(TRIM(INDEX(Responses!$A190:$AN190,MATCH(Lists!$B$12,Responses!$A$1:$AN$1,0))&amp;""),""))</f>
        <v/>
      </c>
      <c r="J191" s="20">
        <f>IF($A191="","",IFERROR(TRIM(INDEX(Responses!$A190:$AN190,MATCH(Lists!$B$13,Responses!$A$1:$AN$1,0))&amp;""),""))</f>
        <v/>
      </c>
      <c r="K191" s="20">
        <f>IF($A191="","",IFERROR(TRIM(INDEX(Responses!$A190:$AN190,MATCH(Lists!$B$14,Responses!$A$1:$AN$1,0))&amp;""),""))</f>
        <v/>
      </c>
      <c r="L191" s="20">
        <f>IF($A191="","",IFERROR(TRIM(INDEX(Responses!$A190:$AN190,MATCH(Lists!$B$15,Responses!$A$1:$AN$1,0))&amp;""),""))</f>
        <v/>
      </c>
      <c r="M191" s="20">
        <f>IF($A191="","",IFERROR(TRIM(INDEX(Responses!$A190:$AN190,MATCH(Lists!$B$16,Responses!$A$1:$AN$1,0))&amp;""),""))</f>
        <v/>
      </c>
      <c r="N191" s="20">
        <f>IF($A191="","",IFERROR(TRIM(INDEX(Responses!$A190:$AN190,MATCH(Lists!$B$17,Responses!$A$1:$AN$1,0))&amp;""),""))</f>
        <v/>
      </c>
      <c r="O191" s="20">
        <f>IF($A191="","",IFERROR(TRIM(INDEX(Responses!$A190:$AN190,MATCH(Lists!$B$18,Responses!$A$1:$AN$1,0))&amp;""),""))</f>
        <v/>
      </c>
      <c r="P191" s="20">
        <f>IF($A191="","",IFERROR(TRIM(INDEX(Responses!$A190:$AN190,MATCH(Lists!$B$19,Responses!$A$1:$AN$1,0))&amp;""),""))</f>
        <v/>
      </c>
      <c r="Q191" s="20">
        <f>IF($A191="","",IFERROR(TRIM(INDEX(Responses!$A190:$AN190,MATCH(Lists!$B$24,Responses!$A$1:$AN$1,0))&amp;""),""))</f>
        <v/>
      </c>
      <c r="R191" s="20">
        <f>IF($A191="","",IFERROR(TRIM(INDEX(Responses!$A190:$AN190,MATCH(Lists!$B$21,Responses!$A$1:$AN$1,0))&amp;""),""))</f>
        <v/>
      </c>
    </row>
    <row r="192">
      <c r="A192" s="20">
        <f>IFERROR(TRIM(INDEX(Responses!$A191:$AN191,MATCH(Lists!$B$3,Responses!$A$1:$AN$1,0))&amp;""),"")</f>
        <v/>
      </c>
      <c r="B192" s="20">
        <f>IF($A192="","",IFERROR(TRIM(INDEX(Responses!$A191:$AN191,MATCH(Lists!$B$4,Responses!$A$1:$AN$1,0))&amp;""),""))</f>
        <v/>
      </c>
      <c r="C192" s="20">
        <f>IF($A192="","",IF(IFERROR(TRIM(INDEX(Responses!$A191:$AN191,MATCH(Lists!$B$5,Responses!$A$1:$AN$1,0))&amp;""),"")&lt;&gt;"",IFERROR(TRIM(INDEX(Responses!$A191:$AN191,MATCH(Lists!$B$5,Responses!$A$1:$AN$1,0))&amp;""),""),IFERROR(TRIM(INDEX(Responses!$A191:$AN191,MATCH(Lists!$B$6,Responses!$A$1:$AN$1,0))&amp;""),"")))</f>
        <v/>
      </c>
      <c r="D192" s="20">
        <f>IF($A192="","",IFERROR(TRIM(INDEX(Responses!$A191:$AN191,MATCH(Lists!$B$7,Responses!$A$1:$AN$1,0))&amp;""),""))</f>
        <v/>
      </c>
      <c r="E192" s="20">
        <f>IF($A192="","",IFERROR(TRIM(INDEX(Responses!$A191:$AN191,MATCH(Lists!$B$8,Responses!$A$1:$AN$1,0))&amp;""),""))</f>
        <v/>
      </c>
      <c r="F192" s="20">
        <f>IF($A192="","",IFERROR(TRIM(INDEX(Responses!$A191:$AN191,MATCH(Lists!$B$9,Responses!$A$1:$AN$1,0))&amp;""),""))</f>
        <v/>
      </c>
      <c r="G192" s="20">
        <f>IF($A192="","",IFERROR(TRIM(INDEX(Responses!$A191:$AN191,MATCH(Lists!$B$10,Responses!$A$1:$AN$1,0))&amp;""),""))</f>
        <v/>
      </c>
      <c r="H192" s="20">
        <f>IF($A192="","",IFERROR(TRIM(INDEX(Responses!$A191:$AN191,MATCH(Lists!$B$11,Responses!$A$1:$AN$1,0))&amp;""),""))</f>
        <v/>
      </c>
      <c r="I192" s="20">
        <f>IF($A192="","",IFERROR(TRIM(INDEX(Responses!$A191:$AN191,MATCH(Lists!$B$12,Responses!$A$1:$AN$1,0))&amp;""),""))</f>
        <v/>
      </c>
      <c r="J192" s="20">
        <f>IF($A192="","",IFERROR(TRIM(INDEX(Responses!$A191:$AN191,MATCH(Lists!$B$13,Responses!$A$1:$AN$1,0))&amp;""),""))</f>
        <v/>
      </c>
      <c r="K192" s="20">
        <f>IF($A192="","",IFERROR(TRIM(INDEX(Responses!$A191:$AN191,MATCH(Lists!$B$14,Responses!$A$1:$AN$1,0))&amp;""),""))</f>
        <v/>
      </c>
      <c r="L192" s="20">
        <f>IF($A192="","",IFERROR(TRIM(INDEX(Responses!$A191:$AN191,MATCH(Lists!$B$15,Responses!$A$1:$AN$1,0))&amp;""),""))</f>
        <v/>
      </c>
      <c r="M192" s="20">
        <f>IF($A192="","",IFERROR(TRIM(INDEX(Responses!$A191:$AN191,MATCH(Lists!$B$16,Responses!$A$1:$AN$1,0))&amp;""),""))</f>
        <v/>
      </c>
      <c r="N192" s="20">
        <f>IF($A192="","",IFERROR(TRIM(INDEX(Responses!$A191:$AN191,MATCH(Lists!$B$17,Responses!$A$1:$AN$1,0))&amp;""),""))</f>
        <v/>
      </c>
      <c r="O192" s="20">
        <f>IF($A192="","",IFERROR(TRIM(INDEX(Responses!$A191:$AN191,MATCH(Lists!$B$18,Responses!$A$1:$AN$1,0))&amp;""),""))</f>
        <v/>
      </c>
      <c r="P192" s="20">
        <f>IF($A192="","",IFERROR(TRIM(INDEX(Responses!$A191:$AN191,MATCH(Lists!$B$19,Responses!$A$1:$AN$1,0))&amp;""),""))</f>
        <v/>
      </c>
      <c r="Q192" s="20">
        <f>IF($A192="","",IFERROR(TRIM(INDEX(Responses!$A191:$AN191,MATCH(Lists!$B$24,Responses!$A$1:$AN$1,0))&amp;""),""))</f>
        <v/>
      </c>
      <c r="R192" s="20">
        <f>IF($A192="","",IFERROR(TRIM(INDEX(Responses!$A191:$AN191,MATCH(Lists!$B$21,Responses!$A$1:$AN$1,0))&amp;""),""))</f>
        <v/>
      </c>
    </row>
    <row r="193">
      <c r="A193" s="20">
        <f>IFERROR(TRIM(INDEX(Responses!$A192:$AN192,MATCH(Lists!$B$3,Responses!$A$1:$AN$1,0))&amp;""),"")</f>
        <v/>
      </c>
      <c r="B193" s="20">
        <f>IF($A193="","",IFERROR(TRIM(INDEX(Responses!$A192:$AN192,MATCH(Lists!$B$4,Responses!$A$1:$AN$1,0))&amp;""),""))</f>
        <v/>
      </c>
      <c r="C193" s="20">
        <f>IF($A193="","",IF(IFERROR(TRIM(INDEX(Responses!$A192:$AN192,MATCH(Lists!$B$5,Responses!$A$1:$AN$1,0))&amp;""),"")&lt;&gt;"",IFERROR(TRIM(INDEX(Responses!$A192:$AN192,MATCH(Lists!$B$5,Responses!$A$1:$AN$1,0))&amp;""),""),IFERROR(TRIM(INDEX(Responses!$A192:$AN192,MATCH(Lists!$B$6,Responses!$A$1:$AN$1,0))&amp;""),"")))</f>
        <v/>
      </c>
      <c r="D193" s="20">
        <f>IF($A193="","",IFERROR(TRIM(INDEX(Responses!$A192:$AN192,MATCH(Lists!$B$7,Responses!$A$1:$AN$1,0))&amp;""),""))</f>
        <v/>
      </c>
      <c r="E193" s="20">
        <f>IF($A193="","",IFERROR(TRIM(INDEX(Responses!$A192:$AN192,MATCH(Lists!$B$8,Responses!$A$1:$AN$1,0))&amp;""),""))</f>
        <v/>
      </c>
      <c r="F193" s="20">
        <f>IF($A193="","",IFERROR(TRIM(INDEX(Responses!$A192:$AN192,MATCH(Lists!$B$9,Responses!$A$1:$AN$1,0))&amp;""),""))</f>
        <v/>
      </c>
      <c r="G193" s="20">
        <f>IF($A193="","",IFERROR(TRIM(INDEX(Responses!$A192:$AN192,MATCH(Lists!$B$10,Responses!$A$1:$AN$1,0))&amp;""),""))</f>
        <v/>
      </c>
      <c r="H193" s="20">
        <f>IF($A193="","",IFERROR(TRIM(INDEX(Responses!$A192:$AN192,MATCH(Lists!$B$11,Responses!$A$1:$AN$1,0))&amp;""),""))</f>
        <v/>
      </c>
      <c r="I193" s="20">
        <f>IF($A193="","",IFERROR(TRIM(INDEX(Responses!$A192:$AN192,MATCH(Lists!$B$12,Responses!$A$1:$AN$1,0))&amp;""),""))</f>
        <v/>
      </c>
      <c r="J193" s="20">
        <f>IF($A193="","",IFERROR(TRIM(INDEX(Responses!$A192:$AN192,MATCH(Lists!$B$13,Responses!$A$1:$AN$1,0))&amp;""),""))</f>
        <v/>
      </c>
      <c r="K193" s="20">
        <f>IF($A193="","",IFERROR(TRIM(INDEX(Responses!$A192:$AN192,MATCH(Lists!$B$14,Responses!$A$1:$AN$1,0))&amp;""),""))</f>
        <v/>
      </c>
      <c r="L193" s="20">
        <f>IF($A193="","",IFERROR(TRIM(INDEX(Responses!$A192:$AN192,MATCH(Lists!$B$15,Responses!$A$1:$AN$1,0))&amp;""),""))</f>
        <v/>
      </c>
      <c r="M193" s="20">
        <f>IF($A193="","",IFERROR(TRIM(INDEX(Responses!$A192:$AN192,MATCH(Lists!$B$16,Responses!$A$1:$AN$1,0))&amp;""),""))</f>
        <v/>
      </c>
      <c r="N193" s="20">
        <f>IF($A193="","",IFERROR(TRIM(INDEX(Responses!$A192:$AN192,MATCH(Lists!$B$17,Responses!$A$1:$AN$1,0))&amp;""),""))</f>
        <v/>
      </c>
      <c r="O193" s="20">
        <f>IF($A193="","",IFERROR(TRIM(INDEX(Responses!$A192:$AN192,MATCH(Lists!$B$18,Responses!$A$1:$AN$1,0))&amp;""),""))</f>
        <v/>
      </c>
      <c r="P193" s="20">
        <f>IF($A193="","",IFERROR(TRIM(INDEX(Responses!$A192:$AN192,MATCH(Lists!$B$19,Responses!$A$1:$AN$1,0))&amp;""),""))</f>
        <v/>
      </c>
      <c r="Q193" s="20">
        <f>IF($A193="","",IFERROR(TRIM(INDEX(Responses!$A192:$AN192,MATCH(Lists!$B$24,Responses!$A$1:$AN$1,0))&amp;""),""))</f>
        <v/>
      </c>
      <c r="R193" s="20">
        <f>IF($A193="","",IFERROR(TRIM(INDEX(Responses!$A192:$AN192,MATCH(Lists!$B$21,Responses!$A$1:$AN$1,0))&amp;""),""))</f>
        <v/>
      </c>
    </row>
    <row r="194">
      <c r="A194" s="20">
        <f>IFERROR(TRIM(INDEX(Responses!$A193:$AN193,MATCH(Lists!$B$3,Responses!$A$1:$AN$1,0))&amp;""),"")</f>
        <v/>
      </c>
      <c r="B194" s="20">
        <f>IF($A194="","",IFERROR(TRIM(INDEX(Responses!$A193:$AN193,MATCH(Lists!$B$4,Responses!$A$1:$AN$1,0))&amp;""),""))</f>
        <v/>
      </c>
      <c r="C194" s="20">
        <f>IF($A194="","",IF(IFERROR(TRIM(INDEX(Responses!$A193:$AN193,MATCH(Lists!$B$5,Responses!$A$1:$AN$1,0))&amp;""),"")&lt;&gt;"",IFERROR(TRIM(INDEX(Responses!$A193:$AN193,MATCH(Lists!$B$5,Responses!$A$1:$AN$1,0))&amp;""),""),IFERROR(TRIM(INDEX(Responses!$A193:$AN193,MATCH(Lists!$B$6,Responses!$A$1:$AN$1,0))&amp;""),"")))</f>
        <v/>
      </c>
      <c r="D194" s="20">
        <f>IF($A194="","",IFERROR(TRIM(INDEX(Responses!$A193:$AN193,MATCH(Lists!$B$7,Responses!$A$1:$AN$1,0))&amp;""),""))</f>
        <v/>
      </c>
      <c r="E194" s="20">
        <f>IF($A194="","",IFERROR(TRIM(INDEX(Responses!$A193:$AN193,MATCH(Lists!$B$8,Responses!$A$1:$AN$1,0))&amp;""),""))</f>
        <v/>
      </c>
      <c r="F194" s="20">
        <f>IF($A194="","",IFERROR(TRIM(INDEX(Responses!$A193:$AN193,MATCH(Lists!$B$9,Responses!$A$1:$AN$1,0))&amp;""),""))</f>
        <v/>
      </c>
      <c r="G194" s="20">
        <f>IF($A194="","",IFERROR(TRIM(INDEX(Responses!$A193:$AN193,MATCH(Lists!$B$10,Responses!$A$1:$AN$1,0))&amp;""),""))</f>
        <v/>
      </c>
      <c r="H194" s="20">
        <f>IF($A194="","",IFERROR(TRIM(INDEX(Responses!$A193:$AN193,MATCH(Lists!$B$11,Responses!$A$1:$AN$1,0))&amp;""),""))</f>
        <v/>
      </c>
      <c r="I194" s="20">
        <f>IF($A194="","",IFERROR(TRIM(INDEX(Responses!$A193:$AN193,MATCH(Lists!$B$12,Responses!$A$1:$AN$1,0))&amp;""),""))</f>
        <v/>
      </c>
      <c r="J194" s="20">
        <f>IF($A194="","",IFERROR(TRIM(INDEX(Responses!$A193:$AN193,MATCH(Lists!$B$13,Responses!$A$1:$AN$1,0))&amp;""),""))</f>
        <v/>
      </c>
      <c r="K194" s="20">
        <f>IF($A194="","",IFERROR(TRIM(INDEX(Responses!$A193:$AN193,MATCH(Lists!$B$14,Responses!$A$1:$AN$1,0))&amp;""),""))</f>
        <v/>
      </c>
      <c r="L194" s="20">
        <f>IF($A194="","",IFERROR(TRIM(INDEX(Responses!$A193:$AN193,MATCH(Lists!$B$15,Responses!$A$1:$AN$1,0))&amp;""),""))</f>
        <v/>
      </c>
      <c r="M194" s="20">
        <f>IF($A194="","",IFERROR(TRIM(INDEX(Responses!$A193:$AN193,MATCH(Lists!$B$16,Responses!$A$1:$AN$1,0))&amp;""),""))</f>
        <v/>
      </c>
      <c r="N194" s="20">
        <f>IF($A194="","",IFERROR(TRIM(INDEX(Responses!$A193:$AN193,MATCH(Lists!$B$17,Responses!$A$1:$AN$1,0))&amp;""),""))</f>
        <v/>
      </c>
      <c r="O194" s="20">
        <f>IF($A194="","",IFERROR(TRIM(INDEX(Responses!$A193:$AN193,MATCH(Lists!$B$18,Responses!$A$1:$AN$1,0))&amp;""),""))</f>
        <v/>
      </c>
      <c r="P194" s="20">
        <f>IF($A194="","",IFERROR(TRIM(INDEX(Responses!$A193:$AN193,MATCH(Lists!$B$19,Responses!$A$1:$AN$1,0))&amp;""),""))</f>
        <v/>
      </c>
      <c r="Q194" s="20">
        <f>IF($A194="","",IFERROR(TRIM(INDEX(Responses!$A193:$AN193,MATCH(Lists!$B$24,Responses!$A$1:$AN$1,0))&amp;""),""))</f>
        <v/>
      </c>
      <c r="R194" s="20">
        <f>IF($A194="","",IFERROR(TRIM(INDEX(Responses!$A193:$AN193,MATCH(Lists!$B$21,Responses!$A$1:$AN$1,0))&amp;""),""))</f>
        <v/>
      </c>
    </row>
    <row r="195">
      <c r="A195" s="20">
        <f>IFERROR(TRIM(INDEX(Responses!$A194:$AN194,MATCH(Lists!$B$3,Responses!$A$1:$AN$1,0))&amp;""),"")</f>
        <v/>
      </c>
      <c r="B195" s="20">
        <f>IF($A195="","",IFERROR(TRIM(INDEX(Responses!$A194:$AN194,MATCH(Lists!$B$4,Responses!$A$1:$AN$1,0))&amp;""),""))</f>
        <v/>
      </c>
      <c r="C195" s="20">
        <f>IF($A195="","",IF(IFERROR(TRIM(INDEX(Responses!$A194:$AN194,MATCH(Lists!$B$5,Responses!$A$1:$AN$1,0))&amp;""),"")&lt;&gt;"",IFERROR(TRIM(INDEX(Responses!$A194:$AN194,MATCH(Lists!$B$5,Responses!$A$1:$AN$1,0))&amp;""),""),IFERROR(TRIM(INDEX(Responses!$A194:$AN194,MATCH(Lists!$B$6,Responses!$A$1:$AN$1,0))&amp;""),"")))</f>
        <v/>
      </c>
      <c r="D195" s="20">
        <f>IF($A195="","",IFERROR(TRIM(INDEX(Responses!$A194:$AN194,MATCH(Lists!$B$7,Responses!$A$1:$AN$1,0))&amp;""),""))</f>
        <v/>
      </c>
      <c r="E195" s="20">
        <f>IF($A195="","",IFERROR(TRIM(INDEX(Responses!$A194:$AN194,MATCH(Lists!$B$8,Responses!$A$1:$AN$1,0))&amp;""),""))</f>
        <v/>
      </c>
      <c r="F195" s="20">
        <f>IF($A195="","",IFERROR(TRIM(INDEX(Responses!$A194:$AN194,MATCH(Lists!$B$9,Responses!$A$1:$AN$1,0))&amp;""),""))</f>
        <v/>
      </c>
      <c r="G195" s="20">
        <f>IF($A195="","",IFERROR(TRIM(INDEX(Responses!$A194:$AN194,MATCH(Lists!$B$10,Responses!$A$1:$AN$1,0))&amp;""),""))</f>
        <v/>
      </c>
      <c r="H195" s="20">
        <f>IF($A195="","",IFERROR(TRIM(INDEX(Responses!$A194:$AN194,MATCH(Lists!$B$11,Responses!$A$1:$AN$1,0))&amp;""),""))</f>
        <v/>
      </c>
      <c r="I195" s="20">
        <f>IF($A195="","",IFERROR(TRIM(INDEX(Responses!$A194:$AN194,MATCH(Lists!$B$12,Responses!$A$1:$AN$1,0))&amp;""),""))</f>
        <v/>
      </c>
      <c r="J195" s="20">
        <f>IF($A195="","",IFERROR(TRIM(INDEX(Responses!$A194:$AN194,MATCH(Lists!$B$13,Responses!$A$1:$AN$1,0))&amp;""),""))</f>
        <v/>
      </c>
      <c r="K195" s="20">
        <f>IF($A195="","",IFERROR(TRIM(INDEX(Responses!$A194:$AN194,MATCH(Lists!$B$14,Responses!$A$1:$AN$1,0))&amp;""),""))</f>
        <v/>
      </c>
      <c r="L195" s="20">
        <f>IF($A195="","",IFERROR(TRIM(INDEX(Responses!$A194:$AN194,MATCH(Lists!$B$15,Responses!$A$1:$AN$1,0))&amp;""),""))</f>
        <v/>
      </c>
      <c r="M195" s="20">
        <f>IF($A195="","",IFERROR(TRIM(INDEX(Responses!$A194:$AN194,MATCH(Lists!$B$16,Responses!$A$1:$AN$1,0))&amp;""),""))</f>
        <v/>
      </c>
      <c r="N195" s="20">
        <f>IF($A195="","",IFERROR(TRIM(INDEX(Responses!$A194:$AN194,MATCH(Lists!$B$17,Responses!$A$1:$AN$1,0))&amp;""),""))</f>
        <v/>
      </c>
      <c r="O195" s="20">
        <f>IF($A195="","",IFERROR(TRIM(INDEX(Responses!$A194:$AN194,MATCH(Lists!$B$18,Responses!$A$1:$AN$1,0))&amp;""),""))</f>
        <v/>
      </c>
      <c r="P195" s="20">
        <f>IF($A195="","",IFERROR(TRIM(INDEX(Responses!$A194:$AN194,MATCH(Lists!$B$19,Responses!$A$1:$AN$1,0))&amp;""),""))</f>
        <v/>
      </c>
      <c r="Q195" s="20">
        <f>IF($A195="","",IFERROR(TRIM(INDEX(Responses!$A194:$AN194,MATCH(Lists!$B$24,Responses!$A$1:$AN$1,0))&amp;""),""))</f>
        <v/>
      </c>
      <c r="R195" s="20">
        <f>IF($A195="","",IFERROR(TRIM(INDEX(Responses!$A194:$AN194,MATCH(Lists!$B$21,Responses!$A$1:$AN$1,0))&amp;""),""))</f>
        <v/>
      </c>
    </row>
    <row r="196">
      <c r="A196" s="20">
        <f>IFERROR(TRIM(INDEX(Responses!$A195:$AN195,MATCH(Lists!$B$3,Responses!$A$1:$AN$1,0))&amp;""),"")</f>
        <v/>
      </c>
      <c r="B196" s="20">
        <f>IF($A196="","",IFERROR(TRIM(INDEX(Responses!$A195:$AN195,MATCH(Lists!$B$4,Responses!$A$1:$AN$1,0))&amp;""),""))</f>
        <v/>
      </c>
      <c r="C196" s="20">
        <f>IF($A196="","",IF(IFERROR(TRIM(INDEX(Responses!$A195:$AN195,MATCH(Lists!$B$5,Responses!$A$1:$AN$1,0))&amp;""),"")&lt;&gt;"",IFERROR(TRIM(INDEX(Responses!$A195:$AN195,MATCH(Lists!$B$5,Responses!$A$1:$AN$1,0))&amp;""),""),IFERROR(TRIM(INDEX(Responses!$A195:$AN195,MATCH(Lists!$B$6,Responses!$A$1:$AN$1,0))&amp;""),"")))</f>
        <v/>
      </c>
      <c r="D196" s="20">
        <f>IF($A196="","",IFERROR(TRIM(INDEX(Responses!$A195:$AN195,MATCH(Lists!$B$7,Responses!$A$1:$AN$1,0))&amp;""),""))</f>
        <v/>
      </c>
      <c r="E196" s="20">
        <f>IF($A196="","",IFERROR(TRIM(INDEX(Responses!$A195:$AN195,MATCH(Lists!$B$8,Responses!$A$1:$AN$1,0))&amp;""),""))</f>
        <v/>
      </c>
      <c r="F196" s="20">
        <f>IF($A196="","",IFERROR(TRIM(INDEX(Responses!$A195:$AN195,MATCH(Lists!$B$9,Responses!$A$1:$AN$1,0))&amp;""),""))</f>
        <v/>
      </c>
      <c r="G196" s="20">
        <f>IF($A196="","",IFERROR(TRIM(INDEX(Responses!$A195:$AN195,MATCH(Lists!$B$10,Responses!$A$1:$AN$1,0))&amp;""),""))</f>
        <v/>
      </c>
      <c r="H196" s="20">
        <f>IF($A196="","",IFERROR(TRIM(INDEX(Responses!$A195:$AN195,MATCH(Lists!$B$11,Responses!$A$1:$AN$1,0))&amp;""),""))</f>
        <v/>
      </c>
      <c r="I196" s="20">
        <f>IF($A196="","",IFERROR(TRIM(INDEX(Responses!$A195:$AN195,MATCH(Lists!$B$12,Responses!$A$1:$AN$1,0))&amp;""),""))</f>
        <v/>
      </c>
      <c r="J196" s="20">
        <f>IF($A196="","",IFERROR(TRIM(INDEX(Responses!$A195:$AN195,MATCH(Lists!$B$13,Responses!$A$1:$AN$1,0))&amp;""),""))</f>
        <v/>
      </c>
      <c r="K196" s="20">
        <f>IF($A196="","",IFERROR(TRIM(INDEX(Responses!$A195:$AN195,MATCH(Lists!$B$14,Responses!$A$1:$AN$1,0))&amp;""),""))</f>
        <v/>
      </c>
      <c r="L196" s="20">
        <f>IF($A196="","",IFERROR(TRIM(INDEX(Responses!$A195:$AN195,MATCH(Lists!$B$15,Responses!$A$1:$AN$1,0))&amp;""),""))</f>
        <v/>
      </c>
      <c r="M196" s="20">
        <f>IF($A196="","",IFERROR(TRIM(INDEX(Responses!$A195:$AN195,MATCH(Lists!$B$16,Responses!$A$1:$AN$1,0))&amp;""),""))</f>
        <v/>
      </c>
      <c r="N196" s="20">
        <f>IF($A196="","",IFERROR(TRIM(INDEX(Responses!$A195:$AN195,MATCH(Lists!$B$17,Responses!$A$1:$AN$1,0))&amp;""),""))</f>
        <v/>
      </c>
      <c r="O196" s="20">
        <f>IF($A196="","",IFERROR(TRIM(INDEX(Responses!$A195:$AN195,MATCH(Lists!$B$18,Responses!$A$1:$AN$1,0))&amp;""),""))</f>
        <v/>
      </c>
      <c r="P196" s="20">
        <f>IF($A196="","",IFERROR(TRIM(INDEX(Responses!$A195:$AN195,MATCH(Lists!$B$19,Responses!$A$1:$AN$1,0))&amp;""),""))</f>
        <v/>
      </c>
      <c r="Q196" s="20">
        <f>IF($A196="","",IFERROR(TRIM(INDEX(Responses!$A195:$AN195,MATCH(Lists!$B$24,Responses!$A$1:$AN$1,0))&amp;""),""))</f>
        <v/>
      </c>
      <c r="R196" s="20">
        <f>IF($A196="","",IFERROR(TRIM(INDEX(Responses!$A195:$AN195,MATCH(Lists!$B$21,Responses!$A$1:$AN$1,0))&amp;""),""))</f>
        <v/>
      </c>
    </row>
    <row r="197">
      <c r="A197" s="20">
        <f>IFERROR(TRIM(INDEX(Responses!$A196:$AN196,MATCH(Lists!$B$3,Responses!$A$1:$AN$1,0))&amp;""),"")</f>
        <v/>
      </c>
      <c r="B197" s="20">
        <f>IF($A197="","",IFERROR(TRIM(INDEX(Responses!$A196:$AN196,MATCH(Lists!$B$4,Responses!$A$1:$AN$1,0))&amp;""),""))</f>
        <v/>
      </c>
      <c r="C197" s="20">
        <f>IF($A197="","",IF(IFERROR(TRIM(INDEX(Responses!$A196:$AN196,MATCH(Lists!$B$5,Responses!$A$1:$AN$1,0))&amp;""),"")&lt;&gt;"",IFERROR(TRIM(INDEX(Responses!$A196:$AN196,MATCH(Lists!$B$5,Responses!$A$1:$AN$1,0))&amp;""),""),IFERROR(TRIM(INDEX(Responses!$A196:$AN196,MATCH(Lists!$B$6,Responses!$A$1:$AN$1,0))&amp;""),"")))</f>
        <v/>
      </c>
      <c r="D197" s="20">
        <f>IF($A197="","",IFERROR(TRIM(INDEX(Responses!$A196:$AN196,MATCH(Lists!$B$7,Responses!$A$1:$AN$1,0))&amp;""),""))</f>
        <v/>
      </c>
      <c r="E197" s="20">
        <f>IF($A197="","",IFERROR(TRIM(INDEX(Responses!$A196:$AN196,MATCH(Lists!$B$8,Responses!$A$1:$AN$1,0))&amp;""),""))</f>
        <v/>
      </c>
      <c r="F197" s="20">
        <f>IF($A197="","",IFERROR(TRIM(INDEX(Responses!$A196:$AN196,MATCH(Lists!$B$9,Responses!$A$1:$AN$1,0))&amp;""),""))</f>
        <v/>
      </c>
      <c r="G197" s="20">
        <f>IF($A197="","",IFERROR(TRIM(INDEX(Responses!$A196:$AN196,MATCH(Lists!$B$10,Responses!$A$1:$AN$1,0))&amp;""),""))</f>
        <v/>
      </c>
      <c r="H197" s="20">
        <f>IF($A197="","",IFERROR(TRIM(INDEX(Responses!$A196:$AN196,MATCH(Lists!$B$11,Responses!$A$1:$AN$1,0))&amp;""),""))</f>
        <v/>
      </c>
      <c r="I197" s="20">
        <f>IF($A197="","",IFERROR(TRIM(INDEX(Responses!$A196:$AN196,MATCH(Lists!$B$12,Responses!$A$1:$AN$1,0))&amp;""),""))</f>
        <v/>
      </c>
      <c r="J197" s="20">
        <f>IF($A197="","",IFERROR(TRIM(INDEX(Responses!$A196:$AN196,MATCH(Lists!$B$13,Responses!$A$1:$AN$1,0))&amp;""),""))</f>
        <v/>
      </c>
      <c r="K197" s="20">
        <f>IF($A197="","",IFERROR(TRIM(INDEX(Responses!$A196:$AN196,MATCH(Lists!$B$14,Responses!$A$1:$AN$1,0))&amp;""),""))</f>
        <v/>
      </c>
      <c r="L197" s="20">
        <f>IF($A197="","",IFERROR(TRIM(INDEX(Responses!$A196:$AN196,MATCH(Lists!$B$15,Responses!$A$1:$AN$1,0))&amp;""),""))</f>
        <v/>
      </c>
      <c r="M197" s="20">
        <f>IF($A197="","",IFERROR(TRIM(INDEX(Responses!$A196:$AN196,MATCH(Lists!$B$16,Responses!$A$1:$AN$1,0))&amp;""),""))</f>
        <v/>
      </c>
      <c r="N197" s="20">
        <f>IF($A197="","",IFERROR(TRIM(INDEX(Responses!$A196:$AN196,MATCH(Lists!$B$17,Responses!$A$1:$AN$1,0))&amp;""),""))</f>
        <v/>
      </c>
      <c r="O197" s="20">
        <f>IF($A197="","",IFERROR(TRIM(INDEX(Responses!$A196:$AN196,MATCH(Lists!$B$18,Responses!$A$1:$AN$1,0))&amp;""),""))</f>
        <v/>
      </c>
      <c r="P197" s="20">
        <f>IF($A197="","",IFERROR(TRIM(INDEX(Responses!$A196:$AN196,MATCH(Lists!$B$19,Responses!$A$1:$AN$1,0))&amp;""),""))</f>
        <v/>
      </c>
      <c r="Q197" s="20">
        <f>IF($A197="","",IFERROR(TRIM(INDEX(Responses!$A196:$AN196,MATCH(Lists!$B$24,Responses!$A$1:$AN$1,0))&amp;""),""))</f>
        <v/>
      </c>
      <c r="R197" s="20">
        <f>IF($A197="","",IFERROR(TRIM(INDEX(Responses!$A196:$AN196,MATCH(Lists!$B$21,Responses!$A$1:$AN$1,0))&amp;""),""))</f>
        <v/>
      </c>
    </row>
    <row r="198">
      <c r="A198" s="20">
        <f>IFERROR(TRIM(INDEX(Responses!$A197:$AN197,MATCH(Lists!$B$3,Responses!$A$1:$AN$1,0))&amp;""),"")</f>
        <v/>
      </c>
      <c r="B198" s="20">
        <f>IF($A198="","",IFERROR(TRIM(INDEX(Responses!$A197:$AN197,MATCH(Lists!$B$4,Responses!$A$1:$AN$1,0))&amp;""),""))</f>
        <v/>
      </c>
      <c r="C198" s="20">
        <f>IF($A198="","",IF(IFERROR(TRIM(INDEX(Responses!$A197:$AN197,MATCH(Lists!$B$5,Responses!$A$1:$AN$1,0))&amp;""),"")&lt;&gt;"",IFERROR(TRIM(INDEX(Responses!$A197:$AN197,MATCH(Lists!$B$5,Responses!$A$1:$AN$1,0))&amp;""),""),IFERROR(TRIM(INDEX(Responses!$A197:$AN197,MATCH(Lists!$B$6,Responses!$A$1:$AN$1,0))&amp;""),"")))</f>
        <v/>
      </c>
      <c r="D198" s="20">
        <f>IF($A198="","",IFERROR(TRIM(INDEX(Responses!$A197:$AN197,MATCH(Lists!$B$7,Responses!$A$1:$AN$1,0))&amp;""),""))</f>
        <v/>
      </c>
      <c r="E198" s="20">
        <f>IF($A198="","",IFERROR(TRIM(INDEX(Responses!$A197:$AN197,MATCH(Lists!$B$8,Responses!$A$1:$AN$1,0))&amp;""),""))</f>
        <v/>
      </c>
      <c r="F198" s="20">
        <f>IF($A198="","",IFERROR(TRIM(INDEX(Responses!$A197:$AN197,MATCH(Lists!$B$9,Responses!$A$1:$AN$1,0))&amp;""),""))</f>
        <v/>
      </c>
      <c r="G198" s="20">
        <f>IF($A198="","",IFERROR(TRIM(INDEX(Responses!$A197:$AN197,MATCH(Lists!$B$10,Responses!$A$1:$AN$1,0))&amp;""),""))</f>
        <v/>
      </c>
      <c r="H198" s="20">
        <f>IF($A198="","",IFERROR(TRIM(INDEX(Responses!$A197:$AN197,MATCH(Lists!$B$11,Responses!$A$1:$AN$1,0))&amp;""),""))</f>
        <v/>
      </c>
      <c r="I198" s="20">
        <f>IF($A198="","",IFERROR(TRIM(INDEX(Responses!$A197:$AN197,MATCH(Lists!$B$12,Responses!$A$1:$AN$1,0))&amp;""),""))</f>
        <v/>
      </c>
      <c r="J198" s="20">
        <f>IF($A198="","",IFERROR(TRIM(INDEX(Responses!$A197:$AN197,MATCH(Lists!$B$13,Responses!$A$1:$AN$1,0))&amp;""),""))</f>
        <v/>
      </c>
      <c r="K198" s="20">
        <f>IF($A198="","",IFERROR(TRIM(INDEX(Responses!$A197:$AN197,MATCH(Lists!$B$14,Responses!$A$1:$AN$1,0))&amp;""),""))</f>
        <v/>
      </c>
      <c r="L198" s="20">
        <f>IF($A198="","",IFERROR(TRIM(INDEX(Responses!$A197:$AN197,MATCH(Lists!$B$15,Responses!$A$1:$AN$1,0))&amp;""),""))</f>
        <v/>
      </c>
      <c r="M198" s="20">
        <f>IF($A198="","",IFERROR(TRIM(INDEX(Responses!$A197:$AN197,MATCH(Lists!$B$16,Responses!$A$1:$AN$1,0))&amp;""),""))</f>
        <v/>
      </c>
      <c r="N198" s="20">
        <f>IF($A198="","",IFERROR(TRIM(INDEX(Responses!$A197:$AN197,MATCH(Lists!$B$17,Responses!$A$1:$AN$1,0))&amp;""),""))</f>
        <v/>
      </c>
      <c r="O198" s="20">
        <f>IF($A198="","",IFERROR(TRIM(INDEX(Responses!$A197:$AN197,MATCH(Lists!$B$18,Responses!$A$1:$AN$1,0))&amp;""),""))</f>
        <v/>
      </c>
      <c r="P198" s="20">
        <f>IF($A198="","",IFERROR(TRIM(INDEX(Responses!$A197:$AN197,MATCH(Lists!$B$19,Responses!$A$1:$AN$1,0))&amp;""),""))</f>
        <v/>
      </c>
      <c r="Q198" s="20">
        <f>IF($A198="","",IFERROR(TRIM(INDEX(Responses!$A197:$AN197,MATCH(Lists!$B$24,Responses!$A$1:$AN$1,0))&amp;""),""))</f>
        <v/>
      </c>
      <c r="R198" s="20">
        <f>IF($A198="","",IFERROR(TRIM(INDEX(Responses!$A197:$AN197,MATCH(Lists!$B$21,Responses!$A$1:$AN$1,0))&amp;""),""))</f>
        <v/>
      </c>
    </row>
    <row r="199">
      <c r="A199" s="20">
        <f>IFERROR(TRIM(INDEX(Responses!$A198:$AN198,MATCH(Lists!$B$3,Responses!$A$1:$AN$1,0))&amp;""),"")</f>
        <v/>
      </c>
      <c r="B199" s="20">
        <f>IF($A199="","",IFERROR(TRIM(INDEX(Responses!$A198:$AN198,MATCH(Lists!$B$4,Responses!$A$1:$AN$1,0))&amp;""),""))</f>
        <v/>
      </c>
      <c r="C199" s="20">
        <f>IF($A199="","",IF(IFERROR(TRIM(INDEX(Responses!$A198:$AN198,MATCH(Lists!$B$5,Responses!$A$1:$AN$1,0))&amp;""),"")&lt;&gt;"",IFERROR(TRIM(INDEX(Responses!$A198:$AN198,MATCH(Lists!$B$5,Responses!$A$1:$AN$1,0))&amp;""),""),IFERROR(TRIM(INDEX(Responses!$A198:$AN198,MATCH(Lists!$B$6,Responses!$A$1:$AN$1,0))&amp;""),"")))</f>
        <v/>
      </c>
      <c r="D199" s="20">
        <f>IF($A199="","",IFERROR(TRIM(INDEX(Responses!$A198:$AN198,MATCH(Lists!$B$7,Responses!$A$1:$AN$1,0))&amp;""),""))</f>
        <v/>
      </c>
      <c r="E199" s="20">
        <f>IF($A199="","",IFERROR(TRIM(INDEX(Responses!$A198:$AN198,MATCH(Lists!$B$8,Responses!$A$1:$AN$1,0))&amp;""),""))</f>
        <v/>
      </c>
      <c r="F199" s="20">
        <f>IF($A199="","",IFERROR(TRIM(INDEX(Responses!$A198:$AN198,MATCH(Lists!$B$9,Responses!$A$1:$AN$1,0))&amp;""),""))</f>
        <v/>
      </c>
      <c r="G199" s="20">
        <f>IF($A199="","",IFERROR(TRIM(INDEX(Responses!$A198:$AN198,MATCH(Lists!$B$10,Responses!$A$1:$AN$1,0))&amp;""),""))</f>
        <v/>
      </c>
      <c r="H199" s="20">
        <f>IF($A199="","",IFERROR(TRIM(INDEX(Responses!$A198:$AN198,MATCH(Lists!$B$11,Responses!$A$1:$AN$1,0))&amp;""),""))</f>
        <v/>
      </c>
      <c r="I199" s="20">
        <f>IF($A199="","",IFERROR(TRIM(INDEX(Responses!$A198:$AN198,MATCH(Lists!$B$12,Responses!$A$1:$AN$1,0))&amp;""),""))</f>
        <v/>
      </c>
      <c r="J199" s="20">
        <f>IF($A199="","",IFERROR(TRIM(INDEX(Responses!$A198:$AN198,MATCH(Lists!$B$13,Responses!$A$1:$AN$1,0))&amp;""),""))</f>
        <v/>
      </c>
      <c r="K199" s="20">
        <f>IF($A199="","",IFERROR(TRIM(INDEX(Responses!$A198:$AN198,MATCH(Lists!$B$14,Responses!$A$1:$AN$1,0))&amp;""),""))</f>
        <v/>
      </c>
      <c r="L199" s="20">
        <f>IF($A199="","",IFERROR(TRIM(INDEX(Responses!$A198:$AN198,MATCH(Lists!$B$15,Responses!$A$1:$AN$1,0))&amp;""),""))</f>
        <v/>
      </c>
      <c r="M199" s="20">
        <f>IF($A199="","",IFERROR(TRIM(INDEX(Responses!$A198:$AN198,MATCH(Lists!$B$16,Responses!$A$1:$AN$1,0))&amp;""),""))</f>
        <v/>
      </c>
      <c r="N199" s="20">
        <f>IF($A199="","",IFERROR(TRIM(INDEX(Responses!$A198:$AN198,MATCH(Lists!$B$17,Responses!$A$1:$AN$1,0))&amp;""),""))</f>
        <v/>
      </c>
      <c r="O199" s="20">
        <f>IF($A199="","",IFERROR(TRIM(INDEX(Responses!$A198:$AN198,MATCH(Lists!$B$18,Responses!$A$1:$AN$1,0))&amp;""),""))</f>
        <v/>
      </c>
      <c r="P199" s="20">
        <f>IF($A199="","",IFERROR(TRIM(INDEX(Responses!$A198:$AN198,MATCH(Lists!$B$19,Responses!$A$1:$AN$1,0))&amp;""),""))</f>
        <v/>
      </c>
      <c r="Q199" s="20">
        <f>IF($A199="","",IFERROR(TRIM(INDEX(Responses!$A198:$AN198,MATCH(Lists!$B$24,Responses!$A$1:$AN$1,0))&amp;""),""))</f>
        <v/>
      </c>
      <c r="R199" s="20">
        <f>IF($A199="","",IFERROR(TRIM(INDEX(Responses!$A198:$AN198,MATCH(Lists!$B$21,Responses!$A$1:$AN$1,0))&amp;""),""))</f>
        <v/>
      </c>
    </row>
    <row r="200">
      <c r="A200" s="20">
        <f>IFERROR(TRIM(INDEX(Responses!$A199:$AN199,MATCH(Lists!$B$3,Responses!$A$1:$AN$1,0))&amp;""),"")</f>
        <v/>
      </c>
      <c r="B200" s="20">
        <f>IF($A200="","",IFERROR(TRIM(INDEX(Responses!$A199:$AN199,MATCH(Lists!$B$4,Responses!$A$1:$AN$1,0))&amp;""),""))</f>
        <v/>
      </c>
      <c r="C200" s="20">
        <f>IF($A200="","",IF(IFERROR(TRIM(INDEX(Responses!$A199:$AN199,MATCH(Lists!$B$5,Responses!$A$1:$AN$1,0))&amp;""),"")&lt;&gt;"",IFERROR(TRIM(INDEX(Responses!$A199:$AN199,MATCH(Lists!$B$5,Responses!$A$1:$AN$1,0))&amp;""),""),IFERROR(TRIM(INDEX(Responses!$A199:$AN199,MATCH(Lists!$B$6,Responses!$A$1:$AN$1,0))&amp;""),"")))</f>
        <v/>
      </c>
      <c r="D200" s="20">
        <f>IF($A200="","",IFERROR(TRIM(INDEX(Responses!$A199:$AN199,MATCH(Lists!$B$7,Responses!$A$1:$AN$1,0))&amp;""),""))</f>
        <v/>
      </c>
      <c r="E200" s="20">
        <f>IF($A200="","",IFERROR(TRIM(INDEX(Responses!$A199:$AN199,MATCH(Lists!$B$8,Responses!$A$1:$AN$1,0))&amp;""),""))</f>
        <v/>
      </c>
      <c r="F200" s="20">
        <f>IF($A200="","",IFERROR(TRIM(INDEX(Responses!$A199:$AN199,MATCH(Lists!$B$9,Responses!$A$1:$AN$1,0))&amp;""),""))</f>
        <v/>
      </c>
      <c r="G200" s="20">
        <f>IF($A200="","",IFERROR(TRIM(INDEX(Responses!$A199:$AN199,MATCH(Lists!$B$10,Responses!$A$1:$AN$1,0))&amp;""),""))</f>
        <v/>
      </c>
      <c r="H200" s="20">
        <f>IF($A200="","",IFERROR(TRIM(INDEX(Responses!$A199:$AN199,MATCH(Lists!$B$11,Responses!$A$1:$AN$1,0))&amp;""),""))</f>
        <v/>
      </c>
      <c r="I200" s="20">
        <f>IF($A200="","",IFERROR(TRIM(INDEX(Responses!$A199:$AN199,MATCH(Lists!$B$12,Responses!$A$1:$AN$1,0))&amp;""),""))</f>
        <v/>
      </c>
      <c r="J200" s="20">
        <f>IF($A200="","",IFERROR(TRIM(INDEX(Responses!$A199:$AN199,MATCH(Lists!$B$13,Responses!$A$1:$AN$1,0))&amp;""),""))</f>
        <v/>
      </c>
      <c r="K200" s="20">
        <f>IF($A200="","",IFERROR(TRIM(INDEX(Responses!$A199:$AN199,MATCH(Lists!$B$14,Responses!$A$1:$AN$1,0))&amp;""),""))</f>
        <v/>
      </c>
      <c r="L200" s="20">
        <f>IF($A200="","",IFERROR(TRIM(INDEX(Responses!$A199:$AN199,MATCH(Lists!$B$15,Responses!$A$1:$AN$1,0))&amp;""),""))</f>
        <v/>
      </c>
      <c r="M200" s="20">
        <f>IF($A200="","",IFERROR(TRIM(INDEX(Responses!$A199:$AN199,MATCH(Lists!$B$16,Responses!$A$1:$AN$1,0))&amp;""),""))</f>
        <v/>
      </c>
      <c r="N200" s="20">
        <f>IF($A200="","",IFERROR(TRIM(INDEX(Responses!$A199:$AN199,MATCH(Lists!$B$17,Responses!$A$1:$AN$1,0))&amp;""),""))</f>
        <v/>
      </c>
      <c r="O200" s="20">
        <f>IF($A200="","",IFERROR(TRIM(INDEX(Responses!$A199:$AN199,MATCH(Lists!$B$18,Responses!$A$1:$AN$1,0))&amp;""),""))</f>
        <v/>
      </c>
      <c r="P200" s="20">
        <f>IF($A200="","",IFERROR(TRIM(INDEX(Responses!$A199:$AN199,MATCH(Lists!$B$19,Responses!$A$1:$AN$1,0))&amp;""),""))</f>
        <v/>
      </c>
      <c r="Q200" s="20">
        <f>IF($A200="","",IFERROR(TRIM(INDEX(Responses!$A199:$AN199,MATCH(Lists!$B$24,Responses!$A$1:$AN$1,0))&amp;""),""))</f>
        <v/>
      </c>
      <c r="R200" s="20">
        <f>IF($A200="","",IFERROR(TRIM(INDEX(Responses!$A199:$AN199,MATCH(Lists!$B$21,Responses!$A$1:$AN$1,0))&amp;""),""))</f>
        <v/>
      </c>
    </row>
    <row r="201">
      <c r="A201" s="20">
        <f>IFERROR(TRIM(INDEX(Responses!$A200:$AN200,MATCH(Lists!$B$3,Responses!$A$1:$AN$1,0))&amp;""),"")</f>
        <v/>
      </c>
      <c r="B201" s="20">
        <f>IF($A201="","",IFERROR(TRIM(INDEX(Responses!$A200:$AN200,MATCH(Lists!$B$4,Responses!$A$1:$AN$1,0))&amp;""),""))</f>
        <v/>
      </c>
      <c r="C201" s="20">
        <f>IF($A201="","",IF(IFERROR(TRIM(INDEX(Responses!$A200:$AN200,MATCH(Lists!$B$5,Responses!$A$1:$AN$1,0))&amp;""),"")&lt;&gt;"",IFERROR(TRIM(INDEX(Responses!$A200:$AN200,MATCH(Lists!$B$5,Responses!$A$1:$AN$1,0))&amp;""),""),IFERROR(TRIM(INDEX(Responses!$A200:$AN200,MATCH(Lists!$B$6,Responses!$A$1:$AN$1,0))&amp;""),"")))</f>
        <v/>
      </c>
      <c r="D201" s="20">
        <f>IF($A201="","",IFERROR(TRIM(INDEX(Responses!$A200:$AN200,MATCH(Lists!$B$7,Responses!$A$1:$AN$1,0))&amp;""),""))</f>
        <v/>
      </c>
      <c r="E201" s="20">
        <f>IF($A201="","",IFERROR(TRIM(INDEX(Responses!$A200:$AN200,MATCH(Lists!$B$8,Responses!$A$1:$AN$1,0))&amp;""),""))</f>
        <v/>
      </c>
      <c r="F201" s="20">
        <f>IF($A201="","",IFERROR(TRIM(INDEX(Responses!$A200:$AN200,MATCH(Lists!$B$9,Responses!$A$1:$AN$1,0))&amp;""),""))</f>
        <v/>
      </c>
      <c r="G201" s="20">
        <f>IF($A201="","",IFERROR(TRIM(INDEX(Responses!$A200:$AN200,MATCH(Lists!$B$10,Responses!$A$1:$AN$1,0))&amp;""),""))</f>
        <v/>
      </c>
      <c r="H201" s="20">
        <f>IF($A201="","",IFERROR(TRIM(INDEX(Responses!$A200:$AN200,MATCH(Lists!$B$11,Responses!$A$1:$AN$1,0))&amp;""),""))</f>
        <v/>
      </c>
      <c r="I201" s="20">
        <f>IF($A201="","",IFERROR(TRIM(INDEX(Responses!$A200:$AN200,MATCH(Lists!$B$12,Responses!$A$1:$AN$1,0))&amp;""),""))</f>
        <v/>
      </c>
      <c r="J201" s="20">
        <f>IF($A201="","",IFERROR(TRIM(INDEX(Responses!$A200:$AN200,MATCH(Lists!$B$13,Responses!$A$1:$AN$1,0))&amp;""),""))</f>
        <v/>
      </c>
      <c r="K201" s="20">
        <f>IF($A201="","",IFERROR(TRIM(INDEX(Responses!$A200:$AN200,MATCH(Lists!$B$14,Responses!$A$1:$AN$1,0))&amp;""),""))</f>
        <v/>
      </c>
      <c r="L201" s="20">
        <f>IF($A201="","",IFERROR(TRIM(INDEX(Responses!$A200:$AN200,MATCH(Lists!$B$15,Responses!$A$1:$AN$1,0))&amp;""),""))</f>
        <v/>
      </c>
      <c r="M201" s="20">
        <f>IF($A201="","",IFERROR(TRIM(INDEX(Responses!$A200:$AN200,MATCH(Lists!$B$16,Responses!$A$1:$AN$1,0))&amp;""),""))</f>
        <v/>
      </c>
      <c r="N201" s="20">
        <f>IF($A201="","",IFERROR(TRIM(INDEX(Responses!$A200:$AN200,MATCH(Lists!$B$17,Responses!$A$1:$AN$1,0))&amp;""),""))</f>
        <v/>
      </c>
      <c r="O201" s="20">
        <f>IF($A201="","",IFERROR(TRIM(INDEX(Responses!$A200:$AN200,MATCH(Lists!$B$18,Responses!$A$1:$AN$1,0))&amp;""),""))</f>
        <v/>
      </c>
      <c r="P201" s="20">
        <f>IF($A201="","",IFERROR(TRIM(INDEX(Responses!$A200:$AN200,MATCH(Lists!$B$19,Responses!$A$1:$AN$1,0))&amp;""),""))</f>
        <v/>
      </c>
      <c r="Q201" s="20">
        <f>IF($A201="","",IFERROR(TRIM(INDEX(Responses!$A200:$AN200,MATCH(Lists!$B$24,Responses!$A$1:$AN$1,0))&amp;""),""))</f>
        <v/>
      </c>
      <c r="R201" s="20">
        <f>IF($A201="","",IFERROR(TRIM(INDEX(Responses!$A200:$AN200,MATCH(Lists!$B$21,Responses!$A$1:$AN$1,0))&amp;""),""))</f>
        <v/>
      </c>
    </row>
    <row r="202">
      <c r="A202" s="20">
        <f>IFERROR(TRIM(INDEX(Responses!$A201:$AN201,MATCH(Lists!$B$3,Responses!$A$1:$AN$1,0))&amp;""),"")</f>
        <v/>
      </c>
      <c r="B202" s="20">
        <f>IF($A202="","",IFERROR(TRIM(INDEX(Responses!$A201:$AN201,MATCH(Lists!$B$4,Responses!$A$1:$AN$1,0))&amp;""),""))</f>
        <v/>
      </c>
      <c r="C202" s="20">
        <f>IF($A202="","",IF(IFERROR(TRIM(INDEX(Responses!$A201:$AN201,MATCH(Lists!$B$5,Responses!$A$1:$AN$1,0))&amp;""),"")&lt;&gt;"",IFERROR(TRIM(INDEX(Responses!$A201:$AN201,MATCH(Lists!$B$5,Responses!$A$1:$AN$1,0))&amp;""),""),IFERROR(TRIM(INDEX(Responses!$A201:$AN201,MATCH(Lists!$B$6,Responses!$A$1:$AN$1,0))&amp;""),"")))</f>
        <v/>
      </c>
      <c r="D202" s="20">
        <f>IF($A202="","",IFERROR(TRIM(INDEX(Responses!$A201:$AN201,MATCH(Lists!$B$7,Responses!$A$1:$AN$1,0))&amp;""),""))</f>
        <v/>
      </c>
      <c r="E202" s="20">
        <f>IF($A202="","",IFERROR(TRIM(INDEX(Responses!$A201:$AN201,MATCH(Lists!$B$8,Responses!$A$1:$AN$1,0))&amp;""),""))</f>
        <v/>
      </c>
      <c r="F202" s="20">
        <f>IF($A202="","",IFERROR(TRIM(INDEX(Responses!$A201:$AN201,MATCH(Lists!$B$9,Responses!$A$1:$AN$1,0))&amp;""),""))</f>
        <v/>
      </c>
      <c r="G202" s="20">
        <f>IF($A202="","",IFERROR(TRIM(INDEX(Responses!$A201:$AN201,MATCH(Lists!$B$10,Responses!$A$1:$AN$1,0))&amp;""),""))</f>
        <v/>
      </c>
      <c r="H202" s="20">
        <f>IF($A202="","",IFERROR(TRIM(INDEX(Responses!$A201:$AN201,MATCH(Lists!$B$11,Responses!$A$1:$AN$1,0))&amp;""),""))</f>
        <v/>
      </c>
      <c r="I202" s="20">
        <f>IF($A202="","",IFERROR(TRIM(INDEX(Responses!$A201:$AN201,MATCH(Lists!$B$12,Responses!$A$1:$AN$1,0))&amp;""),""))</f>
        <v/>
      </c>
      <c r="J202" s="20">
        <f>IF($A202="","",IFERROR(TRIM(INDEX(Responses!$A201:$AN201,MATCH(Lists!$B$13,Responses!$A$1:$AN$1,0))&amp;""),""))</f>
        <v/>
      </c>
      <c r="K202" s="20">
        <f>IF($A202="","",IFERROR(TRIM(INDEX(Responses!$A201:$AN201,MATCH(Lists!$B$14,Responses!$A$1:$AN$1,0))&amp;""),""))</f>
        <v/>
      </c>
      <c r="L202" s="20">
        <f>IF($A202="","",IFERROR(TRIM(INDEX(Responses!$A201:$AN201,MATCH(Lists!$B$15,Responses!$A$1:$AN$1,0))&amp;""),""))</f>
        <v/>
      </c>
      <c r="M202" s="20">
        <f>IF($A202="","",IFERROR(TRIM(INDEX(Responses!$A201:$AN201,MATCH(Lists!$B$16,Responses!$A$1:$AN$1,0))&amp;""),""))</f>
        <v/>
      </c>
      <c r="N202" s="20">
        <f>IF($A202="","",IFERROR(TRIM(INDEX(Responses!$A201:$AN201,MATCH(Lists!$B$17,Responses!$A$1:$AN$1,0))&amp;""),""))</f>
        <v/>
      </c>
      <c r="O202" s="20">
        <f>IF($A202="","",IFERROR(TRIM(INDEX(Responses!$A201:$AN201,MATCH(Lists!$B$18,Responses!$A$1:$AN$1,0))&amp;""),""))</f>
        <v/>
      </c>
      <c r="P202" s="20">
        <f>IF($A202="","",IFERROR(TRIM(INDEX(Responses!$A201:$AN201,MATCH(Lists!$B$19,Responses!$A$1:$AN$1,0))&amp;""),""))</f>
        <v/>
      </c>
      <c r="Q202" s="20">
        <f>IF($A202="","",IFERROR(TRIM(INDEX(Responses!$A201:$AN201,MATCH(Lists!$B$24,Responses!$A$1:$AN$1,0))&amp;""),""))</f>
        <v/>
      </c>
      <c r="R202" s="20">
        <f>IF($A202="","",IFERROR(TRIM(INDEX(Responses!$A201:$AN201,MATCH(Lists!$B$21,Responses!$A$1:$AN$1,0))&amp;""),""))</f>
        <v/>
      </c>
    </row>
    <row r="203">
      <c r="A203" s="20">
        <f>IFERROR(TRIM(INDEX(Responses!$A202:$AN202,MATCH(Lists!$B$3,Responses!$A$1:$AN$1,0))&amp;""),"")</f>
        <v/>
      </c>
      <c r="B203" s="20">
        <f>IF($A203="","",IFERROR(TRIM(INDEX(Responses!$A202:$AN202,MATCH(Lists!$B$4,Responses!$A$1:$AN$1,0))&amp;""),""))</f>
        <v/>
      </c>
      <c r="C203" s="20">
        <f>IF($A203="","",IF(IFERROR(TRIM(INDEX(Responses!$A202:$AN202,MATCH(Lists!$B$5,Responses!$A$1:$AN$1,0))&amp;""),"")&lt;&gt;"",IFERROR(TRIM(INDEX(Responses!$A202:$AN202,MATCH(Lists!$B$5,Responses!$A$1:$AN$1,0))&amp;""),""),IFERROR(TRIM(INDEX(Responses!$A202:$AN202,MATCH(Lists!$B$6,Responses!$A$1:$AN$1,0))&amp;""),"")))</f>
        <v/>
      </c>
      <c r="D203" s="20">
        <f>IF($A203="","",IFERROR(TRIM(INDEX(Responses!$A202:$AN202,MATCH(Lists!$B$7,Responses!$A$1:$AN$1,0))&amp;""),""))</f>
        <v/>
      </c>
      <c r="E203" s="20">
        <f>IF($A203="","",IFERROR(TRIM(INDEX(Responses!$A202:$AN202,MATCH(Lists!$B$8,Responses!$A$1:$AN$1,0))&amp;""),""))</f>
        <v/>
      </c>
      <c r="F203" s="20">
        <f>IF($A203="","",IFERROR(TRIM(INDEX(Responses!$A202:$AN202,MATCH(Lists!$B$9,Responses!$A$1:$AN$1,0))&amp;""),""))</f>
        <v/>
      </c>
      <c r="G203" s="20">
        <f>IF($A203="","",IFERROR(TRIM(INDEX(Responses!$A202:$AN202,MATCH(Lists!$B$10,Responses!$A$1:$AN$1,0))&amp;""),""))</f>
        <v/>
      </c>
      <c r="H203" s="20">
        <f>IF($A203="","",IFERROR(TRIM(INDEX(Responses!$A202:$AN202,MATCH(Lists!$B$11,Responses!$A$1:$AN$1,0))&amp;""),""))</f>
        <v/>
      </c>
      <c r="I203" s="20">
        <f>IF($A203="","",IFERROR(TRIM(INDEX(Responses!$A202:$AN202,MATCH(Lists!$B$12,Responses!$A$1:$AN$1,0))&amp;""),""))</f>
        <v/>
      </c>
      <c r="J203" s="20">
        <f>IF($A203="","",IFERROR(TRIM(INDEX(Responses!$A202:$AN202,MATCH(Lists!$B$13,Responses!$A$1:$AN$1,0))&amp;""),""))</f>
        <v/>
      </c>
      <c r="K203" s="20">
        <f>IF($A203="","",IFERROR(TRIM(INDEX(Responses!$A202:$AN202,MATCH(Lists!$B$14,Responses!$A$1:$AN$1,0))&amp;""),""))</f>
        <v/>
      </c>
      <c r="L203" s="20">
        <f>IF($A203="","",IFERROR(TRIM(INDEX(Responses!$A202:$AN202,MATCH(Lists!$B$15,Responses!$A$1:$AN$1,0))&amp;""),""))</f>
        <v/>
      </c>
      <c r="M203" s="20">
        <f>IF($A203="","",IFERROR(TRIM(INDEX(Responses!$A202:$AN202,MATCH(Lists!$B$16,Responses!$A$1:$AN$1,0))&amp;""),""))</f>
        <v/>
      </c>
      <c r="N203" s="20">
        <f>IF($A203="","",IFERROR(TRIM(INDEX(Responses!$A202:$AN202,MATCH(Lists!$B$17,Responses!$A$1:$AN$1,0))&amp;""),""))</f>
        <v/>
      </c>
      <c r="O203" s="20">
        <f>IF($A203="","",IFERROR(TRIM(INDEX(Responses!$A202:$AN202,MATCH(Lists!$B$18,Responses!$A$1:$AN$1,0))&amp;""),""))</f>
        <v/>
      </c>
      <c r="P203" s="20">
        <f>IF($A203="","",IFERROR(TRIM(INDEX(Responses!$A202:$AN202,MATCH(Lists!$B$19,Responses!$A$1:$AN$1,0))&amp;""),""))</f>
        <v/>
      </c>
      <c r="Q203" s="20">
        <f>IF($A203="","",IFERROR(TRIM(INDEX(Responses!$A202:$AN202,MATCH(Lists!$B$24,Responses!$A$1:$AN$1,0))&amp;""),""))</f>
        <v/>
      </c>
      <c r="R203" s="20">
        <f>IF($A203="","",IFERROR(TRIM(INDEX(Responses!$A202:$AN202,MATCH(Lists!$B$21,Responses!$A$1:$AN$1,0))&amp;""),""))</f>
        <v/>
      </c>
    </row>
    <row r="204">
      <c r="A204" s="20">
        <f>IFERROR(TRIM(INDEX(Responses!$A203:$AN203,MATCH(Lists!$B$3,Responses!$A$1:$AN$1,0))&amp;""),"")</f>
        <v/>
      </c>
      <c r="B204" s="20">
        <f>IF($A204="","",IFERROR(TRIM(INDEX(Responses!$A203:$AN203,MATCH(Lists!$B$4,Responses!$A$1:$AN$1,0))&amp;""),""))</f>
        <v/>
      </c>
      <c r="C204" s="20">
        <f>IF($A204="","",IF(IFERROR(TRIM(INDEX(Responses!$A203:$AN203,MATCH(Lists!$B$5,Responses!$A$1:$AN$1,0))&amp;""),"")&lt;&gt;"",IFERROR(TRIM(INDEX(Responses!$A203:$AN203,MATCH(Lists!$B$5,Responses!$A$1:$AN$1,0))&amp;""),""),IFERROR(TRIM(INDEX(Responses!$A203:$AN203,MATCH(Lists!$B$6,Responses!$A$1:$AN$1,0))&amp;""),"")))</f>
        <v/>
      </c>
      <c r="D204" s="20">
        <f>IF($A204="","",IFERROR(TRIM(INDEX(Responses!$A203:$AN203,MATCH(Lists!$B$7,Responses!$A$1:$AN$1,0))&amp;""),""))</f>
        <v/>
      </c>
      <c r="E204" s="20">
        <f>IF($A204="","",IFERROR(TRIM(INDEX(Responses!$A203:$AN203,MATCH(Lists!$B$8,Responses!$A$1:$AN$1,0))&amp;""),""))</f>
        <v/>
      </c>
      <c r="F204" s="20">
        <f>IF($A204="","",IFERROR(TRIM(INDEX(Responses!$A203:$AN203,MATCH(Lists!$B$9,Responses!$A$1:$AN$1,0))&amp;""),""))</f>
        <v/>
      </c>
      <c r="G204" s="20">
        <f>IF($A204="","",IFERROR(TRIM(INDEX(Responses!$A203:$AN203,MATCH(Lists!$B$10,Responses!$A$1:$AN$1,0))&amp;""),""))</f>
        <v/>
      </c>
      <c r="H204" s="20">
        <f>IF($A204="","",IFERROR(TRIM(INDEX(Responses!$A203:$AN203,MATCH(Lists!$B$11,Responses!$A$1:$AN$1,0))&amp;""),""))</f>
        <v/>
      </c>
      <c r="I204" s="20">
        <f>IF($A204="","",IFERROR(TRIM(INDEX(Responses!$A203:$AN203,MATCH(Lists!$B$12,Responses!$A$1:$AN$1,0))&amp;""),""))</f>
        <v/>
      </c>
      <c r="J204" s="20">
        <f>IF($A204="","",IFERROR(TRIM(INDEX(Responses!$A203:$AN203,MATCH(Lists!$B$13,Responses!$A$1:$AN$1,0))&amp;""),""))</f>
        <v/>
      </c>
      <c r="K204" s="20">
        <f>IF($A204="","",IFERROR(TRIM(INDEX(Responses!$A203:$AN203,MATCH(Lists!$B$14,Responses!$A$1:$AN$1,0))&amp;""),""))</f>
        <v/>
      </c>
      <c r="L204" s="20">
        <f>IF($A204="","",IFERROR(TRIM(INDEX(Responses!$A203:$AN203,MATCH(Lists!$B$15,Responses!$A$1:$AN$1,0))&amp;""),""))</f>
        <v/>
      </c>
      <c r="M204" s="20">
        <f>IF($A204="","",IFERROR(TRIM(INDEX(Responses!$A203:$AN203,MATCH(Lists!$B$16,Responses!$A$1:$AN$1,0))&amp;""),""))</f>
        <v/>
      </c>
      <c r="N204" s="20">
        <f>IF($A204="","",IFERROR(TRIM(INDEX(Responses!$A203:$AN203,MATCH(Lists!$B$17,Responses!$A$1:$AN$1,0))&amp;""),""))</f>
        <v/>
      </c>
      <c r="O204" s="20">
        <f>IF($A204="","",IFERROR(TRIM(INDEX(Responses!$A203:$AN203,MATCH(Lists!$B$18,Responses!$A$1:$AN$1,0))&amp;""),""))</f>
        <v/>
      </c>
      <c r="P204" s="20">
        <f>IF($A204="","",IFERROR(TRIM(INDEX(Responses!$A203:$AN203,MATCH(Lists!$B$19,Responses!$A$1:$AN$1,0))&amp;""),""))</f>
        <v/>
      </c>
      <c r="Q204" s="20">
        <f>IF($A204="","",IFERROR(TRIM(INDEX(Responses!$A203:$AN203,MATCH(Lists!$B$24,Responses!$A$1:$AN$1,0))&amp;""),""))</f>
        <v/>
      </c>
      <c r="R204" s="20">
        <f>IF($A204="","",IFERROR(TRIM(INDEX(Responses!$A203:$AN203,MATCH(Lists!$B$21,Responses!$A$1:$AN$1,0))&amp;""),""))</f>
        <v/>
      </c>
    </row>
    <row r="205">
      <c r="A205" s="20">
        <f>IFERROR(TRIM(INDEX(Responses!$A204:$AN204,MATCH(Lists!$B$3,Responses!$A$1:$AN$1,0))&amp;""),"")</f>
        <v/>
      </c>
      <c r="B205" s="20">
        <f>IF($A205="","",IFERROR(TRIM(INDEX(Responses!$A204:$AN204,MATCH(Lists!$B$4,Responses!$A$1:$AN$1,0))&amp;""),""))</f>
        <v/>
      </c>
      <c r="C205" s="20">
        <f>IF($A205="","",IF(IFERROR(TRIM(INDEX(Responses!$A204:$AN204,MATCH(Lists!$B$5,Responses!$A$1:$AN$1,0))&amp;""),"")&lt;&gt;"",IFERROR(TRIM(INDEX(Responses!$A204:$AN204,MATCH(Lists!$B$5,Responses!$A$1:$AN$1,0))&amp;""),""),IFERROR(TRIM(INDEX(Responses!$A204:$AN204,MATCH(Lists!$B$6,Responses!$A$1:$AN$1,0))&amp;""),"")))</f>
        <v/>
      </c>
      <c r="D205" s="20">
        <f>IF($A205="","",IFERROR(TRIM(INDEX(Responses!$A204:$AN204,MATCH(Lists!$B$7,Responses!$A$1:$AN$1,0))&amp;""),""))</f>
        <v/>
      </c>
      <c r="E205" s="20">
        <f>IF($A205="","",IFERROR(TRIM(INDEX(Responses!$A204:$AN204,MATCH(Lists!$B$8,Responses!$A$1:$AN$1,0))&amp;""),""))</f>
        <v/>
      </c>
      <c r="F205" s="20">
        <f>IF($A205="","",IFERROR(TRIM(INDEX(Responses!$A204:$AN204,MATCH(Lists!$B$9,Responses!$A$1:$AN$1,0))&amp;""),""))</f>
        <v/>
      </c>
      <c r="G205" s="20">
        <f>IF($A205="","",IFERROR(TRIM(INDEX(Responses!$A204:$AN204,MATCH(Lists!$B$10,Responses!$A$1:$AN$1,0))&amp;""),""))</f>
        <v/>
      </c>
      <c r="H205" s="20">
        <f>IF($A205="","",IFERROR(TRIM(INDEX(Responses!$A204:$AN204,MATCH(Lists!$B$11,Responses!$A$1:$AN$1,0))&amp;""),""))</f>
        <v/>
      </c>
      <c r="I205" s="20">
        <f>IF($A205="","",IFERROR(TRIM(INDEX(Responses!$A204:$AN204,MATCH(Lists!$B$12,Responses!$A$1:$AN$1,0))&amp;""),""))</f>
        <v/>
      </c>
      <c r="J205" s="20">
        <f>IF($A205="","",IFERROR(TRIM(INDEX(Responses!$A204:$AN204,MATCH(Lists!$B$13,Responses!$A$1:$AN$1,0))&amp;""),""))</f>
        <v/>
      </c>
      <c r="K205" s="20">
        <f>IF($A205="","",IFERROR(TRIM(INDEX(Responses!$A204:$AN204,MATCH(Lists!$B$14,Responses!$A$1:$AN$1,0))&amp;""),""))</f>
        <v/>
      </c>
      <c r="L205" s="20">
        <f>IF($A205="","",IFERROR(TRIM(INDEX(Responses!$A204:$AN204,MATCH(Lists!$B$15,Responses!$A$1:$AN$1,0))&amp;""),""))</f>
        <v/>
      </c>
      <c r="M205" s="20">
        <f>IF($A205="","",IFERROR(TRIM(INDEX(Responses!$A204:$AN204,MATCH(Lists!$B$16,Responses!$A$1:$AN$1,0))&amp;""),""))</f>
        <v/>
      </c>
      <c r="N205" s="20">
        <f>IF($A205="","",IFERROR(TRIM(INDEX(Responses!$A204:$AN204,MATCH(Lists!$B$17,Responses!$A$1:$AN$1,0))&amp;""),""))</f>
        <v/>
      </c>
      <c r="O205" s="20">
        <f>IF($A205="","",IFERROR(TRIM(INDEX(Responses!$A204:$AN204,MATCH(Lists!$B$18,Responses!$A$1:$AN$1,0))&amp;""),""))</f>
        <v/>
      </c>
      <c r="P205" s="20">
        <f>IF($A205="","",IFERROR(TRIM(INDEX(Responses!$A204:$AN204,MATCH(Lists!$B$19,Responses!$A$1:$AN$1,0))&amp;""),""))</f>
        <v/>
      </c>
      <c r="Q205" s="20">
        <f>IF($A205="","",IFERROR(TRIM(INDEX(Responses!$A204:$AN204,MATCH(Lists!$B$24,Responses!$A$1:$AN$1,0))&amp;""),""))</f>
        <v/>
      </c>
      <c r="R205" s="20">
        <f>IF($A205="","",IFERROR(TRIM(INDEX(Responses!$A204:$AN204,MATCH(Lists!$B$21,Responses!$A$1:$AN$1,0))&amp;""),""))</f>
        <v/>
      </c>
    </row>
    <row r="206">
      <c r="A206" s="20">
        <f>IFERROR(TRIM(INDEX(Responses!$A205:$AN205,MATCH(Lists!$B$3,Responses!$A$1:$AN$1,0))&amp;""),"")</f>
        <v/>
      </c>
      <c r="B206" s="20">
        <f>IF($A206="","",IFERROR(TRIM(INDEX(Responses!$A205:$AN205,MATCH(Lists!$B$4,Responses!$A$1:$AN$1,0))&amp;""),""))</f>
        <v/>
      </c>
      <c r="C206" s="20">
        <f>IF($A206="","",IF(IFERROR(TRIM(INDEX(Responses!$A205:$AN205,MATCH(Lists!$B$5,Responses!$A$1:$AN$1,0))&amp;""),"")&lt;&gt;"",IFERROR(TRIM(INDEX(Responses!$A205:$AN205,MATCH(Lists!$B$5,Responses!$A$1:$AN$1,0))&amp;""),""),IFERROR(TRIM(INDEX(Responses!$A205:$AN205,MATCH(Lists!$B$6,Responses!$A$1:$AN$1,0))&amp;""),"")))</f>
        <v/>
      </c>
      <c r="D206" s="20">
        <f>IF($A206="","",IFERROR(TRIM(INDEX(Responses!$A205:$AN205,MATCH(Lists!$B$7,Responses!$A$1:$AN$1,0))&amp;""),""))</f>
        <v/>
      </c>
      <c r="E206" s="20">
        <f>IF($A206="","",IFERROR(TRIM(INDEX(Responses!$A205:$AN205,MATCH(Lists!$B$8,Responses!$A$1:$AN$1,0))&amp;""),""))</f>
        <v/>
      </c>
      <c r="F206" s="20">
        <f>IF($A206="","",IFERROR(TRIM(INDEX(Responses!$A205:$AN205,MATCH(Lists!$B$9,Responses!$A$1:$AN$1,0))&amp;""),""))</f>
        <v/>
      </c>
      <c r="G206" s="20">
        <f>IF($A206="","",IFERROR(TRIM(INDEX(Responses!$A205:$AN205,MATCH(Lists!$B$10,Responses!$A$1:$AN$1,0))&amp;""),""))</f>
        <v/>
      </c>
      <c r="H206" s="20">
        <f>IF($A206="","",IFERROR(TRIM(INDEX(Responses!$A205:$AN205,MATCH(Lists!$B$11,Responses!$A$1:$AN$1,0))&amp;""),""))</f>
        <v/>
      </c>
      <c r="I206" s="20">
        <f>IF($A206="","",IFERROR(TRIM(INDEX(Responses!$A205:$AN205,MATCH(Lists!$B$12,Responses!$A$1:$AN$1,0))&amp;""),""))</f>
        <v/>
      </c>
      <c r="J206" s="20">
        <f>IF($A206="","",IFERROR(TRIM(INDEX(Responses!$A205:$AN205,MATCH(Lists!$B$13,Responses!$A$1:$AN$1,0))&amp;""),""))</f>
        <v/>
      </c>
      <c r="K206" s="20">
        <f>IF($A206="","",IFERROR(TRIM(INDEX(Responses!$A205:$AN205,MATCH(Lists!$B$14,Responses!$A$1:$AN$1,0))&amp;""),""))</f>
        <v/>
      </c>
      <c r="L206" s="20">
        <f>IF($A206="","",IFERROR(TRIM(INDEX(Responses!$A205:$AN205,MATCH(Lists!$B$15,Responses!$A$1:$AN$1,0))&amp;""),""))</f>
        <v/>
      </c>
      <c r="M206" s="20">
        <f>IF($A206="","",IFERROR(TRIM(INDEX(Responses!$A205:$AN205,MATCH(Lists!$B$16,Responses!$A$1:$AN$1,0))&amp;""),""))</f>
        <v/>
      </c>
      <c r="N206" s="20">
        <f>IF($A206="","",IFERROR(TRIM(INDEX(Responses!$A205:$AN205,MATCH(Lists!$B$17,Responses!$A$1:$AN$1,0))&amp;""),""))</f>
        <v/>
      </c>
      <c r="O206" s="20">
        <f>IF($A206="","",IFERROR(TRIM(INDEX(Responses!$A205:$AN205,MATCH(Lists!$B$18,Responses!$A$1:$AN$1,0))&amp;""),""))</f>
        <v/>
      </c>
      <c r="P206" s="20">
        <f>IF($A206="","",IFERROR(TRIM(INDEX(Responses!$A205:$AN205,MATCH(Lists!$B$19,Responses!$A$1:$AN$1,0))&amp;""),""))</f>
        <v/>
      </c>
      <c r="Q206" s="20">
        <f>IF($A206="","",IFERROR(TRIM(INDEX(Responses!$A205:$AN205,MATCH(Lists!$B$24,Responses!$A$1:$AN$1,0))&amp;""),""))</f>
        <v/>
      </c>
      <c r="R206" s="20">
        <f>IF($A206="","",IFERROR(TRIM(INDEX(Responses!$A205:$AN205,MATCH(Lists!$B$21,Responses!$A$1:$AN$1,0))&amp;""),""))</f>
        <v/>
      </c>
    </row>
    <row r="207">
      <c r="A207" s="20">
        <f>IFERROR(TRIM(INDEX(Responses!$A206:$AN206,MATCH(Lists!$B$3,Responses!$A$1:$AN$1,0))&amp;""),"")</f>
        <v/>
      </c>
      <c r="B207" s="20">
        <f>IF($A207="","",IFERROR(TRIM(INDEX(Responses!$A206:$AN206,MATCH(Lists!$B$4,Responses!$A$1:$AN$1,0))&amp;""),""))</f>
        <v/>
      </c>
      <c r="C207" s="20">
        <f>IF($A207="","",IF(IFERROR(TRIM(INDEX(Responses!$A206:$AN206,MATCH(Lists!$B$5,Responses!$A$1:$AN$1,0))&amp;""),"")&lt;&gt;"",IFERROR(TRIM(INDEX(Responses!$A206:$AN206,MATCH(Lists!$B$5,Responses!$A$1:$AN$1,0))&amp;""),""),IFERROR(TRIM(INDEX(Responses!$A206:$AN206,MATCH(Lists!$B$6,Responses!$A$1:$AN$1,0))&amp;""),"")))</f>
        <v/>
      </c>
      <c r="D207" s="20">
        <f>IF($A207="","",IFERROR(TRIM(INDEX(Responses!$A206:$AN206,MATCH(Lists!$B$7,Responses!$A$1:$AN$1,0))&amp;""),""))</f>
        <v/>
      </c>
      <c r="E207" s="20">
        <f>IF($A207="","",IFERROR(TRIM(INDEX(Responses!$A206:$AN206,MATCH(Lists!$B$8,Responses!$A$1:$AN$1,0))&amp;""),""))</f>
        <v/>
      </c>
      <c r="F207" s="20">
        <f>IF($A207="","",IFERROR(TRIM(INDEX(Responses!$A206:$AN206,MATCH(Lists!$B$9,Responses!$A$1:$AN$1,0))&amp;""),""))</f>
        <v/>
      </c>
      <c r="G207" s="20">
        <f>IF($A207="","",IFERROR(TRIM(INDEX(Responses!$A206:$AN206,MATCH(Lists!$B$10,Responses!$A$1:$AN$1,0))&amp;""),""))</f>
        <v/>
      </c>
      <c r="H207" s="20">
        <f>IF($A207="","",IFERROR(TRIM(INDEX(Responses!$A206:$AN206,MATCH(Lists!$B$11,Responses!$A$1:$AN$1,0))&amp;""),""))</f>
        <v/>
      </c>
      <c r="I207" s="20">
        <f>IF($A207="","",IFERROR(TRIM(INDEX(Responses!$A206:$AN206,MATCH(Lists!$B$12,Responses!$A$1:$AN$1,0))&amp;""),""))</f>
        <v/>
      </c>
      <c r="J207" s="20">
        <f>IF($A207="","",IFERROR(TRIM(INDEX(Responses!$A206:$AN206,MATCH(Lists!$B$13,Responses!$A$1:$AN$1,0))&amp;""),""))</f>
        <v/>
      </c>
      <c r="K207" s="20">
        <f>IF($A207="","",IFERROR(TRIM(INDEX(Responses!$A206:$AN206,MATCH(Lists!$B$14,Responses!$A$1:$AN$1,0))&amp;""),""))</f>
        <v/>
      </c>
      <c r="L207" s="20">
        <f>IF($A207="","",IFERROR(TRIM(INDEX(Responses!$A206:$AN206,MATCH(Lists!$B$15,Responses!$A$1:$AN$1,0))&amp;""),""))</f>
        <v/>
      </c>
      <c r="M207" s="20">
        <f>IF($A207="","",IFERROR(TRIM(INDEX(Responses!$A206:$AN206,MATCH(Lists!$B$16,Responses!$A$1:$AN$1,0))&amp;""),""))</f>
        <v/>
      </c>
      <c r="N207" s="20">
        <f>IF($A207="","",IFERROR(TRIM(INDEX(Responses!$A206:$AN206,MATCH(Lists!$B$17,Responses!$A$1:$AN$1,0))&amp;""),""))</f>
        <v/>
      </c>
      <c r="O207" s="20">
        <f>IF($A207="","",IFERROR(TRIM(INDEX(Responses!$A206:$AN206,MATCH(Lists!$B$18,Responses!$A$1:$AN$1,0))&amp;""),""))</f>
        <v/>
      </c>
      <c r="P207" s="20">
        <f>IF($A207="","",IFERROR(TRIM(INDEX(Responses!$A206:$AN206,MATCH(Lists!$B$19,Responses!$A$1:$AN$1,0))&amp;""),""))</f>
        <v/>
      </c>
      <c r="Q207" s="20">
        <f>IF($A207="","",IFERROR(TRIM(INDEX(Responses!$A206:$AN206,MATCH(Lists!$B$24,Responses!$A$1:$AN$1,0))&amp;""),""))</f>
        <v/>
      </c>
      <c r="R207" s="20">
        <f>IF($A207="","",IFERROR(TRIM(INDEX(Responses!$A206:$AN206,MATCH(Lists!$B$21,Responses!$A$1:$AN$1,0))&amp;""),""))</f>
        <v/>
      </c>
    </row>
    <row r="208">
      <c r="A208" s="20">
        <f>IFERROR(TRIM(INDEX(Responses!$A207:$AN207,MATCH(Lists!$B$3,Responses!$A$1:$AN$1,0))&amp;""),"")</f>
        <v/>
      </c>
      <c r="B208" s="20">
        <f>IF($A208="","",IFERROR(TRIM(INDEX(Responses!$A207:$AN207,MATCH(Lists!$B$4,Responses!$A$1:$AN$1,0))&amp;""),""))</f>
        <v/>
      </c>
      <c r="C208" s="20">
        <f>IF($A208="","",IF(IFERROR(TRIM(INDEX(Responses!$A207:$AN207,MATCH(Lists!$B$5,Responses!$A$1:$AN$1,0))&amp;""),"")&lt;&gt;"",IFERROR(TRIM(INDEX(Responses!$A207:$AN207,MATCH(Lists!$B$5,Responses!$A$1:$AN$1,0))&amp;""),""),IFERROR(TRIM(INDEX(Responses!$A207:$AN207,MATCH(Lists!$B$6,Responses!$A$1:$AN$1,0))&amp;""),"")))</f>
        <v/>
      </c>
      <c r="D208" s="20">
        <f>IF($A208="","",IFERROR(TRIM(INDEX(Responses!$A207:$AN207,MATCH(Lists!$B$7,Responses!$A$1:$AN$1,0))&amp;""),""))</f>
        <v/>
      </c>
      <c r="E208" s="20">
        <f>IF($A208="","",IFERROR(TRIM(INDEX(Responses!$A207:$AN207,MATCH(Lists!$B$8,Responses!$A$1:$AN$1,0))&amp;""),""))</f>
        <v/>
      </c>
      <c r="F208" s="20">
        <f>IF($A208="","",IFERROR(TRIM(INDEX(Responses!$A207:$AN207,MATCH(Lists!$B$9,Responses!$A$1:$AN$1,0))&amp;""),""))</f>
        <v/>
      </c>
      <c r="G208" s="20">
        <f>IF($A208="","",IFERROR(TRIM(INDEX(Responses!$A207:$AN207,MATCH(Lists!$B$10,Responses!$A$1:$AN$1,0))&amp;""),""))</f>
        <v/>
      </c>
      <c r="H208" s="20">
        <f>IF($A208="","",IFERROR(TRIM(INDEX(Responses!$A207:$AN207,MATCH(Lists!$B$11,Responses!$A$1:$AN$1,0))&amp;""),""))</f>
        <v/>
      </c>
      <c r="I208" s="20">
        <f>IF($A208="","",IFERROR(TRIM(INDEX(Responses!$A207:$AN207,MATCH(Lists!$B$12,Responses!$A$1:$AN$1,0))&amp;""),""))</f>
        <v/>
      </c>
      <c r="J208" s="20">
        <f>IF($A208="","",IFERROR(TRIM(INDEX(Responses!$A207:$AN207,MATCH(Lists!$B$13,Responses!$A$1:$AN$1,0))&amp;""),""))</f>
        <v/>
      </c>
      <c r="K208" s="20">
        <f>IF($A208="","",IFERROR(TRIM(INDEX(Responses!$A207:$AN207,MATCH(Lists!$B$14,Responses!$A$1:$AN$1,0))&amp;""),""))</f>
        <v/>
      </c>
      <c r="L208" s="20">
        <f>IF($A208="","",IFERROR(TRIM(INDEX(Responses!$A207:$AN207,MATCH(Lists!$B$15,Responses!$A$1:$AN$1,0))&amp;""),""))</f>
        <v/>
      </c>
      <c r="M208" s="20">
        <f>IF($A208="","",IFERROR(TRIM(INDEX(Responses!$A207:$AN207,MATCH(Lists!$B$16,Responses!$A$1:$AN$1,0))&amp;""),""))</f>
        <v/>
      </c>
      <c r="N208" s="20">
        <f>IF($A208="","",IFERROR(TRIM(INDEX(Responses!$A207:$AN207,MATCH(Lists!$B$17,Responses!$A$1:$AN$1,0))&amp;""),""))</f>
        <v/>
      </c>
      <c r="O208" s="20">
        <f>IF($A208="","",IFERROR(TRIM(INDEX(Responses!$A207:$AN207,MATCH(Lists!$B$18,Responses!$A$1:$AN$1,0))&amp;""),""))</f>
        <v/>
      </c>
      <c r="P208" s="20">
        <f>IF($A208="","",IFERROR(TRIM(INDEX(Responses!$A207:$AN207,MATCH(Lists!$B$19,Responses!$A$1:$AN$1,0))&amp;""),""))</f>
        <v/>
      </c>
      <c r="Q208" s="20">
        <f>IF($A208="","",IFERROR(TRIM(INDEX(Responses!$A207:$AN207,MATCH(Lists!$B$24,Responses!$A$1:$AN$1,0))&amp;""),""))</f>
        <v/>
      </c>
      <c r="R208" s="20">
        <f>IF($A208="","",IFERROR(TRIM(INDEX(Responses!$A207:$AN207,MATCH(Lists!$B$21,Responses!$A$1:$AN$1,0))&amp;""),""))</f>
        <v/>
      </c>
    </row>
    <row r="209">
      <c r="A209" s="20">
        <f>IFERROR(TRIM(INDEX(Responses!$A208:$AN208,MATCH(Lists!$B$3,Responses!$A$1:$AN$1,0))&amp;""),"")</f>
        <v/>
      </c>
      <c r="B209" s="20">
        <f>IF($A209="","",IFERROR(TRIM(INDEX(Responses!$A208:$AN208,MATCH(Lists!$B$4,Responses!$A$1:$AN$1,0))&amp;""),""))</f>
        <v/>
      </c>
      <c r="C209" s="20">
        <f>IF($A209="","",IF(IFERROR(TRIM(INDEX(Responses!$A208:$AN208,MATCH(Lists!$B$5,Responses!$A$1:$AN$1,0))&amp;""),"")&lt;&gt;"",IFERROR(TRIM(INDEX(Responses!$A208:$AN208,MATCH(Lists!$B$5,Responses!$A$1:$AN$1,0))&amp;""),""),IFERROR(TRIM(INDEX(Responses!$A208:$AN208,MATCH(Lists!$B$6,Responses!$A$1:$AN$1,0))&amp;""),"")))</f>
        <v/>
      </c>
      <c r="D209" s="20">
        <f>IF($A209="","",IFERROR(TRIM(INDEX(Responses!$A208:$AN208,MATCH(Lists!$B$7,Responses!$A$1:$AN$1,0))&amp;""),""))</f>
        <v/>
      </c>
      <c r="E209" s="20">
        <f>IF($A209="","",IFERROR(TRIM(INDEX(Responses!$A208:$AN208,MATCH(Lists!$B$8,Responses!$A$1:$AN$1,0))&amp;""),""))</f>
        <v/>
      </c>
      <c r="F209" s="20">
        <f>IF($A209="","",IFERROR(TRIM(INDEX(Responses!$A208:$AN208,MATCH(Lists!$B$9,Responses!$A$1:$AN$1,0))&amp;""),""))</f>
        <v/>
      </c>
      <c r="G209" s="20">
        <f>IF($A209="","",IFERROR(TRIM(INDEX(Responses!$A208:$AN208,MATCH(Lists!$B$10,Responses!$A$1:$AN$1,0))&amp;""),""))</f>
        <v/>
      </c>
      <c r="H209" s="20">
        <f>IF($A209="","",IFERROR(TRIM(INDEX(Responses!$A208:$AN208,MATCH(Lists!$B$11,Responses!$A$1:$AN$1,0))&amp;""),""))</f>
        <v/>
      </c>
      <c r="I209" s="20">
        <f>IF($A209="","",IFERROR(TRIM(INDEX(Responses!$A208:$AN208,MATCH(Lists!$B$12,Responses!$A$1:$AN$1,0))&amp;""),""))</f>
        <v/>
      </c>
      <c r="J209" s="20">
        <f>IF($A209="","",IFERROR(TRIM(INDEX(Responses!$A208:$AN208,MATCH(Lists!$B$13,Responses!$A$1:$AN$1,0))&amp;""),""))</f>
        <v/>
      </c>
      <c r="K209" s="20">
        <f>IF($A209="","",IFERROR(TRIM(INDEX(Responses!$A208:$AN208,MATCH(Lists!$B$14,Responses!$A$1:$AN$1,0))&amp;""),""))</f>
        <v/>
      </c>
      <c r="L209" s="20">
        <f>IF($A209="","",IFERROR(TRIM(INDEX(Responses!$A208:$AN208,MATCH(Lists!$B$15,Responses!$A$1:$AN$1,0))&amp;""),""))</f>
        <v/>
      </c>
      <c r="M209" s="20">
        <f>IF($A209="","",IFERROR(TRIM(INDEX(Responses!$A208:$AN208,MATCH(Lists!$B$16,Responses!$A$1:$AN$1,0))&amp;""),""))</f>
        <v/>
      </c>
      <c r="N209" s="20">
        <f>IF($A209="","",IFERROR(TRIM(INDEX(Responses!$A208:$AN208,MATCH(Lists!$B$17,Responses!$A$1:$AN$1,0))&amp;""),""))</f>
        <v/>
      </c>
      <c r="O209" s="20">
        <f>IF($A209="","",IFERROR(TRIM(INDEX(Responses!$A208:$AN208,MATCH(Lists!$B$18,Responses!$A$1:$AN$1,0))&amp;""),""))</f>
        <v/>
      </c>
      <c r="P209" s="20">
        <f>IF($A209="","",IFERROR(TRIM(INDEX(Responses!$A208:$AN208,MATCH(Lists!$B$19,Responses!$A$1:$AN$1,0))&amp;""),""))</f>
        <v/>
      </c>
      <c r="Q209" s="20">
        <f>IF($A209="","",IFERROR(TRIM(INDEX(Responses!$A208:$AN208,MATCH(Lists!$B$24,Responses!$A$1:$AN$1,0))&amp;""),""))</f>
        <v/>
      </c>
      <c r="R209" s="20">
        <f>IF($A209="","",IFERROR(TRIM(INDEX(Responses!$A208:$AN208,MATCH(Lists!$B$21,Responses!$A$1:$AN$1,0))&amp;""),""))</f>
        <v/>
      </c>
    </row>
    <row r="210">
      <c r="A210" s="20">
        <f>IFERROR(TRIM(INDEX(Responses!$A209:$AN209,MATCH(Lists!$B$3,Responses!$A$1:$AN$1,0))&amp;""),"")</f>
        <v/>
      </c>
      <c r="B210" s="20">
        <f>IF($A210="","",IFERROR(TRIM(INDEX(Responses!$A209:$AN209,MATCH(Lists!$B$4,Responses!$A$1:$AN$1,0))&amp;""),""))</f>
        <v/>
      </c>
      <c r="C210" s="20">
        <f>IF($A210="","",IF(IFERROR(TRIM(INDEX(Responses!$A209:$AN209,MATCH(Lists!$B$5,Responses!$A$1:$AN$1,0))&amp;""),"")&lt;&gt;"",IFERROR(TRIM(INDEX(Responses!$A209:$AN209,MATCH(Lists!$B$5,Responses!$A$1:$AN$1,0))&amp;""),""),IFERROR(TRIM(INDEX(Responses!$A209:$AN209,MATCH(Lists!$B$6,Responses!$A$1:$AN$1,0))&amp;""),"")))</f>
        <v/>
      </c>
      <c r="D210" s="20">
        <f>IF($A210="","",IFERROR(TRIM(INDEX(Responses!$A209:$AN209,MATCH(Lists!$B$7,Responses!$A$1:$AN$1,0))&amp;""),""))</f>
        <v/>
      </c>
      <c r="E210" s="20">
        <f>IF($A210="","",IFERROR(TRIM(INDEX(Responses!$A209:$AN209,MATCH(Lists!$B$8,Responses!$A$1:$AN$1,0))&amp;""),""))</f>
        <v/>
      </c>
      <c r="F210" s="20">
        <f>IF($A210="","",IFERROR(TRIM(INDEX(Responses!$A209:$AN209,MATCH(Lists!$B$9,Responses!$A$1:$AN$1,0))&amp;""),""))</f>
        <v/>
      </c>
      <c r="G210" s="20">
        <f>IF($A210="","",IFERROR(TRIM(INDEX(Responses!$A209:$AN209,MATCH(Lists!$B$10,Responses!$A$1:$AN$1,0))&amp;""),""))</f>
        <v/>
      </c>
      <c r="H210" s="20">
        <f>IF($A210="","",IFERROR(TRIM(INDEX(Responses!$A209:$AN209,MATCH(Lists!$B$11,Responses!$A$1:$AN$1,0))&amp;""),""))</f>
        <v/>
      </c>
      <c r="I210" s="20">
        <f>IF($A210="","",IFERROR(TRIM(INDEX(Responses!$A209:$AN209,MATCH(Lists!$B$12,Responses!$A$1:$AN$1,0))&amp;""),""))</f>
        <v/>
      </c>
      <c r="J210" s="20">
        <f>IF($A210="","",IFERROR(TRIM(INDEX(Responses!$A209:$AN209,MATCH(Lists!$B$13,Responses!$A$1:$AN$1,0))&amp;""),""))</f>
        <v/>
      </c>
      <c r="K210" s="20">
        <f>IF($A210="","",IFERROR(TRIM(INDEX(Responses!$A209:$AN209,MATCH(Lists!$B$14,Responses!$A$1:$AN$1,0))&amp;""),""))</f>
        <v/>
      </c>
      <c r="L210" s="20">
        <f>IF($A210="","",IFERROR(TRIM(INDEX(Responses!$A209:$AN209,MATCH(Lists!$B$15,Responses!$A$1:$AN$1,0))&amp;""),""))</f>
        <v/>
      </c>
      <c r="M210" s="20">
        <f>IF($A210="","",IFERROR(TRIM(INDEX(Responses!$A209:$AN209,MATCH(Lists!$B$16,Responses!$A$1:$AN$1,0))&amp;""),""))</f>
        <v/>
      </c>
      <c r="N210" s="20">
        <f>IF($A210="","",IFERROR(TRIM(INDEX(Responses!$A209:$AN209,MATCH(Lists!$B$17,Responses!$A$1:$AN$1,0))&amp;""),""))</f>
        <v/>
      </c>
      <c r="O210" s="20">
        <f>IF($A210="","",IFERROR(TRIM(INDEX(Responses!$A209:$AN209,MATCH(Lists!$B$18,Responses!$A$1:$AN$1,0))&amp;""),""))</f>
        <v/>
      </c>
      <c r="P210" s="20">
        <f>IF($A210="","",IFERROR(TRIM(INDEX(Responses!$A209:$AN209,MATCH(Lists!$B$19,Responses!$A$1:$AN$1,0))&amp;""),""))</f>
        <v/>
      </c>
      <c r="Q210" s="20">
        <f>IF($A210="","",IFERROR(TRIM(INDEX(Responses!$A209:$AN209,MATCH(Lists!$B$24,Responses!$A$1:$AN$1,0))&amp;""),""))</f>
        <v/>
      </c>
      <c r="R210" s="20">
        <f>IF($A210="","",IFERROR(TRIM(INDEX(Responses!$A209:$AN209,MATCH(Lists!$B$21,Responses!$A$1:$AN$1,0))&amp;""),""))</f>
        <v/>
      </c>
    </row>
    <row r="211">
      <c r="A211" s="20">
        <f>IFERROR(TRIM(INDEX(Responses!$A210:$AN210,MATCH(Lists!$B$3,Responses!$A$1:$AN$1,0))&amp;""),"")</f>
        <v/>
      </c>
      <c r="B211" s="20">
        <f>IF($A211="","",IFERROR(TRIM(INDEX(Responses!$A210:$AN210,MATCH(Lists!$B$4,Responses!$A$1:$AN$1,0))&amp;""),""))</f>
        <v/>
      </c>
      <c r="C211" s="20">
        <f>IF($A211="","",IF(IFERROR(TRIM(INDEX(Responses!$A210:$AN210,MATCH(Lists!$B$5,Responses!$A$1:$AN$1,0))&amp;""),"")&lt;&gt;"",IFERROR(TRIM(INDEX(Responses!$A210:$AN210,MATCH(Lists!$B$5,Responses!$A$1:$AN$1,0))&amp;""),""),IFERROR(TRIM(INDEX(Responses!$A210:$AN210,MATCH(Lists!$B$6,Responses!$A$1:$AN$1,0))&amp;""),"")))</f>
        <v/>
      </c>
      <c r="D211" s="20">
        <f>IF($A211="","",IFERROR(TRIM(INDEX(Responses!$A210:$AN210,MATCH(Lists!$B$7,Responses!$A$1:$AN$1,0))&amp;""),""))</f>
        <v/>
      </c>
      <c r="E211" s="20">
        <f>IF($A211="","",IFERROR(TRIM(INDEX(Responses!$A210:$AN210,MATCH(Lists!$B$8,Responses!$A$1:$AN$1,0))&amp;""),""))</f>
        <v/>
      </c>
      <c r="F211" s="20">
        <f>IF($A211="","",IFERROR(TRIM(INDEX(Responses!$A210:$AN210,MATCH(Lists!$B$9,Responses!$A$1:$AN$1,0))&amp;""),""))</f>
        <v/>
      </c>
      <c r="G211" s="20">
        <f>IF($A211="","",IFERROR(TRIM(INDEX(Responses!$A210:$AN210,MATCH(Lists!$B$10,Responses!$A$1:$AN$1,0))&amp;""),""))</f>
        <v/>
      </c>
      <c r="H211" s="20">
        <f>IF($A211="","",IFERROR(TRIM(INDEX(Responses!$A210:$AN210,MATCH(Lists!$B$11,Responses!$A$1:$AN$1,0))&amp;""),""))</f>
        <v/>
      </c>
      <c r="I211" s="20">
        <f>IF($A211="","",IFERROR(TRIM(INDEX(Responses!$A210:$AN210,MATCH(Lists!$B$12,Responses!$A$1:$AN$1,0))&amp;""),""))</f>
        <v/>
      </c>
      <c r="J211" s="20">
        <f>IF($A211="","",IFERROR(TRIM(INDEX(Responses!$A210:$AN210,MATCH(Lists!$B$13,Responses!$A$1:$AN$1,0))&amp;""),""))</f>
        <v/>
      </c>
      <c r="K211" s="20">
        <f>IF($A211="","",IFERROR(TRIM(INDEX(Responses!$A210:$AN210,MATCH(Lists!$B$14,Responses!$A$1:$AN$1,0))&amp;""),""))</f>
        <v/>
      </c>
      <c r="L211" s="20">
        <f>IF($A211="","",IFERROR(TRIM(INDEX(Responses!$A210:$AN210,MATCH(Lists!$B$15,Responses!$A$1:$AN$1,0))&amp;""),""))</f>
        <v/>
      </c>
      <c r="M211" s="20">
        <f>IF($A211="","",IFERROR(TRIM(INDEX(Responses!$A210:$AN210,MATCH(Lists!$B$16,Responses!$A$1:$AN$1,0))&amp;""),""))</f>
        <v/>
      </c>
      <c r="N211" s="20">
        <f>IF($A211="","",IFERROR(TRIM(INDEX(Responses!$A210:$AN210,MATCH(Lists!$B$17,Responses!$A$1:$AN$1,0))&amp;""),""))</f>
        <v/>
      </c>
      <c r="O211" s="20">
        <f>IF($A211="","",IFERROR(TRIM(INDEX(Responses!$A210:$AN210,MATCH(Lists!$B$18,Responses!$A$1:$AN$1,0))&amp;""),""))</f>
        <v/>
      </c>
      <c r="P211" s="20">
        <f>IF($A211="","",IFERROR(TRIM(INDEX(Responses!$A210:$AN210,MATCH(Lists!$B$19,Responses!$A$1:$AN$1,0))&amp;""),""))</f>
        <v/>
      </c>
      <c r="Q211" s="20">
        <f>IF($A211="","",IFERROR(TRIM(INDEX(Responses!$A210:$AN210,MATCH(Lists!$B$24,Responses!$A$1:$AN$1,0))&amp;""),""))</f>
        <v/>
      </c>
      <c r="R211" s="20">
        <f>IF($A211="","",IFERROR(TRIM(INDEX(Responses!$A210:$AN210,MATCH(Lists!$B$21,Responses!$A$1:$AN$1,0))&amp;""),""))</f>
        <v/>
      </c>
    </row>
    <row r="212">
      <c r="A212" s="20">
        <f>IFERROR(TRIM(INDEX(Responses!$A211:$AN211,MATCH(Lists!$B$3,Responses!$A$1:$AN$1,0))&amp;""),"")</f>
        <v/>
      </c>
      <c r="B212" s="20">
        <f>IF($A212="","",IFERROR(TRIM(INDEX(Responses!$A211:$AN211,MATCH(Lists!$B$4,Responses!$A$1:$AN$1,0))&amp;""),""))</f>
        <v/>
      </c>
      <c r="C212" s="20">
        <f>IF($A212="","",IF(IFERROR(TRIM(INDEX(Responses!$A211:$AN211,MATCH(Lists!$B$5,Responses!$A$1:$AN$1,0))&amp;""),"")&lt;&gt;"",IFERROR(TRIM(INDEX(Responses!$A211:$AN211,MATCH(Lists!$B$5,Responses!$A$1:$AN$1,0))&amp;""),""),IFERROR(TRIM(INDEX(Responses!$A211:$AN211,MATCH(Lists!$B$6,Responses!$A$1:$AN$1,0))&amp;""),"")))</f>
        <v/>
      </c>
      <c r="D212" s="20">
        <f>IF($A212="","",IFERROR(TRIM(INDEX(Responses!$A211:$AN211,MATCH(Lists!$B$7,Responses!$A$1:$AN$1,0))&amp;""),""))</f>
        <v/>
      </c>
      <c r="E212" s="20">
        <f>IF($A212="","",IFERROR(TRIM(INDEX(Responses!$A211:$AN211,MATCH(Lists!$B$8,Responses!$A$1:$AN$1,0))&amp;""),""))</f>
        <v/>
      </c>
      <c r="F212" s="20">
        <f>IF($A212="","",IFERROR(TRIM(INDEX(Responses!$A211:$AN211,MATCH(Lists!$B$9,Responses!$A$1:$AN$1,0))&amp;""),""))</f>
        <v/>
      </c>
      <c r="G212" s="20">
        <f>IF($A212="","",IFERROR(TRIM(INDEX(Responses!$A211:$AN211,MATCH(Lists!$B$10,Responses!$A$1:$AN$1,0))&amp;""),""))</f>
        <v/>
      </c>
      <c r="H212" s="20">
        <f>IF($A212="","",IFERROR(TRIM(INDEX(Responses!$A211:$AN211,MATCH(Lists!$B$11,Responses!$A$1:$AN$1,0))&amp;""),""))</f>
        <v/>
      </c>
      <c r="I212" s="20">
        <f>IF($A212="","",IFERROR(TRIM(INDEX(Responses!$A211:$AN211,MATCH(Lists!$B$12,Responses!$A$1:$AN$1,0))&amp;""),""))</f>
        <v/>
      </c>
      <c r="J212" s="20">
        <f>IF($A212="","",IFERROR(TRIM(INDEX(Responses!$A211:$AN211,MATCH(Lists!$B$13,Responses!$A$1:$AN$1,0))&amp;""),""))</f>
        <v/>
      </c>
      <c r="K212" s="20">
        <f>IF($A212="","",IFERROR(TRIM(INDEX(Responses!$A211:$AN211,MATCH(Lists!$B$14,Responses!$A$1:$AN$1,0))&amp;""),""))</f>
        <v/>
      </c>
      <c r="L212" s="20">
        <f>IF($A212="","",IFERROR(TRIM(INDEX(Responses!$A211:$AN211,MATCH(Lists!$B$15,Responses!$A$1:$AN$1,0))&amp;""),""))</f>
        <v/>
      </c>
      <c r="M212" s="20">
        <f>IF($A212="","",IFERROR(TRIM(INDEX(Responses!$A211:$AN211,MATCH(Lists!$B$16,Responses!$A$1:$AN$1,0))&amp;""),""))</f>
        <v/>
      </c>
      <c r="N212" s="20">
        <f>IF($A212="","",IFERROR(TRIM(INDEX(Responses!$A211:$AN211,MATCH(Lists!$B$17,Responses!$A$1:$AN$1,0))&amp;""),""))</f>
        <v/>
      </c>
      <c r="O212" s="20">
        <f>IF($A212="","",IFERROR(TRIM(INDEX(Responses!$A211:$AN211,MATCH(Lists!$B$18,Responses!$A$1:$AN$1,0))&amp;""),""))</f>
        <v/>
      </c>
      <c r="P212" s="20">
        <f>IF($A212="","",IFERROR(TRIM(INDEX(Responses!$A211:$AN211,MATCH(Lists!$B$19,Responses!$A$1:$AN$1,0))&amp;""),""))</f>
        <v/>
      </c>
      <c r="Q212" s="20">
        <f>IF($A212="","",IFERROR(TRIM(INDEX(Responses!$A211:$AN211,MATCH(Lists!$B$24,Responses!$A$1:$AN$1,0))&amp;""),""))</f>
        <v/>
      </c>
      <c r="R212" s="20">
        <f>IF($A212="","",IFERROR(TRIM(INDEX(Responses!$A211:$AN211,MATCH(Lists!$B$21,Responses!$A$1:$AN$1,0))&amp;""),""))</f>
        <v/>
      </c>
    </row>
    <row r="213">
      <c r="A213" s="20">
        <f>IFERROR(TRIM(INDEX(Responses!$A212:$AN212,MATCH(Lists!$B$3,Responses!$A$1:$AN$1,0))&amp;""),"")</f>
        <v/>
      </c>
      <c r="B213" s="20">
        <f>IF($A213="","",IFERROR(TRIM(INDEX(Responses!$A212:$AN212,MATCH(Lists!$B$4,Responses!$A$1:$AN$1,0))&amp;""),""))</f>
        <v/>
      </c>
      <c r="C213" s="20">
        <f>IF($A213="","",IF(IFERROR(TRIM(INDEX(Responses!$A212:$AN212,MATCH(Lists!$B$5,Responses!$A$1:$AN$1,0))&amp;""),"")&lt;&gt;"",IFERROR(TRIM(INDEX(Responses!$A212:$AN212,MATCH(Lists!$B$5,Responses!$A$1:$AN$1,0))&amp;""),""),IFERROR(TRIM(INDEX(Responses!$A212:$AN212,MATCH(Lists!$B$6,Responses!$A$1:$AN$1,0))&amp;""),"")))</f>
        <v/>
      </c>
      <c r="D213" s="20">
        <f>IF($A213="","",IFERROR(TRIM(INDEX(Responses!$A212:$AN212,MATCH(Lists!$B$7,Responses!$A$1:$AN$1,0))&amp;""),""))</f>
        <v/>
      </c>
      <c r="E213" s="20">
        <f>IF($A213="","",IFERROR(TRIM(INDEX(Responses!$A212:$AN212,MATCH(Lists!$B$8,Responses!$A$1:$AN$1,0))&amp;""),""))</f>
        <v/>
      </c>
      <c r="F213" s="20">
        <f>IF($A213="","",IFERROR(TRIM(INDEX(Responses!$A212:$AN212,MATCH(Lists!$B$9,Responses!$A$1:$AN$1,0))&amp;""),""))</f>
        <v/>
      </c>
      <c r="G213" s="20">
        <f>IF($A213="","",IFERROR(TRIM(INDEX(Responses!$A212:$AN212,MATCH(Lists!$B$10,Responses!$A$1:$AN$1,0))&amp;""),""))</f>
        <v/>
      </c>
      <c r="H213" s="20">
        <f>IF($A213="","",IFERROR(TRIM(INDEX(Responses!$A212:$AN212,MATCH(Lists!$B$11,Responses!$A$1:$AN$1,0))&amp;""),""))</f>
        <v/>
      </c>
      <c r="I213" s="20">
        <f>IF($A213="","",IFERROR(TRIM(INDEX(Responses!$A212:$AN212,MATCH(Lists!$B$12,Responses!$A$1:$AN$1,0))&amp;""),""))</f>
        <v/>
      </c>
      <c r="J213" s="20">
        <f>IF($A213="","",IFERROR(TRIM(INDEX(Responses!$A212:$AN212,MATCH(Lists!$B$13,Responses!$A$1:$AN$1,0))&amp;""),""))</f>
        <v/>
      </c>
      <c r="K213" s="20">
        <f>IF($A213="","",IFERROR(TRIM(INDEX(Responses!$A212:$AN212,MATCH(Lists!$B$14,Responses!$A$1:$AN$1,0))&amp;""),""))</f>
        <v/>
      </c>
      <c r="L213" s="20">
        <f>IF($A213="","",IFERROR(TRIM(INDEX(Responses!$A212:$AN212,MATCH(Lists!$B$15,Responses!$A$1:$AN$1,0))&amp;""),""))</f>
        <v/>
      </c>
      <c r="M213" s="20">
        <f>IF($A213="","",IFERROR(TRIM(INDEX(Responses!$A212:$AN212,MATCH(Lists!$B$16,Responses!$A$1:$AN$1,0))&amp;""),""))</f>
        <v/>
      </c>
      <c r="N213" s="20">
        <f>IF($A213="","",IFERROR(TRIM(INDEX(Responses!$A212:$AN212,MATCH(Lists!$B$17,Responses!$A$1:$AN$1,0))&amp;""),""))</f>
        <v/>
      </c>
      <c r="O213" s="20">
        <f>IF($A213="","",IFERROR(TRIM(INDEX(Responses!$A212:$AN212,MATCH(Lists!$B$18,Responses!$A$1:$AN$1,0))&amp;""),""))</f>
        <v/>
      </c>
      <c r="P213" s="20">
        <f>IF($A213="","",IFERROR(TRIM(INDEX(Responses!$A212:$AN212,MATCH(Lists!$B$19,Responses!$A$1:$AN$1,0))&amp;""),""))</f>
        <v/>
      </c>
      <c r="Q213" s="20">
        <f>IF($A213="","",IFERROR(TRIM(INDEX(Responses!$A212:$AN212,MATCH(Lists!$B$24,Responses!$A$1:$AN$1,0))&amp;""),""))</f>
        <v/>
      </c>
      <c r="R213" s="20">
        <f>IF($A213="","",IFERROR(TRIM(INDEX(Responses!$A212:$AN212,MATCH(Lists!$B$21,Responses!$A$1:$AN$1,0))&amp;""),""))</f>
        <v/>
      </c>
    </row>
    <row r="214">
      <c r="A214" s="20">
        <f>IFERROR(TRIM(INDEX(Responses!$A213:$AN213,MATCH(Lists!$B$3,Responses!$A$1:$AN$1,0))&amp;""),"")</f>
        <v/>
      </c>
      <c r="B214" s="20">
        <f>IF($A214="","",IFERROR(TRIM(INDEX(Responses!$A213:$AN213,MATCH(Lists!$B$4,Responses!$A$1:$AN$1,0))&amp;""),""))</f>
        <v/>
      </c>
      <c r="C214" s="20">
        <f>IF($A214="","",IF(IFERROR(TRIM(INDEX(Responses!$A213:$AN213,MATCH(Lists!$B$5,Responses!$A$1:$AN$1,0))&amp;""),"")&lt;&gt;"",IFERROR(TRIM(INDEX(Responses!$A213:$AN213,MATCH(Lists!$B$5,Responses!$A$1:$AN$1,0))&amp;""),""),IFERROR(TRIM(INDEX(Responses!$A213:$AN213,MATCH(Lists!$B$6,Responses!$A$1:$AN$1,0))&amp;""),"")))</f>
        <v/>
      </c>
      <c r="D214" s="20">
        <f>IF($A214="","",IFERROR(TRIM(INDEX(Responses!$A213:$AN213,MATCH(Lists!$B$7,Responses!$A$1:$AN$1,0))&amp;""),""))</f>
        <v/>
      </c>
      <c r="E214" s="20">
        <f>IF($A214="","",IFERROR(TRIM(INDEX(Responses!$A213:$AN213,MATCH(Lists!$B$8,Responses!$A$1:$AN$1,0))&amp;""),""))</f>
        <v/>
      </c>
      <c r="F214" s="20">
        <f>IF($A214="","",IFERROR(TRIM(INDEX(Responses!$A213:$AN213,MATCH(Lists!$B$9,Responses!$A$1:$AN$1,0))&amp;""),""))</f>
        <v/>
      </c>
      <c r="G214" s="20">
        <f>IF($A214="","",IFERROR(TRIM(INDEX(Responses!$A213:$AN213,MATCH(Lists!$B$10,Responses!$A$1:$AN$1,0))&amp;""),""))</f>
        <v/>
      </c>
      <c r="H214" s="20">
        <f>IF($A214="","",IFERROR(TRIM(INDEX(Responses!$A213:$AN213,MATCH(Lists!$B$11,Responses!$A$1:$AN$1,0))&amp;""),""))</f>
        <v/>
      </c>
      <c r="I214" s="20">
        <f>IF($A214="","",IFERROR(TRIM(INDEX(Responses!$A213:$AN213,MATCH(Lists!$B$12,Responses!$A$1:$AN$1,0))&amp;""),""))</f>
        <v/>
      </c>
      <c r="J214" s="20">
        <f>IF($A214="","",IFERROR(TRIM(INDEX(Responses!$A213:$AN213,MATCH(Lists!$B$13,Responses!$A$1:$AN$1,0))&amp;""),""))</f>
        <v/>
      </c>
      <c r="K214" s="20">
        <f>IF($A214="","",IFERROR(TRIM(INDEX(Responses!$A213:$AN213,MATCH(Lists!$B$14,Responses!$A$1:$AN$1,0))&amp;""),""))</f>
        <v/>
      </c>
      <c r="L214" s="20">
        <f>IF($A214="","",IFERROR(TRIM(INDEX(Responses!$A213:$AN213,MATCH(Lists!$B$15,Responses!$A$1:$AN$1,0))&amp;""),""))</f>
        <v/>
      </c>
      <c r="M214" s="20">
        <f>IF($A214="","",IFERROR(TRIM(INDEX(Responses!$A213:$AN213,MATCH(Lists!$B$16,Responses!$A$1:$AN$1,0))&amp;""),""))</f>
        <v/>
      </c>
      <c r="N214" s="20">
        <f>IF($A214="","",IFERROR(TRIM(INDEX(Responses!$A213:$AN213,MATCH(Lists!$B$17,Responses!$A$1:$AN$1,0))&amp;""),""))</f>
        <v/>
      </c>
      <c r="O214" s="20">
        <f>IF($A214="","",IFERROR(TRIM(INDEX(Responses!$A213:$AN213,MATCH(Lists!$B$18,Responses!$A$1:$AN$1,0))&amp;""),""))</f>
        <v/>
      </c>
      <c r="P214" s="20">
        <f>IF($A214="","",IFERROR(TRIM(INDEX(Responses!$A213:$AN213,MATCH(Lists!$B$19,Responses!$A$1:$AN$1,0))&amp;""),""))</f>
        <v/>
      </c>
      <c r="Q214" s="20">
        <f>IF($A214="","",IFERROR(TRIM(INDEX(Responses!$A213:$AN213,MATCH(Lists!$B$24,Responses!$A$1:$AN$1,0))&amp;""),""))</f>
        <v/>
      </c>
      <c r="R214" s="20">
        <f>IF($A214="","",IFERROR(TRIM(INDEX(Responses!$A213:$AN213,MATCH(Lists!$B$21,Responses!$A$1:$AN$1,0))&amp;""),""))</f>
        <v/>
      </c>
    </row>
    <row r="215">
      <c r="A215" s="20">
        <f>IFERROR(TRIM(INDEX(Responses!$A214:$AN214,MATCH(Lists!$B$3,Responses!$A$1:$AN$1,0))&amp;""),"")</f>
        <v/>
      </c>
      <c r="B215" s="20">
        <f>IF($A215="","",IFERROR(TRIM(INDEX(Responses!$A214:$AN214,MATCH(Lists!$B$4,Responses!$A$1:$AN$1,0))&amp;""),""))</f>
        <v/>
      </c>
      <c r="C215" s="20">
        <f>IF($A215="","",IF(IFERROR(TRIM(INDEX(Responses!$A214:$AN214,MATCH(Lists!$B$5,Responses!$A$1:$AN$1,0))&amp;""),"")&lt;&gt;"",IFERROR(TRIM(INDEX(Responses!$A214:$AN214,MATCH(Lists!$B$5,Responses!$A$1:$AN$1,0))&amp;""),""),IFERROR(TRIM(INDEX(Responses!$A214:$AN214,MATCH(Lists!$B$6,Responses!$A$1:$AN$1,0))&amp;""),"")))</f>
        <v/>
      </c>
      <c r="D215" s="20">
        <f>IF($A215="","",IFERROR(TRIM(INDEX(Responses!$A214:$AN214,MATCH(Lists!$B$7,Responses!$A$1:$AN$1,0))&amp;""),""))</f>
        <v/>
      </c>
      <c r="E215" s="20">
        <f>IF($A215="","",IFERROR(TRIM(INDEX(Responses!$A214:$AN214,MATCH(Lists!$B$8,Responses!$A$1:$AN$1,0))&amp;""),""))</f>
        <v/>
      </c>
      <c r="F215" s="20">
        <f>IF($A215="","",IFERROR(TRIM(INDEX(Responses!$A214:$AN214,MATCH(Lists!$B$9,Responses!$A$1:$AN$1,0))&amp;""),""))</f>
        <v/>
      </c>
      <c r="G215" s="20">
        <f>IF($A215="","",IFERROR(TRIM(INDEX(Responses!$A214:$AN214,MATCH(Lists!$B$10,Responses!$A$1:$AN$1,0))&amp;""),""))</f>
        <v/>
      </c>
      <c r="H215" s="20">
        <f>IF($A215="","",IFERROR(TRIM(INDEX(Responses!$A214:$AN214,MATCH(Lists!$B$11,Responses!$A$1:$AN$1,0))&amp;""),""))</f>
        <v/>
      </c>
      <c r="I215" s="20">
        <f>IF($A215="","",IFERROR(TRIM(INDEX(Responses!$A214:$AN214,MATCH(Lists!$B$12,Responses!$A$1:$AN$1,0))&amp;""),""))</f>
        <v/>
      </c>
      <c r="J215" s="20">
        <f>IF($A215="","",IFERROR(TRIM(INDEX(Responses!$A214:$AN214,MATCH(Lists!$B$13,Responses!$A$1:$AN$1,0))&amp;""),""))</f>
        <v/>
      </c>
      <c r="K215" s="20">
        <f>IF($A215="","",IFERROR(TRIM(INDEX(Responses!$A214:$AN214,MATCH(Lists!$B$14,Responses!$A$1:$AN$1,0))&amp;""),""))</f>
        <v/>
      </c>
      <c r="L215" s="20">
        <f>IF($A215="","",IFERROR(TRIM(INDEX(Responses!$A214:$AN214,MATCH(Lists!$B$15,Responses!$A$1:$AN$1,0))&amp;""),""))</f>
        <v/>
      </c>
      <c r="M215" s="20">
        <f>IF($A215="","",IFERROR(TRIM(INDEX(Responses!$A214:$AN214,MATCH(Lists!$B$16,Responses!$A$1:$AN$1,0))&amp;""),""))</f>
        <v/>
      </c>
      <c r="N215" s="20">
        <f>IF($A215="","",IFERROR(TRIM(INDEX(Responses!$A214:$AN214,MATCH(Lists!$B$17,Responses!$A$1:$AN$1,0))&amp;""),""))</f>
        <v/>
      </c>
      <c r="O215" s="20">
        <f>IF($A215="","",IFERROR(TRIM(INDEX(Responses!$A214:$AN214,MATCH(Lists!$B$18,Responses!$A$1:$AN$1,0))&amp;""),""))</f>
        <v/>
      </c>
      <c r="P215" s="20">
        <f>IF($A215="","",IFERROR(TRIM(INDEX(Responses!$A214:$AN214,MATCH(Lists!$B$19,Responses!$A$1:$AN$1,0))&amp;""),""))</f>
        <v/>
      </c>
      <c r="Q215" s="20">
        <f>IF($A215="","",IFERROR(TRIM(INDEX(Responses!$A214:$AN214,MATCH(Lists!$B$24,Responses!$A$1:$AN$1,0))&amp;""),""))</f>
        <v/>
      </c>
      <c r="R215" s="20">
        <f>IF($A215="","",IFERROR(TRIM(INDEX(Responses!$A214:$AN214,MATCH(Lists!$B$21,Responses!$A$1:$AN$1,0))&amp;""),""))</f>
        <v/>
      </c>
    </row>
    <row r="216">
      <c r="A216" s="20">
        <f>IFERROR(TRIM(INDEX(Responses!$A215:$AN215,MATCH(Lists!$B$3,Responses!$A$1:$AN$1,0))&amp;""),"")</f>
        <v/>
      </c>
      <c r="B216" s="20">
        <f>IF($A216="","",IFERROR(TRIM(INDEX(Responses!$A215:$AN215,MATCH(Lists!$B$4,Responses!$A$1:$AN$1,0))&amp;""),""))</f>
        <v/>
      </c>
      <c r="C216" s="20">
        <f>IF($A216="","",IF(IFERROR(TRIM(INDEX(Responses!$A215:$AN215,MATCH(Lists!$B$5,Responses!$A$1:$AN$1,0))&amp;""),"")&lt;&gt;"",IFERROR(TRIM(INDEX(Responses!$A215:$AN215,MATCH(Lists!$B$5,Responses!$A$1:$AN$1,0))&amp;""),""),IFERROR(TRIM(INDEX(Responses!$A215:$AN215,MATCH(Lists!$B$6,Responses!$A$1:$AN$1,0))&amp;""),"")))</f>
        <v/>
      </c>
      <c r="D216" s="20">
        <f>IF($A216="","",IFERROR(TRIM(INDEX(Responses!$A215:$AN215,MATCH(Lists!$B$7,Responses!$A$1:$AN$1,0))&amp;""),""))</f>
        <v/>
      </c>
      <c r="E216" s="20">
        <f>IF($A216="","",IFERROR(TRIM(INDEX(Responses!$A215:$AN215,MATCH(Lists!$B$8,Responses!$A$1:$AN$1,0))&amp;""),""))</f>
        <v/>
      </c>
      <c r="F216" s="20">
        <f>IF($A216="","",IFERROR(TRIM(INDEX(Responses!$A215:$AN215,MATCH(Lists!$B$9,Responses!$A$1:$AN$1,0))&amp;""),""))</f>
        <v/>
      </c>
      <c r="G216" s="20">
        <f>IF($A216="","",IFERROR(TRIM(INDEX(Responses!$A215:$AN215,MATCH(Lists!$B$10,Responses!$A$1:$AN$1,0))&amp;""),""))</f>
        <v/>
      </c>
      <c r="H216" s="20">
        <f>IF($A216="","",IFERROR(TRIM(INDEX(Responses!$A215:$AN215,MATCH(Lists!$B$11,Responses!$A$1:$AN$1,0))&amp;""),""))</f>
        <v/>
      </c>
      <c r="I216" s="20">
        <f>IF($A216="","",IFERROR(TRIM(INDEX(Responses!$A215:$AN215,MATCH(Lists!$B$12,Responses!$A$1:$AN$1,0))&amp;""),""))</f>
        <v/>
      </c>
      <c r="J216" s="20">
        <f>IF($A216="","",IFERROR(TRIM(INDEX(Responses!$A215:$AN215,MATCH(Lists!$B$13,Responses!$A$1:$AN$1,0))&amp;""),""))</f>
        <v/>
      </c>
      <c r="K216" s="20">
        <f>IF($A216="","",IFERROR(TRIM(INDEX(Responses!$A215:$AN215,MATCH(Lists!$B$14,Responses!$A$1:$AN$1,0))&amp;""),""))</f>
        <v/>
      </c>
      <c r="L216" s="20">
        <f>IF($A216="","",IFERROR(TRIM(INDEX(Responses!$A215:$AN215,MATCH(Lists!$B$15,Responses!$A$1:$AN$1,0))&amp;""),""))</f>
        <v/>
      </c>
      <c r="M216" s="20">
        <f>IF($A216="","",IFERROR(TRIM(INDEX(Responses!$A215:$AN215,MATCH(Lists!$B$16,Responses!$A$1:$AN$1,0))&amp;""),""))</f>
        <v/>
      </c>
      <c r="N216" s="20">
        <f>IF($A216="","",IFERROR(TRIM(INDEX(Responses!$A215:$AN215,MATCH(Lists!$B$17,Responses!$A$1:$AN$1,0))&amp;""),""))</f>
        <v/>
      </c>
      <c r="O216" s="20">
        <f>IF($A216="","",IFERROR(TRIM(INDEX(Responses!$A215:$AN215,MATCH(Lists!$B$18,Responses!$A$1:$AN$1,0))&amp;""),""))</f>
        <v/>
      </c>
      <c r="P216" s="20">
        <f>IF($A216="","",IFERROR(TRIM(INDEX(Responses!$A215:$AN215,MATCH(Lists!$B$19,Responses!$A$1:$AN$1,0))&amp;""),""))</f>
        <v/>
      </c>
      <c r="Q216" s="20">
        <f>IF($A216="","",IFERROR(TRIM(INDEX(Responses!$A215:$AN215,MATCH(Lists!$B$24,Responses!$A$1:$AN$1,0))&amp;""),""))</f>
        <v/>
      </c>
      <c r="R216" s="20">
        <f>IF($A216="","",IFERROR(TRIM(INDEX(Responses!$A215:$AN215,MATCH(Lists!$B$21,Responses!$A$1:$AN$1,0))&amp;""),""))</f>
        <v/>
      </c>
    </row>
    <row r="217">
      <c r="A217" s="20">
        <f>IFERROR(TRIM(INDEX(Responses!$A216:$AN216,MATCH(Lists!$B$3,Responses!$A$1:$AN$1,0))&amp;""),"")</f>
        <v/>
      </c>
      <c r="B217" s="20">
        <f>IF($A217="","",IFERROR(TRIM(INDEX(Responses!$A216:$AN216,MATCH(Lists!$B$4,Responses!$A$1:$AN$1,0))&amp;""),""))</f>
        <v/>
      </c>
      <c r="C217" s="20">
        <f>IF($A217="","",IF(IFERROR(TRIM(INDEX(Responses!$A216:$AN216,MATCH(Lists!$B$5,Responses!$A$1:$AN$1,0))&amp;""),"")&lt;&gt;"",IFERROR(TRIM(INDEX(Responses!$A216:$AN216,MATCH(Lists!$B$5,Responses!$A$1:$AN$1,0))&amp;""),""),IFERROR(TRIM(INDEX(Responses!$A216:$AN216,MATCH(Lists!$B$6,Responses!$A$1:$AN$1,0))&amp;""),"")))</f>
        <v/>
      </c>
      <c r="D217" s="20">
        <f>IF($A217="","",IFERROR(TRIM(INDEX(Responses!$A216:$AN216,MATCH(Lists!$B$7,Responses!$A$1:$AN$1,0))&amp;""),""))</f>
        <v/>
      </c>
      <c r="E217" s="20">
        <f>IF($A217="","",IFERROR(TRIM(INDEX(Responses!$A216:$AN216,MATCH(Lists!$B$8,Responses!$A$1:$AN$1,0))&amp;""),""))</f>
        <v/>
      </c>
      <c r="F217" s="20">
        <f>IF($A217="","",IFERROR(TRIM(INDEX(Responses!$A216:$AN216,MATCH(Lists!$B$9,Responses!$A$1:$AN$1,0))&amp;""),""))</f>
        <v/>
      </c>
      <c r="G217" s="20">
        <f>IF($A217="","",IFERROR(TRIM(INDEX(Responses!$A216:$AN216,MATCH(Lists!$B$10,Responses!$A$1:$AN$1,0))&amp;""),""))</f>
        <v/>
      </c>
      <c r="H217" s="20">
        <f>IF($A217="","",IFERROR(TRIM(INDEX(Responses!$A216:$AN216,MATCH(Lists!$B$11,Responses!$A$1:$AN$1,0))&amp;""),""))</f>
        <v/>
      </c>
      <c r="I217" s="20">
        <f>IF($A217="","",IFERROR(TRIM(INDEX(Responses!$A216:$AN216,MATCH(Lists!$B$12,Responses!$A$1:$AN$1,0))&amp;""),""))</f>
        <v/>
      </c>
      <c r="J217" s="20">
        <f>IF($A217="","",IFERROR(TRIM(INDEX(Responses!$A216:$AN216,MATCH(Lists!$B$13,Responses!$A$1:$AN$1,0))&amp;""),""))</f>
        <v/>
      </c>
      <c r="K217" s="20">
        <f>IF($A217="","",IFERROR(TRIM(INDEX(Responses!$A216:$AN216,MATCH(Lists!$B$14,Responses!$A$1:$AN$1,0))&amp;""),""))</f>
        <v/>
      </c>
      <c r="L217" s="20">
        <f>IF($A217="","",IFERROR(TRIM(INDEX(Responses!$A216:$AN216,MATCH(Lists!$B$15,Responses!$A$1:$AN$1,0))&amp;""),""))</f>
        <v/>
      </c>
      <c r="M217" s="20">
        <f>IF($A217="","",IFERROR(TRIM(INDEX(Responses!$A216:$AN216,MATCH(Lists!$B$16,Responses!$A$1:$AN$1,0))&amp;""),""))</f>
        <v/>
      </c>
      <c r="N217" s="20">
        <f>IF($A217="","",IFERROR(TRIM(INDEX(Responses!$A216:$AN216,MATCH(Lists!$B$17,Responses!$A$1:$AN$1,0))&amp;""),""))</f>
        <v/>
      </c>
      <c r="O217" s="20">
        <f>IF($A217="","",IFERROR(TRIM(INDEX(Responses!$A216:$AN216,MATCH(Lists!$B$18,Responses!$A$1:$AN$1,0))&amp;""),""))</f>
        <v/>
      </c>
      <c r="P217" s="20">
        <f>IF($A217="","",IFERROR(TRIM(INDEX(Responses!$A216:$AN216,MATCH(Lists!$B$19,Responses!$A$1:$AN$1,0))&amp;""),""))</f>
        <v/>
      </c>
      <c r="Q217" s="20">
        <f>IF($A217="","",IFERROR(TRIM(INDEX(Responses!$A216:$AN216,MATCH(Lists!$B$24,Responses!$A$1:$AN$1,0))&amp;""),""))</f>
        <v/>
      </c>
      <c r="R217" s="20">
        <f>IF($A217="","",IFERROR(TRIM(INDEX(Responses!$A216:$AN216,MATCH(Lists!$B$21,Responses!$A$1:$AN$1,0))&amp;""),""))</f>
        <v/>
      </c>
    </row>
    <row r="218">
      <c r="A218" s="20">
        <f>IFERROR(TRIM(INDEX(Responses!$A217:$AN217,MATCH(Lists!$B$3,Responses!$A$1:$AN$1,0))&amp;""),"")</f>
        <v/>
      </c>
      <c r="B218" s="20">
        <f>IF($A218="","",IFERROR(TRIM(INDEX(Responses!$A217:$AN217,MATCH(Lists!$B$4,Responses!$A$1:$AN$1,0))&amp;""),""))</f>
        <v/>
      </c>
      <c r="C218" s="20">
        <f>IF($A218="","",IF(IFERROR(TRIM(INDEX(Responses!$A217:$AN217,MATCH(Lists!$B$5,Responses!$A$1:$AN$1,0))&amp;""),"")&lt;&gt;"",IFERROR(TRIM(INDEX(Responses!$A217:$AN217,MATCH(Lists!$B$5,Responses!$A$1:$AN$1,0))&amp;""),""),IFERROR(TRIM(INDEX(Responses!$A217:$AN217,MATCH(Lists!$B$6,Responses!$A$1:$AN$1,0))&amp;""),"")))</f>
        <v/>
      </c>
      <c r="D218" s="20">
        <f>IF($A218="","",IFERROR(TRIM(INDEX(Responses!$A217:$AN217,MATCH(Lists!$B$7,Responses!$A$1:$AN$1,0))&amp;""),""))</f>
        <v/>
      </c>
      <c r="E218" s="20">
        <f>IF($A218="","",IFERROR(TRIM(INDEX(Responses!$A217:$AN217,MATCH(Lists!$B$8,Responses!$A$1:$AN$1,0))&amp;""),""))</f>
        <v/>
      </c>
      <c r="F218" s="20">
        <f>IF($A218="","",IFERROR(TRIM(INDEX(Responses!$A217:$AN217,MATCH(Lists!$B$9,Responses!$A$1:$AN$1,0))&amp;""),""))</f>
        <v/>
      </c>
      <c r="G218" s="20">
        <f>IF($A218="","",IFERROR(TRIM(INDEX(Responses!$A217:$AN217,MATCH(Lists!$B$10,Responses!$A$1:$AN$1,0))&amp;""),""))</f>
        <v/>
      </c>
      <c r="H218" s="20">
        <f>IF($A218="","",IFERROR(TRIM(INDEX(Responses!$A217:$AN217,MATCH(Lists!$B$11,Responses!$A$1:$AN$1,0))&amp;""),""))</f>
        <v/>
      </c>
      <c r="I218" s="20">
        <f>IF($A218="","",IFERROR(TRIM(INDEX(Responses!$A217:$AN217,MATCH(Lists!$B$12,Responses!$A$1:$AN$1,0))&amp;""),""))</f>
        <v/>
      </c>
      <c r="J218" s="20">
        <f>IF($A218="","",IFERROR(TRIM(INDEX(Responses!$A217:$AN217,MATCH(Lists!$B$13,Responses!$A$1:$AN$1,0))&amp;""),""))</f>
        <v/>
      </c>
      <c r="K218" s="20">
        <f>IF($A218="","",IFERROR(TRIM(INDEX(Responses!$A217:$AN217,MATCH(Lists!$B$14,Responses!$A$1:$AN$1,0))&amp;""),""))</f>
        <v/>
      </c>
      <c r="L218" s="20">
        <f>IF($A218="","",IFERROR(TRIM(INDEX(Responses!$A217:$AN217,MATCH(Lists!$B$15,Responses!$A$1:$AN$1,0))&amp;""),""))</f>
        <v/>
      </c>
      <c r="M218" s="20">
        <f>IF($A218="","",IFERROR(TRIM(INDEX(Responses!$A217:$AN217,MATCH(Lists!$B$16,Responses!$A$1:$AN$1,0))&amp;""),""))</f>
        <v/>
      </c>
      <c r="N218" s="20">
        <f>IF($A218="","",IFERROR(TRIM(INDEX(Responses!$A217:$AN217,MATCH(Lists!$B$17,Responses!$A$1:$AN$1,0))&amp;""),""))</f>
        <v/>
      </c>
      <c r="O218" s="20">
        <f>IF($A218="","",IFERROR(TRIM(INDEX(Responses!$A217:$AN217,MATCH(Lists!$B$18,Responses!$A$1:$AN$1,0))&amp;""),""))</f>
        <v/>
      </c>
      <c r="P218" s="20">
        <f>IF($A218="","",IFERROR(TRIM(INDEX(Responses!$A217:$AN217,MATCH(Lists!$B$19,Responses!$A$1:$AN$1,0))&amp;""),""))</f>
        <v/>
      </c>
      <c r="Q218" s="20">
        <f>IF($A218="","",IFERROR(TRIM(INDEX(Responses!$A217:$AN217,MATCH(Lists!$B$24,Responses!$A$1:$AN$1,0))&amp;""),""))</f>
        <v/>
      </c>
      <c r="R218" s="20">
        <f>IF($A218="","",IFERROR(TRIM(INDEX(Responses!$A217:$AN217,MATCH(Lists!$B$21,Responses!$A$1:$AN$1,0))&amp;""),""))</f>
        <v/>
      </c>
    </row>
    <row r="219">
      <c r="A219" s="20">
        <f>IFERROR(TRIM(INDEX(Responses!$A218:$AN218,MATCH(Lists!$B$3,Responses!$A$1:$AN$1,0))&amp;""),"")</f>
        <v/>
      </c>
      <c r="B219" s="20">
        <f>IF($A219="","",IFERROR(TRIM(INDEX(Responses!$A218:$AN218,MATCH(Lists!$B$4,Responses!$A$1:$AN$1,0))&amp;""),""))</f>
        <v/>
      </c>
      <c r="C219" s="20">
        <f>IF($A219="","",IF(IFERROR(TRIM(INDEX(Responses!$A218:$AN218,MATCH(Lists!$B$5,Responses!$A$1:$AN$1,0))&amp;""),"")&lt;&gt;"",IFERROR(TRIM(INDEX(Responses!$A218:$AN218,MATCH(Lists!$B$5,Responses!$A$1:$AN$1,0))&amp;""),""),IFERROR(TRIM(INDEX(Responses!$A218:$AN218,MATCH(Lists!$B$6,Responses!$A$1:$AN$1,0))&amp;""),"")))</f>
        <v/>
      </c>
      <c r="D219" s="20">
        <f>IF($A219="","",IFERROR(TRIM(INDEX(Responses!$A218:$AN218,MATCH(Lists!$B$7,Responses!$A$1:$AN$1,0))&amp;""),""))</f>
        <v/>
      </c>
      <c r="E219" s="20">
        <f>IF($A219="","",IFERROR(TRIM(INDEX(Responses!$A218:$AN218,MATCH(Lists!$B$8,Responses!$A$1:$AN$1,0))&amp;""),""))</f>
        <v/>
      </c>
      <c r="F219" s="20">
        <f>IF($A219="","",IFERROR(TRIM(INDEX(Responses!$A218:$AN218,MATCH(Lists!$B$9,Responses!$A$1:$AN$1,0))&amp;""),""))</f>
        <v/>
      </c>
      <c r="G219" s="20">
        <f>IF($A219="","",IFERROR(TRIM(INDEX(Responses!$A218:$AN218,MATCH(Lists!$B$10,Responses!$A$1:$AN$1,0))&amp;""),""))</f>
        <v/>
      </c>
      <c r="H219" s="20">
        <f>IF($A219="","",IFERROR(TRIM(INDEX(Responses!$A218:$AN218,MATCH(Lists!$B$11,Responses!$A$1:$AN$1,0))&amp;""),""))</f>
        <v/>
      </c>
      <c r="I219" s="20">
        <f>IF($A219="","",IFERROR(TRIM(INDEX(Responses!$A218:$AN218,MATCH(Lists!$B$12,Responses!$A$1:$AN$1,0))&amp;""),""))</f>
        <v/>
      </c>
      <c r="J219" s="20">
        <f>IF($A219="","",IFERROR(TRIM(INDEX(Responses!$A218:$AN218,MATCH(Lists!$B$13,Responses!$A$1:$AN$1,0))&amp;""),""))</f>
        <v/>
      </c>
      <c r="K219" s="20">
        <f>IF($A219="","",IFERROR(TRIM(INDEX(Responses!$A218:$AN218,MATCH(Lists!$B$14,Responses!$A$1:$AN$1,0))&amp;""),""))</f>
        <v/>
      </c>
      <c r="L219" s="20">
        <f>IF($A219="","",IFERROR(TRIM(INDEX(Responses!$A218:$AN218,MATCH(Lists!$B$15,Responses!$A$1:$AN$1,0))&amp;""),""))</f>
        <v/>
      </c>
      <c r="M219" s="20">
        <f>IF($A219="","",IFERROR(TRIM(INDEX(Responses!$A218:$AN218,MATCH(Lists!$B$16,Responses!$A$1:$AN$1,0))&amp;""),""))</f>
        <v/>
      </c>
      <c r="N219" s="20">
        <f>IF($A219="","",IFERROR(TRIM(INDEX(Responses!$A218:$AN218,MATCH(Lists!$B$17,Responses!$A$1:$AN$1,0))&amp;""),""))</f>
        <v/>
      </c>
      <c r="O219" s="20">
        <f>IF($A219="","",IFERROR(TRIM(INDEX(Responses!$A218:$AN218,MATCH(Lists!$B$18,Responses!$A$1:$AN$1,0))&amp;""),""))</f>
        <v/>
      </c>
      <c r="P219" s="20">
        <f>IF($A219="","",IFERROR(TRIM(INDEX(Responses!$A218:$AN218,MATCH(Lists!$B$19,Responses!$A$1:$AN$1,0))&amp;""),""))</f>
        <v/>
      </c>
      <c r="Q219" s="20">
        <f>IF($A219="","",IFERROR(TRIM(INDEX(Responses!$A218:$AN218,MATCH(Lists!$B$24,Responses!$A$1:$AN$1,0))&amp;""),""))</f>
        <v/>
      </c>
      <c r="R219" s="20">
        <f>IF($A219="","",IFERROR(TRIM(INDEX(Responses!$A218:$AN218,MATCH(Lists!$B$21,Responses!$A$1:$AN$1,0))&amp;""),""))</f>
        <v/>
      </c>
    </row>
    <row r="220">
      <c r="A220" s="20">
        <f>IFERROR(TRIM(INDEX(Responses!$A219:$AN219,MATCH(Lists!$B$3,Responses!$A$1:$AN$1,0))&amp;""),"")</f>
        <v/>
      </c>
      <c r="B220" s="20">
        <f>IF($A220="","",IFERROR(TRIM(INDEX(Responses!$A219:$AN219,MATCH(Lists!$B$4,Responses!$A$1:$AN$1,0))&amp;""),""))</f>
        <v/>
      </c>
      <c r="C220" s="20">
        <f>IF($A220="","",IF(IFERROR(TRIM(INDEX(Responses!$A219:$AN219,MATCH(Lists!$B$5,Responses!$A$1:$AN$1,0))&amp;""),"")&lt;&gt;"",IFERROR(TRIM(INDEX(Responses!$A219:$AN219,MATCH(Lists!$B$5,Responses!$A$1:$AN$1,0))&amp;""),""),IFERROR(TRIM(INDEX(Responses!$A219:$AN219,MATCH(Lists!$B$6,Responses!$A$1:$AN$1,0))&amp;""),"")))</f>
        <v/>
      </c>
      <c r="D220" s="20">
        <f>IF($A220="","",IFERROR(TRIM(INDEX(Responses!$A219:$AN219,MATCH(Lists!$B$7,Responses!$A$1:$AN$1,0))&amp;""),""))</f>
        <v/>
      </c>
      <c r="E220" s="20">
        <f>IF($A220="","",IFERROR(TRIM(INDEX(Responses!$A219:$AN219,MATCH(Lists!$B$8,Responses!$A$1:$AN$1,0))&amp;""),""))</f>
        <v/>
      </c>
      <c r="F220" s="20">
        <f>IF($A220="","",IFERROR(TRIM(INDEX(Responses!$A219:$AN219,MATCH(Lists!$B$9,Responses!$A$1:$AN$1,0))&amp;""),""))</f>
        <v/>
      </c>
      <c r="G220" s="20">
        <f>IF($A220="","",IFERROR(TRIM(INDEX(Responses!$A219:$AN219,MATCH(Lists!$B$10,Responses!$A$1:$AN$1,0))&amp;""),""))</f>
        <v/>
      </c>
      <c r="H220" s="20">
        <f>IF($A220="","",IFERROR(TRIM(INDEX(Responses!$A219:$AN219,MATCH(Lists!$B$11,Responses!$A$1:$AN$1,0))&amp;""),""))</f>
        <v/>
      </c>
      <c r="I220" s="20">
        <f>IF($A220="","",IFERROR(TRIM(INDEX(Responses!$A219:$AN219,MATCH(Lists!$B$12,Responses!$A$1:$AN$1,0))&amp;""),""))</f>
        <v/>
      </c>
      <c r="J220" s="20">
        <f>IF($A220="","",IFERROR(TRIM(INDEX(Responses!$A219:$AN219,MATCH(Lists!$B$13,Responses!$A$1:$AN$1,0))&amp;""),""))</f>
        <v/>
      </c>
      <c r="K220" s="20">
        <f>IF($A220="","",IFERROR(TRIM(INDEX(Responses!$A219:$AN219,MATCH(Lists!$B$14,Responses!$A$1:$AN$1,0))&amp;""),""))</f>
        <v/>
      </c>
      <c r="L220" s="20">
        <f>IF($A220="","",IFERROR(TRIM(INDEX(Responses!$A219:$AN219,MATCH(Lists!$B$15,Responses!$A$1:$AN$1,0))&amp;""),""))</f>
        <v/>
      </c>
      <c r="M220" s="20">
        <f>IF($A220="","",IFERROR(TRIM(INDEX(Responses!$A219:$AN219,MATCH(Lists!$B$16,Responses!$A$1:$AN$1,0))&amp;""),""))</f>
        <v/>
      </c>
      <c r="N220" s="20">
        <f>IF($A220="","",IFERROR(TRIM(INDEX(Responses!$A219:$AN219,MATCH(Lists!$B$17,Responses!$A$1:$AN$1,0))&amp;""),""))</f>
        <v/>
      </c>
      <c r="O220" s="20">
        <f>IF($A220="","",IFERROR(TRIM(INDEX(Responses!$A219:$AN219,MATCH(Lists!$B$18,Responses!$A$1:$AN$1,0))&amp;""),""))</f>
        <v/>
      </c>
      <c r="P220" s="20">
        <f>IF($A220="","",IFERROR(TRIM(INDEX(Responses!$A219:$AN219,MATCH(Lists!$B$19,Responses!$A$1:$AN$1,0))&amp;""),""))</f>
        <v/>
      </c>
      <c r="Q220" s="20">
        <f>IF($A220="","",IFERROR(TRIM(INDEX(Responses!$A219:$AN219,MATCH(Lists!$B$24,Responses!$A$1:$AN$1,0))&amp;""),""))</f>
        <v/>
      </c>
      <c r="R220" s="20">
        <f>IF($A220="","",IFERROR(TRIM(INDEX(Responses!$A219:$AN219,MATCH(Lists!$B$21,Responses!$A$1:$AN$1,0))&amp;""),""))</f>
        <v/>
      </c>
    </row>
    <row r="221">
      <c r="A221" s="20">
        <f>IFERROR(TRIM(INDEX(Responses!$A220:$AN220,MATCH(Lists!$B$3,Responses!$A$1:$AN$1,0))&amp;""),"")</f>
        <v/>
      </c>
      <c r="B221" s="20">
        <f>IF($A221="","",IFERROR(TRIM(INDEX(Responses!$A220:$AN220,MATCH(Lists!$B$4,Responses!$A$1:$AN$1,0))&amp;""),""))</f>
        <v/>
      </c>
      <c r="C221" s="20">
        <f>IF($A221="","",IF(IFERROR(TRIM(INDEX(Responses!$A220:$AN220,MATCH(Lists!$B$5,Responses!$A$1:$AN$1,0))&amp;""),"")&lt;&gt;"",IFERROR(TRIM(INDEX(Responses!$A220:$AN220,MATCH(Lists!$B$5,Responses!$A$1:$AN$1,0))&amp;""),""),IFERROR(TRIM(INDEX(Responses!$A220:$AN220,MATCH(Lists!$B$6,Responses!$A$1:$AN$1,0))&amp;""),"")))</f>
        <v/>
      </c>
      <c r="D221" s="20">
        <f>IF($A221="","",IFERROR(TRIM(INDEX(Responses!$A220:$AN220,MATCH(Lists!$B$7,Responses!$A$1:$AN$1,0))&amp;""),""))</f>
        <v/>
      </c>
      <c r="E221" s="20">
        <f>IF($A221="","",IFERROR(TRIM(INDEX(Responses!$A220:$AN220,MATCH(Lists!$B$8,Responses!$A$1:$AN$1,0))&amp;""),""))</f>
        <v/>
      </c>
      <c r="F221" s="20">
        <f>IF($A221="","",IFERROR(TRIM(INDEX(Responses!$A220:$AN220,MATCH(Lists!$B$9,Responses!$A$1:$AN$1,0))&amp;""),""))</f>
        <v/>
      </c>
      <c r="G221" s="20">
        <f>IF($A221="","",IFERROR(TRIM(INDEX(Responses!$A220:$AN220,MATCH(Lists!$B$10,Responses!$A$1:$AN$1,0))&amp;""),""))</f>
        <v/>
      </c>
      <c r="H221" s="20">
        <f>IF($A221="","",IFERROR(TRIM(INDEX(Responses!$A220:$AN220,MATCH(Lists!$B$11,Responses!$A$1:$AN$1,0))&amp;""),""))</f>
        <v/>
      </c>
      <c r="I221" s="20">
        <f>IF($A221="","",IFERROR(TRIM(INDEX(Responses!$A220:$AN220,MATCH(Lists!$B$12,Responses!$A$1:$AN$1,0))&amp;""),""))</f>
        <v/>
      </c>
      <c r="J221" s="20">
        <f>IF($A221="","",IFERROR(TRIM(INDEX(Responses!$A220:$AN220,MATCH(Lists!$B$13,Responses!$A$1:$AN$1,0))&amp;""),""))</f>
        <v/>
      </c>
      <c r="K221" s="20">
        <f>IF($A221="","",IFERROR(TRIM(INDEX(Responses!$A220:$AN220,MATCH(Lists!$B$14,Responses!$A$1:$AN$1,0))&amp;""),""))</f>
        <v/>
      </c>
      <c r="L221" s="20">
        <f>IF($A221="","",IFERROR(TRIM(INDEX(Responses!$A220:$AN220,MATCH(Lists!$B$15,Responses!$A$1:$AN$1,0))&amp;""),""))</f>
        <v/>
      </c>
      <c r="M221" s="20">
        <f>IF($A221="","",IFERROR(TRIM(INDEX(Responses!$A220:$AN220,MATCH(Lists!$B$16,Responses!$A$1:$AN$1,0))&amp;""),""))</f>
        <v/>
      </c>
      <c r="N221" s="20">
        <f>IF($A221="","",IFERROR(TRIM(INDEX(Responses!$A220:$AN220,MATCH(Lists!$B$17,Responses!$A$1:$AN$1,0))&amp;""),""))</f>
        <v/>
      </c>
      <c r="O221" s="20">
        <f>IF($A221="","",IFERROR(TRIM(INDEX(Responses!$A220:$AN220,MATCH(Lists!$B$18,Responses!$A$1:$AN$1,0))&amp;""),""))</f>
        <v/>
      </c>
      <c r="P221" s="20">
        <f>IF($A221="","",IFERROR(TRIM(INDEX(Responses!$A220:$AN220,MATCH(Lists!$B$19,Responses!$A$1:$AN$1,0))&amp;""),""))</f>
        <v/>
      </c>
      <c r="Q221" s="20">
        <f>IF($A221="","",IFERROR(TRIM(INDEX(Responses!$A220:$AN220,MATCH(Lists!$B$24,Responses!$A$1:$AN$1,0))&amp;""),""))</f>
        <v/>
      </c>
      <c r="R221" s="20">
        <f>IF($A221="","",IFERROR(TRIM(INDEX(Responses!$A220:$AN220,MATCH(Lists!$B$21,Responses!$A$1:$AN$1,0))&amp;""),""))</f>
        <v/>
      </c>
    </row>
    <row r="222">
      <c r="A222" s="20">
        <f>IFERROR(TRIM(INDEX(Responses!$A221:$AN221,MATCH(Lists!$B$3,Responses!$A$1:$AN$1,0))&amp;""),"")</f>
        <v/>
      </c>
      <c r="B222" s="20">
        <f>IF($A222="","",IFERROR(TRIM(INDEX(Responses!$A221:$AN221,MATCH(Lists!$B$4,Responses!$A$1:$AN$1,0))&amp;""),""))</f>
        <v/>
      </c>
      <c r="C222" s="20">
        <f>IF($A222="","",IF(IFERROR(TRIM(INDEX(Responses!$A221:$AN221,MATCH(Lists!$B$5,Responses!$A$1:$AN$1,0))&amp;""),"")&lt;&gt;"",IFERROR(TRIM(INDEX(Responses!$A221:$AN221,MATCH(Lists!$B$5,Responses!$A$1:$AN$1,0))&amp;""),""),IFERROR(TRIM(INDEX(Responses!$A221:$AN221,MATCH(Lists!$B$6,Responses!$A$1:$AN$1,0))&amp;""),"")))</f>
        <v/>
      </c>
      <c r="D222" s="20">
        <f>IF($A222="","",IFERROR(TRIM(INDEX(Responses!$A221:$AN221,MATCH(Lists!$B$7,Responses!$A$1:$AN$1,0))&amp;""),""))</f>
        <v/>
      </c>
      <c r="E222" s="20">
        <f>IF($A222="","",IFERROR(TRIM(INDEX(Responses!$A221:$AN221,MATCH(Lists!$B$8,Responses!$A$1:$AN$1,0))&amp;""),""))</f>
        <v/>
      </c>
      <c r="F222" s="20">
        <f>IF($A222="","",IFERROR(TRIM(INDEX(Responses!$A221:$AN221,MATCH(Lists!$B$9,Responses!$A$1:$AN$1,0))&amp;""),""))</f>
        <v/>
      </c>
      <c r="G222" s="20">
        <f>IF($A222="","",IFERROR(TRIM(INDEX(Responses!$A221:$AN221,MATCH(Lists!$B$10,Responses!$A$1:$AN$1,0))&amp;""),""))</f>
        <v/>
      </c>
      <c r="H222" s="20">
        <f>IF($A222="","",IFERROR(TRIM(INDEX(Responses!$A221:$AN221,MATCH(Lists!$B$11,Responses!$A$1:$AN$1,0))&amp;""),""))</f>
        <v/>
      </c>
      <c r="I222" s="20">
        <f>IF($A222="","",IFERROR(TRIM(INDEX(Responses!$A221:$AN221,MATCH(Lists!$B$12,Responses!$A$1:$AN$1,0))&amp;""),""))</f>
        <v/>
      </c>
      <c r="J222" s="20">
        <f>IF($A222="","",IFERROR(TRIM(INDEX(Responses!$A221:$AN221,MATCH(Lists!$B$13,Responses!$A$1:$AN$1,0))&amp;""),""))</f>
        <v/>
      </c>
      <c r="K222" s="20">
        <f>IF($A222="","",IFERROR(TRIM(INDEX(Responses!$A221:$AN221,MATCH(Lists!$B$14,Responses!$A$1:$AN$1,0))&amp;""),""))</f>
        <v/>
      </c>
      <c r="L222" s="20">
        <f>IF($A222="","",IFERROR(TRIM(INDEX(Responses!$A221:$AN221,MATCH(Lists!$B$15,Responses!$A$1:$AN$1,0))&amp;""),""))</f>
        <v/>
      </c>
      <c r="M222" s="20">
        <f>IF($A222="","",IFERROR(TRIM(INDEX(Responses!$A221:$AN221,MATCH(Lists!$B$16,Responses!$A$1:$AN$1,0))&amp;""),""))</f>
        <v/>
      </c>
      <c r="N222" s="20">
        <f>IF($A222="","",IFERROR(TRIM(INDEX(Responses!$A221:$AN221,MATCH(Lists!$B$17,Responses!$A$1:$AN$1,0))&amp;""),""))</f>
        <v/>
      </c>
      <c r="O222" s="20">
        <f>IF($A222="","",IFERROR(TRIM(INDEX(Responses!$A221:$AN221,MATCH(Lists!$B$18,Responses!$A$1:$AN$1,0))&amp;""),""))</f>
        <v/>
      </c>
      <c r="P222" s="20">
        <f>IF($A222="","",IFERROR(TRIM(INDEX(Responses!$A221:$AN221,MATCH(Lists!$B$19,Responses!$A$1:$AN$1,0))&amp;""),""))</f>
        <v/>
      </c>
      <c r="Q222" s="20">
        <f>IF($A222="","",IFERROR(TRIM(INDEX(Responses!$A221:$AN221,MATCH(Lists!$B$24,Responses!$A$1:$AN$1,0))&amp;""),""))</f>
        <v/>
      </c>
      <c r="R222" s="20">
        <f>IF($A222="","",IFERROR(TRIM(INDEX(Responses!$A221:$AN221,MATCH(Lists!$B$21,Responses!$A$1:$AN$1,0))&amp;""),""))</f>
        <v/>
      </c>
    </row>
    <row r="223">
      <c r="A223" s="20">
        <f>IFERROR(TRIM(INDEX(Responses!$A222:$AN222,MATCH(Lists!$B$3,Responses!$A$1:$AN$1,0))&amp;""),"")</f>
        <v/>
      </c>
      <c r="B223" s="20">
        <f>IF($A223="","",IFERROR(TRIM(INDEX(Responses!$A222:$AN222,MATCH(Lists!$B$4,Responses!$A$1:$AN$1,0))&amp;""),""))</f>
        <v/>
      </c>
      <c r="C223" s="20">
        <f>IF($A223="","",IF(IFERROR(TRIM(INDEX(Responses!$A222:$AN222,MATCH(Lists!$B$5,Responses!$A$1:$AN$1,0))&amp;""),"")&lt;&gt;"",IFERROR(TRIM(INDEX(Responses!$A222:$AN222,MATCH(Lists!$B$5,Responses!$A$1:$AN$1,0))&amp;""),""),IFERROR(TRIM(INDEX(Responses!$A222:$AN222,MATCH(Lists!$B$6,Responses!$A$1:$AN$1,0))&amp;""),"")))</f>
        <v/>
      </c>
      <c r="D223" s="20">
        <f>IF($A223="","",IFERROR(TRIM(INDEX(Responses!$A222:$AN222,MATCH(Lists!$B$7,Responses!$A$1:$AN$1,0))&amp;""),""))</f>
        <v/>
      </c>
      <c r="E223" s="20">
        <f>IF($A223="","",IFERROR(TRIM(INDEX(Responses!$A222:$AN222,MATCH(Lists!$B$8,Responses!$A$1:$AN$1,0))&amp;""),""))</f>
        <v/>
      </c>
      <c r="F223" s="20">
        <f>IF($A223="","",IFERROR(TRIM(INDEX(Responses!$A222:$AN222,MATCH(Lists!$B$9,Responses!$A$1:$AN$1,0))&amp;""),""))</f>
        <v/>
      </c>
      <c r="G223" s="20">
        <f>IF($A223="","",IFERROR(TRIM(INDEX(Responses!$A222:$AN222,MATCH(Lists!$B$10,Responses!$A$1:$AN$1,0))&amp;""),""))</f>
        <v/>
      </c>
      <c r="H223" s="20">
        <f>IF($A223="","",IFERROR(TRIM(INDEX(Responses!$A222:$AN222,MATCH(Lists!$B$11,Responses!$A$1:$AN$1,0))&amp;""),""))</f>
        <v/>
      </c>
      <c r="I223" s="20">
        <f>IF($A223="","",IFERROR(TRIM(INDEX(Responses!$A222:$AN222,MATCH(Lists!$B$12,Responses!$A$1:$AN$1,0))&amp;""),""))</f>
        <v/>
      </c>
      <c r="J223" s="20">
        <f>IF($A223="","",IFERROR(TRIM(INDEX(Responses!$A222:$AN222,MATCH(Lists!$B$13,Responses!$A$1:$AN$1,0))&amp;""),""))</f>
        <v/>
      </c>
      <c r="K223" s="20">
        <f>IF($A223="","",IFERROR(TRIM(INDEX(Responses!$A222:$AN222,MATCH(Lists!$B$14,Responses!$A$1:$AN$1,0))&amp;""),""))</f>
        <v/>
      </c>
      <c r="L223" s="20">
        <f>IF($A223="","",IFERROR(TRIM(INDEX(Responses!$A222:$AN222,MATCH(Lists!$B$15,Responses!$A$1:$AN$1,0))&amp;""),""))</f>
        <v/>
      </c>
      <c r="M223" s="20">
        <f>IF($A223="","",IFERROR(TRIM(INDEX(Responses!$A222:$AN222,MATCH(Lists!$B$16,Responses!$A$1:$AN$1,0))&amp;""),""))</f>
        <v/>
      </c>
      <c r="N223" s="20">
        <f>IF($A223="","",IFERROR(TRIM(INDEX(Responses!$A222:$AN222,MATCH(Lists!$B$17,Responses!$A$1:$AN$1,0))&amp;""),""))</f>
        <v/>
      </c>
      <c r="O223" s="20">
        <f>IF($A223="","",IFERROR(TRIM(INDEX(Responses!$A222:$AN222,MATCH(Lists!$B$18,Responses!$A$1:$AN$1,0))&amp;""),""))</f>
        <v/>
      </c>
      <c r="P223" s="20">
        <f>IF($A223="","",IFERROR(TRIM(INDEX(Responses!$A222:$AN222,MATCH(Lists!$B$19,Responses!$A$1:$AN$1,0))&amp;""),""))</f>
        <v/>
      </c>
      <c r="Q223" s="20">
        <f>IF($A223="","",IFERROR(TRIM(INDEX(Responses!$A222:$AN222,MATCH(Lists!$B$24,Responses!$A$1:$AN$1,0))&amp;""),""))</f>
        <v/>
      </c>
      <c r="R223" s="20">
        <f>IF($A223="","",IFERROR(TRIM(INDEX(Responses!$A222:$AN222,MATCH(Lists!$B$21,Responses!$A$1:$AN$1,0))&amp;""),""))</f>
        <v/>
      </c>
    </row>
    <row r="224">
      <c r="A224" s="20">
        <f>IFERROR(TRIM(INDEX(Responses!$A223:$AN223,MATCH(Lists!$B$3,Responses!$A$1:$AN$1,0))&amp;""),"")</f>
        <v/>
      </c>
      <c r="B224" s="20">
        <f>IF($A224="","",IFERROR(TRIM(INDEX(Responses!$A223:$AN223,MATCH(Lists!$B$4,Responses!$A$1:$AN$1,0))&amp;""),""))</f>
        <v/>
      </c>
      <c r="C224" s="20">
        <f>IF($A224="","",IF(IFERROR(TRIM(INDEX(Responses!$A223:$AN223,MATCH(Lists!$B$5,Responses!$A$1:$AN$1,0))&amp;""),"")&lt;&gt;"",IFERROR(TRIM(INDEX(Responses!$A223:$AN223,MATCH(Lists!$B$5,Responses!$A$1:$AN$1,0))&amp;""),""),IFERROR(TRIM(INDEX(Responses!$A223:$AN223,MATCH(Lists!$B$6,Responses!$A$1:$AN$1,0))&amp;""),"")))</f>
        <v/>
      </c>
      <c r="D224" s="20">
        <f>IF($A224="","",IFERROR(TRIM(INDEX(Responses!$A223:$AN223,MATCH(Lists!$B$7,Responses!$A$1:$AN$1,0))&amp;""),""))</f>
        <v/>
      </c>
      <c r="E224" s="20">
        <f>IF($A224="","",IFERROR(TRIM(INDEX(Responses!$A223:$AN223,MATCH(Lists!$B$8,Responses!$A$1:$AN$1,0))&amp;""),""))</f>
        <v/>
      </c>
      <c r="F224" s="20">
        <f>IF($A224="","",IFERROR(TRIM(INDEX(Responses!$A223:$AN223,MATCH(Lists!$B$9,Responses!$A$1:$AN$1,0))&amp;""),""))</f>
        <v/>
      </c>
      <c r="G224" s="20">
        <f>IF($A224="","",IFERROR(TRIM(INDEX(Responses!$A223:$AN223,MATCH(Lists!$B$10,Responses!$A$1:$AN$1,0))&amp;""),""))</f>
        <v/>
      </c>
      <c r="H224" s="20">
        <f>IF($A224="","",IFERROR(TRIM(INDEX(Responses!$A223:$AN223,MATCH(Lists!$B$11,Responses!$A$1:$AN$1,0))&amp;""),""))</f>
        <v/>
      </c>
      <c r="I224" s="20">
        <f>IF($A224="","",IFERROR(TRIM(INDEX(Responses!$A223:$AN223,MATCH(Lists!$B$12,Responses!$A$1:$AN$1,0))&amp;""),""))</f>
        <v/>
      </c>
      <c r="J224" s="20">
        <f>IF($A224="","",IFERROR(TRIM(INDEX(Responses!$A223:$AN223,MATCH(Lists!$B$13,Responses!$A$1:$AN$1,0))&amp;""),""))</f>
        <v/>
      </c>
      <c r="K224" s="20">
        <f>IF($A224="","",IFERROR(TRIM(INDEX(Responses!$A223:$AN223,MATCH(Lists!$B$14,Responses!$A$1:$AN$1,0))&amp;""),""))</f>
        <v/>
      </c>
      <c r="L224" s="20">
        <f>IF($A224="","",IFERROR(TRIM(INDEX(Responses!$A223:$AN223,MATCH(Lists!$B$15,Responses!$A$1:$AN$1,0))&amp;""),""))</f>
        <v/>
      </c>
      <c r="M224" s="20">
        <f>IF($A224="","",IFERROR(TRIM(INDEX(Responses!$A223:$AN223,MATCH(Lists!$B$16,Responses!$A$1:$AN$1,0))&amp;""),""))</f>
        <v/>
      </c>
      <c r="N224" s="20">
        <f>IF($A224="","",IFERROR(TRIM(INDEX(Responses!$A223:$AN223,MATCH(Lists!$B$17,Responses!$A$1:$AN$1,0))&amp;""),""))</f>
        <v/>
      </c>
      <c r="O224" s="20">
        <f>IF($A224="","",IFERROR(TRIM(INDEX(Responses!$A223:$AN223,MATCH(Lists!$B$18,Responses!$A$1:$AN$1,0))&amp;""),""))</f>
        <v/>
      </c>
      <c r="P224" s="20">
        <f>IF($A224="","",IFERROR(TRIM(INDEX(Responses!$A223:$AN223,MATCH(Lists!$B$19,Responses!$A$1:$AN$1,0))&amp;""),""))</f>
        <v/>
      </c>
      <c r="Q224" s="20">
        <f>IF($A224="","",IFERROR(TRIM(INDEX(Responses!$A223:$AN223,MATCH(Lists!$B$24,Responses!$A$1:$AN$1,0))&amp;""),""))</f>
        <v/>
      </c>
      <c r="R224" s="20">
        <f>IF($A224="","",IFERROR(TRIM(INDEX(Responses!$A223:$AN223,MATCH(Lists!$B$21,Responses!$A$1:$AN$1,0))&amp;""),""))</f>
        <v/>
      </c>
    </row>
    <row r="225">
      <c r="A225" s="20">
        <f>IFERROR(TRIM(INDEX(Responses!$A224:$AN224,MATCH(Lists!$B$3,Responses!$A$1:$AN$1,0))&amp;""),"")</f>
        <v/>
      </c>
      <c r="B225" s="20">
        <f>IF($A225="","",IFERROR(TRIM(INDEX(Responses!$A224:$AN224,MATCH(Lists!$B$4,Responses!$A$1:$AN$1,0))&amp;""),""))</f>
        <v/>
      </c>
      <c r="C225" s="20">
        <f>IF($A225="","",IF(IFERROR(TRIM(INDEX(Responses!$A224:$AN224,MATCH(Lists!$B$5,Responses!$A$1:$AN$1,0))&amp;""),"")&lt;&gt;"",IFERROR(TRIM(INDEX(Responses!$A224:$AN224,MATCH(Lists!$B$5,Responses!$A$1:$AN$1,0))&amp;""),""),IFERROR(TRIM(INDEX(Responses!$A224:$AN224,MATCH(Lists!$B$6,Responses!$A$1:$AN$1,0))&amp;""),"")))</f>
        <v/>
      </c>
      <c r="D225" s="20">
        <f>IF($A225="","",IFERROR(TRIM(INDEX(Responses!$A224:$AN224,MATCH(Lists!$B$7,Responses!$A$1:$AN$1,0))&amp;""),""))</f>
        <v/>
      </c>
      <c r="E225" s="20">
        <f>IF($A225="","",IFERROR(TRIM(INDEX(Responses!$A224:$AN224,MATCH(Lists!$B$8,Responses!$A$1:$AN$1,0))&amp;""),""))</f>
        <v/>
      </c>
      <c r="F225" s="20">
        <f>IF($A225="","",IFERROR(TRIM(INDEX(Responses!$A224:$AN224,MATCH(Lists!$B$9,Responses!$A$1:$AN$1,0))&amp;""),""))</f>
        <v/>
      </c>
      <c r="G225" s="20">
        <f>IF($A225="","",IFERROR(TRIM(INDEX(Responses!$A224:$AN224,MATCH(Lists!$B$10,Responses!$A$1:$AN$1,0))&amp;""),""))</f>
        <v/>
      </c>
      <c r="H225" s="20">
        <f>IF($A225="","",IFERROR(TRIM(INDEX(Responses!$A224:$AN224,MATCH(Lists!$B$11,Responses!$A$1:$AN$1,0))&amp;""),""))</f>
        <v/>
      </c>
      <c r="I225" s="20">
        <f>IF($A225="","",IFERROR(TRIM(INDEX(Responses!$A224:$AN224,MATCH(Lists!$B$12,Responses!$A$1:$AN$1,0))&amp;""),""))</f>
        <v/>
      </c>
      <c r="J225" s="20">
        <f>IF($A225="","",IFERROR(TRIM(INDEX(Responses!$A224:$AN224,MATCH(Lists!$B$13,Responses!$A$1:$AN$1,0))&amp;""),""))</f>
        <v/>
      </c>
      <c r="K225" s="20">
        <f>IF($A225="","",IFERROR(TRIM(INDEX(Responses!$A224:$AN224,MATCH(Lists!$B$14,Responses!$A$1:$AN$1,0))&amp;""),""))</f>
        <v/>
      </c>
      <c r="L225" s="20">
        <f>IF($A225="","",IFERROR(TRIM(INDEX(Responses!$A224:$AN224,MATCH(Lists!$B$15,Responses!$A$1:$AN$1,0))&amp;""),""))</f>
        <v/>
      </c>
      <c r="M225" s="20">
        <f>IF($A225="","",IFERROR(TRIM(INDEX(Responses!$A224:$AN224,MATCH(Lists!$B$16,Responses!$A$1:$AN$1,0))&amp;""),""))</f>
        <v/>
      </c>
      <c r="N225" s="20">
        <f>IF($A225="","",IFERROR(TRIM(INDEX(Responses!$A224:$AN224,MATCH(Lists!$B$17,Responses!$A$1:$AN$1,0))&amp;""),""))</f>
        <v/>
      </c>
      <c r="O225" s="20">
        <f>IF($A225="","",IFERROR(TRIM(INDEX(Responses!$A224:$AN224,MATCH(Lists!$B$18,Responses!$A$1:$AN$1,0))&amp;""),""))</f>
        <v/>
      </c>
      <c r="P225" s="20">
        <f>IF($A225="","",IFERROR(TRIM(INDEX(Responses!$A224:$AN224,MATCH(Lists!$B$19,Responses!$A$1:$AN$1,0))&amp;""),""))</f>
        <v/>
      </c>
      <c r="Q225" s="20">
        <f>IF($A225="","",IFERROR(TRIM(INDEX(Responses!$A224:$AN224,MATCH(Lists!$B$24,Responses!$A$1:$AN$1,0))&amp;""),""))</f>
        <v/>
      </c>
      <c r="R225" s="20">
        <f>IF($A225="","",IFERROR(TRIM(INDEX(Responses!$A224:$AN224,MATCH(Lists!$B$21,Responses!$A$1:$AN$1,0))&amp;""),""))</f>
        <v/>
      </c>
    </row>
    <row r="226">
      <c r="A226" s="20">
        <f>IFERROR(TRIM(INDEX(Responses!$A225:$AN225,MATCH(Lists!$B$3,Responses!$A$1:$AN$1,0))&amp;""),"")</f>
        <v/>
      </c>
      <c r="B226" s="20">
        <f>IF($A226="","",IFERROR(TRIM(INDEX(Responses!$A225:$AN225,MATCH(Lists!$B$4,Responses!$A$1:$AN$1,0))&amp;""),""))</f>
        <v/>
      </c>
      <c r="C226" s="20">
        <f>IF($A226="","",IF(IFERROR(TRIM(INDEX(Responses!$A225:$AN225,MATCH(Lists!$B$5,Responses!$A$1:$AN$1,0))&amp;""),"")&lt;&gt;"",IFERROR(TRIM(INDEX(Responses!$A225:$AN225,MATCH(Lists!$B$5,Responses!$A$1:$AN$1,0))&amp;""),""),IFERROR(TRIM(INDEX(Responses!$A225:$AN225,MATCH(Lists!$B$6,Responses!$A$1:$AN$1,0))&amp;""),"")))</f>
        <v/>
      </c>
      <c r="D226" s="20">
        <f>IF($A226="","",IFERROR(TRIM(INDEX(Responses!$A225:$AN225,MATCH(Lists!$B$7,Responses!$A$1:$AN$1,0))&amp;""),""))</f>
        <v/>
      </c>
      <c r="E226" s="20">
        <f>IF($A226="","",IFERROR(TRIM(INDEX(Responses!$A225:$AN225,MATCH(Lists!$B$8,Responses!$A$1:$AN$1,0))&amp;""),""))</f>
        <v/>
      </c>
      <c r="F226" s="20">
        <f>IF($A226="","",IFERROR(TRIM(INDEX(Responses!$A225:$AN225,MATCH(Lists!$B$9,Responses!$A$1:$AN$1,0))&amp;""),""))</f>
        <v/>
      </c>
      <c r="G226" s="20">
        <f>IF($A226="","",IFERROR(TRIM(INDEX(Responses!$A225:$AN225,MATCH(Lists!$B$10,Responses!$A$1:$AN$1,0))&amp;""),""))</f>
        <v/>
      </c>
      <c r="H226" s="20">
        <f>IF($A226="","",IFERROR(TRIM(INDEX(Responses!$A225:$AN225,MATCH(Lists!$B$11,Responses!$A$1:$AN$1,0))&amp;""),""))</f>
        <v/>
      </c>
      <c r="I226" s="20">
        <f>IF($A226="","",IFERROR(TRIM(INDEX(Responses!$A225:$AN225,MATCH(Lists!$B$12,Responses!$A$1:$AN$1,0))&amp;""),""))</f>
        <v/>
      </c>
      <c r="J226" s="20">
        <f>IF($A226="","",IFERROR(TRIM(INDEX(Responses!$A225:$AN225,MATCH(Lists!$B$13,Responses!$A$1:$AN$1,0))&amp;""),""))</f>
        <v/>
      </c>
      <c r="K226" s="20">
        <f>IF($A226="","",IFERROR(TRIM(INDEX(Responses!$A225:$AN225,MATCH(Lists!$B$14,Responses!$A$1:$AN$1,0))&amp;""),""))</f>
        <v/>
      </c>
      <c r="L226" s="20">
        <f>IF($A226="","",IFERROR(TRIM(INDEX(Responses!$A225:$AN225,MATCH(Lists!$B$15,Responses!$A$1:$AN$1,0))&amp;""),""))</f>
        <v/>
      </c>
      <c r="M226" s="20">
        <f>IF($A226="","",IFERROR(TRIM(INDEX(Responses!$A225:$AN225,MATCH(Lists!$B$16,Responses!$A$1:$AN$1,0))&amp;""),""))</f>
        <v/>
      </c>
      <c r="N226" s="20">
        <f>IF($A226="","",IFERROR(TRIM(INDEX(Responses!$A225:$AN225,MATCH(Lists!$B$17,Responses!$A$1:$AN$1,0))&amp;""),""))</f>
        <v/>
      </c>
      <c r="O226" s="20">
        <f>IF($A226="","",IFERROR(TRIM(INDEX(Responses!$A225:$AN225,MATCH(Lists!$B$18,Responses!$A$1:$AN$1,0))&amp;""),""))</f>
        <v/>
      </c>
      <c r="P226" s="20">
        <f>IF($A226="","",IFERROR(TRIM(INDEX(Responses!$A225:$AN225,MATCH(Lists!$B$19,Responses!$A$1:$AN$1,0))&amp;""),""))</f>
        <v/>
      </c>
      <c r="Q226" s="20">
        <f>IF($A226="","",IFERROR(TRIM(INDEX(Responses!$A225:$AN225,MATCH(Lists!$B$24,Responses!$A$1:$AN$1,0))&amp;""),""))</f>
        <v/>
      </c>
      <c r="R226" s="20">
        <f>IF($A226="","",IFERROR(TRIM(INDEX(Responses!$A225:$AN225,MATCH(Lists!$B$21,Responses!$A$1:$AN$1,0))&amp;""),""))</f>
        <v/>
      </c>
    </row>
    <row r="227">
      <c r="A227" s="20">
        <f>IFERROR(TRIM(INDEX(Responses!$A226:$AN226,MATCH(Lists!$B$3,Responses!$A$1:$AN$1,0))&amp;""),"")</f>
        <v/>
      </c>
      <c r="B227" s="20">
        <f>IF($A227="","",IFERROR(TRIM(INDEX(Responses!$A226:$AN226,MATCH(Lists!$B$4,Responses!$A$1:$AN$1,0))&amp;""),""))</f>
        <v/>
      </c>
      <c r="C227" s="20">
        <f>IF($A227="","",IF(IFERROR(TRIM(INDEX(Responses!$A226:$AN226,MATCH(Lists!$B$5,Responses!$A$1:$AN$1,0))&amp;""),"")&lt;&gt;"",IFERROR(TRIM(INDEX(Responses!$A226:$AN226,MATCH(Lists!$B$5,Responses!$A$1:$AN$1,0))&amp;""),""),IFERROR(TRIM(INDEX(Responses!$A226:$AN226,MATCH(Lists!$B$6,Responses!$A$1:$AN$1,0))&amp;""),"")))</f>
        <v/>
      </c>
      <c r="D227" s="20">
        <f>IF($A227="","",IFERROR(TRIM(INDEX(Responses!$A226:$AN226,MATCH(Lists!$B$7,Responses!$A$1:$AN$1,0))&amp;""),""))</f>
        <v/>
      </c>
      <c r="E227" s="20">
        <f>IF($A227="","",IFERROR(TRIM(INDEX(Responses!$A226:$AN226,MATCH(Lists!$B$8,Responses!$A$1:$AN$1,0))&amp;""),""))</f>
        <v/>
      </c>
      <c r="F227" s="20">
        <f>IF($A227="","",IFERROR(TRIM(INDEX(Responses!$A226:$AN226,MATCH(Lists!$B$9,Responses!$A$1:$AN$1,0))&amp;""),""))</f>
        <v/>
      </c>
      <c r="G227" s="20">
        <f>IF($A227="","",IFERROR(TRIM(INDEX(Responses!$A226:$AN226,MATCH(Lists!$B$10,Responses!$A$1:$AN$1,0))&amp;""),""))</f>
        <v/>
      </c>
      <c r="H227" s="20">
        <f>IF($A227="","",IFERROR(TRIM(INDEX(Responses!$A226:$AN226,MATCH(Lists!$B$11,Responses!$A$1:$AN$1,0))&amp;""),""))</f>
        <v/>
      </c>
      <c r="I227" s="20">
        <f>IF($A227="","",IFERROR(TRIM(INDEX(Responses!$A226:$AN226,MATCH(Lists!$B$12,Responses!$A$1:$AN$1,0))&amp;""),""))</f>
        <v/>
      </c>
      <c r="J227" s="20">
        <f>IF($A227="","",IFERROR(TRIM(INDEX(Responses!$A226:$AN226,MATCH(Lists!$B$13,Responses!$A$1:$AN$1,0))&amp;""),""))</f>
        <v/>
      </c>
      <c r="K227" s="20">
        <f>IF($A227="","",IFERROR(TRIM(INDEX(Responses!$A226:$AN226,MATCH(Lists!$B$14,Responses!$A$1:$AN$1,0))&amp;""),""))</f>
        <v/>
      </c>
      <c r="L227" s="20">
        <f>IF($A227="","",IFERROR(TRIM(INDEX(Responses!$A226:$AN226,MATCH(Lists!$B$15,Responses!$A$1:$AN$1,0))&amp;""),""))</f>
        <v/>
      </c>
      <c r="M227" s="20">
        <f>IF($A227="","",IFERROR(TRIM(INDEX(Responses!$A226:$AN226,MATCH(Lists!$B$16,Responses!$A$1:$AN$1,0))&amp;""),""))</f>
        <v/>
      </c>
      <c r="N227" s="20">
        <f>IF($A227="","",IFERROR(TRIM(INDEX(Responses!$A226:$AN226,MATCH(Lists!$B$17,Responses!$A$1:$AN$1,0))&amp;""),""))</f>
        <v/>
      </c>
      <c r="O227" s="20">
        <f>IF($A227="","",IFERROR(TRIM(INDEX(Responses!$A226:$AN226,MATCH(Lists!$B$18,Responses!$A$1:$AN$1,0))&amp;""),""))</f>
        <v/>
      </c>
      <c r="P227" s="20">
        <f>IF($A227="","",IFERROR(TRIM(INDEX(Responses!$A226:$AN226,MATCH(Lists!$B$19,Responses!$A$1:$AN$1,0))&amp;""),""))</f>
        <v/>
      </c>
      <c r="Q227" s="20">
        <f>IF($A227="","",IFERROR(TRIM(INDEX(Responses!$A226:$AN226,MATCH(Lists!$B$24,Responses!$A$1:$AN$1,0))&amp;""),""))</f>
        <v/>
      </c>
      <c r="R227" s="20">
        <f>IF($A227="","",IFERROR(TRIM(INDEX(Responses!$A226:$AN226,MATCH(Lists!$B$21,Responses!$A$1:$AN$1,0))&amp;""),""))</f>
        <v/>
      </c>
    </row>
    <row r="228">
      <c r="A228" s="20">
        <f>IFERROR(TRIM(INDEX(Responses!$A227:$AN227,MATCH(Lists!$B$3,Responses!$A$1:$AN$1,0))&amp;""),"")</f>
        <v/>
      </c>
      <c r="B228" s="20">
        <f>IF($A228="","",IFERROR(TRIM(INDEX(Responses!$A227:$AN227,MATCH(Lists!$B$4,Responses!$A$1:$AN$1,0))&amp;""),""))</f>
        <v/>
      </c>
      <c r="C228" s="20">
        <f>IF($A228="","",IF(IFERROR(TRIM(INDEX(Responses!$A227:$AN227,MATCH(Lists!$B$5,Responses!$A$1:$AN$1,0))&amp;""),"")&lt;&gt;"",IFERROR(TRIM(INDEX(Responses!$A227:$AN227,MATCH(Lists!$B$5,Responses!$A$1:$AN$1,0))&amp;""),""),IFERROR(TRIM(INDEX(Responses!$A227:$AN227,MATCH(Lists!$B$6,Responses!$A$1:$AN$1,0))&amp;""),"")))</f>
        <v/>
      </c>
      <c r="D228" s="20">
        <f>IF($A228="","",IFERROR(TRIM(INDEX(Responses!$A227:$AN227,MATCH(Lists!$B$7,Responses!$A$1:$AN$1,0))&amp;""),""))</f>
        <v/>
      </c>
      <c r="E228" s="20">
        <f>IF($A228="","",IFERROR(TRIM(INDEX(Responses!$A227:$AN227,MATCH(Lists!$B$8,Responses!$A$1:$AN$1,0))&amp;""),""))</f>
        <v/>
      </c>
      <c r="F228" s="20">
        <f>IF($A228="","",IFERROR(TRIM(INDEX(Responses!$A227:$AN227,MATCH(Lists!$B$9,Responses!$A$1:$AN$1,0))&amp;""),""))</f>
        <v/>
      </c>
      <c r="G228" s="20">
        <f>IF($A228="","",IFERROR(TRIM(INDEX(Responses!$A227:$AN227,MATCH(Lists!$B$10,Responses!$A$1:$AN$1,0))&amp;""),""))</f>
        <v/>
      </c>
      <c r="H228" s="20">
        <f>IF($A228="","",IFERROR(TRIM(INDEX(Responses!$A227:$AN227,MATCH(Lists!$B$11,Responses!$A$1:$AN$1,0))&amp;""),""))</f>
        <v/>
      </c>
      <c r="I228" s="20">
        <f>IF($A228="","",IFERROR(TRIM(INDEX(Responses!$A227:$AN227,MATCH(Lists!$B$12,Responses!$A$1:$AN$1,0))&amp;""),""))</f>
        <v/>
      </c>
      <c r="J228" s="20">
        <f>IF($A228="","",IFERROR(TRIM(INDEX(Responses!$A227:$AN227,MATCH(Lists!$B$13,Responses!$A$1:$AN$1,0))&amp;""),""))</f>
        <v/>
      </c>
      <c r="K228" s="20">
        <f>IF($A228="","",IFERROR(TRIM(INDEX(Responses!$A227:$AN227,MATCH(Lists!$B$14,Responses!$A$1:$AN$1,0))&amp;""),""))</f>
        <v/>
      </c>
      <c r="L228" s="20">
        <f>IF($A228="","",IFERROR(TRIM(INDEX(Responses!$A227:$AN227,MATCH(Lists!$B$15,Responses!$A$1:$AN$1,0))&amp;""),""))</f>
        <v/>
      </c>
      <c r="M228" s="20">
        <f>IF($A228="","",IFERROR(TRIM(INDEX(Responses!$A227:$AN227,MATCH(Lists!$B$16,Responses!$A$1:$AN$1,0))&amp;""),""))</f>
        <v/>
      </c>
      <c r="N228" s="20">
        <f>IF($A228="","",IFERROR(TRIM(INDEX(Responses!$A227:$AN227,MATCH(Lists!$B$17,Responses!$A$1:$AN$1,0))&amp;""),""))</f>
        <v/>
      </c>
      <c r="O228" s="20">
        <f>IF($A228="","",IFERROR(TRIM(INDEX(Responses!$A227:$AN227,MATCH(Lists!$B$18,Responses!$A$1:$AN$1,0))&amp;""),""))</f>
        <v/>
      </c>
      <c r="P228" s="20">
        <f>IF($A228="","",IFERROR(TRIM(INDEX(Responses!$A227:$AN227,MATCH(Lists!$B$19,Responses!$A$1:$AN$1,0))&amp;""),""))</f>
        <v/>
      </c>
      <c r="Q228" s="20">
        <f>IF($A228="","",IFERROR(TRIM(INDEX(Responses!$A227:$AN227,MATCH(Lists!$B$24,Responses!$A$1:$AN$1,0))&amp;""),""))</f>
        <v/>
      </c>
      <c r="R228" s="20">
        <f>IF($A228="","",IFERROR(TRIM(INDEX(Responses!$A227:$AN227,MATCH(Lists!$B$21,Responses!$A$1:$AN$1,0))&amp;""),""))</f>
        <v/>
      </c>
    </row>
    <row r="229">
      <c r="A229" s="20">
        <f>IFERROR(TRIM(INDEX(Responses!$A228:$AN228,MATCH(Lists!$B$3,Responses!$A$1:$AN$1,0))&amp;""),"")</f>
        <v/>
      </c>
      <c r="B229" s="20">
        <f>IF($A229="","",IFERROR(TRIM(INDEX(Responses!$A228:$AN228,MATCH(Lists!$B$4,Responses!$A$1:$AN$1,0))&amp;""),""))</f>
        <v/>
      </c>
      <c r="C229" s="20">
        <f>IF($A229="","",IF(IFERROR(TRIM(INDEX(Responses!$A228:$AN228,MATCH(Lists!$B$5,Responses!$A$1:$AN$1,0))&amp;""),"")&lt;&gt;"",IFERROR(TRIM(INDEX(Responses!$A228:$AN228,MATCH(Lists!$B$5,Responses!$A$1:$AN$1,0))&amp;""),""),IFERROR(TRIM(INDEX(Responses!$A228:$AN228,MATCH(Lists!$B$6,Responses!$A$1:$AN$1,0))&amp;""),"")))</f>
        <v/>
      </c>
      <c r="D229" s="20">
        <f>IF($A229="","",IFERROR(TRIM(INDEX(Responses!$A228:$AN228,MATCH(Lists!$B$7,Responses!$A$1:$AN$1,0))&amp;""),""))</f>
        <v/>
      </c>
      <c r="E229" s="20">
        <f>IF($A229="","",IFERROR(TRIM(INDEX(Responses!$A228:$AN228,MATCH(Lists!$B$8,Responses!$A$1:$AN$1,0))&amp;""),""))</f>
        <v/>
      </c>
      <c r="F229" s="20">
        <f>IF($A229="","",IFERROR(TRIM(INDEX(Responses!$A228:$AN228,MATCH(Lists!$B$9,Responses!$A$1:$AN$1,0))&amp;""),""))</f>
        <v/>
      </c>
      <c r="G229" s="20">
        <f>IF($A229="","",IFERROR(TRIM(INDEX(Responses!$A228:$AN228,MATCH(Lists!$B$10,Responses!$A$1:$AN$1,0))&amp;""),""))</f>
        <v/>
      </c>
      <c r="H229" s="20">
        <f>IF($A229="","",IFERROR(TRIM(INDEX(Responses!$A228:$AN228,MATCH(Lists!$B$11,Responses!$A$1:$AN$1,0))&amp;""),""))</f>
        <v/>
      </c>
      <c r="I229" s="20">
        <f>IF($A229="","",IFERROR(TRIM(INDEX(Responses!$A228:$AN228,MATCH(Lists!$B$12,Responses!$A$1:$AN$1,0))&amp;""),""))</f>
        <v/>
      </c>
      <c r="J229" s="20">
        <f>IF($A229="","",IFERROR(TRIM(INDEX(Responses!$A228:$AN228,MATCH(Lists!$B$13,Responses!$A$1:$AN$1,0))&amp;""),""))</f>
        <v/>
      </c>
      <c r="K229" s="20">
        <f>IF($A229="","",IFERROR(TRIM(INDEX(Responses!$A228:$AN228,MATCH(Lists!$B$14,Responses!$A$1:$AN$1,0))&amp;""),""))</f>
        <v/>
      </c>
      <c r="L229" s="20">
        <f>IF($A229="","",IFERROR(TRIM(INDEX(Responses!$A228:$AN228,MATCH(Lists!$B$15,Responses!$A$1:$AN$1,0))&amp;""),""))</f>
        <v/>
      </c>
      <c r="M229" s="20">
        <f>IF($A229="","",IFERROR(TRIM(INDEX(Responses!$A228:$AN228,MATCH(Lists!$B$16,Responses!$A$1:$AN$1,0))&amp;""),""))</f>
        <v/>
      </c>
      <c r="N229" s="20">
        <f>IF($A229="","",IFERROR(TRIM(INDEX(Responses!$A228:$AN228,MATCH(Lists!$B$17,Responses!$A$1:$AN$1,0))&amp;""),""))</f>
        <v/>
      </c>
      <c r="O229" s="20">
        <f>IF($A229="","",IFERROR(TRIM(INDEX(Responses!$A228:$AN228,MATCH(Lists!$B$18,Responses!$A$1:$AN$1,0))&amp;""),""))</f>
        <v/>
      </c>
      <c r="P229" s="20">
        <f>IF($A229="","",IFERROR(TRIM(INDEX(Responses!$A228:$AN228,MATCH(Lists!$B$19,Responses!$A$1:$AN$1,0))&amp;""),""))</f>
        <v/>
      </c>
      <c r="Q229" s="20">
        <f>IF($A229="","",IFERROR(TRIM(INDEX(Responses!$A228:$AN228,MATCH(Lists!$B$24,Responses!$A$1:$AN$1,0))&amp;""),""))</f>
        <v/>
      </c>
      <c r="R229" s="20">
        <f>IF($A229="","",IFERROR(TRIM(INDEX(Responses!$A228:$AN228,MATCH(Lists!$B$21,Responses!$A$1:$AN$1,0))&amp;""),""))</f>
        <v/>
      </c>
    </row>
    <row r="230">
      <c r="A230" s="20">
        <f>IFERROR(TRIM(INDEX(Responses!$A229:$AN229,MATCH(Lists!$B$3,Responses!$A$1:$AN$1,0))&amp;""),"")</f>
        <v/>
      </c>
      <c r="B230" s="20">
        <f>IF($A230="","",IFERROR(TRIM(INDEX(Responses!$A229:$AN229,MATCH(Lists!$B$4,Responses!$A$1:$AN$1,0))&amp;""),""))</f>
        <v/>
      </c>
      <c r="C230" s="20">
        <f>IF($A230="","",IF(IFERROR(TRIM(INDEX(Responses!$A229:$AN229,MATCH(Lists!$B$5,Responses!$A$1:$AN$1,0))&amp;""),"")&lt;&gt;"",IFERROR(TRIM(INDEX(Responses!$A229:$AN229,MATCH(Lists!$B$5,Responses!$A$1:$AN$1,0))&amp;""),""),IFERROR(TRIM(INDEX(Responses!$A229:$AN229,MATCH(Lists!$B$6,Responses!$A$1:$AN$1,0))&amp;""),"")))</f>
        <v/>
      </c>
      <c r="D230" s="20">
        <f>IF($A230="","",IFERROR(TRIM(INDEX(Responses!$A229:$AN229,MATCH(Lists!$B$7,Responses!$A$1:$AN$1,0))&amp;""),""))</f>
        <v/>
      </c>
      <c r="E230" s="20">
        <f>IF($A230="","",IFERROR(TRIM(INDEX(Responses!$A229:$AN229,MATCH(Lists!$B$8,Responses!$A$1:$AN$1,0))&amp;""),""))</f>
        <v/>
      </c>
      <c r="F230" s="20">
        <f>IF($A230="","",IFERROR(TRIM(INDEX(Responses!$A229:$AN229,MATCH(Lists!$B$9,Responses!$A$1:$AN$1,0))&amp;""),""))</f>
        <v/>
      </c>
      <c r="G230" s="20">
        <f>IF($A230="","",IFERROR(TRIM(INDEX(Responses!$A229:$AN229,MATCH(Lists!$B$10,Responses!$A$1:$AN$1,0))&amp;""),""))</f>
        <v/>
      </c>
      <c r="H230" s="20">
        <f>IF($A230="","",IFERROR(TRIM(INDEX(Responses!$A229:$AN229,MATCH(Lists!$B$11,Responses!$A$1:$AN$1,0))&amp;""),""))</f>
        <v/>
      </c>
      <c r="I230" s="20">
        <f>IF($A230="","",IFERROR(TRIM(INDEX(Responses!$A229:$AN229,MATCH(Lists!$B$12,Responses!$A$1:$AN$1,0))&amp;""),""))</f>
        <v/>
      </c>
      <c r="J230" s="20">
        <f>IF($A230="","",IFERROR(TRIM(INDEX(Responses!$A229:$AN229,MATCH(Lists!$B$13,Responses!$A$1:$AN$1,0))&amp;""),""))</f>
        <v/>
      </c>
      <c r="K230" s="20">
        <f>IF($A230="","",IFERROR(TRIM(INDEX(Responses!$A229:$AN229,MATCH(Lists!$B$14,Responses!$A$1:$AN$1,0))&amp;""),""))</f>
        <v/>
      </c>
      <c r="L230" s="20">
        <f>IF($A230="","",IFERROR(TRIM(INDEX(Responses!$A229:$AN229,MATCH(Lists!$B$15,Responses!$A$1:$AN$1,0))&amp;""),""))</f>
        <v/>
      </c>
      <c r="M230" s="20">
        <f>IF($A230="","",IFERROR(TRIM(INDEX(Responses!$A229:$AN229,MATCH(Lists!$B$16,Responses!$A$1:$AN$1,0))&amp;""),""))</f>
        <v/>
      </c>
      <c r="N230" s="20">
        <f>IF($A230="","",IFERROR(TRIM(INDEX(Responses!$A229:$AN229,MATCH(Lists!$B$17,Responses!$A$1:$AN$1,0))&amp;""),""))</f>
        <v/>
      </c>
      <c r="O230" s="20">
        <f>IF($A230="","",IFERROR(TRIM(INDEX(Responses!$A229:$AN229,MATCH(Lists!$B$18,Responses!$A$1:$AN$1,0))&amp;""),""))</f>
        <v/>
      </c>
      <c r="P230" s="20">
        <f>IF($A230="","",IFERROR(TRIM(INDEX(Responses!$A229:$AN229,MATCH(Lists!$B$19,Responses!$A$1:$AN$1,0))&amp;""),""))</f>
        <v/>
      </c>
      <c r="Q230" s="20">
        <f>IF($A230="","",IFERROR(TRIM(INDEX(Responses!$A229:$AN229,MATCH(Lists!$B$24,Responses!$A$1:$AN$1,0))&amp;""),""))</f>
        <v/>
      </c>
      <c r="R230" s="20">
        <f>IF($A230="","",IFERROR(TRIM(INDEX(Responses!$A229:$AN229,MATCH(Lists!$B$21,Responses!$A$1:$AN$1,0))&amp;""),""))</f>
        <v/>
      </c>
    </row>
    <row r="231">
      <c r="A231" s="20">
        <f>IFERROR(TRIM(INDEX(Responses!$A230:$AN230,MATCH(Lists!$B$3,Responses!$A$1:$AN$1,0))&amp;""),"")</f>
        <v/>
      </c>
      <c r="B231" s="20">
        <f>IF($A231="","",IFERROR(TRIM(INDEX(Responses!$A230:$AN230,MATCH(Lists!$B$4,Responses!$A$1:$AN$1,0))&amp;""),""))</f>
        <v/>
      </c>
      <c r="C231" s="20">
        <f>IF($A231="","",IF(IFERROR(TRIM(INDEX(Responses!$A230:$AN230,MATCH(Lists!$B$5,Responses!$A$1:$AN$1,0))&amp;""),"")&lt;&gt;"",IFERROR(TRIM(INDEX(Responses!$A230:$AN230,MATCH(Lists!$B$5,Responses!$A$1:$AN$1,0))&amp;""),""),IFERROR(TRIM(INDEX(Responses!$A230:$AN230,MATCH(Lists!$B$6,Responses!$A$1:$AN$1,0))&amp;""),"")))</f>
        <v/>
      </c>
      <c r="D231" s="20">
        <f>IF($A231="","",IFERROR(TRIM(INDEX(Responses!$A230:$AN230,MATCH(Lists!$B$7,Responses!$A$1:$AN$1,0))&amp;""),""))</f>
        <v/>
      </c>
      <c r="E231" s="20">
        <f>IF($A231="","",IFERROR(TRIM(INDEX(Responses!$A230:$AN230,MATCH(Lists!$B$8,Responses!$A$1:$AN$1,0))&amp;""),""))</f>
        <v/>
      </c>
      <c r="F231" s="20">
        <f>IF($A231="","",IFERROR(TRIM(INDEX(Responses!$A230:$AN230,MATCH(Lists!$B$9,Responses!$A$1:$AN$1,0))&amp;""),""))</f>
        <v/>
      </c>
      <c r="G231" s="20">
        <f>IF($A231="","",IFERROR(TRIM(INDEX(Responses!$A230:$AN230,MATCH(Lists!$B$10,Responses!$A$1:$AN$1,0))&amp;""),""))</f>
        <v/>
      </c>
      <c r="H231" s="20">
        <f>IF($A231="","",IFERROR(TRIM(INDEX(Responses!$A230:$AN230,MATCH(Lists!$B$11,Responses!$A$1:$AN$1,0))&amp;""),""))</f>
        <v/>
      </c>
      <c r="I231" s="20">
        <f>IF($A231="","",IFERROR(TRIM(INDEX(Responses!$A230:$AN230,MATCH(Lists!$B$12,Responses!$A$1:$AN$1,0))&amp;""),""))</f>
        <v/>
      </c>
      <c r="J231" s="20">
        <f>IF($A231="","",IFERROR(TRIM(INDEX(Responses!$A230:$AN230,MATCH(Lists!$B$13,Responses!$A$1:$AN$1,0))&amp;""),""))</f>
        <v/>
      </c>
      <c r="K231" s="20">
        <f>IF($A231="","",IFERROR(TRIM(INDEX(Responses!$A230:$AN230,MATCH(Lists!$B$14,Responses!$A$1:$AN$1,0))&amp;""),""))</f>
        <v/>
      </c>
      <c r="L231" s="20">
        <f>IF($A231="","",IFERROR(TRIM(INDEX(Responses!$A230:$AN230,MATCH(Lists!$B$15,Responses!$A$1:$AN$1,0))&amp;""),""))</f>
        <v/>
      </c>
      <c r="M231" s="20">
        <f>IF($A231="","",IFERROR(TRIM(INDEX(Responses!$A230:$AN230,MATCH(Lists!$B$16,Responses!$A$1:$AN$1,0))&amp;""),""))</f>
        <v/>
      </c>
      <c r="N231" s="20">
        <f>IF($A231="","",IFERROR(TRIM(INDEX(Responses!$A230:$AN230,MATCH(Lists!$B$17,Responses!$A$1:$AN$1,0))&amp;""),""))</f>
        <v/>
      </c>
      <c r="O231" s="20">
        <f>IF($A231="","",IFERROR(TRIM(INDEX(Responses!$A230:$AN230,MATCH(Lists!$B$18,Responses!$A$1:$AN$1,0))&amp;""),""))</f>
        <v/>
      </c>
      <c r="P231" s="20">
        <f>IF($A231="","",IFERROR(TRIM(INDEX(Responses!$A230:$AN230,MATCH(Lists!$B$19,Responses!$A$1:$AN$1,0))&amp;""),""))</f>
        <v/>
      </c>
      <c r="Q231" s="20">
        <f>IF($A231="","",IFERROR(TRIM(INDEX(Responses!$A230:$AN230,MATCH(Lists!$B$24,Responses!$A$1:$AN$1,0))&amp;""),""))</f>
        <v/>
      </c>
      <c r="R231" s="20">
        <f>IF($A231="","",IFERROR(TRIM(INDEX(Responses!$A230:$AN230,MATCH(Lists!$B$21,Responses!$A$1:$AN$1,0))&amp;""),""))</f>
        <v/>
      </c>
    </row>
    <row r="232">
      <c r="A232" s="20">
        <f>IFERROR(TRIM(INDEX(Responses!$A231:$AN231,MATCH(Lists!$B$3,Responses!$A$1:$AN$1,0))&amp;""),"")</f>
        <v/>
      </c>
      <c r="B232" s="20">
        <f>IF($A232="","",IFERROR(TRIM(INDEX(Responses!$A231:$AN231,MATCH(Lists!$B$4,Responses!$A$1:$AN$1,0))&amp;""),""))</f>
        <v/>
      </c>
      <c r="C232" s="20">
        <f>IF($A232="","",IF(IFERROR(TRIM(INDEX(Responses!$A231:$AN231,MATCH(Lists!$B$5,Responses!$A$1:$AN$1,0))&amp;""),"")&lt;&gt;"",IFERROR(TRIM(INDEX(Responses!$A231:$AN231,MATCH(Lists!$B$5,Responses!$A$1:$AN$1,0))&amp;""),""),IFERROR(TRIM(INDEX(Responses!$A231:$AN231,MATCH(Lists!$B$6,Responses!$A$1:$AN$1,0))&amp;""),"")))</f>
        <v/>
      </c>
      <c r="D232" s="20">
        <f>IF($A232="","",IFERROR(TRIM(INDEX(Responses!$A231:$AN231,MATCH(Lists!$B$7,Responses!$A$1:$AN$1,0))&amp;""),""))</f>
        <v/>
      </c>
      <c r="E232" s="20">
        <f>IF($A232="","",IFERROR(TRIM(INDEX(Responses!$A231:$AN231,MATCH(Lists!$B$8,Responses!$A$1:$AN$1,0))&amp;""),""))</f>
        <v/>
      </c>
      <c r="F232" s="20">
        <f>IF($A232="","",IFERROR(TRIM(INDEX(Responses!$A231:$AN231,MATCH(Lists!$B$9,Responses!$A$1:$AN$1,0))&amp;""),""))</f>
        <v/>
      </c>
      <c r="G232" s="20">
        <f>IF($A232="","",IFERROR(TRIM(INDEX(Responses!$A231:$AN231,MATCH(Lists!$B$10,Responses!$A$1:$AN$1,0))&amp;""),""))</f>
        <v/>
      </c>
      <c r="H232" s="20">
        <f>IF($A232="","",IFERROR(TRIM(INDEX(Responses!$A231:$AN231,MATCH(Lists!$B$11,Responses!$A$1:$AN$1,0))&amp;""),""))</f>
        <v/>
      </c>
      <c r="I232" s="20">
        <f>IF($A232="","",IFERROR(TRIM(INDEX(Responses!$A231:$AN231,MATCH(Lists!$B$12,Responses!$A$1:$AN$1,0))&amp;""),""))</f>
        <v/>
      </c>
      <c r="J232" s="20">
        <f>IF($A232="","",IFERROR(TRIM(INDEX(Responses!$A231:$AN231,MATCH(Lists!$B$13,Responses!$A$1:$AN$1,0))&amp;""),""))</f>
        <v/>
      </c>
      <c r="K232" s="20">
        <f>IF($A232="","",IFERROR(TRIM(INDEX(Responses!$A231:$AN231,MATCH(Lists!$B$14,Responses!$A$1:$AN$1,0))&amp;""),""))</f>
        <v/>
      </c>
      <c r="L232" s="20">
        <f>IF($A232="","",IFERROR(TRIM(INDEX(Responses!$A231:$AN231,MATCH(Lists!$B$15,Responses!$A$1:$AN$1,0))&amp;""),""))</f>
        <v/>
      </c>
      <c r="M232" s="20">
        <f>IF($A232="","",IFERROR(TRIM(INDEX(Responses!$A231:$AN231,MATCH(Lists!$B$16,Responses!$A$1:$AN$1,0))&amp;""),""))</f>
        <v/>
      </c>
      <c r="N232" s="20">
        <f>IF($A232="","",IFERROR(TRIM(INDEX(Responses!$A231:$AN231,MATCH(Lists!$B$17,Responses!$A$1:$AN$1,0))&amp;""),""))</f>
        <v/>
      </c>
      <c r="O232" s="20">
        <f>IF($A232="","",IFERROR(TRIM(INDEX(Responses!$A231:$AN231,MATCH(Lists!$B$18,Responses!$A$1:$AN$1,0))&amp;""),""))</f>
        <v/>
      </c>
      <c r="P232" s="20">
        <f>IF($A232="","",IFERROR(TRIM(INDEX(Responses!$A231:$AN231,MATCH(Lists!$B$19,Responses!$A$1:$AN$1,0))&amp;""),""))</f>
        <v/>
      </c>
      <c r="Q232" s="20">
        <f>IF($A232="","",IFERROR(TRIM(INDEX(Responses!$A231:$AN231,MATCH(Lists!$B$24,Responses!$A$1:$AN$1,0))&amp;""),""))</f>
        <v/>
      </c>
      <c r="R232" s="20">
        <f>IF($A232="","",IFERROR(TRIM(INDEX(Responses!$A231:$AN231,MATCH(Lists!$B$21,Responses!$A$1:$AN$1,0))&amp;""),""))</f>
        <v/>
      </c>
    </row>
    <row r="233">
      <c r="A233" s="20">
        <f>IFERROR(TRIM(INDEX(Responses!$A232:$AN232,MATCH(Lists!$B$3,Responses!$A$1:$AN$1,0))&amp;""),"")</f>
        <v/>
      </c>
      <c r="B233" s="20">
        <f>IF($A233="","",IFERROR(TRIM(INDEX(Responses!$A232:$AN232,MATCH(Lists!$B$4,Responses!$A$1:$AN$1,0))&amp;""),""))</f>
        <v/>
      </c>
      <c r="C233" s="20">
        <f>IF($A233="","",IF(IFERROR(TRIM(INDEX(Responses!$A232:$AN232,MATCH(Lists!$B$5,Responses!$A$1:$AN$1,0))&amp;""),"")&lt;&gt;"",IFERROR(TRIM(INDEX(Responses!$A232:$AN232,MATCH(Lists!$B$5,Responses!$A$1:$AN$1,0))&amp;""),""),IFERROR(TRIM(INDEX(Responses!$A232:$AN232,MATCH(Lists!$B$6,Responses!$A$1:$AN$1,0))&amp;""),"")))</f>
        <v/>
      </c>
      <c r="D233" s="20">
        <f>IF($A233="","",IFERROR(TRIM(INDEX(Responses!$A232:$AN232,MATCH(Lists!$B$7,Responses!$A$1:$AN$1,0))&amp;""),""))</f>
        <v/>
      </c>
      <c r="E233" s="20">
        <f>IF($A233="","",IFERROR(TRIM(INDEX(Responses!$A232:$AN232,MATCH(Lists!$B$8,Responses!$A$1:$AN$1,0))&amp;""),""))</f>
        <v/>
      </c>
      <c r="F233" s="20">
        <f>IF($A233="","",IFERROR(TRIM(INDEX(Responses!$A232:$AN232,MATCH(Lists!$B$9,Responses!$A$1:$AN$1,0))&amp;""),""))</f>
        <v/>
      </c>
      <c r="G233" s="20">
        <f>IF($A233="","",IFERROR(TRIM(INDEX(Responses!$A232:$AN232,MATCH(Lists!$B$10,Responses!$A$1:$AN$1,0))&amp;""),""))</f>
        <v/>
      </c>
      <c r="H233" s="20">
        <f>IF($A233="","",IFERROR(TRIM(INDEX(Responses!$A232:$AN232,MATCH(Lists!$B$11,Responses!$A$1:$AN$1,0))&amp;""),""))</f>
        <v/>
      </c>
      <c r="I233" s="20">
        <f>IF($A233="","",IFERROR(TRIM(INDEX(Responses!$A232:$AN232,MATCH(Lists!$B$12,Responses!$A$1:$AN$1,0))&amp;""),""))</f>
        <v/>
      </c>
      <c r="J233" s="20">
        <f>IF($A233="","",IFERROR(TRIM(INDEX(Responses!$A232:$AN232,MATCH(Lists!$B$13,Responses!$A$1:$AN$1,0))&amp;""),""))</f>
        <v/>
      </c>
      <c r="K233" s="20">
        <f>IF($A233="","",IFERROR(TRIM(INDEX(Responses!$A232:$AN232,MATCH(Lists!$B$14,Responses!$A$1:$AN$1,0))&amp;""),""))</f>
        <v/>
      </c>
      <c r="L233" s="20">
        <f>IF($A233="","",IFERROR(TRIM(INDEX(Responses!$A232:$AN232,MATCH(Lists!$B$15,Responses!$A$1:$AN$1,0))&amp;""),""))</f>
        <v/>
      </c>
      <c r="M233" s="20">
        <f>IF($A233="","",IFERROR(TRIM(INDEX(Responses!$A232:$AN232,MATCH(Lists!$B$16,Responses!$A$1:$AN$1,0))&amp;""),""))</f>
        <v/>
      </c>
      <c r="N233" s="20">
        <f>IF($A233="","",IFERROR(TRIM(INDEX(Responses!$A232:$AN232,MATCH(Lists!$B$17,Responses!$A$1:$AN$1,0))&amp;""),""))</f>
        <v/>
      </c>
      <c r="O233" s="20">
        <f>IF($A233="","",IFERROR(TRIM(INDEX(Responses!$A232:$AN232,MATCH(Lists!$B$18,Responses!$A$1:$AN$1,0))&amp;""),""))</f>
        <v/>
      </c>
      <c r="P233" s="20">
        <f>IF($A233="","",IFERROR(TRIM(INDEX(Responses!$A232:$AN232,MATCH(Lists!$B$19,Responses!$A$1:$AN$1,0))&amp;""),""))</f>
        <v/>
      </c>
      <c r="Q233" s="20">
        <f>IF($A233="","",IFERROR(TRIM(INDEX(Responses!$A232:$AN232,MATCH(Lists!$B$24,Responses!$A$1:$AN$1,0))&amp;""),""))</f>
        <v/>
      </c>
      <c r="R233" s="20">
        <f>IF($A233="","",IFERROR(TRIM(INDEX(Responses!$A232:$AN232,MATCH(Lists!$B$21,Responses!$A$1:$AN$1,0))&amp;""),""))</f>
        <v/>
      </c>
    </row>
    <row r="234">
      <c r="A234" s="20">
        <f>IFERROR(TRIM(INDEX(Responses!$A233:$AN233,MATCH(Lists!$B$3,Responses!$A$1:$AN$1,0))&amp;""),"")</f>
        <v/>
      </c>
      <c r="B234" s="20">
        <f>IF($A234="","",IFERROR(TRIM(INDEX(Responses!$A233:$AN233,MATCH(Lists!$B$4,Responses!$A$1:$AN$1,0))&amp;""),""))</f>
        <v/>
      </c>
      <c r="C234" s="20">
        <f>IF($A234="","",IF(IFERROR(TRIM(INDEX(Responses!$A233:$AN233,MATCH(Lists!$B$5,Responses!$A$1:$AN$1,0))&amp;""),"")&lt;&gt;"",IFERROR(TRIM(INDEX(Responses!$A233:$AN233,MATCH(Lists!$B$5,Responses!$A$1:$AN$1,0))&amp;""),""),IFERROR(TRIM(INDEX(Responses!$A233:$AN233,MATCH(Lists!$B$6,Responses!$A$1:$AN$1,0))&amp;""),"")))</f>
        <v/>
      </c>
      <c r="D234" s="20">
        <f>IF($A234="","",IFERROR(TRIM(INDEX(Responses!$A233:$AN233,MATCH(Lists!$B$7,Responses!$A$1:$AN$1,0))&amp;""),""))</f>
        <v/>
      </c>
      <c r="E234" s="20">
        <f>IF($A234="","",IFERROR(TRIM(INDEX(Responses!$A233:$AN233,MATCH(Lists!$B$8,Responses!$A$1:$AN$1,0))&amp;""),""))</f>
        <v/>
      </c>
      <c r="F234" s="20">
        <f>IF($A234="","",IFERROR(TRIM(INDEX(Responses!$A233:$AN233,MATCH(Lists!$B$9,Responses!$A$1:$AN$1,0))&amp;""),""))</f>
        <v/>
      </c>
      <c r="G234" s="20">
        <f>IF($A234="","",IFERROR(TRIM(INDEX(Responses!$A233:$AN233,MATCH(Lists!$B$10,Responses!$A$1:$AN$1,0))&amp;""),""))</f>
        <v/>
      </c>
      <c r="H234" s="20">
        <f>IF($A234="","",IFERROR(TRIM(INDEX(Responses!$A233:$AN233,MATCH(Lists!$B$11,Responses!$A$1:$AN$1,0))&amp;""),""))</f>
        <v/>
      </c>
      <c r="I234" s="20">
        <f>IF($A234="","",IFERROR(TRIM(INDEX(Responses!$A233:$AN233,MATCH(Lists!$B$12,Responses!$A$1:$AN$1,0))&amp;""),""))</f>
        <v/>
      </c>
      <c r="J234" s="20">
        <f>IF($A234="","",IFERROR(TRIM(INDEX(Responses!$A233:$AN233,MATCH(Lists!$B$13,Responses!$A$1:$AN$1,0))&amp;""),""))</f>
        <v/>
      </c>
      <c r="K234" s="20">
        <f>IF($A234="","",IFERROR(TRIM(INDEX(Responses!$A233:$AN233,MATCH(Lists!$B$14,Responses!$A$1:$AN$1,0))&amp;""),""))</f>
        <v/>
      </c>
      <c r="L234" s="20">
        <f>IF($A234="","",IFERROR(TRIM(INDEX(Responses!$A233:$AN233,MATCH(Lists!$B$15,Responses!$A$1:$AN$1,0))&amp;""),""))</f>
        <v/>
      </c>
      <c r="M234" s="20">
        <f>IF($A234="","",IFERROR(TRIM(INDEX(Responses!$A233:$AN233,MATCH(Lists!$B$16,Responses!$A$1:$AN$1,0))&amp;""),""))</f>
        <v/>
      </c>
      <c r="N234" s="20">
        <f>IF($A234="","",IFERROR(TRIM(INDEX(Responses!$A233:$AN233,MATCH(Lists!$B$17,Responses!$A$1:$AN$1,0))&amp;""),""))</f>
        <v/>
      </c>
      <c r="O234" s="20">
        <f>IF($A234="","",IFERROR(TRIM(INDEX(Responses!$A233:$AN233,MATCH(Lists!$B$18,Responses!$A$1:$AN$1,0))&amp;""),""))</f>
        <v/>
      </c>
      <c r="P234" s="20">
        <f>IF($A234="","",IFERROR(TRIM(INDEX(Responses!$A233:$AN233,MATCH(Lists!$B$19,Responses!$A$1:$AN$1,0))&amp;""),""))</f>
        <v/>
      </c>
      <c r="Q234" s="20">
        <f>IF($A234="","",IFERROR(TRIM(INDEX(Responses!$A233:$AN233,MATCH(Lists!$B$24,Responses!$A$1:$AN$1,0))&amp;""),""))</f>
        <v/>
      </c>
      <c r="R234" s="20">
        <f>IF($A234="","",IFERROR(TRIM(INDEX(Responses!$A233:$AN233,MATCH(Lists!$B$21,Responses!$A$1:$AN$1,0))&amp;""),""))</f>
        <v/>
      </c>
    </row>
    <row r="235">
      <c r="A235" s="20">
        <f>IFERROR(TRIM(INDEX(Responses!$A234:$AN234,MATCH(Lists!$B$3,Responses!$A$1:$AN$1,0))&amp;""),"")</f>
        <v/>
      </c>
      <c r="B235" s="20">
        <f>IF($A235="","",IFERROR(TRIM(INDEX(Responses!$A234:$AN234,MATCH(Lists!$B$4,Responses!$A$1:$AN$1,0))&amp;""),""))</f>
        <v/>
      </c>
      <c r="C235" s="20">
        <f>IF($A235="","",IF(IFERROR(TRIM(INDEX(Responses!$A234:$AN234,MATCH(Lists!$B$5,Responses!$A$1:$AN$1,0))&amp;""),"")&lt;&gt;"",IFERROR(TRIM(INDEX(Responses!$A234:$AN234,MATCH(Lists!$B$5,Responses!$A$1:$AN$1,0))&amp;""),""),IFERROR(TRIM(INDEX(Responses!$A234:$AN234,MATCH(Lists!$B$6,Responses!$A$1:$AN$1,0))&amp;""),"")))</f>
        <v/>
      </c>
      <c r="D235" s="20">
        <f>IF($A235="","",IFERROR(TRIM(INDEX(Responses!$A234:$AN234,MATCH(Lists!$B$7,Responses!$A$1:$AN$1,0))&amp;""),""))</f>
        <v/>
      </c>
      <c r="E235" s="20">
        <f>IF($A235="","",IFERROR(TRIM(INDEX(Responses!$A234:$AN234,MATCH(Lists!$B$8,Responses!$A$1:$AN$1,0))&amp;""),""))</f>
        <v/>
      </c>
      <c r="F235" s="20">
        <f>IF($A235="","",IFERROR(TRIM(INDEX(Responses!$A234:$AN234,MATCH(Lists!$B$9,Responses!$A$1:$AN$1,0))&amp;""),""))</f>
        <v/>
      </c>
      <c r="G235" s="20">
        <f>IF($A235="","",IFERROR(TRIM(INDEX(Responses!$A234:$AN234,MATCH(Lists!$B$10,Responses!$A$1:$AN$1,0))&amp;""),""))</f>
        <v/>
      </c>
      <c r="H235" s="20">
        <f>IF($A235="","",IFERROR(TRIM(INDEX(Responses!$A234:$AN234,MATCH(Lists!$B$11,Responses!$A$1:$AN$1,0))&amp;""),""))</f>
        <v/>
      </c>
      <c r="I235" s="20">
        <f>IF($A235="","",IFERROR(TRIM(INDEX(Responses!$A234:$AN234,MATCH(Lists!$B$12,Responses!$A$1:$AN$1,0))&amp;""),""))</f>
        <v/>
      </c>
      <c r="J235" s="20">
        <f>IF($A235="","",IFERROR(TRIM(INDEX(Responses!$A234:$AN234,MATCH(Lists!$B$13,Responses!$A$1:$AN$1,0))&amp;""),""))</f>
        <v/>
      </c>
      <c r="K235" s="20">
        <f>IF($A235="","",IFERROR(TRIM(INDEX(Responses!$A234:$AN234,MATCH(Lists!$B$14,Responses!$A$1:$AN$1,0))&amp;""),""))</f>
        <v/>
      </c>
      <c r="L235" s="20">
        <f>IF($A235="","",IFERROR(TRIM(INDEX(Responses!$A234:$AN234,MATCH(Lists!$B$15,Responses!$A$1:$AN$1,0))&amp;""),""))</f>
        <v/>
      </c>
      <c r="M235" s="20">
        <f>IF($A235="","",IFERROR(TRIM(INDEX(Responses!$A234:$AN234,MATCH(Lists!$B$16,Responses!$A$1:$AN$1,0))&amp;""),""))</f>
        <v/>
      </c>
      <c r="N235" s="20">
        <f>IF($A235="","",IFERROR(TRIM(INDEX(Responses!$A234:$AN234,MATCH(Lists!$B$17,Responses!$A$1:$AN$1,0))&amp;""),""))</f>
        <v/>
      </c>
      <c r="O235" s="20">
        <f>IF($A235="","",IFERROR(TRIM(INDEX(Responses!$A234:$AN234,MATCH(Lists!$B$18,Responses!$A$1:$AN$1,0))&amp;""),""))</f>
        <v/>
      </c>
      <c r="P235" s="20">
        <f>IF($A235="","",IFERROR(TRIM(INDEX(Responses!$A234:$AN234,MATCH(Lists!$B$19,Responses!$A$1:$AN$1,0))&amp;""),""))</f>
        <v/>
      </c>
      <c r="Q235" s="20">
        <f>IF($A235="","",IFERROR(TRIM(INDEX(Responses!$A234:$AN234,MATCH(Lists!$B$24,Responses!$A$1:$AN$1,0))&amp;""),""))</f>
        <v/>
      </c>
      <c r="R235" s="20">
        <f>IF($A235="","",IFERROR(TRIM(INDEX(Responses!$A234:$AN234,MATCH(Lists!$B$21,Responses!$A$1:$AN$1,0))&amp;""),""))</f>
        <v/>
      </c>
    </row>
    <row r="236">
      <c r="A236" s="20">
        <f>IFERROR(TRIM(INDEX(Responses!$A235:$AN235,MATCH(Lists!$B$3,Responses!$A$1:$AN$1,0))&amp;""),"")</f>
        <v/>
      </c>
      <c r="B236" s="20">
        <f>IF($A236="","",IFERROR(TRIM(INDEX(Responses!$A235:$AN235,MATCH(Lists!$B$4,Responses!$A$1:$AN$1,0))&amp;""),""))</f>
        <v/>
      </c>
      <c r="C236" s="20">
        <f>IF($A236="","",IF(IFERROR(TRIM(INDEX(Responses!$A235:$AN235,MATCH(Lists!$B$5,Responses!$A$1:$AN$1,0))&amp;""),"")&lt;&gt;"",IFERROR(TRIM(INDEX(Responses!$A235:$AN235,MATCH(Lists!$B$5,Responses!$A$1:$AN$1,0))&amp;""),""),IFERROR(TRIM(INDEX(Responses!$A235:$AN235,MATCH(Lists!$B$6,Responses!$A$1:$AN$1,0))&amp;""),"")))</f>
        <v/>
      </c>
      <c r="D236" s="20">
        <f>IF($A236="","",IFERROR(TRIM(INDEX(Responses!$A235:$AN235,MATCH(Lists!$B$7,Responses!$A$1:$AN$1,0))&amp;""),""))</f>
        <v/>
      </c>
      <c r="E236" s="20">
        <f>IF($A236="","",IFERROR(TRIM(INDEX(Responses!$A235:$AN235,MATCH(Lists!$B$8,Responses!$A$1:$AN$1,0))&amp;""),""))</f>
        <v/>
      </c>
      <c r="F236" s="20">
        <f>IF($A236="","",IFERROR(TRIM(INDEX(Responses!$A235:$AN235,MATCH(Lists!$B$9,Responses!$A$1:$AN$1,0))&amp;""),""))</f>
        <v/>
      </c>
      <c r="G236" s="20">
        <f>IF($A236="","",IFERROR(TRIM(INDEX(Responses!$A235:$AN235,MATCH(Lists!$B$10,Responses!$A$1:$AN$1,0))&amp;""),""))</f>
        <v/>
      </c>
      <c r="H236" s="20">
        <f>IF($A236="","",IFERROR(TRIM(INDEX(Responses!$A235:$AN235,MATCH(Lists!$B$11,Responses!$A$1:$AN$1,0))&amp;""),""))</f>
        <v/>
      </c>
      <c r="I236" s="20">
        <f>IF($A236="","",IFERROR(TRIM(INDEX(Responses!$A235:$AN235,MATCH(Lists!$B$12,Responses!$A$1:$AN$1,0))&amp;""),""))</f>
        <v/>
      </c>
      <c r="J236" s="20">
        <f>IF($A236="","",IFERROR(TRIM(INDEX(Responses!$A235:$AN235,MATCH(Lists!$B$13,Responses!$A$1:$AN$1,0))&amp;""),""))</f>
        <v/>
      </c>
      <c r="K236" s="20">
        <f>IF($A236="","",IFERROR(TRIM(INDEX(Responses!$A235:$AN235,MATCH(Lists!$B$14,Responses!$A$1:$AN$1,0))&amp;""),""))</f>
        <v/>
      </c>
      <c r="L236" s="20">
        <f>IF($A236="","",IFERROR(TRIM(INDEX(Responses!$A235:$AN235,MATCH(Lists!$B$15,Responses!$A$1:$AN$1,0))&amp;""),""))</f>
        <v/>
      </c>
      <c r="M236" s="20">
        <f>IF($A236="","",IFERROR(TRIM(INDEX(Responses!$A235:$AN235,MATCH(Lists!$B$16,Responses!$A$1:$AN$1,0))&amp;""),""))</f>
        <v/>
      </c>
      <c r="N236" s="20">
        <f>IF($A236="","",IFERROR(TRIM(INDEX(Responses!$A235:$AN235,MATCH(Lists!$B$17,Responses!$A$1:$AN$1,0))&amp;""),""))</f>
        <v/>
      </c>
      <c r="O236" s="20">
        <f>IF($A236="","",IFERROR(TRIM(INDEX(Responses!$A235:$AN235,MATCH(Lists!$B$18,Responses!$A$1:$AN$1,0))&amp;""),""))</f>
        <v/>
      </c>
      <c r="P236" s="20">
        <f>IF($A236="","",IFERROR(TRIM(INDEX(Responses!$A235:$AN235,MATCH(Lists!$B$19,Responses!$A$1:$AN$1,0))&amp;""),""))</f>
        <v/>
      </c>
      <c r="Q236" s="20">
        <f>IF($A236="","",IFERROR(TRIM(INDEX(Responses!$A235:$AN235,MATCH(Lists!$B$24,Responses!$A$1:$AN$1,0))&amp;""),""))</f>
        <v/>
      </c>
      <c r="R236" s="20">
        <f>IF($A236="","",IFERROR(TRIM(INDEX(Responses!$A235:$AN235,MATCH(Lists!$B$21,Responses!$A$1:$AN$1,0))&amp;""),""))</f>
        <v/>
      </c>
    </row>
    <row r="237">
      <c r="A237" s="20">
        <f>IFERROR(TRIM(INDEX(Responses!$A236:$AN236,MATCH(Lists!$B$3,Responses!$A$1:$AN$1,0))&amp;""),"")</f>
        <v/>
      </c>
      <c r="B237" s="20">
        <f>IF($A237="","",IFERROR(TRIM(INDEX(Responses!$A236:$AN236,MATCH(Lists!$B$4,Responses!$A$1:$AN$1,0))&amp;""),""))</f>
        <v/>
      </c>
      <c r="C237" s="20">
        <f>IF($A237="","",IF(IFERROR(TRIM(INDEX(Responses!$A236:$AN236,MATCH(Lists!$B$5,Responses!$A$1:$AN$1,0))&amp;""),"")&lt;&gt;"",IFERROR(TRIM(INDEX(Responses!$A236:$AN236,MATCH(Lists!$B$5,Responses!$A$1:$AN$1,0))&amp;""),""),IFERROR(TRIM(INDEX(Responses!$A236:$AN236,MATCH(Lists!$B$6,Responses!$A$1:$AN$1,0))&amp;""),"")))</f>
        <v/>
      </c>
      <c r="D237" s="20">
        <f>IF($A237="","",IFERROR(TRIM(INDEX(Responses!$A236:$AN236,MATCH(Lists!$B$7,Responses!$A$1:$AN$1,0))&amp;""),""))</f>
        <v/>
      </c>
      <c r="E237" s="20">
        <f>IF($A237="","",IFERROR(TRIM(INDEX(Responses!$A236:$AN236,MATCH(Lists!$B$8,Responses!$A$1:$AN$1,0))&amp;""),""))</f>
        <v/>
      </c>
      <c r="F237" s="20">
        <f>IF($A237="","",IFERROR(TRIM(INDEX(Responses!$A236:$AN236,MATCH(Lists!$B$9,Responses!$A$1:$AN$1,0))&amp;""),""))</f>
        <v/>
      </c>
      <c r="G237" s="20">
        <f>IF($A237="","",IFERROR(TRIM(INDEX(Responses!$A236:$AN236,MATCH(Lists!$B$10,Responses!$A$1:$AN$1,0))&amp;""),""))</f>
        <v/>
      </c>
      <c r="H237" s="20">
        <f>IF($A237="","",IFERROR(TRIM(INDEX(Responses!$A236:$AN236,MATCH(Lists!$B$11,Responses!$A$1:$AN$1,0))&amp;""),""))</f>
        <v/>
      </c>
      <c r="I237" s="20">
        <f>IF($A237="","",IFERROR(TRIM(INDEX(Responses!$A236:$AN236,MATCH(Lists!$B$12,Responses!$A$1:$AN$1,0))&amp;""),""))</f>
        <v/>
      </c>
      <c r="J237" s="20">
        <f>IF($A237="","",IFERROR(TRIM(INDEX(Responses!$A236:$AN236,MATCH(Lists!$B$13,Responses!$A$1:$AN$1,0))&amp;""),""))</f>
        <v/>
      </c>
      <c r="K237" s="20">
        <f>IF($A237="","",IFERROR(TRIM(INDEX(Responses!$A236:$AN236,MATCH(Lists!$B$14,Responses!$A$1:$AN$1,0))&amp;""),""))</f>
        <v/>
      </c>
      <c r="L237" s="20">
        <f>IF($A237="","",IFERROR(TRIM(INDEX(Responses!$A236:$AN236,MATCH(Lists!$B$15,Responses!$A$1:$AN$1,0))&amp;""),""))</f>
        <v/>
      </c>
      <c r="M237" s="20">
        <f>IF($A237="","",IFERROR(TRIM(INDEX(Responses!$A236:$AN236,MATCH(Lists!$B$16,Responses!$A$1:$AN$1,0))&amp;""),""))</f>
        <v/>
      </c>
      <c r="N237" s="20">
        <f>IF($A237="","",IFERROR(TRIM(INDEX(Responses!$A236:$AN236,MATCH(Lists!$B$17,Responses!$A$1:$AN$1,0))&amp;""),""))</f>
        <v/>
      </c>
      <c r="O237" s="20">
        <f>IF($A237="","",IFERROR(TRIM(INDEX(Responses!$A236:$AN236,MATCH(Lists!$B$18,Responses!$A$1:$AN$1,0))&amp;""),""))</f>
        <v/>
      </c>
      <c r="P237" s="20">
        <f>IF($A237="","",IFERROR(TRIM(INDEX(Responses!$A236:$AN236,MATCH(Lists!$B$19,Responses!$A$1:$AN$1,0))&amp;""),""))</f>
        <v/>
      </c>
      <c r="Q237" s="20">
        <f>IF($A237="","",IFERROR(TRIM(INDEX(Responses!$A236:$AN236,MATCH(Lists!$B$24,Responses!$A$1:$AN$1,0))&amp;""),""))</f>
        <v/>
      </c>
      <c r="R237" s="20">
        <f>IF($A237="","",IFERROR(TRIM(INDEX(Responses!$A236:$AN236,MATCH(Lists!$B$21,Responses!$A$1:$AN$1,0))&amp;""),""))</f>
        <v/>
      </c>
    </row>
    <row r="238">
      <c r="A238" s="20">
        <f>IFERROR(TRIM(INDEX(Responses!$A237:$AN237,MATCH(Lists!$B$3,Responses!$A$1:$AN$1,0))&amp;""),"")</f>
        <v/>
      </c>
      <c r="B238" s="20">
        <f>IF($A238="","",IFERROR(TRIM(INDEX(Responses!$A237:$AN237,MATCH(Lists!$B$4,Responses!$A$1:$AN$1,0))&amp;""),""))</f>
        <v/>
      </c>
      <c r="C238" s="20">
        <f>IF($A238="","",IF(IFERROR(TRIM(INDEX(Responses!$A237:$AN237,MATCH(Lists!$B$5,Responses!$A$1:$AN$1,0))&amp;""),"")&lt;&gt;"",IFERROR(TRIM(INDEX(Responses!$A237:$AN237,MATCH(Lists!$B$5,Responses!$A$1:$AN$1,0))&amp;""),""),IFERROR(TRIM(INDEX(Responses!$A237:$AN237,MATCH(Lists!$B$6,Responses!$A$1:$AN$1,0))&amp;""),"")))</f>
        <v/>
      </c>
      <c r="D238" s="20">
        <f>IF($A238="","",IFERROR(TRIM(INDEX(Responses!$A237:$AN237,MATCH(Lists!$B$7,Responses!$A$1:$AN$1,0))&amp;""),""))</f>
        <v/>
      </c>
      <c r="E238" s="20">
        <f>IF($A238="","",IFERROR(TRIM(INDEX(Responses!$A237:$AN237,MATCH(Lists!$B$8,Responses!$A$1:$AN$1,0))&amp;""),""))</f>
        <v/>
      </c>
      <c r="F238" s="20">
        <f>IF($A238="","",IFERROR(TRIM(INDEX(Responses!$A237:$AN237,MATCH(Lists!$B$9,Responses!$A$1:$AN$1,0))&amp;""),""))</f>
        <v/>
      </c>
      <c r="G238" s="20">
        <f>IF($A238="","",IFERROR(TRIM(INDEX(Responses!$A237:$AN237,MATCH(Lists!$B$10,Responses!$A$1:$AN$1,0))&amp;""),""))</f>
        <v/>
      </c>
      <c r="H238" s="20">
        <f>IF($A238="","",IFERROR(TRIM(INDEX(Responses!$A237:$AN237,MATCH(Lists!$B$11,Responses!$A$1:$AN$1,0))&amp;""),""))</f>
        <v/>
      </c>
      <c r="I238" s="20">
        <f>IF($A238="","",IFERROR(TRIM(INDEX(Responses!$A237:$AN237,MATCH(Lists!$B$12,Responses!$A$1:$AN$1,0))&amp;""),""))</f>
        <v/>
      </c>
      <c r="J238" s="20">
        <f>IF($A238="","",IFERROR(TRIM(INDEX(Responses!$A237:$AN237,MATCH(Lists!$B$13,Responses!$A$1:$AN$1,0))&amp;""),""))</f>
        <v/>
      </c>
      <c r="K238" s="20">
        <f>IF($A238="","",IFERROR(TRIM(INDEX(Responses!$A237:$AN237,MATCH(Lists!$B$14,Responses!$A$1:$AN$1,0))&amp;""),""))</f>
        <v/>
      </c>
      <c r="L238" s="20">
        <f>IF($A238="","",IFERROR(TRIM(INDEX(Responses!$A237:$AN237,MATCH(Lists!$B$15,Responses!$A$1:$AN$1,0))&amp;""),""))</f>
        <v/>
      </c>
      <c r="M238" s="20">
        <f>IF($A238="","",IFERROR(TRIM(INDEX(Responses!$A237:$AN237,MATCH(Lists!$B$16,Responses!$A$1:$AN$1,0))&amp;""),""))</f>
        <v/>
      </c>
      <c r="N238" s="20">
        <f>IF($A238="","",IFERROR(TRIM(INDEX(Responses!$A237:$AN237,MATCH(Lists!$B$17,Responses!$A$1:$AN$1,0))&amp;""),""))</f>
        <v/>
      </c>
      <c r="O238" s="20">
        <f>IF($A238="","",IFERROR(TRIM(INDEX(Responses!$A237:$AN237,MATCH(Lists!$B$18,Responses!$A$1:$AN$1,0))&amp;""),""))</f>
        <v/>
      </c>
      <c r="P238" s="20">
        <f>IF($A238="","",IFERROR(TRIM(INDEX(Responses!$A237:$AN237,MATCH(Lists!$B$19,Responses!$A$1:$AN$1,0))&amp;""),""))</f>
        <v/>
      </c>
      <c r="Q238" s="20">
        <f>IF($A238="","",IFERROR(TRIM(INDEX(Responses!$A237:$AN237,MATCH(Lists!$B$24,Responses!$A$1:$AN$1,0))&amp;""),""))</f>
        <v/>
      </c>
      <c r="R238" s="20">
        <f>IF($A238="","",IFERROR(TRIM(INDEX(Responses!$A237:$AN237,MATCH(Lists!$B$21,Responses!$A$1:$AN$1,0))&amp;""),""))</f>
        <v/>
      </c>
    </row>
    <row r="239">
      <c r="A239" s="20">
        <f>IFERROR(TRIM(INDEX(Responses!$A238:$AN238,MATCH(Lists!$B$3,Responses!$A$1:$AN$1,0))&amp;""),"")</f>
        <v/>
      </c>
      <c r="B239" s="20">
        <f>IF($A239="","",IFERROR(TRIM(INDEX(Responses!$A238:$AN238,MATCH(Lists!$B$4,Responses!$A$1:$AN$1,0))&amp;""),""))</f>
        <v/>
      </c>
      <c r="C239" s="20">
        <f>IF($A239="","",IF(IFERROR(TRIM(INDEX(Responses!$A238:$AN238,MATCH(Lists!$B$5,Responses!$A$1:$AN$1,0))&amp;""),"")&lt;&gt;"",IFERROR(TRIM(INDEX(Responses!$A238:$AN238,MATCH(Lists!$B$5,Responses!$A$1:$AN$1,0))&amp;""),""),IFERROR(TRIM(INDEX(Responses!$A238:$AN238,MATCH(Lists!$B$6,Responses!$A$1:$AN$1,0))&amp;""),"")))</f>
        <v/>
      </c>
      <c r="D239" s="20">
        <f>IF($A239="","",IFERROR(TRIM(INDEX(Responses!$A238:$AN238,MATCH(Lists!$B$7,Responses!$A$1:$AN$1,0))&amp;""),""))</f>
        <v/>
      </c>
      <c r="E239" s="20">
        <f>IF($A239="","",IFERROR(TRIM(INDEX(Responses!$A238:$AN238,MATCH(Lists!$B$8,Responses!$A$1:$AN$1,0))&amp;""),""))</f>
        <v/>
      </c>
      <c r="F239" s="20">
        <f>IF($A239="","",IFERROR(TRIM(INDEX(Responses!$A238:$AN238,MATCH(Lists!$B$9,Responses!$A$1:$AN$1,0))&amp;""),""))</f>
        <v/>
      </c>
      <c r="G239" s="20">
        <f>IF($A239="","",IFERROR(TRIM(INDEX(Responses!$A238:$AN238,MATCH(Lists!$B$10,Responses!$A$1:$AN$1,0))&amp;""),""))</f>
        <v/>
      </c>
      <c r="H239" s="20">
        <f>IF($A239="","",IFERROR(TRIM(INDEX(Responses!$A238:$AN238,MATCH(Lists!$B$11,Responses!$A$1:$AN$1,0))&amp;""),""))</f>
        <v/>
      </c>
      <c r="I239" s="20">
        <f>IF($A239="","",IFERROR(TRIM(INDEX(Responses!$A238:$AN238,MATCH(Lists!$B$12,Responses!$A$1:$AN$1,0))&amp;""),""))</f>
        <v/>
      </c>
      <c r="J239" s="20">
        <f>IF($A239="","",IFERROR(TRIM(INDEX(Responses!$A238:$AN238,MATCH(Lists!$B$13,Responses!$A$1:$AN$1,0))&amp;""),""))</f>
        <v/>
      </c>
      <c r="K239" s="20">
        <f>IF($A239="","",IFERROR(TRIM(INDEX(Responses!$A238:$AN238,MATCH(Lists!$B$14,Responses!$A$1:$AN$1,0))&amp;""),""))</f>
        <v/>
      </c>
      <c r="L239" s="20">
        <f>IF($A239="","",IFERROR(TRIM(INDEX(Responses!$A238:$AN238,MATCH(Lists!$B$15,Responses!$A$1:$AN$1,0))&amp;""),""))</f>
        <v/>
      </c>
      <c r="M239" s="20">
        <f>IF($A239="","",IFERROR(TRIM(INDEX(Responses!$A238:$AN238,MATCH(Lists!$B$16,Responses!$A$1:$AN$1,0))&amp;""),""))</f>
        <v/>
      </c>
      <c r="N239" s="20">
        <f>IF($A239="","",IFERROR(TRIM(INDEX(Responses!$A238:$AN238,MATCH(Lists!$B$17,Responses!$A$1:$AN$1,0))&amp;""),""))</f>
        <v/>
      </c>
      <c r="O239" s="20">
        <f>IF($A239="","",IFERROR(TRIM(INDEX(Responses!$A238:$AN238,MATCH(Lists!$B$18,Responses!$A$1:$AN$1,0))&amp;""),""))</f>
        <v/>
      </c>
      <c r="P239" s="20">
        <f>IF($A239="","",IFERROR(TRIM(INDEX(Responses!$A238:$AN238,MATCH(Lists!$B$19,Responses!$A$1:$AN$1,0))&amp;""),""))</f>
        <v/>
      </c>
      <c r="Q239" s="20">
        <f>IF($A239="","",IFERROR(TRIM(INDEX(Responses!$A238:$AN238,MATCH(Lists!$B$24,Responses!$A$1:$AN$1,0))&amp;""),""))</f>
        <v/>
      </c>
      <c r="R239" s="20">
        <f>IF($A239="","",IFERROR(TRIM(INDEX(Responses!$A238:$AN238,MATCH(Lists!$B$21,Responses!$A$1:$AN$1,0))&amp;""),""))</f>
        <v/>
      </c>
    </row>
    <row r="240">
      <c r="A240" s="20">
        <f>IFERROR(TRIM(INDEX(Responses!$A239:$AN239,MATCH(Lists!$B$3,Responses!$A$1:$AN$1,0))&amp;""),"")</f>
        <v/>
      </c>
      <c r="B240" s="20">
        <f>IF($A240="","",IFERROR(TRIM(INDEX(Responses!$A239:$AN239,MATCH(Lists!$B$4,Responses!$A$1:$AN$1,0))&amp;""),""))</f>
        <v/>
      </c>
      <c r="C240" s="20">
        <f>IF($A240="","",IF(IFERROR(TRIM(INDEX(Responses!$A239:$AN239,MATCH(Lists!$B$5,Responses!$A$1:$AN$1,0))&amp;""),"")&lt;&gt;"",IFERROR(TRIM(INDEX(Responses!$A239:$AN239,MATCH(Lists!$B$5,Responses!$A$1:$AN$1,0))&amp;""),""),IFERROR(TRIM(INDEX(Responses!$A239:$AN239,MATCH(Lists!$B$6,Responses!$A$1:$AN$1,0))&amp;""),"")))</f>
        <v/>
      </c>
      <c r="D240" s="20">
        <f>IF($A240="","",IFERROR(TRIM(INDEX(Responses!$A239:$AN239,MATCH(Lists!$B$7,Responses!$A$1:$AN$1,0))&amp;""),""))</f>
        <v/>
      </c>
      <c r="E240" s="20">
        <f>IF($A240="","",IFERROR(TRIM(INDEX(Responses!$A239:$AN239,MATCH(Lists!$B$8,Responses!$A$1:$AN$1,0))&amp;""),""))</f>
        <v/>
      </c>
      <c r="F240" s="20">
        <f>IF($A240="","",IFERROR(TRIM(INDEX(Responses!$A239:$AN239,MATCH(Lists!$B$9,Responses!$A$1:$AN$1,0))&amp;""),""))</f>
        <v/>
      </c>
      <c r="G240" s="20">
        <f>IF($A240="","",IFERROR(TRIM(INDEX(Responses!$A239:$AN239,MATCH(Lists!$B$10,Responses!$A$1:$AN$1,0))&amp;""),""))</f>
        <v/>
      </c>
      <c r="H240" s="20">
        <f>IF($A240="","",IFERROR(TRIM(INDEX(Responses!$A239:$AN239,MATCH(Lists!$B$11,Responses!$A$1:$AN$1,0))&amp;""),""))</f>
        <v/>
      </c>
      <c r="I240" s="20">
        <f>IF($A240="","",IFERROR(TRIM(INDEX(Responses!$A239:$AN239,MATCH(Lists!$B$12,Responses!$A$1:$AN$1,0))&amp;""),""))</f>
        <v/>
      </c>
      <c r="J240" s="20">
        <f>IF($A240="","",IFERROR(TRIM(INDEX(Responses!$A239:$AN239,MATCH(Lists!$B$13,Responses!$A$1:$AN$1,0))&amp;""),""))</f>
        <v/>
      </c>
      <c r="K240" s="20">
        <f>IF($A240="","",IFERROR(TRIM(INDEX(Responses!$A239:$AN239,MATCH(Lists!$B$14,Responses!$A$1:$AN$1,0))&amp;""),""))</f>
        <v/>
      </c>
      <c r="L240" s="20">
        <f>IF($A240="","",IFERROR(TRIM(INDEX(Responses!$A239:$AN239,MATCH(Lists!$B$15,Responses!$A$1:$AN$1,0))&amp;""),""))</f>
        <v/>
      </c>
      <c r="M240" s="20">
        <f>IF($A240="","",IFERROR(TRIM(INDEX(Responses!$A239:$AN239,MATCH(Lists!$B$16,Responses!$A$1:$AN$1,0))&amp;""),""))</f>
        <v/>
      </c>
      <c r="N240" s="20">
        <f>IF($A240="","",IFERROR(TRIM(INDEX(Responses!$A239:$AN239,MATCH(Lists!$B$17,Responses!$A$1:$AN$1,0))&amp;""),""))</f>
        <v/>
      </c>
      <c r="O240" s="20">
        <f>IF($A240="","",IFERROR(TRIM(INDEX(Responses!$A239:$AN239,MATCH(Lists!$B$18,Responses!$A$1:$AN$1,0))&amp;""),""))</f>
        <v/>
      </c>
      <c r="P240" s="20">
        <f>IF($A240="","",IFERROR(TRIM(INDEX(Responses!$A239:$AN239,MATCH(Lists!$B$19,Responses!$A$1:$AN$1,0))&amp;""),""))</f>
        <v/>
      </c>
      <c r="Q240" s="20">
        <f>IF($A240="","",IFERROR(TRIM(INDEX(Responses!$A239:$AN239,MATCH(Lists!$B$24,Responses!$A$1:$AN$1,0))&amp;""),""))</f>
        <v/>
      </c>
      <c r="R240" s="20">
        <f>IF($A240="","",IFERROR(TRIM(INDEX(Responses!$A239:$AN239,MATCH(Lists!$B$21,Responses!$A$1:$AN$1,0))&amp;""),""))</f>
        <v/>
      </c>
    </row>
    <row r="241">
      <c r="A241" s="20">
        <f>IFERROR(TRIM(INDEX(Responses!$A240:$AN240,MATCH(Lists!$B$3,Responses!$A$1:$AN$1,0))&amp;""),"")</f>
        <v/>
      </c>
      <c r="B241" s="20">
        <f>IF($A241="","",IFERROR(TRIM(INDEX(Responses!$A240:$AN240,MATCH(Lists!$B$4,Responses!$A$1:$AN$1,0))&amp;""),""))</f>
        <v/>
      </c>
      <c r="C241" s="20">
        <f>IF($A241="","",IF(IFERROR(TRIM(INDEX(Responses!$A240:$AN240,MATCH(Lists!$B$5,Responses!$A$1:$AN$1,0))&amp;""),"")&lt;&gt;"",IFERROR(TRIM(INDEX(Responses!$A240:$AN240,MATCH(Lists!$B$5,Responses!$A$1:$AN$1,0))&amp;""),""),IFERROR(TRIM(INDEX(Responses!$A240:$AN240,MATCH(Lists!$B$6,Responses!$A$1:$AN$1,0))&amp;""),"")))</f>
        <v/>
      </c>
      <c r="D241" s="20">
        <f>IF($A241="","",IFERROR(TRIM(INDEX(Responses!$A240:$AN240,MATCH(Lists!$B$7,Responses!$A$1:$AN$1,0))&amp;""),""))</f>
        <v/>
      </c>
      <c r="E241" s="20">
        <f>IF($A241="","",IFERROR(TRIM(INDEX(Responses!$A240:$AN240,MATCH(Lists!$B$8,Responses!$A$1:$AN$1,0))&amp;""),""))</f>
        <v/>
      </c>
      <c r="F241" s="20">
        <f>IF($A241="","",IFERROR(TRIM(INDEX(Responses!$A240:$AN240,MATCH(Lists!$B$9,Responses!$A$1:$AN$1,0))&amp;""),""))</f>
        <v/>
      </c>
      <c r="G241" s="20">
        <f>IF($A241="","",IFERROR(TRIM(INDEX(Responses!$A240:$AN240,MATCH(Lists!$B$10,Responses!$A$1:$AN$1,0))&amp;""),""))</f>
        <v/>
      </c>
      <c r="H241" s="20">
        <f>IF($A241="","",IFERROR(TRIM(INDEX(Responses!$A240:$AN240,MATCH(Lists!$B$11,Responses!$A$1:$AN$1,0))&amp;""),""))</f>
        <v/>
      </c>
      <c r="I241" s="20">
        <f>IF($A241="","",IFERROR(TRIM(INDEX(Responses!$A240:$AN240,MATCH(Lists!$B$12,Responses!$A$1:$AN$1,0))&amp;""),""))</f>
        <v/>
      </c>
      <c r="J241" s="20">
        <f>IF($A241="","",IFERROR(TRIM(INDEX(Responses!$A240:$AN240,MATCH(Lists!$B$13,Responses!$A$1:$AN$1,0))&amp;""),""))</f>
        <v/>
      </c>
      <c r="K241" s="20">
        <f>IF($A241="","",IFERROR(TRIM(INDEX(Responses!$A240:$AN240,MATCH(Lists!$B$14,Responses!$A$1:$AN$1,0))&amp;""),""))</f>
        <v/>
      </c>
      <c r="L241" s="20">
        <f>IF($A241="","",IFERROR(TRIM(INDEX(Responses!$A240:$AN240,MATCH(Lists!$B$15,Responses!$A$1:$AN$1,0))&amp;""),""))</f>
        <v/>
      </c>
      <c r="M241" s="20">
        <f>IF($A241="","",IFERROR(TRIM(INDEX(Responses!$A240:$AN240,MATCH(Lists!$B$16,Responses!$A$1:$AN$1,0))&amp;""),""))</f>
        <v/>
      </c>
      <c r="N241" s="20">
        <f>IF($A241="","",IFERROR(TRIM(INDEX(Responses!$A240:$AN240,MATCH(Lists!$B$17,Responses!$A$1:$AN$1,0))&amp;""),""))</f>
        <v/>
      </c>
      <c r="O241" s="20">
        <f>IF($A241="","",IFERROR(TRIM(INDEX(Responses!$A240:$AN240,MATCH(Lists!$B$18,Responses!$A$1:$AN$1,0))&amp;""),""))</f>
        <v/>
      </c>
      <c r="P241" s="20">
        <f>IF($A241="","",IFERROR(TRIM(INDEX(Responses!$A240:$AN240,MATCH(Lists!$B$19,Responses!$A$1:$AN$1,0))&amp;""),""))</f>
        <v/>
      </c>
      <c r="Q241" s="20">
        <f>IF($A241="","",IFERROR(TRIM(INDEX(Responses!$A240:$AN240,MATCH(Lists!$B$24,Responses!$A$1:$AN$1,0))&amp;""),""))</f>
        <v/>
      </c>
      <c r="R241" s="20">
        <f>IF($A241="","",IFERROR(TRIM(INDEX(Responses!$A240:$AN240,MATCH(Lists!$B$21,Responses!$A$1:$AN$1,0))&amp;""),""))</f>
        <v/>
      </c>
    </row>
    <row r="242">
      <c r="A242" s="20">
        <f>IFERROR(TRIM(INDEX(Responses!$A241:$AN241,MATCH(Lists!$B$3,Responses!$A$1:$AN$1,0))&amp;""),"")</f>
        <v/>
      </c>
      <c r="B242" s="20">
        <f>IF($A242="","",IFERROR(TRIM(INDEX(Responses!$A241:$AN241,MATCH(Lists!$B$4,Responses!$A$1:$AN$1,0))&amp;""),""))</f>
        <v/>
      </c>
      <c r="C242" s="20">
        <f>IF($A242="","",IF(IFERROR(TRIM(INDEX(Responses!$A241:$AN241,MATCH(Lists!$B$5,Responses!$A$1:$AN$1,0))&amp;""),"")&lt;&gt;"",IFERROR(TRIM(INDEX(Responses!$A241:$AN241,MATCH(Lists!$B$5,Responses!$A$1:$AN$1,0))&amp;""),""),IFERROR(TRIM(INDEX(Responses!$A241:$AN241,MATCH(Lists!$B$6,Responses!$A$1:$AN$1,0))&amp;""),"")))</f>
        <v/>
      </c>
      <c r="D242" s="20">
        <f>IF($A242="","",IFERROR(TRIM(INDEX(Responses!$A241:$AN241,MATCH(Lists!$B$7,Responses!$A$1:$AN$1,0))&amp;""),""))</f>
        <v/>
      </c>
      <c r="E242" s="20">
        <f>IF($A242="","",IFERROR(TRIM(INDEX(Responses!$A241:$AN241,MATCH(Lists!$B$8,Responses!$A$1:$AN$1,0))&amp;""),""))</f>
        <v/>
      </c>
      <c r="F242" s="20">
        <f>IF($A242="","",IFERROR(TRIM(INDEX(Responses!$A241:$AN241,MATCH(Lists!$B$9,Responses!$A$1:$AN$1,0))&amp;""),""))</f>
        <v/>
      </c>
      <c r="G242" s="20">
        <f>IF($A242="","",IFERROR(TRIM(INDEX(Responses!$A241:$AN241,MATCH(Lists!$B$10,Responses!$A$1:$AN$1,0))&amp;""),""))</f>
        <v/>
      </c>
      <c r="H242" s="20">
        <f>IF($A242="","",IFERROR(TRIM(INDEX(Responses!$A241:$AN241,MATCH(Lists!$B$11,Responses!$A$1:$AN$1,0))&amp;""),""))</f>
        <v/>
      </c>
      <c r="I242" s="20">
        <f>IF($A242="","",IFERROR(TRIM(INDEX(Responses!$A241:$AN241,MATCH(Lists!$B$12,Responses!$A$1:$AN$1,0))&amp;""),""))</f>
        <v/>
      </c>
      <c r="J242" s="20">
        <f>IF($A242="","",IFERROR(TRIM(INDEX(Responses!$A241:$AN241,MATCH(Lists!$B$13,Responses!$A$1:$AN$1,0))&amp;""),""))</f>
        <v/>
      </c>
      <c r="K242" s="20">
        <f>IF($A242="","",IFERROR(TRIM(INDEX(Responses!$A241:$AN241,MATCH(Lists!$B$14,Responses!$A$1:$AN$1,0))&amp;""),""))</f>
        <v/>
      </c>
      <c r="L242" s="20">
        <f>IF($A242="","",IFERROR(TRIM(INDEX(Responses!$A241:$AN241,MATCH(Lists!$B$15,Responses!$A$1:$AN$1,0))&amp;""),""))</f>
        <v/>
      </c>
      <c r="M242" s="20">
        <f>IF($A242="","",IFERROR(TRIM(INDEX(Responses!$A241:$AN241,MATCH(Lists!$B$16,Responses!$A$1:$AN$1,0))&amp;""),""))</f>
        <v/>
      </c>
      <c r="N242" s="20">
        <f>IF($A242="","",IFERROR(TRIM(INDEX(Responses!$A241:$AN241,MATCH(Lists!$B$17,Responses!$A$1:$AN$1,0))&amp;""),""))</f>
        <v/>
      </c>
      <c r="O242" s="20">
        <f>IF($A242="","",IFERROR(TRIM(INDEX(Responses!$A241:$AN241,MATCH(Lists!$B$18,Responses!$A$1:$AN$1,0))&amp;""),""))</f>
        <v/>
      </c>
      <c r="P242" s="20">
        <f>IF($A242="","",IFERROR(TRIM(INDEX(Responses!$A241:$AN241,MATCH(Lists!$B$19,Responses!$A$1:$AN$1,0))&amp;""),""))</f>
        <v/>
      </c>
      <c r="Q242" s="20">
        <f>IF($A242="","",IFERROR(TRIM(INDEX(Responses!$A241:$AN241,MATCH(Lists!$B$24,Responses!$A$1:$AN$1,0))&amp;""),""))</f>
        <v/>
      </c>
      <c r="R242" s="20">
        <f>IF($A242="","",IFERROR(TRIM(INDEX(Responses!$A241:$AN241,MATCH(Lists!$B$21,Responses!$A$1:$AN$1,0))&amp;""),""))</f>
        <v/>
      </c>
    </row>
    <row r="243">
      <c r="A243" s="20">
        <f>IFERROR(TRIM(INDEX(Responses!$A242:$AN242,MATCH(Lists!$B$3,Responses!$A$1:$AN$1,0))&amp;""),"")</f>
        <v/>
      </c>
      <c r="B243" s="20">
        <f>IF($A243="","",IFERROR(TRIM(INDEX(Responses!$A242:$AN242,MATCH(Lists!$B$4,Responses!$A$1:$AN$1,0))&amp;""),""))</f>
        <v/>
      </c>
      <c r="C243" s="20">
        <f>IF($A243="","",IF(IFERROR(TRIM(INDEX(Responses!$A242:$AN242,MATCH(Lists!$B$5,Responses!$A$1:$AN$1,0))&amp;""),"")&lt;&gt;"",IFERROR(TRIM(INDEX(Responses!$A242:$AN242,MATCH(Lists!$B$5,Responses!$A$1:$AN$1,0))&amp;""),""),IFERROR(TRIM(INDEX(Responses!$A242:$AN242,MATCH(Lists!$B$6,Responses!$A$1:$AN$1,0))&amp;""),"")))</f>
        <v/>
      </c>
      <c r="D243" s="20">
        <f>IF($A243="","",IFERROR(TRIM(INDEX(Responses!$A242:$AN242,MATCH(Lists!$B$7,Responses!$A$1:$AN$1,0))&amp;""),""))</f>
        <v/>
      </c>
      <c r="E243" s="20">
        <f>IF($A243="","",IFERROR(TRIM(INDEX(Responses!$A242:$AN242,MATCH(Lists!$B$8,Responses!$A$1:$AN$1,0))&amp;""),""))</f>
        <v/>
      </c>
      <c r="F243" s="20">
        <f>IF($A243="","",IFERROR(TRIM(INDEX(Responses!$A242:$AN242,MATCH(Lists!$B$9,Responses!$A$1:$AN$1,0))&amp;""),""))</f>
        <v/>
      </c>
      <c r="G243" s="20">
        <f>IF($A243="","",IFERROR(TRIM(INDEX(Responses!$A242:$AN242,MATCH(Lists!$B$10,Responses!$A$1:$AN$1,0))&amp;""),""))</f>
        <v/>
      </c>
      <c r="H243" s="20">
        <f>IF($A243="","",IFERROR(TRIM(INDEX(Responses!$A242:$AN242,MATCH(Lists!$B$11,Responses!$A$1:$AN$1,0))&amp;""),""))</f>
        <v/>
      </c>
      <c r="I243" s="20">
        <f>IF($A243="","",IFERROR(TRIM(INDEX(Responses!$A242:$AN242,MATCH(Lists!$B$12,Responses!$A$1:$AN$1,0))&amp;""),""))</f>
        <v/>
      </c>
      <c r="J243" s="20">
        <f>IF($A243="","",IFERROR(TRIM(INDEX(Responses!$A242:$AN242,MATCH(Lists!$B$13,Responses!$A$1:$AN$1,0))&amp;""),""))</f>
        <v/>
      </c>
      <c r="K243" s="20">
        <f>IF($A243="","",IFERROR(TRIM(INDEX(Responses!$A242:$AN242,MATCH(Lists!$B$14,Responses!$A$1:$AN$1,0))&amp;""),""))</f>
        <v/>
      </c>
      <c r="L243" s="20">
        <f>IF($A243="","",IFERROR(TRIM(INDEX(Responses!$A242:$AN242,MATCH(Lists!$B$15,Responses!$A$1:$AN$1,0))&amp;""),""))</f>
        <v/>
      </c>
      <c r="M243" s="20">
        <f>IF($A243="","",IFERROR(TRIM(INDEX(Responses!$A242:$AN242,MATCH(Lists!$B$16,Responses!$A$1:$AN$1,0))&amp;""),""))</f>
        <v/>
      </c>
      <c r="N243" s="20">
        <f>IF($A243="","",IFERROR(TRIM(INDEX(Responses!$A242:$AN242,MATCH(Lists!$B$17,Responses!$A$1:$AN$1,0))&amp;""),""))</f>
        <v/>
      </c>
      <c r="O243" s="20">
        <f>IF($A243="","",IFERROR(TRIM(INDEX(Responses!$A242:$AN242,MATCH(Lists!$B$18,Responses!$A$1:$AN$1,0))&amp;""),""))</f>
        <v/>
      </c>
      <c r="P243" s="20">
        <f>IF($A243="","",IFERROR(TRIM(INDEX(Responses!$A242:$AN242,MATCH(Lists!$B$19,Responses!$A$1:$AN$1,0))&amp;""),""))</f>
        <v/>
      </c>
      <c r="Q243" s="20">
        <f>IF($A243="","",IFERROR(TRIM(INDEX(Responses!$A242:$AN242,MATCH(Lists!$B$24,Responses!$A$1:$AN$1,0))&amp;""),""))</f>
        <v/>
      </c>
      <c r="R243" s="20">
        <f>IF($A243="","",IFERROR(TRIM(INDEX(Responses!$A242:$AN242,MATCH(Lists!$B$21,Responses!$A$1:$AN$1,0))&amp;""),""))</f>
        <v/>
      </c>
    </row>
    <row r="244">
      <c r="A244" s="20">
        <f>IFERROR(TRIM(INDEX(Responses!$A243:$AN243,MATCH(Lists!$B$3,Responses!$A$1:$AN$1,0))&amp;""),"")</f>
        <v/>
      </c>
      <c r="B244" s="20">
        <f>IF($A244="","",IFERROR(TRIM(INDEX(Responses!$A243:$AN243,MATCH(Lists!$B$4,Responses!$A$1:$AN$1,0))&amp;""),""))</f>
        <v/>
      </c>
      <c r="C244" s="20">
        <f>IF($A244="","",IF(IFERROR(TRIM(INDEX(Responses!$A243:$AN243,MATCH(Lists!$B$5,Responses!$A$1:$AN$1,0))&amp;""),"")&lt;&gt;"",IFERROR(TRIM(INDEX(Responses!$A243:$AN243,MATCH(Lists!$B$5,Responses!$A$1:$AN$1,0))&amp;""),""),IFERROR(TRIM(INDEX(Responses!$A243:$AN243,MATCH(Lists!$B$6,Responses!$A$1:$AN$1,0))&amp;""),"")))</f>
        <v/>
      </c>
      <c r="D244" s="20">
        <f>IF($A244="","",IFERROR(TRIM(INDEX(Responses!$A243:$AN243,MATCH(Lists!$B$7,Responses!$A$1:$AN$1,0))&amp;""),""))</f>
        <v/>
      </c>
      <c r="E244" s="20">
        <f>IF($A244="","",IFERROR(TRIM(INDEX(Responses!$A243:$AN243,MATCH(Lists!$B$8,Responses!$A$1:$AN$1,0))&amp;""),""))</f>
        <v/>
      </c>
      <c r="F244" s="20">
        <f>IF($A244="","",IFERROR(TRIM(INDEX(Responses!$A243:$AN243,MATCH(Lists!$B$9,Responses!$A$1:$AN$1,0))&amp;""),""))</f>
        <v/>
      </c>
      <c r="G244" s="20">
        <f>IF($A244="","",IFERROR(TRIM(INDEX(Responses!$A243:$AN243,MATCH(Lists!$B$10,Responses!$A$1:$AN$1,0))&amp;""),""))</f>
        <v/>
      </c>
      <c r="H244" s="20">
        <f>IF($A244="","",IFERROR(TRIM(INDEX(Responses!$A243:$AN243,MATCH(Lists!$B$11,Responses!$A$1:$AN$1,0))&amp;""),""))</f>
        <v/>
      </c>
      <c r="I244" s="20">
        <f>IF($A244="","",IFERROR(TRIM(INDEX(Responses!$A243:$AN243,MATCH(Lists!$B$12,Responses!$A$1:$AN$1,0))&amp;""),""))</f>
        <v/>
      </c>
      <c r="J244" s="20">
        <f>IF($A244="","",IFERROR(TRIM(INDEX(Responses!$A243:$AN243,MATCH(Lists!$B$13,Responses!$A$1:$AN$1,0))&amp;""),""))</f>
        <v/>
      </c>
      <c r="K244" s="20">
        <f>IF($A244="","",IFERROR(TRIM(INDEX(Responses!$A243:$AN243,MATCH(Lists!$B$14,Responses!$A$1:$AN$1,0))&amp;""),""))</f>
        <v/>
      </c>
      <c r="L244" s="20">
        <f>IF($A244="","",IFERROR(TRIM(INDEX(Responses!$A243:$AN243,MATCH(Lists!$B$15,Responses!$A$1:$AN$1,0))&amp;""),""))</f>
        <v/>
      </c>
      <c r="M244" s="20">
        <f>IF($A244="","",IFERROR(TRIM(INDEX(Responses!$A243:$AN243,MATCH(Lists!$B$16,Responses!$A$1:$AN$1,0))&amp;""),""))</f>
        <v/>
      </c>
      <c r="N244" s="20">
        <f>IF($A244="","",IFERROR(TRIM(INDEX(Responses!$A243:$AN243,MATCH(Lists!$B$17,Responses!$A$1:$AN$1,0))&amp;""),""))</f>
        <v/>
      </c>
      <c r="O244" s="20">
        <f>IF($A244="","",IFERROR(TRIM(INDEX(Responses!$A243:$AN243,MATCH(Lists!$B$18,Responses!$A$1:$AN$1,0))&amp;""),""))</f>
        <v/>
      </c>
      <c r="P244" s="20">
        <f>IF($A244="","",IFERROR(TRIM(INDEX(Responses!$A243:$AN243,MATCH(Lists!$B$19,Responses!$A$1:$AN$1,0))&amp;""),""))</f>
        <v/>
      </c>
      <c r="Q244" s="20">
        <f>IF($A244="","",IFERROR(TRIM(INDEX(Responses!$A243:$AN243,MATCH(Lists!$B$24,Responses!$A$1:$AN$1,0))&amp;""),""))</f>
        <v/>
      </c>
      <c r="R244" s="20">
        <f>IF($A244="","",IFERROR(TRIM(INDEX(Responses!$A243:$AN243,MATCH(Lists!$B$21,Responses!$A$1:$AN$1,0))&amp;""),""))</f>
        <v/>
      </c>
    </row>
    <row r="245">
      <c r="A245" s="20">
        <f>IFERROR(TRIM(INDEX(Responses!$A244:$AN244,MATCH(Lists!$B$3,Responses!$A$1:$AN$1,0))&amp;""),"")</f>
        <v/>
      </c>
      <c r="B245" s="20">
        <f>IF($A245="","",IFERROR(TRIM(INDEX(Responses!$A244:$AN244,MATCH(Lists!$B$4,Responses!$A$1:$AN$1,0))&amp;""),""))</f>
        <v/>
      </c>
      <c r="C245" s="20">
        <f>IF($A245="","",IF(IFERROR(TRIM(INDEX(Responses!$A244:$AN244,MATCH(Lists!$B$5,Responses!$A$1:$AN$1,0))&amp;""),"")&lt;&gt;"",IFERROR(TRIM(INDEX(Responses!$A244:$AN244,MATCH(Lists!$B$5,Responses!$A$1:$AN$1,0))&amp;""),""),IFERROR(TRIM(INDEX(Responses!$A244:$AN244,MATCH(Lists!$B$6,Responses!$A$1:$AN$1,0))&amp;""),"")))</f>
        <v/>
      </c>
      <c r="D245" s="20">
        <f>IF($A245="","",IFERROR(TRIM(INDEX(Responses!$A244:$AN244,MATCH(Lists!$B$7,Responses!$A$1:$AN$1,0))&amp;""),""))</f>
        <v/>
      </c>
      <c r="E245" s="20">
        <f>IF($A245="","",IFERROR(TRIM(INDEX(Responses!$A244:$AN244,MATCH(Lists!$B$8,Responses!$A$1:$AN$1,0))&amp;""),""))</f>
        <v/>
      </c>
      <c r="F245" s="20">
        <f>IF($A245="","",IFERROR(TRIM(INDEX(Responses!$A244:$AN244,MATCH(Lists!$B$9,Responses!$A$1:$AN$1,0))&amp;""),""))</f>
        <v/>
      </c>
      <c r="G245" s="20">
        <f>IF($A245="","",IFERROR(TRIM(INDEX(Responses!$A244:$AN244,MATCH(Lists!$B$10,Responses!$A$1:$AN$1,0))&amp;""),""))</f>
        <v/>
      </c>
      <c r="H245" s="20">
        <f>IF($A245="","",IFERROR(TRIM(INDEX(Responses!$A244:$AN244,MATCH(Lists!$B$11,Responses!$A$1:$AN$1,0))&amp;""),""))</f>
        <v/>
      </c>
      <c r="I245" s="20">
        <f>IF($A245="","",IFERROR(TRIM(INDEX(Responses!$A244:$AN244,MATCH(Lists!$B$12,Responses!$A$1:$AN$1,0))&amp;""),""))</f>
        <v/>
      </c>
      <c r="J245" s="20">
        <f>IF($A245="","",IFERROR(TRIM(INDEX(Responses!$A244:$AN244,MATCH(Lists!$B$13,Responses!$A$1:$AN$1,0))&amp;""),""))</f>
        <v/>
      </c>
      <c r="K245" s="20">
        <f>IF($A245="","",IFERROR(TRIM(INDEX(Responses!$A244:$AN244,MATCH(Lists!$B$14,Responses!$A$1:$AN$1,0))&amp;""),""))</f>
        <v/>
      </c>
      <c r="L245" s="20">
        <f>IF($A245="","",IFERROR(TRIM(INDEX(Responses!$A244:$AN244,MATCH(Lists!$B$15,Responses!$A$1:$AN$1,0))&amp;""),""))</f>
        <v/>
      </c>
      <c r="M245" s="20">
        <f>IF($A245="","",IFERROR(TRIM(INDEX(Responses!$A244:$AN244,MATCH(Lists!$B$16,Responses!$A$1:$AN$1,0))&amp;""),""))</f>
        <v/>
      </c>
      <c r="N245" s="20">
        <f>IF($A245="","",IFERROR(TRIM(INDEX(Responses!$A244:$AN244,MATCH(Lists!$B$17,Responses!$A$1:$AN$1,0))&amp;""),""))</f>
        <v/>
      </c>
      <c r="O245" s="20">
        <f>IF($A245="","",IFERROR(TRIM(INDEX(Responses!$A244:$AN244,MATCH(Lists!$B$18,Responses!$A$1:$AN$1,0))&amp;""),""))</f>
        <v/>
      </c>
      <c r="P245" s="20">
        <f>IF($A245="","",IFERROR(TRIM(INDEX(Responses!$A244:$AN244,MATCH(Lists!$B$19,Responses!$A$1:$AN$1,0))&amp;""),""))</f>
        <v/>
      </c>
      <c r="Q245" s="20">
        <f>IF($A245="","",IFERROR(TRIM(INDEX(Responses!$A244:$AN244,MATCH(Lists!$B$24,Responses!$A$1:$AN$1,0))&amp;""),""))</f>
        <v/>
      </c>
      <c r="R245" s="20">
        <f>IF($A245="","",IFERROR(TRIM(INDEX(Responses!$A244:$AN244,MATCH(Lists!$B$21,Responses!$A$1:$AN$1,0))&amp;""),""))</f>
        <v/>
      </c>
    </row>
    <row r="246">
      <c r="A246" s="20">
        <f>IFERROR(TRIM(INDEX(Responses!$A245:$AN245,MATCH(Lists!$B$3,Responses!$A$1:$AN$1,0))&amp;""),"")</f>
        <v/>
      </c>
      <c r="B246" s="20">
        <f>IF($A246="","",IFERROR(TRIM(INDEX(Responses!$A245:$AN245,MATCH(Lists!$B$4,Responses!$A$1:$AN$1,0))&amp;""),""))</f>
        <v/>
      </c>
      <c r="C246" s="20">
        <f>IF($A246="","",IF(IFERROR(TRIM(INDEX(Responses!$A245:$AN245,MATCH(Lists!$B$5,Responses!$A$1:$AN$1,0))&amp;""),"")&lt;&gt;"",IFERROR(TRIM(INDEX(Responses!$A245:$AN245,MATCH(Lists!$B$5,Responses!$A$1:$AN$1,0))&amp;""),""),IFERROR(TRIM(INDEX(Responses!$A245:$AN245,MATCH(Lists!$B$6,Responses!$A$1:$AN$1,0))&amp;""),"")))</f>
        <v/>
      </c>
      <c r="D246" s="20">
        <f>IF($A246="","",IFERROR(TRIM(INDEX(Responses!$A245:$AN245,MATCH(Lists!$B$7,Responses!$A$1:$AN$1,0))&amp;""),""))</f>
        <v/>
      </c>
      <c r="E246" s="20">
        <f>IF($A246="","",IFERROR(TRIM(INDEX(Responses!$A245:$AN245,MATCH(Lists!$B$8,Responses!$A$1:$AN$1,0))&amp;""),""))</f>
        <v/>
      </c>
      <c r="F246" s="20">
        <f>IF($A246="","",IFERROR(TRIM(INDEX(Responses!$A245:$AN245,MATCH(Lists!$B$9,Responses!$A$1:$AN$1,0))&amp;""),""))</f>
        <v/>
      </c>
      <c r="G246" s="20">
        <f>IF($A246="","",IFERROR(TRIM(INDEX(Responses!$A245:$AN245,MATCH(Lists!$B$10,Responses!$A$1:$AN$1,0))&amp;""),""))</f>
        <v/>
      </c>
      <c r="H246" s="20">
        <f>IF($A246="","",IFERROR(TRIM(INDEX(Responses!$A245:$AN245,MATCH(Lists!$B$11,Responses!$A$1:$AN$1,0))&amp;""),""))</f>
        <v/>
      </c>
      <c r="I246" s="20">
        <f>IF($A246="","",IFERROR(TRIM(INDEX(Responses!$A245:$AN245,MATCH(Lists!$B$12,Responses!$A$1:$AN$1,0))&amp;""),""))</f>
        <v/>
      </c>
      <c r="J246" s="20">
        <f>IF($A246="","",IFERROR(TRIM(INDEX(Responses!$A245:$AN245,MATCH(Lists!$B$13,Responses!$A$1:$AN$1,0))&amp;""),""))</f>
        <v/>
      </c>
      <c r="K246" s="20">
        <f>IF($A246="","",IFERROR(TRIM(INDEX(Responses!$A245:$AN245,MATCH(Lists!$B$14,Responses!$A$1:$AN$1,0))&amp;""),""))</f>
        <v/>
      </c>
      <c r="L246" s="20">
        <f>IF($A246="","",IFERROR(TRIM(INDEX(Responses!$A245:$AN245,MATCH(Lists!$B$15,Responses!$A$1:$AN$1,0))&amp;""),""))</f>
        <v/>
      </c>
      <c r="M246" s="20">
        <f>IF($A246="","",IFERROR(TRIM(INDEX(Responses!$A245:$AN245,MATCH(Lists!$B$16,Responses!$A$1:$AN$1,0))&amp;""),""))</f>
        <v/>
      </c>
      <c r="N246" s="20">
        <f>IF($A246="","",IFERROR(TRIM(INDEX(Responses!$A245:$AN245,MATCH(Lists!$B$17,Responses!$A$1:$AN$1,0))&amp;""),""))</f>
        <v/>
      </c>
      <c r="O246" s="20">
        <f>IF($A246="","",IFERROR(TRIM(INDEX(Responses!$A245:$AN245,MATCH(Lists!$B$18,Responses!$A$1:$AN$1,0))&amp;""),""))</f>
        <v/>
      </c>
      <c r="P246" s="20">
        <f>IF($A246="","",IFERROR(TRIM(INDEX(Responses!$A245:$AN245,MATCH(Lists!$B$19,Responses!$A$1:$AN$1,0))&amp;""),""))</f>
        <v/>
      </c>
      <c r="Q246" s="20">
        <f>IF($A246="","",IFERROR(TRIM(INDEX(Responses!$A245:$AN245,MATCH(Lists!$B$24,Responses!$A$1:$AN$1,0))&amp;""),""))</f>
        <v/>
      </c>
      <c r="R246" s="20">
        <f>IF($A246="","",IFERROR(TRIM(INDEX(Responses!$A245:$AN245,MATCH(Lists!$B$21,Responses!$A$1:$AN$1,0))&amp;""),""))</f>
        <v/>
      </c>
    </row>
    <row r="247">
      <c r="A247" s="20">
        <f>IFERROR(TRIM(INDEX(Responses!$A246:$AN246,MATCH(Lists!$B$3,Responses!$A$1:$AN$1,0))&amp;""),"")</f>
        <v/>
      </c>
      <c r="B247" s="20">
        <f>IF($A247="","",IFERROR(TRIM(INDEX(Responses!$A246:$AN246,MATCH(Lists!$B$4,Responses!$A$1:$AN$1,0))&amp;""),""))</f>
        <v/>
      </c>
      <c r="C247" s="20">
        <f>IF($A247="","",IF(IFERROR(TRIM(INDEX(Responses!$A246:$AN246,MATCH(Lists!$B$5,Responses!$A$1:$AN$1,0))&amp;""),"")&lt;&gt;"",IFERROR(TRIM(INDEX(Responses!$A246:$AN246,MATCH(Lists!$B$5,Responses!$A$1:$AN$1,0))&amp;""),""),IFERROR(TRIM(INDEX(Responses!$A246:$AN246,MATCH(Lists!$B$6,Responses!$A$1:$AN$1,0))&amp;""),"")))</f>
        <v/>
      </c>
      <c r="D247" s="20">
        <f>IF($A247="","",IFERROR(TRIM(INDEX(Responses!$A246:$AN246,MATCH(Lists!$B$7,Responses!$A$1:$AN$1,0))&amp;""),""))</f>
        <v/>
      </c>
      <c r="E247" s="20">
        <f>IF($A247="","",IFERROR(TRIM(INDEX(Responses!$A246:$AN246,MATCH(Lists!$B$8,Responses!$A$1:$AN$1,0))&amp;""),""))</f>
        <v/>
      </c>
      <c r="F247" s="20">
        <f>IF($A247="","",IFERROR(TRIM(INDEX(Responses!$A246:$AN246,MATCH(Lists!$B$9,Responses!$A$1:$AN$1,0))&amp;""),""))</f>
        <v/>
      </c>
      <c r="G247" s="20">
        <f>IF($A247="","",IFERROR(TRIM(INDEX(Responses!$A246:$AN246,MATCH(Lists!$B$10,Responses!$A$1:$AN$1,0))&amp;""),""))</f>
        <v/>
      </c>
      <c r="H247" s="20">
        <f>IF($A247="","",IFERROR(TRIM(INDEX(Responses!$A246:$AN246,MATCH(Lists!$B$11,Responses!$A$1:$AN$1,0))&amp;""),""))</f>
        <v/>
      </c>
      <c r="I247" s="20">
        <f>IF($A247="","",IFERROR(TRIM(INDEX(Responses!$A246:$AN246,MATCH(Lists!$B$12,Responses!$A$1:$AN$1,0))&amp;""),""))</f>
        <v/>
      </c>
      <c r="J247" s="20">
        <f>IF($A247="","",IFERROR(TRIM(INDEX(Responses!$A246:$AN246,MATCH(Lists!$B$13,Responses!$A$1:$AN$1,0))&amp;""),""))</f>
        <v/>
      </c>
      <c r="K247" s="20">
        <f>IF($A247="","",IFERROR(TRIM(INDEX(Responses!$A246:$AN246,MATCH(Lists!$B$14,Responses!$A$1:$AN$1,0))&amp;""),""))</f>
        <v/>
      </c>
      <c r="L247" s="20">
        <f>IF($A247="","",IFERROR(TRIM(INDEX(Responses!$A246:$AN246,MATCH(Lists!$B$15,Responses!$A$1:$AN$1,0))&amp;""),""))</f>
        <v/>
      </c>
      <c r="M247" s="20">
        <f>IF($A247="","",IFERROR(TRIM(INDEX(Responses!$A246:$AN246,MATCH(Lists!$B$16,Responses!$A$1:$AN$1,0))&amp;""),""))</f>
        <v/>
      </c>
      <c r="N247" s="20">
        <f>IF($A247="","",IFERROR(TRIM(INDEX(Responses!$A246:$AN246,MATCH(Lists!$B$17,Responses!$A$1:$AN$1,0))&amp;""),""))</f>
        <v/>
      </c>
      <c r="O247" s="20">
        <f>IF($A247="","",IFERROR(TRIM(INDEX(Responses!$A246:$AN246,MATCH(Lists!$B$18,Responses!$A$1:$AN$1,0))&amp;""),""))</f>
        <v/>
      </c>
      <c r="P247" s="20">
        <f>IF($A247="","",IFERROR(TRIM(INDEX(Responses!$A246:$AN246,MATCH(Lists!$B$19,Responses!$A$1:$AN$1,0))&amp;""),""))</f>
        <v/>
      </c>
      <c r="Q247" s="20">
        <f>IF($A247="","",IFERROR(TRIM(INDEX(Responses!$A246:$AN246,MATCH(Lists!$B$24,Responses!$A$1:$AN$1,0))&amp;""),""))</f>
        <v/>
      </c>
      <c r="R247" s="20">
        <f>IF($A247="","",IFERROR(TRIM(INDEX(Responses!$A246:$AN246,MATCH(Lists!$B$21,Responses!$A$1:$AN$1,0))&amp;""),""))</f>
        <v/>
      </c>
    </row>
    <row r="248">
      <c r="A248" s="20">
        <f>IFERROR(TRIM(INDEX(Responses!$A247:$AN247,MATCH(Lists!$B$3,Responses!$A$1:$AN$1,0))&amp;""),"")</f>
        <v/>
      </c>
      <c r="B248" s="20">
        <f>IF($A248="","",IFERROR(TRIM(INDEX(Responses!$A247:$AN247,MATCH(Lists!$B$4,Responses!$A$1:$AN$1,0))&amp;""),""))</f>
        <v/>
      </c>
      <c r="C248" s="20">
        <f>IF($A248="","",IF(IFERROR(TRIM(INDEX(Responses!$A247:$AN247,MATCH(Lists!$B$5,Responses!$A$1:$AN$1,0))&amp;""),"")&lt;&gt;"",IFERROR(TRIM(INDEX(Responses!$A247:$AN247,MATCH(Lists!$B$5,Responses!$A$1:$AN$1,0))&amp;""),""),IFERROR(TRIM(INDEX(Responses!$A247:$AN247,MATCH(Lists!$B$6,Responses!$A$1:$AN$1,0))&amp;""),"")))</f>
        <v/>
      </c>
      <c r="D248" s="20">
        <f>IF($A248="","",IFERROR(TRIM(INDEX(Responses!$A247:$AN247,MATCH(Lists!$B$7,Responses!$A$1:$AN$1,0))&amp;""),""))</f>
        <v/>
      </c>
      <c r="E248" s="20">
        <f>IF($A248="","",IFERROR(TRIM(INDEX(Responses!$A247:$AN247,MATCH(Lists!$B$8,Responses!$A$1:$AN$1,0))&amp;""),""))</f>
        <v/>
      </c>
      <c r="F248" s="20">
        <f>IF($A248="","",IFERROR(TRIM(INDEX(Responses!$A247:$AN247,MATCH(Lists!$B$9,Responses!$A$1:$AN$1,0))&amp;""),""))</f>
        <v/>
      </c>
      <c r="G248" s="20">
        <f>IF($A248="","",IFERROR(TRIM(INDEX(Responses!$A247:$AN247,MATCH(Lists!$B$10,Responses!$A$1:$AN$1,0))&amp;""),""))</f>
        <v/>
      </c>
      <c r="H248" s="20">
        <f>IF($A248="","",IFERROR(TRIM(INDEX(Responses!$A247:$AN247,MATCH(Lists!$B$11,Responses!$A$1:$AN$1,0))&amp;""),""))</f>
        <v/>
      </c>
      <c r="I248" s="20">
        <f>IF($A248="","",IFERROR(TRIM(INDEX(Responses!$A247:$AN247,MATCH(Lists!$B$12,Responses!$A$1:$AN$1,0))&amp;""),""))</f>
        <v/>
      </c>
      <c r="J248" s="20">
        <f>IF($A248="","",IFERROR(TRIM(INDEX(Responses!$A247:$AN247,MATCH(Lists!$B$13,Responses!$A$1:$AN$1,0))&amp;""),""))</f>
        <v/>
      </c>
      <c r="K248" s="20">
        <f>IF($A248="","",IFERROR(TRIM(INDEX(Responses!$A247:$AN247,MATCH(Lists!$B$14,Responses!$A$1:$AN$1,0))&amp;""),""))</f>
        <v/>
      </c>
      <c r="L248" s="20">
        <f>IF($A248="","",IFERROR(TRIM(INDEX(Responses!$A247:$AN247,MATCH(Lists!$B$15,Responses!$A$1:$AN$1,0))&amp;""),""))</f>
        <v/>
      </c>
      <c r="M248" s="20">
        <f>IF($A248="","",IFERROR(TRIM(INDEX(Responses!$A247:$AN247,MATCH(Lists!$B$16,Responses!$A$1:$AN$1,0))&amp;""),""))</f>
        <v/>
      </c>
      <c r="N248" s="20">
        <f>IF($A248="","",IFERROR(TRIM(INDEX(Responses!$A247:$AN247,MATCH(Lists!$B$17,Responses!$A$1:$AN$1,0))&amp;""),""))</f>
        <v/>
      </c>
      <c r="O248" s="20">
        <f>IF($A248="","",IFERROR(TRIM(INDEX(Responses!$A247:$AN247,MATCH(Lists!$B$18,Responses!$A$1:$AN$1,0))&amp;""),""))</f>
        <v/>
      </c>
      <c r="P248" s="20">
        <f>IF($A248="","",IFERROR(TRIM(INDEX(Responses!$A247:$AN247,MATCH(Lists!$B$19,Responses!$A$1:$AN$1,0))&amp;""),""))</f>
        <v/>
      </c>
      <c r="Q248" s="20">
        <f>IF($A248="","",IFERROR(TRIM(INDEX(Responses!$A247:$AN247,MATCH(Lists!$B$24,Responses!$A$1:$AN$1,0))&amp;""),""))</f>
        <v/>
      </c>
      <c r="R248" s="20">
        <f>IF($A248="","",IFERROR(TRIM(INDEX(Responses!$A247:$AN247,MATCH(Lists!$B$21,Responses!$A$1:$AN$1,0))&amp;""),""))</f>
        <v/>
      </c>
    </row>
    <row r="249">
      <c r="A249" s="20">
        <f>IFERROR(TRIM(INDEX(Responses!$A248:$AN248,MATCH(Lists!$B$3,Responses!$A$1:$AN$1,0))&amp;""),"")</f>
        <v/>
      </c>
      <c r="B249" s="20">
        <f>IF($A249="","",IFERROR(TRIM(INDEX(Responses!$A248:$AN248,MATCH(Lists!$B$4,Responses!$A$1:$AN$1,0))&amp;""),""))</f>
        <v/>
      </c>
      <c r="C249" s="20">
        <f>IF($A249="","",IF(IFERROR(TRIM(INDEX(Responses!$A248:$AN248,MATCH(Lists!$B$5,Responses!$A$1:$AN$1,0))&amp;""),"")&lt;&gt;"",IFERROR(TRIM(INDEX(Responses!$A248:$AN248,MATCH(Lists!$B$5,Responses!$A$1:$AN$1,0))&amp;""),""),IFERROR(TRIM(INDEX(Responses!$A248:$AN248,MATCH(Lists!$B$6,Responses!$A$1:$AN$1,0))&amp;""),"")))</f>
        <v/>
      </c>
      <c r="D249" s="20">
        <f>IF($A249="","",IFERROR(TRIM(INDEX(Responses!$A248:$AN248,MATCH(Lists!$B$7,Responses!$A$1:$AN$1,0))&amp;""),""))</f>
        <v/>
      </c>
      <c r="E249" s="20">
        <f>IF($A249="","",IFERROR(TRIM(INDEX(Responses!$A248:$AN248,MATCH(Lists!$B$8,Responses!$A$1:$AN$1,0))&amp;""),""))</f>
        <v/>
      </c>
      <c r="F249" s="20">
        <f>IF($A249="","",IFERROR(TRIM(INDEX(Responses!$A248:$AN248,MATCH(Lists!$B$9,Responses!$A$1:$AN$1,0))&amp;""),""))</f>
        <v/>
      </c>
      <c r="G249" s="20">
        <f>IF($A249="","",IFERROR(TRIM(INDEX(Responses!$A248:$AN248,MATCH(Lists!$B$10,Responses!$A$1:$AN$1,0))&amp;""),""))</f>
        <v/>
      </c>
      <c r="H249" s="20">
        <f>IF($A249="","",IFERROR(TRIM(INDEX(Responses!$A248:$AN248,MATCH(Lists!$B$11,Responses!$A$1:$AN$1,0))&amp;""),""))</f>
        <v/>
      </c>
      <c r="I249" s="20">
        <f>IF($A249="","",IFERROR(TRIM(INDEX(Responses!$A248:$AN248,MATCH(Lists!$B$12,Responses!$A$1:$AN$1,0))&amp;""),""))</f>
        <v/>
      </c>
      <c r="J249" s="20">
        <f>IF($A249="","",IFERROR(TRIM(INDEX(Responses!$A248:$AN248,MATCH(Lists!$B$13,Responses!$A$1:$AN$1,0))&amp;""),""))</f>
        <v/>
      </c>
      <c r="K249" s="20">
        <f>IF($A249="","",IFERROR(TRIM(INDEX(Responses!$A248:$AN248,MATCH(Lists!$B$14,Responses!$A$1:$AN$1,0))&amp;""),""))</f>
        <v/>
      </c>
      <c r="L249" s="20">
        <f>IF($A249="","",IFERROR(TRIM(INDEX(Responses!$A248:$AN248,MATCH(Lists!$B$15,Responses!$A$1:$AN$1,0))&amp;""),""))</f>
        <v/>
      </c>
      <c r="M249" s="20">
        <f>IF($A249="","",IFERROR(TRIM(INDEX(Responses!$A248:$AN248,MATCH(Lists!$B$16,Responses!$A$1:$AN$1,0))&amp;""),""))</f>
        <v/>
      </c>
      <c r="N249" s="20">
        <f>IF($A249="","",IFERROR(TRIM(INDEX(Responses!$A248:$AN248,MATCH(Lists!$B$17,Responses!$A$1:$AN$1,0))&amp;""),""))</f>
        <v/>
      </c>
      <c r="O249" s="20">
        <f>IF($A249="","",IFERROR(TRIM(INDEX(Responses!$A248:$AN248,MATCH(Lists!$B$18,Responses!$A$1:$AN$1,0))&amp;""),""))</f>
        <v/>
      </c>
      <c r="P249" s="20">
        <f>IF($A249="","",IFERROR(TRIM(INDEX(Responses!$A248:$AN248,MATCH(Lists!$B$19,Responses!$A$1:$AN$1,0))&amp;""),""))</f>
        <v/>
      </c>
      <c r="Q249" s="20">
        <f>IF($A249="","",IFERROR(TRIM(INDEX(Responses!$A248:$AN248,MATCH(Lists!$B$24,Responses!$A$1:$AN$1,0))&amp;""),""))</f>
        <v/>
      </c>
      <c r="R249" s="20">
        <f>IF($A249="","",IFERROR(TRIM(INDEX(Responses!$A248:$AN248,MATCH(Lists!$B$21,Responses!$A$1:$AN$1,0))&amp;""),""))</f>
        <v/>
      </c>
    </row>
    <row r="250">
      <c r="A250" s="20">
        <f>IFERROR(TRIM(INDEX(Responses!$A249:$AN249,MATCH(Lists!$B$3,Responses!$A$1:$AN$1,0))&amp;""),"")</f>
        <v/>
      </c>
      <c r="B250" s="20">
        <f>IF($A250="","",IFERROR(TRIM(INDEX(Responses!$A249:$AN249,MATCH(Lists!$B$4,Responses!$A$1:$AN$1,0))&amp;""),""))</f>
        <v/>
      </c>
      <c r="C250" s="20">
        <f>IF($A250="","",IF(IFERROR(TRIM(INDEX(Responses!$A249:$AN249,MATCH(Lists!$B$5,Responses!$A$1:$AN$1,0))&amp;""),"")&lt;&gt;"",IFERROR(TRIM(INDEX(Responses!$A249:$AN249,MATCH(Lists!$B$5,Responses!$A$1:$AN$1,0))&amp;""),""),IFERROR(TRIM(INDEX(Responses!$A249:$AN249,MATCH(Lists!$B$6,Responses!$A$1:$AN$1,0))&amp;""),"")))</f>
        <v/>
      </c>
      <c r="D250" s="20">
        <f>IF($A250="","",IFERROR(TRIM(INDEX(Responses!$A249:$AN249,MATCH(Lists!$B$7,Responses!$A$1:$AN$1,0))&amp;""),""))</f>
        <v/>
      </c>
      <c r="E250" s="20">
        <f>IF($A250="","",IFERROR(TRIM(INDEX(Responses!$A249:$AN249,MATCH(Lists!$B$8,Responses!$A$1:$AN$1,0))&amp;""),""))</f>
        <v/>
      </c>
      <c r="F250" s="20">
        <f>IF($A250="","",IFERROR(TRIM(INDEX(Responses!$A249:$AN249,MATCH(Lists!$B$9,Responses!$A$1:$AN$1,0))&amp;""),""))</f>
        <v/>
      </c>
      <c r="G250" s="20">
        <f>IF($A250="","",IFERROR(TRIM(INDEX(Responses!$A249:$AN249,MATCH(Lists!$B$10,Responses!$A$1:$AN$1,0))&amp;""),""))</f>
        <v/>
      </c>
      <c r="H250" s="20">
        <f>IF($A250="","",IFERROR(TRIM(INDEX(Responses!$A249:$AN249,MATCH(Lists!$B$11,Responses!$A$1:$AN$1,0))&amp;""),""))</f>
        <v/>
      </c>
      <c r="I250" s="20">
        <f>IF($A250="","",IFERROR(TRIM(INDEX(Responses!$A249:$AN249,MATCH(Lists!$B$12,Responses!$A$1:$AN$1,0))&amp;""),""))</f>
        <v/>
      </c>
      <c r="J250" s="20">
        <f>IF($A250="","",IFERROR(TRIM(INDEX(Responses!$A249:$AN249,MATCH(Lists!$B$13,Responses!$A$1:$AN$1,0))&amp;""),""))</f>
        <v/>
      </c>
      <c r="K250" s="20">
        <f>IF($A250="","",IFERROR(TRIM(INDEX(Responses!$A249:$AN249,MATCH(Lists!$B$14,Responses!$A$1:$AN$1,0))&amp;""),""))</f>
        <v/>
      </c>
      <c r="L250" s="20">
        <f>IF($A250="","",IFERROR(TRIM(INDEX(Responses!$A249:$AN249,MATCH(Lists!$B$15,Responses!$A$1:$AN$1,0))&amp;""),""))</f>
        <v/>
      </c>
      <c r="M250" s="20">
        <f>IF($A250="","",IFERROR(TRIM(INDEX(Responses!$A249:$AN249,MATCH(Lists!$B$16,Responses!$A$1:$AN$1,0))&amp;""),""))</f>
        <v/>
      </c>
      <c r="N250" s="20">
        <f>IF($A250="","",IFERROR(TRIM(INDEX(Responses!$A249:$AN249,MATCH(Lists!$B$17,Responses!$A$1:$AN$1,0))&amp;""),""))</f>
        <v/>
      </c>
      <c r="O250" s="20">
        <f>IF($A250="","",IFERROR(TRIM(INDEX(Responses!$A249:$AN249,MATCH(Lists!$B$18,Responses!$A$1:$AN$1,0))&amp;""),""))</f>
        <v/>
      </c>
      <c r="P250" s="20">
        <f>IF($A250="","",IFERROR(TRIM(INDEX(Responses!$A249:$AN249,MATCH(Lists!$B$19,Responses!$A$1:$AN$1,0))&amp;""),""))</f>
        <v/>
      </c>
      <c r="Q250" s="20">
        <f>IF($A250="","",IFERROR(TRIM(INDEX(Responses!$A249:$AN249,MATCH(Lists!$B$24,Responses!$A$1:$AN$1,0))&amp;""),""))</f>
        <v/>
      </c>
      <c r="R250" s="20">
        <f>IF($A250="","",IFERROR(TRIM(INDEX(Responses!$A249:$AN249,MATCH(Lists!$B$21,Responses!$A$1:$AN$1,0))&amp;""),""))</f>
        <v/>
      </c>
    </row>
    <row r="251">
      <c r="A251" s="20">
        <f>IFERROR(TRIM(INDEX(Responses!$A250:$AN250,MATCH(Lists!$B$3,Responses!$A$1:$AN$1,0))&amp;""),"")</f>
        <v/>
      </c>
      <c r="B251" s="20">
        <f>IF($A251="","",IFERROR(TRIM(INDEX(Responses!$A250:$AN250,MATCH(Lists!$B$4,Responses!$A$1:$AN$1,0))&amp;""),""))</f>
        <v/>
      </c>
      <c r="C251" s="20">
        <f>IF($A251="","",IF(IFERROR(TRIM(INDEX(Responses!$A250:$AN250,MATCH(Lists!$B$5,Responses!$A$1:$AN$1,0))&amp;""),"")&lt;&gt;"",IFERROR(TRIM(INDEX(Responses!$A250:$AN250,MATCH(Lists!$B$5,Responses!$A$1:$AN$1,0))&amp;""),""),IFERROR(TRIM(INDEX(Responses!$A250:$AN250,MATCH(Lists!$B$6,Responses!$A$1:$AN$1,0))&amp;""),"")))</f>
        <v/>
      </c>
      <c r="D251" s="20">
        <f>IF($A251="","",IFERROR(TRIM(INDEX(Responses!$A250:$AN250,MATCH(Lists!$B$7,Responses!$A$1:$AN$1,0))&amp;""),""))</f>
        <v/>
      </c>
      <c r="E251" s="20">
        <f>IF($A251="","",IFERROR(TRIM(INDEX(Responses!$A250:$AN250,MATCH(Lists!$B$8,Responses!$A$1:$AN$1,0))&amp;""),""))</f>
        <v/>
      </c>
      <c r="F251" s="20">
        <f>IF($A251="","",IFERROR(TRIM(INDEX(Responses!$A250:$AN250,MATCH(Lists!$B$9,Responses!$A$1:$AN$1,0))&amp;""),""))</f>
        <v/>
      </c>
      <c r="G251" s="20">
        <f>IF($A251="","",IFERROR(TRIM(INDEX(Responses!$A250:$AN250,MATCH(Lists!$B$10,Responses!$A$1:$AN$1,0))&amp;""),""))</f>
        <v/>
      </c>
      <c r="H251" s="20">
        <f>IF($A251="","",IFERROR(TRIM(INDEX(Responses!$A250:$AN250,MATCH(Lists!$B$11,Responses!$A$1:$AN$1,0))&amp;""),""))</f>
        <v/>
      </c>
      <c r="I251" s="20">
        <f>IF($A251="","",IFERROR(TRIM(INDEX(Responses!$A250:$AN250,MATCH(Lists!$B$12,Responses!$A$1:$AN$1,0))&amp;""),""))</f>
        <v/>
      </c>
      <c r="J251" s="20">
        <f>IF($A251="","",IFERROR(TRIM(INDEX(Responses!$A250:$AN250,MATCH(Lists!$B$13,Responses!$A$1:$AN$1,0))&amp;""),""))</f>
        <v/>
      </c>
      <c r="K251" s="20">
        <f>IF($A251="","",IFERROR(TRIM(INDEX(Responses!$A250:$AN250,MATCH(Lists!$B$14,Responses!$A$1:$AN$1,0))&amp;""),""))</f>
        <v/>
      </c>
      <c r="L251" s="20">
        <f>IF($A251="","",IFERROR(TRIM(INDEX(Responses!$A250:$AN250,MATCH(Lists!$B$15,Responses!$A$1:$AN$1,0))&amp;""),""))</f>
        <v/>
      </c>
      <c r="M251" s="20">
        <f>IF($A251="","",IFERROR(TRIM(INDEX(Responses!$A250:$AN250,MATCH(Lists!$B$16,Responses!$A$1:$AN$1,0))&amp;""),""))</f>
        <v/>
      </c>
      <c r="N251" s="20">
        <f>IF($A251="","",IFERROR(TRIM(INDEX(Responses!$A250:$AN250,MATCH(Lists!$B$17,Responses!$A$1:$AN$1,0))&amp;""),""))</f>
        <v/>
      </c>
      <c r="O251" s="20">
        <f>IF($A251="","",IFERROR(TRIM(INDEX(Responses!$A250:$AN250,MATCH(Lists!$B$18,Responses!$A$1:$AN$1,0))&amp;""),""))</f>
        <v/>
      </c>
      <c r="P251" s="20">
        <f>IF($A251="","",IFERROR(TRIM(INDEX(Responses!$A250:$AN250,MATCH(Lists!$B$19,Responses!$A$1:$AN$1,0))&amp;""),""))</f>
        <v/>
      </c>
      <c r="Q251" s="20">
        <f>IF($A251="","",IFERROR(TRIM(INDEX(Responses!$A250:$AN250,MATCH(Lists!$B$24,Responses!$A$1:$AN$1,0))&amp;""),""))</f>
        <v/>
      </c>
      <c r="R251" s="20">
        <f>IF($A251="","",IFERROR(TRIM(INDEX(Responses!$A250:$AN250,MATCH(Lists!$B$21,Responses!$A$1:$AN$1,0))&amp;""),""))</f>
        <v/>
      </c>
    </row>
    <row r="252">
      <c r="A252" s="20">
        <f>IFERROR(TRIM(INDEX(Responses!$A251:$AN251,MATCH(Lists!$B$3,Responses!$A$1:$AN$1,0))&amp;""),"")</f>
        <v/>
      </c>
      <c r="B252" s="20">
        <f>IF($A252="","",IFERROR(TRIM(INDEX(Responses!$A251:$AN251,MATCH(Lists!$B$4,Responses!$A$1:$AN$1,0))&amp;""),""))</f>
        <v/>
      </c>
      <c r="C252" s="20">
        <f>IF($A252="","",IF(IFERROR(TRIM(INDEX(Responses!$A251:$AN251,MATCH(Lists!$B$5,Responses!$A$1:$AN$1,0))&amp;""),"")&lt;&gt;"",IFERROR(TRIM(INDEX(Responses!$A251:$AN251,MATCH(Lists!$B$5,Responses!$A$1:$AN$1,0))&amp;""),""),IFERROR(TRIM(INDEX(Responses!$A251:$AN251,MATCH(Lists!$B$6,Responses!$A$1:$AN$1,0))&amp;""),"")))</f>
        <v/>
      </c>
      <c r="D252" s="20">
        <f>IF($A252="","",IFERROR(TRIM(INDEX(Responses!$A251:$AN251,MATCH(Lists!$B$7,Responses!$A$1:$AN$1,0))&amp;""),""))</f>
        <v/>
      </c>
      <c r="E252" s="20">
        <f>IF($A252="","",IFERROR(TRIM(INDEX(Responses!$A251:$AN251,MATCH(Lists!$B$8,Responses!$A$1:$AN$1,0))&amp;""),""))</f>
        <v/>
      </c>
      <c r="F252" s="20">
        <f>IF($A252="","",IFERROR(TRIM(INDEX(Responses!$A251:$AN251,MATCH(Lists!$B$9,Responses!$A$1:$AN$1,0))&amp;""),""))</f>
        <v/>
      </c>
      <c r="G252" s="20">
        <f>IF($A252="","",IFERROR(TRIM(INDEX(Responses!$A251:$AN251,MATCH(Lists!$B$10,Responses!$A$1:$AN$1,0))&amp;""),""))</f>
        <v/>
      </c>
      <c r="H252" s="20">
        <f>IF($A252="","",IFERROR(TRIM(INDEX(Responses!$A251:$AN251,MATCH(Lists!$B$11,Responses!$A$1:$AN$1,0))&amp;""),""))</f>
        <v/>
      </c>
      <c r="I252" s="20">
        <f>IF($A252="","",IFERROR(TRIM(INDEX(Responses!$A251:$AN251,MATCH(Lists!$B$12,Responses!$A$1:$AN$1,0))&amp;""),""))</f>
        <v/>
      </c>
      <c r="J252" s="20">
        <f>IF($A252="","",IFERROR(TRIM(INDEX(Responses!$A251:$AN251,MATCH(Lists!$B$13,Responses!$A$1:$AN$1,0))&amp;""),""))</f>
        <v/>
      </c>
      <c r="K252" s="20">
        <f>IF($A252="","",IFERROR(TRIM(INDEX(Responses!$A251:$AN251,MATCH(Lists!$B$14,Responses!$A$1:$AN$1,0))&amp;""),""))</f>
        <v/>
      </c>
      <c r="L252" s="20">
        <f>IF($A252="","",IFERROR(TRIM(INDEX(Responses!$A251:$AN251,MATCH(Lists!$B$15,Responses!$A$1:$AN$1,0))&amp;""),""))</f>
        <v/>
      </c>
      <c r="M252" s="20">
        <f>IF($A252="","",IFERROR(TRIM(INDEX(Responses!$A251:$AN251,MATCH(Lists!$B$16,Responses!$A$1:$AN$1,0))&amp;""),""))</f>
        <v/>
      </c>
      <c r="N252" s="20">
        <f>IF($A252="","",IFERROR(TRIM(INDEX(Responses!$A251:$AN251,MATCH(Lists!$B$17,Responses!$A$1:$AN$1,0))&amp;""),""))</f>
        <v/>
      </c>
      <c r="O252" s="20">
        <f>IF($A252="","",IFERROR(TRIM(INDEX(Responses!$A251:$AN251,MATCH(Lists!$B$18,Responses!$A$1:$AN$1,0))&amp;""),""))</f>
        <v/>
      </c>
      <c r="P252" s="20">
        <f>IF($A252="","",IFERROR(TRIM(INDEX(Responses!$A251:$AN251,MATCH(Lists!$B$19,Responses!$A$1:$AN$1,0))&amp;""),""))</f>
        <v/>
      </c>
      <c r="Q252" s="20">
        <f>IF($A252="","",IFERROR(TRIM(INDEX(Responses!$A251:$AN251,MATCH(Lists!$B$24,Responses!$A$1:$AN$1,0))&amp;""),""))</f>
        <v/>
      </c>
      <c r="R252" s="20">
        <f>IF($A252="","",IFERROR(TRIM(INDEX(Responses!$A251:$AN251,MATCH(Lists!$B$21,Responses!$A$1:$AN$1,0))&amp;""),""))</f>
        <v/>
      </c>
    </row>
    <row r="253">
      <c r="A253" s="20">
        <f>IFERROR(TRIM(INDEX(Responses!$A252:$AN252,MATCH(Lists!$B$3,Responses!$A$1:$AN$1,0))&amp;""),"")</f>
        <v/>
      </c>
      <c r="B253" s="20">
        <f>IF($A253="","",IFERROR(TRIM(INDEX(Responses!$A252:$AN252,MATCH(Lists!$B$4,Responses!$A$1:$AN$1,0))&amp;""),""))</f>
        <v/>
      </c>
      <c r="C253" s="20">
        <f>IF($A253="","",IF(IFERROR(TRIM(INDEX(Responses!$A252:$AN252,MATCH(Lists!$B$5,Responses!$A$1:$AN$1,0))&amp;""),"")&lt;&gt;"",IFERROR(TRIM(INDEX(Responses!$A252:$AN252,MATCH(Lists!$B$5,Responses!$A$1:$AN$1,0))&amp;""),""),IFERROR(TRIM(INDEX(Responses!$A252:$AN252,MATCH(Lists!$B$6,Responses!$A$1:$AN$1,0))&amp;""),"")))</f>
        <v/>
      </c>
      <c r="D253" s="20">
        <f>IF($A253="","",IFERROR(TRIM(INDEX(Responses!$A252:$AN252,MATCH(Lists!$B$7,Responses!$A$1:$AN$1,0))&amp;""),""))</f>
        <v/>
      </c>
      <c r="E253" s="20">
        <f>IF($A253="","",IFERROR(TRIM(INDEX(Responses!$A252:$AN252,MATCH(Lists!$B$8,Responses!$A$1:$AN$1,0))&amp;""),""))</f>
        <v/>
      </c>
      <c r="F253" s="20">
        <f>IF($A253="","",IFERROR(TRIM(INDEX(Responses!$A252:$AN252,MATCH(Lists!$B$9,Responses!$A$1:$AN$1,0))&amp;""),""))</f>
        <v/>
      </c>
      <c r="G253" s="20">
        <f>IF($A253="","",IFERROR(TRIM(INDEX(Responses!$A252:$AN252,MATCH(Lists!$B$10,Responses!$A$1:$AN$1,0))&amp;""),""))</f>
        <v/>
      </c>
      <c r="H253" s="20">
        <f>IF($A253="","",IFERROR(TRIM(INDEX(Responses!$A252:$AN252,MATCH(Lists!$B$11,Responses!$A$1:$AN$1,0))&amp;""),""))</f>
        <v/>
      </c>
      <c r="I253" s="20">
        <f>IF($A253="","",IFERROR(TRIM(INDEX(Responses!$A252:$AN252,MATCH(Lists!$B$12,Responses!$A$1:$AN$1,0))&amp;""),""))</f>
        <v/>
      </c>
      <c r="J253" s="20">
        <f>IF($A253="","",IFERROR(TRIM(INDEX(Responses!$A252:$AN252,MATCH(Lists!$B$13,Responses!$A$1:$AN$1,0))&amp;""),""))</f>
        <v/>
      </c>
      <c r="K253" s="20">
        <f>IF($A253="","",IFERROR(TRIM(INDEX(Responses!$A252:$AN252,MATCH(Lists!$B$14,Responses!$A$1:$AN$1,0))&amp;""),""))</f>
        <v/>
      </c>
      <c r="L253" s="20">
        <f>IF($A253="","",IFERROR(TRIM(INDEX(Responses!$A252:$AN252,MATCH(Lists!$B$15,Responses!$A$1:$AN$1,0))&amp;""),""))</f>
        <v/>
      </c>
      <c r="M253" s="20">
        <f>IF($A253="","",IFERROR(TRIM(INDEX(Responses!$A252:$AN252,MATCH(Lists!$B$16,Responses!$A$1:$AN$1,0))&amp;""),""))</f>
        <v/>
      </c>
      <c r="N253" s="20">
        <f>IF($A253="","",IFERROR(TRIM(INDEX(Responses!$A252:$AN252,MATCH(Lists!$B$17,Responses!$A$1:$AN$1,0))&amp;""),""))</f>
        <v/>
      </c>
      <c r="O253" s="20">
        <f>IF($A253="","",IFERROR(TRIM(INDEX(Responses!$A252:$AN252,MATCH(Lists!$B$18,Responses!$A$1:$AN$1,0))&amp;""),""))</f>
        <v/>
      </c>
      <c r="P253" s="20">
        <f>IF($A253="","",IFERROR(TRIM(INDEX(Responses!$A252:$AN252,MATCH(Lists!$B$19,Responses!$A$1:$AN$1,0))&amp;""),""))</f>
        <v/>
      </c>
      <c r="Q253" s="20">
        <f>IF($A253="","",IFERROR(TRIM(INDEX(Responses!$A252:$AN252,MATCH(Lists!$B$24,Responses!$A$1:$AN$1,0))&amp;""),""))</f>
        <v/>
      </c>
      <c r="R253" s="20">
        <f>IF($A253="","",IFERROR(TRIM(INDEX(Responses!$A252:$AN252,MATCH(Lists!$B$21,Responses!$A$1:$AN$1,0))&amp;""),""))</f>
        <v/>
      </c>
    </row>
    <row r="254">
      <c r="A254" s="20">
        <f>IFERROR(TRIM(INDEX(Responses!$A253:$AN253,MATCH(Lists!$B$3,Responses!$A$1:$AN$1,0))&amp;""),"")</f>
        <v/>
      </c>
      <c r="B254" s="20">
        <f>IF($A254="","",IFERROR(TRIM(INDEX(Responses!$A253:$AN253,MATCH(Lists!$B$4,Responses!$A$1:$AN$1,0))&amp;""),""))</f>
        <v/>
      </c>
      <c r="C254" s="20">
        <f>IF($A254="","",IF(IFERROR(TRIM(INDEX(Responses!$A253:$AN253,MATCH(Lists!$B$5,Responses!$A$1:$AN$1,0))&amp;""),"")&lt;&gt;"",IFERROR(TRIM(INDEX(Responses!$A253:$AN253,MATCH(Lists!$B$5,Responses!$A$1:$AN$1,0))&amp;""),""),IFERROR(TRIM(INDEX(Responses!$A253:$AN253,MATCH(Lists!$B$6,Responses!$A$1:$AN$1,0))&amp;""),"")))</f>
        <v/>
      </c>
      <c r="D254" s="20">
        <f>IF($A254="","",IFERROR(TRIM(INDEX(Responses!$A253:$AN253,MATCH(Lists!$B$7,Responses!$A$1:$AN$1,0))&amp;""),""))</f>
        <v/>
      </c>
      <c r="E254" s="20">
        <f>IF($A254="","",IFERROR(TRIM(INDEX(Responses!$A253:$AN253,MATCH(Lists!$B$8,Responses!$A$1:$AN$1,0))&amp;""),""))</f>
        <v/>
      </c>
      <c r="F254" s="20">
        <f>IF($A254="","",IFERROR(TRIM(INDEX(Responses!$A253:$AN253,MATCH(Lists!$B$9,Responses!$A$1:$AN$1,0))&amp;""),""))</f>
        <v/>
      </c>
      <c r="G254" s="20">
        <f>IF($A254="","",IFERROR(TRIM(INDEX(Responses!$A253:$AN253,MATCH(Lists!$B$10,Responses!$A$1:$AN$1,0))&amp;""),""))</f>
        <v/>
      </c>
      <c r="H254" s="20">
        <f>IF($A254="","",IFERROR(TRIM(INDEX(Responses!$A253:$AN253,MATCH(Lists!$B$11,Responses!$A$1:$AN$1,0))&amp;""),""))</f>
        <v/>
      </c>
      <c r="I254" s="20">
        <f>IF($A254="","",IFERROR(TRIM(INDEX(Responses!$A253:$AN253,MATCH(Lists!$B$12,Responses!$A$1:$AN$1,0))&amp;""),""))</f>
        <v/>
      </c>
      <c r="J254" s="20">
        <f>IF($A254="","",IFERROR(TRIM(INDEX(Responses!$A253:$AN253,MATCH(Lists!$B$13,Responses!$A$1:$AN$1,0))&amp;""),""))</f>
        <v/>
      </c>
      <c r="K254" s="20">
        <f>IF($A254="","",IFERROR(TRIM(INDEX(Responses!$A253:$AN253,MATCH(Lists!$B$14,Responses!$A$1:$AN$1,0))&amp;""),""))</f>
        <v/>
      </c>
      <c r="L254" s="20">
        <f>IF($A254="","",IFERROR(TRIM(INDEX(Responses!$A253:$AN253,MATCH(Lists!$B$15,Responses!$A$1:$AN$1,0))&amp;""),""))</f>
        <v/>
      </c>
      <c r="M254" s="20">
        <f>IF($A254="","",IFERROR(TRIM(INDEX(Responses!$A253:$AN253,MATCH(Lists!$B$16,Responses!$A$1:$AN$1,0))&amp;""),""))</f>
        <v/>
      </c>
      <c r="N254" s="20">
        <f>IF($A254="","",IFERROR(TRIM(INDEX(Responses!$A253:$AN253,MATCH(Lists!$B$17,Responses!$A$1:$AN$1,0))&amp;""),""))</f>
        <v/>
      </c>
      <c r="O254" s="20">
        <f>IF($A254="","",IFERROR(TRIM(INDEX(Responses!$A253:$AN253,MATCH(Lists!$B$18,Responses!$A$1:$AN$1,0))&amp;""),""))</f>
        <v/>
      </c>
      <c r="P254" s="20">
        <f>IF($A254="","",IFERROR(TRIM(INDEX(Responses!$A253:$AN253,MATCH(Lists!$B$19,Responses!$A$1:$AN$1,0))&amp;""),""))</f>
        <v/>
      </c>
      <c r="Q254" s="20">
        <f>IF($A254="","",IFERROR(TRIM(INDEX(Responses!$A253:$AN253,MATCH(Lists!$B$24,Responses!$A$1:$AN$1,0))&amp;""),""))</f>
        <v/>
      </c>
      <c r="R254" s="20">
        <f>IF($A254="","",IFERROR(TRIM(INDEX(Responses!$A253:$AN253,MATCH(Lists!$B$21,Responses!$A$1:$AN$1,0))&amp;""),""))</f>
        <v/>
      </c>
    </row>
    <row r="255">
      <c r="A255" s="20">
        <f>IFERROR(TRIM(INDEX(Responses!$A254:$AN254,MATCH(Lists!$B$3,Responses!$A$1:$AN$1,0))&amp;""),"")</f>
        <v/>
      </c>
      <c r="B255" s="20">
        <f>IF($A255="","",IFERROR(TRIM(INDEX(Responses!$A254:$AN254,MATCH(Lists!$B$4,Responses!$A$1:$AN$1,0))&amp;""),""))</f>
        <v/>
      </c>
      <c r="C255" s="20">
        <f>IF($A255="","",IF(IFERROR(TRIM(INDEX(Responses!$A254:$AN254,MATCH(Lists!$B$5,Responses!$A$1:$AN$1,0))&amp;""),"")&lt;&gt;"",IFERROR(TRIM(INDEX(Responses!$A254:$AN254,MATCH(Lists!$B$5,Responses!$A$1:$AN$1,0))&amp;""),""),IFERROR(TRIM(INDEX(Responses!$A254:$AN254,MATCH(Lists!$B$6,Responses!$A$1:$AN$1,0))&amp;""),"")))</f>
        <v/>
      </c>
      <c r="D255" s="20">
        <f>IF($A255="","",IFERROR(TRIM(INDEX(Responses!$A254:$AN254,MATCH(Lists!$B$7,Responses!$A$1:$AN$1,0))&amp;""),""))</f>
        <v/>
      </c>
      <c r="E255" s="20">
        <f>IF($A255="","",IFERROR(TRIM(INDEX(Responses!$A254:$AN254,MATCH(Lists!$B$8,Responses!$A$1:$AN$1,0))&amp;""),""))</f>
        <v/>
      </c>
      <c r="F255" s="20">
        <f>IF($A255="","",IFERROR(TRIM(INDEX(Responses!$A254:$AN254,MATCH(Lists!$B$9,Responses!$A$1:$AN$1,0))&amp;""),""))</f>
        <v/>
      </c>
      <c r="G255" s="20">
        <f>IF($A255="","",IFERROR(TRIM(INDEX(Responses!$A254:$AN254,MATCH(Lists!$B$10,Responses!$A$1:$AN$1,0))&amp;""),""))</f>
        <v/>
      </c>
      <c r="H255" s="20">
        <f>IF($A255="","",IFERROR(TRIM(INDEX(Responses!$A254:$AN254,MATCH(Lists!$B$11,Responses!$A$1:$AN$1,0))&amp;""),""))</f>
        <v/>
      </c>
      <c r="I255" s="20">
        <f>IF($A255="","",IFERROR(TRIM(INDEX(Responses!$A254:$AN254,MATCH(Lists!$B$12,Responses!$A$1:$AN$1,0))&amp;""),""))</f>
        <v/>
      </c>
      <c r="J255" s="20">
        <f>IF($A255="","",IFERROR(TRIM(INDEX(Responses!$A254:$AN254,MATCH(Lists!$B$13,Responses!$A$1:$AN$1,0))&amp;""),""))</f>
        <v/>
      </c>
      <c r="K255" s="20">
        <f>IF($A255="","",IFERROR(TRIM(INDEX(Responses!$A254:$AN254,MATCH(Lists!$B$14,Responses!$A$1:$AN$1,0))&amp;""),""))</f>
        <v/>
      </c>
      <c r="L255" s="20">
        <f>IF($A255="","",IFERROR(TRIM(INDEX(Responses!$A254:$AN254,MATCH(Lists!$B$15,Responses!$A$1:$AN$1,0))&amp;""),""))</f>
        <v/>
      </c>
      <c r="M255" s="20">
        <f>IF($A255="","",IFERROR(TRIM(INDEX(Responses!$A254:$AN254,MATCH(Lists!$B$16,Responses!$A$1:$AN$1,0))&amp;""),""))</f>
        <v/>
      </c>
      <c r="N255" s="20">
        <f>IF($A255="","",IFERROR(TRIM(INDEX(Responses!$A254:$AN254,MATCH(Lists!$B$17,Responses!$A$1:$AN$1,0))&amp;""),""))</f>
        <v/>
      </c>
      <c r="O255" s="20">
        <f>IF($A255="","",IFERROR(TRIM(INDEX(Responses!$A254:$AN254,MATCH(Lists!$B$18,Responses!$A$1:$AN$1,0))&amp;""),""))</f>
        <v/>
      </c>
      <c r="P255" s="20">
        <f>IF($A255="","",IFERROR(TRIM(INDEX(Responses!$A254:$AN254,MATCH(Lists!$B$19,Responses!$A$1:$AN$1,0))&amp;""),""))</f>
        <v/>
      </c>
      <c r="Q255" s="20">
        <f>IF($A255="","",IFERROR(TRIM(INDEX(Responses!$A254:$AN254,MATCH(Lists!$B$24,Responses!$A$1:$AN$1,0))&amp;""),""))</f>
        <v/>
      </c>
      <c r="R255" s="20">
        <f>IF($A255="","",IFERROR(TRIM(INDEX(Responses!$A254:$AN254,MATCH(Lists!$B$21,Responses!$A$1:$AN$1,0))&amp;""),""))</f>
        <v/>
      </c>
    </row>
    <row r="256">
      <c r="A256" s="20">
        <f>IFERROR(TRIM(INDEX(Responses!$A255:$AN255,MATCH(Lists!$B$3,Responses!$A$1:$AN$1,0))&amp;""),"")</f>
        <v/>
      </c>
      <c r="B256" s="20">
        <f>IF($A256="","",IFERROR(TRIM(INDEX(Responses!$A255:$AN255,MATCH(Lists!$B$4,Responses!$A$1:$AN$1,0))&amp;""),""))</f>
        <v/>
      </c>
      <c r="C256" s="20">
        <f>IF($A256="","",IF(IFERROR(TRIM(INDEX(Responses!$A255:$AN255,MATCH(Lists!$B$5,Responses!$A$1:$AN$1,0))&amp;""),"")&lt;&gt;"",IFERROR(TRIM(INDEX(Responses!$A255:$AN255,MATCH(Lists!$B$5,Responses!$A$1:$AN$1,0))&amp;""),""),IFERROR(TRIM(INDEX(Responses!$A255:$AN255,MATCH(Lists!$B$6,Responses!$A$1:$AN$1,0))&amp;""),"")))</f>
        <v/>
      </c>
      <c r="D256" s="20">
        <f>IF($A256="","",IFERROR(TRIM(INDEX(Responses!$A255:$AN255,MATCH(Lists!$B$7,Responses!$A$1:$AN$1,0))&amp;""),""))</f>
        <v/>
      </c>
      <c r="E256" s="20">
        <f>IF($A256="","",IFERROR(TRIM(INDEX(Responses!$A255:$AN255,MATCH(Lists!$B$8,Responses!$A$1:$AN$1,0))&amp;""),""))</f>
        <v/>
      </c>
      <c r="F256" s="20">
        <f>IF($A256="","",IFERROR(TRIM(INDEX(Responses!$A255:$AN255,MATCH(Lists!$B$9,Responses!$A$1:$AN$1,0))&amp;""),""))</f>
        <v/>
      </c>
      <c r="G256" s="20">
        <f>IF($A256="","",IFERROR(TRIM(INDEX(Responses!$A255:$AN255,MATCH(Lists!$B$10,Responses!$A$1:$AN$1,0))&amp;""),""))</f>
        <v/>
      </c>
      <c r="H256" s="20">
        <f>IF($A256="","",IFERROR(TRIM(INDEX(Responses!$A255:$AN255,MATCH(Lists!$B$11,Responses!$A$1:$AN$1,0))&amp;""),""))</f>
        <v/>
      </c>
      <c r="I256" s="20">
        <f>IF($A256="","",IFERROR(TRIM(INDEX(Responses!$A255:$AN255,MATCH(Lists!$B$12,Responses!$A$1:$AN$1,0))&amp;""),""))</f>
        <v/>
      </c>
      <c r="J256" s="20">
        <f>IF($A256="","",IFERROR(TRIM(INDEX(Responses!$A255:$AN255,MATCH(Lists!$B$13,Responses!$A$1:$AN$1,0))&amp;""),""))</f>
        <v/>
      </c>
      <c r="K256" s="20">
        <f>IF($A256="","",IFERROR(TRIM(INDEX(Responses!$A255:$AN255,MATCH(Lists!$B$14,Responses!$A$1:$AN$1,0))&amp;""),""))</f>
        <v/>
      </c>
      <c r="L256" s="20">
        <f>IF($A256="","",IFERROR(TRIM(INDEX(Responses!$A255:$AN255,MATCH(Lists!$B$15,Responses!$A$1:$AN$1,0))&amp;""),""))</f>
        <v/>
      </c>
      <c r="M256" s="20">
        <f>IF($A256="","",IFERROR(TRIM(INDEX(Responses!$A255:$AN255,MATCH(Lists!$B$16,Responses!$A$1:$AN$1,0))&amp;""),""))</f>
        <v/>
      </c>
      <c r="N256" s="20">
        <f>IF($A256="","",IFERROR(TRIM(INDEX(Responses!$A255:$AN255,MATCH(Lists!$B$17,Responses!$A$1:$AN$1,0))&amp;""),""))</f>
        <v/>
      </c>
      <c r="O256" s="20">
        <f>IF($A256="","",IFERROR(TRIM(INDEX(Responses!$A255:$AN255,MATCH(Lists!$B$18,Responses!$A$1:$AN$1,0))&amp;""),""))</f>
        <v/>
      </c>
      <c r="P256" s="20">
        <f>IF($A256="","",IFERROR(TRIM(INDEX(Responses!$A255:$AN255,MATCH(Lists!$B$19,Responses!$A$1:$AN$1,0))&amp;""),""))</f>
        <v/>
      </c>
      <c r="Q256" s="20">
        <f>IF($A256="","",IFERROR(TRIM(INDEX(Responses!$A255:$AN255,MATCH(Lists!$B$24,Responses!$A$1:$AN$1,0))&amp;""),""))</f>
        <v/>
      </c>
      <c r="R256" s="20">
        <f>IF($A256="","",IFERROR(TRIM(INDEX(Responses!$A255:$AN255,MATCH(Lists!$B$21,Responses!$A$1:$AN$1,0))&amp;""),""))</f>
        <v/>
      </c>
    </row>
    <row r="257">
      <c r="A257" s="20">
        <f>IFERROR(TRIM(INDEX(Responses!$A256:$AN256,MATCH(Lists!$B$3,Responses!$A$1:$AN$1,0))&amp;""),"")</f>
        <v/>
      </c>
      <c r="B257" s="20">
        <f>IF($A257="","",IFERROR(TRIM(INDEX(Responses!$A256:$AN256,MATCH(Lists!$B$4,Responses!$A$1:$AN$1,0))&amp;""),""))</f>
        <v/>
      </c>
      <c r="C257" s="20">
        <f>IF($A257="","",IF(IFERROR(TRIM(INDEX(Responses!$A256:$AN256,MATCH(Lists!$B$5,Responses!$A$1:$AN$1,0))&amp;""),"")&lt;&gt;"",IFERROR(TRIM(INDEX(Responses!$A256:$AN256,MATCH(Lists!$B$5,Responses!$A$1:$AN$1,0))&amp;""),""),IFERROR(TRIM(INDEX(Responses!$A256:$AN256,MATCH(Lists!$B$6,Responses!$A$1:$AN$1,0))&amp;""),"")))</f>
        <v/>
      </c>
      <c r="D257" s="20">
        <f>IF($A257="","",IFERROR(TRIM(INDEX(Responses!$A256:$AN256,MATCH(Lists!$B$7,Responses!$A$1:$AN$1,0))&amp;""),""))</f>
        <v/>
      </c>
      <c r="E257" s="20">
        <f>IF($A257="","",IFERROR(TRIM(INDEX(Responses!$A256:$AN256,MATCH(Lists!$B$8,Responses!$A$1:$AN$1,0))&amp;""),""))</f>
        <v/>
      </c>
      <c r="F257" s="20">
        <f>IF($A257="","",IFERROR(TRIM(INDEX(Responses!$A256:$AN256,MATCH(Lists!$B$9,Responses!$A$1:$AN$1,0))&amp;""),""))</f>
        <v/>
      </c>
      <c r="G257" s="20">
        <f>IF($A257="","",IFERROR(TRIM(INDEX(Responses!$A256:$AN256,MATCH(Lists!$B$10,Responses!$A$1:$AN$1,0))&amp;""),""))</f>
        <v/>
      </c>
      <c r="H257" s="20">
        <f>IF($A257="","",IFERROR(TRIM(INDEX(Responses!$A256:$AN256,MATCH(Lists!$B$11,Responses!$A$1:$AN$1,0))&amp;""),""))</f>
        <v/>
      </c>
      <c r="I257" s="20">
        <f>IF($A257="","",IFERROR(TRIM(INDEX(Responses!$A256:$AN256,MATCH(Lists!$B$12,Responses!$A$1:$AN$1,0))&amp;""),""))</f>
        <v/>
      </c>
      <c r="J257" s="20">
        <f>IF($A257="","",IFERROR(TRIM(INDEX(Responses!$A256:$AN256,MATCH(Lists!$B$13,Responses!$A$1:$AN$1,0))&amp;""),""))</f>
        <v/>
      </c>
      <c r="K257" s="20">
        <f>IF($A257="","",IFERROR(TRIM(INDEX(Responses!$A256:$AN256,MATCH(Lists!$B$14,Responses!$A$1:$AN$1,0))&amp;""),""))</f>
        <v/>
      </c>
      <c r="L257" s="20">
        <f>IF($A257="","",IFERROR(TRIM(INDEX(Responses!$A256:$AN256,MATCH(Lists!$B$15,Responses!$A$1:$AN$1,0))&amp;""),""))</f>
        <v/>
      </c>
      <c r="M257" s="20">
        <f>IF($A257="","",IFERROR(TRIM(INDEX(Responses!$A256:$AN256,MATCH(Lists!$B$16,Responses!$A$1:$AN$1,0))&amp;""),""))</f>
        <v/>
      </c>
      <c r="N257" s="20">
        <f>IF($A257="","",IFERROR(TRIM(INDEX(Responses!$A256:$AN256,MATCH(Lists!$B$17,Responses!$A$1:$AN$1,0))&amp;""),""))</f>
        <v/>
      </c>
      <c r="O257" s="20">
        <f>IF($A257="","",IFERROR(TRIM(INDEX(Responses!$A256:$AN256,MATCH(Lists!$B$18,Responses!$A$1:$AN$1,0))&amp;""),""))</f>
        <v/>
      </c>
      <c r="P257" s="20">
        <f>IF($A257="","",IFERROR(TRIM(INDEX(Responses!$A256:$AN256,MATCH(Lists!$B$19,Responses!$A$1:$AN$1,0))&amp;""),""))</f>
        <v/>
      </c>
      <c r="Q257" s="20">
        <f>IF($A257="","",IFERROR(TRIM(INDEX(Responses!$A256:$AN256,MATCH(Lists!$B$24,Responses!$A$1:$AN$1,0))&amp;""),""))</f>
        <v/>
      </c>
      <c r="R257" s="20">
        <f>IF($A257="","",IFERROR(TRIM(INDEX(Responses!$A256:$AN256,MATCH(Lists!$B$21,Responses!$A$1:$AN$1,0))&amp;""),""))</f>
        <v/>
      </c>
    </row>
    <row r="258">
      <c r="A258" s="20">
        <f>IFERROR(TRIM(INDEX(Responses!$A257:$AN257,MATCH(Lists!$B$3,Responses!$A$1:$AN$1,0))&amp;""),"")</f>
        <v/>
      </c>
      <c r="B258" s="20">
        <f>IF($A258="","",IFERROR(TRIM(INDEX(Responses!$A257:$AN257,MATCH(Lists!$B$4,Responses!$A$1:$AN$1,0))&amp;""),""))</f>
        <v/>
      </c>
      <c r="C258" s="20">
        <f>IF($A258="","",IF(IFERROR(TRIM(INDEX(Responses!$A257:$AN257,MATCH(Lists!$B$5,Responses!$A$1:$AN$1,0))&amp;""),"")&lt;&gt;"",IFERROR(TRIM(INDEX(Responses!$A257:$AN257,MATCH(Lists!$B$5,Responses!$A$1:$AN$1,0))&amp;""),""),IFERROR(TRIM(INDEX(Responses!$A257:$AN257,MATCH(Lists!$B$6,Responses!$A$1:$AN$1,0))&amp;""),"")))</f>
        <v/>
      </c>
      <c r="D258" s="20">
        <f>IF($A258="","",IFERROR(TRIM(INDEX(Responses!$A257:$AN257,MATCH(Lists!$B$7,Responses!$A$1:$AN$1,0))&amp;""),""))</f>
        <v/>
      </c>
      <c r="E258" s="20">
        <f>IF($A258="","",IFERROR(TRIM(INDEX(Responses!$A257:$AN257,MATCH(Lists!$B$8,Responses!$A$1:$AN$1,0))&amp;""),""))</f>
        <v/>
      </c>
      <c r="F258" s="20">
        <f>IF($A258="","",IFERROR(TRIM(INDEX(Responses!$A257:$AN257,MATCH(Lists!$B$9,Responses!$A$1:$AN$1,0))&amp;""),""))</f>
        <v/>
      </c>
      <c r="G258" s="20">
        <f>IF($A258="","",IFERROR(TRIM(INDEX(Responses!$A257:$AN257,MATCH(Lists!$B$10,Responses!$A$1:$AN$1,0))&amp;""),""))</f>
        <v/>
      </c>
      <c r="H258" s="20">
        <f>IF($A258="","",IFERROR(TRIM(INDEX(Responses!$A257:$AN257,MATCH(Lists!$B$11,Responses!$A$1:$AN$1,0))&amp;""),""))</f>
        <v/>
      </c>
      <c r="I258" s="20">
        <f>IF($A258="","",IFERROR(TRIM(INDEX(Responses!$A257:$AN257,MATCH(Lists!$B$12,Responses!$A$1:$AN$1,0))&amp;""),""))</f>
        <v/>
      </c>
      <c r="J258" s="20">
        <f>IF($A258="","",IFERROR(TRIM(INDEX(Responses!$A257:$AN257,MATCH(Lists!$B$13,Responses!$A$1:$AN$1,0))&amp;""),""))</f>
        <v/>
      </c>
      <c r="K258" s="20">
        <f>IF($A258="","",IFERROR(TRIM(INDEX(Responses!$A257:$AN257,MATCH(Lists!$B$14,Responses!$A$1:$AN$1,0))&amp;""),""))</f>
        <v/>
      </c>
      <c r="L258" s="20">
        <f>IF($A258="","",IFERROR(TRIM(INDEX(Responses!$A257:$AN257,MATCH(Lists!$B$15,Responses!$A$1:$AN$1,0))&amp;""),""))</f>
        <v/>
      </c>
      <c r="M258" s="20">
        <f>IF($A258="","",IFERROR(TRIM(INDEX(Responses!$A257:$AN257,MATCH(Lists!$B$16,Responses!$A$1:$AN$1,0))&amp;""),""))</f>
        <v/>
      </c>
      <c r="N258" s="20">
        <f>IF($A258="","",IFERROR(TRIM(INDEX(Responses!$A257:$AN257,MATCH(Lists!$B$17,Responses!$A$1:$AN$1,0))&amp;""),""))</f>
        <v/>
      </c>
      <c r="O258" s="20">
        <f>IF($A258="","",IFERROR(TRIM(INDEX(Responses!$A257:$AN257,MATCH(Lists!$B$18,Responses!$A$1:$AN$1,0))&amp;""),""))</f>
        <v/>
      </c>
      <c r="P258" s="20">
        <f>IF($A258="","",IFERROR(TRIM(INDEX(Responses!$A257:$AN257,MATCH(Lists!$B$19,Responses!$A$1:$AN$1,0))&amp;""),""))</f>
        <v/>
      </c>
      <c r="Q258" s="20">
        <f>IF($A258="","",IFERROR(TRIM(INDEX(Responses!$A257:$AN257,MATCH(Lists!$B$24,Responses!$A$1:$AN$1,0))&amp;""),""))</f>
        <v/>
      </c>
      <c r="R258" s="20">
        <f>IF($A258="","",IFERROR(TRIM(INDEX(Responses!$A257:$AN257,MATCH(Lists!$B$21,Responses!$A$1:$AN$1,0))&amp;""),""))</f>
        <v/>
      </c>
    </row>
    <row r="259">
      <c r="A259" s="20">
        <f>IFERROR(TRIM(INDEX(Responses!$A258:$AN258,MATCH(Lists!$B$3,Responses!$A$1:$AN$1,0))&amp;""),"")</f>
        <v/>
      </c>
      <c r="B259" s="20">
        <f>IF($A259="","",IFERROR(TRIM(INDEX(Responses!$A258:$AN258,MATCH(Lists!$B$4,Responses!$A$1:$AN$1,0))&amp;""),""))</f>
        <v/>
      </c>
      <c r="C259" s="20">
        <f>IF($A259="","",IF(IFERROR(TRIM(INDEX(Responses!$A258:$AN258,MATCH(Lists!$B$5,Responses!$A$1:$AN$1,0))&amp;""),"")&lt;&gt;"",IFERROR(TRIM(INDEX(Responses!$A258:$AN258,MATCH(Lists!$B$5,Responses!$A$1:$AN$1,0))&amp;""),""),IFERROR(TRIM(INDEX(Responses!$A258:$AN258,MATCH(Lists!$B$6,Responses!$A$1:$AN$1,0))&amp;""),"")))</f>
        <v/>
      </c>
      <c r="D259" s="20">
        <f>IF($A259="","",IFERROR(TRIM(INDEX(Responses!$A258:$AN258,MATCH(Lists!$B$7,Responses!$A$1:$AN$1,0))&amp;""),""))</f>
        <v/>
      </c>
      <c r="E259" s="20">
        <f>IF($A259="","",IFERROR(TRIM(INDEX(Responses!$A258:$AN258,MATCH(Lists!$B$8,Responses!$A$1:$AN$1,0))&amp;""),""))</f>
        <v/>
      </c>
      <c r="F259" s="20">
        <f>IF($A259="","",IFERROR(TRIM(INDEX(Responses!$A258:$AN258,MATCH(Lists!$B$9,Responses!$A$1:$AN$1,0))&amp;""),""))</f>
        <v/>
      </c>
      <c r="G259" s="20">
        <f>IF($A259="","",IFERROR(TRIM(INDEX(Responses!$A258:$AN258,MATCH(Lists!$B$10,Responses!$A$1:$AN$1,0))&amp;""),""))</f>
        <v/>
      </c>
      <c r="H259" s="20">
        <f>IF($A259="","",IFERROR(TRIM(INDEX(Responses!$A258:$AN258,MATCH(Lists!$B$11,Responses!$A$1:$AN$1,0))&amp;""),""))</f>
        <v/>
      </c>
      <c r="I259" s="20">
        <f>IF($A259="","",IFERROR(TRIM(INDEX(Responses!$A258:$AN258,MATCH(Lists!$B$12,Responses!$A$1:$AN$1,0))&amp;""),""))</f>
        <v/>
      </c>
      <c r="J259" s="20">
        <f>IF($A259="","",IFERROR(TRIM(INDEX(Responses!$A258:$AN258,MATCH(Lists!$B$13,Responses!$A$1:$AN$1,0))&amp;""),""))</f>
        <v/>
      </c>
      <c r="K259" s="20">
        <f>IF($A259="","",IFERROR(TRIM(INDEX(Responses!$A258:$AN258,MATCH(Lists!$B$14,Responses!$A$1:$AN$1,0))&amp;""),""))</f>
        <v/>
      </c>
      <c r="L259" s="20">
        <f>IF($A259="","",IFERROR(TRIM(INDEX(Responses!$A258:$AN258,MATCH(Lists!$B$15,Responses!$A$1:$AN$1,0))&amp;""),""))</f>
        <v/>
      </c>
      <c r="M259" s="20">
        <f>IF($A259="","",IFERROR(TRIM(INDEX(Responses!$A258:$AN258,MATCH(Lists!$B$16,Responses!$A$1:$AN$1,0))&amp;""),""))</f>
        <v/>
      </c>
      <c r="N259" s="20">
        <f>IF($A259="","",IFERROR(TRIM(INDEX(Responses!$A258:$AN258,MATCH(Lists!$B$17,Responses!$A$1:$AN$1,0))&amp;""),""))</f>
        <v/>
      </c>
      <c r="O259" s="20">
        <f>IF($A259="","",IFERROR(TRIM(INDEX(Responses!$A258:$AN258,MATCH(Lists!$B$18,Responses!$A$1:$AN$1,0))&amp;""),""))</f>
        <v/>
      </c>
      <c r="P259" s="20">
        <f>IF($A259="","",IFERROR(TRIM(INDEX(Responses!$A258:$AN258,MATCH(Lists!$B$19,Responses!$A$1:$AN$1,0))&amp;""),""))</f>
        <v/>
      </c>
      <c r="Q259" s="20">
        <f>IF($A259="","",IFERROR(TRIM(INDEX(Responses!$A258:$AN258,MATCH(Lists!$B$24,Responses!$A$1:$AN$1,0))&amp;""),""))</f>
        <v/>
      </c>
      <c r="R259" s="20">
        <f>IF($A259="","",IFERROR(TRIM(INDEX(Responses!$A258:$AN258,MATCH(Lists!$B$21,Responses!$A$1:$AN$1,0))&amp;""),""))</f>
        <v/>
      </c>
    </row>
    <row r="260">
      <c r="A260" s="20">
        <f>IFERROR(TRIM(INDEX(Responses!$A259:$AN259,MATCH(Lists!$B$3,Responses!$A$1:$AN$1,0))&amp;""),"")</f>
        <v/>
      </c>
      <c r="B260" s="20">
        <f>IF($A260="","",IFERROR(TRIM(INDEX(Responses!$A259:$AN259,MATCH(Lists!$B$4,Responses!$A$1:$AN$1,0))&amp;""),""))</f>
        <v/>
      </c>
      <c r="C260" s="20">
        <f>IF($A260="","",IF(IFERROR(TRIM(INDEX(Responses!$A259:$AN259,MATCH(Lists!$B$5,Responses!$A$1:$AN$1,0))&amp;""),"")&lt;&gt;"",IFERROR(TRIM(INDEX(Responses!$A259:$AN259,MATCH(Lists!$B$5,Responses!$A$1:$AN$1,0))&amp;""),""),IFERROR(TRIM(INDEX(Responses!$A259:$AN259,MATCH(Lists!$B$6,Responses!$A$1:$AN$1,0))&amp;""),"")))</f>
        <v/>
      </c>
      <c r="D260" s="20">
        <f>IF($A260="","",IFERROR(TRIM(INDEX(Responses!$A259:$AN259,MATCH(Lists!$B$7,Responses!$A$1:$AN$1,0))&amp;""),""))</f>
        <v/>
      </c>
      <c r="E260" s="20">
        <f>IF($A260="","",IFERROR(TRIM(INDEX(Responses!$A259:$AN259,MATCH(Lists!$B$8,Responses!$A$1:$AN$1,0))&amp;""),""))</f>
        <v/>
      </c>
      <c r="F260" s="20">
        <f>IF($A260="","",IFERROR(TRIM(INDEX(Responses!$A259:$AN259,MATCH(Lists!$B$9,Responses!$A$1:$AN$1,0))&amp;""),""))</f>
        <v/>
      </c>
      <c r="G260" s="20">
        <f>IF($A260="","",IFERROR(TRIM(INDEX(Responses!$A259:$AN259,MATCH(Lists!$B$10,Responses!$A$1:$AN$1,0))&amp;""),""))</f>
        <v/>
      </c>
      <c r="H260" s="20">
        <f>IF($A260="","",IFERROR(TRIM(INDEX(Responses!$A259:$AN259,MATCH(Lists!$B$11,Responses!$A$1:$AN$1,0))&amp;""),""))</f>
        <v/>
      </c>
      <c r="I260" s="20">
        <f>IF($A260="","",IFERROR(TRIM(INDEX(Responses!$A259:$AN259,MATCH(Lists!$B$12,Responses!$A$1:$AN$1,0))&amp;""),""))</f>
        <v/>
      </c>
      <c r="J260" s="20">
        <f>IF($A260="","",IFERROR(TRIM(INDEX(Responses!$A259:$AN259,MATCH(Lists!$B$13,Responses!$A$1:$AN$1,0))&amp;""),""))</f>
        <v/>
      </c>
      <c r="K260" s="20">
        <f>IF($A260="","",IFERROR(TRIM(INDEX(Responses!$A259:$AN259,MATCH(Lists!$B$14,Responses!$A$1:$AN$1,0))&amp;""),""))</f>
        <v/>
      </c>
      <c r="L260" s="20">
        <f>IF($A260="","",IFERROR(TRIM(INDEX(Responses!$A259:$AN259,MATCH(Lists!$B$15,Responses!$A$1:$AN$1,0))&amp;""),""))</f>
        <v/>
      </c>
      <c r="M260" s="20">
        <f>IF($A260="","",IFERROR(TRIM(INDEX(Responses!$A259:$AN259,MATCH(Lists!$B$16,Responses!$A$1:$AN$1,0))&amp;""),""))</f>
        <v/>
      </c>
      <c r="N260" s="20">
        <f>IF($A260="","",IFERROR(TRIM(INDEX(Responses!$A259:$AN259,MATCH(Lists!$B$17,Responses!$A$1:$AN$1,0))&amp;""),""))</f>
        <v/>
      </c>
      <c r="O260" s="20">
        <f>IF($A260="","",IFERROR(TRIM(INDEX(Responses!$A259:$AN259,MATCH(Lists!$B$18,Responses!$A$1:$AN$1,0))&amp;""),""))</f>
        <v/>
      </c>
      <c r="P260" s="20">
        <f>IF($A260="","",IFERROR(TRIM(INDEX(Responses!$A259:$AN259,MATCH(Lists!$B$19,Responses!$A$1:$AN$1,0))&amp;""),""))</f>
        <v/>
      </c>
      <c r="Q260" s="20">
        <f>IF($A260="","",IFERROR(TRIM(INDEX(Responses!$A259:$AN259,MATCH(Lists!$B$24,Responses!$A$1:$AN$1,0))&amp;""),""))</f>
        <v/>
      </c>
      <c r="R260" s="20">
        <f>IF($A260="","",IFERROR(TRIM(INDEX(Responses!$A259:$AN259,MATCH(Lists!$B$21,Responses!$A$1:$AN$1,0))&amp;""),""))</f>
        <v/>
      </c>
    </row>
    <row r="261">
      <c r="A261" s="20">
        <f>IFERROR(TRIM(INDEX(Responses!$A260:$AN260,MATCH(Lists!$B$3,Responses!$A$1:$AN$1,0))&amp;""),"")</f>
        <v/>
      </c>
      <c r="B261" s="20">
        <f>IF($A261="","",IFERROR(TRIM(INDEX(Responses!$A260:$AN260,MATCH(Lists!$B$4,Responses!$A$1:$AN$1,0))&amp;""),""))</f>
        <v/>
      </c>
      <c r="C261" s="20">
        <f>IF($A261="","",IF(IFERROR(TRIM(INDEX(Responses!$A260:$AN260,MATCH(Lists!$B$5,Responses!$A$1:$AN$1,0))&amp;""),"")&lt;&gt;"",IFERROR(TRIM(INDEX(Responses!$A260:$AN260,MATCH(Lists!$B$5,Responses!$A$1:$AN$1,0))&amp;""),""),IFERROR(TRIM(INDEX(Responses!$A260:$AN260,MATCH(Lists!$B$6,Responses!$A$1:$AN$1,0))&amp;""),"")))</f>
        <v/>
      </c>
      <c r="D261" s="20">
        <f>IF($A261="","",IFERROR(TRIM(INDEX(Responses!$A260:$AN260,MATCH(Lists!$B$7,Responses!$A$1:$AN$1,0))&amp;""),""))</f>
        <v/>
      </c>
      <c r="E261" s="20">
        <f>IF($A261="","",IFERROR(TRIM(INDEX(Responses!$A260:$AN260,MATCH(Lists!$B$8,Responses!$A$1:$AN$1,0))&amp;""),""))</f>
        <v/>
      </c>
      <c r="F261" s="20">
        <f>IF($A261="","",IFERROR(TRIM(INDEX(Responses!$A260:$AN260,MATCH(Lists!$B$9,Responses!$A$1:$AN$1,0))&amp;""),""))</f>
        <v/>
      </c>
      <c r="G261" s="20">
        <f>IF($A261="","",IFERROR(TRIM(INDEX(Responses!$A260:$AN260,MATCH(Lists!$B$10,Responses!$A$1:$AN$1,0))&amp;""),""))</f>
        <v/>
      </c>
      <c r="H261" s="20">
        <f>IF($A261="","",IFERROR(TRIM(INDEX(Responses!$A260:$AN260,MATCH(Lists!$B$11,Responses!$A$1:$AN$1,0))&amp;""),""))</f>
        <v/>
      </c>
      <c r="I261" s="20">
        <f>IF($A261="","",IFERROR(TRIM(INDEX(Responses!$A260:$AN260,MATCH(Lists!$B$12,Responses!$A$1:$AN$1,0))&amp;""),""))</f>
        <v/>
      </c>
      <c r="J261" s="20">
        <f>IF($A261="","",IFERROR(TRIM(INDEX(Responses!$A260:$AN260,MATCH(Lists!$B$13,Responses!$A$1:$AN$1,0))&amp;""),""))</f>
        <v/>
      </c>
      <c r="K261" s="20">
        <f>IF($A261="","",IFERROR(TRIM(INDEX(Responses!$A260:$AN260,MATCH(Lists!$B$14,Responses!$A$1:$AN$1,0))&amp;""),""))</f>
        <v/>
      </c>
      <c r="L261" s="20">
        <f>IF($A261="","",IFERROR(TRIM(INDEX(Responses!$A260:$AN260,MATCH(Lists!$B$15,Responses!$A$1:$AN$1,0))&amp;""),""))</f>
        <v/>
      </c>
      <c r="M261" s="20">
        <f>IF($A261="","",IFERROR(TRIM(INDEX(Responses!$A260:$AN260,MATCH(Lists!$B$16,Responses!$A$1:$AN$1,0))&amp;""),""))</f>
        <v/>
      </c>
      <c r="N261" s="20">
        <f>IF($A261="","",IFERROR(TRIM(INDEX(Responses!$A260:$AN260,MATCH(Lists!$B$17,Responses!$A$1:$AN$1,0))&amp;""),""))</f>
        <v/>
      </c>
      <c r="O261" s="20">
        <f>IF($A261="","",IFERROR(TRIM(INDEX(Responses!$A260:$AN260,MATCH(Lists!$B$18,Responses!$A$1:$AN$1,0))&amp;""),""))</f>
        <v/>
      </c>
      <c r="P261" s="20">
        <f>IF($A261="","",IFERROR(TRIM(INDEX(Responses!$A260:$AN260,MATCH(Lists!$B$19,Responses!$A$1:$AN$1,0))&amp;""),""))</f>
        <v/>
      </c>
      <c r="Q261" s="20">
        <f>IF($A261="","",IFERROR(TRIM(INDEX(Responses!$A260:$AN260,MATCH(Lists!$B$24,Responses!$A$1:$AN$1,0))&amp;""),""))</f>
        <v/>
      </c>
      <c r="R261" s="20">
        <f>IF($A261="","",IFERROR(TRIM(INDEX(Responses!$A260:$AN260,MATCH(Lists!$B$21,Responses!$A$1:$AN$1,0))&amp;""),""))</f>
        <v/>
      </c>
    </row>
    <row r="262">
      <c r="A262" s="20">
        <f>IFERROR(TRIM(INDEX(Responses!$A261:$AN261,MATCH(Lists!$B$3,Responses!$A$1:$AN$1,0))&amp;""),"")</f>
        <v/>
      </c>
      <c r="B262" s="20">
        <f>IF($A262="","",IFERROR(TRIM(INDEX(Responses!$A261:$AN261,MATCH(Lists!$B$4,Responses!$A$1:$AN$1,0))&amp;""),""))</f>
        <v/>
      </c>
      <c r="C262" s="20">
        <f>IF($A262="","",IF(IFERROR(TRIM(INDEX(Responses!$A261:$AN261,MATCH(Lists!$B$5,Responses!$A$1:$AN$1,0))&amp;""),"")&lt;&gt;"",IFERROR(TRIM(INDEX(Responses!$A261:$AN261,MATCH(Lists!$B$5,Responses!$A$1:$AN$1,0))&amp;""),""),IFERROR(TRIM(INDEX(Responses!$A261:$AN261,MATCH(Lists!$B$6,Responses!$A$1:$AN$1,0))&amp;""),"")))</f>
        <v/>
      </c>
      <c r="D262" s="20">
        <f>IF($A262="","",IFERROR(TRIM(INDEX(Responses!$A261:$AN261,MATCH(Lists!$B$7,Responses!$A$1:$AN$1,0))&amp;""),""))</f>
        <v/>
      </c>
      <c r="E262" s="20">
        <f>IF($A262="","",IFERROR(TRIM(INDEX(Responses!$A261:$AN261,MATCH(Lists!$B$8,Responses!$A$1:$AN$1,0))&amp;""),""))</f>
        <v/>
      </c>
      <c r="F262" s="20">
        <f>IF($A262="","",IFERROR(TRIM(INDEX(Responses!$A261:$AN261,MATCH(Lists!$B$9,Responses!$A$1:$AN$1,0))&amp;""),""))</f>
        <v/>
      </c>
      <c r="G262" s="20">
        <f>IF($A262="","",IFERROR(TRIM(INDEX(Responses!$A261:$AN261,MATCH(Lists!$B$10,Responses!$A$1:$AN$1,0))&amp;""),""))</f>
        <v/>
      </c>
      <c r="H262" s="20">
        <f>IF($A262="","",IFERROR(TRIM(INDEX(Responses!$A261:$AN261,MATCH(Lists!$B$11,Responses!$A$1:$AN$1,0))&amp;""),""))</f>
        <v/>
      </c>
      <c r="I262" s="20">
        <f>IF($A262="","",IFERROR(TRIM(INDEX(Responses!$A261:$AN261,MATCH(Lists!$B$12,Responses!$A$1:$AN$1,0))&amp;""),""))</f>
        <v/>
      </c>
      <c r="J262" s="20">
        <f>IF($A262="","",IFERROR(TRIM(INDEX(Responses!$A261:$AN261,MATCH(Lists!$B$13,Responses!$A$1:$AN$1,0))&amp;""),""))</f>
        <v/>
      </c>
      <c r="K262" s="20">
        <f>IF($A262="","",IFERROR(TRIM(INDEX(Responses!$A261:$AN261,MATCH(Lists!$B$14,Responses!$A$1:$AN$1,0))&amp;""),""))</f>
        <v/>
      </c>
      <c r="L262" s="20">
        <f>IF($A262="","",IFERROR(TRIM(INDEX(Responses!$A261:$AN261,MATCH(Lists!$B$15,Responses!$A$1:$AN$1,0))&amp;""),""))</f>
        <v/>
      </c>
      <c r="M262" s="20">
        <f>IF($A262="","",IFERROR(TRIM(INDEX(Responses!$A261:$AN261,MATCH(Lists!$B$16,Responses!$A$1:$AN$1,0))&amp;""),""))</f>
        <v/>
      </c>
      <c r="N262" s="20">
        <f>IF($A262="","",IFERROR(TRIM(INDEX(Responses!$A261:$AN261,MATCH(Lists!$B$17,Responses!$A$1:$AN$1,0))&amp;""),""))</f>
        <v/>
      </c>
      <c r="O262" s="20">
        <f>IF($A262="","",IFERROR(TRIM(INDEX(Responses!$A261:$AN261,MATCH(Lists!$B$18,Responses!$A$1:$AN$1,0))&amp;""),""))</f>
        <v/>
      </c>
      <c r="P262" s="20">
        <f>IF($A262="","",IFERROR(TRIM(INDEX(Responses!$A261:$AN261,MATCH(Lists!$B$19,Responses!$A$1:$AN$1,0))&amp;""),""))</f>
        <v/>
      </c>
      <c r="Q262" s="20">
        <f>IF($A262="","",IFERROR(TRIM(INDEX(Responses!$A261:$AN261,MATCH(Lists!$B$24,Responses!$A$1:$AN$1,0))&amp;""),""))</f>
        <v/>
      </c>
      <c r="R262" s="20">
        <f>IF($A262="","",IFERROR(TRIM(INDEX(Responses!$A261:$AN261,MATCH(Lists!$B$21,Responses!$A$1:$AN$1,0))&amp;""),""))</f>
        <v/>
      </c>
    </row>
    <row r="263">
      <c r="A263" s="20">
        <f>IFERROR(TRIM(INDEX(Responses!$A262:$AN262,MATCH(Lists!$B$3,Responses!$A$1:$AN$1,0))&amp;""),"")</f>
        <v/>
      </c>
      <c r="B263" s="20">
        <f>IF($A263="","",IFERROR(TRIM(INDEX(Responses!$A262:$AN262,MATCH(Lists!$B$4,Responses!$A$1:$AN$1,0))&amp;""),""))</f>
        <v/>
      </c>
      <c r="C263" s="20">
        <f>IF($A263="","",IF(IFERROR(TRIM(INDEX(Responses!$A262:$AN262,MATCH(Lists!$B$5,Responses!$A$1:$AN$1,0))&amp;""),"")&lt;&gt;"",IFERROR(TRIM(INDEX(Responses!$A262:$AN262,MATCH(Lists!$B$5,Responses!$A$1:$AN$1,0))&amp;""),""),IFERROR(TRIM(INDEX(Responses!$A262:$AN262,MATCH(Lists!$B$6,Responses!$A$1:$AN$1,0))&amp;""),"")))</f>
        <v/>
      </c>
      <c r="D263" s="20">
        <f>IF($A263="","",IFERROR(TRIM(INDEX(Responses!$A262:$AN262,MATCH(Lists!$B$7,Responses!$A$1:$AN$1,0))&amp;""),""))</f>
        <v/>
      </c>
      <c r="E263" s="20">
        <f>IF($A263="","",IFERROR(TRIM(INDEX(Responses!$A262:$AN262,MATCH(Lists!$B$8,Responses!$A$1:$AN$1,0))&amp;""),""))</f>
        <v/>
      </c>
      <c r="F263" s="20">
        <f>IF($A263="","",IFERROR(TRIM(INDEX(Responses!$A262:$AN262,MATCH(Lists!$B$9,Responses!$A$1:$AN$1,0))&amp;""),""))</f>
        <v/>
      </c>
      <c r="G263" s="20">
        <f>IF($A263="","",IFERROR(TRIM(INDEX(Responses!$A262:$AN262,MATCH(Lists!$B$10,Responses!$A$1:$AN$1,0))&amp;""),""))</f>
        <v/>
      </c>
      <c r="H263" s="20">
        <f>IF($A263="","",IFERROR(TRIM(INDEX(Responses!$A262:$AN262,MATCH(Lists!$B$11,Responses!$A$1:$AN$1,0))&amp;""),""))</f>
        <v/>
      </c>
      <c r="I263" s="20">
        <f>IF($A263="","",IFERROR(TRIM(INDEX(Responses!$A262:$AN262,MATCH(Lists!$B$12,Responses!$A$1:$AN$1,0))&amp;""),""))</f>
        <v/>
      </c>
      <c r="J263" s="20">
        <f>IF($A263="","",IFERROR(TRIM(INDEX(Responses!$A262:$AN262,MATCH(Lists!$B$13,Responses!$A$1:$AN$1,0))&amp;""),""))</f>
        <v/>
      </c>
      <c r="K263" s="20">
        <f>IF($A263="","",IFERROR(TRIM(INDEX(Responses!$A262:$AN262,MATCH(Lists!$B$14,Responses!$A$1:$AN$1,0))&amp;""),""))</f>
        <v/>
      </c>
      <c r="L263" s="20">
        <f>IF($A263="","",IFERROR(TRIM(INDEX(Responses!$A262:$AN262,MATCH(Lists!$B$15,Responses!$A$1:$AN$1,0))&amp;""),""))</f>
        <v/>
      </c>
      <c r="M263" s="20">
        <f>IF($A263="","",IFERROR(TRIM(INDEX(Responses!$A262:$AN262,MATCH(Lists!$B$16,Responses!$A$1:$AN$1,0))&amp;""),""))</f>
        <v/>
      </c>
      <c r="N263" s="20">
        <f>IF($A263="","",IFERROR(TRIM(INDEX(Responses!$A262:$AN262,MATCH(Lists!$B$17,Responses!$A$1:$AN$1,0))&amp;""),""))</f>
        <v/>
      </c>
      <c r="O263" s="20">
        <f>IF($A263="","",IFERROR(TRIM(INDEX(Responses!$A262:$AN262,MATCH(Lists!$B$18,Responses!$A$1:$AN$1,0))&amp;""),""))</f>
        <v/>
      </c>
      <c r="P263" s="20">
        <f>IF($A263="","",IFERROR(TRIM(INDEX(Responses!$A262:$AN262,MATCH(Lists!$B$19,Responses!$A$1:$AN$1,0))&amp;""),""))</f>
        <v/>
      </c>
      <c r="Q263" s="20">
        <f>IF($A263="","",IFERROR(TRIM(INDEX(Responses!$A262:$AN262,MATCH(Lists!$B$24,Responses!$A$1:$AN$1,0))&amp;""),""))</f>
        <v/>
      </c>
      <c r="R263" s="20">
        <f>IF($A263="","",IFERROR(TRIM(INDEX(Responses!$A262:$AN262,MATCH(Lists!$B$21,Responses!$A$1:$AN$1,0))&amp;""),""))</f>
        <v/>
      </c>
    </row>
    <row r="264">
      <c r="A264" s="20">
        <f>IFERROR(TRIM(INDEX(Responses!$A263:$AN263,MATCH(Lists!$B$3,Responses!$A$1:$AN$1,0))&amp;""),"")</f>
        <v/>
      </c>
      <c r="B264" s="20">
        <f>IF($A264="","",IFERROR(TRIM(INDEX(Responses!$A263:$AN263,MATCH(Lists!$B$4,Responses!$A$1:$AN$1,0))&amp;""),""))</f>
        <v/>
      </c>
      <c r="C264" s="20">
        <f>IF($A264="","",IF(IFERROR(TRIM(INDEX(Responses!$A263:$AN263,MATCH(Lists!$B$5,Responses!$A$1:$AN$1,0))&amp;""),"")&lt;&gt;"",IFERROR(TRIM(INDEX(Responses!$A263:$AN263,MATCH(Lists!$B$5,Responses!$A$1:$AN$1,0))&amp;""),""),IFERROR(TRIM(INDEX(Responses!$A263:$AN263,MATCH(Lists!$B$6,Responses!$A$1:$AN$1,0))&amp;""),"")))</f>
        <v/>
      </c>
      <c r="D264" s="20">
        <f>IF($A264="","",IFERROR(TRIM(INDEX(Responses!$A263:$AN263,MATCH(Lists!$B$7,Responses!$A$1:$AN$1,0))&amp;""),""))</f>
        <v/>
      </c>
      <c r="E264" s="20">
        <f>IF($A264="","",IFERROR(TRIM(INDEX(Responses!$A263:$AN263,MATCH(Lists!$B$8,Responses!$A$1:$AN$1,0))&amp;""),""))</f>
        <v/>
      </c>
      <c r="F264" s="20">
        <f>IF($A264="","",IFERROR(TRIM(INDEX(Responses!$A263:$AN263,MATCH(Lists!$B$9,Responses!$A$1:$AN$1,0))&amp;""),""))</f>
        <v/>
      </c>
      <c r="G264" s="20">
        <f>IF($A264="","",IFERROR(TRIM(INDEX(Responses!$A263:$AN263,MATCH(Lists!$B$10,Responses!$A$1:$AN$1,0))&amp;""),""))</f>
        <v/>
      </c>
      <c r="H264" s="20">
        <f>IF($A264="","",IFERROR(TRIM(INDEX(Responses!$A263:$AN263,MATCH(Lists!$B$11,Responses!$A$1:$AN$1,0))&amp;""),""))</f>
        <v/>
      </c>
      <c r="I264" s="20">
        <f>IF($A264="","",IFERROR(TRIM(INDEX(Responses!$A263:$AN263,MATCH(Lists!$B$12,Responses!$A$1:$AN$1,0))&amp;""),""))</f>
        <v/>
      </c>
      <c r="J264" s="20">
        <f>IF($A264="","",IFERROR(TRIM(INDEX(Responses!$A263:$AN263,MATCH(Lists!$B$13,Responses!$A$1:$AN$1,0))&amp;""),""))</f>
        <v/>
      </c>
      <c r="K264" s="20">
        <f>IF($A264="","",IFERROR(TRIM(INDEX(Responses!$A263:$AN263,MATCH(Lists!$B$14,Responses!$A$1:$AN$1,0))&amp;""),""))</f>
        <v/>
      </c>
      <c r="L264" s="20">
        <f>IF($A264="","",IFERROR(TRIM(INDEX(Responses!$A263:$AN263,MATCH(Lists!$B$15,Responses!$A$1:$AN$1,0))&amp;""),""))</f>
        <v/>
      </c>
      <c r="M264" s="20">
        <f>IF($A264="","",IFERROR(TRIM(INDEX(Responses!$A263:$AN263,MATCH(Lists!$B$16,Responses!$A$1:$AN$1,0))&amp;""),""))</f>
        <v/>
      </c>
      <c r="N264" s="20">
        <f>IF($A264="","",IFERROR(TRIM(INDEX(Responses!$A263:$AN263,MATCH(Lists!$B$17,Responses!$A$1:$AN$1,0))&amp;""),""))</f>
        <v/>
      </c>
      <c r="O264" s="20">
        <f>IF($A264="","",IFERROR(TRIM(INDEX(Responses!$A263:$AN263,MATCH(Lists!$B$18,Responses!$A$1:$AN$1,0))&amp;""),""))</f>
        <v/>
      </c>
      <c r="P264" s="20">
        <f>IF($A264="","",IFERROR(TRIM(INDEX(Responses!$A263:$AN263,MATCH(Lists!$B$19,Responses!$A$1:$AN$1,0))&amp;""),""))</f>
        <v/>
      </c>
      <c r="Q264" s="20">
        <f>IF($A264="","",IFERROR(TRIM(INDEX(Responses!$A263:$AN263,MATCH(Lists!$B$24,Responses!$A$1:$AN$1,0))&amp;""),""))</f>
        <v/>
      </c>
      <c r="R264" s="20">
        <f>IF($A264="","",IFERROR(TRIM(INDEX(Responses!$A263:$AN263,MATCH(Lists!$B$21,Responses!$A$1:$AN$1,0))&amp;""),""))</f>
        <v/>
      </c>
    </row>
    <row r="265">
      <c r="A265" s="20">
        <f>IFERROR(TRIM(INDEX(Responses!$A264:$AN264,MATCH(Lists!$B$3,Responses!$A$1:$AN$1,0))&amp;""),"")</f>
        <v/>
      </c>
      <c r="B265" s="20">
        <f>IF($A265="","",IFERROR(TRIM(INDEX(Responses!$A264:$AN264,MATCH(Lists!$B$4,Responses!$A$1:$AN$1,0))&amp;""),""))</f>
        <v/>
      </c>
      <c r="C265" s="20">
        <f>IF($A265="","",IF(IFERROR(TRIM(INDEX(Responses!$A264:$AN264,MATCH(Lists!$B$5,Responses!$A$1:$AN$1,0))&amp;""),"")&lt;&gt;"",IFERROR(TRIM(INDEX(Responses!$A264:$AN264,MATCH(Lists!$B$5,Responses!$A$1:$AN$1,0))&amp;""),""),IFERROR(TRIM(INDEX(Responses!$A264:$AN264,MATCH(Lists!$B$6,Responses!$A$1:$AN$1,0))&amp;""),"")))</f>
        <v/>
      </c>
      <c r="D265" s="20">
        <f>IF($A265="","",IFERROR(TRIM(INDEX(Responses!$A264:$AN264,MATCH(Lists!$B$7,Responses!$A$1:$AN$1,0))&amp;""),""))</f>
        <v/>
      </c>
      <c r="E265" s="20">
        <f>IF($A265="","",IFERROR(TRIM(INDEX(Responses!$A264:$AN264,MATCH(Lists!$B$8,Responses!$A$1:$AN$1,0))&amp;""),""))</f>
        <v/>
      </c>
      <c r="F265" s="20">
        <f>IF($A265="","",IFERROR(TRIM(INDEX(Responses!$A264:$AN264,MATCH(Lists!$B$9,Responses!$A$1:$AN$1,0))&amp;""),""))</f>
        <v/>
      </c>
      <c r="G265" s="20">
        <f>IF($A265="","",IFERROR(TRIM(INDEX(Responses!$A264:$AN264,MATCH(Lists!$B$10,Responses!$A$1:$AN$1,0))&amp;""),""))</f>
        <v/>
      </c>
      <c r="H265" s="20">
        <f>IF($A265="","",IFERROR(TRIM(INDEX(Responses!$A264:$AN264,MATCH(Lists!$B$11,Responses!$A$1:$AN$1,0))&amp;""),""))</f>
        <v/>
      </c>
      <c r="I265" s="20">
        <f>IF($A265="","",IFERROR(TRIM(INDEX(Responses!$A264:$AN264,MATCH(Lists!$B$12,Responses!$A$1:$AN$1,0))&amp;""),""))</f>
        <v/>
      </c>
      <c r="J265" s="20">
        <f>IF($A265="","",IFERROR(TRIM(INDEX(Responses!$A264:$AN264,MATCH(Lists!$B$13,Responses!$A$1:$AN$1,0))&amp;""),""))</f>
        <v/>
      </c>
      <c r="K265" s="20">
        <f>IF($A265="","",IFERROR(TRIM(INDEX(Responses!$A264:$AN264,MATCH(Lists!$B$14,Responses!$A$1:$AN$1,0))&amp;""),""))</f>
        <v/>
      </c>
      <c r="L265" s="20">
        <f>IF($A265="","",IFERROR(TRIM(INDEX(Responses!$A264:$AN264,MATCH(Lists!$B$15,Responses!$A$1:$AN$1,0))&amp;""),""))</f>
        <v/>
      </c>
      <c r="M265" s="20">
        <f>IF($A265="","",IFERROR(TRIM(INDEX(Responses!$A264:$AN264,MATCH(Lists!$B$16,Responses!$A$1:$AN$1,0))&amp;""),""))</f>
        <v/>
      </c>
      <c r="N265" s="20">
        <f>IF($A265="","",IFERROR(TRIM(INDEX(Responses!$A264:$AN264,MATCH(Lists!$B$17,Responses!$A$1:$AN$1,0))&amp;""),""))</f>
        <v/>
      </c>
      <c r="O265" s="20">
        <f>IF($A265="","",IFERROR(TRIM(INDEX(Responses!$A264:$AN264,MATCH(Lists!$B$18,Responses!$A$1:$AN$1,0))&amp;""),""))</f>
        <v/>
      </c>
      <c r="P265" s="20">
        <f>IF($A265="","",IFERROR(TRIM(INDEX(Responses!$A264:$AN264,MATCH(Lists!$B$19,Responses!$A$1:$AN$1,0))&amp;""),""))</f>
        <v/>
      </c>
      <c r="Q265" s="20">
        <f>IF($A265="","",IFERROR(TRIM(INDEX(Responses!$A264:$AN264,MATCH(Lists!$B$24,Responses!$A$1:$AN$1,0))&amp;""),""))</f>
        <v/>
      </c>
      <c r="R265" s="20">
        <f>IF($A265="","",IFERROR(TRIM(INDEX(Responses!$A264:$AN264,MATCH(Lists!$B$21,Responses!$A$1:$AN$1,0))&amp;""),""))</f>
        <v/>
      </c>
    </row>
    <row r="266">
      <c r="A266" s="20">
        <f>IFERROR(TRIM(INDEX(Responses!$A265:$AN265,MATCH(Lists!$B$3,Responses!$A$1:$AN$1,0))&amp;""),"")</f>
        <v/>
      </c>
      <c r="B266" s="20">
        <f>IF($A266="","",IFERROR(TRIM(INDEX(Responses!$A265:$AN265,MATCH(Lists!$B$4,Responses!$A$1:$AN$1,0))&amp;""),""))</f>
        <v/>
      </c>
      <c r="C266" s="20">
        <f>IF($A266="","",IF(IFERROR(TRIM(INDEX(Responses!$A265:$AN265,MATCH(Lists!$B$5,Responses!$A$1:$AN$1,0))&amp;""),"")&lt;&gt;"",IFERROR(TRIM(INDEX(Responses!$A265:$AN265,MATCH(Lists!$B$5,Responses!$A$1:$AN$1,0))&amp;""),""),IFERROR(TRIM(INDEX(Responses!$A265:$AN265,MATCH(Lists!$B$6,Responses!$A$1:$AN$1,0))&amp;""),"")))</f>
        <v/>
      </c>
      <c r="D266" s="20">
        <f>IF($A266="","",IFERROR(TRIM(INDEX(Responses!$A265:$AN265,MATCH(Lists!$B$7,Responses!$A$1:$AN$1,0))&amp;""),""))</f>
        <v/>
      </c>
      <c r="E266" s="20">
        <f>IF($A266="","",IFERROR(TRIM(INDEX(Responses!$A265:$AN265,MATCH(Lists!$B$8,Responses!$A$1:$AN$1,0))&amp;""),""))</f>
        <v/>
      </c>
      <c r="F266" s="20">
        <f>IF($A266="","",IFERROR(TRIM(INDEX(Responses!$A265:$AN265,MATCH(Lists!$B$9,Responses!$A$1:$AN$1,0))&amp;""),""))</f>
        <v/>
      </c>
      <c r="G266" s="20">
        <f>IF($A266="","",IFERROR(TRIM(INDEX(Responses!$A265:$AN265,MATCH(Lists!$B$10,Responses!$A$1:$AN$1,0))&amp;""),""))</f>
        <v/>
      </c>
      <c r="H266" s="20">
        <f>IF($A266="","",IFERROR(TRIM(INDEX(Responses!$A265:$AN265,MATCH(Lists!$B$11,Responses!$A$1:$AN$1,0))&amp;""),""))</f>
        <v/>
      </c>
      <c r="I266" s="20">
        <f>IF($A266="","",IFERROR(TRIM(INDEX(Responses!$A265:$AN265,MATCH(Lists!$B$12,Responses!$A$1:$AN$1,0))&amp;""),""))</f>
        <v/>
      </c>
      <c r="J266" s="20">
        <f>IF($A266="","",IFERROR(TRIM(INDEX(Responses!$A265:$AN265,MATCH(Lists!$B$13,Responses!$A$1:$AN$1,0))&amp;""),""))</f>
        <v/>
      </c>
      <c r="K266" s="20">
        <f>IF($A266="","",IFERROR(TRIM(INDEX(Responses!$A265:$AN265,MATCH(Lists!$B$14,Responses!$A$1:$AN$1,0))&amp;""),""))</f>
        <v/>
      </c>
      <c r="L266" s="20">
        <f>IF($A266="","",IFERROR(TRIM(INDEX(Responses!$A265:$AN265,MATCH(Lists!$B$15,Responses!$A$1:$AN$1,0))&amp;""),""))</f>
        <v/>
      </c>
      <c r="M266" s="20">
        <f>IF($A266="","",IFERROR(TRIM(INDEX(Responses!$A265:$AN265,MATCH(Lists!$B$16,Responses!$A$1:$AN$1,0))&amp;""),""))</f>
        <v/>
      </c>
      <c r="N266" s="20">
        <f>IF($A266="","",IFERROR(TRIM(INDEX(Responses!$A265:$AN265,MATCH(Lists!$B$17,Responses!$A$1:$AN$1,0))&amp;""),""))</f>
        <v/>
      </c>
      <c r="O266" s="20">
        <f>IF($A266="","",IFERROR(TRIM(INDEX(Responses!$A265:$AN265,MATCH(Lists!$B$18,Responses!$A$1:$AN$1,0))&amp;""),""))</f>
        <v/>
      </c>
      <c r="P266" s="20">
        <f>IF($A266="","",IFERROR(TRIM(INDEX(Responses!$A265:$AN265,MATCH(Lists!$B$19,Responses!$A$1:$AN$1,0))&amp;""),""))</f>
        <v/>
      </c>
      <c r="Q266" s="20">
        <f>IF($A266="","",IFERROR(TRIM(INDEX(Responses!$A265:$AN265,MATCH(Lists!$B$24,Responses!$A$1:$AN$1,0))&amp;""),""))</f>
        <v/>
      </c>
      <c r="R266" s="20">
        <f>IF($A266="","",IFERROR(TRIM(INDEX(Responses!$A265:$AN265,MATCH(Lists!$B$21,Responses!$A$1:$AN$1,0))&amp;""),""))</f>
        <v/>
      </c>
    </row>
    <row r="267">
      <c r="A267" s="20">
        <f>IFERROR(TRIM(INDEX(Responses!$A266:$AN266,MATCH(Lists!$B$3,Responses!$A$1:$AN$1,0))&amp;""),"")</f>
        <v/>
      </c>
      <c r="B267" s="20">
        <f>IF($A267="","",IFERROR(TRIM(INDEX(Responses!$A266:$AN266,MATCH(Lists!$B$4,Responses!$A$1:$AN$1,0))&amp;""),""))</f>
        <v/>
      </c>
      <c r="C267" s="20">
        <f>IF($A267="","",IF(IFERROR(TRIM(INDEX(Responses!$A266:$AN266,MATCH(Lists!$B$5,Responses!$A$1:$AN$1,0))&amp;""),"")&lt;&gt;"",IFERROR(TRIM(INDEX(Responses!$A266:$AN266,MATCH(Lists!$B$5,Responses!$A$1:$AN$1,0))&amp;""),""),IFERROR(TRIM(INDEX(Responses!$A266:$AN266,MATCH(Lists!$B$6,Responses!$A$1:$AN$1,0))&amp;""),"")))</f>
        <v/>
      </c>
      <c r="D267" s="20">
        <f>IF($A267="","",IFERROR(TRIM(INDEX(Responses!$A266:$AN266,MATCH(Lists!$B$7,Responses!$A$1:$AN$1,0))&amp;""),""))</f>
        <v/>
      </c>
      <c r="E267" s="20">
        <f>IF($A267="","",IFERROR(TRIM(INDEX(Responses!$A266:$AN266,MATCH(Lists!$B$8,Responses!$A$1:$AN$1,0))&amp;""),""))</f>
        <v/>
      </c>
      <c r="F267" s="20">
        <f>IF($A267="","",IFERROR(TRIM(INDEX(Responses!$A266:$AN266,MATCH(Lists!$B$9,Responses!$A$1:$AN$1,0))&amp;""),""))</f>
        <v/>
      </c>
      <c r="G267" s="20">
        <f>IF($A267="","",IFERROR(TRIM(INDEX(Responses!$A266:$AN266,MATCH(Lists!$B$10,Responses!$A$1:$AN$1,0))&amp;""),""))</f>
        <v/>
      </c>
      <c r="H267" s="20">
        <f>IF($A267="","",IFERROR(TRIM(INDEX(Responses!$A266:$AN266,MATCH(Lists!$B$11,Responses!$A$1:$AN$1,0))&amp;""),""))</f>
        <v/>
      </c>
      <c r="I267" s="20">
        <f>IF($A267="","",IFERROR(TRIM(INDEX(Responses!$A266:$AN266,MATCH(Lists!$B$12,Responses!$A$1:$AN$1,0))&amp;""),""))</f>
        <v/>
      </c>
      <c r="J267" s="20">
        <f>IF($A267="","",IFERROR(TRIM(INDEX(Responses!$A266:$AN266,MATCH(Lists!$B$13,Responses!$A$1:$AN$1,0))&amp;""),""))</f>
        <v/>
      </c>
      <c r="K267" s="20">
        <f>IF($A267="","",IFERROR(TRIM(INDEX(Responses!$A266:$AN266,MATCH(Lists!$B$14,Responses!$A$1:$AN$1,0))&amp;""),""))</f>
        <v/>
      </c>
      <c r="L267" s="20">
        <f>IF($A267="","",IFERROR(TRIM(INDEX(Responses!$A266:$AN266,MATCH(Lists!$B$15,Responses!$A$1:$AN$1,0))&amp;""),""))</f>
        <v/>
      </c>
      <c r="M267" s="20">
        <f>IF($A267="","",IFERROR(TRIM(INDEX(Responses!$A266:$AN266,MATCH(Lists!$B$16,Responses!$A$1:$AN$1,0))&amp;""),""))</f>
        <v/>
      </c>
      <c r="N267" s="20">
        <f>IF($A267="","",IFERROR(TRIM(INDEX(Responses!$A266:$AN266,MATCH(Lists!$B$17,Responses!$A$1:$AN$1,0))&amp;""),""))</f>
        <v/>
      </c>
      <c r="O267" s="20">
        <f>IF($A267="","",IFERROR(TRIM(INDEX(Responses!$A266:$AN266,MATCH(Lists!$B$18,Responses!$A$1:$AN$1,0))&amp;""),""))</f>
        <v/>
      </c>
      <c r="P267" s="20">
        <f>IF($A267="","",IFERROR(TRIM(INDEX(Responses!$A266:$AN266,MATCH(Lists!$B$19,Responses!$A$1:$AN$1,0))&amp;""),""))</f>
        <v/>
      </c>
      <c r="Q267" s="20">
        <f>IF($A267="","",IFERROR(TRIM(INDEX(Responses!$A266:$AN266,MATCH(Lists!$B$24,Responses!$A$1:$AN$1,0))&amp;""),""))</f>
        <v/>
      </c>
      <c r="R267" s="20">
        <f>IF($A267="","",IFERROR(TRIM(INDEX(Responses!$A266:$AN266,MATCH(Lists!$B$21,Responses!$A$1:$AN$1,0))&amp;""),""))</f>
        <v/>
      </c>
    </row>
    <row r="268">
      <c r="A268" s="20">
        <f>IFERROR(TRIM(INDEX(Responses!$A267:$AN267,MATCH(Lists!$B$3,Responses!$A$1:$AN$1,0))&amp;""),"")</f>
        <v/>
      </c>
      <c r="B268" s="20">
        <f>IF($A268="","",IFERROR(TRIM(INDEX(Responses!$A267:$AN267,MATCH(Lists!$B$4,Responses!$A$1:$AN$1,0))&amp;""),""))</f>
        <v/>
      </c>
      <c r="C268" s="20">
        <f>IF($A268="","",IF(IFERROR(TRIM(INDEX(Responses!$A267:$AN267,MATCH(Lists!$B$5,Responses!$A$1:$AN$1,0))&amp;""),"")&lt;&gt;"",IFERROR(TRIM(INDEX(Responses!$A267:$AN267,MATCH(Lists!$B$5,Responses!$A$1:$AN$1,0))&amp;""),""),IFERROR(TRIM(INDEX(Responses!$A267:$AN267,MATCH(Lists!$B$6,Responses!$A$1:$AN$1,0))&amp;""),"")))</f>
        <v/>
      </c>
      <c r="D268" s="20">
        <f>IF($A268="","",IFERROR(TRIM(INDEX(Responses!$A267:$AN267,MATCH(Lists!$B$7,Responses!$A$1:$AN$1,0))&amp;""),""))</f>
        <v/>
      </c>
      <c r="E268" s="20">
        <f>IF($A268="","",IFERROR(TRIM(INDEX(Responses!$A267:$AN267,MATCH(Lists!$B$8,Responses!$A$1:$AN$1,0))&amp;""),""))</f>
        <v/>
      </c>
      <c r="F268" s="20">
        <f>IF($A268="","",IFERROR(TRIM(INDEX(Responses!$A267:$AN267,MATCH(Lists!$B$9,Responses!$A$1:$AN$1,0))&amp;""),""))</f>
        <v/>
      </c>
      <c r="G268" s="20">
        <f>IF($A268="","",IFERROR(TRIM(INDEX(Responses!$A267:$AN267,MATCH(Lists!$B$10,Responses!$A$1:$AN$1,0))&amp;""),""))</f>
        <v/>
      </c>
      <c r="H268" s="20">
        <f>IF($A268="","",IFERROR(TRIM(INDEX(Responses!$A267:$AN267,MATCH(Lists!$B$11,Responses!$A$1:$AN$1,0))&amp;""),""))</f>
        <v/>
      </c>
      <c r="I268" s="20">
        <f>IF($A268="","",IFERROR(TRIM(INDEX(Responses!$A267:$AN267,MATCH(Lists!$B$12,Responses!$A$1:$AN$1,0))&amp;""),""))</f>
        <v/>
      </c>
      <c r="J268" s="20">
        <f>IF($A268="","",IFERROR(TRIM(INDEX(Responses!$A267:$AN267,MATCH(Lists!$B$13,Responses!$A$1:$AN$1,0))&amp;""),""))</f>
        <v/>
      </c>
      <c r="K268" s="20">
        <f>IF($A268="","",IFERROR(TRIM(INDEX(Responses!$A267:$AN267,MATCH(Lists!$B$14,Responses!$A$1:$AN$1,0))&amp;""),""))</f>
        <v/>
      </c>
      <c r="L268" s="20">
        <f>IF($A268="","",IFERROR(TRIM(INDEX(Responses!$A267:$AN267,MATCH(Lists!$B$15,Responses!$A$1:$AN$1,0))&amp;""),""))</f>
        <v/>
      </c>
      <c r="M268" s="20">
        <f>IF($A268="","",IFERROR(TRIM(INDEX(Responses!$A267:$AN267,MATCH(Lists!$B$16,Responses!$A$1:$AN$1,0))&amp;""),""))</f>
        <v/>
      </c>
      <c r="N268" s="20">
        <f>IF($A268="","",IFERROR(TRIM(INDEX(Responses!$A267:$AN267,MATCH(Lists!$B$17,Responses!$A$1:$AN$1,0))&amp;""),""))</f>
        <v/>
      </c>
      <c r="O268" s="20">
        <f>IF($A268="","",IFERROR(TRIM(INDEX(Responses!$A267:$AN267,MATCH(Lists!$B$18,Responses!$A$1:$AN$1,0))&amp;""),""))</f>
        <v/>
      </c>
      <c r="P268" s="20">
        <f>IF($A268="","",IFERROR(TRIM(INDEX(Responses!$A267:$AN267,MATCH(Lists!$B$19,Responses!$A$1:$AN$1,0))&amp;""),""))</f>
        <v/>
      </c>
      <c r="Q268" s="20">
        <f>IF($A268="","",IFERROR(TRIM(INDEX(Responses!$A267:$AN267,MATCH(Lists!$B$24,Responses!$A$1:$AN$1,0))&amp;""),""))</f>
        <v/>
      </c>
      <c r="R268" s="20">
        <f>IF($A268="","",IFERROR(TRIM(INDEX(Responses!$A267:$AN267,MATCH(Lists!$B$21,Responses!$A$1:$AN$1,0))&amp;""),""))</f>
        <v/>
      </c>
    </row>
    <row r="269">
      <c r="A269" s="20">
        <f>IFERROR(TRIM(INDEX(Responses!$A268:$AN268,MATCH(Lists!$B$3,Responses!$A$1:$AN$1,0))&amp;""),"")</f>
        <v/>
      </c>
      <c r="B269" s="20">
        <f>IF($A269="","",IFERROR(TRIM(INDEX(Responses!$A268:$AN268,MATCH(Lists!$B$4,Responses!$A$1:$AN$1,0))&amp;""),""))</f>
        <v/>
      </c>
      <c r="C269" s="20">
        <f>IF($A269="","",IF(IFERROR(TRIM(INDEX(Responses!$A268:$AN268,MATCH(Lists!$B$5,Responses!$A$1:$AN$1,0))&amp;""),"")&lt;&gt;"",IFERROR(TRIM(INDEX(Responses!$A268:$AN268,MATCH(Lists!$B$5,Responses!$A$1:$AN$1,0))&amp;""),""),IFERROR(TRIM(INDEX(Responses!$A268:$AN268,MATCH(Lists!$B$6,Responses!$A$1:$AN$1,0))&amp;""),"")))</f>
        <v/>
      </c>
      <c r="D269" s="20">
        <f>IF($A269="","",IFERROR(TRIM(INDEX(Responses!$A268:$AN268,MATCH(Lists!$B$7,Responses!$A$1:$AN$1,0))&amp;""),""))</f>
        <v/>
      </c>
      <c r="E269" s="20">
        <f>IF($A269="","",IFERROR(TRIM(INDEX(Responses!$A268:$AN268,MATCH(Lists!$B$8,Responses!$A$1:$AN$1,0))&amp;""),""))</f>
        <v/>
      </c>
      <c r="F269" s="20">
        <f>IF($A269="","",IFERROR(TRIM(INDEX(Responses!$A268:$AN268,MATCH(Lists!$B$9,Responses!$A$1:$AN$1,0))&amp;""),""))</f>
        <v/>
      </c>
      <c r="G269" s="20">
        <f>IF($A269="","",IFERROR(TRIM(INDEX(Responses!$A268:$AN268,MATCH(Lists!$B$10,Responses!$A$1:$AN$1,0))&amp;""),""))</f>
        <v/>
      </c>
      <c r="H269" s="20">
        <f>IF($A269="","",IFERROR(TRIM(INDEX(Responses!$A268:$AN268,MATCH(Lists!$B$11,Responses!$A$1:$AN$1,0))&amp;""),""))</f>
        <v/>
      </c>
      <c r="I269" s="20">
        <f>IF($A269="","",IFERROR(TRIM(INDEX(Responses!$A268:$AN268,MATCH(Lists!$B$12,Responses!$A$1:$AN$1,0))&amp;""),""))</f>
        <v/>
      </c>
      <c r="J269" s="20">
        <f>IF($A269="","",IFERROR(TRIM(INDEX(Responses!$A268:$AN268,MATCH(Lists!$B$13,Responses!$A$1:$AN$1,0))&amp;""),""))</f>
        <v/>
      </c>
      <c r="K269" s="20">
        <f>IF($A269="","",IFERROR(TRIM(INDEX(Responses!$A268:$AN268,MATCH(Lists!$B$14,Responses!$A$1:$AN$1,0))&amp;""),""))</f>
        <v/>
      </c>
      <c r="L269" s="20">
        <f>IF($A269="","",IFERROR(TRIM(INDEX(Responses!$A268:$AN268,MATCH(Lists!$B$15,Responses!$A$1:$AN$1,0))&amp;""),""))</f>
        <v/>
      </c>
      <c r="M269" s="20">
        <f>IF($A269="","",IFERROR(TRIM(INDEX(Responses!$A268:$AN268,MATCH(Lists!$B$16,Responses!$A$1:$AN$1,0))&amp;""),""))</f>
        <v/>
      </c>
      <c r="N269" s="20">
        <f>IF($A269="","",IFERROR(TRIM(INDEX(Responses!$A268:$AN268,MATCH(Lists!$B$17,Responses!$A$1:$AN$1,0))&amp;""),""))</f>
        <v/>
      </c>
      <c r="O269" s="20">
        <f>IF($A269="","",IFERROR(TRIM(INDEX(Responses!$A268:$AN268,MATCH(Lists!$B$18,Responses!$A$1:$AN$1,0))&amp;""),""))</f>
        <v/>
      </c>
      <c r="P269" s="20">
        <f>IF($A269="","",IFERROR(TRIM(INDEX(Responses!$A268:$AN268,MATCH(Lists!$B$19,Responses!$A$1:$AN$1,0))&amp;""),""))</f>
        <v/>
      </c>
      <c r="Q269" s="20">
        <f>IF($A269="","",IFERROR(TRIM(INDEX(Responses!$A268:$AN268,MATCH(Lists!$B$24,Responses!$A$1:$AN$1,0))&amp;""),""))</f>
        <v/>
      </c>
      <c r="R269" s="20">
        <f>IF($A269="","",IFERROR(TRIM(INDEX(Responses!$A268:$AN268,MATCH(Lists!$B$21,Responses!$A$1:$AN$1,0))&amp;""),""))</f>
        <v/>
      </c>
    </row>
    <row r="270">
      <c r="A270" s="20">
        <f>IFERROR(TRIM(INDEX(Responses!$A269:$AN269,MATCH(Lists!$B$3,Responses!$A$1:$AN$1,0))&amp;""),"")</f>
        <v/>
      </c>
      <c r="B270" s="20">
        <f>IF($A270="","",IFERROR(TRIM(INDEX(Responses!$A269:$AN269,MATCH(Lists!$B$4,Responses!$A$1:$AN$1,0))&amp;""),""))</f>
        <v/>
      </c>
      <c r="C270" s="20">
        <f>IF($A270="","",IF(IFERROR(TRIM(INDEX(Responses!$A269:$AN269,MATCH(Lists!$B$5,Responses!$A$1:$AN$1,0))&amp;""),"")&lt;&gt;"",IFERROR(TRIM(INDEX(Responses!$A269:$AN269,MATCH(Lists!$B$5,Responses!$A$1:$AN$1,0))&amp;""),""),IFERROR(TRIM(INDEX(Responses!$A269:$AN269,MATCH(Lists!$B$6,Responses!$A$1:$AN$1,0))&amp;""),"")))</f>
        <v/>
      </c>
      <c r="D270" s="20">
        <f>IF($A270="","",IFERROR(TRIM(INDEX(Responses!$A269:$AN269,MATCH(Lists!$B$7,Responses!$A$1:$AN$1,0))&amp;""),""))</f>
        <v/>
      </c>
      <c r="E270" s="20">
        <f>IF($A270="","",IFERROR(TRIM(INDEX(Responses!$A269:$AN269,MATCH(Lists!$B$8,Responses!$A$1:$AN$1,0))&amp;""),""))</f>
        <v/>
      </c>
      <c r="F270" s="20">
        <f>IF($A270="","",IFERROR(TRIM(INDEX(Responses!$A269:$AN269,MATCH(Lists!$B$9,Responses!$A$1:$AN$1,0))&amp;""),""))</f>
        <v/>
      </c>
      <c r="G270" s="20">
        <f>IF($A270="","",IFERROR(TRIM(INDEX(Responses!$A269:$AN269,MATCH(Lists!$B$10,Responses!$A$1:$AN$1,0))&amp;""),""))</f>
        <v/>
      </c>
      <c r="H270" s="20">
        <f>IF($A270="","",IFERROR(TRIM(INDEX(Responses!$A269:$AN269,MATCH(Lists!$B$11,Responses!$A$1:$AN$1,0))&amp;""),""))</f>
        <v/>
      </c>
      <c r="I270" s="20">
        <f>IF($A270="","",IFERROR(TRIM(INDEX(Responses!$A269:$AN269,MATCH(Lists!$B$12,Responses!$A$1:$AN$1,0))&amp;""),""))</f>
        <v/>
      </c>
      <c r="J270" s="20">
        <f>IF($A270="","",IFERROR(TRIM(INDEX(Responses!$A269:$AN269,MATCH(Lists!$B$13,Responses!$A$1:$AN$1,0))&amp;""),""))</f>
        <v/>
      </c>
      <c r="K270" s="20">
        <f>IF($A270="","",IFERROR(TRIM(INDEX(Responses!$A269:$AN269,MATCH(Lists!$B$14,Responses!$A$1:$AN$1,0))&amp;""),""))</f>
        <v/>
      </c>
      <c r="L270" s="20">
        <f>IF($A270="","",IFERROR(TRIM(INDEX(Responses!$A269:$AN269,MATCH(Lists!$B$15,Responses!$A$1:$AN$1,0))&amp;""),""))</f>
        <v/>
      </c>
      <c r="M270" s="20">
        <f>IF($A270="","",IFERROR(TRIM(INDEX(Responses!$A269:$AN269,MATCH(Lists!$B$16,Responses!$A$1:$AN$1,0))&amp;""),""))</f>
        <v/>
      </c>
      <c r="N270" s="20">
        <f>IF($A270="","",IFERROR(TRIM(INDEX(Responses!$A269:$AN269,MATCH(Lists!$B$17,Responses!$A$1:$AN$1,0))&amp;""),""))</f>
        <v/>
      </c>
      <c r="O270" s="20">
        <f>IF($A270="","",IFERROR(TRIM(INDEX(Responses!$A269:$AN269,MATCH(Lists!$B$18,Responses!$A$1:$AN$1,0))&amp;""),""))</f>
        <v/>
      </c>
      <c r="P270" s="20">
        <f>IF($A270="","",IFERROR(TRIM(INDEX(Responses!$A269:$AN269,MATCH(Lists!$B$19,Responses!$A$1:$AN$1,0))&amp;""),""))</f>
        <v/>
      </c>
      <c r="Q270" s="20">
        <f>IF($A270="","",IFERROR(TRIM(INDEX(Responses!$A269:$AN269,MATCH(Lists!$B$24,Responses!$A$1:$AN$1,0))&amp;""),""))</f>
        <v/>
      </c>
      <c r="R270" s="20">
        <f>IF($A270="","",IFERROR(TRIM(INDEX(Responses!$A269:$AN269,MATCH(Lists!$B$21,Responses!$A$1:$AN$1,0))&amp;""),""))</f>
        <v/>
      </c>
    </row>
    <row r="271">
      <c r="A271" s="20">
        <f>IFERROR(TRIM(INDEX(Responses!$A270:$AN270,MATCH(Lists!$B$3,Responses!$A$1:$AN$1,0))&amp;""),"")</f>
        <v/>
      </c>
      <c r="B271" s="20">
        <f>IF($A271="","",IFERROR(TRIM(INDEX(Responses!$A270:$AN270,MATCH(Lists!$B$4,Responses!$A$1:$AN$1,0))&amp;""),""))</f>
        <v/>
      </c>
      <c r="C271" s="20">
        <f>IF($A271="","",IF(IFERROR(TRIM(INDEX(Responses!$A270:$AN270,MATCH(Lists!$B$5,Responses!$A$1:$AN$1,0))&amp;""),"")&lt;&gt;"",IFERROR(TRIM(INDEX(Responses!$A270:$AN270,MATCH(Lists!$B$5,Responses!$A$1:$AN$1,0))&amp;""),""),IFERROR(TRIM(INDEX(Responses!$A270:$AN270,MATCH(Lists!$B$6,Responses!$A$1:$AN$1,0))&amp;""),"")))</f>
        <v/>
      </c>
      <c r="D271" s="20">
        <f>IF($A271="","",IFERROR(TRIM(INDEX(Responses!$A270:$AN270,MATCH(Lists!$B$7,Responses!$A$1:$AN$1,0))&amp;""),""))</f>
        <v/>
      </c>
      <c r="E271" s="20">
        <f>IF($A271="","",IFERROR(TRIM(INDEX(Responses!$A270:$AN270,MATCH(Lists!$B$8,Responses!$A$1:$AN$1,0))&amp;""),""))</f>
        <v/>
      </c>
      <c r="F271" s="20">
        <f>IF($A271="","",IFERROR(TRIM(INDEX(Responses!$A270:$AN270,MATCH(Lists!$B$9,Responses!$A$1:$AN$1,0))&amp;""),""))</f>
        <v/>
      </c>
      <c r="G271" s="20">
        <f>IF($A271="","",IFERROR(TRIM(INDEX(Responses!$A270:$AN270,MATCH(Lists!$B$10,Responses!$A$1:$AN$1,0))&amp;""),""))</f>
        <v/>
      </c>
      <c r="H271" s="20">
        <f>IF($A271="","",IFERROR(TRIM(INDEX(Responses!$A270:$AN270,MATCH(Lists!$B$11,Responses!$A$1:$AN$1,0))&amp;""),""))</f>
        <v/>
      </c>
      <c r="I271" s="20">
        <f>IF($A271="","",IFERROR(TRIM(INDEX(Responses!$A270:$AN270,MATCH(Lists!$B$12,Responses!$A$1:$AN$1,0))&amp;""),""))</f>
        <v/>
      </c>
      <c r="J271" s="20">
        <f>IF($A271="","",IFERROR(TRIM(INDEX(Responses!$A270:$AN270,MATCH(Lists!$B$13,Responses!$A$1:$AN$1,0))&amp;""),""))</f>
        <v/>
      </c>
      <c r="K271" s="20">
        <f>IF($A271="","",IFERROR(TRIM(INDEX(Responses!$A270:$AN270,MATCH(Lists!$B$14,Responses!$A$1:$AN$1,0))&amp;""),""))</f>
        <v/>
      </c>
      <c r="L271" s="20">
        <f>IF($A271="","",IFERROR(TRIM(INDEX(Responses!$A270:$AN270,MATCH(Lists!$B$15,Responses!$A$1:$AN$1,0))&amp;""),""))</f>
        <v/>
      </c>
      <c r="M271" s="20">
        <f>IF($A271="","",IFERROR(TRIM(INDEX(Responses!$A270:$AN270,MATCH(Lists!$B$16,Responses!$A$1:$AN$1,0))&amp;""),""))</f>
        <v/>
      </c>
      <c r="N271" s="20">
        <f>IF($A271="","",IFERROR(TRIM(INDEX(Responses!$A270:$AN270,MATCH(Lists!$B$17,Responses!$A$1:$AN$1,0))&amp;""),""))</f>
        <v/>
      </c>
      <c r="O271" s="20">
        <f>IF($A271="","",IFERROR(TRIM(INDEX(Responses!$A270:$AN270,MATCH(Lists!$B$18,Responses!$A$1:$AN$1,0))&amp;""),""))</f>
        <v/>
      </c>
      <c r="P271" s="20">
        <f>IF($A271="","",IFERROR(TRIM(INDEX(Responses!$A270:$AN270,MATCH(Lists!$B$19,Responses!$A$1:$AN$1,0))&amp;""),""))</f>
        <v/>
      </c>
      <c r="Q271" s="20">
        <f>IF($A271="","",IFERROR(TRIM(INDEX(Responses!$A270:$AN270,MATCH(Lists!$B$24,Responses!$A$1:$AN$1,0))&amp;""),""))</f>
        <v/>
      </c>
      <c r="R271" s="20">
        <f>IF($A271="","",IFERROR(TRIM(INDEX(Responses!$A270:$AN270,MATCH(Lists!$B$21,Responses!$A$1:$AN$1,0))&amp;""),""))</f>
        <v/>
      </c>
    </row>
    <row r="272">
      <c r="A272" s="20">
        <f>IFERROR(TRIM(INDEX(Responses!$A271:$AN271,MATCH(Lists!$B$3,Responses!$A$1:$AN$1,0))&amp;""),"")</f>
        <v/>
      </c>
      <c r="B272" s="20">
        <f>IF($A272="","",IFERROR(TRIM(INDEX(Responses!$A271:$AN271,MATCH(Lists!$B$4,Responses!$A$1:$AN$1,0))&amp;""),""))</f>
        <v/>
      </c>
      <c r="C272" s="20">
        <f>IF($A272="","",IF(IFERROR(TRIM(INDEX(Responses!$A271:$AN271,MATCH(Lists!$B$5,Responses!$A$1:$AN$1,0))&amp;""),"")&lt;&gt;"",IFERROR(TRIM(INDEX(Responses!$A271:$AN271,MATCH(Lists!$B$5,Responses!$A$1:$AN$1,0))&amp;""),""),IFERROR(TRIM(INDEX(Responses!$A271:$AN271,MATCH(Lists!$B$6,Responses!$A$1:$AN$1,0))&amp;""),"")))</f>
        <v/>
      </c>
      <c r="D272" s="20">
        <f>IF($A272="","",IFERROR(TRIM(INDEX(Responses!$A271:$AN271,MATCH(Lists!$B$7,Responses!$A$1:$AN$1,0))&amp;""),""))</f>
        <v/>
      </c>
      <c r="E272" s="20">
        <f>IF($A272="","",IFERROR(TRIM(INDEX(Responses!$A271:$AN271,MATCH(Lists!$B$8,Responses!$A$1:$AN$1,0))&amp;""),""))</f>
        <v/>
      </c>
      <c r="F272" s="20">
        <f>IF($A272="","",IFERROR(TRIM(INDEX(Responses!$A271:$AN271,MATCH(Lists!$B$9,Responses!$A$1:$AN$1,0))&amp;""),""))</f>
        <v/>
      </c>
      <c r="G272" s="20">
        <f>IF($A272="","",IFERROR(TRIM(INDEX(Responses!$A271:$AN271,MATCH(Lists!$B$10,Responses!$A$1:$AN$1,0))&amp;""),""))</f>
        <v/>
      </c>
      <c r="H272" s="20">
        <f>IF($A272="","",IFERROR(TRIM(INDEX(Responses!$A271:$AN271,MATCH(Lists!$B$11,Responses!$A$1:$AN$1,0))&amp;""),""))</f>
        <v/>
      </c>
      <c r="I272" s="20">
        <f>IF($A272="","",IFERROR(TRIM(INDEX(Responses!$A271:$AN271,MATCH(Lists!$B$12,Responses!$A$1:$AN$1,0))&amp;""),""))</f>
        <v/>
      </c>
      <c r="J272" s="20">
        <f>IF($A272="","",IFERROR(TRIM(INDEX(Responses!$A271:$AN271,MATCH(Lists!$B$13,Responses!$A$1:$AN$1,0))&amp;""),""))</f>
        <v/>
      </c>
      <c r="K272" s="20">
        <f>IF($A272="","",IFERROR(TRIM(INDEX(Responses!$A271:$AN271,MATCH(Lists!$B$14,Responses!$A$1:$AN$1,0))&amp;""),""))</f>
        <v/>
      </c>
      <c r="L272" s="20">
        <f>IF($A272="","",IFERROR(TRIM(INDEX(Responses!$A271:$AN271,MATCH(Lists!$B$15,Responses!$A$1:$AN$1,0))&amp;""),""))</f>
        <v/>
      </c>
      <c r="M272" s="20">
        <f>IF($A272="","",IFERROR(TRIM(INDEX(Responses!$A271:$AN271,MATCH(Lists!$B$16,Responses!$A$1:$AN$1,0))&amp;""),""))</f>
        <v/>
      </c>
      <c r="N272" s="20">
        <f>IF($A272="","",IFERROR(TRIM(INDEX(Responses!$A271:$AN271,MATCH(Lists!$B$17,Responses!$A$1:$AN$1,0))&amp;""),""))</f>
        <v/>
      </c>
      <c r="O272" s="20">
        <f>IF($A272="","",IFERROR(TRIM(INDEX(Responses!$A271:$AN271,MATCH(Lists!$B$18,Responses!$A$1:$AN$1,0))&amp;""),""))</f>
        <v/>
      </c>
      <c r="P272" s="20">
        <f>IF($A272="","",IFERROR(TRIM(INDEX(Responses!$A271:$AN271,MATCH(Lists!$B$19,Responses!$A$1:$AN$1,0))&amp;""),""))</f>
        <v/>
      </c>
      <c r="Q272" s="20">
        <f>IF($A272="","",IFERROR(TRIM(INDEX(Responses!$A271:$AN271,MATCH(Lists!$B$24,Responses!$A$1:$AN$1,0))&amp;""),""))</f>
        <v/>
      </c>
      <c r="R272" s="20">
        <f>IF($A272="","",IFERROR(TRIM(INDEX(Responses!$A271:$AN271,MATCH(Lists!$B$21,Responses!$A$1:$AN$1,0))&amp;""),""))</f>
        <v/>
      </c>
    </row>
    <row r="273">
      <c r="A273" s="20">
        <f>IFERROR(TRIM(INDEX(Responses!$A272:$AN272,MATCH(Lists!$B$3,Responses!$A$1:$AN$1,0))&amp;""),"")</f>
        <v/>
      </c>
      <c r="B273" s="20">
        <f>IF($A273="","",IFERROR(TRIM(INDEX(Responses!$A272:$AN272,MATCH(Lists!$B$4,Responses!$A$1:$AN$1,0))&amp;""),""))</f>
        <v/>
      </c>
      <c r="C273" s="20">
        <f>IF($A273="","",IF(IFERROR(TRIM(INDEX(Responses!$A272:$AN272,MATCH(Lists!$B$5,Responses!$A$1:$AN$1,0))&amp;""),"")&lt;&gt;"",IFERROR(TRIM(INDEX(Responses!$A272:$AN272,MATCH(Lists!$B$5,Responses!$A$1:$AN$1,0))&amp;""),""),IFERROR(TRIM(INDEX(Responses!$A272:$AN272,MATCH(Lists!$B$6,Responses!$A$1:$AN$1,0))&amp;""),"")))</f>
        <v/>
      </c>
      <c r="D273" s="20">
        <f>IF($A273="","",IFERROR(TRIM(INDEX(Responses!$A272:$AN272,MATCH(Lists!$B$7,Responses!$A$1:$AN$1,0))&amp;""),""))</f>
        <v/>
      </c>
      <c r="E273" s="20">
        <f>IF($A273="","",IFERROR(TRIM(INDEX(Responses!$A272:$AN272,MATCH(Lists!$B$8,Responses!$A$1:$AN$1,0))&amp;""),""))</f>
        <v/>
      </c>
      <c r="F273" s="20">
        <f>IF($A273="","",IFERROR(TRIM(INDEX(Responses!$A272:$AN272,MATCH(Lists!$B$9,Responses!$A$1:$AN$1,0))&amp;""),""))</f>
        <v/>
      </c>
      <c r="G273" s="20">
        <f>IF($A273="","",IFERROR(TRIM(INDEX(Responses!$A272:$AN272,MATCH(Lists!$B$10,Responses!$A$1:$AN$1,0))&amp;""),""))</f>
        <v/>
      </c>
      <c r="H273" s="20">
        <f>IF($A273="","",IFERROR(TRIM(INDEX(Responses!$A272:$AN272,MATCH(Lists!$B$11,Responses!$A$1:$AN$1,0))&amp;""),""))</f>
        <v/>
      </c>
      <c r="I273" s="20">
        <f>IF($A273="","",IFERROR(TRIM(INDEX(Responses!$A272:$AN272,MATCH(Lists!$B$12,Responses!$A$1:$AN$1,0))&amp;""),""))</f>
        <v/>
      </c>
      <c r="J273" s="20">
        <f>IF($A273="","",IFERROR(TRIM(INDEX(Responses!$A272:$AN272,MATCH(Lists!$B$13,Responses!$A$1:$AN$1,0))&amp;""),""))</f>
        <v/>
      </c>
      <c r="K273" s="20">
        <f>IF($A273="","",IFERROR(TRIM(INDEX(Responses!$A272:$AN272,MATCH(Lists!$B$14,Responses!$A$1:$AN$1,0))&amp;""),""))</f>
        <v/>
      </c>
      <c r="L273" s="20">
        <f>IF($A273="","",IFERROR(TRIM(INDEX(Responses!$A272:$AN272,MATCH(Lists!$B$15,Responses!$A$1:$AN$1,0))&amp;""),""))</f>
        <v/>
      </c>
      <c r="M273" s="20">
        <f>IF($A273="","",IFERROR(TRIM(INDEX(Responses!$A272:$AN272,MATCH(Lists!$B$16,Responses!$A$1:$AN$1,0))&amp;""),""))</f>
        <v/>
      </c>
      <c r="N273" s="20">
        <f>IF($A273="","",IFERROR(TRIM(INDEX(Responses!$A272:$AN272,MATCH(Lists!$B$17,Responses!$A$1:$AN$1,0))&amp;""),""))</f>
        <v/>
      </c>
      <c r="O273" s="20">
        <f>IF($A273="","",IFERROR(TRIM(INDEX(Responses!$A272:$AN272,MATCH(Lists!$B$18,Responses!$A$1:$AN$1,0))&amp;""),""))</f>
        <v/>
      </c>
      <c r="P273" s="20">
        <f>IF($A273="","",IFERROR(TRIM(INDEX(Responses!$A272:$AN272,MATCH(Lists!$B$19,Responses!$A$1:$AN$1,0))&amp;""),""))</f>
        <v/>
      </c>
      <c r="Q273" s="20">
        <f>IF($A273="","",IFERROR(TRIM(INDEX(Responses!$A272:$AN272,MATCH(Lists!$B$24,Responses!$A$1:$AN$1,0))&amp;""),""))</f>
        <v/>
      </c>
      <c r="R273" s="20">
        <f>IF($A273="","",IFERROR(TRIM(INDEX(Responses!$A272:$AN272,MATCH(Lists!$B$21,Responses!$A$1:$AN$1,0))&amp;""),""))</f>
        <v/>
      </c>
    </row>
    <row r="274">
      <c r="A274" s="20">
        <f>IFERROR(TRIM(INDEX(Responses!$A273:$AN273,MATCH(Lists!$B$3,Responses!$A$1:$AN$1,0))&amp;""),"")</f>
        <v/>
      </c>
      <c r="B274" s="20">
        <f>IF($A274="","",IFERROR(TRIM(INDEX(Responses!$A273:$AN273,MATCH(Lists!$B$4,Responses!$A$1:$AN$1,0))&amp;""),""))</f>
        <v/>
      </c>
      <c r="C274" s="20">
        <f>IF($A274="","",IF(IFERROR(TRIM(INDEX(Responses!$A273:$AN273,MATCH(Lists!$B$5,Responses!$A$1:$AN$1,0))&amp;""),"")&lt;&gt;"",IFERROR(TRIM(INDEX(Responses!$A273:$AN273,MATCH(Lists!$B$5,Responses!$A$1:$AN$1,0))&amp;""),""),IFERROR(TRIM(INDEX(Responses!$A273:$AN273,MATCH(Lists!$B$6,Responses!$A$1:$AN$1,0))&amp;""),"")))</f>
        <v/>
      </c>
      <c r="D274" s="20">
        <f>IF($A274="","",IFERROR(TRIM(INDEX(Responses!$A273:$AN273,MATCH(Lists!$B$7,Responses!$A$1:$AN$1,0))&amp;""),""))</f>
        <v/>
      </c>
      <c r="E274" s="20">
        <f>IF($A274="","",IFERROR(TRIM(INDEX(Responses!$A273:$AN273,MATCH(Lists!$B$8,Responses!$A$1:$AN$1,0))&amp;""),""))</f>
        <v/>
      </c>
      <c r="F274" s="20">
        <f>IF($A274="","",IFERROR(TRIM(INDEX(Responses!$A273:$AN273,MATCH(Lists!$B$9,Responses!$A$1:$AN$1,0))&amp;""),""))</f>
        <v/>
      </c>
      <c r="G274" s="20">
        <f>IF($A274="","",IFERROR(TRIM(INDEX(Responses!$A273:$AN273,MATCH(Lists!$B$10,Responses!$A$1:$AN$1,0))&amp;""),""))</f>
        <v/>
      </c>
      <c r="H274" s="20">
        <f>IF($A274="","",IFERROR(TRIM(INDEX(Responses!$A273:$AN273,MATCH(Lists!$B$11,Responses!$A$1:$AN$1,0))&amp;""),""))</f>
        <v/>
      </c>
      <c r="I274" s="20">
        <f>IF($A274="","",IFERROR(TRIM(INDEX(Responses!$A273:$AN273,MATCH(Lists!$B$12,Responses!$A$1:$AN$1,0))&amp;""),""))</f>
        <v/>
      </c>
      <c r="J274" s="20">
        <f>IF($A274="","",IFERROR(TRIM(INDEX(Responses!$A273:$AN273,MATCH(Lists!$B$13,Responses!$A$1:$AN$1,0))&amp;""),""))</f>
        <v/>
      </c>
      <c r="K274" s="20">
        <f>IF($A274="","",IFERROR(TRIM(INDEX(Responses!$A273:$AN273,MATCH(Lists!$B$14,Responses!$A$1:$AN$1,0))&amp;""),""))</f>
        <v/>
      </c>
      <c r="L274" s="20">
        <f>IF($A274="","",IFERROR(TRIM(INDEX(Responses!$A273:$AN273,MATCH(Lists!$B$15,Responses!$A$1:$AN$1,0))&amp;""),""))</f>
        <v/>
      </c>
      <c r="M274" s="20">
        <f>IF($A274="","",IFERROR(TRIM(INDEX(Responses!$A273:$AN273,MATCH(Lists!$B$16,Responses!$A$1:$AN$1,0))&amp;""),""))</f>
        <v/>
      </c>
      <c r="N274" s="20">
        <f>IF($A274="","",IFERROR(TRIM(INDEX(Responses!$A273:$AN273,MATCH(Lists!$B$17,Responses!$A$1:$AN$1,0))&amp;""),""))</f>
        <v/>
      </c>
      <c r="O274" s="20">
        <f>IF($A274="","",IFERROR(TRIM(INDEX(Responses!$A273:$AN273,MATCH(Lists!$B$18,Responses!$A$1:$AN$1,0))&amp;""),""))</f>
        <v/>
      </c>
      <c r="P274" s="20">
        <f>IF($A274="","",IFERROR(TRIM(INDEX(Responses!$A273:$AN273,MATCH(Lists!$B$19,Responses!$A$1:$AN$1,0))&amp;""),""))</f>
        <v/>
      </c>
      <c r="Q274" s="20">
        <f>IF($A274="","",IFERROR(TRIM(INDEX(Responses!$A273:$AN273,MATCH(Lists!$B$24,Responses!$A$1:$AN$1,0))&amp;""),""))</f>
        <v/>
      </c>
      <c r="R274" s="20">
        <f>IF($A274="","",IFERROR(TRIM(INDEX(Responses!$A273:$AN273,MATCH(Lists!$B$21,Responses!$A$1:$AN$1,0))&amp;""),""))</f>
        <v/>
      </c>
    </row>
    <row r="275">
      <c r="A275" s="20">
        <f>IFERROR(TRIM(INDEX(Responses!$A274:$AN274,MATCH(Lists!$B$3,Responses!$A$1:$AN$1,0))&amp;""),"")</f>
        <v/>
      </c>
      <c r="B275" s="20">
        <f>IF($A275="","",IFERROR(TRIM(INDEX(Responses!$A274:$AN274,MATCH(Lists!$B$4,Responses!$A$1:$AN$1,0))&amp;""),""))</f>
        <v/>
      </c>
      <c r="C275" s="20">
        <f>IF($A275="","",IF(IFERROR(TRIM(INDEX(Responses!$A274:$AN274,MATCH(Lists!$B$5,Responses!$A$1:$AN$1,0))&amp;""),"")&lt;&gt;"",IFERROR(TRIM(INDEX(Responses!$A274:$AN274,MATCH(Lists!$B$5,Responses!$A$1:$AN$1,0))&amp;""),""),IFERROR(TRIM(INDEX(Responses!$A274:$AN274,MATCH(Lists!$B$6,Responses!$A$1:$AN$1,0))&amp;""),"")))</f>
        <v/>
      </c>
      <c r="D275" s="20">
        <f>IF($A275="","",IFERROR(TRIM(INDEX(Responses!$A274:$AN274,MATCH(Lists!$B$7,Responses!$A$1:$AN$1,0))&amp;""),""))</f>
        <v/>
      </c>
      <c r="E275" s="20">
        <f>IF($A275="","",IFERROR(TRIM(INDEX(Responses!$A274:$AN274,MATCH(Lists!$B$8,Responses!$A$1:$AN$1,0))&amp;""),""))</f>
        <v/>
      </c>
      <c r="F275" s="20">
        <f>IF($A275="","",IFERROR(TRIM(INDEX(Responses!$A274:$AN274,MATCH(Lists!$B$9,Responses!$A$1:$AN$1,0))&amp;""),""))</f>
        <v/>
      </c>
      <c r="G275" s="20">
        <f>IF($A275="","",IFERROR(TRIM(INDEX(Responses!$A274:$AN274,MATCH(Lists!$B$10,Responses!$A$1:$AN$1,0))&amp;""),""))</f>
        <v/>
      </c>
      <c r="H275" s="20">
        <f>IF($A275="","",IFERROR(TRIM(INDEX(Responses!$A274:$AN274,MATCH(Lists!$B$11,Responses!$A$1:$AN$1,0))&amp;""),""))</f>
        <v/>
      </c>
      <c r="I275" s="20">
        <f>IF($A275="","",IFERROR(TRIM(INDEX(Responses!$A274:$AN274,MATCH(Lists!$B$12,Responses!$A$1:$AN$1,0))&amp;""),""))</f>
        <v/>
      </c>
      <c r="J275" s="20">
        <f>IF($A275="","",IFERROR(TRIM(INDEX(Responses!$A274:$AN274,MATCH(Lists!$B$13,Responses!$A$1:$AN$1,0))&amp;""),""))</f>
        <v/>
      </c>
      <c r="K275" s="20">
        <f>IF($A275="","",IFERROR(TRIM(INDEX(Responses!$A274:$AN274,MATCH(Lists!$B$14,Responses!$A$1:$AN$1,0))&amp;""),""))</f>
        <v/>
      </c>
      <c r="L275" s="20">
        <f>IF($A275="","",IFERROR(TRIM(INDEX(Responses!$A274:$AN274,MATCH(Lists!$B$15,Responses!$A$1:$AN$1,0))&amp;""),""))</f>
        <v/>
      </c>
      <c r="M275" s="20">
        <f>IF($A275="","",IFERROR(TRIM(INDEX(Responses!$A274:$AN274,MATCH(Lists!$B$16,Responses!$A$1:$AN$1,0))&amp;""),""))</f>
        <v/>
      </c>
      <c r="N275" s="20">
        <f>IF($A275="","",IFERROR(TRIM(INDEX(Responses!$A274:$AN274,MATCH(Lists!$B$17,Responses!$A$1:$AN$1,0))&amp;""),""))</f>
        <v/>
      </c>
      <c r="O275" s="20">
        <f>IF($A275="","",IFERROR(TRIM(INDEX(Responses!$A274:$AN274,MATCH(Lists!$B$18,Responses!$A$1:$AN$1,0))&amp;""),""))</f>
        <v/>
      </c>
      <c r="P275" s="20">
        <f>IF($A275="","",IFERROR(TRIM(INDEX(Responses!$A274:$AN274,MATCH(Lists!$B$19,Responses!$A$1:$AN$1,0))&amp;""),""))</f>
        <v/>
      </c>
      <c r="Q275" s="20">
        <f>IF($A275="","",IFERROR(TRIM(INDEX(Responses!$A274:$AN274,MATCH(Lists!$B$24,Responses!$A$1:$AN$1,0))&amp;""),""))</f>
        <v/>
      </c>
      <c r="R275" s="20">
        <f>IF($A275="","",IFERROR(TRIM(INDEX(Responses!$A274:$AN274,MATCH(Lists!$B$21,Responses!$A$1:$AN$1,0))&amp;""),""))</f>
        <v/>
      </c>
    </row>
    <row r="276">
      <c r="A276" s="20">
        <f>IFERROR(TRIM(INDEX(Responses!$A275:$AN275,MATCH(Lists!$B$3,Responses!$A$1:$AN$1,0))&amp;""),"")</f>
        <v/>
      </c>
      <c r="B276" s="20">
        <f>IF($A276="","",IFERROR(TRIM(INDEX(Responses!$A275:$AN275,MATCH(Lists!$B$4,Responses!$A$1:$AN$1,0))&amp;""),""))</f>
        <v/>
      </c>
      <c r="C276" s="20">
        <f>IF($A276="","",IF(IFERROR(TRIM(INDEX(Responses!$A275:$AN275,MATCH(Lists!$B$5,Responses!$A$1:$AN$1,0))&amp;""),"")&lt;&gt;"",IFERROR(TRIM(INDEX(Responses!$A275:$AN275,MATCH(Lists!$B$5,Responses!$A$1:$AN$1,0))&amp;""),""),IFERROR(TRIM(INDEX(Responses!$A275:$AN275,MATCH(Lists!$B$6,Responses!$A$1:$AN$1,0))&amp;""),"")))</f>
        <v/>
      </c>
      <c r="D276" s="20">
        <f>IF($A276="","",IFERROR(TRIM(INDEX(Responses!$A275:$AN275,MATCH(Lists!$B$7,Responses!$A$1:$AN$1,0))&amp;""),""))</f>
        <v/>
      </c>
      <c r="E276" s="20">
        <f>IF($A276="","",IFERROR(TRIM(INDEX(Responses!$A275:$AN275,MATCH(Lists!$B$8,Responses!$A$1:$AN$1,0))&amp;""),""))</f>
        <v/>
      </c>
      <c r="F276" s="20">
        <f>IF($A276="","",IFERROR(TRIM(INDEX(Responses!$A275:$AN275,MATCH(Lists!$B$9,Responses!$A$1:$AN$1,0))&amp;""),""))</f>
        <v/>
      </c>
      <c r="G276" s="20">
        <f>IF($A276="","",IFERROR(TRIM(INDEX(Responses!$A275:$AN275,MATCH(Lists!$B$10,Responses!$A$1:$AN$1,0))&amp;""),""))</f>
        <v/>
      </c>
      <c r="H276" s="20">
        <f>IF($A276="","",IFERROR(TRIM(INDEX(Responses!$A275:$AN275,MATCH(Lists!$B$11,Responses!$A$1:$AN$1,0))&amp;""),""))</f>
        <v/>
      </c>
      <c r="I276" s="20">
        <f>IF($A276="","",IFERROR(TRIM(INDEX(Responses!$A275:$AN275,MATCH(Lists!$B$12,Responses!$A$1:$AN$1,0))&amp;""),""))</f>
        <v/>
      </c>
      <c r="J276" s="20">
        <f>IF($A276="","",IFERROR(TRIM(INDEX(Responses!$A275:$AN275,MATCH(Lists!$B$13,Responses!$A$1:$AN$1,0))&amp;""),""))</f>
        <v/>
      </c>
      <c r="K276" s="20">
        <f>IF($A276="","",IFERROR(TRIM(INDEX(Responses!$A275:$AN275,MATCH(Lists!$B$14,Responses!$A$1:$AN$1,0))&amp;""),""))</f>
        <v/>
      </c>
      <c r="L276" s="20">
        <f>IF($A276="","",IFERROR(TRIM(INDEX(Responses!$A275:$AN275,MATCH(Lists!$B$15,Responses!$A$1:$AN$1,0))&amp;""),""))</f>
        <v/>
      </c>
      <c r="M276" s="20">
        <f>IF($A276="","",IFERROR(TRIM(INDEX(Responses!$A275:$AN275,MATCH(Lists!$B$16,Responses!$A$1:$AN$1,0))&amp;""),""))</f>
        <v/>
      </c>
      <c r="N276" s="20">
        <f>IF($A276="","",IFERROR(TRIM(INDEX(Responses!$A275:$AN275,MATCH(Lists!$B$17,Responses!$A$1:$AN$1,0))&amp;""),""))</f>
        <v/>
      </c>
      <c r="O276" s="20">
        <f>IF($A276="","",IFERROR(TRIM(INDEX(Responses!$A275:$AN275,MATCH(Lists!$B$18,Responses!$A$1:$AN$1,0))&amp;""),""))</f>
        <v/>
      </c>
      <c r="P276" s="20">
        <f>IF($A276="","",IFERROR(TRIM(INDEX(Responses!$A275:$AN275,MATCH(Lists!$B$19,Responses!$A$1:$AN$1,0))&amp;""),""))</f>
        <v/>
      </c>
      <c r="Q276" s="20">
        <f>IF($A276="","",IFERROR(TRIM(INDEX(Responses!$A275:$AN275,MATCH(Lists!$B$24,Responses!$A$1:$AN$1,0))&amp;""),""))</f>
        <v/>
      </c>
      <c r="R276" s="20">
        <f>IF($A276="","",IFERROR(TRIM(INDEX(Responses!$A275:$AN275,MATCH(Lists!$B$21,Responses!$A$1:$AN$1,0))&amp;""),""))</f>
        <v/>
      </c>
    </row>
    <row r="277">
      <c r="A277" s="20">
        <f>IFERROR(TRIM(INDEX(Responses!$A276:$AN276,MATCH(Lists!$B$3,Responses!$A$1:$AN$1,0))&amp;""),"")</f>
        <v/>
      </c>
      <c r="B277" s="20">
        <f>IF($A277="","",IFERROR(TRIM(INDEX(Responses!$A276:$AN276,MATCH(Lists!$B$4,Responses!$A$1:$AN$1,0))&amp;""),""))</f>
        <v/>
      </c>
      <c r="C277" s="20">
        <f>IF($A277="","",IF(IFERROR(TRIM(INDEX(Responses!$A276:$AN276,MATCH(Lists!$B$5,Responses!$A$1:$AN$1,0))&amp;""),"")&lt;&gt;"",IFERROR(TRIM(INDEX(Responses!$A276:$AN276,MATCH(Lists!$B$5,Responses!$A$1:$AN$1,0))&amp;""),""),IFERROR(TRIM(INDEX(Responses!$A276:$AN276,MATCH(Lists!$B$6,Responses!$A$1:$AN$1,0))&amp;""),"")))</f>
        <v/>
      </c>
      <c r="D277" s="20">
        <f>IF($A277="","",IFERROR(TRIM(INDEX(Responses!$A276:$AN276,MATCH(Lists!$B$7,Responses!$A$1:$AN$1,0))&amp;""),""))</f>
        <v/>
      </c>
      <c r="E277" s="20">
        <f>IF($A277="","",IFERROR(TRIM(INDEX(Responses!$A276:$AN276,MATCH(Lists!$B$8,Responses!$A$1:$AN$1,0))&amp;""),""))</f>
        <v/>
      </c>
      <c r="F277" s="20">
        <f>IF($A277="","",IFERROR(TRIM(INDEX(Responses!$A276:$AN276,MATCH(Lists!$B$9,Responses!$A$1:$AN$1,0))&amp;""),""))</f>
        <v/>
      </c>
      <c r="G277" s="20">
        <f>IF($A277="","",IFERROR(TRIM(INDEX(Responses!$A276:$AN276,MATCH(Lists!$B$10,Responses!$A$1:$AN$1,0))&amp;""),""))</f>
        <v/>
      </c>
      <c r="H277" s="20">
        <f>IF($A277="","",IFERROR(TRIM(INDEX(Responses!$A276:$AN276,MATCH(Lists!$B$11,Responses!$A$1:$AN$1,0))&amp;""),""))</f>
        <v/>
      </c>
      <c r="I277" s="20">
        <f>IF($A277="","",IFERROR(TRIM(INDEX(Responses!$A276:$AN276,MATCH(Lists!$B$12,Responses!$A$1:$AN$1,0))&amp;""),""))</f>
        <v/>
      </c>
      <c r="J277" s="20">
        <f>IF($A277="","",IFERROR(TRIM(INDEX(Responses!$A276:$AN276,MATCH(Lists!$B$13,Responses!$A$1:$AN$1,0))&amp;""),""))</f>
        <v/>
      </c>
      <c r="K277" s="20">
        <f>IF($A277="","",IFERROR(TRIM(INDEX(Responses!$A276:$AN276,MATCH(Lists!$B$14,Responses!$A$1:$AN$1,0))&amp;""),""))</f>
        <v/>
      </c>
      <c r="L277" s="20">
        <f>IF($A277="","",IFERROR(TRIM(INDEX(Responses!$A276:$AN276,MATCH(Lists!$B$15,Responses!$A$1:$AN$1,0))&amp;""),""))</f>
        <v/>
      </c>
      <c r="M277" s="20">
        <f>IF($A277="","",IFERROR(TRIM(INDEX(Responses!$A276:$AN276,MATCH(Lists!$B$16,Responses!$A$1:$AN$1,0))&amp;""),""))</f>
        <v/>
      </c>
      <c r="N277" s="20">
        <f>IF($A277="","",IFERROR(TRIM(INDEX(Responses!$A276:$AN276,MATCH(Lists!$B$17,Responses!$A$1:$AN$1,0))&amp;""),""))</f>
        <v/>
      </c>
      <c r="O277" s="20">
        <f>IF($A277="","",IFERROR(TRIM(INDEX(Responses!$A276:$AN276,MATCH(Lists!$B$18,Responses!$A$1:$AN$1,0))&amp;""),""))</f>
        <v/>
      </c>
      <c r="P277" s="20">
        <f>IF($A277="","",IFERROR(TRIM(INDEX(Responses!$A276:$AN276,MATCH(Lists!$B$19,Responses!$A$1:$AN$1,0))&amp;""),""))</f>
        <v/>
      </c>
      <c r="Q277" s="20">
        <f>IF($A277="","",IFERROR(TRIM(INDEX(Responses!$A276:$AN276,MATCH(Lists!$B$24,Responses!$A$1:$AN$1,0))&amp;""),""))</f>
        <v/>
      </c>
      <c r="R277" s="20">
        <f>IF($A277="","",IFERROR(TRIM(INDEX(Responses!$A276:$AN276,MATCH(Lists!$B$21,Responses!$A$1:$AN$1,0))&amp;""),""))</f>
        <v/>
      </c>
    </row>
    <row r="278">
      <c r="A278" s="20">
        <f>IFERROR(TRIM(INDEX(Responses!$A277:$AN277,MATCH(Lists!$B$3,Responses!$A$1:$AN$1,0))&amp;""),"")</f>
        <v/>
      </c>
      <c r="B278" s="20">
        <f>IF($A278="","",IFERROR(TRIM(INDEX(Responses!$A277:$AN277,MATCH(Lists!$B$4,Responses!$A$1:$AN$1,0))&amp;""),""))</f>
        <v/>
      </c>
      <c r="C278" s="20">
        <f>IF($A278="","",IF(IFERROR(TRIM(INDEX(Responses!$A277:$AN277,MATCH(Lists!$B$5,Responses!$A$1:$AN$1,0))&amp;""),"")&lt;&gt;"",IFERROR(TRIM(INDEX(Responses!$A277:$AN277,MATCH(Lists!$B$5,Responses!$A$1:$AN$1,0))&amp;""),""),IFERROR(TRIM(INDEX(Responses!$A277:$AN277,MATCH(Lists!$B$6,Responses!$A$1:$AN$1,0))&amp;""),"")))</f>
        <v/>
      </c>
      <c r="D278" s="20">
        <f>IF($A278="","",IFERROR(TRIM(INDEX(Responses!$A277:$AN277,MATCH(Lists!$B$7,Responses!$A$1:$AN$1,0))&amp;""),""))</f>
        <v/>
      </c>
      <c r="E278" s="20">
        <f>IF($A278="","",IFERROR(TRIM(INDEX(Responses!$A277:$AN277,MATCH(Lists!$B$8,Responses!$A$1:$AN$1,0))&amp;""),""))</f>
        <v/>
      </c>
      <c r="F278" s="20">
        <f>IF($A278="","",IFERROR(TRIM(INDEX(Responses!$A277:$AN277,MATCH(Lists!$B$9,Responses!$A$1:$AN$1,0))&amp;""),""))</f>
        <v/>
      </c>
      <c r="G278" s="20">
        <f>IF($A278="","",IFERROR(TRIM(INDEX(Responses!$A277:$AN277,MATCH(Lists!$B$10,Responses!$A$1:$AN$1,0))&amp;""),""))</f>
        <v/>
      </c>
      <c r="H278" s="20">
        <f>IF($A278="","",IFERROR(TRIM(INDEX(Responses!$A277:$AN277,MATCH(Lists!$B$11,Responses!$A$1:$AN$1,0))&amp;""),""))</f>
        <v/>
      </c>
      <c r="I278" s="20">
        <f>IF($A278="","",IFERROR(TRIM(INDEX(Responses!$A277:$AN277,MATCH(Lists!$B$12,Responses!$A$1:$AN$1,0))&amp;""),""))</f>
        <v/>
      </c>
      <c r="J278" s="20">
        <f>IF($A278="","",IFERROR(TRIM(INDEX(Responses!$A277:$AN277,MATCH(Lists!$B$13,Responses!$A$1:$AN$1,0))&amp;""),""))</f>
        <v/>
      </c>
      <c r="K278" s="20">
        <f>IF($A278="","",IFERROR(TRIM(INDEX(Responses!$A277:$AN277,MATCH(Lists!$B$14,Responses!$A$1:$AN$1,0))&amp;""),""))</f>
        <v/>
      </c>
      <c r="L278" s="20">
        <f>IF($A278="","",IFERROR(TRIM(INDEX(Responses!$A277:$AN277,MATCH(Lists!$B$15,Responses!$A$1:$AN$1,0))&amp;""),""))</f>
        <v/>
      </c>
      <c r="M278" s="20">
        <f>IF($A278="","",IFERROR(TRIM(INDEX(Responses!$A277:$AN277,MATCH(Lists!$B$16,Responses!$A$1:$AN$1,0))&amp;""),""))</f>
        <v/>
      </c>
      <c r="N278" s="20">
        <f>IF($A278="","",IFERROR(TRIM(INDEX(Responses!$A277:$AN277,MATCH(Lists!$B$17,Responses!$A$1:$AN$1,0))&amp;""),""))</f>
        <v/>
      </c>
      <c r="O278" s="20">
        <f>IF($A278="","",IFERROR(TRIM(INDEX(Responses!$A277:$AN277,MATCH(Lists!$B$18,Responses!$A$1:$AN$1,0))&amp;""),""))</f>
        <v/>
      </c>
      <c r="P278" s="20">
        <f>IF($A278="","",IFERROR(TRIM(INDEX(Responses!$A277:$AN277,MATCH(Lists!$B$19,Responses!$A$1:$AN$1,0))&amp;""),""))</f>
        <v/>
      </c>
      <c r="Q278" s="20">
        <f>IF($A278="","",IFERROR(TRIM(INDEX(Responses!$A277:$AN277,MATCH(Lists!$B$24,Responses!$A$1:$AN$1,0))&amp;""),""))</f>
        <v/>
      </c>
      <c r="R278" s="20">
        <f>IF($A278="","",IFERROR(TRIM(INDEX(Responses!$A277:$AN277,MATCH(Lists!$B$21,Responses!$A$1:$AN$1,0))&amp;""),""))</f>
        <v/>
      </c>
    </row>
    <row r="279">
      <c r="A279" s="20">
        <f>IFERROR(TRIM(INDEX(Responses!$A278:$AN278,MATCH(Lists!$B$3,Responses!$A$1:$AN$1,0))&amp;""),"")</f>
        <v/>
      </c>
      <c r="B279" s="20">
        <f>IF($A279="","",IFERROR(TRIM(INDEX(Responses!$A278:$AN278,MATCH(Lists!$B$4,Responses!$A$1:$AN$1,0))&amp;""),""))</f>
        <v/>
      </c>
      <c r="C279" s="20">
        <f>IF($A279="","",IF(IFERROR(TRIM(INDEX(Responses!$A278:$AN278,MATCH(Lists!$B$5,Responses!$A$1:$AN$1,0))&amp;""),"")&lt;&gt;"",IFERROR(TRIM(INDEX(Responses!$A278:$AN278,MATCH(Lists!$B$5,Responses!$A$1:$AN$1,0))&amp;""),""),IFERROR(TRIM(INDEX(Responses!$A278:$AN278,MATCH(Lists!$B$6,Responses!$A$1:$AN$1,0))&amp;""),"")))</f>
        <v/>
      </c>
      <c r="D279" s="20">
        <f>IF($A279="","",IFERROR(TRIM(INDEX(Responses!$A278:$AN278,MATCH(Lists!$B$7,Responses!$A$1:$AN$1,0))&amp;""),""))</f>
        <v/>
      </c>
      <c r="E279" s="20">
        <f>IF($A279="","",IFERROR(TRIM(INDEX(Responses!$A278:$AN278,MATCH(Lists!$B$8,Responses!$A$1:$AN$1,0))&amp;""),""))</f>
        <v/>
      </c>
      <c r="F279" s="20">
        <f>IF($A279="","",IFERROR(TRIM(INDEX(Responses!$A278:$AN278,MATCH(Lists!$B$9,Responses!$A$1:$AN$1,0))&amp;""),""))</f>
        <v/>
      </c>
      <c r="G279" s="20">
        <f>IF($A279="","",IFERROR(TRIM(INDEX(Responses!$A278:$AN278,MATCH(Lists!$B$10,Responses!$A$1:$AN$1,0))&amp;""),""))</f>
        <v/>
      </c>
      <c r="H279" s="20">
        <f>IF($A279="","",IFERROR(TRIM(INDEX(Responses!$A278:$AN278,MATCH(Lists!$B$11,Responses!$A$1:$AN$1,0))&amp;""),""))</f>
        <v/>
      </c>
      <c r="I279" s="20">
        <f>IF($A279="","",IFERROR(TRIM(INDEX(Responses!$A278:$AN278,MATCH(Lists!$B$12,Responses!$A$1:$AN$1,0))&amp;""),""))</f>
        <v/>
      </c>
      <c r="J279" s="20">
        <f>IF($A279="","",IFERROR(TRIM(INDEX(Responses!$A278:$AN278,MATCH(Lists!$B$13,Responses!$A$1:$AN$1,0))&amp;""),""))</f>
        <v/>
      </c>
      <c r="K279" s="20">
        <f>IF($A279="","",IFERROR(TRIM(INDEX(Responses!$A278:$AN278,MATCH(Lists!$B$14,Responses!$A$1:$AN$1,0))&amp;""),""))</f>
        <v/>
      </c>
      <c r="L279" s="20">
        <f>IF($A279="","",IFERROR(TRIM(INDEX(Responses!$A278:$AN278,MATCH(Lists!$B$15,Responses!$A$1:$AN$1,0))&amp;""),""))</f>
        <v/>
      </c>
      <c r="M279" s="20">
        <f>IF($A279="","",IFERROR(TRIM(INDEX(Responses!$A278:$AN278,MATCH(Lists!$B$16,Responses!$A$1:$AN$1,0))&amp;""),""))</f>
        <v/>
      </c>
      <c r="N279" s="20">
        <f>IF($A279="","",IFERROR(TRIM(INDEX(Responses!$A278:$AN278,MATCH(Lists!$B$17,Responses!$A$1:$AN$1,0))&amp;""),""))</f>
        <v/>
      </c>
      <c r="O279" s="20">
        <f>IF($A279="","",IFERROR(TRIM(INDEX(Responses!$A278:$AN278,MATCH(Lists!$B$18,Responses!$A$1:$AN$1,0))&amp;""),""))</f>
        <v/>
      </c>
      <c r="P279" s="20">
        <f>IF($A279="","",IFERROR(TRIM(INDEX(Responses!$A278:$AN278,MATCH(Lists!$B$19,Responses!$A$1:$AN$1,0))&amp;""),""))</f>
        <v/>
      </c>
      <c r="Q279" s="20">
        <f>IF($A279="","",IFERROR(TRIM(INDEX(Responses!$A278:$AN278,MATCH(Lists!$B$24,Responses!$A$1:$AN$1,0))&amp;""),""))</f>
        <v/>
      </c>
      <c r="R279" s="20">
        <f>IF($A279="","",IFERROR(TRIM(INDEX(Responses!$A278:$AN278,MATCH(Lists!$B$21,Responses!$A$1:$AN$1,0))&amp;""),""))</f>
        <v/>
      </c>
    </row>
    <row r="280">
      <c r="A280" s="20">
        <f>IFERROR(TRIM(INDEX(Responses!$A279:$AN279,MATCH(Lists!$B$3,Responses!$A$1:$AN$1,0))&amp;""),"")</f>
        <v/>
      </c>
      <c r="B280" s="20">
        <f>IF($A280="","",IFERROR(TRIM(INDEX(Responses!$A279:$AN279,MATCH(Lists!$B$4,Responses!$A$1:$AN$1,0))&amp;""),""))</f>
        <v/>
      </c>
      <c r="C280" s="20">
        <f>IF($A280="","",IF(IFERROR(TRIM(INDEX(Responses!$A279:$AN279,MATCH(Lists!$B$5,Responses!$A$1:$AN$1,0))&amp;""),"")&lt;&gt;"",IFERROR(TRIM(INDEX(Responses!$A279:$AN279,MATCH(Lists!$B$5,Responses!$A$1:$AN$1,0))&amp;""),""),IFERROR(TRIM(INDEX(Responses!$A279:$AN279,MATCH(Lists!$B$6,Responses!$A$1:$AN$1,0))&amp;""),"")))</f>
        <v/>
      </c>
      <c r="D280" s="20">
        <f>IF($A280="","",IFERROR(TRIM(INDEX(Responses!$A279:$AN279,MATCH(Lists!$B$7,Responses!$A$1:$AN$1,0))&amp;""),""))</f>
        <v/>
      </c>
      <c r="E280" s="20">
        <f>IF($A280="","",IFERROR(TRIM(INDEX(Responses!$A279:$AN279,MATCH(Lists!$B$8,Responses!$A$1:$AN$1,0))&amp;""),""))</f>
        <v/>
      </c>
      <c r="F280" s="20">
        <f>IF($A280="","",IFERROR(TRIM(INDEX(Responses!$A279:$AN279,MATCH(Lists!$B$9,Responses!$A$1:$AN$1,0))&amp;""),""))</f>
        <v/>
      </c>
      <c r="G280" s="20">
        <f>IF($A280="","",IFERROR(TRIM(INDEX(Responses!$A279:$AN279,MATCH(Lists!$B$10,Responses!$A$1:$AN$1,0))&amp;""),""))</f>
        <v/>
      </c>
      <c r="H280" s="20">
        <f>IF($A280="","",IFERROR(TRIM(INDEX(Responses!$A279:$AN279,MATCH(Lists!$B$11,Responses!$A$1:$AN$1,0))&amp;""),""))</f>
        <v/>
      </c>
      <c r="I280" s="20">
        <f>IF($A280="","",IFERROR(TRIM(INDEX(Responses!$A279:$AN279,MATCH(Lists!$B$12,Responses!$A$1:$AN$1,0))&amp;""),""))</f>
        <v/>
      </c>
      <c r="J280" s="20">
        <f>IF($A280="","",IFERROR(TRIM(INDEX(Responses!$A279:$AN279,MATCH(Lists!$B$13,Responses!$A$1:$AN$1,0))&amp;""),""))</f>
        <v/>
      </c>
      <c r="K280" s="20">
        <f>IF($A280="","",IFERROR(TRIM(INDEX(Responses!$A279:$AN279,MATCH(Lists!$B$14,Responses!$A$1:$AN$1,0))&amp;""),""))</f>
        <v/>
      </c>
      <c r="L280" s="20">
        <f>IF($A280="","",IFERROR(TRIM(INDEX(Responses!$A279:$AN279,MATCH(Lists!$B$15,Responses!$A$1:$AN$1,0))&amp;""),""))</f>
        <v/>
      </c>
      <c r="M280" s="20">
        <f>IF($A280="","",IFERROR(TRIM(INDEX(Responses!$A279:$AN279,MATCH(Lists!$B$16,Responses!$A$1:$AN$1,0))&amp;""),""))</f>
        <v/>
      </c>
      <c r="N280" s="20">
        <f>IF($A280="","",IFERROR(TRIM(INDEX(Responses!$A279:$AN279,MATCH(Lists!$B$17,Responses!$A$1:$AN$1,0))&amp;""),""))</f>
        <v/>
      </c>
      <c r="O280" s="20">
        <f>IF($A280="","",IFERROR(TRIM(INDEX(Responses!$A279:$AN279,MATCH(Lists!$B$18,Responses!$A$1:$AN$1,0))&amp;""),""))</f>
        <v/>
      </c>
      <c r="P280" s="20">
        <f>IF($A280="","",IFERROR(TRIM(INDEX(Responses!$A279:$AN279,MATCH(Lists!$B$19,Responses!$A$1:$AN$1,0))&amp;""),""))</f>
        <v/>
      </c>
      <c r="Q280" s="20">
        <f>IF($A280="","",IFERROR(TRIM(INDEX(Responses!$A279:$AN279,MATCH(Lists!$B$24,Responses!$A$1:$AN$1,0))&amp;""),""))</f>
        <v/>
      </c>
      <c r="R280" s="20">
        <f>IF($A280="","",IFERROR(TRIM(INDEX(Responses!$A279:$AN279,MATCH(Lists!$B$21,Responses!$A$1:$AN$1,0))&amp;""),""))</f>
        <v/>
      </c>
    </row>
    <row r="281">
      <c r="A281" s="20">
        <f>IFERROR(TRIM(INDEX(Responses!$A280:$AN280,MATCH(Lists!$B$3,Responses!$A$1:$AN$1,0))&amp;""),"")</f>
        <v/>
      </c>
      <c r="B281" s="20">
        <f>IF($A281="","",IFERROR(TRIM(INDEX(Responses!$A280:$AN280,MATCH(Lists!$B$4,Responses!$A$1:$AN$1,0))&amp;""),""))</f>
        <v/>
      </c>
      <c r="C281" s="20">
        <f>IF($A281="","",IF(IFERROR(TRIM(INDEX(Responses!$A280:$AN280,MATCH(Lists!$B$5,Responses!$A$1:$AN$1,0))&amp;""),"")&lt;&gt;"",IFERROR(TRIM(INDEX(Responses!$A280:$AN280,MATCH(Lists!$B$5,Responses!$A$1:$AN$1,0))&amp;""),""),IFERROR(TRIM(INDEX(Responses!$A280:$AN280,MATCH(Lists!$B$6,Responses!$A$1:$AN$1,0))&amp;""),"")))</f>
        <v/>
      </c>
      <c r="D281" s="20">
        <f>IF($A281="","",IFERROR(TRIM(INDEX(Responses!$A280:$AN280,MATCH(Lists!$B$7,Responses!$A$1:$AN$1,0))&amp;""),""))</f>
        <v/>
      </c>
      <c r="E281" s="20">
        <f>IF($A281="","",IFERROR(TRIM(INDEX(Responses!$A280:$AN280,MATCH(Lists!$B$8,Responses!$A$1:$AN$1,0))&amp;""),""))</f>
        <v/>
      </c>
      <c r="F281" s="20">
        <f>IF($A281="","",IFERROR(TRIM(INDEX(Responses!$A280:$AN280,MATCH(Lists!$B$9,Responses!$A$1:$AN$1,0))&amp;""),""))</f>
        <v/>
      </c>
      <c r="G281" s="20">
        <f>IF($A281="","",IFERROR(TRIM(INDEX(Responses!$A280:$AN280,MATCH(Lists!$B$10,Responses!$A$1:$AN$1,0))&amp;""),""))</f>
        <v/>
      </c>
      <c r="H281" s="20">
        <f>IF($A281="","",IFERROR(TRIM(INDEX(Responses!$A280:$AN280,MATCH(Lists!$B$11,Responses!$A$1:$AN$1,0))&amp;""),""))</f>
        <v/>
      </c>
      <c r="I281" s="20">
        <f>IF($A281="","",IFERROR(TRIM(INDEX(Responses!$A280:$AN280,MATCH(Lists!$B$12,Responses!$A$1:$AN$1,0))&amp;""),""))</f>
        <v/>
      </c>
      <c r="J281" s="20">
        <f>IF($A281="","",IFERROR(TRIM(INDEX(Responses!$A280:$AN280,MATCH(Lists!$B$13,Responses!$A$1:$AN$1,0))&amp;""),""))</f>
        <v/>
      </c>
      <c r="K281" s="20">
        <f>IF($A281="","",IFERROR(TRIM(INDEX(Responses!$A280:$AN280,MATCH(Lists!$B$14,Responses!$A$1:$AN$1,0))&amp;""),""))</f>
        <v/>
      </c>
      <c r="L281" s="20">
        <f>IF($A281="","",IFERROR(TRIM(INDEX(Responses!$A280:$AN280,MATCH(Lists!$B$15,Responses!$A$1:$AN$1,0))&amp;""),""))</f>
        <v/>
      </c>
      <c r="M281" s="20">
        <f>IF($A281="","",IFERROR(TRIM(INDEX(Responses!$A280:$AN280,MATCH(Lists!$B$16,Responses!$A$1:$AN$1,0))&amp;""),""))</f>
        <v/>
      </c>
      <c r="N281" s="20">
        <f>IF($A281="","",IFERROR(TRIM(INDEX(Responses!$A280:$AN280,MATCH(Lists!$B$17,Responses!$A$1:$AN$1,0))&amp;""),""))</f>
        <v/>
      </c>
      <c r="O281" s="20">
        <f>IF($A281="","",IFERROR(TRIM(INDEX(Responses!$A280:$AN280,MATCH(Lists!$B$18,Responses!$A$1:$AN$1,0))&amp;""),""))</f>
        <v/>
      </c>
      <c r="P281" s="20">
        <f>IF($A281="","",IFERROR(TRIM(INDEX(Responses!$A280:$AN280,MATCH(Lists!$B$19,Responses!$A$1:$AN$1,0))&amp;""),""))</f>
        <v/>
      </c>
      <c r="Q281" s="20">
        <f>IF($A281="","",IFERROR(TRIM(INDEX(Responses!$A280:$AN280,MATCH(Lists!$B$24,Responses!$A$1:$AN$1,0))&amp;""),""))</f>
        <v/>
      </c>
      <c r="R281" s="20">
        <f>IF($A281="","",IFERROR(TRIM(INDEX(Responses!$A280:$AN280,MATCH(Lists!$B$21,Responses!$A$1:$AN$1,0))&amp;""),""))</f>
        <v/>
      </c>
    </row>
    <row r="282">
      <c r="A282" s="20">
        <f>IFERROR(TRIM(INDEX(Responses!$A281:$AN281,MATCH(Lists!$B$3,Responses!$A$1:$AN$1,0))&amp;""),"")</f>
        <v/>
      </c>
      <c r="B282" s="20">
        <f>IF($A282="","",IFERROR(TRIM(INDEX(Responses!$A281:$AN281,MATCH(Lists!$B$4,Responses!$A$1:$AN$1,0))&amp;""),""))</f>
        <v/>
      </c>
      <c r="C282" s="20">
        <f>IF($A282="","",IF(IFERROR(TRIM(INDEX(Responses!$A281:$AN281,MATCH(Lists!$B$5,Responses!$A$1:$AN$1,0))&amp;""),"")&lt;&gt;"",IFERROR(TRIM(INDEX(Responses!$A281:$AN281,MATCH(Lists!$B$5,Responses!$A$1:$AN$1,0))&amp;""),""),IFERROR(TRIM(INDEX(Responses!$A281:$AN281,MATCH(Lists!$B$6,Responses!$A$1:$AN$1,0))&amp;""),"")))</f>
        <v/>
      </c>
      <c r="D282" s="20">
        <f>IF($A282="","",IFERROR(TRIM(INDEX(Responses!$A281:$AN281,MATCH(Lists!$B$7,Responses!$A$1:$AN$1,0))&amp;""),""))</f>
        <v/>
      </c>
      <c r="E282" s="20">
        <f>IF($A282="","",IFERROR(TRIM(INDEX(Responses!$A281:$AN281,MATCH(Lists!$B$8,Responses!$A$1:$AN$1,0))&amp;""),""))</f>
        <v/>
      </c>
      <c r="F282" s="20">
        <f>IF($A282="","",IFERROR(TRIM(INDEX(Responses!$A281:$AN281,MATCH(Lists!$B$9,Responses!$A$1:$AN$1,0))&amp;""),""))</f>
        <v/>
      </c>
      <c r="G282" s="20">
        <f>IF($A282="","",IFERROR(TRIM(INDEX(Responses!$A281:$AN281,MATCH(Lists!$B$10,Responses!$A$1:$AN$1,0))&amp;""),""))</f>
        <v/>
      </c>
      <c r="H282" s="20">
        <f>IF($A282="","",IFERROR(TRIM(INDEX(Responses!$A281:$AN281,MATCH(Lists!$B$11,Responses!$A$1:$AN$1,0))&amp;""),""))</f>
        <v/>
      </c>
      <c r="I282" s="20">
        <f>IF($A282="","",IFERROR(TRIM(INDEX(Responses!$A281:$AN281,MATCH(Lists!$B$12,Responses!$A$1:$AN$1,0))&amp;""),""))</f>
        <v/>
      </c>
      <c r="J282" s="20">
        <f>IF($A282="","",IFERROR(TRIM(INDEX(Responses!$A281:$AN281,MATCH(Lists!$B$13,Responses!$A$1:$AN$1,0))&amp;""),""))</f>
        <v/>
      </c>
      <c r="K282" s="20">
        <f>IF($A282="","",IFERROR(TRIM(INDEX(Responses!$A281:$AN281,MATCH(Lists!$B$14,Responses!$A$1:$AN$1,0))&amp;""),""))</f>
        <v/>
      </c>
      <c r="L282" s="20">
        <f>IF($A282="","",IFERROR(TRIM(INDEX(Responses!$A281:$AN281,MATCH(Lists!$B$15,Responses!$A$1:$AN$1,0))&amp;""),""))</f>
        <v/>
      </c>
      <c r="M282" s="20">
        <f>IF($A282="","",IFERROR(TRIM(INDEX(Responses!$A281:$AN281,MATCH(Lists!$B$16,Responses!$A$1:$AN$1,0))&amp;""),""))</f>
        <v/>
      </c>
      <c r="N282" s="20">
        <f>IF($A282="","",IFERROR(TRIM(INDEX(Responses!$A281:$AN281,MATCH(Lists!$B$17,Responses!$A$1:$AN$1,0))&amp;""),""))</f>
        <v/>
      </c>
      <c r="O282" s="20">
        <f>IF($A282="","",IFERROR(TRIM(INDEX(Responses!$A281:$AN281,MATCH(Lists!$B$18,Responses!$A$1:$AN$1,0))&amp;""),""))</f>
        <v/>
      </c>
      <c r="P282" s="20">
        <f>IF($A282="","",IFERROR(TRIM(INDEX(Responses!$A281:$AN281,MATCH(Lists!$B$19,Responses!$A$1:$AN$1,0))&amp;""),""))</f>
        <v/>
      </c>
      <c r="Q282" s="20">
        <f>IF($A282="","",IFERROR(TRIM(INDEX(Responses!$A281:$AN281,MATCH(Lists!$B$24,Responses!$A$1:$AN$1,0))&amp;""),""))</f>
        <v/>
      </c>
      <c r="R282" s="20">
        <f>IF($A282="","",IFERROR(TRIM(INDEX(Responses!$A281:$AN281,MATCH(Lists!$B$21,Responses!$A$1:$AN$1,0))&amp;""),""))</f>
        <v/>
      </c>
    </row>
    <row r="283">
      <c r="A283" s="20">
        <f>IFERROR(TRIM(INDEX(Responses!$A282:$AN282,MATCH(Lists!$B$3,Responses!$A$1:$AN$1,0))&amp;""),"")</f>
        <v/>
      </c>
      <c r="B283" s="20">
        <f>IF($A283="","",IFERROR(TRIM(INDEX(Responses!$A282:$AN282,MATCH(Lists!$B$4,Responses!$A$1:$AN$1,0))&amp;""),""))</f>
        <v/>
      </c>
      <c r="C283" s="20">
        <f>IF($A283="","",IF(IFERROR(TRIM(INDEX(Responses!$A282:$AN282,MATCH(Lists!$B$5,Responses!$A$1:$AN$1,0))&amp;""),"")&lt;&gt;"",IFERROR(TRIM(INDEX(Responses!$A282:$AN282,MATCH(Lists!$B$5,Responses!$A$1:$AN$1,0))&amp;""),""),IFERROR(TRIM(INDEX(Responses!$A282:$AN282,MATCH(Lists!$B$6,Responses!$A$1:$AN$1,0))&amp;""),"")))</f>
        <v/>
      </c>
      <c r="D283" s="20">
        <f>IF($A283="","",IFERROR(TRIM(INDEX(Responses!$A282:$AN282,MATCH(Lists!$B$7,Responses!$A$1:$AN$1,0))&amp;""),""))</f>
        <v/>
      </c>
      <c r="E283" s="20">
        <f>IF($A283="","",IFERROR(TRIM(INDEX(Responses!$A282:$AN282,MATCH(Lists!$B$8,Responses!$A$1:$AN$1,0))&amp;""),""))</f>
        <v/>
      </c>
      <c r="F283" s="20">
        <f>IF($A283="","",IFERROR(TRIM(INDEX(Responses!$A282:$AN282,MATCH(Lists!$B$9,Responses!$A$1:$AN$1,0))&amp;""),""))</f>
        <v/>
      </c>
      <c r="G283" s="20">
        <f>IF($A283="","",IFERROR(TRIM(INDEX(Responses!$A282:$AN282,MATCH(Lists!$B$10,Responses!$A$1:$AN$1,0))&amp;""),""))</f>
        <v/>
      </c>
      <c r="H283" s="20">
        <f>IF($A283="","",IFERROR(TRIM(INDEX(Responses!$A282:$AN282,MATCH(Lists!$B$11,Responses!$A$1:$AN$1,0))&amp;""),""))</f>
        <v/>
      </c>
      <c r="I283" s="20">
        <f>IF($A283="","",IFERROR(TRIM(INDEX(Responses!$A282:$AN282,MATCH(Lists!$B$12,Responses!$A$1:$AN$1,0))&amp;""),""))</f>
        <v/>
      </c>
      <c r="J283" s="20">
        <f>IF($A283="","",IFERROR(TRIM(INDEX(Responses!$A282:$AN282,MATCH(Lists!$B$13,Responses!$A$1:$AN$1,0))&amp;""),""))</f>
        <v/>
      </c>
      <c r="K283" s="20">
        <f>IF($A283="","",IFERROR(TRIM(INDEX(Responses!$A282:$AN282,MATCH(Lists!$B$14,Responses!$A$1:$AN$1,0))&amp;""),""))</f>
        <v/>
      </c>
      <c r="L283" s="20">
        <f>IF($A283="","",IFERROR(TRIM(INDEX(Responses!$A282:$AN282,MATCH(Lists!$B$15,Responses!$A$1:$AN$1,0))&amp;""),""))</f>
        <v/>
      </c>
      <c r="M283" s="20">
        <f>IF($A283="","",IFERROR(TRIM(INDEX(Responses!$A282:$AN282,MATCH(Lists!$B$16,Responses!$A$1:$AN$1,0))&amp;""),""))</f>
        <v/>
      </c>
      <c r="N283" s="20">
        <f>IF($A283="","",IFERROR(TRIM(INDEX(Responses!$A282:$AN282,MATCH(Lists!$B$17,Responses!$A$1:$AN$1,0))&amp;""),""))</f>
        <v/>
      </c>
      <c r="O283" s="20">
        <f>IF($A283="","",IFERROR(TRIM(INDEX(Responses!$A282:$AN282,MATCH(Lists!$B$18,Responses!$A$1:$AN$1,0))&amp;""),""))</f>
        <v/>
      </c>
      <c r="P283" s="20">
        <f>IF($A283="","",IFERROR(TRIM(INDEX(Responses!$A282:$AN282,MATCH(Lists!$B$19,Responses!$A$1:$AN$1,0))&amp;""),""))</f>
        <v/>
      </c>
      <c r="Q283" s="20">
        <f>IF($A283="","",IFERROR(TRIM(INDEX(Responses!$A282:$AN282,MATCH(Lists!$B$24,Responses!$A$1:$AN$1,0))&amp;""),""))</f>
        <v/>
      </c>
      <c r="R283" s="20">
        <f>IF($A283="","",IFERROR(TRIM(INDEX(Responses!$A282:$AN282,MATCH(Lists!$B$21,Responses!$A$1:$AN$1,0))&amp;""),""))</f>
        <v/>
      </c>
    </row>
    <row r="284">
      <c r="A284" s="20">
        <f>IFERROR(TRIM(INDEX(Responses!$A283:$AN283,MATCH(Lists!$B$3,Responses!$A$1:$AN$1,0))&amp;""),"")</f>
        <v/>
      </c>
      <c r="B284" s="20">
        <f>IF($A284="","",IFERROR(TRIM(INDEX(Responses!$A283:$AN283,MATCH(Lists!$B$4,Responses!$A$1:$AN$1,0))&amp;""),""))</f>
        <v/>
      </c>
      <c r="C284" s="20">
        <f>IF($A284="","",IF(IFERROR(TRIM(INDEX(Responses!$A283:$AN283,MATCH(Lists!$B$5,Responses!$A$1:$AN$1,0))&amp;""),"")&lt;&gt;"",IFERROR(TRIM(INDEX(Responses!$A283:$AN283,MATCH(Lists!$B$5,Responses!$A$1:$AN$1,0))&amp;""),""),IFERROR(TRIM(INDEX(Responses!$A283:$AN283,MATCH(Lists!$B$6,Responses!$A$1:$AN$1,0))&amp;""),"")))</f>
        <v/>
      </c>
      <c r="D284" s="20">
        <f>IF($A284="","",IFERROR(TRIM(INDEX(Responses!$A283:$AN283,MATCH(Lists!$B$7,Responses!$A$1:$AN$1,0))&amp;""),""))</f>
        <v/>
      </c>
      <c r="E284" s="20">
        <f>IF($A284="","",IFERROR(TRIM(INDEX(Responses!$A283:$AN283,MATCH(Lists!$B$8,Responses!$A$1:$AN$1,0))&amp;""),""))</f>
        <v/>
      </c>
      <c r="F284" s="20">
        <f>IF($A284="","",IFERROR(TRIM(INDEX(Responses!$A283:$AN283,MATCH(Lists!$B$9,Responses!$A$1:$AN$1,0))&amp;""),""))</f>
        <v/>
      </c>
      <c r="G284" s="20">
        <f>IF($A284="","",IFERROR(TRIM(INDEX(Responses!$A283:$AN283,MATCH(Lists!$B$10,Responses!$A$1:$AN$1,0))&amp;""),""))</f>
        <v/>
      </c>
      <c r="H284" s="20">
        <f>IF($A284="","",IFERROR(TRIM(INDEX(Responses!$A283:$AN283,MATCH(Lists!$B$11,Responses!$A$1:$AN$1,0))&amp;""),""))</f>
        <v/>
      </c>
      <c r="I284" s="20">
        <f>IF($A284="","",IFERROR(TRIM(INDEX(Responses!$A283:$AN283,MATCH(Lists!$B$12,Responses!$A$1:$AN$1,0))&amp;""),""))</f>
        <v/>
      </c>
      <c r="J284" s="20">
        <f>IF($A284="","",IFERROR(TRIM(INDEX(Responses!$A283:$AN283,MATCH(Lists!$B$13,Responses!$A$1:$AN$1,0))&amp;""),""))</f>
        <v/>
      </c>
      <c r="K284" s="20">
        <f>IF($A284="","",IFERROR(TRIM(INDEX(Responses!$A283:$AN283,MATCH(Lists!$B$14,Responses!$A$1:$AN$1,0))&amp;""),""))</f>
        <v/>
      </c>
      <c r="L284" s="20">
        <f>IF($A284="","",IFERROR(TRIM(INDEX(Responses!$A283:$AN283,MATCH(Lists!$B$15,Responses!$A$1:$AN$1,0))&amp;""),""))</f>
        <v/>
      </c>
      <c r="M284" s="20">
        <f>IF($A284="","",IFERROR(TRIM(INDEX(Responses!$A283:$AN283,MATCH(Lists!$B$16,Responses!$A$1:$AN$1,0))&amp;""),""))</f>
        <v/>
      </c>
      <c r="N284" s="20">
        <f>IF($A284="","",IFERROR(TRIM(INDEX(Responses!$A283:$AN283,MATCH(Lists!$B$17,Responses!$A$1:$AN$1,0))&amp;""),""))</f>
        <v/>
      </c>
      <c r="O284" s="20">
        <f>IF($A284="","",IFERROR(TRIM(INDEX(Responses!$A283:$AN283,MATCH(Lists!$B$18,Responses!$A$1:$AN$1,0))&amp;""),""))</f>
        <v/>
      </c>
      <c r="P284" s="20">
        <f>IF($A284="","",IFERROR(TRIM(INDEX(Responses!$A283:$AN283,MATCH(Lists!$B$19,Responses!$A$1:$AN$1,0))&amp;""),""))</f>
        <v/>
      </c>
      <c r="Q284" s="20">
        <f>IF($A284="","",IFERROR(TRIM(INDEX(Responses!$A283:$AN283,MATCH(Lists!$B$24,Responses!$A$1:$AN$1,0))&amp;""),""))</f>
        <v/>
      </c>
      <c r="R284" s="20">
        <f>IF($A284="","",IFERROR(TRIM(INDEX(Responses!$A283:$AN283,MATCH(Lists!$B$21,Responses!$A$1:$AN$1,0))&amp;""),""))</f>
        <v/>
      </c>
    </row>
    <row r="285">
      <c r="A285" s="20">
        <f>IFERROR(TRIM(INDEX(Responses!$A284:$AN284,MATCH(Lists!$B$3,Responses!$A$1:$AN$1,0))&amp;""),"")</f>
        <v/>
      </c>
      <c r="B285" s="20">
        <f>IF($A285="","",IFERROR(TRIM(INDEX(Responses!$A284:$AN284,MATCH(Lists!$B$4,Responses!$A$1:$AN$1,0))&amp;""),""))</f>
        <v/>
      </c>
      <c r="C285" s="20">
        <f>IF($A285="","",IF(IFERROR(TRIM(INDEX(Responses!$A284:$AN284,MATCH(Lists!$B$5,Responses!$A$1:$AN$1,0))&amp;""),"")&lt;&gt;"",IFERROR(TRIM(INDEX(Responses!$A284:$AN284,MATCH(Lists!$B$5,Responses!$A$1:$AN$1,0))&amp;""),""),IFERROR(TRIM(INDEX(Responses!$A284:$AN284,MATCH(Lists!$B$6,Responses!$A$1:$AN$1,0))&amp;""),"")))</f>
        <v/>
      </c>
      <c r="D285" s="20">
        <f>IF($A285="","",IFERROR(TRIM(INDEX(Responses!$A284:$AN284,MATCH(Lists!$B$7,Responses!$A$1:$AN$1,0))&amp;""),""))</f>
        <v/>
      </c>
      <c r="E285" s="20">
        <f>IF($A285="","",IFERROR(TRIM(INDEX(Responses!$A284:$AN284,MATCH(Lists!$B$8,Responses!$A$1:$AN$1,0))&amp;""),""))</f>
        <v/>
      </c>
      <c r="F285" s="20">
        <f>IF($A285="","",IFERROR(TRIM(INDEX(Responses!$A284:$AN284,MATCH(Lists!$B$9,Responses!$A$1:$AN$1,0))&amp;""),""))</f>
        <v/>
      </c>
      <c r="G285" s="20">
        <f>IF($A285="","",IFERROR(TRIM(INDEX(Responses!$A284:$AN284,MATCH(Lists!$B$10,Responses!$A$1:$AN$1,0))&amp;""),""))</f>
        <v/>
      </c>
      <c r="H285" s="20">
        <f>IF($A285="","",IFERROR(TRIM(INDEX(Responses!$A284:$AN284,MATCH(Lists!$B$11,Responses!$A$1:$AN$1,0))&amp;""),""))</f>
        <v/>
      </c>
      <c r="I285" s="20">
        <f>IF($A285="","",IFERROR(TRIM(INDEX(Responses!$A284:$AN284,MATCH(Lists!$B$12,Responses!$A$1:$AN$1,0))&amp;""),""))</f>
        <v/>
      </c>
      <c r="J285" s="20">
        <f>IF($A285="","",IFERROR(TRIM(INDEX(Responses!$A284:$AN284,MATCH(Lists!$B$13,Responses!$A$1:$AN$1,0))&amp;""),""))</f>
        <v/>
      </c>
      <c r="K285" s="20">
        <f>IF($A285="","",IFERROR(TRIM(INDEX(Responses!$A284:$AN284,MATCH(Lists!$B$14,Responses!$A$1:$AN$1,0))&amp;""),""))</f>
        <v/>
      </c>
      <c r="L285" s="20">
        <f>IF($A285="","",IFERROR(TRIM(INDEX(Responses!$A284:$AN284,MATCH(Lists!$B$15,Responses!$A$1:$AN$1,0))&amp;""),""))</f>
        <v/>
      </c>
      <c r="M285" s="20">
        <f>IF($A285="","",IFERROR(TRIM(INDEX(Responses!$A284:$AN284,MATCH(Lists!$B$16,Responses!$A$1:$AN$1,0))&amp;""),""))</f>
        <v/>
      </c>
      <c r="N285" s="20">
        <f>IF($A285="","",IFERROR(TRIM(INDEX(Responses!$A284:$AN284,MATCH(Lists!$B$17,Responses!$A$1:$AN$1,0))&amp;""),""))</f>
        <v/>
      </c>
      <c r="O285" s="20">
        <f>IF($A285="","",IFERROR(TRIM(INDEX(Responses!$A284:$AN284,MATCH(Lists!$B$18,Responses!$A$1:$AN$1,0))&amp;""),""))</f>
        <v/>
      </c>
      <c r="P285" s="20">
        <f>IF($A285="","",IFERROR(TRIM(INDEX(Responses!$A284:$AN284,MATCH(Lists!$B$19,Responses!$A$1:$AN$1,0))&amp;""),""))</f>
        <v/>
      </c>
      <c r="Q285" s="20">
        <f>IF($A285="","",IFERROR(TRIM(INDEX(Responses!$A284:$AN284,MATCH(Lists!$B$24,Responses!$A$1:$AN$1,0))&amp;""),""))</f>
        <v/>
      </c>
      <c r="R285" s="20">
        <f>IF($A285="","",IFERROR(TRIM(INDEX(Responses!$A284:$AN284,MATCH(Lists!$B$21,Responses!$A$1:$AN$1,0))&amp;""),""))</f>
        <v/>
      </c>
    </row>
    <row r="286">
      <c r="A286" s="20">
        <f>IFERROR(TRIM(INDEX(Responses!$A285:$AN285,MATCH(Lists!$B$3,Responses!$A$1:$AN$1,0))&amp;""),"")</f>
        <v/>
      </c>
      <c r="B286" s="20">
        <f>IF($A286="","",IFERROR(TRIM(INDEX(Responses!$A285:$AN285,MATCH(Lists!$B$4,Responses!$A$1:$AN$1,0))&amp;""),""))</f>
        <v/>
      </c>
      <c r="C286" s="20">
        <f>IF($A286="","",IF(IFERROR(TRIM(INDEX(Responses!$A285:$AN285,MATCH(Lists!$B$5,Responses!$A$1:$AN$1,0))&amp;""),"")&lt;&gt;"",IFERROR(TRIM(INDEX(Responses!$A285:$AN285,MATCH(Lists!$B$5,Responses!$A$1:$AN$1,0))&amp;""),""),IFERROR(TRIM(INDEX(Responses!$A285:$AN285,MATCH(Lists!$B$6,Responses!$A$1:$AN$1,0))&amp;""),"")))</f>
        <v/>
      </c>
      <c r="D286" s="20">
        <f>IF($A286="","",IFERROR(TRIM(INDEX(Responses!$A285:$AN285,MATCH(Lists!$B$7,Responses!$A$1:$AN$1,0))&amp;""),""))</f>
        <v/>
      </c>
      <c r="E286" s="20">
        <f>IF($A286="","",IFERROR(TRIM(INDEX(Responses!$A285:$AN285,MATCH(Lists!$B$8,Responses!$A$1:$AN$1,0))&amp;""),""))</f>
        <v/>
      </c>
      <c r="F286" s="20">
        <f>IF($A286="","",IFERROR(TRIM(INDEX(Responses!$A285:$AN285,MATCH(Lists!$B$9,Responses!$A$1:$AN$1,0))&amp;""),""))</f>
        <v/>
      </c>
      <c r="G286" s="20">
        <f>IF($A286="","",IFERROR(TRIM(INDEX(Responses!$A285:$AN285,MATCH(Lists!$B$10,Responses!$A$1:$AN$1,0))&amp;""),""))</f>
        <v/>
      </c>
      <c r="H286" s="20">
        <f>IF($A286="","",IFERROR(TRIM(INDEX(Responses!$A285:$AN285,MATCH(Lists!$B$11,Responses!$A$1:$AN$1,0))&amp;""),""))</f>
        <v/>
      </c>
      <c r="I286" s="20">
        <f>IF($A286="","",IFERROR(TRIM(INDEX(Responses!$A285:$AN285,MATCH(Lists!$B$12,Responses!$A$1:$AN$1,0))&amp;""),""))</f>
        <v/>
      </c>
      <c r="J286" s="20">
        <f>IF($A286="","",IFERROR(TRIM(INDEX(Responses!$A285:$AN285,MATCH(Lists!$B$13,Responses!$A$1:$AN$1,0))&amp;""),""))</f>
        <v/>
      </c>
      <c r="K286" s="20">
        <f>IF($A286="","",IFERROR(TRIM(INDEX(Responses!$A285:$AN285,MATCH(Lists!$B$14,Responses!$A$1:$AN$1,0))&amp;""),""))</f>
        <v/>
      </c>
      <c r="L286" s="20">
        <f>IF($A286="","",IFERROR(TRIM(INDEX(Responses!$A285:$AN285,MATCH(Lists!$B$15,Responses!$A$1:$AN$1,0))&amp;""),""))</f>
        <v/>
      </c>
      <c r="M286" s="20">
        <f>IF($A286="","",IFERROR(TRIM(INDEX(Responses!$A285:$AN285,MATCH(Lists!$B$16,Responses!$A$1:$AN$1,0))&amp;""),""))</f>
        <v/>
      </c>
      <c r="N286" s="20">
        <f>IF($A286="","",IFERROR(TRIM(INDEX(Responses!$A285:$AN285,MATCH(Lists!$B$17,Responses!$A$1:$AN$1,0))&amp;""),""))</f>
        <v/>
      </c>
      <c r="O286" s="20">
        <f>IF($A286="","",IFERROR(TRIM(INDEX(Responses!$A285:$AN285,MATCH(Lists!$B$18,Responses!$A$1:$AN$1,0))&amp;""),""))</f>
        <v/>
      </c>
      <c r="P286" s="20">
        <f>IF($A286="","",IFERROR(TRIM(INDEX(Responses!$A285:$AN285,MATCH(Lists!$B$19,Responses!$A$1:$AN$1,0))&amp;""),""))</f>
        <v/>
      </c>
      <c r="Q286" s="20">
        <f>IF($A286="","",IFERROR(TRIM(INDEX(Responses!$A285:$AN285,MATCH(Lists!$B$24,Responses!$A$1:$AN$1,0))&amp;""),""))</f>
        <v/>
      </c>
      <c r="R286" s="20">
        <f>IF($A286="","",IFERROR(TRIM(INDEX(Responses!$A285:$AN285,MATCH(Lists!$B$21,Responses!$A$1:$AN$1,0))&amp;""),""))</f>
        <v/>
      </c>
    </row>
    <row r="287">
      <c r="A287" s="20">
        <f>IFERROR(TRIM(INDEX(Responses!$A286:$AN286,MATCH(Lists!$B$3,Responses!$A$1:$AN$1,0))&amp;""),"")</f>
        <v/>
      </c>
      <c r="B287" s="20">
        <f>IF($A287="","",IFERROR(TRIM(INDEX(Responses!$A286:$AN286,MATCH(Lists!$B$4,Responses!$A$1:$AN$1,0))&amp;""),""))</f>
        <v/>
      </c>
      <c r="C287" s="20">
        <f>IF($A287="","",IF(IFERROR(TRIM(INDEX(Responses!$A286:$AN286,MATCH(Lists!$B$5,Responses!$A$1:$AN$1,0))&amp;""),"")&lt;&gt;"",IFERROR(TRIM(INDEX(Responses!$A286:$AN286,MATCH(Lists!$B$5,Responses!$A$1:$AN$1,0))&amp;""),""),IFERROR(TRIM(INDEX(Responses!$A286:$AN286,MATCH(Lists!$B$6,Responses!$A$1:$AN$1,0))&amp;""),"")))</f>
        <v/>
      </c>
      <c r="D287" s="20">
        <f>IF($A287="","",IFERROR(TRIM(INDEX(Responses!$A286:$AN286,MATCH(Lists!$B$7,Responses!$A$1:$AN$1,0))&amp;""),""))</f>
        <v/>
      </c>
      <c r="E287" s="20">
        <f>IF($A287="","",IFERROR(TRIM(INDEX(Responses!$A286:$AN286,MATCH(Lists!$B$8,Responses!$A$1:$AN$1,0))&amp;""),""))</f>
        <v/>
      </c>
      <c r="F287" s="20">
        <f>IF($A287="","",IFERROR(TRIM(INDEX(Responses!$A286:$AN286,MATCH(Lists!$B$9,Responses!$A$1:$AN$1,0))&amp;""),""))</f>
        <v/>
      </c>
      <c r="G287" s="20">
        <f>IF($A287="","",IFERROR(TRIM(INDEX(Responses!$A286:$AN286,MATCH(Lists!$B$10,Responses!$A$1:$AN$1,0))&amp;""),""))</f>
        <v/>
      </c>
      <c r="H287" s="20">
        <f>IF($A287="","",IFERROR(TRIM(INDEX(Responses!$A286:$AN286,MATCH(Lists!$B$11,Responses!$A$1:$AN$1,0))&amp;""),""))</f>
        <v/>
      </c>
      <c r="I287" s="20">
        <f>IF($A287="","",IFERROR(TRIM(INDEX(Responses!$A286:$AN286,MATCH(Lists!$B$12,Responses!$A$1:$AN$1,0))&amp;""),""))</f>
        <v/>
      </c>
      <c r="J287" s="20">
        <f>IF($A287="","",IFERROR(TRIM(INDEX(Responses!$A286:$AN286,MATCH(Lists!$B$13,Responses!$A$1:$AN$1,0))&amp;""),""))</f>
        <v/>
      </c>
      <c r="K287" s="20">
        <f>IF($A287="","",IFERROR(TRIM(INDEX(Responses!$A286:$AN286,MATCH(Lists!$B$14,Responses!$A$1:$AN$1,0))&amp;""),""))</f>
        <v/>
      </c>
      <c r="L287" s="20">
        <f>IF($A287="","",IFERROR(TRIM(INDEX(Responses!$A286:$AN286,MATCH(Lists!$B$15,Responses!$A$1:$AN$1,0))&amp;""),""))</f>
        <v/>
      </c>
      <c r="M287" s="20">
        <f>IF($A287="","",IFERROR(TRIM(INDEX(Responses!$A286:$AN286,MATCH(Lists!$B$16,Responses!$A$1:$AN$1,0))&amp;""),""))</f>
        <v/>
      </c>
      <c r="N287" s="20">
        <f>IF($A287="","",IFERROR(TRIM(INDEX(Responses!$A286:$AN286,MATCH(Lists!$B$17,Responses!$A$1:$AN$1,0))&amp;""),""))</f>
        <v/>
      </c>
      <c r="O287" s="20">
        <f>IF($A287="","",IFERROR(TRIM(INDEX(Responses!$A286:$AN286,MATCH(Lists!$B$18,Responses!$A$1:$AN$1,0))&amp;""),""))</f>
        <v/>
      </c>
      <c r="P287" s="20">
        <f>IF($A287="","",IFERROR(TRIM(INDEX(Responses!$A286:$AN286,MATCH(Lists!$B$19,Responses!$A$1:$AN$1,0))&amp;""),""))</f>
        <v/>
      </c>
      <c r="Q287" s="20">
        <f>IF($A287="","",IFERROR(TRIM(INDEX(Responses!$A286:$AN286,MATCH(Lists!$B$24,Responses!$A$1:$AN$1,0))&amp;""),""))</f>
        <v/>
      </c>
      <c r="R287" s="20">
        <f>IF($A287="","",IFERROR(TRIM(INDEX(Responses!$A286:$AN286,MATCH(Lists!$B$21,Responses!$A$1:$AN$1,0))&amp;""),""))</f>
        <v/>
      </c>
    </row>
    <row r="288">
      <c r="A288" s="20">
        <f>IFERROR(TRIM(INDEX(Responses!$A287:$AN287,MATCH(Lists!$B$3,Responses!$A$1:$AN$1,0))&amp;""),"")</f>
        <v/>
      </c>
      <c r="B288" s="20">
        <f>IF($A288="","",IFERROR(TRIM(INDEX(Responses!$A287:$AN287,MATCH(Lists!$B$4,Responses!$A$1:$AN$1,0))&amp;""),""))</f>
        <v/>
      </c>
      <c r="C288" s="20">
        <f>IF($A288="","",IF(IFERROR(TRIM(INDEX(Responses!$A287:$AN287,MATCH(Lists!$B$5,Responses!$A$1:$AN$1,0))&amp;""),"")&lt;&gt;"",IFERROR(TRIM(INDEX(Responses!$A287:$AN287,MATCH(Lists!$B$5,Responses!$A$1:$AN$1,0))&amp;""),""),IFERROR(TRIM(INDEX(Responses!$A287:$AN287,MATCH(Lists!$B$6,Responses!$A$1:$AN$1,0))&amp;""),"")))</f>
        <v/>
      </c>
      <c r="D288" s="20">
        <f>IF($A288="","",IFERROR(TRIM(INDEX(Responses!$A287:$AN287,MATCH(Lists!$B$7,Responses!$A$1:$AN$1,0))&amp;""),""))</f>
        <v/>
      </c>
      <c r="E288" s="20">
        <f>IF($A288="","",IFERROR(TRIM(INDEX(Responses!$A287:$AN287,MATCH(Lists!$B$8,Responses!$A$1:$AN$1,0))&amp;""),""))</f>
        <v/>
      </c>
      <c r="F288" s="20">
        <f>IF($A288="","",IFERROR(TRIM(INDEX(Responses!$A287:$AN287,MATCH(Lists!$B$9,Responses!$A$1:$AN$1,0))&amp;""),""))</f>
        <v/>
      </c>
      <c r="G288" s="20">
        <f>IF($A288="","",IFERROR(TRIM(INDEX(Responses!$A287:$AN287,MATCH(Lists!$B$10,Responses!$A$1:$AN$1,0))&amp;""),""))</f>
        <v/>
      </c>
      <c r="H288" s="20">
        <f>IF($A288="","",IFERROR(TRIM(INDEX(Responses!$A287:$AN287,MATCH(Lists!$B$11,Responses!$A$1:$AN$1,0))&amp;""),""))</f>
        <v/>
      </c>
      <c r="I288" s="20">
        <f>IF($A288="","",IFERROR(TRIM(INDEX(Responses!$A287:$AN287,MATCH(Lists!$B$12,Responses!$A$1:$AN$1,0))&amp;""),""))</f>
        <v/>
      </c>
      <c r="J288" s="20">
        <f>IF($A288="","",IFERROR(TRIM(INDEX(Responses!$A287:$AN287,MATCH(Lists!$B$13,Responses!$A$1:$AN$1,0))&amp;""),""))</f>
        <v/>
      </c>
      <c r="K288" s="20">
        <f>IF($A288="","",IFERROR(TRIM(INDEX(Responses!$A287:$AN287,MATCH(Lists!$B$14,Responses!$A$1:$AN$1,0))&amp;""),""))</f>
        <v/>
      </c>
      <c r="L288" s="20">
        <f>IF($A288="","",IFERROR(TRIM(INDEX(Responses!$A287:$AN287,MATCH(Lists!$B$15,Responses!$A$1:$AN$1,0))&amp;""),""))</f>
        <v/>
      </c>
      <c r="M288" s="20">
        <f>IF($A288="","",IFERROR(TRIM(INDEX(Responses!$A287:$AN287,MATCH(Lists!$B$16,Responses!$A$1:$AN$1,0))&amp;""),""))</f>
        <v/>
      </c>
      <c r="N288" s="20">
        <f>IF($A288="","",IFERROR(TRIM(INDEX(Responses!$A287:$AN287,MATCH(Lists!$B$17,Responses!$A$1:$AN$1,0))&amp;""),""))</f>
        <v/>
      </c>
      <c r="O288" s="20">
        <f>IF($A288="","",IFERROR(TRIM(INDEX(Responses!$A287:$AN287,MATCH(Lists!$B$18,Responses!$A$1:$AN$1,0))&amp;""),""))</f>
        <v/>
      </c>
      <c r="P288" s="20">
        <f>IF($A288="","",IFERROR(TRIM(INDEX(Responses!$A287:$AN287,MATCH(Lists!$B$19,Responses!$A$1:$AN$1,0))&amp;""),""))</f>
        <v/>
      </c>
      <c r="Q288" s="20">
        <f>IF($A288="","",IFERROR(TRIM(INDEX(Responses!$A287:$AN287,MATCH(Lists!$B$24,Responses!$A$1:$AN$1,0))&amp;""),""))</f>
        <v/>
      </c>
      <c r="R288" s="20">
        <f>IF($A288="","",IFERROR(TRIM(INDEX(Responses!$A287:$AN287,MATCH(Lists!$B$21,Responses!$A$1:$AN$1,0))&amp;""),""))</f>
        <v/>
      </c>
    </row>
    <row r="289">
      <c r="A289" s="20">
        <f>IFERROR(TRIM(INDEX(Responses!$A288:$AN288,MATCH(Lists!$B$3,Responses!$A$1:$AN$1,0))&amp;""),"")</f>
        <v/>
      </c>
      <c r="B289" s="20">
        <f>IF($A289="","",IFERROR(TRIM(INDEX(Responses!$A288:$AN288,MATCH(Lists!$B$4,Responses!$A$1:$AN$1,0))&amp;""),""))</f>
        <v/>
      </c>
      <c r="C289" s="20">
        <f>IF($A289="","",IF(IFERROR(TRIM(INDEX(Responses!$A288:$AN288,MATCH(Lists!$B$5,Responses!$A$1:$AN$1,0))&amp;""),"")&lt;&gt;"",IFERROR(TRIM(INDEX(Responses!$A288:$AN288,MATCH(Lists!$B$5,Responses!$A$1:$AN$1,0))&amp;""),""),IFERROR(TRIM(INDEX(Responses!$A288:$AN288,MATCH(Lists!$B$6,Responses!$A$1:$AN$1,0))&amp;""),"")))</f>
        <v/>
      </c>
      <c r="D289" s="20">
        <f>IF($A289="","",IFERROR(TRIM(INDEX(Responses!$A288:$AN288,MATCH(Lists!$B$7,Responses!$A$1:$AN$1,0))&amp;""),""))</f>
        <v/>
      </c>
      <c r="E289" s="20">
        <f>IF($A289="","",IFERROR(TRIM(INDEX(Responses!$A288:$AN288,MATCH(Lists!$B$8,Responses!$A$1:$AN$1,0))&amp;""),""))</f>
        <v/>
      </c>
      <c r="F289" s="20">
        <f>IF($A289="","",IFERROR(TRIM(INDEX(Responses!$A288:$AN288,MATCH(Lists!$B$9,Responses!$A$1:$AN$1,0))&amp;""),""))</f>
        <v/>
      </c>
      <c r="G289" s="20">
        <f>IF($A289="","",IFERROR(TRIM(INDEX(Responses!$A288:$AN288,MATCH(Lists!$B$10,Responses!$A$1:$AN$1,0))&amp;""),""))</f>
        <v/>
      </c>
      <c r="H289" s="20">
        <f>IF($A289="","",IFERROR(TRIM(INDEX(Responses!$A288:$AN288,MATCH(Lists!$B$11,Responses!$A$1:$AN$1,0))&amp;""),""))</f>
        <v/>
      </c>
      <c r="I289" s="20">
        <f>IF($A289="","",IFERROR(TRIM(INDEX(Responses!$A288:$AN288,MATCH(Lists!$B$12,Responses!$A$1:$AN$1,0))&amp;""),""))</f>
        <v/>
      </c>
      <c r="J289" s="20">
        <f>IF($A289="","",IFERROR(TRIM(INDEX(Responses!$A288:$AN288,MATCH(Lists!$B$13,Responses!$A$1:$AN$1,0))&amp;""),""))</f>
        <v/>
      </c>
      <c r="K289" s="20">
        <f>IF($A289="","",IFERROR(TRIM(INDEX(Responses!$A288:$AN288,MATCH(Lists!$B$14,Responses!$A$1:$AN$1,0))&amp;""),""))</f>
        <v/>
      </c>
      <c r="L289" s="20">
        <f>IF($A289="","",IFERROR(TRIM(INDEX(Responses!$A288:$AN288,MATCH(Lists!$B$15,Responses!$A$1:$AN$1,0))&amp;""),""))</f>
        <v/>
      </c>
      <c r="M289" s="20">
        <f>IF($A289="","",IFERROR(TRIM(INDEX(Responses!$A288:$AN288,MATCH(Lists!$B$16,Responses!$A$1:$AN$1,0))&amp;""),""))</f>
        <v/>
      </c>
      <c r="N289" s="20">
        <f>IF($A289="","",IFERROR(TRIM(INDEX(Responses!$A288:$AN288,MATCH(Lists!$B$17,Responses!$A$1:$AN$1,0))&amp;""),""))</f>
        <v/>
      </c>
      <c r="O289" s="20">
        <f>IF($A289="","",IFERROR(TRIM(INDEX(Responses!$A288:$AN288,MATCH(Lists!$B$18,Responses!$A$1:$AN$1,0))&amp;""),""))</f>
        <v/>
      </c>
      <c r="P289" s="20">
        <f>IF($A289="","",IFERROR(TRIM(INDEX(Responses!$A288:$AN288,MATCH(Lists!$B$19,Responses!$A$1:$AN$1,0))&amp;""),""))</f>
        <v/>
      </c>
      <c r="Q289" s="20">
        <f>IF($A289="","",IFERROR(TRIM(INDEX(Responses!$A288:$AN288,MATCH(Lists!$B$24,Responses!$A$1:$AN$1,0))&amp;""),""))</f>
        <v/>
      </c>
      <c r="R289" s="20">
        <f>IF($A289="","",IFERROR(TRIM(INDEX(Responses!$A288:$AN288,MATCH(Lists!$B$21,Responses!$A$1:$AN$1,0))&amp;""),""))</f>
        <v/>
      </c>
    </row>
    <row r="290">
      <c r="A290" s="20">
        <f>IFERROR(TRIM(INDEX(Responses!$A289:$AN289,MATCH(Lists!$B$3,Responses!$A$1:$AN$1,0))&amp;""),"")</f>
        <v/>
      </c>
      <c r="B290" s="20">
        <f>IF($A290="","",IFERROR(TRIM(INDEX(Responses!$A289:$AN289,MATCH(Lists!$B$4,Responses!$A$1:$AN$1,0))&amp;""),""))</f>
        <v/>
      </c>
      <c r="C290" s="20">
        <f>IF($A290="","",IF(IFERROR(TRIM(INDEX(Responses!$A289:$AN289,MATCH(Lists!$B$5,Responses!$A$1:$AN$1,0))&amp;""),"")&lt;&gt;"",IFERROR(TRIM(INDEX(Responses!$A289:$AN289,MATCH(Lists!$B$5,Responses!$A$1:$AN$1,0))&amp;""),""),IFERROR(TRIM(INDEX(Responses!$A289:$AN289,MATCH(Lists!$B$6,Responses!$A$1:$AN$1,0))&amp;""),"")))</f>
        <v/>
      </c>
      <c r="D290" s="20">
        <f>IF($A290="","",IFERROR(TRIM(INDEX(Responses!$A289:$AN289,MATCH(Lists!$B$7,Responses!$A$1:$AN$1,0))&amp;""),""))</f>
        <v/>
      </c>
      <c r="E290" s="20">
        <f>IF($A290="","",IFERROR(TRIM(INDEX(Responses!$A289:$AN289,MATCH(Lists!$B$8,Responses!$A$1:$AN$1,0))&amp;""),""))</f>
        <v/>
      </c>
      <c r="F290" s="20">
        <f>IF($A290="","",IFERROR(TRIM(INDEX(Responses!$A289:$AN289,MATCH(Lists!$B$9,Responses!$A$1:$AN$1,0))&amp;""),""))</f>
        <v/>
      </c>
      <c r="G290" s="20">
        <f>IF($A290="","",IFERROR(TRIM(INDEX(Responses!$A289:$AN289,MATCH(Lists!$B$10,Responses!$A$1:$AN$1,0))&amp;""),""))</f>
        <v/>
      </c>
      <c r="H290" s="20">
        <f>IF($A290="","",IFERROR(TRIM(INDEX(Responses!$A289:$AN289,MATCH(Lists!$B$11,Responses!$A$1:$AN$1,0))&amp;""),""))</f>
        <v/>
      </c>
      <c r="I290" s="20">
        <f>IF($A290="","",IFERROR(TRIM(INDEX(Responses!$A289:$AN289,MATCH(Lists!$B$12,Responses!$A$1:$AN$1,0))&amp;""),""))</f>
        <v/>
      </c>
      <c r="J290" s="20">
        <f>IF($A290="","",IFERROR(TRIM(INDEX(Responses!$A289:$AN289,MATCH(Lists!$B$13,Responses!$A$1:$AN$1,0))&amp;""),""))</f>
        <v/>
      </c>
      <c r="K290" s="20">
        <f>IF($A290="","",IFERROR(TRIM(INDEX(Responses!$A289:$AN289,MATCH(Lists!$B$14,Responses!$A$1:$AN$1,0))&amp;""),""))</f>
        <v/>
      </c>
      <c r="L290" s="20">
        <f>IF($A290="","",IFERROR(TRIM(INDEX(Responses!$A289:$AN289,MATCH(Lists!$B$15,Responses!$A$1:$AN$1,0))&amp;""),""))</f>
        <v/>
      </c>
      <c r="M290" s="20">
        <f>IF($A290="","",IFERROR(TRIM(INDEX(Responses!$A289:$AN289,MATCH(Lists!$B$16,Responses!$A$1:$AN$1,0))&amp;""),""))</f>
        <v/>
      </c>
      <c r="N290" s="20">
        <f>IF($A290="","",IFERROR(TRIM(INDEX(Responses!$A289:$AN289,MATCH(Lists!$B$17,Responses!$A$1:$AN$1,0))&amp;""),""))</f>
        <v/>
      </c>
      <c r="O290" s="20">
        <f>IF($A290="","",IFERROR(TRIM(INDEX(Responses!$A289:$AN289,MATCH(Lists!$B$18,Responses!$A$1:$AN$1,0))&amp;""),""))</f>
        <v/>
      </c>
      <c r="P290" s="20">
        <f>IF($A290="","",IFERROR(TRIM(INDEX(Responses!$A289:$AN289,MATCH(Lists!$B$19,Responses!$A$1:$AN$1,0))&amp;""),""))</f>
        <v/>
      </c>
      <c r="Q290" s="20">
        <f>IF($A290="","",IFERROR(TRIM(INDEX(Responses!$A289:$AN289,MATCH(Lists!$B$24,Responses!$A$1:$AN$1,0))&amp;""),""))</f>
        <v/>
      </c>
      <c r="R290" s="20">
        <f>IF($A290="","",IFERROR(TRIM(INDEX(Responses!$A289:$AN289,MATCH(Lists!$B$21,Responses!$A$1:$AN$1,0))&amp;""),""))</f>
        <v/>
      </c>
    </row>
    <row r="291">
      <c r="A291" s="20">
        <f>IFERROR(TRIM(INDEX(Responses!$A290:$AN290,MATCH(Lists!$B$3,Responses!$A$1:$AN$1,0))&amp;""),"")</f>
        <v/>
      </c>
      <c r="B291" s="20">
        <f>IF($A291="","",IFERROR(TRIM(INDEX(Responses!$A290:$AN290,MATCH(Lists!$B$4,Responses!$A$1:$AN$1,0))&amp;""),""))</f>
        <v/>
      </c>
      <c r="C291" s="20">
        <f>IF($A291="","",IF(IFERROR(TRIM(INDEX(Responses!$A290:$AN290,MATCH(Lists!$B$5,Responses!$A$1:$AN$1,0))&amp;""),"")&lt;&gt;"",IFERROR(TRIM(INDEX(Responses!$A290:$AN290,MATCH(Lists!$B$5,Responses!$A$1:$AN$1,0))&amp;""),""),IFERROR(TRIM(INDEX(Responses!$A290:$AN290,MATCH(Lists!$B$6,Responses!$A$1:$AN$1,0))&amp;""),"")))</f>
        <v/>
      </c>
      <c r="D291" s="20">
        <f>IF($A291="","",IFERROR(TRIM(INDEX(Responses!$A290:$AN290,MATCH(Lists!$B$7,Responses!$A$1:$AN$1,0))&amp;""),""))</f>
        <v/>
      </c>
      <c r="E291" s="20">
        <f>IF($A291="","",IFERROR(TRIM(INDEX(Responses!$A290:$AN290,MATCH(Lists!$B$8,Responses!$A$1:$AN$1,0))&amp;""),""))</f>
        <v/>
      </c>
      <c r="F291" s="20">
        <f>IF($A291="","",IFERROR(TRIM(INDEX(Responses!$A290:$AN290,MATCH(Lists!$B$9,Responses!$A$1:$AN$1,0))&amp;""),""))</f>
        <v/>
      </c>
      <c r="G291" s="20">
        <f>IF($A291="","",IFERROR(TRIM(INDEX(Responses!$A290:$AN290,MATCH(Lists!$B$10,Responses!$A$1:$AN$1,0))&amp;""),""))</f>
        <v/>
      </c>
      <c r="H291" s="20">
        <f>IF($A291="","",IFERROR(TRIM(INDEX(Responses!$A290:$AN290,MATCH(Lists!$B$11,Responses!$A$1:$AN$1,0))&amp;""),""))</f>
        <v/>
      </c>
      <c r="I291" s="20">
        <f>IF($A291="","",IFERROR(TRIM(INDEX(Responses!$A290:$AN290,MATCH(Lists!$B$12,Responses!$A$1:$AN$1,0))&amp;""),""))</f>
        <v/>
      </c>
      <c r="J291" s="20">
        <f>IF($A291="","",IFERROR(TRIM(INDEX(Responses!$A290:$AN290,MATCH(Lists!$B$13,Responses!$A$1:$AN$1,0))&amp;""),""))</f>
        <v/>
      </c>
      <c r="K291" s="20">
        <f>IF($A291="","",IFERROR(TRIM(INDEX(Responses!$A290:$AN290,MATCH(Lists!$B$14,Responses!$A$1:$AN$1,0))&amp;""),""))</f>
        <v/>
      </c>
      <c r="L291" s="20">
        <f>IF($A291="","",IFERROR(TRIM(INDEX(Responses!$A290:$AN290,MATCH(Lists!$B$15,Responses!$A$1:$AN$1,0))&amp;""),""))</f>
        <v/>
      </c>
      <c r="M291" s="20">
        <f>IF($A291="","",IFERROR(TRIM(INDEX(Responses!$A290:$AN290,MATCH(Lists!$B$16,Responses!$A$1:$AN$1,0))&amp;""),""))</f>
        <v/>
      </c>
      <c r="N291" s="20">
        <f>IF($A291="","",IFERROR(TRIM(INDEX(Responses!$A290:$AN290,MATCH(Lists!$B$17,Responses!$A$1:$AN$1,0))&amp;""),""))</f>
        <v/>
      </c>
      <c r="O291" s="20">
        <f>IF($A291="","",IFERROR(TRIM(INDEX(Responses!$A290:$AN290,MATCH(Lists!$B$18,Responses!$A$1:$AN$1,0))&amp;""),""))</f>
        <v/>
      </c>
      <c r="P291" s="20">
        <f>IF($A291="","",IFERROR(TRIM(INDEX(Responses!$A290:$AN290,MATCH(Lists!$B$19,Responses!$A$1:$AN$1,0))&amp;""),""))</f>
        <v/>
      </c>
      <c r="Q291" s="20">
        <f>IF($A291="","",IFERROR(TRIM(INDEX(Responses!$A290:$AN290,MATCH(Lists!$B$24,Responses!$A$1:$AN$1,0))&amp;""),""))</f>
        <v/>
      </c>
      <c r="R291" s="20">
        <f>IF($A291="","",IFERROR(TRIM(INDEX(Responses!$A290:$AN290,MATCH(Lists!$B$21,Responses!$A$1:$AN$1,0))&amp;""),""))</f>
        <v/>
      </c>
    </row>
    <row r="292">
      <c r="A292" s="20">
        <f>IFERROR(TRIM(INDEX(Responses!$A291:$AN291,MATCH(Lists!$B$3,Responses!$A$1:$AN$1,0))&amp;""),"")</f>
        <v/>
      </c>
      <c r="B292" s="20">
        <f>IF($A292="","",IFERROR(TRIM(INDEX(Responses!$A291:$AN291,MATCH(Lists!$B$4,Responses!$A$1:$AN$1,0))&amp;""),""))</f>
        <v/>
      </c>
      <c r="C292" s="20">
        <f>IF($A292="","",IF(IFERROR(TRIM(INDEX(Responses!$A291:$AN291,MATCH(Lists!$B$5,Responses!$A$1:$AN$1,0))&amp;""),"")&lt;&gt;"",IFERROR(TRIM(INDEX(Responses!$A291:$AN291,MATCH(Lists!$B$5,Responses!$A$1:$AN$1,0))&amp;""),""),IFERROR(TRIM(INDEX(Responses!$A291:$AN291,MATCH(Lists!$B$6,Responses!$A$1:$AN$1,0))&amp;""),"")))</f>
        <v/>
      </c>
      <c r="D292" s="20">
        <f>IF($A292="","",IFERROR(TRIM(INDEX(Responses!$A291:$AN291,MATCH(Lists!$B$7,Responses!$A$1:$AN$1,0))&amp;""),""))</f>
        <v/>
      </c>
      <c r="E292" s="20">
        <f>IF($A292="","",IFERROR(TRIM(INDEX(Responses!$A291:$AN291,MATCH(Lists!$B$8,Responses!$A$1:$AN$1,0))&amp;""),""))</f>
        <v/>
      </c>
      <c r="F292" s="20">
        <f>IF($A292="","",IFERROR(TRIM(INDEX(Responses!$A291:$AN291,MATCH(Lists!$B$9,Responses!$A$1:$AN$1,0))&amp;""),""))</f>
        <v/>
      </c>
      <c r="G292" s="20">
        <f>IF($A292="","",IFERROR(TRIM(INDEX(Responses!$A291:$AN291,MATCH(Lists!$B$10,Responses!$A$1:$AN$1,0))&amp;""),""))</f>
        <v/>
      </c>
      <c r="H292" s="20">
        <f>IF($A292="","",IFERROR(TRIM(INDEX(Responses!$A291:$AN291,MATCH(Lists!$B$11,Responses!$A$1:$AN$1,0))&amp;""),""))</f>
        <v/>
      </c>
      <c r="I292" s="20">
        <f>IF($A292="","",IFERROR(TRIM(INDEX(Responses!$A291:$AN291,MATCH(Lists!$B$12,Responses!$A$1:$AN$1,0))&amp;""),""))</f>
        <v/>
      </c>
      <c r="J292" s="20">
        <f>IF($A292="","",IFERROR(TRIM(INDEX(Responses!$A291:$AN291,MATCH(Lists!$B$13,Responses!$A$1:$AN$1,0))&amp;""),""))</f>
        <v/>
      </c>
      <c r="K292" s="20">
        <f>IF($A292="","",IFERROR(TRIM(INDEX(Responses!$A291:$AN291,MATCH(Lists!$B$14,Responses!$A$1:$AN$1,0))&amp;""),""))</f>
        <v/>
      </c>
      <c r="L292" s="20">
        <f>IF($A292="","",IFERROR(TRIM(INDEX(Responses!$A291:$AN291,MATCH(Lists!$B$15,Responses!$A$1:$AN$1,0))&amp;""),""))</f>
        <v/>
      </c>
      <c r="M292" s="20">
        <f>IF($A292="","",IFERROR(TRIM(INDEX(Responses!$A291:$AN291,MATCH(Lists!$B$16,Responses!$A$1:$AN$1,0))&amp;""),""))</f>
        <v/>
      </c>
      <c r="N292" s="20">
        <f>IF($A292="","",IFERROR(TRIM(INDEX(Responses!$A291:$AN291,MATCH(Lists!$B$17,Responses!$A$1:$AN$1,0))&amp;""),""))</f>
        <v/>
      </c>
      <c r="O292" s="20">
        <f>IF($A292="","",IFERROR(TRIM(INDEX(Responses!$A291:$AN291,MATCH(Lists!$B$18,Responses!$A$1:$AN$1,0))&amp;""),""))</f>
        <v/>
      </c>
      <c r="P292" s="20">
        <f>IF($A292="","",IFERROR(TRIM(INDEX(Responses!$A291:$AN291,MATCH(Lists!$B$19,Responses!$A$1:$AN$1,0))&amp;""),""))</f>
        <v/>
      </c>
      <c r="Q292" s="20">
        <f>IF($A292="","",IFERROR(TRIM(INDEX(Responses!$A291:$AN291,MATCH(Lists!$B$24,Responses!$A$1:$AN$1,0))&amp;""),""))</f>
        <v/>
      </c>
      <c r="R292" s="20">
        <f>IF($A292="","",IFERROR(TRIM(INDEX(Responses!$A291:$AN291,MATCH(Lists!$B$21,Responses!$A$1:$AN$1,0))&amp;""),""))</f>
        <v/>
      </c>
    </row>
    <row r="293">
      <c r="A293" s="20">
        <f>IFERROR(TRIM(INDEX(Responses!$A292:$AN292,MATCH(Lists!$B$3,Responses!$A$1:$AN$1,0))&amp;""),"")</f>
        <v/>
      </c>
      <c r="B293" s="20">
        <f>IF($A293="","",IFERROR(TRIM(INDEX(Responses!$A292:$AN292,MATCH(Lists!$B$4,Responses!$A$1:$AN$1,0))&amp;""),""))</f>
        <v/>
      </c>
      <c r="C293" s="20">
        <f>IF($A293="","",IF(IFERROR(TRIM(INDEX(Responses!$A292:$AN292,MATCH(Lists!$B$5,Responses!$A$1:$AN$1,0))&amp;""),"")&lt;&gt;"",IFERROR(TRIM(INDEX(Responses!$A292:$AN292,MATCH(Lists!$B$5,Responses!$A$1:$AN$1,0))&amp;""),""),IFERROR(TRIM(INDEX(Responses!$A292:$AN292,MATCH(Lists!$B$6,Responses!$A$1:$AN$1,0))&amp;""),"")))</f>
        <v/>
      </c>
      <c r="D293" s="20">
        <f>IF($A293="","",IFERROR(TRIM(INDEX(Responses!$A292:$AN292,MATCH(Lists!$B$7,Responses!$A$1:$AN$1,0))&amp;""),""))</f>
        <v/>
      </c>
      <c r="E293" s="20">
        <f>IF($A293="","",IFERROR(TRIM(INDEX(Responses!$A292:$AN292,MATCH(Lists!$B$8,Responses!$A$1:$AN$1,0))&amp;""),""))</f>
        <v/>
      </c>
      <c r="F293" s="20">
        <f>IF($A293="","",IFERROR(TRIM(INDEX(Responses!$A292:$AN292,MATCH(Lists!$B$9,Responses!$A$1:$AN$1,0))&amp;""),""))</f>
        <v/>
      </c>
      <c r="G293" s="20">
        <f>IF($A293="","",IFERROR(TRIM(INDEX(Responses!$A292:$AN292,MATCH(Lists!$B$10,Responses!$A$1:$AN$1,0))&amp;""),""))</f>
        <v/>
      </c>
      <c r="H293" s="20">
        <f>IF($A293="","",IFERROR(TRIM(INDEX(Responses!$A292:$AN292,MATCH(Lists!$B$11,Responses!$A$1:$AN$1,0))&amp;""),""))</f>
        <v/>
      </c>
      <c r="I293" s="20">
        <f>IF($A293="","",IFERROR(TRIM(INDEX(Responses!$A292:$AN292,MATCH(Lists!$B$12,Responses!$A$1:$AN$1,0))&amp;""),""))</f>
        <v/>
      </c>
      <c r="J293" s="20">
        <f>IF($A293="","",IFERROR(TRIM(INDEX(Responses!$A292:$AN292,MATCH(Lists!$B$13,Responses!$A$1:$AN$1,0))&amp;""),""))</f>
        <v/>
      </c>
      <c r="K293" s="20">
        <f>IF($A293="","",IFERROR(TRIM(INDEX(Responses!$A292:$AN292,MATCH(Lists!$B$14,Responses!$A$1:$AN$1,0))&amp;""),""))</f>
        <v/>
      </c>
      <c r="L293" s="20">
        <f>IF($A293="","",IFERROR(TRIM(INDEX(Responses!$A292:$AN292,MATCH(Lists!$B$15,Responses!$A$1:$AN$1,0))&amp;""),""))</f>
        <v/>
      </c>
      <c r="M293" s="20">
        <f>IF($A293="","",IFERROR(TRIM(INDEX(Responses!$A292:$AN292,MATCH(Lists!$B$16,Responses!$A$1:$AN$1,0))&amp;""),""))</f>
        <v/>
      </c>
      <c r="N293" s="20">
        <f>IF($A293="","",IFERROR(TRIM(INDEX(Responses!$A292:$AN292,MATCH(Lists!$B$17,Responses!$A$1:$AN$1,0))&amp;""),""))</f>
        <v/>
      </c>
      <c r="O293" s="20">
        <f>IF($A293="","",IFERROR(TRIM(INDEX(Responses!$A292:$AN292,MATCH(Lists!$B$18,Responses!$A$1:$AN$1,0))&amp;""),""))</f>
        <v/>
      </c>
      <c r="P293" s="20">
        <f>IF($A293="","",IFERROR(TRIM(INDEX(Responses!$A292:$AN292,MATCH(Lists!$B$19,Responses!$A$1:$AN$1,0))&amp;""),""))</f>
        <v/>
      </c>
      <c r="Q293" s="20">
        <f>IF($A293="","",IFERROR(TRIM(INDEX(Responses!$A292:$AN292,MATCH(Lists!$B$24,Responses!$A$1:$AN$1,0))&amp;""),""))</f>
        <v/>
      </c>
      <c r="R293" s="20">
        <f>IF($A293="","",IFERROR(TRIM(INDEX(Responses!$A292:$AN292,MATCH(Lists!$B$21,Responses!$A$1:$AN$1,0))&amp;""),""))</f>
        <v/>
      </c>
    </row>
    <row r="294">
      <c r="A294" s="20">
        <f>IFERROR(TRIM(INDEX(Responses!$A293:$AN293,MATCH(Lists!$B$3,Responses!$A$1:$AN$1,0))&amp;""),"")</f>
        <v/>
      </c>
      <c r="B294" s="20">
        <f>IF($A294="","",IFERROR(TRIM(INDEX(Responses!$A293:$AN293,MATCH(Lists!$B$4,Responses!$A$1:$AN$1,0))&amp;""),""))</f>
        <v/>
      </c>
      <c r="C294" s="20">
        <f>IF($A294="","",IF(IFERROR(TRIM(INDEX(Responses!$A293:$AN293,MATCH(Lists!$B$5,Responses!$A$1:$AN$1,0))&amp;""),"")&lt;&gt;"",IFERROR(TRIM(INDEX(Responses!$A293:$AN293,MATCH(Lists!$B$5,Responses!$A$1:$AN$1,0))&amp;""),""),IFERROR(TRIM(INDEX(Responses!$A293:$AN293,MATCH(Lists!$B$6,Responses!$A$1:$AN$1,0))&amp;""),"")))</f>
        <v/>
      </c>
      <c r="D294" s="20">
        <f>IF($A294="","",IFERROR(TRIM(INDEX(Responses!$A293:$AN293,MATCH(Lists!$B$7,Responses!$A$1:$AN$1,0))&amp;""),""))</f>
        <v/>
      </c>
      <c r="E294" s="20">
        <f>IF($A294="","",IFERROR(TRIM(INDEX(Responses!$A293:$AN293,MATCH(Lists!$B$8,Responses!$A$1:$AN$1,0))&amp;""),""))</f>
        <v/>
      </c>
      <c r="F294" s="20">
        <f>IF($A294="","",IFERROR(TRIM(INDEX(Responses!$A293:$AN293,MATCH(Lists!$B$9,Responses!$A$1:$AN$1,0))&amp;""),""))</f>
        <v/>
      </c>
      <c r="G294" s="20">
        <f>IF($A294="","",IFERROR(TRIM(INDEX(Responses!$A293:$AN293,MATCH(Lists!$B$10,Responses!$A$1:$AN$1,0))&amp;""),""))</f>
        <v/>
      </c>
      <c r="H294" s="20">
        <f>IF($A294="","",IFERROR(TRIM(INDEX(Responses!$A293:$AN293,MATCH(Lists!$B$11,Responses!$A$1:$AN$1,0))&amp;""),""))</f>
        <v/>
      </c>
      <c r="I294" s="20">
        <f>IF($A294="","",IFERROR(TRIM(INDEX(Responses!$A293:$AN293,MATCH(Lists!$B$12,Responses!$A$1:$AN$1,0))&amp;""),""))</f>
        <v/>
      </c>
      <c r="J294" s="20">
        <f>IF($A294="","",IFERROR(TRIM(INDEX(Responses!$A293:$AN293,MATCH(Lists!$B$13,Responses!$A$1:$AN$1,0))&amp;""),""))</f>
        <v/>
      </c>
      <c r="K294" s="20">
        <f>IF($A294="","",IFERROR(TRIM(INDEX(Responses!$A293:$AN293,MATCH(Lists!$B$14,Responses!$A$1:$AN$1,0))&amp;""),""))</f>
        <v/>
      </c>
      <c r="L294" s="20">
        <f>IF($A294="","",IFERROR(TRIM(INDEX(Responses!$A293:$AN293,MATCH(Lists!$B$15,Responses!$A$1:$AN$1,0))&amp;""),""))</f>
        <v/>
      </c>
      <c r="M294" s="20">
        <f>IF($A294="","",IFERROR(TRIM(INDEX(Responses!$A293:$AN293,MATCH(Lists!$B$16,Responses!$A$1:$AN$1,0))&amp;""),""))</f>
        <v/>
      </c>
      <c r="N294" s="20">
        <f>IF($A294="","",IFERROR(TRIM(INDEX(Responses!$A293:$AN293,MATCH(Lists!$B$17,Responses!$A$1:$AN$1,0))&amp;""),""))</f>
        <v/>
      </c>
      <c r="O294" s="20">
        <f>IF($A294="","",IFERROR(TRIM(INDEX(Responses!$A293:$AN293,MATCH(Lists!$B$18,Responses!$A$1:$AN$1,0))&amp;""),""))</f>
        <v/>
      </c>
      <c r="P294" s="20">
        <f>IF($A294="","",IFERROR(TRIM(INDEX(Responses!$A293:$AN293,MATCH(Lists!$B$19,Responses!$A$1:$AN$1,0))&amp;""),""))</f>
        <v/>
      </c>
      <c r="Q294" s="20">
        <f>IF($A294="","",IFERROR(TRIM(INDEX(Responses!$A293:$AN293,MATCH(Lists!$B$24,Responses!$A$1:$AN$1,0))&amp;""),""))</f>
        <v/>
      </c>
      <c r="R294" s="20">
        <f>IF($A294="","",IFERROR(TRIM(INDEX(Responses!$A293:$AN293,MATCH(Lists!$B$21,Responses!$A$1:$AN$1,0))&amp;""),""))</f>
        <v/>
      </c>
    </row>
    <row r="295">
      <c r="A295" s="20">
        <f>IFERROR(TRIM(INDEX(Responses!$A294:$AN294,MATCH(Lists!$B$3,Responses!$A$1:$AN$1,0))&amp;""),"")</f>
        <v/>
      </c>
      <c r="B295" s="20">
        <f>IF($A295="","",IFERROR(TRIM(INDEX(Responses!$A294:$AN294,MATCH(Lists!$B$4,Responses!$A$1:$AN$1,0))&amp;""),""))</f>
        <v/>
      </c>
      <c r="C295" s="20">
        <f>IF($A295="","",IF(IFERROR(TRIM(INDEX(Responses!$A294:$AN294,MATCH(Lists!$B$5,Responses!$A$1:$AN$1,0))&amp;""),"")&lt;&gt;"",IFERROR(TRIM(INDEX(Responses!$A294:$AN294,MATCH(Lists!$B$5,Responses!$A$1:$AN$1,0))&amp;""),""),IFERROR(TRIM(INDEX(Responses!$A294:$AN294,MATCH(Lists!$B$6,Responses!$A$1:$AN$1,0))&amp;""),"")))</f>
        <v/>
      </c>
      <c r="D295" s="20">
        <f>IF($A295="","",IFERROR(TRIM(INDEX(Responses!$A294:$AN294,MATCH(Lists!$B$7,Responses!$A$1:$AN$1,0))&amp;""),""))</f>
        <v/>
      </c>
      <c r="E295" s="20">
        <f>IF($A295="","",IFERROR(TRIM(INDEX(Responses!$A294:$AN294,MATCH(Lists!$B$8,Responses!$A$1:$AN$1,0))&amp;""),""))</f>
        <v/>
      </c>
      <c r="F295" s="20">
        <f>IF($A295="","",IFERROR(TRIM(INDEX(Responses!$A294:$AN294,MATCH(Lists!$B$9,Responses!$A$1:$AN$1,0))&amp;""),""))</f>
        <v/>
      </c>
      <c r="G295" s="20">
        <f>IF($A295="","",IFERROR(TRIM(INDEX(Responses!$A294:$AN294,MATCH(Lists!$B$10,Responses!$A$1:$AN$1,0))&amp;""),""))</f>
        <v/>
      </c>
      <c r="H295" s="20">
        <f>IF($A295="","",IFERROR(TRIM(INDEX(Responses!$A294:$AN294,MATCH(Lists!$B$11,Responses!$A$1:$AN$1,0))&amp;""),""))</f>
        <v/>
      </c>
      <c r="I295" s="20">
        <f>IF($A295="","",IFERROR(TRIM(INDEX(Responses!$A294:$AN294,MATCH(Lists!$B$12,Responses!$A$1:$AN$1,0))&amp;""),""))</f>
        <v/>
      </c>
      <c r="J295" s="20">
        <f>IF($A295="","",IFERROR(TRIM(INDEX(Responses!$A294:$AN294,MATCH(Lists!$B$13,Responses!$A$1:$AN$1,0))&amp;""),""))</f>
        <v/>
      </c>
      <c r="K295" s="20">
        <f>IF($A295="","",IFERROR(TRIM(INDEX(Responses!$A294:$AN294,MATCH(Lists!$B$14,Responses!$A$1:$AN$1,0))&amp;""),""))</f>
        <v/>
      </c>
      <c r="L295" s="20">
        <f>IF($A295="","",IFERROR(TRIM(INDEX(Responses!$A294:$AN294,MATCH(Lists!$B$15,Responses!$A$1:$AN$1,0))&amp;""),""))</f>
        <v/>
      </c>
      <c r="M295" s="20">
        <f>IF($A295="","",IFERROR(TRIM(INDEX(Responses!$A294:$AN294,MATCH(Lists!$B$16,Responses!$A$1:$AN$1,0))&amp;""),""))</f>
        <v/>
      </c>
      <c r="N295" s="20">
        <f>IF($A295="","",IFERROR(TRIM(INDEX(Responses!$A294:$AN294,MATCH(Lists!$B$17,Responses!$A$1:$AN$1,0))&amp;""),""))</f>
        <v/>
      </c>
      <c r="O295" s="20">
        <f>IF($A295="","",IFERROR(TRIM(INDEX(Responses!$A294:$AN294,MATCH(Lists!$B$18,Responses!$A$1:$AN$1,0))&amp;""),""))</f>
        <v/>
      </c>
      <c r="P295" s="20">
        <f>IF($A295="","",IFERROR(TRIM(INDEX(Responses!$A294:$AN294,MATCH(Lists!$B$19,Responses!$A$1:$AN$1,0))&amp;""),""))</f>
        <v/>
      </c>
      <c r="Q295" s="20">
        <f>IF($A295="","",IFERROR(TRIM(INDEX(Responses!$A294:$AN294,MATCH(Lists!$B$24,Responses!$A$1:$AN$1,0))&amp;""),""))</f>
        <v/>
      </c>
      <c r="R295" s="20">
        <f>IF($A295="","",IFERROR(TRIM(INDEX(Responses!$A294:$AN294,MATCH(Lists!$B$21,Responses!$A$1:$AN$1,0))&amp;""),""))</f>
        <v/>
      </c>
    </row>
    <row r="296">
      <c r="A296" s="20">
        <f>IFERROR(TRIM(INDEX(Responses!$A295:$AN295,MATCH(Lists!$B$3,Responses!$A$1:$AN$1,0))&amp;""),"")</f>
        <v/>
      </c>
      <c r="B296" s="20">
        <f>IF($A296="","",IFERROR(TRIM(INDEX(Responses!$A295:$AN295,MATCH(Lists!$B$4,Responses!$A$1:$AN$1,0))&amp;""),""))</f>
        <v/>
      </c>
      <c r="C296" s="20">
        <f>IF($A296="","",IF(IFERROR(TRIM(INDEX(Responses!$A295:$AN295,MATCH(Lists!$B$5,Responses!$A$1:$AN$1,0))&amp;""),"")&lt;&gt;"",IFERROR(TRIM(INDEX(Responses!$A295:$AN295,MATCH(Lists!$B$5,Responses!$A$1:$AN$1,0))&amp;""),""),IFERROR(TRIM(INDEX(Responses!$A295:$AN295,MATCH(Lists!$B$6,Responses!$A$1:$AN$1,0))&amp;""),"")))</f>
        <v/>
      </c>
      <c r="D296" s="20">
        <f>IF($A296="","",IFERROR(TRIM(INDEX(Responses!$A295:$AN295,MATCH(Lists!$B$7,Responses!$A$1:$AN$1,0))&amp;""),""))</f>
        <v/>
      </c>
      <c r="E296" s="20">
        <f>IF($A296="","",IFERROR(TRIM(INDEX(Responses!$A295:$AN295,MATCH(Lists!$B$8,Responses!$A$1:$AN$1,0))&amp;""),""))</f>
        <v/>
      </c>
      <c r="F296" s="20">
        <f>IF($A296="","",IFERROR(TRIM(INDEX(Responses!$A295:$AN295,MATCH(Lists!$B$9,Responses!$A$1:$AN$1,0))&amp;""),""))</f>
        <v/>
      </c>
      <c r="G296" s="20">
        <f>IF($A296="","",IFERROR(TRIM(INDEX(Responses!$A295:$AN295,MATCH(Lists!$B$10,Responses!$A$1:$AN$1,0))&amp;""),""))</f>
        <v/>
      </c>
      <c r="H296" s="20">
        <f>IF($A296="","",IFERROR(TRIM(INDEX(Responses!$A295:$AN295,MATCH(Lists!$B$11,Responses!$A$1:$AN$1,0))&amp;""),""))</f>
        <v/>
      </c>
      <c r="I296" s="20">
        <f>IF($A296="","",IFERROR(TRIM(INDEX(Responses!$A295:$AN295,MATCH(Lists!$B$12,Responses!$A$1:$AN$1,0))&amp;""),""))</f>
        <v/>
      </c>
      <c r="J296" s="20">
        <f>IF($A296="","",IFERROR(TRIM(INDEX(Responses!$A295:$AN295,MATCH(Lists!$B$13,Responses!$A$1:$AN$1,0))&amp;""),""))</f>
        <v/>
      </c>
      <c r="K296" s="20">
        <f>IF($A296="","",IFERROR(TRIM(INDEX(Responses!$A295:$AN295,MATCH(Lists!$B$14,Responses!$A$1:$AN$1,0))&amp;""),""))</f>
        <v/>
      </c>
      <c r="L296" s="20">
        <f>IF($A296="","",IFERROR(TRIM(INDEX(Responses!$A295:$AN295,MATCH(Lists!$B$15,Responses!$A$1:$AN$1,0))&amp;""),""))</f>
        <v/>
      </c>
      <c r="M296" s="20">
        <f>IF($A296="","",IFERROR(TRIM(INDEX(Responses!$A295:$AN295,MATCH(Lists!$B$16,Responses!$A$1:$AN$1,0))&amp;""),""))</f>
        <v/>
      </c>
      <c r="N296" s="20">
        <f>IF($A296="","",IFERROR(TRIM(INDEX(Responses!$A295:$AN295,MATCH(Lists!$B$17,Responses!$A$1:$AN$1,0))&amp;""),""))</f>
        <v/>
      </c>
      <c r="O296" s="20">
        <f>IF($A296="","",IFERROR(TRIM(INDEX(Responses!$A295:$AN295,MATCH(Lists!$B$18,Responses!$A$1:$AN$1,0))&amp;""),""))</f>
        <v/>
      </c>
      <c r="P296" s="20">
        <f>IF($A296="","",IFERROR(TRIM(INDEX(Responses!$A295:$AN295,MATCH(Lists!$B$19,Responses!$A$1:$AN$1,0))&amp;""),""))</f>
        <v/>
      </c>
      <c r="Q296" s="20">
        <f>IF($A296="","",IFERROR(TRIM(INDEX(Responses!$A295:$AN295,MATCH(Lists!$B$24,Responses!$A$1:$AN$1,0))&amp;""),""))</f>
        <v/>
      </c>
      <c r="R296" s="20">
        <f>IF($A296="","",IFERROR(TRIM(INDEX(Responses!$A295:$AN295,MATCH(Lists!$B$21,Responses!$A$1:$AN$1,0))&amp;""),""))</f>
        <v/>
      </c>
    </row>
    <row r="297">
      <c r="A297" s="20">
        <f>IFERROR(TRIM(INDEX(Responses!$A296:$AN296,MATCH(Lists!$B$3,Responses!$A$1:$AN$1,0))&amp;""),"")</f>
        <v/>
      </c>
      <c r="B297" s="20">
        <f>IF($A297="","",IFERROR(TRIM(INDEX(Responses!$A296:$AN296,MATCH(Lists!$B$4,Responses!$A$1:$AN$1,0))&amp;""),""))</f>
        <v/>
      </c>
      <c r="C297" s="20">
        <f>IF($A297="","",IF(IFERROR(TRIM(INDEX(Responses!$A296:$AN296,MATCH(Lists!$B$5,Responses!$A$1:$AN$1,0))&amp;""),"")&lt;&gt;"",IFERROR(TRIM(INDEX(Responses!$A296:$AN296,MATCH(Lists!$B$5,Responses!$A$1:$AN$1,0))&amp;""),""),IFERROR(TRIM(INDEX(Responses!$A296:$AN296,MATCH(Lists!$B$6,Responses!$A$1:$AN$1,0))&amp;""),"")))</f>
        <v/>
      </c>
      <c r="D297" s="20">
        <f>IF($A297="","",IFERROR(TRIM(INDEX(Responses!$A296:$AN296,MATCH(Lists!$B$7,Responses!$A$1:$AN$1,0))&amp;""),""))</f>
        <v/>
      </c>
      <c r="E297" s="20">
        <f>IF($A297="","",IFERROR(TRIM(INDEX(Responses!$A296:$AN296,MATCH(Lists!$B$8,Responses!$A$1:$AN$1,0))&amp;""),""))</f>
        <v/>
      </c>
      <c r="F297" s="20">
        <f>IF($A297="","",IFERROR(TRIM(INDEX(Responses!$A296:$AN296,MATCH(Lists!$B$9,Responses!$A$1:$AN$1,0))&amp;""),""))</f>
        <v/>
      </c>
      <c r="G297" s="20">
        <f>IF($A297="","",IFERROR(TRIM(INDEX(Responses!$A296:$AN296,MATCH(Lists!$B$10,Responses!$A$1:$AN$1,0))&amp;""),""))</f>
        <v/>
      </c>
      <c r="H297" s="20">
        <f>IF($A297="","",IFERROR(TRIM(INDEX(Responses!$A296:$AN296,MATCH(Lists!$B$11,Responses!$A$1:$AN$1,0))&amp;""),""))</f>
        <v/>
      </c>
      <c r="I297" s="20">
        <f>IF($A297="","",IFERROR(TRIM(INDEX(Responses!$A296:$AN296,MATCH(Lists!$B$12,Responses!$A$1:$AN$1,0))&amp;""),""))</f>
        <v/>
      </c>
      <c r="J297" s="20">
        <f>IF($A297="","",IFERROR(TRIM(INDEX(Responses!$A296:$AN296,MATCH(Lists!$B$13,Responses!$A$1:$AN$1,0))&amp;""),""))</f>
        <v/>
      </c>
      <c r="K297" s="20">
        <f>IF($A297="","",IFERROR(TRIM(INDEX(Responses!$A296:$AN296,MATCH(Lists!$B$14,Responses!$A$1:$AN$1,0))&amp;""),""))</f>
        <v/>
      </c>
      <c r="L297" s="20">
        <f>IF($A297="","",IFERROR(TRIM(INDEX(Responses!$A296:$AN296,MATCH(Lists!$B$15,Responses!$A$1:$AN$1,0))&amp;""),""))</f>
        <v/>
      </c>
      <c r="M297" s="20">
        <f>IF($A297="","",IFERROR(TRIM(INDEX(Responses!$A296:$AN296,MATCH(Lists!$B$16,Responses!$A$1:$AN$1,0))&amp;""),""))</f>
        <v/>
      </c>
      <c r="N297" s="20">
        <f>IF($A297="","",IFERROR(TRIM(INDEX(Responses!$A296:$AN296,MATCH(Lists!$B$17,Responses!$A$1:$AN$1,0))&amp;""),""))</f>
        <v/>
      </c>
      <c r="O297" s="20">
        <f>IF($A297="","",IFERROR(TRIM(INDEX(Responses!$A296:$AN296,MATCH(Lists!$B$18,Responses!$A$1:$AN$1,0))&amp;""),""))</f>
        <v/>
      </c>
      <c r="P297" s="20">
        <f>IF($A297="","",IFERROR(TRIM(INDEX(Responses!$A296:$AN296,MATCH(Lists!$B$19,Responses!$A$1:$AN$1,0))&amp;""),""))</f>
        <v/>
      </c>
      <c r="Q297" s="20">
        <f>IF($A297="","",IFERROR(TRIM(INDEX(Responses!$A296:$AN296,MATCH(Lists!$B$24,Responses!$A$1:$AN$1,0))&amp;""),""))</f>
        <v/>
      </c>
      <c r="R297" s="20">
        <f>IF($A297="","",IFERROR(TRIM(INDEX(Responses!$A296:$AN296,MATCH(Lists!$B$21,Responses!$A$1:$AN$1,0))&amp;""),""))</f>
        <v/>
      </c>
    </row>
    <row r="298">
      <c r="A298" s="20">
        <f>IFERROR(TRIM(INDEX(Responses!$A297:$AN297,MATCH(Lists!$B$3,Responses!$A$1:$AN$1,0))&amp;""),"")</f>
        <v/>
      </c>
      <c r="B298" s="20">
        <f>IF($A298="","",IFERROR(TRIM(INDEX(Responses!$A297:$AN297,MATCH(Lists!$B$4,Responses!$A$1:$AN$1,0))&amp;""),""))</f>
        <v/>
      </c>
      <c r="C298" s="20">
        <f>IF($A298="","",IF(IFERROR(TRIM(INDEX(Responses!$A297:$AN297,MATCH(Lists!$B$5,Responses!$A$1:$AN$1,0))&amp;""),"")&lt;&gt;"",IFERROR(TRIM(INDEX(Responses!$A297:$AN297,MATCH(Lists!$B$5,Responses!$A$1:$AN$1,0))&amp;""),""),IFERROR(TRIM(INDEX(Responses!$A297:$AN297,MATCH(Lists!$B$6,Responses!$A$1:$AN$1,0))&amp;""),"")))</f>
        <v/>
      </c>
      <c r="D298" s="20">
        <f>IF($A298="","",IFERROR(TRIM(INDEX(Responses!$A297:$AN297,MATCH(Lists!$B$7,Responses!$A$1:$AN$1,0))&amp;""),""))</f>
        <v/>
      </c>
      <c r="E298" s="20">
        <f>IF($A298="","",IFERROR(TRIM(INDEX(Responses!$A297:$AN297,MATCH(Lists!$B$8,Responses!$A$1:$AN$1,0))&amp;""),""))</f>
        <v/>
      </c>
      <c r="F298" s="20">
        <f>IF($A298="","",IFERROR(TRIM(INDEX(Responses!$A297:$AN297,MATCH(Lists!$B$9,Responses!$A$1:$AN$1,0))&amp;""),""))</f>
        <v/>
      </c>
      <c r="G298" s="20">
        <f>IF($A298="","",IFERROR(TRIM(INDEX(Responses!$A297:$AN297,MATCH(Lists!$B$10,Responses!$A$1:$AN$1,0))&amp;""),""))</f>
        <v/>
      </c>
      <c r="H298" s="20">
        <f>IF($A298="","",IFERROR(TRIM(INDEX(Responses!$A297:$AN297,MATCH(Lists!$B$11,Responses!$A$1:$AN$1,0))&amp;""),""))</f>
        <v/>
      </c>
      <c r="I298" s="20">
        <f>IF($A298="","",IFERROR(TRIM(INDEX(Responses!$A297:$AN297,MATCH(Lists!$B$12,Responses!$A$1:$AN$1,0))&amp;""),""))</f>
        <v/>
      </c>
      <c r="J298" s="20">
        <f>IF($A298="","",IFERROR(TRIM(INDEX(Responses!$A297:$AN297,MATCH(Lists!$B$13,Responses!$A$1:$AN$1,0))&amp;""),""))</f>
        <v/>
      </c>
      <c r="K298" s="20">
        <f>IF($A298="","",IFERROR(TRIM(INDEX(Responses!$A297:$AN297,MATCH(Lists!$B$14,Responses!$A$1:$AN$1,0))&amp;""),""))</f>
        <v/>
      </c>
      <c r="L298" s="20">
        <f>IF($A298="","",IFERROR(TRIM(INDEX(Responses!$A297:$AN297,MATCH(Lists!$B$15,Responses!$A$1:$AN$1,0))&amp;""),""))</f>
        <v/>
      </c>
      <c r="M298" s="20">
        <f>IF($A298="","",IFERROR(TRIM(INDEX(Responses!$A297:$AN297,MATCH(Lists!$B$16,Responses!$A$1:$AN$1,0))&amp;""),""))</f>
        <v/>
      </c>
      <c r="N298" s="20">
        <f>IF($A298="","",IFERROR(TRIM(INDEX(Responses!$A297:$AN297,MATCH(Lists!$B$17,Responses!$A$1:$AN$1,0))&amp;""),""))</f>
        <v/>
      </c>
      <c r="O298" s="20">
        <f>IF($A298="","",IFERROR(TRIM(INDEX(Responses!$A297:$AN297,MATCH(Lists!$B$18,Responses!$A$1:$AN$1,0))&amp;""),""))</f>
        <v/>
      </c>
      <c r="P298" s="20">
        <f>IF($A298="","",IFERROR(TRIM(INDEX(Responses!$A297:$AN297,MATCH(Lists!$B$19,Responses!$A$1:$AN$1,0))&amp;""),""))</f>
        <v/>
      </c>
      <c r="Q298" s="20">
        <f>IF($A298="","",IFERROR(TRIM(INDEX(Responses!$A297:$AN297,MATCH(Lists!$B$24,Responses!$A$1:$AN$1,0))&amp;""),""))</f>
        <v/>
      </c>
      <c r="R298" s="20">
        <f>IF($A298="","",IFERROR(TRIM(INDEX(Responses!$A297:$AN297,MATCH(Lists!$B$21,Responses!$A$1:$AN$1,0))&amp;""),""))</f>
        <v/>
      </c>
    </row>
    <row r="299">
      <c r="A299" s="20">
        <f>IFERROR(TRIM(INDEX(Responses!$A298:$AN298,MATCH(Lists!$B$3,Responses!$A$1:$AN$1,0))&amp;""),"")</f>
        <v/>
      </c>
      <c r="B299" s="20">
        <f>IF($A299="","",IFERROR(TRIM(INDEX(Responses!$A298:$AN298,MATCH(Lists!$B$4,Responses!$A$1:$AN$1,0))&amp;""),""))</f>
        <v/>
      </c>
      <c r="C299" s="20">
        <f>IF($A299="","",IF(IFERROR(TRIM(INDEX(Responses!$A298:$AN298,MATCH(Lists!$B$5,Responses!$A$1:$AN$1,0))&amp;""),"")&lt;&gt;"",IFERROR(TRIM(INDEX(Responses!$A298:$AN298,MATCH(Lists!$B$5,Responses!$A$1:$AN$1,0))&amp;""),""),IFERROR(TRIM(INDEX(Responses!$A298:$AN298,MATCH(Lists!$B$6,Responses!$A$1:$AN$1,0))&amp;""),"")))</f>
        <v/>
      </c>
      <c r="D299" s="20">
        <f>IF($A299="","",IFERROR(TRIM(INDEX(Responses!$A298:$AN298,MATCH(Lists!$B$7,Responses!$A$1:$AN$1,0))&amp;""),""))</f>
        <v/>
      </c>
      <c r="E299" s="20">
        <f>IF($A299="","",IFERROR(TRIM(INDEX(Responses!$A298:$AN298,MATCH(Lists!$B$8,Responses!$A$1:$AN$1,0))&amp;""),""))</f>
        <v/>
      </c>
      <c r="F299" s="20">
        <f>IF($A299="","",IFERROR(TRIM(INDEX(Responses!$A298:$AN298,MATCH(Lists!$B$9,Responses!$A$1:$AN$1,0))&amp;""),""))</f>
        <v/>
      </c>
      <c r="G299" s="20">
        <f>IF($A299="","",IFERROR(TRIM(INDEX(Responses!$A298:$AN298,MATCH(Lists!$B$10,Responses!$A$1:$AN$1,0))&amp;""),""))</f>
        <v/>
      </c>
      <c r="H299" s="20">
        <f>IF($A299="","",IFERROR(TRIM(INDEX(Responses!$A298:$AN298,MATCH(Lists!$B$11,Responses!$A$1:$AN$1,0))&amp;""),""))</f>
        <v/>
      </c>
      <c r="I299" s="20">
        <f>IF($A299="","",IFERROR(TRIM(INDEX(Responses!$A298:$AN298,MATCH(Lists!$B$12,Responses!$A$1:$AN$1,0))&amp;""),""))</f>
        <v/>
      </c>
      <c r="J299" s="20">
        <f>IF($A299="","",IFERROR(TRIM(INDEX(Responses!$A298:$AN298,MATCH(Lists!$B$13,Responses!$A$1:$AN$1,0))&amp;""),""))</f>
        <v/>
      </c>
      <c r="K299" s="20">
        <f>IF($A299="","",IFERROR(TRIM(INDEX(Responses!$A298:$AN298,MATCH(Lists!$B$14,Responses!$A$1:$AN$1,0))&amp;""),""))</f>
        <v/>
      </c>
      <c r="L299" s="20">
        <f>IF($A299="","",IFERROR(TRIM(INDEX(Responses!$A298:$AN298,MATCH(Lists!$B$15,Responses!$A$1:$AN$1,0))&amp;""),""))</f>
        <v/>
      </c>
      <c r="M299" s="20">
        <f>IF($A299="","",IFERROR(TRIM(INDEX(Responses!$A298:$AN298,MATCH(Lists!$B$16,Responses!$A$1:$AN$1,0))&amp;""),""))</f>
        <v/>
      </c>
      <c r="N299" s="20">
        <f>IF($A299="","",IFERROR(TRIM(INDEX(Responses!$A298:$AN298,MATCH(Lists!$B$17,Responses!$A$1:$AN$1,0))&amp;""),""))</f>
        <v/>
      </c>
      <c r="O299" s="20">
        <f>IF($A299="","",IFERROR(TRIM(INDEX(Responses!$A298:$AN298,MATCH(Lists!$B$18,Responses!$A$1:$AN$1,0))&amp;""),""))</f>
        <v/>
      </c>
      <c r="P299" s="20">
        <f>IF($A299="","",IFERROR(TRIM(INDEX(Responses!$A298:$AN298,MATCH(Lists!$B$19,Responses!$A$1:$AN$1,0))&amp;""),""))</f>
        <v/>
      </c>
      <c r="Q299" s="20">
        <f>IF($A299="","",IFERROR(TRIM(INDEX(Responses!$A298:$AN298,MATCH(Lists!$B$24,Responses!$A$1:$AN$1,0))&amp;""),""))</f>
        <v/>
      </c>
      <c r="R299" s="20">
        <f>IF($A299="","",IFERROR(TRIM(INDEX(Responses!$A298:$AN298,MATCH(Lists!$B$21,Responses!$A$1:$AN$1,0))&amp;""),""))</f>
        <v/>
      </c>
    </row>
    <row r="300">
      <c r="A300" s="20">
        <f>IFERROR(TRIM(INDEX(Responses!$A299:$AN299,MATCH(Lists!$B$3,Responses!$A$1:$AN$1,0))&amp;""),"")</f>
        <v/>
      </c>
      <c r="B300" s="20">
        <f>IF($A300="","",IFERROR(TRIM(INDEX(Responses!$A299:$AN299,MATCH(Lists!$B$4,Responses!$A$1:$AN$1,0))&amp;""),""))</f>
        <v/>
      </c>
      <c r="C300" s="20">
        <f>IF($A300="","",IF(IFERROR(TRIM(INDEX(Responses!$A299:$AN299,MATCH(Lists!$B$5,Responses!$A$1:$AN$1,0))&amp;""),"")&lt;&gt;"",IFERROR(TRIM(INDEX(Responses!$A299:$AN299,MATCH(Lists!$B$5,Responses!$A$1:$AN$1,0))&amp;""),""),IFERROR(TRIM(INDEX(Responses!$A299:$AN299,MATCH(Lists!$B$6,Responses!$A$1:$AN$1,0))&amp;""),"")))</f>
        <v/>
      </c>
      <c r="D300" s="20">
        <f>IF($A300="","",IFERROR(TRIM(INDEX(Responses!$A299:$AN299,MATCH(Lists!$B$7,Responses!$A$1:$AN$1,0))&amp;""),""))</f>
        <v/>
      </c>
      <c r="E300" s="20">
        <f>IF($A300="","",IFERROR(TRIM(INDEX(Responses!$A299:$AN299,MATCH(Lists!$B$8,Responses!$A$1:$AN$1,0))&amp;""),""))</f>
        <v/>
      </c>
      <c r="F300" s="20">
        <f>IF($A300="","",IFERROR(TRIM(INDEX(Responses!$A299:$AN299,MATCH(Lists!$B$9,Responses!$A$1:$AN$1,0))&amp;""),""))</f>
        <v/>
      </c>
      <c r="G300" s="20">
        <f>IF($A300="","",IFERROR(TRIM(INDEX(Responses!$A299:$AN299,MATCH(Lists!$B$10,Responses!$A$1:$AN$1,0))&amp;""),""))</f>
        <v/>
      </c>
      <c r="H300" s="20">
        <f>IF($A300="","",IFERROR(TRIM(INDEX(Responses!$A299:$AN299,MATCH(Lists!$B$11,Responses!$A$1:$AN$1,0))&amp;""),""))</f>
        <v/>
      </c>
      <c r="I300" s="20">
        <f>IF($A300="","",IFERROR(TRIM(INDEX(Responses!$A299:$AN299,MATCH(Lists!$B$12,Responses!$A$1:$AN$1,0))&amp;""),""))</f>
        <v/>
      </c>
      <c r="J300" s="20">
        <f>IF($A300="","",IFERROR(TRIM(INDEX(Responses!$A299:$AN299,MATCH(Lists!$B$13,Responses!$A$1:$AN$1,0))&amp;""),""))</f>
        <v/>
      </c>
      <c r="K300" s="20">
        <f>IF($A300="","",IFERROR(TRIM(INDEX(Responses!$A299:$AN299,MATCH(Lists!$B$14,Responses!$A$1:$AN$1,0))&amp;""),""))</f>
        <v/>
      </c>
      <c r="L300" s="20">
        <f>IF($A300="","",IFERROR(TRIM(INDEX(Responses!$A299:$AN299,MATCH(Lists!$B$15,Responses!$A$1:$AN$1,0))&amp;""),""))</f>
        <v/>
      </c>
      <c r="M300" s="20">
        <f>IF($A300="","",IFERROR(TRIM(INDEX(Responses!$A299:$AN299,MATCH(Lists!$B$16,Responses!$A$1:$AN$1,0))&amp;""),""))</f>
        <v/>
      </c>
      <c r="N300" s="20">
        <f>IF($A300="","",IFERROR(TRIM(INDEX(Responses!$A299:$AN299,MATCH(Lists!$B$17,Responses!$A$1:$AN$1,0))&amp;""),""))</f>
        <v/>
      </c>
      <c r="O300" s="20">
        <f>IF($A300="","",IFERROR(TRIM(INDEX(Responses!$A299:$AN299,MATCH(Lists!$B$18,Responses!$A$1:$AN$1,0))&amp;""),""))</f>
        <v/>
      </c>
      <c r="P300" s="20">
        <f>IF($A300="","",IFERROR(TRIM(INDEX(Responses!$A299:$AN299,MATCH(Lists!$B$19,Responses!$A$1:$AN$1,0))&amp;""),""))</f>
        <v/>
      </c>
      <c r="Q300" s="20">
        <f>IF($A300="","",IFERROR(TRIM(INDEX(Responses!$A299:$AN299,MATCH(Lists!$B$24,Responses!$A$1:$AN$1,0))&amp;""),""))</f>
        <v/>
      </c>
      <c r="R300" s="20">
        <f>IF($A300="","",IFERROR(TRIM(INDEX(Responses!$A299:$AN299,MATCH(Lists!$B$21,Responses!$A$1:$AN$1,0))&amp;""),""))</f>
        <v/>
      </c>
    </row>
    <row r="301">
      <c r="A301" s="20">
        <f>IFERROR(TRIM(INDEX(Responses!$A300:$AN300,MATCH(Lists!$B$3,Responses!$A$1:$AN$1,0))&amp;""),"")</f>
        <v/>
      </c>
      <c r="B301" s="20">
        <f>IF($A301="","",IFERROR(TRIM(INDEX(Responses!$A300:$AN300,MATCH(Lists!$B$4,Responses!$A$1:$AN$1,0))&amp;""),""))</f>
        <v/>
      </c>
      <c r="C301" s="20">
        <f>IF($A301="","",IF(IFERROR(TRIM(INDEX(Responses!$A300:$AN300,MATCH(Lists!$B$5,Responses!$A$1:$AN$1,0))&amp;""),"")&lt;&gt;"",IFERROR(TRIM(INDEX(Responses!$A300:$AN300,MATCH(Lists!$B$5,Responses!$A$1:$AN$1,0))&amp;""),""),IFERROR(TRIM(INDEX(Responses!$A300:$AN300,MATCH(Lists!$B$6,Responses!$A$1:$AN$1,0))&amp;""),"")))</f>
        <v/>
      </c>
      <c r="D301" s="20">
        <f>IF($A301="","",IFERROR(TRIM(INDEX(Responses!$A300:$AN300,MATCH(Lists!$B$7,Responses!$A$1:$AN$1,0))&amp;""),""))</f>
        <v/>
      </c>
      <c r="E301" s="20">
        <f>IF($A301="","",IFERROR(TRIM(INDEX(Responses!$A300:$AN300,MATCH(Lists!$B$8,Responses!$A$1:$AN$1,0))&amp;""),""))</f>
        <v/>
      </c>
      <c r="F301" s="20">
        <f>IF($A301="","",IFERROR(TRIM(INDEX(Responses!$A300:$AN300,MATCH(Lists!$B$9,Responses!$A$1:$AN$1,0))&amp;""),""))</f>
        <v/>
      </c>
      <c r="G301" s="20">
        <f>IF($A301="","",IFERROR(TRIM(INDEX(Responses!$A300:$AN300,MATCH(Lists!$B$10,Responses!$A$1:$AN$1,0))&amp;""),""))</f>
        <v/>
      </c>
      <c r="H301" s="20">
        <f>IF($A301="","",IFERROR(TRIM(INDEX(Responses!$A300:$AN300,MATCH(Lists!$B$11,Responses!$A$1:$AN$1,0))&amp;""),""))</f>
        <v/>
      </c>
      <c r="I301" s="20">
        <f>IF($A301="","",IFERROR(TRIM(INDEX(Responses!$A300:$AN300,MATCH(Lists!$B$12,Responses!$A$1:$AN$1,0))&amp;""),""))</f>
        <v/>
      </c>
      <c r="J301" s="20">
        <f>IF($A301="","",IFERROR(TRIM(INDEX(Responses!$A300:$AN300,MATCH(Lists!$B$13,Responses!$A$1:$AN$1,0))&amp;""),""))</f>
        <v/>
      </c>
      <c r="K301" s="20">
        <f>IF($A301="","",IFERROR(TRIM(INDEX(Responses!$A300:$AN300,MATCH(Lists!$B$14,Responses!$A$1:$AN$1,0))&amp;""),""))</f>
        <v/>
      </c>
      <c r="L301" s="20">
        <f>IF($A301="","",IFERROR(TRIM(INDEX(Responses!$A300:$AN300,MATCH(Lists!$B$15,Responses!$A$1:$AN$1,0))&amp;""),""))</f>
        <v/>
      </c>
      <c r="M301" s="20">
        <f>IF($A301="","",IFERROR(TRIM(INDEX(Responses!$A300:$AN300,MATCH(Lists!$B$16,Responses!$A$1:$AN$1,0))&amp;""),""))</f>
        <v/>
      </c>
      <c r="N301" s="20">
        <f>IF($A301="","",IFERROR(TRIM(INDEX(Responses!$A300:$AN300,MATCH(Lists!$B$17,Responses!$A$1:$AN$1,0))&amp;""),""))</f>
        <v/>
      </c>
      <c r="O301" s="20">
        <f>IF($A301="","",IFERROR(TRIM(INDEX(Responses!$A300:$AN300,MATCH(Lists!$B$18,Responses!$A$1:$AN$1,0))&amp;""),""))</f>
        <v/>
      </c>
      <c r="P301" s="20">
        <f>IF($A301="","",IFERROR(TRIM(INDEX(Responses!$A300:$AN300,MATCH(Lists!$B$19,Responses!$A$1:$AN$1,0))&amp;""),""))</f>
        <v/>
      </c>
      <c r="Q301" s="20">
        <f>IF($A301="","",IFERROR(TRIM(INDEX(Responses!$A300:$AN300,MATCH(Lists!$B$24,Responses!$A$1:$AN$1,0))&amp;""),""))</f>
        <v/>
      </c>
      <c r="R301" s="20">
        <f>IF($A301="","",IFERROR(TRIM(INDEX(Responses!$A300:$AN300,MATCH(Lists!$B$21,Responses!$A$1:$AN$1,0))&amp;""),""))</f>
        <v/>
      </c>
    </row>
    <row r="302">
      <c r="A302" s="20">
        <f>IFERROR(TRIM(INDEX(Responses!$A301:$AN301,MATCH(Lists!$B$3,Responses!$A$1:$AN$1,0))&amp;""),"")</f>
        <v/>
      </c>
      <c r="B302" s="20">
        <f>IF($A302="","",IFERROR(TRIM(INDEX(Responses!$A301:$AN301,MATCH(Lists!$B$4,Responses!$A$1:$AN$1,0))&amp;""),""))</f>
        <v/>
      </c>
      <c r="C302" s="20">
        <f>IF($A302="","",IF(IFERROR(TRIM(INDEX(Responses!$A301:$AN301,MATCH(Lists!$B$5,Responses!$A$1:$AN$1,0))&amp;""),"")&lt;&gt;"",IFERROR(TRIM(INDEX(Responses!$A301:$AN301,MATCH(Lists!$B$5,Responses!$A$1:$AN$1,0))&amp;""),""),IFERROR(TRIM(INDEX(Responses!$A301:$AN301,MATCH(Lists!$B$6,Responses!$A$1:$AN$1,0))&amp;""),"")))</f>
        <v/>
      </c>
      <c r="D302" s="20">
        <f>IF($A302="","",IFERROR(TRIM(INDEX(Responses!$A301:$AN301,MATCH(Lists!$B$7,Responses!$A$1:$AN$1,0))&amp;""),""))</f>
        <v/>
      </c>
      <c r="E302" s="20">
        <f>IF($A302="","",IFERROR(TRIM(INDEX(Responses!$A301:$AN301,MATCH(Lists!$B$8,Responses!$A$1:$AN$1,0))&amp;""),""))</f>
        <v/>
      </c>
      <c r="F302" s="20">
        <f>IF($A302="","",IFERROR(TRIM(INDEX(Responses!$A301:$AN301,MATCH(Lists!$B$9,Responses!$A$1:$AN$1,0))&amp;""),""))</f>
        <v/>
      </c>
      <c r="G302" s="20">
        <f>IF($A302="","",IFERROR(TRIM(INDEX(Responses!$A301:$AN301,MATCH(Lists!$B$10,Responses!$A$1:$AN$1,0))&amp;""),""))</f>
        <v/>
      </c>
      <c r="H302" s="20">
        <f>IF($A302="","",IFERROR(TRIM(INDEX(Responses!$A301:$AN301,MATCH(Lists!$B$11,Responses!$A$1:$AN$1,0))&amp;""),""))</f>
        <v/>
      </c>
      <c r="I302" s="20">
        <f>IF($A302="","",IFERROR(TRIM(INDEX(Responses!$A301:$AN301,MATCH(Lists!$B$12,Responses!$A$1:$AN$1,0))&amp;""),""))</f>
        <v/>
      </c>
      <c r="J302" s="20">
        <f>IF($A302="","",IFERROR(TRIM(INDEX(Responses!$A301:$AN301,MATCH(Lists!$B$13,Responses!$A$1:$AN$1,0))&amp;""),""))</f>
        <v/>
      </c>
      <c r="K302" s="20">
        <f>IF($A302="","",IFERROR(TRIM(INDEX(Responses!$A301:$AN301,MATCH(Lists!$B$14,Responses!$A$1:$AN$1,0))&amp;""),""))</f>
        <v/>
      </c>
      <c r="L302" s="20">
        <f>IF($A302="","",IFERROR(TRIM(INDEX(Responses!$A301:$AN301,MATCH(Lists!$B$15,Responses!$A$1:$AN$1,0))&amp;""),""))</f>
        <v/>
      </c>
      <c r="M302" s="20">
        <f>IF($A302="","",IFERROR(TRIM(INDEX(Responses!$A301:$AN301,MATCH(Lists!$B$16,Responses!$A$1:$AN$1,0))&amp;""),""))</f>
        <v/>
      </c>
      <c r="N302" s="20">
        <f>IF($A302="","",IFERROR(TRIM(INDEX(Responses!$A301:$AN301,MATCH(Lists!$B$17,Responses!$A$1:$AN$1,0))&amp;""),""))</f>
        <v/>
      </c>
      <c r="O302" s="20">
        <f>IF($A302="","",IFERROR(TRIM(INDEX(Responses!$A301:$AN301,MATCH(Lists!$B$18,Responses!$A$1:$AN$1,0))&amp;""),""))</f>
        <v/>
      </c>
      <c r="P302" s="20">
        <f>IF($A302="","",IFERROR(TRIM(INDEX(Responses!$A301:$AN301,MATCH(Lists!$B$19,Responses!$A$1:$AN$1,0))&amp;""),""))</f>
        <v/>
      </c>
      <c r="Q302" s="20">
        <f>IF($A302="","",IFERROR(TRIM(INDEX(Responses!$A301:$AN301,MATCH(Lists!$B$24,Responses!$A$1:$AN$1,0))&amp;""),""))</f>
        <v/>
      </c>
      <c r="R302" s="20">
        <f>IF($A302="","",IFERROR(TRIM(INDEX(Responses!$A301:$AN301,MATCH(Lists!$B$21,Responses!$A$1:$AN$1,0))&amp;""),""))</f>
        <v/>
      </c>
    </row>
  </sheetData>
  <autoFilter ref="A2:R302"/>
  <conditionalFormatting sqref="Q3:Q302">
    <cfRule type="expression" priority="1" dxfId="0">
      <formula>Q3=Lists!$B$30</formula>
    </cfRule>
  </conditionalFormatting>
  <conditionalFormatting sqref="R3:R302">
    <cfRule type="expression" priority="2" dxfId="0">
      <formula>R3=Lists!$B$30</formula>
    </cfRule>
  </conditionalFormatting>
  <conditionalFormatting sqref="A3:P302">
    <cfRule type="expression" priority="3" dxfId="1">
      <formula>ISNUMBER(SEARCH(" Example",$A3))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C2410C"/>
    <outlinePr summaryBelow="1" summaryRight="1"/>
    <pageSetUpPr/>
  </sheetPr>
  <dimension ref="A1:H30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4" customWidth="1" min="2" max="2"/>
    <col width="24" customWidth="1" min="3" max="3"/>
    <col width="38" customWidth="1" min="4" max="4"/>
    <col width="38" customWidth="1" min="5" max="5"/>
    <col width="38" customWidth="1" min="6" max="6"/>
    <col width="38" customWidth="1" min="7" max="7"/>
  </cols>
  <sheetData>
    <row r="1">
      <c r="A1" s="21" t="inlineStr">
        <is>
          <t>Notes for staff</t>
        </is>
      </c>
      <c r="H1" s="3">
        <f>IF(COUNTIF(Responses!$A$2:$A$301,"EXAMPLE*")&gt;0,"EXAMPLE data. Clear A2 to AN5 on Responses.","")</f>
        <v/>
      </c>
    </row>
    <row r="2">
      <c r="A2" s="22" t="inlineStr">
        <is>
          <t>Only the children whose families said Yes to allergies or typed something in the allergy, medical or learning boxes. Exactly what the family typed.</t>
        </is>
      </c>
    </row>
    <row r="4" ht="62" customHeight="1">
      <c r="A4" s="4" t="inlineStr">
        <is>
          <t>#</t>
        </is>
      </c>
      <c r="B4" s="4" t="inlineStr">
        <is>
          <t>Child's full name</t>
        </is>
      </c>
      <c r="C4" s="4" t="inlineStr">
        <is>
          <t>Class or grade</t>
        </is>
      </c>
      <c r="D4" s="4" t="inlineStr">
        <is>
          <t>Does your child have any allergies?</t>
        </is>
      </c>
      <c r="E4" s="4" t="inlineStr">
        <is>
          <t>What is your child allergic to, and what should we do?</t>
        </is>
      </c>
      <c r="F4" s="4" t="inlineStr">
        <is>
          <t>Medical conditions or medicines we should know about</t>
        </is>
      </c>
      <c r="G4" s="4" t="inlineStr">
        <is>
          <t>Anything that helps your child learn or feel settled</t>
        </is>
      </c>
    </row>
    <row r="5" ht="60" customHeight="1">
      <c r="A5" s="23">
        <f>IF(ISNUMBER(MATCH(1,Responses!$AQ$2:$AQ$301,0)),1,"")</f>
        <v/>
      </c>
      <c r="B5" s="23">
        <f>IF($A5="","",IFERROR(TRIM(INDEX(Responses!$A$2:$AN$301,MATCH($A5,Responses!$AQ$2:$AQ$301,0),MATCH(Lists!$B$3,Responses!$A$1:$AN$1,0))&amp;""),""))</f>
        <v/>
      </c>
      <c r="C5" s="23">
        <f>IF($A5="","",IF(IFERROR(TRIM(INDEX(Responses!$A$2:$AN$301,MATCH($A5,Responses!$AQ$2:$AQ$301,0),MATCH(Lists!$B$5,Responses!$A$1:$AN$1,0))&amp;""),"")&lt;&gt;"",IFERROR(TRIM(INDEX(Responses!$A$2:$AN$301,MATCH($A5,Responses!$AQ$2:$AQ$301,0),MATCH(Lists!$B$5,Responses!$A$1:$AN$1,0))&amp;""),""),IFERROR(TRIM(INDEX(Responses!$A$2:$AN$301,MATCH($A5,Responses!$AQ$2:$AQ$301,0),MATCH(Lists!$B$6,Responses!$A$1:$AN$1,0))&amp;""),"")))</f>
        <v/>
      </c>
      <c r="D5" s="23">
        <f>IF($A5="","",IFERROR(TRIM(INDEX(Responses!$A$2:$AN$301,MATCH($A5,Responses!$AQ$2:$AQ$301,0),MATCH(Lists!$B$24,Responses!$A$1:$AN$1,0))&amp;""),""))</f>
        <v/>
      </c>
      <c r="E5" s="23">
        <f>IF($A5="","",IFERROR(TRIM(INDEX(Responses!$A$2:$AN$301,MATCH($A5,Responses!$AQ$2:$AQ$301,0),MATCH(Lists!$B$25,Responses!$A$1:$AN$1,0))&amp;""),""))</f>
        <v/>
      </c>
      <c r="F5" s="23">
        <f>IF($A5="","",IFERROR(TRIM(INDEX(Responses!$A$2:$AN$301,MATCH($A5,Responses!$AQ$2:$AQ$301,0),MATCH(Lists!$B$26,Responses!$A$1:$AN$1,0))&amp;""),""))</f>
        <v/>
      </c>
      <c r="G5" s="23">
        <f>IF($A5="","",IFERROR(TRIM(INDEX(Responses!$A$2:$AN$301,MATCH($A5,Responses!$AQ$2:$AQ$301,0),MATCH(Lists!$B$27,Responses!$A$1:$AN$1,0))&amp;""),""))</f>
        <v/>
      </c>
    </row>
    <row r="6" ht="60" customHeight="1">
      <c r="A6" s="23">
        <f>IF(ISNUMBER(MATCH(2,Responses!$AQ$2:$AQ$301,0)),2,"")</f>
        <v/>
      </c>
      <c r="B6" s="23">
        <f>IF($A6="","",IFERROR(TRIM(INDEX(Responses!$A$2:$AN$301,MATCH($A6,Responses!$AQ$2:$AQ$301,0),MATCH(Lists!$B$3,Responses!$A$1:$AN$1,0))&amp;""),""))</f>
        <v/>
      </c>
      <c r="C6" s="23">
        <f>IF($A6="","",IF(IFERROR(TRIM(INDEX(Responses!$A$2:$AN$301,MATCH($A6,Responses!$AQ$2:$AQ$301,0),MATCH(Lists!$B$5,Responses!$A$1:$AN$1,0))&amp;""),"")&lt;&gt;"",IFERROR(TRIM(INDEX(Responses!$A$2:$AN$301,MATCH($A6,Responses!$AQ$2:$AQ$301,0),MATCH(Lists!$B$5,Responses!$A$1:$AN$1,0))&amp;""),""),IFERROR(TRIM(INDEX(Responses!$A$2:$AN$301,MATCH($A6,Responses!$AQ$2:$AQ$301,0),MATCH(Lists!$B$6,Responses!$A$1:$AN$1,0))&amp;""),"")))</f>
        <v/>
      </c>
      <c r="D6" s="23">
        <f>IF($A6="","",IFERROR(TRIM(INDEX(Responses!$A$2:$AN$301,MATCH($A6,Responses!$AQ$2:$AQ$301,0),MATCH(Lists!$B$24,Responses!$A$1:$AN$1,0))&amp;""),""))</f>
        <v/>
      </c>
      <c r="E6" s="23">
        <f>IF($A6="","",IFERROR(TRIM(INDEX(Responses!$A$2:$AN$301,MATCH($A6,Responses!$AQ$2:$AQ$301,0),MATCH(Lists!$B$25,Responses!$A$1:$AN$1,0))&amp;""),""))</f>
        <v/>
      </c>
      <c r="F6" s="23">
        <f>IF($A6="","",IFERROR(TRIM(INDEX(Responses!$A$2:$AN$301,MATCH($A6,Responses!$AQ$2:$AQ$301,0),MATCH(Lists!$B$26,Responses!$A$1:$AN$1,0))&amp;""),""))</f>
        <v/>
      </c>
      <c r="G6" s="23">
        <f>IF($A6="","",IFERROR(TRIM(INDEX(Responses!$A$2:$AN$301,MATCH($A6,Responses!$AQ$2:$AQ$301,0),MATCH(Lists!$B$27,Responses!$A$1:$AN$1,0))&amp;""),""))</f>
        <v/>
      </c>
    </row>
    <row r="7" ht="60" customHeight="1">
      <c r="A7" s="23">
        <f>IF(ISNUMBER(MATCH(3,Responses!$AQ$2:$AQ$301,0)),3,"")</f>
        <v/>
      </c>
      <c r="B7" s="23">
        <f>IF($A7="","",IFERROR(TRIM(INDEX(Responses!$A$2:$AN$301,MATCH($A7,Responses!$AQ$2:$AQ$301,0),MATCH(Lists!$B$3,Responses!$A$1:$AN$1,0))&amp;""),""))</f>
        <v/>
      </c>
      <c r="C7" s="23">
        <f>IF($A7="","",IF(IFERROR(TRIM(INDEX(Responses!$A$2:$AN$301,MATCH($A7,Responses!$AQ$2:$AQ$301,0),MATCH(Lists!$B$5,Responses!$A$1:$AN$1,0))&amp;""),"")&lt;&gt;"",IFERROR(TRIM(INDEX(Responses!$A$2:$AN$301,MATCH($A7,Responses!$AQ$2:$AQ$301,0),MATCH(Lists!$B$5,Responses!$A$1:$AN$1,0))&amp;""),""),IFERROR(TRIM(INDEX(Responses!$A$2:$AN$301,MATCH($A7,Responses!$AQ$2:$AQ$301,0),MATCH(Lists!$B$6,Responses!$A$1:$AN$1,0))&amp;""),"")))</f>
        <v/>
      </c>
      <c r="D7" s="23">
        <f>IF($A7="","",IFERROR(TRIM(INDEX(Responses!$A$2:$AN$301,MATCH($A7,Responses!$AQ$2:$AQ$301,0),MATCH(Lists!$B$24,Responses!$A$1:$AN$1,0))&amp;""),""))</f>
        <v/>
      </c>
      <c r="E7" s="23">
        <f>IF($A7="","",IFERROR(TRIM(INDEX(Responses!$A$2:$AN$301,MATCH($A7,Responses!$AQ$2:$AQ$301,0),MATCH(Lists!$B$25,Responses!$A$1:$AN$1,0))&amp;""),""))</f>
        <v/>
      </c>
      <c r="F7" s="23">
        <f>IF($A7="","",IFERROR(TRIM(INDEX(Responses!$A$2:$AN$301,MATCH($A7,Responses!$AQ$2:$AQ$301,0),MATCH(Lists!$B$26,Responses!$A$1:$AN$1,0))&amp;""),""))</f>
        <v/>
      </c>
      <c r="G7" s="23">
        <f>IF($A7="","",IFERROR(TRIM(INDEX(Responses!$A$2:$AN$301,MATCH($A7,Responses!$AQ$2:$AQ$301,0),MATCH(Lists!$B$27,Responses!$A$1:$AN$1,0))&amp;""),""))</f>
        <v/>
      </c>
    </row>
    <row r="8" ht="60" customHeight="1">
      <c r="A8" s="23">
        <f>IF(ISNUMBER(MATCH(4,Responses!$AQ$2:$AQ$301,0)),4,"")</f>
        <v/>
      </c>
      <c r="B8" s="23">
        <f>IF($A8="","",IFERROR(TRIM(INDEX(Responses!$A$2:$AN$301,MATCH($A8,Responses!$AQ$2:$AQ$301,0),MATCH(Lists!$B$3,Responses!$A$1:$AN$1,0))&amp;""),""))</f>
        <v/>
      </c>
      <c r="C8" s="23">
        <f>IF($A8="","",IF(IFERROR(TRIM(INDEX(Responses!$A$2:$AN$301,MATCH($A8,Responses!$AQ$2:$AQ$301,0),MATCH(Lists!$B$5,Responses!$A$1:$AN$1,0))&amp;""),"")&lt;&gt;"",IFERROR(TRIM(INDEX(Responses!$A$2:$AN$301,MATCH($A8,Responses!$AQ$2:$AQ$301,0),MATCH(Lists!$B$5,Responses!$A$1:$AN$1,0))&amp;""),""),IFERROR(TRIM(INDEX(Responses!$A$2:$AN$301,MATCH($A8,Responses!$AQ$2:$AQ$301,0),MATCH(Lists!$B$6,Responses!$A$1:$AN$1,0))&amp;""),"")))</f>
        <v/>
      </c>
      <c r="D8" s="23">
        <f>IF($A8="","",IFERROR(TRIM(INDEX(Responses!$A$2:$AN$301,MATCH($A8,Responses!$AQ$2:$AQ$301,0),MATCH(Lists!$B$24,Responses!$A$1:$AN$1,0))&amp;""),""))</f>
        <v/>
      </c>
      <c r="E8" s="23">
        <f>IF($A8="","",IFERROR(TRIM(INDEX(Responses!$A$2:$AN$301,MATCH($A8,Responses!$AQ$2:$AQ$301,0),MATCH(Lists!$B$25,Responses!$A$1:$AN$1,0))&amp;""),""))</f>
        <v/>
      </c>
      <c r="F8" s="23">
        <f>IF($A8="","",IFERROR(TRIM(INDEX(Responses!$A$2:$AN$301,MATCH($A8,Responses!$AQ$2:$AQ$301,0),MATCH(Lists!$B$26,Responses!$A$1:$AN$1,0))&amp;""),""))</f>
        <v/>
      </c>
      <c r="G8" s="23">
        <f>IF($A8="","",IFERROR(TRIM(INDEX(Responses!$A$2:$AN$301,MATCH($A8,Responses!$AQ$2:$AQ$301,0),MATCH(Lists!$B$27,Responses!$A$1:$AN$1,0))&amp;""),""))</f>
        <v/>
      </c>
    </row>
    <row r="9" ht="60" customHeight="1">
      <c r="A9" s="23">
        <f>IF(ISNUMBER(MATCH(5,Responses!$AQ$2:$AQ$301,0)),5,"")</f>
        <v/>
      </c>
      <c r="B9" s="23">
        <f>IF($A9="","",IFERROR(TRIM(INDEX(Responses!$A$2:$AN$301,MATCH($A9,Responses!$AQ$2:$AQ$301,0),MATCH(Lists!$B$3,Responses!$A$1:$AN$1,0))&amp;""),""))</f>
        <v/>
      </c>
      <c r="C9" s="23">
        <f>IF($A9="","",IF(IFERROR(TRIM(INDEX(Responses!$A$2:$AN$301,MATCH($A9,Responses!$AQ$2:$AQ$301,0),MATCH(Lists!$B$5,Responses!$A$1:$AN$1,0))&amp;""),"")&lt;&gt;"",IFERROR(TRIM(INDEX(Responses!$A$2:$AN$301,MATCH($A9,Responses!$AQ$2:$AQ$301,0),MATCH(Lists!$B$5,Responses!$A$1:$AN$1,0))&amp;""),""),IFERROR(TRIM(INDEX(Responses!$A$2:$AN$301,MATCH($A9,Responses!$AQ$2:$AQ$301,0),MATCH(Lists!$B$6,Responses!$A$1:$AN$1,0))&amp;""),"")))</f>
        <v/>
      </c>
      <c r="D9" s="23">
        <f>IF($A9="","",IFERROR(TRIM(INDEX(Responses!$A$2:$AN$301,MATCH($A9,Responses!$AQ$2:$AQ$301,0),MATCH(Lists!$B$24,Responses!$A$1:$AN$1,0))&amp;""),""))</f>
        <v/>
      </c>
      <c r="E9" s="23">
        <f>IF($A9="","",IFERROR(TRIM(INDEX(Responses!$A$2:$AN$301,MATCH($A9,Responses!$AQ$2:$AQ$301,0),MATCH(Lists!$B$25,Responses!$A$1:$AN$1,0))&amp;""),""))</f>
        <v/>
      </c>
      <c r="F9" s="23">
        <f>IF($A9="","",IFERROR(TRIM(INDEX(Responses!$A$2:$AN$301,MATCH($A9,Responses!$AQ$2:$AQ$301,0),MATCH(Lists!$B$26,Responses!$A$1:$AN$1,0))&amp;""),""))</f>
        <v/>
      </c>
      <c r="G9" s="23">
        <f>IF($A9="","",IFERROR(TRIM(INDEX(Responses!$A$2:$AN$301,MATCH($A9,Responses!$AQ$2:$AQ$301,0),MATCH(Lists!$B$27,Responses!$A$1:$AN$1,0))&amp;""),""))</f>
        <v/>
      </c>
    </row>
    <row r="10" ht="60" customHeight="1">
      <c r="A10" s="23">
        <f>IF(ISNUMBER(MATCH(6,Responses!$AQ$2:$AQ$301,0)),6,"")</f>
        <v/>
      </c>
      <c r="B10" s="23">
        <f>IF($A10="","",IFERROR(TRIM(INDEX(Responses!$A$2:$AN$301,MATCH($A10,Responses!$AQ$2:$AQ$301,0),MATCH(Lists!$B$3,Responses!$A$1:$AN$1,0))&amp;""),""))</f>
        <v/>
      </c>
      <c r="C10" s="23">
        <f>IF($A10="","",IF(IFERROR(TRIM(INDEX(Responses!$A$2:$AN$301,MATCH($A10,Responses!$AQ$2:$AQ$301,0),MATCH(Lists!$B$5,Responses!$A$1:$AN$1,0))&amp;""),"")&lt;&gt;"",IFERROR(TRIM(INDEX(Responses!$A$2:$AN$301,MATCH($A10,Responses!$AQ$2:$AQ$301,0),MATCH(Lists!$B$5,Responses!$A$1:$AN$1,0))&amp;""),""),IFERROR(TRIM(INDEX(Responses!$A$2:$AN$301,MATCH($A10,Responses!$AQ$2:$AQ$301,0),MATCH(Lists!$B$6,Responses!$A$1:$AN$1,0))&amp;""),"")))</f>
        <v/>
      </c>
      <c r="D10" s="23">
        <f>IF($A10="","",IFERROR(TRIM(INDEX(Responses!$A$2:$AN$301,MATCH($A10,Responses!$AQ$2:$AQ$301,0),MATCH(Lists!$B$24,Responses!$A$1:$AN$1,0))&amp;""),""))</f>
        <v/>
      </c>
      <c r="E10" s="23">
        <f>IF($A10="","",IFERROR(TRIM(INDEX(Responses!$A$2:$AN$301,MATCH($A10,Responses!$AQ$2:$AQ$301,0),MATCH(Lists!$B$25,Responses!$A$1:$AN$1,0))&amp;""),""))</f>
        <v/>
      </c>
      <c r="F10" s="23">
        <f>IF($A10="","",IFERROR(TRIM(INDEX(Responses!$A$2:$AN$301,MATCH($A10,Responses!$AQ$2:$AQ$301,0),MATCH(Lists!$B$26,Responses!$A$1:$AN$1,0))&amp;""),""))</f>
        <v/>
      </c>
      <c r="G10" s="23">
        <f>IF($A10="","",IFERROR(TRIM(INDEX(Responses!$A$2:$AN$301,MATCH($A10,Responses!$AQ$2:$AQ$301,0),MATCH(Lists!$B$27,Responses!$A$1:$AN$1,0))&amp;""),""))</f>
        <v/>
      </c>
    </row>
    <row r="11" ht="60" customHeight="1">
      <c r="A11" s="23">
        <f>IF(ISNUMBER(MATCH(7,Responses!$AQ$2:$AQ$301,0)),7,"")</f>
        <v/>
      </c>
      <c r="B11" s="23">
        <f>IF($A11="","",IFERROR(TRIM(INDEX(Responses!$A$2:$AN$301,MATCH($A11,Responses!$AQ$2:$AQ$301,0),MATCH(Lists!$B$3,Responses!$A$1:$AN$1,0))&amp;""),""))</f>
        <v/>
      </c>
      <c r="C11" s="23">
        <f>IF($A11="","",IF(IFERROR(TRIM(INDEX(Responses!$A$2:$AN$301,MATCH($A11,Responses!$AQ$2:$AQ$301,0),MATCH(Lists!$B$5,Responses!$A$1:$AN$1,0))&amp;""),"")&lt;&gt;"",IFERROR(TRIM(INDEX(Responses!$A$2:$AN$301,MATCH($A11,Responses!$AQ$2:$AQ$301,0),MATCH(Lists!$B$5,Responses!$A$1:$AN$1,0))&amp;""),""),IFERROR(TRIM(INDEX(Responses!$A$2:$AN$301,MATCH($A11,Responses!$AQ$2:$AQ$301,0),MATCH(Lists!$B$6,Responses!$A$1:$AN$1,0))&amp;""),"")))</f>
        <v/>
      </c>
      <c r="D11" s="23">
        <f>IF($A11="","",IFERROR(TRIM(INDEX(Responses!$A$2:$AN$301,MATCH($A11,Responses!$AQ$2:$AQ$301,0),MATCH(Lists!$B$24,Responses!$A$1:$AN$1,0))&amp;""),""))</f>
        <v/>
      </c>
      <c r="E11" s="23">
        <f>IF($A11="","",IFERROR(TRIM(INDEX(Responses!$A$2:$AN$301,MATCH($A11,Responses!$AQ$2:$AQ$301,0),MATCH(Lists!$B$25,Responses!$A$1:$AN$1,0))&amp;""),""))</f>
        <v/>
      </c>
      <c r="F11" s="23">
        <f>IF($A11="","",IFERROR(TRIM(INDEX(Responses!$A$2:$AN$301,MATCH($A11,Responses!$AQ$2:$AQ$301,0),MATCH(Lists!$B$26,Responses!$A$1:$AN$1,0))&amp;""),""))</f>
        <v/>
      </c>
      <c r="G11" s="23">
        <f>IF($A11="","",IFERROR(TRIM(INDEX(Responses!$A$2:$AN$301,MATCH($A11,Responses!$AQ$2:$AQ$301,0),MATCH(Lists!$B$27,Responses!$A$1:$AN$1,0))&amp;""),""))</f>
        <v/>
      </c>
    </row>
    <row r="12" ht="60" customHeight="1">
      <c r="A12" s="23">
        <f>IF(ISNUMBER(MATCH(8,Responses!$AQ$2:$AQ$301,0)),8,"")</f>
        <v/>
      </c>
      <c r="B12" s="23">
        <f>IF($A12="","",IFERROR(TRIM(INDEX(Responses!$A$2:$AN$301,MATCH($A12,Responses!$AQ$2:$AQ$301,0),MATCH(Lists!$B$3,Responses!$A$1:$AN$1,0))&amp;""),""))</f>
        <v/>
      </c>
      <c r="C12" s="23">
        <f>IF($A12="","",IF(IFERROR(TRIM(INDEX(Responses!$A$2:$AN$301,MATCH($A12,Responses!$AQ$2:$AQ$301,0),MATCH(Lists!$B$5,Responses!$A$1:$AN$1,0))&amp;""),"")&lt;&gt;"",IFERROR(TRIM(INDEX(Responses!$A$2:$AN$301,MATCH($A12,Responses!$AQ$2:$AQ$301,0),MATCH(Lists!$B$5,Responses!$A$1:$AN$1,0))&amp;""),""),IFERROR(TRIM(INDEX(Responses!$A$2:$AN$301,MATCH($A12,Responses!$AQ$2:$AQ$301,0),MATCH(Lists!$B$6,Responses!$A$1:$AN$1,0))&amp;""),"")))</f>
        <v/>
      </c>
      <c r="D12" s="23">
        <f>IF($A12="","",IFERROR(TRIM(INDEX(Responses!$A$2:$AN$301,MATCH($A12,Responses!$AQ$2:$AQ$301,0),MATCH(Lists!$B$24,Responses!$A$1:$AN$1,0))&amp;""),""))</f>
        <v/>
      </c>
      <c r="E12" s="23">
        <f>IF($A12="","",IFERROR(TRIM(INDEX(Responses!$A$2:$AN$301,MATCH($A12,Responses!$AQ$2:$AQ$301,0),MATCH(Lists!$B$25,Responses!$A$1:$AN$1,0))&amp;""),""))</f>
        <v/>
      </c>
      <c r="F12" s="23">
        <f>IF($A12="","",IFERROR(TRIM(INDEX(Responses!$A$2:$AN$301,MATCH($A12,Responses!$AQ$2:$AQ$301,0),MATCH(Lists!$B$26,Responses!$A$1:$AN$1,0))&amp;""),""))</f>
        <v/>
      </c>
      <c r="G12" s="23">
        <f>IF($A12="","",IFERROR(TRIM(INDEX(Responses!$A$2:$AN$301,MATCH($A12,Responses!$AQ$2:$AQ$301,0),MATCH(Lists!$B$27,Responses!$A$1:$AN$1,0))&amp;""),""))</f>
        <v/>
      </c>
    </row>
    <row r="13" ht="60" customHeight="1">
      <c r="A13" s="23">
        <f>IF(ISNUMBER(MATCH(9,Responses!$AQ$2:$AQ$301,0)),9,"")</f>
        <v/>
      </c>
      <c r="B13" s="23">
        <f>IF($A13="","",IFERROR(TRIM(INDEX(Responses!$A$2:$AN$301,MATCH($A13,Responses!$AQ$2:$AQ$301,0),MATCH(Lists!$B$3,Responses!$A$1:$AN$1,0))&amp;""),""))</f>
        <v/>
      </c>
      <c r="C13" s="23">
        <f>IF($A13="","",IF(IFERROR(TRIM(INDEX(Responses!$A$2:$AN$301,MATCH($A13,Responses!$AQ$2:$AQ$301,0),MATCH(Lists!$B$5,Responses!$A$1:$AN$1,0))&amp;""),"")&lt;&gt;"",IFERROR(TRIM(INDEX(Responses!$A$2:$AN$301,MATCH($A13,Responses!$AQ$2:$AQ$301,0),MATCH(Lists!$B$5,Responses!$A$1:$AN$1,0))&amp;""),""),IFERROR(TRIM(INDEX(Responses!$A$2:$AN$301,MATCH($A13,Responses!$AQ$2:$AQ$301,0),MATCH(Lists!$B$6,Responses!$A$1:$AN$1,0))&amp;""),"")))</f>
        <v/>
      </c>
      <c r="D13" s="23">
        <f>IF($A13="","",IFERROR(TRIM(INDEX(Responses!$A$2:$AN$301,MATCH($A13,Responses!$AQ$2:$AQ$301,0),MATCH(Lists!$B$24,Responses!$A$1:$AN$1,0))&amp;""),""))</f>
        <v/>
      </c>
      <c r="E13" s="23">
        <f>IF($A13="","",IFERROR(TRIM(INDEX(Responses!$A$2:$AN$301,MATCH($A13,Responses!$AQ$2:$AQ$301,0),MATCH(Lists!$B$25,Responses!$A$1:$AN$1,0))&amp;""),""))</f>
        <v/>
      </c>
      <c r="F13" s="23">
        <f>IF($A13="","",IFERROR(TRIM(INDEX(Responses!$A$2:$AN$301,MATCH($A13,Responses!$AQ$2:$AQ$301,0),MATCH(Lists!$B$26,Responses!$A$1:$AN$1,0))&amp;""),""))</f>
        <v/>
      </c>
      <c r="G13" s="23">
        <f>IF($A13="","",IFERROR(TRIM(INDEX(Responses!$A$2:$AN$301,MATCH($A13,Responses!$AQ$2:$AQ$301,0),MATCH(Lists!$B$27,Responses!$A$1:$AN$1,0))&amp;""),""))</f>
        <v/>
      </c>
    </row>
    <row r="14" ht="60" customHeight="1">
      <c r="A14" s="23">
        <f>IF(ISNUMBER(MATCH(10,Responses!$AQ$2:$AQ$301,0)),10,"")</f>
        <v/>
      </c>
      <c r="B14" s="23">
        <f>IF($A14="","",IFERROR(TRIM(INDEX(Responses!$A$2:$AN$301,MATCH($A14,Responses!$AQ$2:$AQ$301,0),MATCH(Lists!$B$3,Responses!$A$1:$AN$1,0))&amp;""),""))</f>
        <v/>
      </c>
      <c r="C14" s="23">
        <f>IF($A14="","",IF(IFERROR(TRIM(INDEX(Responses!$A$2:$AN$301,MATCH($A14,Responses!$AQ$2:$AQ$301,0),MATCH(Lists!$B$5,Responses!$A$1:$AN$1,0))&amp;""),"")&lt;&gt;"",IFERROR(TRIM(INDEX(Responses!$A$2:$AN$301,MATCH($A14,Responses!$AQ$2:$AQ$301,0),MATCH(Lists!$B$5,Responses!$A$1:$AN$1,0))&amp;""),""),IFERROR(TRIM(INDEX(Responses!$A$2:$AN$301,MATCH($A14,Responses!$AQ$2:$AQ$301,0),MATCH(Lists!$B$6,Responses!$A$1:$AN$1,0))&amp;""),"")))</f>
        <v/>
      </c>
      <c r="D14" s="23">
        <f>IF($A14="","",IFERROR(TRIM(INDEX(Responses!$A$2:$AN$301,MATCH($A14,Responses!$AQ$2:$AQ$301,0),MATCH(Lists!$B$24,Responses!$A$1:$AN$1,0))&amp;""),""))</f>
        <v/>
      </c>
      <c r="E14" s="23">
        <f>IF($A14="","",IFERROR(TRIM(INDEX(Responses!$A$2:$AN$301,MATCH($A14,Responses!$AQ$2:$AQ$301,0),MATCH(Lists!$B$25,Responses!$A$1:$AN$1,0))&amp;""),""))</f>
        <v/>
      </c>
      <c r="F14" s="23">
        <f>IF($A14="","",IFERROR(TRIM(INDEX(Responses!$A$2:$AN$301,MATCH($A14,Responses!$AQ$2:$AQ$301,0),MATCH(Lists!$B$26,Responses!$A$1:$AN$1,0))&amp;""),""))</f>
        <v/>
      </c>
      <c r="G14" s="23">
        <f>IF($A14="","",IFERROR(TRIM(INDEX(Responses!$A$2:$AN$301,MATCH($A14,Responses!$AQ$2:$AQ$301,0),MATCH(Lists!$B$27,Responses!$A$1:$AN$1,0))&amp;""),""))</f>
        <v/>
      </c>
    </row>
    <row r="15" ht="60" customHeight="1">
      <c r="A15" s="23">
        <f>IF(ISNUMBER(MATCH(11,Responses!$AQ$2:$AQ$301,0)),11,"")</f>
        <v/>
      </c>
      <c r="B15" s="23">
        <f>IF($A15="","",IFERROR(TRIM(INDEX(Responses!$A$2:$AN$301,MATCH($A15,Responses!$AQ$2:$AQ$301,0),MATCH(Lists!$B$3,Responses!$A$1:$AN$1,0))&amp;""),""))</f>
        <v/>
      </c>
      <c r="C15" s="23">
        <f>IF($A15="","",IF(IFERROR(TRIM(INDEX(Responses!$A$2:$AN$301,MATCH($A15,Responses!$AQ$2:$AQ$301,0),MATCH(Lists!$B$5,Responses!$A$1:$AN$1,0))&amp;""),"")&lt;&gt;"",IFERROR(TRIM(INDEX(Responses!$A$2:$AN$301,MATCH($A15,Responses!$AQ$2:$AQ$301,0),MATCH(Lists!$B$5,Responses!$A$1:$AN$1,0))&amp;""),""),IFERROR(TRIM(INDEX(Responses!$A$2:$AN$301,MATCH($A15,Responses!$AQ$2:$AQ$301,0),MATCH(Lists!$B$6,Responses!$A$1:$AN$1,0))&amp;""),"")))</f>
        <v/>
      </c>
      <c r="D15" s="23">
        <f>IF($A15="","",IFERROR(TRIM(INDEX(Responses!$A$2:$AN$301,MATCH($A15,Responses!$AQ$2:$AQ$301,0),MATCH(Lists!$B$24,Responses!$A$1:$AN$1,0))&amp;""),""))</f>
        <v/>
      </c>
      <c r="E15" s="23">
        <f>IF($A15="","",IFERROR(TRIM(INDEX(Responses!$A$2:$AN$301,MATCH($A15,Responses!$AQ$2:$AQ$301,0),MATCH(Lists!$B$25,Responses!$A$1:$AN$1,0))&amp;""),""))</f>
        <v/>
      </c>
      <c r="F15" s="23">
        <f>IF($A15="","",IFERROR(TRIM(INDEX(Responses!$A$2:$AN$301,MATCH($A15,Responses!$AQ$2:$AQ$301,0),MATCH(Lists!$B$26,Responses!$A$1:$AN$1,0))&amp;""),""))</f>
        <v/>
      </c>
      <c r="G15" s="23">
        <f>IF($A15="","",IFERROR(TRIM(INDEX(Responses!$A$2:$AN$301,MATCH($A15,Responses!$AQ$2:$AQ$301,0),MATCH(Lists!$B$27,Responses!$A$1:$AN$1,0))&amp;""),""))</f>
        <v/>
      </c>
    </row>
    <row r="16" ht="60" customHeight="1">
      <c r="A16" s="23">
        <f>IF(ISNUMBER(MATCH(12,Responses!$AQ$2:$AQ$301,0)),12,"")</f>
        <v/>
      </c>
      <c r="B16" s="23">
        <f>IF($A16="","",IFERROR(TRIM(INDEX(Responses!$A$2:$AN$301,MATCH($A16,Responses!$AQ$2:$AQ$301,0),MATCH(Lists!$B$3,Responses!$A$1:$AN$1,0))&amp;""),""))</f>
        <v/>
      </c>
      <c r="C16" s="23">
        <f>IF($A16="","",IF(IFERROR(TRIM(INDEX(Responses!$A$2:$AN$301,MATCH($A16,Responses!$AQ$2:$AQ$301,0),MATCH(Lists!$B$5,Responses!$A$1:$AN$1,0))&amp;""),"")&lt;&gt;"",IFERROR(TRIM(INDEX(Responses!$A$2:$AN$301,MATCH($A16,Responses!$AQ$2:$AQ$301,0),MATCH(Lists!$B$5,Responses!$A$1:$AN$1,0))&amp;""),""),IFERROR(TRIM(INDEX(Responses!$A$2:$AN$301,MATCH($A16,Responses!$AQ$2:$AQ$301,0),MATCH(Lists!$B$6,Responses!$A$1:$AN$1,0))&amp;""),"")))</f>
        <v/>
      </c>
      <c r="D16" s="23">
        <f>IF($A16="","",IFERROR(TRIM(INDEX(Responses!$A$2:$AN$301,MATCH($A16,Responses!$AQ$2:$AQ$301,0),MATCH(Lists!$B$24,Responses!$A$1:$AN$1,0))&amp;""),""))</f>
        <v/>
      </c>
      <c r="E16" s="23">
        <f>IF($A16="","",IFERROR(TRIM(INDEX(Responses!$A$2:$AN$301,MATCH($A16,Responses!$AQ$2:$AQ$301,0),MATCH(Lists!$B$25,Responses!$A$1:$AN$1,0))&amp;""),""))</f>
        <v/>
      </c>
      <c r="F16" s="23">
        <f>IF($A16="","",IFERROR(TRIM(INDEX(Responses!$A$2:$AN$301,MATCH($A16,Responses!$AQ$2:$AQ$301,0),MATCH(Lists!$B$26,Responses!$A$1:$AN$1,0))&amp;""),""))</f>
        <v/>
      </c>
      <c r="G16" s="23">
        <f>IF($A16="","",IFERROR(TRIM(INDEX(Responses!$A$2:$AN$301,MATCH($A16,Responses!$AQ$2:$AQ$301,0),MATCH(Lists!$B$27,Responses!$A$1:$AN$1,0))&amp;""),""))</f>
        <v/>
      </c>
    </row>
    <row r="17" ht="60" customHeight="1">
      <c r="A17" s="23">
        <f>IF(ISNUMBER(MATCH(13,Responses!$AQ$2:$AQ$301,0)),13,"")</f>
        <v/>
      </c>
      <c r="B17" s="23">
        <f>IF($A17="","",IFERROR(TRIM(INDEX(Responses!$A$2:$AN$301,MATCH($A17,Responses!$AQ$2:$AQ$301,0),MATCH(Lists!$B$3,Responses!$A$1:$AN$1,0))&amp;""),""))</f>
        <v/>
      </c>
      <c r="C17" s="23">
        <f>IF($A17="","",IF(IFERROR(TRIM(INDEX(Responses!$A$2:$AN$301,MATCH($A17,Responses!$AQ$2:$AQ$301,0),MATCH(Lists!$B$5,Responses!$A$1:$AN$1,0))&amp;""),"")&lt;&gt;"",IFERROR(TRIM(INDEX(Responses!$A$2:$AN$301,MATCH($A17,Responses!$AQ$2:$AQ$301,0),MATCH(Lists!$B$5,Responses!$A$1:$AN$1,0))&amp;""),""),IFERROR(TRIM(INDEX(Responses!$A$2:$AN$301,MATCH($A17,Responses!$AQ$2:$AQ$301,0),MATCH(Lists!$B$6,Responses!$A$1:$AN$1,0))&amp;""),"")))</f>
        <v/>
      </c>
      <c r="D17" s="23">
        <f>IF($A17="","",IFERROR(TRIM(INDEX(Responses!$A$2:$AN$301,MATCH($A17,Responses!$AQ$2:$AQ$301,0),MATCH(Lists!$B$24,Responses!$A$1:$AN$1,0))&amp;""),""))</f>
        <v/>
      </c>
      <c r="E17" s="23">
        <f>IF($A17="","",IFERROR(TRIM(INDEX(Responses!$A$2:$AN$301,MATCH($A17,Responses!$AQ$2:$AQ$301,0),MATCH(Lists!$B$25,Responses!$A$1:$AN$1,0))&amp;""),""))</f>
        <v/>
      </c>
      <c r="F17" s="23">
        <f>IF($A17="","",IFERROR(TRIM(INDEX(Responses!$A$2:$AN$301,MATCH($A17,Responses!$AQ$2:$AQ$301,0),MATCH(Lists!$B$26,Responses!$A$1:$AN$1,0))&amp;""),""))</f>
        <v/>
      </c>
      <c r="G17" s="23">
        <f>IF($A17="","",IFERROR(TRIM(INDEX(Responses!$A$2:$AN$301,MATCH($A17,Responses!$AQ$2:$AQ$301,0),MATCH(Lists!$B$27,Responses!$A$1:$AN$1,0))&amp;""),""))</f>
        <v/>
      </c>
    </row>
    <row r="18" ht="60" customHeight="1">
      <c r="A18" s="23">
        <f>IF(ISNUMBER(MATCH(14,Responses!$AQ$2:$AQ$301,0)),14,"")</f>
        <v/>
      </c>
      <c r="B18" s="23">
        <f>IF($A18="","",IFERROR(TRIM(INDEX(Responses!$A$2:$AN$301,MATCH($A18,Responses!$AQ$2:$AQ$301,0),MATCH(Lists!$B$3,Responses!$A$1:$AN$1,0))&amp;""),""))</f>
        <v/>
      </c>
      <c r="C18" s="23">
        <f>IF($A18="","",IF(IFERROR(TRIM(INDEX(Responses!$A$2:$AN$301,MATCH($A18,Responses!$AQ$2:$AQ$301,0),MATCH(Lists!$B$5,Responses!$A$1:$AN$1,0))&amp;""),"")&lt;&gt;"",IFERROR(TRIM(INDEX(Responses!$A$2:$AN$301,MATCH($A18,Responses!$AQ$2:$AQ$301,0),MATCH(Lists!$B$5,Responses!$A$1:$AN$1,0))&amp;""),""),IFERROR(TRIM(INDEX(Responses!$A$2:$AN$301,MATCH($A18,Responses!$AQ$2:$AQ$301,0),MATCH(Lists!$B$6,Responses!$A$1:$AN$1,0))&amp;""),"")))</f>
        <v/>
      </c>
      <c r="D18" s="23">
        <f>IF($A18="","",IFERROR(TRIM(INDEX(Responses!$A$2:$AN$301,MATCH($A18,Responses!$AQ$2:$AQ$301,0),MATCH(Lists!$B$24,Responses!$A$1:$AN$1,0))&amp;""),""))</f>
        <v/>
      </c>
      <c r="E18" s="23">
        <f>IF($A18="","",IFERROR(TRIM(INDEX(Responses!$A$2:$AN$301,MATCH($A18,Responses!$AQ$2:$AQ$301,0),MATCH(Lists!$B$25,Responses!$A$1:$AN$1,0))&amp;""),""))</f>
        <v/>
      </c>
      <c r="F18" s="23">
        <f>IF($A18="","",IFERROR(TRIM(INDEX(Responses!$A$2:$AN$301,MATCH($A18,Responses!$AQ$2:$AQ$301,0),MATCH(Lists!$B$26,Responses!$A$1:$AN$1,0))&amp;""),""))</f>
        <v/>
      </c>
      <c r="G18" s="23">
        <f>IF($A18="","",IFERROR(TRIM(INDEX(Responses!$A$2:$AN$301,MATCH($A18,Responses!$AQ$2:$AQ$301,0),MATCH(Lists!$B$27,Responses!$A$1:$AN$1,0))&amp;""),""))</f>
        <v/>
      </c>
    </row>
    <row r="19" ht="60" customHeight="1">
      <c r="A19" s="23">
        <f>IF(ISNUMBER(MATCH(15,Responses!$AQ$2:$AQ$301,0)),15,"")</f>
        <v/>
      </c>
      <c r="B19" s="23">
        <f>IF($A19="","",IFERROR(TRIM(INDEX(Responses!$A$2:$AN$301,MATCH($A19,Responses!$AQ$2:$AQ$301,0),MATCH(Lists!$B$3,Responses!$A$1:$AN$1,0))&amp;""),""))</f>
        <v/>
      </c>
      <c r="C19" s="23">
        <f>IF($A19="","",IF(IFERROR(TRIM(INDEX(Responses!$A$2:$AN$301,MATCH($A19,Responses!$AQ$2:$AQ$301,0),MATCH(Lists!$B$5,Responses!$A$1:$AN$1,0))&amp;""),"")&lt;&gt;"",IFERROR(TRIM(INDEX(Responses!$A$2:$AN$301,MATCH($A19,Responses!$AQ$2:$AQ$301,0),MATCH(Lists!$B$5,Responses!$A$1:$AN$1,0))&amp;""),""),IFERROR(TRIM(INDEX(Responses!$A$2:$AN$301,MATCH($A19,Responses!$AQ$2:$AQ$301,0),MATCH(Lists!$B$6,Responses!$A$1:$AN$1,0))&amp;""),"")))</f>
        <v/>
      </c>
      <c r="D19" s="23">
        <f>IF($A19="","",IFERROR(TRIM(INDEX(Responses!$A$2:$AN$301,MATCH($A19,Responses!$AQ$2:$AQ$301,0),MATCH(Lists!$B$24,Responses!$A$1:$AN$1,0))&amp;""),""))</f>
        <v/>
      </c>
      <c r="E19" s="23">
        <f>IF($A19="","",IFERROR(TRIM(INDEX(Responses!$A$2:$AN$301,MATCH($A19,Responses!$AQ$2:$AQ$301,0),MATCH(Lists!$B$25,Responses!$A$1:$AN$1,0))&amp;""),""))</f>
        <v/>
      </c>
      <c r="F19" s="23">
        <f>IF($A19="","",IFERROR(TRIM(INDEX(Responses!$A$2:$AN$301,MATCH($A19,Responses!$AQ$2:$AQ$301,0),MATCH(Lists!$B$26,Responses!$A$1:$AN$1,0))&amp;""),""))</f>
        <v/>
      </c>
      <c r="G19" s="23">
        <f>IF($A19="","",IFERROR(TRIM(INDEX(Responses!$A$2:$AN$301,MATCH($A19,Responses!$AQ$2:$AQ$301,0),MATCH(Lists!$B$27,Responses!$A$1:$AN$1,0))&amp;""),""))</f>
        <v/>
      </c>
    </row>
    <row r="20" ht="60" customHeight="1">
      <c r="A20" s="23">
        <f>IF(ISNUMBER(MATCH(16,Responses!$AQ$2:$AQ$301,0)),16,"")</f>
        <v/>
      </c>
      <c r="B20" s="23">
        <f>IF($A20="","",IFERROR(TRIM(INDEX(Responses!$A$2:$AN$301,MATCH($A20,Responses!$AQ$2:$AQ$301,0),MATCH(Lists!$B$3,Responses!$A$1:$AN$1,0))&amp;""),""))</f>
        <v/>
      </c>
      <c r="C20" s="23">
        <f>IF($A20="","",IF(IFERROR(TRIM(INDEX(Responses!$A$2:$AN$301,MATCH($A20,Responses!$AQ$2:$AQ$301,0),MATCH(Lists!$B$5,Responses!$A$1:$AN$1,0))&amp;""),"")&lt;&gt;"",IFERROR(TRIM(INDEX(Responses!$A$2:$AN$301,MATCH($A20,Responses!$AQ$2:$AQ$301,0),MATCH(Lists!$B$5,Responses!$A$1:$AN$1,0))&amp;""),""),IFERROR(TRIM(INDEX(Responses!$A$2:$AN$301,MATCH($A20,Responses!$AQ$2:$AQ$301,0),MATCH(Lists!$B$6,Responses!$A$1:$AN$1,0))&amp;""),"")))</f>
        <v/>
      </c>
      <c r="D20" s="23">
        <f>IF($A20="","",IFERROR(TRIM(INDEX(Responses!$A$2:$AN$301,MATCH($A20,Responses!$AQ$2:$AQ$301,0),MATCH(Lists!$B$24,Responses!$A$1:$AN$1,0))&amp;""),""))</f>
        <v/>
      </c>
      <c r="E20" s="23">
        <f>IF($A20="","",IFERROR(TRIM(INDEX(Responses!$A$2:$AN$301,MATCH($A20,Responses!$AQ$2:$AQ$301,0),MATCH(Lists!$B$25,Responses!$A$1:$AN$1,0))&amp;""),""))</f>
        <v/>
      </c>
      <c r="F20" s="23">
        <f>IF($A20="","",IFERROR(TRIM(INDEX(Responses!$A$2:$AN$301,MATCH($A20,Responses!$AQ$2:$AQ$301,0),MATCH(Lists!$B$26,Responses!$A$1:$AN$1,0))&amp;""),""))</f>
        <v/>
      </c>
      <c r="G20" s="23">
        <f>IF($A20="","",IFERROR(TRIM(INDEX(Responses!$A$2:$AN$301,MATCH($A20,Responses!$AQ$2:$AQ$301,0),MATCH(Lists!$B$27,Responses!$A$1:$AN$1,0))&amp;""),""))</f>
        <v/>
      </c>
    </row>
    <row r="21" ht="60" customHeight="1">
      <c r="A21" s="23">
        <f>IF(ISNUMBER(MATCH(17,Responses!$AQ$2:$AQ$301,0)),17,"")</f>
        <v/>
      </c>
      <c r="B21" s="23">
        <f>IF($A21="","",IFERROR(TRIM(INDEX(Responses!$A$2:$AN$301,MATCH($A21,Responses!$AQ$2:$AQ$301,0),MATCH(Lists!$B$3,Responses!$A$1:$AN$1,0))&amp;""),""))</f>
        <v/>
      </c>
      <c r="C21" s="23">
        <f>IF($A21="","",IF(IFERROR(TRIM(INDEX(Responses!$A$2:$AN$301,MATCH($A21,Responses!$AQ$2:$AQ$301,0),MATCH(Lists!$B$5,Responses!$A$1:$AN$1,0))&amp;""),"")&lt;&gt;"",IFERROR(TRIM(INDEX(Responses!$A$2:$AN$301,MATCH($A21,Responses!$AQ$2:$AQ$301,0),MATCH(Lists!$B$5,Responses!$A$1:$AN$1,0))&amp;""),""),IFERROR(TRIM(INDEX(Responses!$A$2:$AN$301,MATCH($A21,Responses!$AQ$2:$AQ$301,0),MATCH(Lists!$B$6,Responses!$A$1:$AN$1,0))&amp;""),"")))</f>
        <v/>
      </c>
      <c r="D21" s="23">
        <f>IF($A21="","",IFERROR(TRIM(INDEX(Responses!$A$2:$AN$301,MATCH($A21,Responses!$AQ$2:$AQ$301,0),MATCH(Lists!$B$24,Responses!$A$1:$AN$1,0))&amp;""),""))</f>
        <v/>
      </c>
      <c r="E21" s="23">
        <f>IF($A21="","",IFERROR(TRIM(INDEX(Responses!$A$2:$AN$301,MATCH($A21,Responses!$AQ$2:$AQ$301,0),MATCH(Lists!$B$25,Responses!$A$1:$AN$1,0))&amp;""),""))</f>
        <v/>
      </c>
      <c r="F21" s="23">
        <f>IF($A21="","",IFERROR(TRIM(INDEX(Responses!$A$2:$AN$301,MATCH($A21,Responses!$AQ$2:$AQ$301,0),MATCH(Lists!$B$26,Responses!$A$1:$AN$1,0))&amp;""),""))</f>
        <v/>
      </c>
      <c r="G21" s="23">
        <f>IF($A21="","",IFERROR(TRIM(INDEX(Responses!$A$2:$AN$301,MATCH($A21,Responses!$AQ$2:$AQ$301,0),MATCH(Lists!$B$27,Responses!$A$1:$AN$1,0))&amp;""),""))</f>
        <v/>
      </c>
    </row>
    <row r="22" ht="60" customHeight="1">
      <c r="A22" s="23">
        <f>IF(ISNUMBER(MATCH(18,Responses!$AQ$2:$AQ$301,0)),18,"")</f>
        <v/>
      </c>
      <c r="B22" s="23">
        <f>IF($A22="","",IFERROR(TRIM(INDEX(Responses!$A$2:$AN$301,MATCH($A22,Responses!$AQ$2:$AQ$301,0),MATCH(Lists!$B$3,Responses!$A$1:$AN$1,0))&amp;""),""))</f>
        <v/>
      </c>
      <c r="C22" s="23">
        <f>IF($A22="","",IF(IFERROR(TRIM(INDEX(Responses!$A$2:$AN$301,MATCH($A22,Responses!$AQ$2:$AQ$301,0),MATCH(Lists!$B$5,Responses!$A$1:$AN$1,0))&amp;""),"")&lt;&gt;"",IFERROR(TRIM(INDEX(Responses!$A$2:$AN$301,MATCH($A22,Responses!$AQ$2:$AQ$301,0),MATCH(Lists!$B$5,Responses!$A$1:$AN$1,0))&amp;""),""),IFERROR(TRIM(INDEX(Responses!$A$2:$AN$301,MATCH($A22,Responses!$AQ$2:$AQ$301,0),MATCH(Lists!$B$6,Responses!$A$1:$AN$1,0))&amp;""),"")))</f>
        <v/>
      </c>
      <c r="D22" s="23">
        <f>IF($A22="","",IFERROR(TRIM(INDEX(Responses!$A$2:$AN$301,MATCH($A22,Responses!$AQ$2:$AQ$301,0),MATCH(Lists!$B$24,Responses!$A$1:$AN$1,0))&amp;""),""))</f>
        <v/>
      </c>
      <c r="E22" s="23">
        <f>IF($A22="","",IFERROR(TRIM(INDEX(Responses!$A$2:$AN$301,MATCH($A22,Responses!$AQ$2:$AQ$301,0),MATCH(Lists!$B$25,Responses!$A$1:$AN$1,0))&amp;""),""))</f>
        <v/>
      </c>
      <c r="F22" s="23">
        <f>IF($A22="","",IFERROR(TRIM(INDEX(Responses!$A$2:$AN$301,MATCH($A22,Responses!$AQ$2:$AQ$301,0),MATCH(Lists!$B$26,Responses!$A$1:$AN$1,0))&amp;""),""))</f>
        <v/>
      </c>
      <c r="G22" s="23">
        <f>IF($A22="","",IFERROR(TRIM(INDEX(Responses!$A$2:$AN$301,MATCH($A22,Responses!$AQ$2:$AQ$301,0),MATCH(Lists!$B$27,Responses!$A$1:$AN$1,0))&amp;""),""))</f>
        <v/>
      </c>
    </row>
    <row r="23" ht="60" customHeight="1">
      <c r="A23" s="23">
        <f>IF(ISNUMBER(MATCH(19,Responses!$AQ$2:$AQ$301,0)),19,"")</f>
        <v/>
      </c>
      <c r="B23" s="23">
        <f>IF($A23="","",IFERROR(TRIM(INDEX(Responses!$A$2:$AN$301,MATCH($A23,Responses!$AQ$2:$AQ$301,0),MATCH(Lists!$B$3,Responses!$A$1:$AN$1,0))&amp;""),""))</f>
        <v/>
      </c>
      <c r="C23" s="23">
        <f>IF($A23="","",IF(IFERROR(TRIM(INDEX(Responses!$A$2:$AN$301,MATCH($A23,Responses!$AQ$2:$AQ$301,0),MATCH(Lists!$B$5,Responses!$A$1:$AN$1,0))&amp;""),"")&lt;&gt;"",IFERROR(TRIM(INDEX(Responses!$A$2:$AN$301,MATCH($A23,Responses!$AQ$2:$AQ$301,0),MATCH(Lists!$B$5,Responses!$A$1:$AN$1,0))&amp;""),""),IFERROR(TRIM(INDEX(Responses!$A$2:$AN$301,MATCH($A23,Responses!$AQ$2:$AQ$301,0),MATCH(Lists!$B$6,Responses!$A$1:$AN$1,0))&amp;""),"")))</f>
        <v/>
      </c>
      <c r="D23" s="23">
        <f>IF($A23="","",IFERROR(TRIM(INDEX(Responses!$A$2:$AN$301,MATCH($A23,Responses!$AQ$2:$AQ$301,0),MATCH(Lists!$B$24,Responses!$A$1:$AN$1,0))&amp;""),""))</f>
        <v/>
      </c>
      <c r="E23" s="23">
        <f>IF($A23="","",IFERROR(TRIM(INDEX(Responses!$A$2:$AN$301,MATCH($A23,Responses!$AQ$2:$AQ$301,0),MATCH(Lists!$B$25,Responses!$A$1:$AN$1,0))&amp;""),""))</f>
        <v/>
      </c>
      <c r="F23" s="23">
        <f>IF($A23="","",IFERROR(TRIM(INDEX(Responses!$A$2:$AN$301,MATCH($A23,Responses!$AQ$2:$AQ$301,0),MATCH(Lists!$B$26,Responses!$A$1:$AN$1,0))&amp;""),""))</f>
        <v/>
      </c>
      <c r="G23" s="23">
        <f>IF($A23="","",IFERROR(TRIM(INDEX(Responses!$A$2:$AN$301,MATCH($A23,Responses!$AQ$2:$AQ$301,0),MATCH(Lists!$B$27,Responses!$A$1:$AN$1,0))&amp;""),""))</f>
        <v/>
      </c>
    </row>
    <row r="24" ht="60" customHeight="1">
      <c r="A24" s="23">
        <f>IF(ISNUMBER(MATCH(20,Responses!$AQ$2:$AQ$301,0)),20,"")</f>
        <v/>
      </c>
      <c r="B24" s="23">
        <f>IF($A24="","",IFERROR(TRIM(INDEX(Responses!$A$2:$AN$301,MATCH($A24,Responses!$AQ$2:$AQ$301,0),MATCH(Lists!$B$3,Responses!$A$1:$AN$1,0))&amp;""),""))</f>
        <v/>
      </c>
      <c r="C24" s="23">
        <f>IF($A24="","",IF(IFERROR(TRIM(INDEX(Responses!$A$2:$AN$301,MATCH($A24,Responses!$AQ$2:$AQ$301,0),MATCH(Lists!$B$5,Responses!$A$1:$AN$1,0))&amp;""),"")&lt;&gt;"",IFERROR(TRIM(INDEX(Responses!$A$2:$AN$301,MATCH($A24,Responses!$AQ$2:$AQ$301,0),MATCH(Lists!$B$5,Responses!$A$1:$AN$1,0))&amp;""),""),IFERROR(TRIM(INDEX(Responses!$A$2:$AN$301,MATCH($A24,Responses!$AQ$2:$AQ$301,0),MATCH(Lists!$B$6,Responses!$A$1:$AN$1,0))&amp;""),"")))</f>
        <v/>
      </c>
      <c r="D24" s="23">
        <f>IF($A24="","",IFERROR(TRIM(INDEX(Responses!$A$2:$AN$301,MATCH($A24,Responses!$AQ$2:$AQ$301,0),MATCH(Lists!$B$24,Responses!$A$1:$AN$1,0))&amp;""),""))</f>
        <v/>
      </c>
      <c r="E24" s="23">
        <f>IF($A24="","",IFERROR(TRIM(INDEX(Responses!$A$2:$AN$301,MATCH($A24,Responses!$AQ$2:$AQ$301,0),MATCH(Lists!$B$25,Responses!$A$1:$AN$1,0))&amp;""),""))</f>
        <v/>
      </c>
      <c r="F24" s="23">
        <f>IF($A24="","",IFERROR(TRIM(INDEX(Responses!$A$2:$AN$301,MATCH($A24,Responses!$AQ$2:$AQ$301,0),MATCH(Lists!$B$26,Responses!$A$1:$AN$1,0))&amp;""),""))</f>
        <v/>
      </c>
      <c r="G24" s="23">
        <f>IF($A24="","",IFERROR(TRIM(INDEX(Responses!$A$2:$AN$301,MATCH($A24,Responses!$AQ$2:$AQ$301,0),MATCH(Lists!$B$27,Responses!$A$1:$AN$1,0))&amp;""),""))</f>
        <v/>
      </c>
    </row>
    <row r="25" ht="60" customHeight="1">
      <c r="A25" s="23">
        <f>IF(ISNUMBER(MATCH(21,Responses!$AQ$2:$AQ$301,0)),21,"")</f>
        <v/>
      </c>
      <c r="B25" s="23">
        <f>IF($A25="","",IFERROR(TRIM(INDEX(Responses!$A$2:$AN$301,MATCH($A25,Responses!$AQ$2:$AQ$301,0),MATCH(Lists!$B$3,Responses!$A$1:$AN$1,0))&amp;""),""))</f>
        <v/>
      </c>
      <c r="C25" s="23">
        <f>IF($A25="","",IF(IFERROR(TRIM(INDEX(Responses!$A$2:$AN$301,MATCH($A25,Responses!$AQ$2:$AQ$301,0),MATCH(Lists!$B$5,Responses!$A$1:$AN$1,0))&amp;""),"")&lt;&gt;"",IFERROR(TRIM(INDEX(Responses!$A$2:$AN$301,MATCH($A25,Responses!$AQ$2:$AQ$301,0),MATCH(Lists!$B$5,Responses!$A$1:$AN$1,0))&amp;""),""),IFERROR(TRIM(INDEX(Responses!$A$2:$AN$301,MATCH($A25,Responses!$AQ$2:$AQ$301,0),MATCH(Lists!$B$6,Responses!$A$1:$AN$1,0))&amp;""),"")))</f>
        <v/>
      </c>
      <c r="D25" s="23">
        <f>IF($A25="","",IFERROR(TRIM(INDEX(Responses!$A$2:$AN$301,MATCH($A25,Responses!$AQ$2:$AQ$301,0),MATCH(Lists!$B$24,Responses!$A$1:$AN$1,0))&amp;""),""))</f>
        <v/>
      </c>
      <c r="E25" s="23">
        <f>IF($A25="","",IFERROR(TRIM(INDEX(Responses!$A$2:$AN$301,MATCH($A25,Responses!$AQ$2:$AQ$301,0),MATCH(Lists!$B$25,Responses!$A$1:$AN$1,0))&amp;""),""))</f>
        <v/>
      </c>
      <c r="F25" s="23">
        <f>IF($A25="","",IFERROR(TRIM(INDEX(Responses!$A$2:$AN$301,MATCH($A25,Responses!$AQ$2:$AQ$301,0),MATCH(Lists!$B$26,Responses!$A$1:$AN$1,0))&amp;""),""))</f>
        <v/>
      </c>
      <c r="G25" s="23">
        <f>IF($A25="","",IFERROR(TRIM(INDEX(Responses!$A$2:$AN$301,MATCH($A25,Responses!$AQ$2:$AQ$301,0),MATCH(Lists!$B$27,Responses!$A$1:$AN$1,0))&amp;""),""))</f>
        <v/>
      </c>
    </row>
    <row r="26" ht="60" customHeight="1">
      <c r="A26" s="23">
        <f>IF(ISNUMBER(MATCH(22,Responses!$AQ$2:$AQ$301,0)),22,"")</f>
        <v/>
      </c>
      <c r="B26" s="23">
        <f>IF($A26="","",IFERROR(TRIM(INDEX(Responses!$A$2:$AN$301,MATCH($A26,Responses!$AQ$2:$AQ$301,0),MATCH(Lists!$B$3,Responses!$A$1:$AN$1,0))&amp;""),""))</f>
        <v/>
      </c>
      <c r="C26" s="23">
        <f>IF($A26="","",IF(IFERROR(TRIM(INDEX(Responses!$A$2:$AN$301,MATCH($A26,Responses!$AQ$2:$AQ$301,0),MATCH(Lists!$B$5,Responses!$A$1:$AN$1,0))&amp;""),"")&lt;&gt;"",IFERROR(TRIM(INDEX(Responses!$A$2:$AN$301,MATCH($A26,Responses!$AQ$2:$AQ$301,0),MATCH(Lists!$B$5,Responses!$A$1:$AN$1,0))&amp;""),""),IFERROR(TRIM(INDEX(Responses!$A$2:$AN$301,MATCH($A26,Responses!$AQ$2:$AQ$301,0),MATCH(Lists!$B$6,Responses!$A$1:$AN$1,0))&amp;""),"")))</f>
        <v/>
      </c>
      <c r="D26" s="23">
        <f>IF($A26="","",IFERROR(TRIM(INDEX(Responses!$A$2:$AN$301,MATCH($A26,Responses!$AQ$2:$AQ$301,0),MATCH(Lists!$B$24,Responses!$A$1:$AN$1,0))&amp;""),""))</f>
        <v/>
      </c>
      <c r="E26" s="23">
        <f>IF($A26="","",IFERROR(TRIM(INDEX(Responses!$A$2:$AN$301,MATCH($A26,Responses!$AQ$2:$AQ$301,0),MATCH(Lists!$B$25,Responses!$A$1:$AN$1,0))&amp;""),""))</f>
        <v/>
      </c>
      <c r="F26" s="23">
        <f>IF($A26="","",IFERROR(TRIM(INDEX(Responses!$A$2:$AN$301,MATCH($A26,Responses!$AQ$2:$AQ$301,0),MATCH(Lists!$B$26,Responses!$A$1:$AN$1,0))&amp;""),""))</f>
        <v/>
      </c>
      <c r="G26" s="23">
        <f>IF($A26="","",IFERROR(TRIM(INDEX(Responses!$A$2:$AN$301,MATCH($A26,Responses!$AQ$2:$AQ$301,0),MATCH(Lists!$B$27,Responses!$A$1:$AN$1,0))&amp;""),""))</f>
        <v/>
      </c>
    </row>
    <row r="27" ht="60" customHeight="1">
      <c r="A27" s="23">
        <f>IF(ISNUMBER(MATCH(23,Responses!$AQ$2:$AQ$301,0)),23,"")</f>
        <v/>
      </c>
      <c r="B27" s="23">
        <f>IF($A27="","",IFERROR(TRIM(INDEX(Responses!$A$2:$AN$301,MATCH($A27,Responses!$AQ$2:$AQ$301,0),MATCH(Lists!$B$3,Responses!$A$1:$AN$1,0))&amp;""),""))</f>
        <v/>
      </c>
      <c r="C27" s="23">
        <f>IF($A27="","",IF(IFERROR(TRIM(INDEX(Responses!$A$2:$AN$301,MATCH($A27,Responses!$AQ$2:$AQ$301,0),MATCH(Lists!$B$5,Responses!$A$1:$AN$1,0))&amp;""),"")&lt;&gt;"",IFERROR(TRIM(INDEX(Responses!$A$2:$AN$301,MATCH($A27,Responses!$AQ$2:$AQ$301,0),MATCH(Lists!$B$5,Responses!$A$1:$AN$1,0))&amp;""),""),IFERROR(TRIM(INDEX(Responses!$A$2:$AN$301,MATCH($A27,Responses!$AQ$2:$AQ$301,0),MATCH(Lists!$B$6,Responses!$A$1:$AN$1,0))&amp;""),"")))</f>
        <v/>
      </c>
      <c r="D27" s="23">
        <f>IF($A27="","",IFERROR(TRIM(INDEX(Responses!$A$2:$AN$301,MATCH($A27,Responses!$AQ$2:$AQ$301,0),MATCH(Lists!$B$24,Responses!$A$1:$AN$1,0))&amp;""),""))</f>
        <v/>
      </c>
      <c r="E27" s="23">
        <f>IF($A27="","",IFERROR(TRIM(INDEX(Responses!$A$2:$AN$301,MATCH($A27,Responses!$AQ$2:$AQ$301,0),MATCH(Lists!$B$25,Responses!$A$1:$AN$1,0))&amp;""),""))</f>
        <v/>
      </c>
      <c r="F27" s="23">
        <f>IF($A27="","",IFERROR(TRIM(INDEX(Responses!$A$2:$AN$301,MATCH($A27,Responses!$AQ$2:$AQ$301,0),MATCH(Lists!$B$26,Responses!$A$1:$AN$1,0))&amp;""),""))</f>
        <v/>
      </c>
      <c r="G27" s="23">
        <f>IF($A27="","",IFERROR(TRIM(INDEX(Responses!$A$2:$AN$301,MATCH($A27,Responses!$AQ$2:$AQ$301,0),MATCH(Lists!$B$27,Responses!$A$1:$AN$1,0))&amp;""),""))</f>
        <v/>
      </c>
    </row>
    <row r="28" ht="60" customHeight="1">
      <c r="A28" s="23">
        <f>IF(ISNUMBER(MATCH(24,Responses!$AQ$2:$AQ$301,0)),24,"")</f>
        <v/>
      </c>
      <c r="B28" s="23">
        <f>IF($A28="","",IFERROR(TRIM(INDEX(Responses!$A$2:$AN$301,MATCH($A28,Responses!$AQ$2:$AQ$301,0),MATCH(Lists!$B$3,Responses!$A$1:$AN$1,0))&amp;""),""))</f>
        <v/>
      </c>
      <c r="C28" s="23">
        <f>IF($A28="","",IF(IFERROR(TRIM(INDEX(Responses!$A$2:$AN$301,MATCH($A28,Responses!$AQ$2:$AQ$301,0),MATCH(Lists!$B$5,Responses!$A$1:$AN$1,0))&amp;""),"")&lt;&gt;"",IFERROR(TRIM(INDEX(Responses!$A$2:$AN$301,MATCH($A28,Responses!$AQ$2:$AQ$301,0),MATCH(Lists!$B$5,Responses!$A$1:$AN$1,0))&amp;""),""),IFERROR(TRIM(INDEX(Responses!$A$2:$AN$301,MATCH($A28,Responses!$AQ$2:$AQ$301,0),MATCH(Lists!$B$6,Responses!$A$1:$AN$1,0))&amp;""),"")))</f>
        <v/>
      </c>
      <c r="D28" s="23">
        <f>IF($A28="","",IFERROR(TRIM(INDEX(Responses!$A$2:$AN$301,MATCH($A28,Responses!$AQ$2:$AQ$301,0),MATCH(Lists!$B$24,Responses!$A$1:$AN$1,0))&amp;""),""))</f>
        <v/>
      </c>
      <c r="E28" s="23">
        <f>IF($A28="","",IFERROR(TRIM(INDEX(Responses!$A$2:$AN$301,MATCH($A28,Responses!$AQ$2:$AQ$301,0),MATCH(Lists!$B$25,Responses!$A$1:$AN$1,0))&amp;""),""))</f>
        <v/>
      </c>
      <c r="F28" s="23">
        <f>IF($A28="","",IFERROR(TRIM(INDEX(Responses!$A$2:$AN$301,MATCH($A28,Responses!$AQ$2:$AQ$301,0),MATCH(Lists!$B$26,Responses!$A$1:$AN$1,0))&amp;""),""))</f>
        <v/>
      </c>
      <c r="G28" s="23">
        <f>IF($A28="","",IFERROR(TRIM(INDEX(Responses!$A$2:$AN$301,MATCH($A28,Responses!$AQ$2:$AQ$301,0),MATCH(Lists!$B$27,Responses!$A$1:$AN$1,0))&amp;""),""))</f>
        <v/>
      </c>
    </row>
    <row r="29" ht="60" customHeight="1">
      <c r="A29" s="23">
        <f>IF(ISNUMBER(MATCH(25,Responses!$AQ$2:$AQ$301,0)),25,"")</f>
        <v/>
      </c>
      <c r="B29" s="23">
        <f>IF($A29="","",IFERROR(TRIM(INDEX(Responses!$A$2:$AN$301,MATCH($A29,Responses!$AQ$2:$AQ$301,0),MATCH(Lists!$B$3,Responses!$A$1:$AN$1,0))&amp;""),""))</f>
        <v/>
      </c>
      <c r="C29" s="23">
        <f>IF($A29="","",IF(IFERROR(TRIM(INDEX(Responses!$A$2:$AN$301,MATCH($A29,Responses!$AQ$2:$AQ$301,0),MATCH(Lists!$B$5,Responses!$A$1:$AN$1,0))&amp;""),"")&lt;&gt;"",IFERROR(TRIM(INDEX(Responses!$A$2:$AN$301,MATCH($A29,Responses!$AQ$2:$AQ$301,0),MATCH(Lists!$B$5,Responses!$A$1:$AN$1,0))&amp;""),""),IFERROR(TRIM(INDEX(Responses!$A$2:$AN$301,MATCH($A29,Responses!$AQ$2:$AQ$301,0),MATCH(Lists!$B$6,Responses!$A$1:$AN$1,0))&amp;""),"")))</f>
        <v/>
      </c>
      <c r="D29" s="23">
        <f>IF($A29="","",IFERROR(TRIM(INDEX(Responses!$A$2:$AN$301,MATCH($A29,Responses!$AQ$2:$AQ$301,0),MATCH(Lists!$B$24,Responses!$A$1:$AN$1,0))&amp;""),""))</f>
        <v/>
      </c>
      <c r="E29" s="23">
        <f>IF($A29="","",IFERROR(TRIM(INDEX(Responses!$A$2:$AN$301,MATCH($A29,Responses!$AQ$2:$AQ$301,0),MATCH(Lists!$B$25,Responses!$A$1:$AN$1,0))&amp;""),""))</f>
        <v/>
      </c>
      <c r="F29" s="23">
        <f>IF($A29="","",IFERROR(TRIM(INDEX(Responses!$A$2:$AN$301,MATCH($A29,Responses!$AQ$2:$AQ$301,0),MATCH(Lists!$B$26,Responses!$A$1:$AN$1,0))&amp;""),""))</f>
        <v/>
      </c>
      <c r="G29" s="23">
        <f>IF($A29="","",IFERROR(TRIM(INDEX(Responses!$A$2:$AN$301,MATCH($A29,Responses!$AQ$2:$AQ$301,0),MATCH(Lists!$B$27,Responses!$A$1:$AN$1,0))&amp;""),""))</f>
        <v/>
      </c>
    </row>
    <row r="30" ht="60" customHeight="1">
      <c r="A30" s="23">
        <f>IF(ISNUMBER(MATCH(26,Responses!$AQ$2:$AQ$301,0)),26,"")</f>
        <v/>
      </c>
      <c r="B30" s="23">
        <f>IF($A30="","",IFERROR(TRIM(INDEX(Responses!$A$2:$AN$301,MATCH($A30,Responses!$AQ$2:$AQ$301,0),MATCH(Lists!$B$3,Responses!$A$1:$AN$1,0))&amp;""),""))</f>
        <v/>
      </c>
      <c r="C30" s="23">
        <f>IF($A30="","",IF(IFERROR(TRIM(INDEX(Responses!$A$2:$AN$301,MATCH($A30,Responses!$AQ$2:$AQ$301,0),MATCH(Lists!$B$5,Responses!$A$1:$AN$1,0))&amp;""),"")&lt;&gt;"",IFERROR(TRIM(INDEX(Responses!$A$2:$AN$301,MATCH($A30,Responses!$AQ$2:$AQ$301,0),MATCH(Lists!$B$5,Responses!$A$1:$AN$1,0))&amp;""),""),IFERROR(TRIM(INDEX(Responses!$A$2:$AN$301,MATCH($A30,Responses!$AQ$2:$AQ$301,0),MATCH(Lists!$B$6,Responses!$A$1:$AN$1,0))&amp;""),"")))</f>
        <v/>
      </c>
      <c r="D30" s="23">
        <f>IF($A30="","",IFERROR(TRIM(INDEX(Responses!$A$2:$AN$301,MATCH($A30,Responses!$AQ$2:$AQ$301,0),MATCH(Lists!$B$24,Responses!$A$1:$AN$1,0))&amp;""),""))</f>
        <v/>
      </c>
      <c r="E30" s="23">
        <f>IF($A30="","",IFERROR(TRIM(INDEX(Responses!$A$2:$AN$301,MATCH($A30,Responses!$AQ$2:$AQ$301,0),MATCH(Lists!$B$25,Responses!$A$1:$AN$1,0))&amp;""),""))</f>
        <v/>
      </c>
      <c r="F30" s="23">
        <f>IF($A30="","",IFERROR(TRIM(INDEX(Responses!$A$2:$AN$301,MATCH($A30,Responses!$AQ$2:$AQ$301,0),MATCH(Lists!$B$26,Responses!$A$1:$AN$1,0))&amp;""),""))</f>
        <v/>
      </c>
      <c r="G30" s="23">
        <f>IF($A30="","",IFERROR(TRIM(INDEX(Responses!$A$2:$AN$301,MATCH($A30,Responses!$AQ$2:$AQ$301,0),MATCH(Lists!$B$27,Responses!$A$1:$AN$1,0))&amp;""),""))</f>
        <v/>
      </c>
    </row>
    <row r="31" ht="60" customHeight="1">
      <c r="A31" s="23">
        <f>IF(ISNUMBER(MATCH(27,Responses!$AQ$2:$AQ$301,0)),27,"")</f>
        <v/>
      </c>
      <c r="B31" s="23">
        <f>IF($A31="","",IFERROR(TRIM(INDEX(Responses!$A$2:$AN$301,MATCH($A31,Responses!$AQ$2:$AQ$301,0),MATCH(Lists!$B$3,Responses!$A$1:$AN$1,0))&amp;""),""))</f>
        <v/>
      </c>
      <c r="C31" s="23">
        <f>IF($A31="","",IF(IFERROR(TRIM(INDEX(Responses!$A$2:$AN$301,MATCH($A31,Responses!$AQ$2:$AQ$301,0),MATCH(Lists!$B$5,Responses!$A$1:$AN$1,0))&amp;""),"")&lt;&gt;"",IFERROR(TRIM(INDEX(Responses!$A$2:$AN$301,MATCH($A31,Responses!$AQ$2:$AQ$301,0),MATCH(Lists!$B$5,Responses!$A$1:$AN$1,0))&amp;""),""),IFERROR(TRIM(INDEX(Responses!$A$2:$AN$301,MATCH($A31,Responses!$AQ$2:$AQ$301,0),MATCH(Lists!$B$6,Responses!$A$1:$AN$1,0))&amp;""),"")))</f>
        <v/>
      </c>
      <c r="D31" s="23">
        <f>IF($A31="","",IFERROR(TRIM(INDEX(Responses!$A$2:$AN$301,MATCH($A31,Responses!$AQ$2:$AQ$301,0),MATCH(Lists!$B$24,Responses!$A$1:$AN$1,0))&amp;""),""))</f>
        <v/>
      </c>
      <c r="E31" s="23">
        <f>IF($A31="","",IFERROR(TRIM(INDEX(Responses!$A$2:$AN$301,MATCH($A31,Responses!$AQ$2:$AQ$301,0),MATCH(Lists!$B$25,Responses!$A$1:$AN$1,0))&amp;""),""))</f>
        <v/>
      </c>
      <c r="F31" s="23">
        <f>IF($A31="","",IFERROR(TRIM(INDEX(Responses!$A$2:$AN$301,MATCH($A31,Responses!$AQ$2:$AQ$301,0),MATCH(Lists!$B$26,Responses!$A$1:$AN$1,0))&amp;""),""))</f>
        <v/>
      </c>
      <c r="G31" s="23">
        <f>IF($A31="","",IFERROR(TRIM(INDEX(Responses!$A$2:$AN$301,MATCH($A31,Responses!$AQ$2:$AQ$301,0),MATCH(Lists!$B$27,Responses!$A$1:$AN$1,0))&amp;""),""))</f>
        <v/>
      </c>
    </row>
    <row r="32" ht="60" customHeight="1">
      <c r="A32" s="23">
        <f>IF(ISNUMBER(MATCH(28,Responses!$AQ$2:$AQ$301,0)),28,"")</f>
        <v/>
      </c>
      <c r="B32" s="23">
        <f>IF($A32="","",IFERROR(TRIM(INDEX(Responses!$A$2:$AN$301,MATCH($A32,Responses!$AQ$2:$AQ$301,0),MATCH(Lists!$B$3,Responses!$A$1:$AN$1,0))&amp;""),""))</f>
        <v/>
      </c>
      <c r="C32" s="23">
        <f>IF($A32="","",IF(IFERROR(TRIM(INDEX(Responses!$A$2:$AN$301,MATCH($A32,Responses!$AQ$2:$AQ$301,0),MATCH(Lists!$B$5,Responses!$A$1:$AN$1,0))&amp;""),"")&lt;&gt;"",IFERROR(TRIM(INDEX(Responses!$A$2:$AN$301,MATCH($A32,Responses!$AQ$2:$AQ$301,0),MATCH(Lists!$B$5,Responses!$A$1:$AN$1,0))&amp;""),""),IFERROR(TRIM(INDEX(Responses!$A$2:$AN$301,MATCH($A32,Responses!$AQ$2:$AQ$301,0),MATCH(Lists!$B$6,Responses!$A$1:$AN$1,0))&amp;""),"")))</f>
        <v/>
      </c>
      <c r="D32" s="23">
        <f>IF($A32="","",IFERROR(TRIM(INDEX(Responses!$A$2:$AN$301,MATCH($A32,Responses!$AQ$2:$AQ$301,0),MATCH(Lists!$B$24,Responses!$A$1:$AN$1,0))&amp;""),""))</f>
        <v/>
      </c>
      <c r="E32" s="23">
        <f>IF($A32="","",IFERROR(TRIM(INDEX(Responses!$A$2:$AN$301,MATCH($A32,Responses!$AQ$2:$AQ$301,0),MATCH(Lists!$B$25,Responses!$A$1:$AN$1,0))&amp;""),""))</f>
        <v/>
      </c>
      <c r="F32" s="23">
        <f>IF($A32="","",IFERROR(TRIM(INDEX(Responses!$A$2:$AN$301,MATCH($A32,Responses!$AQ$2:$AQ$301,0),MATCH(Lists!$B$26,Responses!$A$1:$AN$1,0))&amp;""),""))</f>
        <v/>
      </c>
      <c r="G32" s="23">
        <f>IF($A32="","",IFERROR(TRIM(INDEX(Responses!$A$2:$AN$301,MATCH($A32,Responses!$AQ$2:$AQ$301,0),MATCH(Lists!$B$27,Responses!$A$1:$AN$1,0))&amp;""),""))</f>
        <v/>
      </c>
    </row>
    <row r="33" ht="60" customHeight="1">
      <c r="A33" s="23">
        <f>IF(ISNUMBER(MATCH(29,Responses!$AQ$2:$AQ$301,0)),29,"")</f>
        <v/>
      </c>
      <c r="B33" s="23">
        <f>IF($A33="","",IFERROR(TRIM(INDEX(Responses!$A$2:$AN$301,MATCH($A33,Responses!$AQ$2:$AQ$301,0),MATCH(Lists!$B$3,Responses!$A$1:$AN$1,0))&amp;""),""))</f>
        <v/>
      </c>
      <c r="C33" s="23">
        <f>IF($A33="","",IF(IFERROR(TRIM(INDEX(Responses!$A$2:$AN$301,MATCH($A33,Responses!$AQ$2:$AQ$301,0),MATCH(Lists!$B$5,Responses!$A$1:$AN$1,0))&amp;""),"")&lt;&gt;"",IFERROR(TRIM(INDEX(Responses!$A$2:$AN$301,MATCH($A33,Responses!$AQ$2:$AQ$301,0),MATCH(Lists!$B$5,Responses!$A$1:$AN$1,0))&amp;""),""),IFERROR(TRIM(INDEX(Responses!$A$2:$AN$301,MATCH($A33,Responses!$AQ$2:$AQ$301,0),MATCH(Lists!$B$6,Responses!$A$1:$AN$1,0))&amp;""),"")))</f>
        <v/>
      </c>
      <c r="D33" s="23">
        <f>IF($A33="","",IFERROR(TRIM(INDEX(Responses!$A$2:$AN$301,MATCH($A33,Responses!$AQ$2:$AQ$301,0),MATCH(Lists!$B$24,Responses!$A$1:$AN$1,0))&amp;""),""))</f>
        <v/>
      </c>
      <c r="E33" s="23">
        <f>IF($A33="","",IFERROR(TRIM(INDEX(Responses!$A$2:$AN$301,MATCH($A33,Responses!$AQ$2:$AQ$301,0),MATCH(Lists!$B$25,Responses!$A$1:$AN$1,0))&amp;""),""))</f>
        <v/>
      </c>
      <c r="F33" s="23">
        <f>IF($A33="","",IFERROR(TRIM(INDEX(Responses!$A$2:$AN$301,MATCH($A33,Responses!$AQ$2:$AQ$301,0),MATCH(Lists!$B$26,Responses!$A$1:$AN$1,0))&amp;""),""))</f>
        <v/>
      </c>
      <c r="G33" s="23">
        <f>IF($A33="","",IFERROR(TRIM(INDEX(Responses!$A$2:$AN$301,MATCH($A33,Responses!$AQ$2:$AQ$301,0),MATCH(Lists!$B$27,Responses!$A$1:$AN$1,0))&amp;""),""))</f>
        <v/>
      </c>
    </row>
    <row r="34" ht="60" customHeight="1">
      <c r="A34" s="23">
        <f>IF(ISNUMBER(MATCH(30,Responses!$AQ$2:$AQ$301,0)),30,"")</f>
        <v/>
      </c>
      <c r="B34" s="23">
        <f>IF($A34="","",IFERROR(TRIM(INDEX(Responses!$A$2:$AN$301,MATCH($A34,Responses!$AQ$2:$AQ$301,0),MATCH(Lists!$B$3,Responses!$A$1:$AN$1,0))&amp;""),""))</f>
        <v/>
      </c>
      <c r="C34" s="23">
        <f>IF($A34="","",IF(IFERROR(TRIM(INDEX(Responses!$A$2:$AN$301,MATCH($A34,Responses!$AQ$2:$AQ$301,0),MATCH(Lists!$B$5,Responses!$A$1:$AN$1,0))&amp;""),"")&lt;&gt;"",IFERROR(TRIM(INDEX(Responses!$A$2:$AN$301,MATCH($A34,Responses!$AQ$2:$AQ$301,0),MATCH(Lists!$B$5,Responses!$A$1:$AN$1,0))&amp;""),""),IFERROR(TRIM(INDEX(Responses!$A$2:$AN$301,MATCH($A34,Responses!$AQ$2:$AQ$301,0),MATCH(Lists!$B$6,Responses!$A$1:$AN$1,0))&amp;""),"")))</f>
        <v/>
      </c>
      <c r="D34" s="23">
        <f>IF($A34="","",IFERROR(TRIM(INDEX(Responses!$A$2:$AN$301,MATCH($A34,Responses!$AQ$2:$AQ$301,0),MATCH(Lists!$B$24,Responses!$A$1:$AN$1,0))&amp;""),""))</f>
        <v/>
      </c>
      <c r="E34" s="23">
        <f>IF($A34="","",IFERROR(TRIM(INDEX(Responses!$A$2:$AN$301,MATCH($A34,Responses!$AQ$2:$AQ$301,0),MATCH(Lists!$B$25,Responses!$A$1:$AN$1,0))&amp;""),""))</f>
        <v/>
      </c>
      <c r="F34" s="23">
        <f>IF($A34="","",IFERROR(TRIM(INDEX(Responses!$A$2:$AN$301,MATCH($A34,Responses!$AQ$2:$AQ$301,0),MATCH(Lists!$B$26,Responses!$A$1:$AN$1,0))&amp;""),""))</f>
        <v/>
      </c>
      <c r="G34" s="23">
        <f>IF($A34="","",IFERROR(TRIM(INDEX(Responses!$A$2:$AN$301,MATCH($A34,Responses!$AQ$2:$AQ$301,0),MATCH(Lists!$B$27,Responses!$A$1:$AN$1,0))&amp;""),""))</f>
        <v/>
      </c>
    </row>
    <row r="35" ht="60" customHeight="1">
      <c r="A35" s="23">
        <f>IF(ISNUMBER(MATCH(31,Responses!$AQ$2:$AQ$301,0)),31,"")</f>
        <v/>
      </c>
      <c r="B35" s="23">
        <f>IF($A35="","",IFERROR(TRIM(INDEX(Responses!$A$2:$AN$301,MATCH($A35,Responses!$AQ$2:$AQ$301,0),MATCH(Lists!$B$3,Responses!$A$1:$AN$1,0))&amp;""),""))</f>
        <v/>
      </c>
      <c r="C35" s="23">
        <f>IF($A35="","",IF(IFERROR(TRIM(INDEX(Responses!$A$2:$AN$301,MATCH($A35,Responses!$AQ$2:$AQ$301,0),MATCH(Lists!$B$5,Responses!$A$1:$AN$1,0))&amp;""),"")&lt;&gt;"",IFERROR(TRIM(INDEX(Responses!$A$2:$AN$301,MATCH($A35,Responses!$AQ$2:$AQ$301,0),MATCH(Lists!$B$5,Responses!$A$1:$AN$1,0))&amp;""),""),IFERROR(TRIM(INDEX(Responses!$A$2:$AN$301,MATCH($A35,Responses!$AQ$2:$AQ$301,0),MATCH(Lists!$B$6,Responses!$A$1:$AN$1,0))&amp;""),"")))</f>
        <v/>
      </c>
      <c r="D35" s="23">
        <f>IF($A35="","",IFERROR(TRIM(INDEX(Responses!$A$2:$AN$301,MATCH($A35,Responses!$AQ$2:$AQ$301,0),MATCH(Lists!$B$24,Responses!$A$1:$AN$1,0))&amp;""),""))</f>
        <v/>
      </c>
      <c r="E35" s="23">
        <f>IF($A35="","",IFERROR(TRIM(INDEX(Responses!$A$2:$AN$301,MATCH($A35,Responses!$AQ$2:$AQ$301,0),MATCH(Lists!$B$25,Responses!$A$1:$AN$1,0))&amp;""),""))</f>
        <v/>
      </c>
      <c r="F35" s="23">
        <f>IF($A35="","",IFERROR(TRIM(INDEX(Responses!$A$2:$AN$301,MATCH($A35,Responses!$AQ$2:$AQ$301,0),MATCH(Lists!$B$26,Responses!$A$1:$AN$1,0))&amp;""),""))</f>
        <v/>
      </c>
      <c r="G35" s="23">
        <f>IF($A35="","",IFERROR(TRIM(INDEX(Responses!$A$2:$AN$301,MATCH($A35,Responses!$AQ$2:$AQ$301,0),MATCH(Lists!$B$27,Responses!$A$1:$AN$1,0))&amp;""),""))</f>
        <v/>
      </c>
    </row>
    <row r="36" ht="60" customHeight="1">
      <c r="A36" s="23">
        <f>IF(ISNUMBER(MATCH(32,Responses!$AQ$2:$AQ$301,0)),32,"")</f>
        <v/>
      </c>
      <c r="B36" s="23">
        <f>IF($A36="","",IFERROR(TRIM(INDEX(Responses!$A$2:$AN$301,MATCH($A36,Responses!$AQ$2:$AQ$301,0),MATCH(Lists!$B$3,Responses!$A$1:$AN$1,0))&amp;""),""))</f>
        <v/>
      </c>
      <c r="C36" s="23">
        <f>IF($A36="","",IF(IFERROR(TRIM(INDEX(Responses!$A$2:$AN$301,MATCH($A36,Responses!$AQ$2:$AQ$301,0),MATCH(Lists!$B$5,Responses!$A$1:$AN$1,0))&amp;""),"")&lt;&gt;"",IFERROR(TRIM(INDEX(Responses!$A$2:$AN$301,MATCH($A36,Responses!$AQ$2:$AQ$301,0),MATCH(Lists!$B$5,Responses!$A$1:$AN$1,0))&amp;""),""),IFERROR(TRIM(INDEX(Responses!$A$2:$AN$301,MATCH($A36,Responses!$AQ$2:$AQ$301,0),MATCH(Lists!$B$6,Responses!$A$1:$AN$1,0))&amp;""),"")))</f>
        <v/>
      </c>
      <c r="D36" s="23">
        <f>IF($A36="","",IFERROR(TRIM(INDEX(Responses!$A$2:$AN$301,MATCH($A36,Responses!$AQ$2:$AQ$301,0),MATCH(Lists!$B$24,Responses!$A$1:$AN$1,0))&amp;""),""))</f>
        <v/>
      </c>
      <c r="E36" s="23">
        <f>IF($A36="","",IFERROR(TRIM(INDEX(Responses!$A$2:$AN$301,MATCH($A36,Responses!$AQ$2:$AQ$301,0),MATCH(Lists!$B$25,Responses!$A$1:$AN$1,0))&amp;""),""))</f>
        <v/>
      </c>
      <c r="F36" s="23">
        <f>IF($A36="","",IFERROR(TRIM(INDEX(Responses!$A$2:$AN$301,MATCH($A36,Responses!$AQ$2:$AQ$301,0),MATCH(Lists!$B$26,Responses!$A$1:$AN$1,0))&amp;""),""))</f>
        <v/>
      </c>
      <c r="G36" s="23">
        <f>IF($A36="","",IFERROR(TRIM(INDEX(Responses!$A$2:$AN$301,MATCH($A36,Responses!$AQ$2:$AQ$301,0),MATCH(Lists!$B$27,Responses!$A$1:$AN$1,0))&amp;""),""))</f>
        <v/>
      </c>
    </row>
    <row r="37" ht="60" customHeight="1">
      <c r="A37" s="23">
        <f>IF(ISNUMBER(MATCH(33,Responses!$AQ$2:$AQ$301,0)),33,"")</f>
        <v/>
      </c>
      <c r="B37" s="23">
        <f>IF($A37="","",IFERROR(TRIM(INDEX(Responses!$A$2:$AN$301,MATCH($A37,Responses!$AQ$2:$AQ$301,0),MATCH(Lists!$B$3,Responses!$A$1:$AN$1,0))&amp;""),""))</f>
        <v/>
      </c>
      <c r="C37" s="23">
        <f>IF($A37="","",IF(IFERROR(TRIM(INDEX(Responses!$A$2:$AN$301,MATCH($A37,Responses!$AQ$2:$AQ$301,0),MATCH(Lists!$B$5,Responses!$A$1:$AN$1,0))&amp;""),"")&lt;&gt;"",IFERROR(TRIM(INDEX(Responses!$A$2:$AN$301,MATCH($A37,Responses!$AQ$2:$AQ$301,0),MATCH(Lists!$B$5,Responses!$A$1:$AN$1,0))&amp;""),""),IFERROR(TRIM(INDEX(Responses!$A$2:$AN$301,MATCH($A37,Responses!$AQ$2:$AQ$301,0),MATCH(Lists!$B$6,Responses!$A$1:$AN$1,0))&amp;""),"")))</f>
        <v/>
      </c>
      <c r="D37" s="23">
        <f>IF($A37="","",IFERROR(TRIM(INDEX(Responses!$A$2:$AN$301,MATCH($A37,Responses!$AQ$2:$AQ$301,0),MATCH(Lists!$B$24,Responses!$A$1:$AN$1,0))&amp;""),""))</f>
        <v/>
      </c>
      <c r="E37" s="23">
        <f>IF($A37="","",IFERROR(TRIM(INDEX(Responses!$A$2:$AN$301,MATCH($A37,Responses!$AQ$2:$AQ$301,0),MATCH(Lists!$B$25,Responses!$A$1:$AN$1,0))&amp;""),""))</f>
        <v/>
      </c>
      <c r="F37" s="23">
        <f>IF($A37="","",IFERROR(TRIM(INDEX(Responses!$A$2:$AN$301,MATCH($A37,Responses!$AQ$2:$AQ$301,0),MATCH(Lists!$B$26,Responses!$A$1:$AN$1,0))&amp;""),""))</f>
        <v/>
      </c>
      <c r="G37" s="23">
        <f>IF($A37="","",IFERROR(TRIM(INDEX(Responses!$A$2:$AN$301,MATCH($A37,Responses!$AQ$2:$AQ$301,0),MATCH(Lists!$B$27,Responses!$A$1:$AN$1,0))&amp;""),""))</f>
        <v/>
      </c>
    </row>
    <row r="38" ht="60" customHeight="1">
      <c r="A38" s="23">
        <f>IF(ISNUMBER(MATCH(34,Responses!$AQ$2:$AQ$301,0)),34,"")</f>
        <v/>
      </c>
      <c r="B38" s="23">
        <f>IF($A38="","",IFERROR(TRIM(INDEX(Responses!$A$2:$AN$301,MATCH($A38,Responses!$AQ$2:$AQ$301,0),MATCH(Lists!$B$3,Responses!$A$1:$AN$1,0))&amp;""),""))</f>
        <v/>
      </c>
      <c r="C38" s="23">
        <f>IF($A38="","",IF(IFERROR(TRIM(INDEX(Responses!$A$2:$AN$301,MATCH($A38,Responses!$AQ$2:$AQ$301,0),MATCH(Lists!$B$5,Responses!$A$1:$AN$1,0))&amp;""),"")&lt;&gt;"",IFERROR(TRIM(INDEX(Responses!$A$2:$AN$301,MATCH($A38,Responses!$AQ$2:$AQ$301,0),MATCH(Lists!$B$5,Responses!$A$1:$AN$1,0))&amp;""),""),IFERROR(TRIM(INDEX(Responses!$A$2:$AN$301,MATCH($A38,Responses!$AQ$2:$AQ$301,0),MATCH(Lists!$B$6,Responses!$A$1:$AN$1,0))&amp;""),"")))</f>
        <v/>
      </c>
      <c r="D38" s="23">
        <f>IF($A38="","",IFERROR(TRIM(INDEX(Responses!$A$2:$AN$301,MATCH($A38,Responses!$AQ$2:$AQ$301,0),MATCH(Lists!$B$24,Responses!$A$1:$AN$1,0))&amp;""),""))</f>
        <v/>
      </c>
      <c r="E38" s="23">
        <f>IF($A38="","",IFERROR(TRIM(INDEX(Responses!$A$2:$AN$301,MATCH($A38,Responses!$AQ$2:$AQ$301,0),MATCH(Lists!$B$25,Responses!$A$1:$AN$1,0))&amp;""),""))</f>
        <v/>
      </c>
      <c r="F38" s="23">
        <f>IF($A38="","",IFERROR(TRIM(INDEX(Responses!$A$2:$AN$301,MATCH($A38,Responses!$AQ$2:$AQ$301,0),MATCH(Lists!$B$26,Responses!$A$1:$AN$1,0))&amp;""),""))</f>
        <v/>
      </c>
      <c r="G38" s="23">
        <f>IF($A38="","",IFERROR(TRIM(INDEX(Responses!$A$2:$AN$301,MATCH($A38,Responses!$AQ$2:$AQ$301,0),MATCH(Lists!$B$27,Responses!$A$1:$AN$1,0))&amp;""),""))</f>
        <v/>
      </c>
    </row>
    <row r="39" ht="60" customHeight="1">
      <c r="A39" s="23">
        <f>IF(ISNUMBER(MATCH(35,Responses!$AQ$2:$AQ$301,0)),35,"")</f>
        <v/>
      </c>
      <c r="B39" s="23">
        <f>IF($A39="","",IFERROR(TRIM(INDEX(Responses!$A$2:$AN$301,MATCH($A39,Responses!$AQ$2:$AQ$301,0),MATCH(Lists!$B$3,Responses!$A$1:$AN$1,0))&amp;""),""))</f>
        <v/>
      </c>
      <c r="C39" s="23">
        <f>IF($A39="","",IF(IFERROR(TRIM(INDEX(Responses!$A$2:$AN$301,MATCH($A39,Responses!$AQ$2:$AQ$301,0),MATCH(Lists!$B$5,Responses!$A$1:$AN$1,0))&amp;""),"")&lt;&gt;"",IFERROR(TRIM(INDEX(Responses!$A$2:$AN$301,MATCH($A39,Responses!$AQ$2:$AQ$301,0),MATCH(Lists!$B$5,Responses!$A$1:$AN$1,0))&amp;""),""),IFERROR(TRIM(INDEX(Responses!$A$2:$AN$301,MATCH($A39,Responses!$AQ$2:$AQ$301,0),MATCH(Lists!$B$6,Responses!$A$1:$AN$1,0))&amp;""),"")))</f>
        <v/>
      </c>
      <c r="D39" s="23">
        <f>IF($A39="","",IFERROR(TRIM(INDEX(Responses!$A$2:$AN$301,MATCH($A39,Responses!$AQ$2:$AQ$301,0),MATCH(Lists!$B$24,Responses!$A$1:$AN$1,0))&amp;""),""))</f>
        <v/>
      </c>
      <c r="E39" s="23">
        <f>IF($A39="","",IFERROR(TRIM(INDEX(Responses!$A$2:$AN$301,MATCH($A39,Responses!$AQ$2:$AQ$301,0),MATCH(Lists!$B$25,Responses!$A$1:$AN$1,0))&amp;""),""))</f>
        <v/>
      </c>
      <c r="F39" s="23">
        <f>IF($A39="","",IFERROR(TRIM(INDEX(Responses!$A$2:$AN$301,MATCH($A39,Responses!$AQ$2:$AQ$301,0),MATCH(Lists!$B$26,Responses!$A$1:$AN$1,0))&amp;""),""))</f>
        <v/>
      </c>
      <c r="G39" s="23">
        <f>IF($A39="","",IFERROR(TRIM(INDEX(Responses!$A$2:$AN$301,MATCH($A39,Responses!$AQ$2:$AQ$301,0),MATCH(Lists!$B$27,Responses!$A$1:$AN$1,0))&amp;""),""))</f>
        <v/>
      </c>
    </row>
    <row r="40" ht="60" customHeight="1">
      <c r="A40" s="23">
        <f>IF(ISNUMBER(MATCH(36,Responses!$AQ$2:$AQ$301,0)),36,"")</f>
        <v/>
      </c>
      <c r="B40" s="23">
        <f>IF($A40="","",IFERROR(TRIM(INDEX(Responses!$A$2:$AN$301,MATCH($A40,Responses!$AQ$2:$AQ$301,0),MATCH(Lists!$B$3,Responses!$A$1:$AN$1,0))&amp;""),""))</f>
        <v/>
      </c>
      <c r="C40" s="23">
        <f>IF($A40="","",IF(IFERROR(TRIM(INDEX(Responses!$A$2:$AN$301,MATCH($A40,Responses!$AQ$2:$AQ$301,0),MATCH(Lists!$B$5,Responses!$A$1:$AN$1,0))&amp;""),"")&lt;&gt;"",IFERROR(TRIM(INDEX(Responses!$A$2:$AN$301,MATCH($A40,Responses!$AQ$2:$AQ$301,0),MATCH(Lists!$B$5,Responses!$A$1:$AN$1,0))&amp;""),""),IFERROR(TRIM(INDEX(Responses!$A$2:$AN$301,MATCH($A40,Responses!$AQ$2:$AQ$301,0),MATCH(Lists!$B$6,Responses!$A$1:$AN$1,0))&amp;""),"")))</f>
        <v/>
      </c>
      <c r="D40" s="23">
        <f>IF($A40="","",IFERROR(TRIM(INDEX(Responses!$A$2:$AN$301,MATCH($A40,Responses!$AQ$2:$AQ$301,0),MATCH(Lists!$B$24,Responses!$A$1:$AN$1,0))&amp;""),""))</f>
        <v/>
      </c>
      <c r="E40" s="23">
        <f>IF($A40="","",IFERROR(TRIM(INDEX(Responses!$A$2:$AN$301,MATCH($A40,Responses!$AQ$2:$AQ$301,0),MATCH(Lists!$B$25,Responses!$A$1:$AN$1,0))&amp;""),""))</f>
        <v/>
      </c>
      <c r="F40" s="23">
        <f>IF($A40="","",IFERROR(TRIM(INDEX(Responses!$A$2:$AN$301,MATCH($A40,Responses!$AQ$2:$AQ$301,0),MATCH(Lists!$B$26,Responses!$A$1:$AN$1,0))&amp;""),""))</f>
        <v/>
      </c>
      <c r="G40" s="23">
        <f>IF($A40="","",IFERROR(TRIM(INDEX(Responses!$A$2:$AN$301,MATCH($A40,Responses!$AQ$2:$AQ$301,0),MATCH(Lists!$B$27,Responses!$A$1:$AN$1,0))&amp;""),""))</f>
        <v/>
      </c>
    </row>
    <row r="41" ht="60" customHeight="1">
      <c r="A41" s="23">
        <f>IF(ISNUMBER(MATCH(37,Responses!$AQ$2:$AQ$301,0)),37,"")</f>
        <v/>
      </c>
      <c r="B41" s="23">
        <f>IF($A41="","",IFERROR(TRIM(INDEX(Responses!$A$2:$AN$301,MATCH($A41,Responses!$AQ$2:$AQ$301,0),MATCH(Lists!$B$3,Responses!$A$1:$AN$1,0))&amp;""),""))</f>
        <v/>
      </c>
      <c r="C41" s="23">
        <f>IF($A41="","",IF(IFERROR(TRIM(INDEX(Responses!$A$2:$AN$301,MATCH($A41,Responses!$AQ$2:$AQ$301,0),MATCH(Lists!$B$5,Responses!$A$1:$AN$1,0))&amp;""),"")&lt;&gt;"",IFERROR(TRIM(INDEX(Responses!$A$2:$AN$301,MATCH($A41,Responses!$AQ$2:$AQ$301,0),MATCH(Lists!$B$5,Responses!$A$1:$AN$1,0))&amp;""),""),IFERROR(TRIM(INDEX(Responses!$A$2:$AN$301,MATCH($A41,Responses!$AQ$2:$AQ$301,0),MATCH(Lists!$B$6,Responses!$A$1:$AN$1,0))&amp;""),"")))</f>
        <v/>
      </c>
      <c r="D41" s="23">
        <f>IF($A41="","",IFERROR(TRIM(INDEX(Responses!$A$2:$AN$301,MATCH($A41,Responses!$AQ$2:$AQ$301,0),MATCH(Lists!$B$24,Responses!$A$1:$AN$1,0))&amp;""),""))</f>
        <v/>
      </c>
      <c r="E41" s="23">
        <f>IF($A41="","",IFERROR(TRIM(INDEX(Responses!$A$2:$AN$301,MATCH($A41,Responses!$AQ$2:$AQ$301,0),MATCH(Lists!$B$25,Responses!$A$1:$AN$1,0))&amp;""),""))</f>
        <v/>
      </c>
      <c r="F41" s="23">
        <f>IF($A41="","",IFERROR(TRIM(INDEX(Responses!$A$2:$AN$301,MATCH($A41,Responses!$AQ$2:$AQ$301,0),MATCH(Lists!$B$26,Responses!$A$1:$AN$1,0))&amp;""),""))</f>
        <v/>
      </c>
      <c r="G41" s="23">
        <f>IF($A41="","",IFERROR(TRIM(INDEX(Responses!$A$2:$AN$301,MATCH($A41,Responses!$AQ$2:$AQ$301,0),MATCH(Lists!$B$27,Responses!$A$1:$AN$1,0))&amp;""),""))</f>
        <v/>
      </c>
    </row>
    <row r="42" ht="60" customHeight="1">
      <c r="A42" s="23">
        <f>IF(ISNUMBER(MATCH(38,Responses!$AQ$2:$AQ$301,0)),38,"")</f>
        <v/>
      </c>
      <c r="B42" s="23">
        <f>IF($A42="","",IFERROR(TRIM(INDEX(Responses!$A$2:$AN$301,MATCH($A42,Responses!$AQ$2:$AQ$301,0),MATCH(Lists!$B$3,Responses!$A$1:$AN$1,0))&amp;""),""))</f>
        <v/>
      </c>
      <c r="C42" s="23">
        <f>IF($A42="","",IF(IFERROR(TRIM(INDEX(Responses!$A$2:$AN$301,MATCH($A42,Responses!$AQ$2:$AQ$301,0),MATCH(Lists!$B$5,Responses!$A$1:$AN$1,0))&amp;""),"")&lt;&gt;"",IFERROR(TRIM(INDEX(Responses!$A$2:$AN$301,MATCH($A42,Responses!$AQ$2:$AQ$301,0),MATCH(Lists!$B$5,Responses!$A$1:$AN$1,0))&amp;""),""),IFERROR(TRIM(INDEX(Responses!$A$2:$AN$301,MATCH($A42,Responses!$AQ$2:$AQ$301,0),MATCH(Lists!$B$6,Responses!$A$1:$AN$1,0))&amp;""),"")))</f>
        <v/>
      </c>
      <c r="D42" s="23">
        <f>IF($A42="","",IFERROR(TRIM(INDEX(Responses!$A$2:$AN$301,MATCH($A42,Responses!$AQ$2:$AQ$301,0),MATCH(Lists!$B$24,Responses!$A$1:$AN$1,0))&amp;""),""))</f>
        <v/>
      </c>
      <c r="E42" s="23">
        <f>IF($A42="","",IFERROR(TRIM(INDEX(Responses!$A$2:$AN$301,MATCH($A42,Responses!$AQ$2:$AQ$301,0),MATCH(Lists!$B$25,Responses!$A$1:$AN$1,0))&amp;""),""))</f>
        <v/>
      </c>
      <c r="F42" s="23">
        <f>IF($A42="","",IFERROR(TRIM(INDEX(Responses!$A$2:$AN$301,MATCH($A42,Responses!$AQ$2:$AQ$301,0),MATCH(Lists!$B$26,Responses!$A$1:$AN$1,0))&amp;""),""))</f>
        <v/>
      </c>
      <c r="G42" s="23">
        <f>IF($A42="","",IFERROR(TRIM(INDEX(Responses!$A$2:$AN$301,MATCH($A42,Responses!$AQ$2:$AQ$301,0),MATCH(Lists!$B$27,Responses!$A$1:$AN$1,0))&amp;""),""))</f>
        <v/>
      </c>
    </row>
    <row r="43" ht="60" customHeight="1">
      <c r="A43" s="23">
        <f>IF(ISNUMBER(MATCH(39,Responses!$AQ$2:$AQ$301,0)),39,"")</f>
        <v/>
      </c>
      <c r="B43" s="23">
        <f>IF($A43="","",IFERROR(TRIM(INDEX(Responses!$A$2:$AN$301,MATCH($A43,Responses!$AQ$2:$AQ$301,0),MATCH(Lists!$B$3,Responses!$A$1:$AN$1,0))&amp;""),""))</f>
        <v/>
      </c>
      <c r="C43" s="23">
        <f>IF($A43="","",IF(IFERROR(TRIM(INDEX(Responses!$A$2:$AN$301,MATCH($A43,Responses!$AQ$2:$AQ$301,0),MATCH(Lists!$B$5,Responses!$A$1:$AN$1,0))&amp;""),"")&lt;&gt;"",IFERROR(TRIM(INDEX(Responses!$A$2:$AN$301,MATCH($A43,Responses!$AQ$2:$AQ$301,0),MATCH(Lists!$B$5,Responses!$A$1:$AN$1,0))&amp;""),""),IFERROR(TRIM(INDEX(Responses!$A$2:$AN$301,MATCH($A43,Responses!$AQ$2:$AQ$301,0),MATCH(Lists!$B$6,Responses!$A$1:$AN$1,0))&amp;""),"")))</f>
        <v/>
      </c>
      <c r="D43" s="23">
        <f>IF($A43="","",IFERROR(TRIM(INDEX(Responses!$A$2:$AN$301,MATCH($A43,Responses!$AQ$2:$AQ$301,0),MATCH(Lists!$B$24,Responses!$A$1:$AN$1,0))&amp;""),""))</f>
        <v/>
      </c>
      <c r="E43" s="23">
        <f>IF($A43="","",IFERROR(TRIM(INDEX(Responses!$A$2:$AN$301,MATCH($A43,Responses!$AQ$2:$AQ$301,0),MATCH(Lists!$B$25,Responses!$A$1:$AN$1,0))&amp;""),""))</f>
        <v/>
      </c>
      <c r="F43" s="23">
        <f>IF($A43="","",IFERROR(TRIM(INDEX(Responses!$A$2:$AN$301,MATCH($A43,Responses!$AQ$2:$AQ$301,0),MATCH(Lists!$B$26,Responses!$A$1:$AN$1,0))&amp;""),""))</f>
        <v/>
      </c>
      <c r="G43" s="23">
        <f>IF($A43="","",IFERROR(TRIM(INDEX(Responses!$A$2:$AN$301,MATCH($A43,Responses!$AQ$2:$AQ$301,0),MATCH(Lists!$B$27,Responses!$A$1:$AN$1,0))&amp;""),""))</f>
        <v/>
      </c>
    </row>
    <row r="44" ht="60" customHeight="1">
      <c r="A44" s="23">
        <f>IF(ISNUMBER(MATCH(40,Responses!$AQ$2:$AQ$301,0)),40,"")</f>
        <v/>
      </c>
      <c r="B44" s="23">
        <f>IF($A44="","",IFERROR(TRIM(INDEX(Responses!$A$2:$AN$301,MATCH($A44,Responses!$AQ$2:$AQ$301,0),MATCH(Lists!$B$3,Responses!$A$1:$AN$1,0))&amp;""),""))</f>
        <v/>
      </c>
      <c r="C44" s="23">
        <f>IF($A44="","",IF(IFERROR(TRIM(INDEX(Responses!$A$2:$AN$301,MATCH($A44,Responses!$AQ$2:$AQ$301,0),MATCH(Lists!$B$5,Responses!$A$1:$AN$1,0))&amp;""),"")&lt;&gt;"",IFERROR(TRIM(INDEX(Responses!$A$2:$AN$301,MATCH($A44,Responses!$AQ$2:$AQ$301,0),MATCH(Lists!$B$5,Responses!$A$1:$AN$1,0))&amp;""),""),IFERROR(TRIM(INDEX(Responses!$A$2:$AN$301,MATCH($A44,Responses!$AQ$2:$AQ$301,0),MATCH(Lists!$B$6,Responses!$A$1:$AN$1,0))&amp;""),"")))</f>
        <v/>
      </c>
      <c r="D44" s="23">
        <f>IF($A44="","",IFERROR(TRIM(INDEX(Responses!$A$2:$AN$301,MATCH($A44,Responses!$AQ$2:$AQ$301,0),MATCH(Lists!$B$24,Responses!$A$1:$AN$1,0))&amp;""),""))</f>
        <v/>
      </c>
      <c r="E44" s="23">
        <f>IF($A44="","",IFERROR(TRIM(INDEX(Responses!$A$2:$AN$301,MATCH($A44,Responses!$AQ$2:$AQ$301,0),MATCH(Lists!$B$25,Responses!$A$1:$AN$1,0))&amp;""),""))</f>
        <v/>
      </c>
      <c r="F44" s="23">
        <f>IF($A44="","",IFERROR(TRIM(INDEX(Responses!$A$2:$AN$301,MATCH($A44,Responses!$AQ$2:$AQ$301,0),MATCH(Lists!$B$26,Responses!$A$1:$AN$1,0))&amp;""),""))</f>
        <v/>
      </c>
      <c r="G44" s="23">
        <f>IF($A44="","",IFERROR(TRIM(INDEX(Responses!$A$2:$AN$301,MATCH($A44,Responses!$AQ$2:$AQ$301,0),MATCH(Lists!$B$27,Responses!$A$1:$AN$1,0))&amp;""),""))</f>
        <v/>
      </c>
    </row>
    <row r="45" ht="60" customHeight="1">
      <c r="A45" s="23">
        <f>IF(ISNUMBER(MATCH(41,Responses!$AQ$2:$AQ$301,0)),41,"")</f>
        <v/>
      </c>
      <c r="B45" s="23">
        <f>IF($A45="","",IFERROR(TRIM(INDEX(Responses!$A$2:$AN$301,MATCH($A45,Responses!$AQ$2:$AQ$301,0),MATCH(Lists!$B$3,Responses!$A$1:$AN$1,0))&amp;""),""))</f>
        <v/>
      </c>
      <c r="C45" s="23">
        <f>IF($A45="","",IF(IFERROR(TRIM(INDEX(Responses!$A$2:$AN$301,MATCH($A45,Responses!$AQ$2:$AQ$301,0),MATCH(Lists!$B$5,Responses!$A$1:$AN$1,0))&amp;""),"")&lt;&gt;"",IFERROR(TRIM(INDEX(Responses!$A$2:$AN$301,MATCH($A45,Responses!$AQ$2:$AQ$301,0),MATCH(Lists!$B$5,Responses!$A$1:$AN$1,0))&amp;""),""),IFERROR(TRIM(INDEX(Responses!$A$2:$AN$301,MATCH($A45,Responses!$AQ$2:$AQ$301,0),MATCH(Lists!$B$6,Responses!$A$1:$AN$1,0))&amp;""),"")))</f>
        <v/>
      </c>
      <c r="D45" s="23">
        <f>IF($A45="","",IFERROR(TRIM(INDEX(Responses!$A$2:$AN$301,MATCH($A45,Responses!$AQ$2:$AQ$301,0),MATCH(Lists!$B$24,Responses!$A$1:$AN$1,0))&amp;""),""))</f>
        <v/>
      </c>
      <c r="E45" s="23">
        <f>IF($A45="","",IFERROR(TRIM(INDEX(Responses!$A$2:$AN$301,MATCH($A45,Responses!$AQ$2:$AQ$301,0),MATCH(Lists!$B$25,Responses!$A$1:$AN$1,0))&amp;""),""))</f>
        <v/>
      </c>
      <c r="F45" s="23">
        <f>IF($A45="","",IFERROR(TRIM(INDEX(Responses!$A$2:$AN$301,MATCH($A45,Responses!$AQ$2:$AQ$301,0),MATCH(Lists!$B$26,Responses!$A$1:$AN$1,0))&amp;""),""))</f>
        <v/>
      </c>
      <c r="G45" s="23">
        <f>IF($A45="","",IFERROR(TRIM(INDEX(Responses!$A$2:$AN$301,MATCH($A45,Responses!$AQ$2:$AQ$301,0),MATCH(Lists!$B$27,Responses!$A$1:$AN$1,0))&amp;""),""))</f>
        <v/>
      </c>
    </row>
    <row r="46" ht="60" customHeight="1">
      <c r="A46" s="23">
        <f>IF(ISNUMBER(MATCH(42,Responses!$AQ$2:$AQ$301,0)),42,"")</f>
        <v/>
      </c>
      <c r="B46" s="23">
        <f>IF($A46="","",IFERROR(TRIM(INDEX(Responses!$A$2:$AN$301,MATCH($A46,Responses!$AQ$2:$AQ$301,0),MATCH(Lists!$B$3,Responses!$A$1:$AN$1,0))&amp;""),""))</f>
        <v/>
      </c>
      <c r="C46" s="23">
        <f>IF($A46="","",IF(IFERROR(TRIM(INDEX(Responses!$A$2:$AN$301,MATCH($A46,Responses!$AQ$2:$AQ$301,0),MATCH(Lists!$B$5,Responses!$A$1:$AN$1,0))&amp;""),"")&lt;&gt;"",IFERROR(TRIM(INDEX(Responses!$A$2:$AN$301,MATCH($A46,Responses!$AQ$2:$AQ$301,0),MATCH(Lists!$B$5,Responses!$A$1:$AN$1,0))&amp;""),""),IFERROR(TRIM(INDEX(Responses!$A$2:$AN$301,MATCH($A46,Responses!$AQ$2:$AQ$301,0),MATCH(Lists!$B$6,Responses!$A$1:$AN$1,0))&amp;""),"")))</f>
        <v/>
      </c>
      <c r="D46" s="23">
        <f>IF($A46="","",IFERROR(TRIM(INDEX(Responses!$A$2:$AN$301,MATCH($A46,Responses!$AQ$2:$AQ$301,0),MATCH(Lists!$B$24,Responses!$A$1:$AN$1,0))&amp;""),""))</f>
        <v/>
      </c>
      <c r="E46" s="23">
        <f>IF($A46="","",IFERROR(TRIM(INDEX(Responses!$A$2:$AN$301,MATCH($A46,Responses!$AQ$2:$AQ$301,0),MATCH(Lists!$B$25,Responses!$A$1:$AN$1,0))&amp;""),""))</f>
        <v/>
      </c>
      <c r="F46" s="23">
        <f>IF($A46="","",IFERROR(TRIM(INDEX(Responses!$A$2:$AN$301,MATCH($A46,Responses!$AQ$2:$AQ$301,0),MATCH(Lists!$B$26,Responses!$A$1:$AN$1,0))&amp;""),""))</f>
        <v/>
      </c>
      <c r="G46" s="23">
        <f>IF($A46="","",IFERROR(TRIM(INDEX(Responses!$A$2:$AN$301,MATCH($A46,Responses!$AQ$2:$AQ$301,0),MATCH(Lists!$B$27,Responses!$A$1:$AN$1,0))&amp;""),""))</f>
        <v/>
      </c>
    </row>
    <row r="47" ht="60" customHeight="1">
      <c r="A47" s="23">
        <f>IF(ISNUMBER(MATCH(43,Responses!$AQ$2:$AQ$301,0)),43,"")</f>
        <v/>
      </c>
      <c r="B47" s="23">
        <f>IF($A47="","",IFERROR(TRIM(INDEX(Responses!$A$2:$AN$301,MATCH($A47,Responses!$AQ$2:$AQ$301,0),MATCH(Lists!$B$3,Responses!$A$1:$AN$1,0))&amp;""),""))</f>
        <v/>
      </c>
      <c r="C47" s="23">
        <f>IF($A47="","",IF(IFERROR(TRIM(INDEX(Responses!$A$2:$AN$301,MATCH($A47,Responses!$AQ$2:$AQ$301,0),MATCH(Lists!$B$5,Responses!$A$1:$AN$1,0))&amp;""),"")&lt;&gt;"",IFERROR(TRIM(INDEX(Responses!$A$2:$AN$301,MATCH($A47,Responses!$AQ$2:$AQ$301,0),MATCH(Lists!$B$5,Responses!$A$1:$AN$1,0))&amp;""),""),IFERROR(TRIM(INDEX(Responses!$A$2:$AN$301,MATCH($A47,Responses!$AQ$2:$AQ$301,0),MATCH(Lists!$B$6,Responses!$A$1:$AN$1,0))&amp;""),"")))</f>
        <v/>
      </c>
      <c r="D47" s="23">
        <f>IF($A47="","",IFERROR(TRIM(INDEX(Responses!$A$2:$AN$301,MATCH($A47,Responses!$AQ$2:$AQ$301,0),MATCH(Lists!$B$24,Responses!$A$1:$AN$1,0))&amp;""),""))</f>
        <v/>
      </c>
      <c r="E47" s="23">
        <f>IF($A47="","",IFERROR(TRIM(INDEX(Responses!$A$2:$AN$301,MATCH($A47,Responses!$AQ$2:$AQ$301,0),MATCH(Lists!$B$25,Responses!$A$1:$AN$1,0))&amp;""),""))</f>
        <v/>
      </c>
      <c r="F47" s="23">
        <f>IF($A47="","",IFERROR(TRIM(INDEX(Responses!$A$2:$AN$301,MATCH($A47,Responses!$AQ$2:$AQ$301,0),MATCH(Lists!$B$26,Responses!$A$1:$AN$1,0))&amp;""),""))</f>
        <v/>
      </c>
      <c r="G47" s="23">
        <f>IF($A47="","",IFERROR(TRIM(INDEX(Responses!$A$2:$AN$301,MATCH($A47,Responses!$AQ$2:$AQ$301,0),MATCH(Lists!$B$27,Responses!$A$1:$AN$1,0))&amp;""),""))</f>
        <v/>
      </c>
    </row>
    <row r="48" ht="60" customHeight="1">
      <c r="A48" s="23">
        <f>IF(ISNUMBER(MATCH(44,Responses!$AQ$2:$AQ$301,0)),44,"")</f>
        <v/>
      </c>
      <c r="B48" s="23">
        <f>IF($A48="","",IFERROR(TRIM(INDEX(Responses!$A$2:$AN$301,MATCH($A48,Responses!$AQ$2:$AQ$301,0),MATCH(Lists!$B$3,Responses!$A$1:$AN$1,0))&amp;""),""))</f>
        <v/>
      </c>
      <c r="C48" s="23">
        <f>IF($A48="","",IF(IFERROR(TRIM(INDEX(Responses!$A$2:$AN$301,MATCH($A48,Responses!$AQ$2:$AQ$301,0),MATCH(Lists!$B$5,Responses!$A$1:$AN$1,0))&amp;""),"")&lt;&gt;"",IFERROR(TRIM(INDEX(Responses!$A$2:$AN$301,MATCH($A48,Responses!$AQ$2:$AQ$301,0),MATCH(Lists!$B$5,Responses!$A$1:$AN$1,0))&amp;""),""),IFERROR(TRIM(INDEX(Responses!$A$2:$AN$301,MATCH($A48,Responses!$AQ$2:$AQ$301,0),MATCH(Lists!$B$6,Responses!$A$1:$AN$1,0))&amp;""),"")))</f>
        <v/>
      </c>
      <c r="D48" s="23">
        <f>IF($A48="","",IFERROR(TRIM(INDEX(Responses!$A$2:$AN$301,MATCH($A48,Responses!$AQ$2:$AQ$301,0),MATCH(Lists!$B$24,Responses!$A$1:$AN$1,0))&amp;""),""))</f>
        <v/>
      </c>
      <c r="E48" s="23">
        <f>IF($A48="","",IFERROR(TRIM(INDEX(Responses!$A$2:$AN$301,MATCH($A48,Responses!$AQ$2:$AQ$301,0),MATCH(Lists!$B$25,Responses!$A$1:$AN$1,0))&amp;""),""))</f>
        <v/>
      </c>
      <c r="F48" s="23">
        <f>IF($A48="","",IFERROR(TRIM(INDEX(Responses!$A$2:$AN$301,MATCH($A48,Responses!$AQ$2:$AQ$301,0),MATCH(Lists!$B$26,Responses!$A$1:$AN$1,0))&amp;""),""))</f>
        <v/>
      </c>
      <c r="G48" s="23">
        <f>IF($A48="","",IFERROR(TRIM(INDEX(Responses!$A$2:$AN$301,MATCH($A48,Responses!$AQ$2:$AQ$301,0),MATCH(Lists!$B$27,Responses!$A$1:$AN$1,0))&amp;""),""))</f>
        <v/>
      </c>
    </row>
    <row r="49" ht="60" customHeight="1">
      <c r="A49" s="23">
        <f>IF(ISNUMBER(MATCH(45,Responses!$AQ$2:$AQ$301,0)),45,"")</f>
        <v/>
      </c>
      <c r="B49" s="23">
        <f>IF($A49="","",IFERROR(TRIM(INDEX(Responses!$A$2:$AN$301,MATCH($A49,Responses!$AQ$2:$AQ$301,0),MATCH(Lists!$B$3,Responses!$A$1:$AN$1,0))&amp;""),""))</f>
        <v/>
      </c>
      <c r="C49" s="23">
        <f>IF($A49="","",IF(IFERROR(TRIM(INDEX(Responses!$A$2:$AN$301,MATCH($A49,Responses!$AQ$2:$AQ$301,0),MATCH(Lists!$B$5,Responses!$A$1:$AN$1,0))&amp;""),"")&lt;&gt;"",IFERROR(TRIM(INDEX(Responses!$A$2:$AN$301,MATCH($A49,Responses!$AQ$2:$AQ$301,0),MATCH(Lists!$B$5,Responses!$A$1:$AN$1,0))&amp;""),""),IFERROR(TRIM(INDEX(Responses!$A$2:$AN$301,MATCH($A49,Responses!$AQ$2:$AQ$301,0),MATCH(Lists!$B$6,Responses!$A$1:$AN$1,0))&amp;""),"")))</f>
        <v/>
      </c>
      <c r="D49" s="23">
        <f>IF($A49="","",IFERROR(TRIM(INDEX(Responses!$A$2:$AN$301,MATCH($A49,Responses!$AQ$2:$AQ$301,0),MATCH(Lists!$B$24,Responses!$A$1:$AN$1,0))&amp;""),""))</f>
        <v/>
      </c>
      <c r="E49" s="23">
        <f>IF($A49="","",IFERROR(TRIM(INDEX(Responses!$A$2:$AN$301,MATCH($A49,Responses!$AQ$2:$AQ$301,0),MATCH(Lists!$B$25,Responses!$A$1:$AN$1,0))&amp;""),""))</f>
        <v/>
      </c>
      <c r="F49" s="23">
        <f>IF($A49="","",IFERROR(TRIM(INDEX(Responses!$A$2:$AN$301,MATCH($A49,Responses!$AQ$2:$AQ$301,0),MATCH(Lists!$B$26,Responses!$A$1:$AN$1,0))&amp;""),""))</f>
        <v/>
      </c>
      <c r="G49" s="23">
        <f>IF($A49="","",IFERROR(TRIM(INDEX(Responses!$A$2:$AN$301,MATCH($A49,Responses!$AQ$2:$AQ$301,0),MATCH(Lists!$B$27,Responses!$A$1:$AN$1,0))&amp;""),""))</f>
        <v/>
      </c>
    </row>
    <row r="50" ht="60" customHeight="1">
      <c r="A50" s="23">
        <f>IF(ISNUMBER(MATCH(46,Responses!$AQ$2:$AQ$301,0)),46,"")</f>
        <v/>
      </c>
      <c r="B50" s="23">
        <f>IF($A50="","",IFERROR(TRIM(INDEX(Responses!$A$2:$AN$301,MATCH($A50,Responses!$AQ$2:$AQ$301,0),MATCH(Lists!$B$3,Responses!$A$1:$AN$1,0))&amp;""),""))</f>
        <v/>
      </c>
      <c r="C50" s="23">
        <f>IF($A50="","",IF(IFERROR(TRIM(INDEX(Responses!$A$2:$AN$301,MATCH($A50,Responses!$AQ$2:$AQ$301,0),MATCH(Lists!$B$5,Responses!$A$1:$AN$1,0))&amp;""),"")&lt;&gt;"",IFERROR(TRIM(INDEX(Responses!$A$2:$AN$301,MATCH($A50,Responses!$AQ$2:$AQ$301,0),MATCH(Lists!$B$5,Responses!$A$1:$AN$1,0))&amp;""),""),IFERROR(TRIM(INDEX(Responses!$A$2:$AN$301,MATCH($A50,Responses!$AQ$2:$AQ$301,0),MATCH(Lists!$B$6,Responses!$A$1:$AN$1,0))&amp;""),"")))</f>
        <v/>
      </c>
      <c r="D50" s="23">
        <f>IF($A50="","",IFERROR(TRIM(INDEX(Responses!$A$2:$AN$301,MATCH($A50,Responses!$AQ$2:$AQ$301,0),MATCH(Lists!$B$24,Responses!$A$1:$AN$1,0))&amp;""),""))</f>
        <v/>
      </c>
      <c r="E50" s="23">
        <f>IF($A50="","",IFERROR(TRIM(INDEX(Responses!$A$2:$AN$301,MATCH($A50,Responses!$AQ$2:$AQ$301,0),MATCH(Lists!$B$25,Responses!$A$1:$AN$1,0))&amp;""),""))</f>
        <v/>
      </c>
      <c r="F50" s="23">
        <f>IF($A50="","",IFERROR(TRIM(INDEX(Responses!$A$2:$AN$301,MATCH($A50,Responses!$AQ$2:$AQ$301,0),MATCH(Lists!$B$26,Responses!$A$1:$AN$1,0))&amp;""),""))</f>
        <v/>
      </c>
      <c r="G50" s="23">
        <f>IF($A50="","",IFERROR(TRIM(INDEX(Responses!$A$2:$AN$301,MATCH($A50,Responses!$AQ$2:$AQ$301,0),MATCH(Lists!$B$27,Responses!$A$1:$AN$1,0))&amp;""),""))</f>
        <v/>
      </c>
    </row>
    <row r="51" ht="60" customHeight="1">
      <c r="A51" s="23">
        <f>IF(ISNUMBER(MATCH(47,Responses!$AQ$2:$AQ$301,0)),47,"")</f>
        <v/>
      </c>
      <c r="B51" s="23">
        <f>IF($A51="","",IFERROR(TRIM(INDEX(Responses!$A$2:$AN$301,MATCH($A51,Responses!$AQ$2:$AQ$301,0),MATCH(Lists!$B$3,Responses!$A$1:$AN$1,0))&amp;""),""))</f>
        <v/>
      </c>
      <c r="C51" s="23">
        <f>IF($A51="","",IF(IFERROR(TRIM(INDEX(Responses!$A$2:$AN$301,MATCH($A51,Responses!$AQ$2:$AQ$301,0),MATCH(Lists!$B$5,Responses!$A$1:$AN$1,0))&amp;""),"")&lt;&gt;"",IFERROR(TRIM(INDEX(Responses!$A$2:$AN$301,MATCH($A51,Responses!$AQ$2:$AQ$301,0),MATCH(Lists!$B$5,Responses!$A$1:$AN$1,0))&amp;""),""),IFERROR(TRIM(INDEX(Responses!$A$2:$AN$301,MATCH($A51,Responses!$AQ$2:$AQ$301,0),MATCH(Lists!$B$6,Responses!$A$1:$AN$1,0))&amp;""),"")))</f>
        <v/>
      </c>
      <c r="D51" s="23">
        <f>IF($A51="","",IFERROR(TRIM(INDEX(Responses!$A$2:$AN$301,MATCH($A51,Responses!$AQ$2:$AQ$301,0),MATCH(Lists!$B$24,Responses!$A$1:$AN$1,0))&amp;""),""))</f>
        <v/>
      </c>
      <c r="E51" s="23">
        <f>IF($A51="","",IFERROR(TRIM(INDEX(Responses!$A$2:$AN$301,MATCH($A51,Responses!$AQ$2:$AQ$301,0),MATCH(Lists!$B$25,Responses!$A$1:$AN$1,0))&amp;""),""))</f>
        <v/>
      </c>
      <c r="F51" s="23">
        <f>IF($A51="","",IFERROR(TRIM(INDEX(Responses!$A$2:$AN$301,MATCH($A51,Responses!$AQ$2:$AQ$301,0),MATCH(Lists!$B$26,Responses!$A$1:$AN$1,0))&amp;""),""))</f>
        <v/>
      </c>
      <c r="G51" s="23">
        <f>IF($A51="","",IFERROR(TRIM(INDEX(Responses!$A$2:$AN$301,MATCH($A51,Responses!$AQ$2:$AQ$301,0),MATCH(Lists!$B$27,Responses!$A$1:$AN$1,0))&amp;""),""))</f>
        <v/>
      </c>
    </row>
    <row r="52" ht="60" customHeight="1">
      <c r="A52" s="23">
        <f>IF(ISNUMBER(MATCH(48,Responses!$AQ$2:$AQ$301,0)),48,"")</f>
        <v/>
      </c>
      <c r="B52" s="23">
        <f>IF($A52="","",IFERROR(TRIM(INDEX(Responses!$A$2:$AN$301,MATCH($A52,Responses!$AQ$2:$AQ$301,0),MATCH(Lists!$B$3,Responses!$A$1:$AN$1,0))&amp;""),""))</f>
        <v/>
      </c>
      <c r="C52" s="23">
        <f>IF($A52="","",IF(IFERROR(TRIM(INDEX(Responses!$A$2:$AN$301,MATCH($A52,Responses!$AQ$2:$AQ$301,0),MATCH(Lists!$B$5,Responses!$A$1:$AN$1,0))&amp;""),"")&lt;&gt;"",IFERROR(TRIM(INDEX(Responses!$A$2:$AN$301,MATCH($A52,Responses!$AQ$2:$AQ$301,0),MATCH(Lists!$B$5,Responses!$A$1:$AN$1,0))&amp;""),""),IFERROR(TRIM(INDEX(Responses!$A$2:$AN$301,MATCH($A52,Responses!$AQ$2:$AQ$301,0),MATCH(Lists!$B$6,Responses!$A$1:$AN$1,0))&amp;""),"")))</f>
        <v/>
      </c>
      <c r="D52" s="23">
        <f>IF($A52="","",IFERROR(TRIM(INDEX(Responses!$A$2:$AN$301,MATCH($A52,Responses!$AQ$2:$AQ$301,0),MATCH(Lists!$B$24,Responses!$A$1:$AN$1,0))&amp;""),""))</f>
        <v/>
      </c>
      <c r="E52" s="23">
        <f>IF($A52="","",IFERROR(TRIM(INDEX(Responses!$A$2:$AN$301,MATCH($A52,Responses!$AQ$2:$AQ$301,0),MATCH(Lists!$B$25,Responses!$A$1:$AN$1,0))&amp;""),""))</f>
        <v/>
      </c>
      <c r="F52" s="23">
        <f>IF($A52="","",IFERROR(TRIM(INDEX(Responses!$A$2:$AN$301,MATCH($A52,Responses!$AQ$2:$AQ$301,0),MATCH(Lists!$B$26,Responses!$A$1:$AN$1,0))&amp;""),""))</f>
        <v/>
      </c>
      <c r="G52" s="23">
        <f>IF($A52="","",IFERROR(TRIM(INDEX(Responses!$A$2:$AN$301,MATCH($A52,Responses!$AQ$2:$AQ$301,0),MATCH(Lists!$B$27,Responses!$A$1:$AN$1,0))&amp;""),""))</f>
        <v/>
      </c>
    </row>
    <row r="53" ht="60" customHeight="1">
      <c r="A53" s="23">
        <f>IF(ISNUMBER(MATCH(49,Responses!$AQ$2:$AQ$301,0)),49,"")</f>
        <v/>
      </c>
      <c r="B53" s="23">
        <f>IF($A53="","",IFERROR(TRIM(INDEX(Responses!$A$2:$AN$301,MATCH($A53,Responses!$AQ$2:$AQ$301,0),MATCH(Lists!$B$3,Responses!$A$1:$AN$1,0))&amp;""),""))</f>
        <v/>
      </c>
      <c r="C53" s="23">
        <f>IF($A53="","",IF(IFERROR(TRIM(INDEX(Responses!$A$2:$AN$301,MATCH($A53,Responses!$AQ$2:$AQ$301,0),MATCH(Lists!$B$5,Responses!$A$1:$AN$1,0))&amp;""),"")&lt;&gt;"",IFERROR(TRIM(INDEX(Responses!$A$2:$AN$301,MATCH($A53,Responses!$AQ$2:$AQ$301,0),MATCH(Lists!$B$5,Responses!$A$1:$AN$1,0))&amp;""),""),IFERROR(TRIM(INDEX(Responses!$A$2:$AN$301,MATCH($A53,Responses!$AQ$2:$AQ$301,0),MATCH(Lists!$B$6,Responses!$A$1:$AN$1,0))&amp;""),"")))</f>
        <v/>
      </c>
      <c r="D53" s="23">
        <f>IF($A53="","",IFERROR(TRIM(INDEX(Responses!$A$2:$AN$301,MATCH($A53,Responses!$AQ$2:$AQ$301,0),MATCH(Lists!$B$24,Responses!$A$1:$AN$1,0))&amp;""),""))</f>
        <v/>
      </c>
      <c r="E53" s="23">
        <f>IF($A53="","",IFERROR(TRIM(INDEX(Responses!$A$2:$AN$301,MATCH($A53,Responses!$AQ$2:$AQ$301,0),MATCH(Lists!$B$25,Responses!$A$1:$AN$1,0))&amp;""),""))</f>
        <v/>
      </c>
      <c r="F53" s="23">
        <f>IF($A53="","",IFERROR(TRIM(INDEX(Responses!$A$2:$AN$301,MATCH($A53,Responses!$AQ$2:$AQ$301,0),MATCH(Lists!$B$26,Responses!$A$1:$AN$1,0))&amp;""),""))</f>
        <v/>
      </c>
      <c r="G53" s="23">
        <f>IF($A53="","",IFERROR(TRIM(INDEX(Responses!$A$2:$AN$301,MATCH($A53,Responses!$AQ$2:$AQ$301,0),MATCH(Lists!$B$27,Responses!$A$1:$AN$1,0))&amp;""),""))</f>
        <v/>
      </c>
    </row>
    <row r="54" ht="60" customHeight="1">
      <c r="A54" s="23">
        <f>IF(ISNUMBER(MATCH(50,Responses!$AQ$2:$AQ$301,0)),50,"")</f>
        <v/>
      </c>
      <c r="B54" s="23">
        <f>IF($A54="","",IFERROR(TRIM(INDEX(Responses!$A$2:$AN$301,MATCH($A54,Responses!$AQ$2:$AQ$301,0),MATCH(Lists!$B$3,Responses!$A$1:$AN$1,0))&amp;""),""))</f>
        <v/>
      </c>
      <c r="C54" s="23">
        <f>IF($A54="","",IF(IFERROR(TRIM(INDEX(Responses!$A$2:$AN$301,MATCH($A54,Responses!$AQ$2:$AQ$301,0),MATCH(Lists!$B$5,Responses!$A$1:$AN$1,0))&amp;""),"")&lt;&gt;"",IFERROR(TRIM(INDEX(Responses!$A$2:$AN$301,MATCH($A54,Responses!$AQ$2:$AQ$301,0),MATCH(Lists!$B$5,Responses!$A$1:$AN$1,0))&amp;""),""),IFERROR(TRIM(INDEX(Responses!$A$2:$AN$301,MATCH($A54,Responses!$AQ$2:$AQ$301,0),MATCH(Lists!$B$6,Responses!$A$1:$AN$1,0))&amp;""),"")))</f>
        <v/>
      </c>
      <c r="D54" s="23">
        <f>IF($A54="","",IFERROR(TRIM(INDEX(Responses!$A$2:$AN$301,MATCH($A54,Responses!$AQ$2:$AQ$301,0),MATCH(Lists!$B$24,Responses!$A$1:$AN$1,0))&amp;""),""))</f>
        <v/>
      </c>
      <c r="E54" s="23">
        <f>IF($A54="","",IFERROR(TRIM(INDEX(Responses!$A$2:$AN$301,MATCH($A54,Responses!$AQ$2:$AQ$301,0),MATCH(Lists!$B$25,Responses!$A$1:$AN$1,0))&amp;""),""))</f>
        <v/>
      </c>
      <c r="F54" s="23">
        <f>IF($A54="","",IFERROR(TRIM(INDEX(Responses!$A$2:$AN$301,MATCH($A54,Responses!$AQ$2:$AQ$301,0),MATCH(Lists!$B$26,Responses!$A$1:$AN$1,0))&amp;""),""))</f>
        <v/>
      </c>
      <c r="G54" s="23">
        <f>IF($A54="","",IFERROR(TRIM(INDEX(Responses!$A$2:$AN$301,MATCH($A54,Responses!$AQ$2:$AQ$301,0),MATCH(Lists!$B$27,Responses!$A$1:$AN$1,0))&amp;""),""))</f>
        <v/>
      </c>
    </row>
    <row r="55" ht="60" customHeight="1">
      <c r="A55" s="23">
        <f>IF(ISNUMBER(MATCH(51,Responses!$AQ$2:$AQ$301,0)),51,"")</f>
        <v/>
      </c>
      <c r="B55" s="23">
        <f>IF($A55="","",IFERROR(TRIM(INDEX(Responses!$A$2:$AN$301,MATCH($A55,Responses!$AQ$2:$AQ$301,0),MATCH(Lists!$B$3,Responses!$A$1:$AN$1,0))&amp;""),""))</f>
        <v/>
      </c>
      <c r="C55" s="23">
        <f>IF($A55="","",IF(IFERROR(TRIM(INDEX(Responses!$A$2:$AN$301,MATCH($A55,Responses!$AQ$2:$AQ$301,0),MATCH(Lists!$B$5,Responses!$A$1:$AN$1,0))&amp;""),"")&lt;&gt;"",IFERROR(TRIM(INDEX(Responses!$A$2:$AN$301,MATCH($A55,Responses!$AQ$2:$AQ$301,0),MATCH(Lists!$B$5,Responses!$A$1:$AN$1,0))&amp;""),""),IFERROR(TRIM(INDEX(Responses!$A$2:$AN$301,MATCH($A55,Responses!$AQ$2:$AQ$301,0),MATCH(Lists!$B$6,Responses!$A$1:$AN$1,0))&amp;""),"")))</f>
        <v/>
      </c>
      <c r="D55" s="23">
        <f>IF($A55="","",IFERROR(TRIM(INDEX(Responses!$A$2:$AN$301,MATCH($A55,Responses!$AQ$2:$AQ$301,0),MATCH(Lists!$B$24,Responses!$A$1:$AN$1,0))&amp;""),""))</f>
        <v/>
      </c>
      <c r="E55" s="23">
        <f>IF($A55="","",IFERROR(TRIM(INDEX(Responses!$A$2:$AN$301,MATCH($A55,Responses!$AQ$2:$AQ$301,0),MATCH(Lists!$B$25,Responses!$A$1:$AN$1,0))&amp;""),""))</f>
        <v/>
      </c>
      <c r="F55" s="23">
        <f>IF($A55="","",IFERROR(TRIM(INDEX(Responses!$A$2:$AN$301,MATCH($A55,Responses!$AQ$2:$AQ$301,0),MATCH(Lists!$B$26,Responses!$A$1:$AN$1,0))&amp;""),""))</f>
        <v/>
      </c>
      <c r="G55" s="23">
        <f>IF($A55="","",IFERROR(TRIM(INDEX(Responses!$A$2:$AN$301,MATCH($A55,Responses!$AQ$2:$AQ$301,0),MATCH(Lists!$B$27,Responses!$A$1:$AN$1,0))&amp;""),""))</f>
        <v/>
      </c>
    </row>
    <row r="56" ht="60" customHeight="1">
      <c r="A56" s="23">
        <f>IF(ISNUMBER(MATCH(52,Responses!$AQ$2:$AQ$301,0)),52,"")</f>
        <v/>
      </c>
      <c r="B56" s="23">
        <f>IF($A56="","",IFERROR(TRIM(INDEX(Responses!$A$2:$AN$301,MATCH($A56,Responses!$AQ$2:$AQ$301,0),MATCH(Lists!$B$3,Responses!$A$1:$AN$1,0))&amp;""),""))</f>
        <v/>
      </c>
      <c r="C56" s="23">
        <f>IF($A56="","",IF(IFERROR(TRIM(INDEX(Responses!$A$2:$AN$301,MATCH($A56,Responses!$AQ$2:$AQ$301,0),MATCH(Lists!$B$5,Responses!$A$1:$AN$1,0))&amp;""),"")&lt;&gt;"",IFERROR(TRIM(INDEX(Responses!$A$2:$AN$301,MATCH($A56,Responses!$AQ$2:$AQ$301,0),MATCH(Lists!$B$5,Responses!$A$1:$AN$1,0))&amp;""),""),IFERROR(TRIM(INDEX(Responses!$A$2:$AN$301,MATCH($A56,Responses!$AQ$2:$AQ$301,0),MATCH(Lists!$B$6,Responses!$A$1:$AN$1,0))&amp;""),"")))</f>
        <v/>
      </c>
      <c r="D56" s="23">
        <f>IF($A56="","",IFERROR(TRIM(INDEX(Responses!$A$2:$AN$301,MATCH($A56,Responses!$AQ$2:$AQ$301,0),MATCH(Lists!$B$24,Responses!$A$1:$AN$1,0))&amp;""),""))</f>
        <v/>
      </c>
      <c r="E56" s="23">
        <f>IF($A56="","",IFERROR(TRIM(INDEX(Responses!$A$2:$AN$301,MATCH($A56,Responses!$AQ$2:$AQ$301,0),MATCH(Lists!$B$25,Responses!$A$1:$AN$1,0))&amp;""),""))</f>
        <v/>
      </c>
      <c r="F56" s="23">
        <f>IF($A56="","",IFERROR(TRIM(INDEX(Responses!$A$2:$AN$301,MATCH($A56,Responses!$AQ$2:$AQ$301,0),MATCH(Lists!$B$26,Responses!$A$1:$AN$1,0))&amp;""),""))</f>
        <v/>
      </c>
      <c r="G56" s="23">
        <f>IF($A56="","",IFERROR(TRIM(INDEX(Responses!$A$2:$AN$301,MATCH($A56,Responses!$AQ$2:$AQ$301,0),MATCH(Lists!$B$27,Responses!$A$1:$AN$1,0))&amp;""),""))</f>
        <v/>
      </c>
    </row>
    <row r="57" ht="60" customHeight="1">
      <c r="A57" s="23">
        <f>IF(ISNUMBER(MATCH(53,Responses!$AQ$2:$AQ$301,0)),53,"")</f>
        <v/>
      </c>
      <c r="B57" s="23">
        <f>IF($A57="","",IFERROR(TRIM(INDEX(Responses!$A$2:$AN$301,MATCH($A57,Responses!$AQ$2:$AQ$301,0),MATCH(Lists!$B$3,Responses!$A$1:$AN$1,0))&amp;""),""))</f>
        <v/>
      </c>
      <c r="C57" s="23">
        <f>IF($A57="","",IF(IFERROR(TRIM(INDEX(Responses!$A$2:$AN$301,MATCH($A57,Responses!$AQ$2:$AQ$301,0),MATCH(Lists!$B$5,Responses!$A$1:$AN$1,0))&amp;""),"")&lt;&gt;"",IFERROR(TRIM(INDEX(Responses!$A$2:$AN$301,MATCH($A57,Responses!$AQ$2:$AQ$301,0),MATCH(Lists!$B$5,Responses!$A$1:$AN$1,0))&amp;""),""),IFERROR(TRIM(INDEX(Responses!$A$2:$AN$301,MATCH($A57,Responses!$AQ$2:$AQ$301,0),MATCH(Lists!$B$6,Responses!$A$1:$AN$1,0))&amp;""),"")))</f>
        <v/>
      </c>
      <c r="D57" s="23">
        <f>IF($A57="","",IFERROR(TRIM(INDEX(Responses!$A$2:$AN$301,MATCH($A57,Responses!$AQ$2:$AQ$301,0),MATCH(Lists!$B$24,Responses!$A$1:$AN$1,0))&amp;""),""))</f>
        <v/>
      </c>
      <c r="E57" s="23">
        <f>IF($A57="","",IFERROR(TRIM(INDEX(Responses!$A$2:$AN$301,MATCH($A57,Responses!$AQ$2:$AQ$301,0),MATCH(Lists!$B$25,Responses!$A$1:$AN$1,0))&amp;""),""))</f>
        <v/>
      </c>
      <c r="F57" s="23">
        <f>IF($A57="","",IFERROR(TRIM(INDEX(Responses!$A$2:$AN$301,MATCH($A57,Responses!$AQ$2:$AQ$301,0),MATCH(Lists!$B$26,Responses!$A$1:$AN$1,0))&amp;""),""))</f>
        <v/>
      </c>
      <c r="G57" s="23">
        <f>IF($A57="","",IFERROR(TRIM(INDEX(Responses!$A$2:$AN$301,MATCH($A57,Responses!$AQ$2:$AQ$301,0),MATCH(Lists!$B$27,Responses!$A$1:$AN$1,0))&amp;""),""))</f>
        <v/>
      </c>
    </row>
    <row r="58" ht="60" customHeight="1">
      <c r="A58" s="23">
        <f>IF(ISNUMBER(MATCH(54,Responses!$AQ$2:$AQ$301,0)),54,"")</f>
        <v/>
      </c>
      <c r="B58" s="23">
        <f>IF($A58="","",IFERROR(TRIM(INDEX(Responses!$A$2:$AN$301,MATCH($A58,Responses!$AQ$2:$AQ$301,0),MATCH(Lists!$B$3,Responses!$A$1:$AN$1,0))&amp;""),""))</f>
        <v/>
      </c>
      <c r="C58" s="23">
        <f>IF($A58="","",IF(IFERROR(TRIM(INDEX(Responses!$A$2:$AN$301,MATCH($A58,Responses!$AQ$2:$AQ$301,0),MATCH(Lists!$B$5,Responses!$A$1:$AN$1,0))&amp;""),"")&lt;&gt;"",IFERROR(TRIM(INDEX(Responses!$A$2:$AN$301,MATCH($A58,Responses!$AQ$2:$AQ$301,0),MATCH(Lists!$B$5,Responses!$A$1:$AN$1,0))&amp;""),""),IFERROR(TRIM(INDEX(Responses!$A$2:$AN$301,MATCH($A58,Responses!$AQ$2:$AQ$301,0),MATCH(Lists!$B$6,Responses!$A$1:$AN$1,0))&amp;""),"")))</f>
        <v/>
      </c>
      <c r="D58" s="23">
        <f>IF($A58="","",IFERROR(TRIM(INDEX(Responses!$A$2:$AN$301,MATCH($A58,Responses!$AQ$2:$AQ$301,0),MATCH(Lists!$B$24,Responses!$A$1:$AN$1,0))&amp;""),""))</f>
        <v/>
      </c>
      <c r="E58" s="23">
        <f>IF($A58="","",IFERROR(TRIM(INDEX(Responses!$A$2:$AN$301,MATCH($A58,Responses!$AQ$2:$AQ$301,0),MATCH(Lists!$B$25,Responses!$A$1:$AN$1,0))&amp;""),""))</f>
        <v/>
      </c>
      <c r="F58" s="23">
        <f>IF($A58="","",IFERROR(TRIM(INDEX(Responses!$A$2:$AN$301,MATCH($A58,Responses!$AQ$2:$AQ$301,0),MATCH(Lists!$B$26,Responses!$A$1:$AN$1,0))&amp;""),""))</f>
        <v/>
      </c>
      <c r="G58" s="23">
        <f>IF($A58="","",IFERROR(TRIM(INDEX(Responses!$A$2:$AN$301,MATCH($A58,Responses!$AQ$2:$AQ$301,0),MATCH(Lists!$B$27,Responses!$A$1:$AN$1,0))&amp;""),""))</f>
        <v/>
      </c>
    </row>
    <row r="59" ht="60" customHeight="1">
      <c r="A59" s="23">
        <f>IF(ISNUMBER(MATCH(55,Responses!$AQ$2:$AQ$301,0)),55,"")</f>
        <v/>
      </c>
      <c r="B59" s="23">
        <f>IF($A59="","",IFERROR(TRIM(INDEX(Responses!$A$2:$AN$301,MATCH($A59,Responses!$AQ$2:$AQ$301,0),MATCH(Lists!$B$3,Responses!$A$1:$AN$1,0))&amp;""),""))</f>
        <v/>
      </c>
      <c r="C59" s="23">
        <f>IF($A59="","",IF(IFERROR(TRIM(INDEX(Responses!$A$2:$AN$301,MATCH($A59,Responses!$AQ$2:$AQ$301,0),MATCH(Lists!$B$5,Responses!$A$1:$AN$1,0))&amp;""),"")&lt;&gt;"",IFERROR(TRIM(INDEX(Responses!$A$2:$AN$301,MATCH($A59,Responses!$AQ$2:$AQ$301,0),MATCH(Lists!$B$5,Responses!$A$1:$AN$1,0))&amp;""),""),IFERROR(TRIM(INDEX(Responses!$A$2:$AN$301,MATCH($A59,Responses!$AQ$2:$AQ$301,0),MATCH(Lists!$B$6,Responses!$A$1:$AN$1,0))&amp;""),"")))</f>
        <v/>
      </c>
      <c r="D59" s="23">
        <f>IF($A59="","",IFERROR(TRIM(INDEX(Responses!$A$2:$AN$301,MATCH($A59,Responses!$AQ$2:$AQ$301,0),MATCH(Lists!$B$24,Responses!$A$1:$AN$1,0))&amp;""),""))</f>
        <v/>
      </c>
      <c r="E59" s="23">
        <f>IF($A59="","",IFERROR(TRIM(INDEX(Responses!$A$2:$AN$301,MATCH($A59,Responses!$AQ$2:$AQ$301,0),MATCH(Lists!$B$25,Responses!$A$1:$AN$1,0))&amp;""),""))</f>
        <v/>
      </c>
      <c r="F59" s="23">
        <f>IF($A59="","",IFERROR(TRIM(INDEX(Responses!$A$2:$AN$301,MATCH($A59,Responses!$AQ$2:$AQ$301,0),MATCH(Lists!$B$26,Responses!$A$1:$AN$1,0))&amp;""),""))</f>
        <v/>
      </c>
      <c r="G59" s="23">
        <f>IF($A59="","",IFERROR(TRIM(INDEX(Responses!$A$2:$AN$301,MATCH($A59,Responses!$AQ$2:$AQ$301,0),MATCH(Lists!$B$27,Responses!$A$1:$AN$1,0))&amp;""),""))</f>
        <v/>
      </c>
    </row>
    <row r="60" ht="60" customHeight="1">
      <c r="A60" s="23">
        <f>IF(ISNUMBER(MATCH(56,Responses!$AQ$2:$AQ$301,0)),56,"")</f>
        <v/>
      </c>
      <c r="B60" s="23">
        <f>IF($A60="","",IFERROR(TRIM(INDEX(Responses!$A$2:$AN$301,MATCH($A60,Responses!$AQ$2:$AQ$301,0),MATCH(Lists!$B$3,Responses!$A$1:$AN$1,0))&amp;""),""))</f>
        <v/>
      </c>
      <c r="C60" s="23">
        <f>IF($A60="","",IF(IFERROR(TRIM(INDEX(Responses!$A$2:$AN$301,MATCH($A60,Responses!$AQ$2:$AQ$301,0),MATCH(Lists!$B$5,Responses!$A$1:$AN$1,0))&amp;""),"")&lt;&gt;"",IFERROR(TRIM(INDEX(Responses!$A$2:$AN$301,MATCH($A60,Responses!$AQ$2:$AQ$301,0),MATCH(Lists!$B$5,Responses!$A$1:$AN$1,0))&amp;""),""),IFERROR(TRIM(INDEX(Responses!$A$2:$AN$301,MATCH($A60,Responses!$AQ$2:$AQ$301,0),MATCH(Lists!$B$6,Responses!$A$1:$AN$1,0))&amp;""),"")))</f>
        <v/>
      </c>
      <c r="D60" s="23">
        <f>IF($A60="","",IFERROR(TRIM(INDEX(Responses!$A$2:$AN$301,MATCH($A60,Responses!$AQ$2:$AQ$301,0),MATCH(Lists!$B$24,Responses!$A$1:$AN$1,0))&amp;""),""))</f>
        <v/>
      </c>
      <c r="E60" s="23">
        <f>IF($A60="","",IFERROR(TRIM(INDEX(Responses!$A$2:$AN$301,MATCH($A60,Responses!$AQ$2:$AQ$301,0),MATCH(Lists!$B$25,Responses!$A$1:$AN$1,0))&amp;""),""))</f>
        <v/>
      </c>
      <c r="F60" s="23">
        <f>IF($A60="","",IFERROR(TRIM(INDEX(Responses!$A$2:$AN$301,MATCH($A60,Responses!$AQ$2:$AQ$301,0),MATCH(Lists!$B$26,Responses!$A$1:$AN$1,0))&amp;""),""))</f>
        <v/>
      </c>
      <c r="G60" s="23">
        <f>IF($A60="","",IFERROR(TRIM(INDEX(Responses!$A$2:$AN$301,MATCH($A60,Responses!$AQ$2:$AQ$301,0),MATCH(Lists!$B$27,Responses!$A$1:$AN$1,0))&amp;""),""))</f>
        <v/>
      </c>
    </row>
    <row r="61" ht="60" customHeight="1">
      <c r="A61" s="23">
        <f>IF(ISNUMBER(MATCH(57,Responses!$AQ$2:$AQ$301,0)),57,"")</f>
        <v/>
      </c>
      <c r="B61" s="23">
        <f>IF($A61="","",IFERROR(TRIM(INDEX(Responses!$A$2:$AN$301,MATCH($A61,Responses!$AQ$2:$AQ$301,0),MATCH(Lists!$B$3,Responses!$A$1:$AN$1,0))&amp;""),""))</f>
        <v/>
      </c>
      <c r="C61" s="23">
        <f>IF($A61="","",IF(IFERROR(TRIM(INDEX(Responses!$A$2:$AN$301,MATCH($A61,Responses!$AQ$2:$AQ$301,0),MATCH(Lists!$B$5,Responses!$A$1:$AN$1,0))&amp;""),"")&lt;&gt;"",IFERROR(TRIM(INDEX(Responses!$A$2:$AN$301,MATCH($A61,Responses!$AQ$2:$AQ$301,0),MATCH(Lists!$B$5,Responses!$A$1:$AN$1,0))&amp;""),""),IFERROR(TRIM(INDEX(Responses!$A$2:$AN$301,MATCH($A61,Responses!$AQ$2:$AQ$301,0),MATCH(Lists!$B$6,Responses!$A$1:$AN$1,0))&amp;""),"")))</f>
        <v/>
      </c>
      <c r="D61" s="23">
        <f>IF($A61="","",IFERROR(TRIM(INDEX(Responses!$A$2:$AN$301,MATCH($A61,Responses!$AQ$2:$AQ$301,0),MATCH(Lists!$B$24,Responses!$A$1:$AN$1,0))&amp;""),""))</f>
        <v/>
      </c>
      <c r="E61" s="23">
        <f>IF($A61="","",IFERROR(TRIM(INDEX(Responses!$A$2:$AN$301,MATCH($A61,Responses!$AQ$2:$AQ$301,0),MATCH(Lists!$B$25,Responses!$A$1:$AN$1,0))&amp;""),""))</f>
        <v/>
      </c>
      <c r="F61" s="23">
        <f>IF($A61="","",IFERROR(TRIM(INDEX(Responses!$A$2:$AN$301,MATCH($A61,Responses!$AQ$2:$AQ$301,0),MATCH(Lists!$B$26,Responses!$A$1:$AN$1,0))&amp;""),""))</f>
        <v/>
      </c>
      <c r="G61" s="23">
        <f>IF($A61="","",IFERROR(TRIM(INDEX(Responses!$A$2:$AN$301,MATCH($A61,Responses!$AQ$2:$AQ$301,0),MATCH(Lists!$B$27,Responses!$A$1:$AN$1,0))&amp;""),""))</f>
        <v/>
      </c>
    </row>
    <row r="62" ht="60" customHeight="1">
      <c r="A62" s="23">
        <f>IF(ISNUMBER(MATCH(58,Responses!$AQ$2:$AQ$301,0)),58,"")</f>
        <v/>
      </c>
      <c r="B62" s="23">
        <f>IF($A62="","",IFERROR(TRIM(INDEX(Responses!$A$2:$AN$301,MATCH($A62,Responses!$AQ$2:$AQ$301,0),MATCH(Lists!$B$3,Responses!$A$1:$AN$1,0))&amp;""),""))</f>
        <v/>
      </c>
      <c r="C62" s="23">
        <f>IF($A62="","",IF(IFERROR(TRIM(INDEX(Responses!$A$2:$AN$301,MATCH($A62,Responses!$AQ$2:$AQ$301,0),MATCH(Lists!$B$5,Responses!$A$1:$AN$1,0))&amp;""),"")&lt;&gt;"",IFERROR(TRIM(INDEX(Responses!$A$2:$AN$301,MATCH($A62,Responses!$AQ$2:$AQ$301,0),MATCH(Lists!$B$5,Responses!$A$1:$AN$1,0))&amp;""),""),IFERROR(TRIM(INDEX(Responses!$A$2:$AN$301,MATCH($A62,Responses!$AQ$2:$AQ$301,0),MATCH(Lists!$B$6,Responses!$A$1:$AN$1,0))&amp;""),"")))</f>
        <v/>
      </c>
      <c r="D62" s="23">
        <f>IF($A62="","",IFERROR(TRIM(INDEX(Responses!$A$2:$AN$301,MATCH($A62,Responses!$AQ$2:$AQ$301,0),MATCH(Lists!$B$24,Responses!$A$1:$AN$1,0))&amp;""),""))</f>
        <v/>
      </c>
      <c r="E62" s="23">
        <f>IF($A62="","",IFERROR(TRIM(INDEX(Responses!$A$2:$AN$301,MATCH($A62,Responses!$AQ$2:$AQ$301,0),MATCH(Lists!$B$25,Responses!$A$1:$AN$1,0))&amp;""),""))</f>
        <v/>
      </c>
      <c r="F62" s="23">
        <f>IF($A62="","",IFERROR(TRIM(INDEX(Responses!$A$2:$AN$301,MATCH($A62,Responses!$AQ$2:$AQ$301,0),MATCH(Lists!$B$26,Responses!$A$1:$AN$1,0))&amp;""),""))</f>
        <v/>
      </c>
      <c r="G62" s="23">
        <f>IF($A62="","",IFERROR(TRIM(INDEX(Responses!$A$2:$AN$301,MATCH($A62,Responses!$AQ$2:$AQ$301,0),MATCH(Lists!$B$27,Responses!$A$1:$AN$1,0))&amp;""),""))</f>
        <v/>
      </c>
    </row>
    <row r="63" ht="60" customHeight="1">
      <c r="A63" s="23">
        <f>IF(ISNUMBER(MATCH(59,Responses!$AQ$2:$AQ$301,0)),59,"")</f>
        <v/>
      </c>
      <c r="B63" s="23">
        <f>IF($A63="","",IFERROR(TRIM(INDEX(Responses!$A$2:$AN$301,MATCH($A63,Responses!$AQ$2:$AQ$301,0),MATCH(Lists!$B$3,Responses!$A$1:$AN$1,0))&amp;""),""))</f>
        <v/>
      </c>
      <c r="C63" s="23">
        <f>IF($A63="","",IF(IFERROR(TRIM(INDEX(Responses!$A$2:$AN$301,MATCH($A63,Responses!$AQ$2:$AQ$301,0),MATCH(Lists!$B$5,Responses!$A$1:$AN$1,0))&amp;""),"")&lt;&gt;"",IFERROR(TRIM(INDEX(Responses!$A$2:$AN$301,MATCH($A63,Responses!$AQ$2:$AQ$301,0),MATCH(Lists!$B$5,Responses!$A$1:$AN$1,0))&amp;""),""),IFERROR(TRIM(INDEX(Responses!$A$2:$AN$301,MATCH($A63,Responses!$AQ$2:$AQ$301,0),MATCH(Lists!$B$6,Responses!$A$1:$AN$1,0))&amp;""),"")))</f>
        <v/>
      </c>
      <c r="D63" s="23">
        <f>IF($A63="","",IFERROR(TRIM(INDEX(Responses!$A$2:$AN$301,MATCH($A63,Responses!$AQ$2:$AQ$301,0),MATCH(Lists!$B$24,Responses!$A$1:$AN$1,0))&amp;""),""))</f>
        <v/>
      </c>
      <c r="E63" s="23">
        <f>IF($A63="","",IFERROR(TRIM(INDEX(Responses!$A$2:$AN$301,MATCH($A63,Responses!$AQ$2:$AQ$301,0),MATCH(Lists!$B$25,Responses!$A$1:$AN$1,0))&amp;""),""))</f>
        <v/>
      </c>
      <c r="F63" s="23">
        <f>IF($A63="","",IFERROR(TRIM(INDEX(Responses!$A$2:$AN$301,MATCH($A63,Responses!$AQ$2:$AQ$301,0),MATCH(Lists!$B$26,Responses!$A$1:$AN$1,0))&amp;""),""))</f>
        <v/>
      </c>
      <c r="G63" s="23">
        <f>IF($A63="","",IFERROR(TRIM(INDEX(Responses!$A$2:$AN$301,MATCH($A63,Responses!$AQ$2:$AQ$301,0),MATCH(Lists!$B$27,Responses!$A$1:$AN$1,0))&amp;""),""))</f>
        <v/>
      </c>
    </row>
    <row r="64" ht="60" customHeight="1">
      <c r="A64" s="23">
        <f>IF(ISNUMBER(MATCH(60,Responses!$AQ$2:$AQ$301,0)),60,"")</f>
        <v/>
      </c>
      <c r="B64" s="23">
        <f>IF($A64="","",IFERROR(TRIM(INDEX(Responses!$A$2:$AN$301,MATCH($A64,Responses!$AQ$2:$AQ$301,0),MATCH(Lists!$B$3,Responses!$A$1:$AN$1,0))&amp;""),""))</f>
        <v/>
      </c>
      <c r="C64" s="23">
        <f>IF($A64="","",IF(IFERROR(TRIM(INDEX(Responses!$A$2:$AN$301,MATCH($A64,Responses!$AQ$2:$AQ$301,0),MATCH(Lists!$B$5,Responses!$A$1:$AN$1,0))&amp;""),"")&lt;&gt;"",IFERROR(TRIM(INDEX(Responses!$A$2:$AN$301,MATCH($A64,Responses!$AQ$2:$AQ$301,0),MATCH(Lists!$B$5,Responses!$A$1:$AN$1,0))&amp;""),""),IFERROR(TRIM(INDEX(Responses!$A$2:$AN$301,MATCH($A64,Responses!$AQ$2:$AQ$301,0),MATCH(Lists!$B$6,Responses!$A$1:$AN$1,0))&amp;""),"")))</f>
        <v/>
      </c>
      <c r="D64" s="23">
        <f>IF($A64="","",IFERROR(TRIM(INDEX(Responses!$A$2:$AN$301,MATCH($A64,Responses!$AQ$2:$AQ$301,0),MATCH(Lists!$B$24,Responses!$A$1:$AN$1,0))&amp;""),""))</f>
        <v/>
      </c>
      <c r="E64" s="23">
        <f>IF($A64="","",IFERROR(TRIM(INDEX(Responses!$A$2:$AN$301,MATCH($A64,Responses!$AQ$2:$AQ$301,0),MATCH(Lists!$B$25,Responses!$A$1:$AN$1,0))&amp;""),""))</f>
        <v/>
      </c>
      <c r="F64" s="23">
        <f>IF($A64="","",IFERROR(TRIM(INDEX(Responses!$A$2:$AN$301,MATCH($A64,Responses!$AQ$2:$AQ$301,0),MATCH(Lists!$B$26,Responses!$A$1:$AN$1,0))&amp;""),""))</f>
        <v/>
      </c>
      <c r="G64" s="23">
        <f>IF($A64="","",IFERROR(TRIM(INDEX(Responses!$A$2:$AN$301,MATCH($A64,Responses!$AQ$2:$AQ$301,0),MATCH(Lists!$B$27,Responses!$A$1:$AN$1,0))&amp;""),""))</f>
        <v/>
      </c>
    </row>
    <row r="65" ht="60" customHeight="1">
      <c r="A65" s="23">
        <f>IF(ISNUMBER(MATCH(61,Responses!$AQ$2:$AQ$301,0)),61,"")</f>
        <v/>
      </c>
      <c r="B65" s="23">
        <f>IF($A65="","",IFERROR(TRIM(INDEX(Responses!$A$2:$AN$301,MATCH($A65,Responses!$AQ$2:$AQ$301,0),MATCH(Lists!$B$3,Responses!$A$1:$AN$1,0))&amp;""),""))</f>
        <v/>
      </c>
      <c r="C65" s="23">
        <f>IF($A65="","",IF(IFERROR(TRIM(INDEX(Responses!$A$2:$AN$301,MATCH($A65,Responses!$AQ$2:$AQ$301,0),MATCH(Lists!$B$5,Responses!$A$1:$AN$1,0))&amp;""),"")&lt;&gt;"",IFERROR(TRIM(INDEX(Responses!$A$2:$AN$301,MATCH($A65,Responses!$AQ$2:$AQ$301,0),MATCH(Lists!$B$5,Responses!$A$1:$AN$1,0))&amp;""),""),IFERROR(TRIM(INDEX(Responses!$A$2:$AN$301,MATCH($A65,Responses!$AQ$2:$AQ$301,0),MATCH(Lists!$B$6,Responses!$A$1:$AN$1,0))&amp;""),"")))</f>
        <v/>
      </c>
      <c r="D65" s="23">
        <f>IF($A65="","",IFERROR(TRIM(INDEX(Responses!$A$2:$AN$301,MATCH($A65,Responses!$AQ$2:$AQ$301,0),MATCH(Lists!$B$24,Responses!$A$1:$AN$1,0))&amp;""),""))</f>
        <v/>
      </c>
      <c r="E65" s="23">
        <f>IF($A65="","",IFERROR(TRIM(INDEX(Responses!$A$2:$AN$301,MATCH($A65,Responses!$AQ$2:$AQ$301,0),MATCH(Lists!$B$25,Responses!$A$1:$AN$1,0))&amp;""),""))</f>
        <v/>
      </c>
      <c r="F65" s="23">
        <f>IF($A65="","",IFERROR(TRIM(INDEX(Responses!$A$2:$AN$301,MATCH($A65,Responses!$AQ$2:$AQ$301,0),MATCH(Lists!$B$26,Responses!$A$1:$AN$1,0))&amp;""),""))</f>
        <v/>
      </c>
      <c r="G65" s="23">
        <f>IF($A65="","",IFERROR(TRIM(INDEX(Responses!$A$2:$AN$301,MATCH($A65,Responses!$AQ$2:$AQ$301,0),MATCH(Lists!$B$27,Responses!$A$1:$AN$1,0))&amp;""),""))</f>
        <v/>
      </c>
    </row>
    <row r="66" ht="60" customHeight="1">
      <c r="A66" s="23">
        <f>IF(ISNUMBER(MATCH(62,Responses!$AQ$2:$AQ$301,0)),62,"")</f>
        <v/>
      </c>
      <c r="B66" s="23">
        <f>IF($A66="","",IFERROR(TRIM(INDEX(Responses!$A$2:$AN$301,MATCH($A66,Responses!$AQ$2:$AQ$301,0),MATCH(Lists!$B$3,Responses!$A$1:$AN$1,0))&amp;""),""))</f>
        <v/>
      </c>
      <c r="C66" s="23">
        <f>IF($A66="","",IF(IFERROR(TRIM(INDEX(Responses!$A$2:$AN$301,MATCH($A66,Responses!$AQ$2:$AQ$301,0),MATCH(Lists!$B$5,Responses!$A$1:$AN$1,0))&amp;""),"")&lt;&gt;"",IFERROR(TRIM(INDEX(Responses!$A$2:$AN$301,MATCH($A66,Responses!$AQ$2:$AQ$301,0),MATCH(Lists!$B$5,Responses!$A$1:$AN$1,0))&amp;""),""),IFERROR(TRIM(INDEX(Responses!$A$2:$AN$301,MATCH($A66,Responses!$AQ$2:$AQ$301,0),MATCH(Lists!$B$6,Responses!$A$1:$AN$1,0))&amp;""),"")))</f>
        <v/>
      </c>
      <c r="D66" s="23">
        <f>IF($A66="","",IFERROR(TRIM(INDEX(Responses!$A$2:$AN$301,MATCH($A66,Responses!$AQ$2:$AQ$301,0),MATCH(Lists!$B$24,Responses!$A$1:$AN$1,0))&amp;""),""))</f>
        <v/>
      </c>
      <c r="E66" s="23">
        <f>IF($A66="","",IFERROR(TRIM(INDEX(Responses!$A$2:$AN$301,MATCH($A66,Responses!$AQ$2:$AQ$301,0),MATCH(Lists!$B$25,Responses!$A$1:$AN$1,0))&amp;""),""))</f>
        <v/>
      </c>
      <c r="F66" s="23">
        <f>IF($A66="","",IFERROR(TRIM(INDEX(Responses!$A$2:$AN$301,MATCH($A66,Responses!$AQ$2:$AQ$301,0),MATCH(Lists!$B$26,Responses!$A$1:$AN$1,0))&amp;""),""))</f>
        <v/>
      </c>
      <c r="G66" s="23">
        <f>IF($A66="","",IFERROR(TRIM(INDEX(Responses!$A$2:$AN$301,MATCH($A66,Responses!$AQ$2:$AQ$301,0),MATCH(Lists!$B$27,Responses!$A$1:$AN$1,0))&amp;""),""))</f>
        <v/>
      </c>
    </row>
    <row r="67" ht="60" customHeight="1">
      <c r="A67" s="23">
        <f>IF(ISNUMBER(MATCH(63,Responses!$AQ$2:$AQ$301,0)),63,"")</f>
        <v/>
      </c>
      <c r="B67" s="23">
        <f>IF($A67="","",IFERROR(TRIM(INDEX(Responses!$A$2:$AN$301,MATCH($A67,Responses!$AQ$2:$AQ$301,0),MATCH(Lists!$B$3,Responses!$A$1:$AN$1,0))&amp;""),""))</f>
        <v/>
      </c>
      <c r="C67" s="23">
        <f>IF($A67="","",IF(IFERROR(TRIM(INDEX(Responses!$A$2:$AN$301,MATCH($A67,Responses!$AQ$2:$AQ$301,0),MATCH(Lists!$B$5,Responses!$A$1:$AN$1,0))&amp;""),"")&lt;&gt;"",IFERROR(TRIM(INDEX(Responses!$A$2:$AN$301,MATCH($A67,Responses!$AQ$2:$AQ$301,0),MATCH(Lists!$B$5,Responses!$A$1:$AN$1,0))&amp;""),""),IFERROR(TRIM(INDEX(Responses!$A$2:$AN$301,MATCH($A67,Responses!$AQ$2:$AQ$301,0),MATCH(Lists!$B$6,Responses!$A$1:$AN$1,0))&amp;""),"")))</f>
        <v/>
      </c>
      <c r="D67" s="23">
        <f>IF($A67="","",IFERROR(TRIM(INDEX(Responses!$A$2:$AN$301,MATCH($A67,Responses!$AQ$2:$AQ$301,0),MATCH(Lists!$B$24,Responses!$A$1:$AN$1,0))&amp;""),""))</f>
        <v/>
      </c>
      <c r="E67" s="23">
        <f>IF($A67="","",IFERROR(TRIM(INDEX(Responses!$A$2:$AN$301,MATCH($A67,Responses!$AQ$2:$AQ$301,0),MATCH(Lists!$B$25,Responses!$A$1:$AN$1,0))&amp;""),""))</f>
        <v/>
      </c>
      <c r="F67" s="23">
        <f>IF($A67="","",IFERROR(TRIM(INDEX(Responses!$A$2:$AN$301,MATCH($A67,Responses!$AQ$2:$AQ$301,0),MATCH(Lists!$B$26,Responses!$A$1:$AN$1,0))&amp;""),""))</f>
        <v/>
      </c>
      <c r="G67" s="23">
        <f>IF($A67="","",IFERROR(TRIM(INDEX(Responses!$A$2:$AN$301,MATCH($A67,Responses!$AQ$2:$AQ$301,0),MATCH(Lists!$B$27,Responses!$A$1:$AN$1,0))&amp;""),""))</f>
        <v/>
      </c>
    </row>
    <row r="68" ht="60" customHeight="1">
      <c r="A68" s="23">
        <f>IF(ISNUMBER(MATCH(64,Responses!$AQ$2:$AQ$301,0)),64,"")</f>
        <v/>
      </c>
      <c r="B68" s="23">
        <f>IF($A68="","",IFERROR(TRIM(INDEX(Responses!$A$2:$AN$301,MATCH($A68,Responses!$AQ$2:$AQ$301,0),MATCH(Lists!$B$3,Responses!$A$1:$AN$1,0))&amp;""),""))</f>
        <v/>
      </c>
      <c r="C68" s="23">
        <f>IF($A68="","",IF(IFERROR(TRIM(INDEX(Responses!$A$2:$AN$301,MATCH($A68,Responses!$AQ$2:$AQ$301,0),MATCH(Lists!$B$5,Responses!$A$1:$AN$1,0))&amp;""),"")&lt;&gt;"",IFERROR(TRIM(INDEX(Responses!$A$2:$AN$301,MATCH($A68,Responses!$AQ$2:$AQ$301,0),MATCH(Lists!$B$5,Responses!$A$1:$AN$1,0))&amp;""),""),IFERROR(TRIM(INDEX(Responses!$A$2:$AN$301,MATCH($A68,Responses!$AQ$2:$AQ$301,0),MATCH(Lists!$B$6,Responses!$A$1:$AN$1,0))&amp;""),"")))</f>
        <v/>
      </c>
      <c r="D68" s="23">
        <f>IF($A68="","",IFERROR(TRIM(INDEX(Responses!$A$2:$AN$301,MATCH($A68,Responses!$AQ$2:$AQ$301,0),MATCH(Lists!$B$24,Responses!$A$1:$AN$1,0))&amp;""),""))</f>
        <v/>
      </c>
      <c r="E68" s="23">
        <f>IF($A68="","",IFERROR(TRIM(INDEX(Responses!$A$2:$AN$301,MATCH($A68,Responses!$AQ$2:$AQ$301,0),MATCH(Lists!$B$25,Responses!$A$1:$AN$1,0))&amp;""),""))</f>
        <v/>
      </c>
      <c r="F68" s="23">
        <f>IF($A68="","",IFERROR(TRIM(INDEX(Responses!$A$2:$AN$301,MATCH($A68,Responses!$AQ$2:$AQ$301,0),MATCH(Lists!$B$26,Responses!$A$1:$AN$1,0))&amp;""),""))</f>
        <v/>
      </c>
      <c r="G68" s="23">
        <f>IF($A68="","",IFERROR(TRIM(INDEX(Responses!$A$2:$AN$301,MATCH($A68,Responses!$AQ$2:$AQ$301,0),MATCH(Lists!$B$27,Responses!$A$1:$AN$1,0))&amp;""),""))</f>
        <v/>
      </c>
    </row>
    <row r="69" ht="60" customHeight="1">
      <c r="A69" s="23">
        <f>IF(ISNUMBER(MATCH(65,Responses!$AQ$2:$AQ$301,0)),65,"")</f>
        <v/>
      </c>
      <c r="B69" s="23">
        <f>IF($A69="","",IFERROR(TRIM(INDEX(Responses!$A$2:$AN$301,MATCH($A69,Responses!$AQ$2:$AQ$301,0),MATCH(Lists!$B$3,Responses!$A$1:$AN$1,0))&amp;""),""))</f>
        <v/>
      </c>
      <c r="C69" s="23">
        <f>IF($A69="","",IF(IFERROR(TRIM(INDEX(Responses!$A$2:$AN$301,MATCH($A69,Responses!$AQ$2:$AQ$301,0),MATCH(Lists!$B$5,Responses!$A$1:$AN$1,0))&amp;""),"")&lt;&gt;"",IFERROR(TRIM(INDEX(Responses!$A$2:$AN$301,MATCH($A69,Responses!$AQ$2:$AQ$301,0),MATCH(Lists!$B$5,Responses!$A$1:$AN$1,0))&amp;""),""),IFERROR(TRIM(INDEX(Responses!$A$2:$AN$301,MATCH($A69,Responses!$AQ$2:$AQ$301,0),MATCH(Lists!$B$6,Responses!$A$1:$AN$1,0))&amp;""),"")))</f>
        <v/>
      </c>
      <c r="D69" s="23">
        <f>IF($A69="","",IFERROR(TRIM(INDEX(Responses!$A$2:$AN$301,MATCH($A69,Responses!$AQ$2:$AQ$301,0),MATCH(Lists!$B$24,Responses!$A$1:$AN$1,0))&amp;""),""))</f>
        <v/>
      </c>
      <c r="E69" s="23">
        <f>IF($A69="","",IFERROR(TRIM(INDEX(Responses!$A$2:$AN$301,MATCH($A69,Responses!$AQ$2:$AQ$301,0),MATCH(Lists!$B$25,Responses!$A$1:$AN$1,0))&amp;""),""))</f>
        <v/>
      </c>
      <c r="F69" s="23">
        <f>IF($A69="","",IFERROR(TRIM(INDEX(Responses!$A$2:$AN$301,MATCH($A69,Responses!$AQ$2:$AQ$301,0),MATCH(Lists!$B$26,Responses!$A$1:$AN$1,0))&amp;""),""))</f>
        <v/>
      </c>
      <c r="G69" s="23">
        <f>IF($A69="","",IFERROR(TRIM(INDEX(Responses!$A$2:$AN$301,MATCH($A69,Responses!$AQ$2:$AQ$301,0),MATCH(Lists!$B$27,Responses!$A$1:$AN$1,0))&amp;""),""))</f>
        <v/>
      </c>
    </row>
    <row r="70" ht="60" customHeight="1">
      <c r="A70" s="23">
        <f>IF(ISNUMBER(MATCH(66,Responses!$AQ$2:$AQ$301,0)),66,"")</f>
        <v/>
      </c>
      <c r="B70" s="23">
        <f>IF($A70="","",IFERROR(TRIM(INDEX(Responses!$A$2:$AN$301,MATCH($A70,Responses!$AQ$2:$AQ$301,0),MATCH(Lists!$B$3,Responses!$A$1:$AN$1,0))&amp;""),""))</f>
        <v/>
      </c>
      <c r="C70" s="23">
        <f>IF($A70="","",IF(IFERROR(TRIM(INDEX(Responses!$A$2:$AN$301,MATCH($A70,Responses!$AQ$2:$AQ$301,0),MATCH(Lists!$B$5,Responses!$A$1:$AN$1,0))&amp;""),"")&lt;&gt;"",IFERROR(TRIM(INDEX(Responses!$A$2:$AN$301,MATCH($A70,Responses!$AQ$2:$AQ$301,0),MATCH(Lists!$B$5,Responses!$A$1:$AN$1,0))&amp;""),""),IFERROR(TRIM(INDEX(Responses!$A$2:$AN$301,MATCH($A70,Responses!$AQ$2:$AQ$301,0),MATCH(Lists!$B$6,Responses!$A$1:$AN$1,0))&amp;""),"")))</f>
        <v/>
      </c>
      <c r="D70" s="23">
        <f>IF($A70="","",IFERROR(TRIM(INDEX(Responses!$A$2:$AN$301,MATCH($A70,Responses!$AQ$2:$AQ$301,0),MATCH(Lists!$B$24,Responses!$A$1:$AN$1,0))&amp;""),""))</f>
        <v/>
      </c>
      <c r="E70" s="23">
        <f>IF($A70="","",IFERROR(TRIM(INDEX(Responses!$A$2:$AN$301,MATCH($A70,Responses!$AQ$2:$AQ$301,0),MATCH(Lists!$B$25,Responses!$A$1:$AN$1,0))&amp;""),""))</f>
        <v/>
      </c>
      <c r="F70" s="23">
        <f>IF($A70="","",IFERROR(TRIM(INDEX(Responses!$A$2:$AN$301,MATCH($A70,Responses!$AQ$2:$AQ$301,0),MATCH(Lists!$B$26,Responses!$A$1:$AN$1,0))&amp;""),""))</f>
        <v/>
      </c>
      <c r="G70" s="23">
        <f>IF($A70="","",IFERROR(TRIM(INDEX(Responses!$A$2:$AN$301,MATCH($A70,Responses!$AQ$2:$AQ$301,0),MATCH(Lists!$B$27,Responses!$A$1:$AN$1,0))&amp;""),""))</f>
        <v/>
      </c>
    </row>
    <row r="71" ht="60" customHeight="1">
      <c r="A71" s="23">
        <f>IF(ISNUMBER(MATCH(67,Responses!$AQ$2:$AQ$301,0)),67,"")</f>
        <v/>
      </c>
      <c r="B71" s="23">
        <f>IF($A71="","",IFERROR(TRIM(INDEX(Responses!$A$2:$AN$301,MATCH($A71,Responses!$AQ$2:$AQ$301,0),MATCH(Lists!$B$3,Responses!$A$1:$AN$1,0))&amp;""),""))</f>
        <v/>
      </c>
      <c r="C71" s="23">
        <f>IF($A71="","",IF(IFERROR(TRIM(INDEX(Responses!$A$2:$AN$301,MATCH($A71,Responses!$AQ$2:$AQ$301,0),MATCH(Lists!$B$5,Responses!$A$1:$AN$1,0))&amp;""),"")&lt;&gt;"",IFERROR(TRIM(INDEX(Responses!$A$2:$AN$301,MATCH($A71,Responses!$AQ$2:$AQ$301,0),MATCH(Lists!$B$5,Responses!$A$1:$AN$1,0))&amp;""),""),IFERROR(TRIM(INDEX(Responses!$A$2:$AN$301,MATCH($A71,Responses!$AQ$2:$AQ$301,0),MATCH(Lists!$B$6,Responses!$A$1:$AN$1,0))&amp;""),"")))</f>
        <v/>
      </c>
      <c r="D71" s="23">
        <f>IF($A71="","",IFERROR(TRIM(INDEX(Responses!$A$2:$AN$301,MATCH($A71,Responses!$AQ$2:$AQ$301,0),MATCH(Lists!$B$24,Responses!$A$1:$AN$1,0))&amp;""),""))</f>
        <v/>
      </c>
      <c r="E71" s="23">
        <f>IF($A71="","",IFERROR(TRIM(INDEX(Responses!$A$2:$AN$301,MATCH($A71,Responses!$AQ$2:$AQ$301,0),MATCH(Lists!$B$25,Responses!$A$1:$AN$1,0))&amp;""),""))</f>
        <v/>
      </c>
      <c r="F71" s="23">
        <f>IF($A71="","",IFERROR(TRIM(INDEX(Responses!$A$2:$AN$301,MATCH($A71,Responses!$AQ$2:$AQ$301,0),MATCH(Lists!$B$26,Responses!$A$1:$AN$1,0))&amp;""),""))</f>
        <v/>
      </c>
      <c r="G71" s="23">
        <f>IF($A71="","",IFERROR(TRIM(INDEX(Responses!$A$2:$AN$301,MATCH($A71,Responses!$AQ$2:$AQ$301,0),MATCH(Lists!$B$27,Responses!$A$1:$AN$1,0))&amp;""),""))</f>
        <v/>
      </c>
    </row>
    <row r="72" ht="60" customHeight="1">
      <c r="A72" s="23">
        <f>IF(ISNUMBER(MATCH(68,Responses!$AQ$2:$AQ$301,0)),68,"")</f>
        <v/>
      </c>
      <c r="B72" s="23">
        <f>IF($A72="","",IFERROR(TRIM(INDEX(Responses!$A$2:$AN$301,MATCH($A72,Responses!$AQ$2:$AQ$301,0),MATCH(Lists!$B$3,Responses!$A$1:$AN$1,0))&amp;""),""))</f>
        <v/>
      </c>
      <c r="C72" s="23">
        <f>IF($A72="","",IF(IFERROR(TRIM(INDEX(Responses!$A$2:$AN$301,MATCH($A72,Responses!$AQ$2:$AQ$301,0),MATCH(Lists!$B$5,Responses!$A$1:$AN$1,0))&amp;""),"")&lt;&gt;"",IFERROR(TRIM(INDEX(Responses!$A$2:$AN$301,MATCH($A72,Responses!$AQ$2:$AQ$301,0),MATCH(Lists!$B$5,Responses!$A$1:$AN$1,0))&amp;""),""),IFERROR(TRIM(INDEX(Responses!$A$2:$AN$301,MATCH($A72,Responses!$AQ$2:$AQ$301,0),MATCH(Lists!$B$6,Responses!$A$1:$AN$1,0))&amp;""),"")))</f>
        <v/>
      </c>
      <c r="D72" s="23">
        <f>IF($A72="","",IFERROR(TRIM(INDEX(Responses!$A$2:$AN$301,MATCH($A72,Responses!$AQ$2:$AQ$301,0),MATCH(Lists!$B$24,Responses!$A$1:$AN$1,0))&amp;""),""))</f>
        <v/>
      </c>
      <c r="E72" s="23">
        <f>IF($A72="","",IFERROR(TRIM(INDEX(Responses!$A$2:$AN$301,MATCH($A72,Responses!$AQ$2:$AQ$301,0),MATCH(Lists!$B$25,Responses!$A$1:$AN$1,0))&amp;""),""))</f>
        <v/>
      </c>
      <c r="F72" s="23">
        <f>IF($A72="","",IFERROR(TRIM(INDEX(Responses!$A$2:$AN$301,MATCH($A72,Responses!$AQ$2:$AQ$301,0),MATCH(Lists!$B$26,Responses!$A$1:$AN$1,0))&amp;""),""))</f>
        <v/>
      </c>
      <c r="G72" s="23">
        <f>IF($A72="","",IFERROR(TRIM(INDEX(Responses!$A$2:$AN$301,MATCH($A72,Responses!$AQ$2:$AQ$301,0),MATCH(Lists!$B$27,Responses!$A$1:$AN$1,0))&amp;""),""))</f>
        <v/>
      </c>
    </row>
    <row r="73" ht="60" customHeight="1">
      <c r="A73" s="23">
        <f>IF(ISNUMBER(MATCH(69,Responses!$AQ$2:$AQ$301,0)),69,"")</f>
        <v/>
      </c>
      <c r="B73" s="23">
        <f>IF($A73="","",IFERROR(TRIM(INDEX(Responses!$A$2:$AN$301,MATCH($A73,Responses!$AQ$2:$AQ$301,0),MATCH(Lists!$B$3,Responses!$A$1:$AN$1,0))&amp;""),""))</f>
        <v/>
      </c>
      <c r="C73" s="23">
        <f>IF($A73="","",IF(IFERROR(TRIM(INDEX(Responses!$A$2:$AN$301,MATCH($A73,Responses!$AQ$2:$AQ$301,0),MATCH(Lists!$B$5,Responses!$A$1:$AN$1,0))&amp;""),"")&lt;&gt;"",IFERROR(TRIM(INDEX(Responses!$A$2:$AN$301,MATCH($A73,Responses!$AQ$2:$AQ$301,0),MATCH(Lists!$B$5,Responses!$A$1:$AN$1,0))&amp;""),""),IFERROR(TRIM(INDEX(Responses!$A$2:$AN$301,MATCH($A73,Responses!$AQ$2:$AQ$301,0),MATCH(Lists!$B$6,Responses!$A$1:$AN$1,0))&amp;""),"")))</f>
        <v/>
      </c>
      <c r="D73" s="23">
        <f>IF($A73="","",IFERROR(TRIM(INDEX(Responses!$A$2:$AN$301,MATCH($A73,Responses!$AQ$2:$AQ$301,0),MATCH(Lists!$B$24,Responses!$A$1:$AN$1,0))&amp;""),""))</f>
        <v/>
      </c>
      <c r="E73" s="23">
        <f>IF($A73="","",IFERROR(TRIM(INDEX(Responses!$A$2:$AN$301,MATCH($A73,Responses!$AQ$2:$AQ$301,0),MATCH(Lists!$B$25,Responses!$A$1:$AN$1,0))&amp;""),""))</f>
        <v/>
      </c>
      <c r="F73" s="23">
        <f>IF($A73="","",IFERROR(TRIM(INDEX(Responses!$A$2:$AN$301,MATCH($A73,Responses!$AQ$2:$AQ$301,0),MATCH(Lists!$B$26,Responses!$A$1:$AN$1,0))&amp;""),""))</f>
        <v/>
      </c>
      <c r="G73" s="23">
        <f>IF($A73="","",IFERROR(TRIM(INDEX(Responses!$A$2:$AN$301,MATCH($A73,Responses!$AQ$2:$AQ$301,0),MATCH(Lists!$B$27,Responses!$A$1:$AN$1,0))&amp;""),""))</f>
        <v/>
      </c>
    </row>
    <row r="74" ht="60" customHeight="1">
      <c r="A74" s="23">
        <f>IF(ISNUMBER(MATCH(70,Responses!$AQ$2:$AQ$301,0)),70,"")</f>
        <v/>
      </c>
      <c r="B74" s="23">
        <f>IF($A74="","",IFERROR(TRIM(INDEX(Responses!$A$2:$AN$301,MATCH($A74,Responses!$AQ$2:$AQ$301,0),MATCH(Lists!$B$3,Responses!$A$1:$AN$1,0))&amp;""),""))</f>
        <v/>
      </c>
      <c r="C74" s="23">
        <f>IF($A74="","",IF(IFERROR(TRIM(INDEX(Responses!$A$2:$AN$301,MATCH($A74,Responses!$AQ$2:$AQ$301,0),MATCH(Lists!$B$5,Responses!$A$1:$AN$1,0))&amp;""),"")&lt;&gt;"",IFERROR(TRIM(INDEX(Responses!$A$2:$AN$301,MATCH($A74,Responses!$AQ$2:$AQ$301,0),MATCH(Lists!$B$5,Responses!$A$1:$AN$1,0))&amp;""),""),IFERROR(TRIM(INDEX(Responses!$A$2:$AN$301,MATCH($A74,Responses!$AQ$2:$AQ$301,0),MATCH(Lists!$B$6,Responses!$A$1:$AN$1,0))&amp;""),"")))</f>
        <v/>
      </c>
      <c r="D74" s="23">
        <f>IF($A74="","",IFERROR(TRIM(INDEX(Responses!$A$2:$AN$301,MATCH($A74,Responses!$AQ$2:$AQ$301,0),MATCH(Lists!$B$24,Responses!$A$1:$AN$1,0))&amp;""),""))</f>
        <v/>
      </c>
      <c r="E74" s="23">
        <f>IF($A74="","",IFERROR(TRIM(INDEX(Responses!$A$2:$AN$301,MATCH($A74,Responses!$AQ$2:$AQ$301,0),MATCH(Lists!$B$25,Responses!$A$1:$AN$1,0))&amp;""),""))</f>
        <v/>
      </c>
      <c r="F74" s="23">
        <f>IF($A74="","",IFERROR(TRIM(INDEX(Responses!$A$2:$AN$301,MATCH($A74,Responses!$AQ$2:$AQ$301,0),MATCH(Lists!$B$26,Responses!$A$1:$AN$1,0))&amp;""),""))</f>
        <v/>
      </c>
      <c r="G74" s="23">
        <f>IF($A74="","",IFERROR(TRIM(INDEX(Responses!$A$2:$AN$301,MATCH($A74,Responses!$AQ$2:$AQ$301,0),MATCH(Lists!$B$27,Responses!$A$1:$AN$1,0))&amp;""),""))</f>
        <v/>
      </c>
    </row>
    <row r="75" ht="60" customHeight="1">
      <c r="A75" s="23">
        <f>IF(ISNUMBER(MATCH(71,Responses!$AQ$2:$AQ$301,0)),71,"")</f>
        <v/>
      </c>
      <c r="B75" s="23">
        <f>IF($A75="","",IFERROR(TRIM(INDEX(Responses!$A$2:$AN$301,MATCH($A75,Responses!$AQ$2:$AQ$301,0),MATCH(Lists!$B$3,Responses!$A$1:$AN$1,0))&amp;""),""))</f>
        <v/>
      </c>
      <c r="C75" s="23">
        <f>IF($A75="","",IF(IFERROR(TRIM(INDEX(Responses!$A$2:$AN$301,MATCH($A75,Responses!$AQ$2:$AQ$301,0),MATCH(Lists!$B$5,Responses!$A$1:$AN$1,0))&amp;""),"")&lt;&gt;"",IFERROR(TRIM(INDEX(Responses!$A$2:$AN$301,MATCH($A75,Responses!$AQ$2:$AQ$301,0),MATCH(Lists!$B$5,Responses!$A$1:$AN$1,0))&amp;""),""),IFERROR(TRIM(INDEX(Responses!$A$2:$AN$301,MATCH($A75,Responses!$AQ$2:$AQ$301,0),MATCH(Lists!$B$6,Responses!$A$1:$AN$1,0))&amp;""),"")))</f>
        <v/>
      </c>
      <c r="D75" s="23">
        <f>IF($A75="","",IFERROR(TRIM(INDEX(Responses!$A$2:$AN$301,MATCH($A75,Responses!$AQ$2:$AQ$301,0),MATCH(Lists!$B$24,Responses!$A$1:$AN$1,0))&amp;""),""))</f>
        <v/>
      </c>
      <c r="E75" s="23">
        <f>IF($A75="","",IFERROR(TRIM(INDEX(Responses!$A$2:$AN$301,MATCH($A75,Responses!$AQ$2:$AQ$301,0),MATCH(Lists!$B$25,Responses!$A$1:$AN$1,0))&amp;""),""))</f>
        <v/>
      </c>
      <c r="F75" s="23">
        <f>IF($A75="","",IFERROR(TRIM(INDEX(Responses!$A$2:$AN$301,MATCH($A75,Responses!$AQ$2:$AQ$301,0),MATCH(Lists!$B$26,Responses!$A$1:$AN$1,0))&amp;""),""))</f>
        <v/>
      </c>
      <c r="G75" s="23">
        <f>IF($A75="","",IFERROR(TRIM(INDEX(Responses!$A$2:$AN$301,MATCH($A75,Responses!$AQ$2:$AQ$301,0),MATCH(Lists!$B$27,Responses!$A$1:$AN$1,0))&amp;""),""))</f>
        <v/>
      </c>
    </row>
    <row r="76" ht="60" customHeight="1">
      <c r="A76" s="23">
        <f>IF(ISNUMBER(MATCH(72,Responses!$AQ$2:$AQ$301,0)),72,"")</f>
        <v/>
      </c>
      <c r="B76" s="23">
        <f>IF($A76="","",IFERROR(TRIM(INDEX(Responses!$A$2:$AN$301,MATCH($A76,Responses!$AQ$2:$AQ$301,0),MATCH(Lists!$B$3,Responses!$A$1:$AN$1,0))&amp;""),""))</f>
        <v/>
      </c>
      <c r="C76" s="23">
        <f>IF($A76="","",IF(IFERROR(TRIM(INDEX(Responses!$A$2:$AN$301,MATCH($A76,Responses!$AQ$2:$AQ$301,0),MATCH(Lists!$B$5,Responses!$A$1:$AN$1,0))&amp;""),"")&lt;&gt;"",IFERROR(TRIM(INDEX(Responses!$A$2:$AN$301,MATCH($A76,Responses!$AQ$2:$AQ$301,0),MATCH(Lists!$B$5,Responses!$A$1:$AN$1,0))&amp;""),""),IFERROR(TRIM(INDEX(Responses!$A$2:$AN$301,MATCH($A76,Responses!$AQ$2:$AQ$301,0),MATCH(Lists!$B$6,Responses!$A$1:$AN$1,0))&amp;""),"")))</f>
        <v/>
      </c>
      <c r="D76" s="23">
        <f>IF($A76="","",IFERROR(TRIM(INDEX(Responses!$A$2:$AN$301,MATCH($A76,Responses!$AQ$2:$AQ$301,0),MATCH(Lists!$B$24,Responses!$A$1:$AN$1,0))&amp;""),""))</f>
        <v/>
      </c>
      <c r="E76" s="23">
        <f>IF($A76="","",IFERROR(TRIM(INDEX(Responses!$A$2:$AN$301,MATCH($A76,Responses!$AQ$2:$AQ$301,0),MATCH(Lists!$B$25,Responses!$A$1:$AN$1,0))&amp;""),""))</f>
        <v/>
      </c>
      <c r="F76" s="23">
        <f>IF($A76="","",IFERROR(TRIM(INDEX(Responses!$A$2:$AN$301,MATCH($A76,Responses!$AQ$2:$AQ$301,0),MATCH(Lists!$B$26,Responses!$A$1:$AN$1,0))&amp;""),""))</f>
        <v/>
      </c>
      <c r="G76" s="23">
        <f>IF($A76="","",IFERROR(TRIM(INDEX(Responses!$A$2:$AN$301,MATCH($A76,Responses!$AQ$2:$AQ$301,0),MATCH(Lists!$B$27,Responses!$A$1:$AN$1,0))&amp;""),""))</f>
        <v/>
      </c>
    </row>
    <row r="77" ht="60" customHeight="1">
      <c r="A77" s="23">
        <f>IF(ISNUMBER(MATCH(73,Responses!$AQ$2:$AQ$301,0)),73,"")</f>
        <v/>
      </c>
      <c r="B77" s="23">
        <f>IF($A77="","",IFERROR(TRIM(INDEX(Responses!$A$2:$AN$301,MATCH($A77,Responses!$AQ$2:$AQ$301,0),MATCH(Lists!$B$3,Responses!$A$1:$AN$1,0))&amp;""),""))</f>
        <v/>
      </c>
      <c r="C77" s="23">
        <f>IF($A77="","",IF(IFERROR(TRIM(INDEX(Responses!$A$2:$AN$301,MATCH($A77,Responses!$AQ$2:$AQ$301,0),MATCH(Lists!$B$5,Responses!$A$1:$AN$1,0))&amp;""),"")&lt;&gt;"",IFERROR(TRIM(INDEX(Responses!$A$2:$AN$301,MATCH($A77,Responses!$AQ$2:$AQ$301,0),MATCH(Lists!$B$5,Responses!$A$1:$AN$1,0))&amp;""),""),IFERROR(TRIM(INDEX(Responses!$A$2:$AN$301,MATCH($A77,Responses!$AQ$2:$AQ$301,0),MATCH(Lists!$B$6,Responses!$A$1:$AN$1,0))&amp;""),"")))</f>
        <v/>
      </c>
      <c r="D77" s="23">
        <f>IF($A77="","",IFERROR(TRIM(INDEX(Responses!$A$2:$AN$301,MATCH($A77,Responses!$AQ$2:$AQ$301,0),MATCH(Lists!$B$24,Responses!$A$1:$AN$1,0))&amp;""),""))</f>
        <v/>
      </c>
      <c r="E77" s="23">
        <f>IF($A77="","",IFERROR(TRIM(INDEX(Responses!$A$2:$AN$301,MATCH($A77,Responses!$AQ$2:$AQ$301,0),MATCH(Lists!$B$25,Responses!$A$1:$AN$1,0))&amp;""),""))</f>
        <v/>
      </c>
      <c r="F77" s="23">
        <f>IF($A77="","",IFERROR(TRIM(INDEX(Responses!$A$2:$AN$301,MATCH($A77,Responses!$AQ$2:$AQ$301,0),MATCH(Lists!$B$26,Responses!$A$1:$AN$1,0))&amp;""),""))</f>
        <v/>
      </c>
      <c r="G77" s="23">
        <f>IF($A77="","",IFERROR(TRIM(INDEX(Responses!$A$2:$AN$301,MATCH($A77,Responses!$AQ$2:$AQ$301,0),MATCH(Lists!$B$27,Responses!$A$1:$AN$1,0))&amp;""),""))</f>
        <v/>
      </c>
    </row>
    <row r="78" ht="60" customHeight="1">
      <c r="A78" s="23">
        <f>IF(ISNUMBER(MATCH(74,Responses!$AQ$2:$AQ$301,0)),74,"")</f>
        <v/>
      </c>
      <c r="B78" s="23">
        <f>IF($A78="","",IFERROR(TRIM(INDEX(Responses!$A$2:$AN$301,MATCH($A78,Responses!$AQ$2:$AQ$301,0),MATCH(Lists!$B$3,Responses!$A$1:$AN$1,0))&amp;""),""))</f>
        <v/>
      </c>
      <c r="C78" s="23">
        <f>IF($A78="","",IF(IFERROR(TRIM(INDEX(Responses!$A$2:$AN$301,MATCH($A78,Responses!$AQ$2:$AQ$301,0),MATCH(Lists!$B$5,Responses!$A$1:$AN$1,0))&amp;""),"")&lt;&gt;"",IFERROR(TRIM(INDEX(Responses!$A$2:$AN$301,MATCH($A78,Responses!$AQ$2:$AQ$301,0),MATCH(Lists!$B$5,Responses!$A$1:$AN$1,0))&amp;""),""),IFERROR(TRIM(INDEX(Responses!$A$2:$AN$301,MATCH($A78,Responses!$AQ$2:$AQ$301,0),MATCH(Lists!$B$6,Responses!$A$1:$AN$1,0))&amp;""),"")))</f>
        <v/>
      </c>
      <c r="D78" s="23">
        <f>IF($A78="","",IFERROR(TRIM(INDEX(Responses!$A$2:$AN$301,MATCH($A78,Responses!$AQ$2:$AQ$301,0),MATCH(Lists!$B$24,Responses!$A$1:$AN$1,0))&amp;""),""))</f>
        <v/>
      </c>
      <c r="E78" s="23">
        <f>IF($A78="","",IFERROR(TRIM(INDEX(Responses!$A$2:$AN$301,MATCH($A78,Responses!$AQ$2:$AQ$301,0),MATCH(Lists!$B$25,Responses!$A$1:$AN$1,0))&amp;""),""))</f>
        <v/>
      </c>
      <c r="F78" s="23">
        <f>IF($A78="","",IFERROR(TRIM(INDEX(Responses!$A$2:$AN$301,MATCH($A78,Responses!$AQ$2:$AQ$301,0),MATCH(Lists!$B$26,Responses!$A$1:$AN$1,0))&amp;""),""))</f>
        <v/>
      </c>
      <c r="G78" s="23">
        <f>IF($A78="","",IFERROR(TRIM(INDEX(Responses!$A$2:$AN$301,MATCH($A78,Responses!$AQ$2:$AQ$301,0),MATCH(Lists!$B$27,Responses!$A$1:$AN$1,0))&amp;""),""))</f>
        <v/>
      </c>
    </row>
    <row r="79" ht="60" customHeight="1">
      <c r="A79" s="23">
        <f>IF(ISNUMBER(MATCH(75,Responses!$AQ$2:$AQ$301,0)),75,"")</f>
        <v/>
      </c>
      <c r="B79" s="23">
        <f>IF($A79="","",IFERROR(TRIM(INDEX(Responses!$A$2:$AN$301,MATCH($A79,Responses!$AQ$2:$AQ$301,0),MATCH(Lists!$B$3,Responses!$A$1:$AN$1,0))&amp;""),""))</f>
        <v/>
      </c>
      <c r="C79" s="23">
        <f>IF($A79="","",IF(IFERROR(TRIM(INDEX(Responses!$A$2:$AN$301,MATCH($A79,Responses!$AQ$2:$AQ$301,0),MATCH(Lists!$B$5,Responses!$A$1:$AN$1,0))&amp;""),"")&lt;&gt;"",IFERROR(TRIM(INDEX(Responses!$A$2:$AN$301,MATCH($A79,Responses!$AQ$2:$AQ$301,0),MATCH(Lists!$B$5,Responses!$A$1:$AN$1,0))&amp;""),""),IFERROR(TRIM(INDEX(Responses!$A$2:$AN$301,MATCH($A79,Responses!$AQ$2:$AQ$301,0),MATCH(Lists!$B$6,Responses!$A$1:$AN$1,0))&amp;""),"")))</f>
        <v/>
      </c>
      <c r="D79" s="23">
        <f>IF($A79="","",IFERROR(TRIM(INDEX(Responses!$A$2:$AN$301,MATCH($A79,Responses!$AQ$2:$AQ$301,0),MATCH(Lists!$B$24,Responses!$A$1:$AN$1,0))&amp;""),""))</f>
        <v/>
      </c>
      <c r="E79" s="23">
        <f>IF($A79="","",IFERROR(TRIM(INDEX(Responses!$A$2:$AN$301,MATCH($A79,Responses!$AQ$2:$AQ$301,0),MATCH(Lists!$B$25,Responses!$A$1:$AN$1,0))&amp;""),""))</f>
        <v/>
      </c>
      <c r="F79" s="23">
        <f>IF($A79="","",IFERROR(TRIM(INDEX(Responses!$A$2:$AN$301,MATCH($A79,Responses!$AQ$2:$AQ$301,0),MATCH(Lists!$B$26,Responses!$A$1:$AN$1,0))&amp;""),""))</f>
        <v/>
      </c>
      <c r="G79" s="23">
        <f>IF($A79="","",IFERROR(TRIM(INDEX(Responses!$A$2:$AN$301,MATCH($A79,Responses!$AQ$2:$AQ$301,0),MATCH(Lists!$B$27,Responses!$A$1:$AN$1,0))&amp;""),""))</f>
        <v/>
      </c>
    </row>
    <row r="80" ht="60" customHeight="1">
      <c r="A80" s="23">
        <f>IF(ISNUMBER(MATCH(76,Responses!$AQ$2:$AQ$301,0)),76,"")</f>
        <v/>
      </c>
      <c r="B80" s="23">
        <f>IF($A80="","",IFERROR(TRIM(INDEX(Responses!$A$2:$AN$301,MATCH($A80,Responses!$AQ$2:$AQ$301,0),MATCH(Lists!$B$3,Responses!$A$1:$AN$1,0))&amp;""),""))</f>
        <v/>
      </c>
      <c r="C80" s="23">
        <f>IF($A80="","",IF(IFERROR(TRIM(INDEX(Responses!$A$2:$AN$301,MATCH($A80,Responses!$AQ$2:$AQ$301,0),MATCH(Lists!$B$5,Responses!$A$1:$AN$1,0))&amp;""),"")&lt;&gt;"",IFERROR(TRIM(INDEX(Responses!$A$2:$AN$301,MATCH($A80,Responses!$AQ$2:$AQ$301,0),MATCH(Lists!$B$5,Responses!$A$1:$AN$1,0))&amp;""),""),IFERROR(TRIM(INDEX(Responses!$A$2:$AN$301,MATCH($A80,Responses!$AQ$2:$AQ$301,0),MATCH(Lists!$B$6,Responses!$A$1:$AN$1,0))&amp;""),"")))</f>
        <v/>
      </c>
      <c r="D80" s="23">
        <f>IF($A80="","",IFERROR(TRIM(INDEX(Responses!$A$2:$AN$301,MATCH($A80,Responses!$AQ$2:$AQ$301,0),MATCH(Lists!$B$24,Responses!$A$1:$AN$1,0))&amp;""),""))</f>
        <v/>
      </c>
      <c r="E80" s="23">
        <f>IF($A80="","",IFERROR(TRIM(INDEX(Responses!$A$2:$AN$301,MATCH($A80,Responses!$AQ$2:$AQ$301,0),MATCH(Lists!$B$25,Responses!$A$1:$AN$1,0))&amp;""),""))</f>
        <v/>
      </c>
      <c r="F80" s="23">
        <f>IF($A80="","",IFERROR(TRIM(INDEX(Responses!$A$2:$AN$301,MATCH($A80,Responses!$AQ$2:$AQ$301,0),MATCH(Lists!$B$26,Responses!$A$1:$AN$1,0))&amp;""),""))</f>
        <v/>
      </c>
      <c r="G80" s="23">
        <f>IF($A80="","",IFERROR(TRIM(INDEX(Responses!$A$2:$AN$301,MATCH($A80,Responses!$AQ$2:$AQ$301,0),MATCH(Lists!$B$27,Responses!$A$1:$AN$1,0))&amp;""),""))</f>
        <v/>
      </c>
    </row>
    <row r="81" ht="60" customHeight="1">
      <c r="A81" s="23">
        <f>IF(ISNUMBER(MATCH(77,Responses!$AQ$2:$AQ$301,0)),77,"")</f>
        <v/>
      </c>
      <c r="B81" s="23">
        <f>IF($A81="","",IFERROR(TRIM(INDEX(Responses!$A$2:$AN$301,MATCH($A81,Responses!$AQ$2:$AQ$301,0),MATCH(Lists!$B$3,Responses!$A$1:$AN$1,0))&amp;""),""))</f>
        <v/>
      </c>
      <c r="C81" s="23">
        <f>IF($A81="","",IF(IFERROR(TRIM(INDEX(Responses!$A$2:$AN$301,MATCH($A81,Responses!$AQ$2:$AQ$301,0),MATCH(Lists!$B$5,Responses!$A$1:$AN$1,0))&amp;""),"")&lt;&gt;"",IFERROR(TRIM(INDEX(Responses!$A$2:$AN$301,MATCH($A81,Responses!$AQ$2:$AQ$301,0),MATCH(Lists!$B$5,Responses!$A$1:$AN$1,0))&amp;""),""),IFERROR(TRIM(INDEX(Responses!$A$2:$AN$301,MATCH($A81,Responses!$AQ$2:$AQ$301,0),MATCH(Lists!$B$6,Responses!$A$1:$AN$1,0))&amp;""),"")))</f>
        <v/>
      </c>
      <c r="D81" s="23">
        <f>IF($A81="","",IFERROR(TRIM(INDEX(Responses!$A$2:$AN$301,MATCH($A81,Responses!$AQ$2:$AQ$301,0),MATCH(Lists!$B$24,Responses!$A$1:$AN$1,0))&amp;""),""))</f>
        <v/>
      </c>
      <c r="E81" s="23">
        <f>IF($A81="","",IFERROR(TRIM(INDEX(Responses!$A$2:$AN$301,MATCH($A81,Responses!$AQ$2:$AQ$301,0),MATCH(Lists!$B$25,Responses!$A$1:$AN$1,0))&amp;""),""))</f>
        <v/>
      </c>
      <c r="F81" s="23">
        <f>IF($A81="","",IFERROR(TRIM(INDEX(Responses!$A$2:$AN$301,MATCH($A81,Responses!$AQ$2:$AQ$301,0),MATCH(Lists!$B$26,Responses!$A$1:$AN$1,0))&amp;""),""))</f>
        <v/>
      </c>
      <c r="G81" s="23">
        <f>IF($A81="","",IFERROR(TRIM(INDEX(Responses!$A$2:$AN$301,MATCH($A81,Responses!$AQ$2:$AQ$301,0),MATCH(Lists!$B$27,Responses!$A$1:$AN$1,0))&amp;""),""))</f>
        <v/>
      </c>
    </row>
    <row r="82" ht="60" customHeight="1">
      <c r="A82" s="23">
        <f>IF(ISNUMBER(MATCH(78,Responses!$AQ$2:$AQ$301,0)),78,"")</f>
        <v/>
      </c>
      <c r="B82" s="23">
        <f>IF($A82="","",IFERROR(TRIM(INDEX(Responses!$A$2:$AN$301,MATCH($A82,Responses!$AQ$2:$AQ$301,0),MATCH(Lists!$B$3,Responses!$A$1:$AN$1,0))&amp;""),""))</f>
        <v/>
      </c>
      <c r="C82" s="23">
        <f>IF($A82="","",IF(IFERROR(TRIM(INDEX(Responses!$A$2:$AN$301,MATCH($A82,Responses!$AQ$2:$AQ$301,0),MATCH(Lists!$B$5,Responses!$A$1:$AN$1,0))&amp;""),"")&lt;&gt;"",IFERROR(TRIM(INDEX(Responses!$A$2:$AN$301,MATCH($A82,Responses!$AQ$2:$AQ$301,0),MATCH(Lists!$B$5,Responses!$A$1:$AN$1,0))&amp;""),""),IFERROR(TRIM(INDEX(Responses!$A$2:$AN$301,MATCH($A82,Responses!$AQ$2:$AQ$301,0),MATCH(Lists!$B$6,Responses!$A$1:$AN$1,0))&amp;""),"")))</f>
        <v/>
      </c>
      <c r="D82" s="23">
        <f>IF($A82="","",IFERROR(TRIM(INDEX(Responses!$A$2:$AN$301,MATCH($A82,Responses!$AQ$2:$AQ$301,0),MATCH(Lists!$B$24,Responses!$A$1:$AN$1,0))&amp;""),""))</f>
        <v/>
      </c>
      <c r="E82" s="23">
        <f>IF($A82="","",IFERROR(TRIM(INDEX(Responses!$A$2:$AN$301,MATCH($A82,Responses!$AQ$2:$AQ$301,0),MATCH(Lists!$B$25,Responses!$A$1:$AN$1,0))&amp;""),""))</f>
        <v/>
      </c>
      <c r="F82" s="23">
        <f>IF($A82="","",IFERROR(TRIM(INDEX(Responses!$A$2:$AN$301,MATCH($A82,Responses!$AQ$2:$AQ$301,0),MATCH(Lists!$B$26,Responses!$A$1:$AN$1,0))&amp;""),""))</f>
        <v/>
      </c>
      <c r="G82" s="23">
        <f>IF($A82="","",IFERROR(TRIM(INDEX(Responses!$A$2:$AN$301,MATCH($A82,Responses!$AQ$2:$AQ$301,0),MATCH(Lists!$B$27,Responses!$A$1:$AN$1,0))&amp;""),""))</f>
        <v/>
      </c>
    </row>
    <row r="83" ht="60" customHeight="1">
      <c r="A83" s="23">
        <f>IF(ISNUMBER(MATCH(79,Responses!$AQ$2:$AQ$301,0)),79,"")</f>
        <v/>
      </c>
      <c r="B83" s="23">
        <f>IF($A83="","",IFERROR(TRIM(INDEX(Responses!$A$2:$AN$301,MATCH($A83,Responses!$AQ$2:$AQ$301,0),MATCH(Lists!$B$3,Responses!$A$1:$AN$1,0))&amp;""),""))</f>
        <v/>
      </c>
      <c r="C83" s="23">
        <f>IF($A83="","",IF(IFERROR(TRIM(INDEX(Responses!$A$2:$AN$301,MATCH($A83,Responses!$AQ$2:$AQ$301,0),MATCH(Lists!$B$5,Responses!$A$1:$AN$1,0))&amp;""),"")&lt;&gt;"",IFERROR(TRIM(INDEX(Responses!$A$2:$AN$301,MATCH($A83,Responses!$AQ$2:$AQ$301,0),MATCH(Lists!$B$5,Responses!$A$1:$AN$1,0))&amp;""),""),IFERROR(TRIM(INDEX(Responses!$A$2:$AN$301,MATCH($A83,Responses!$AQ$2:$AQ$301,0),MATCH(Lists!$B$6,Responses!$A$1:$AN$1,0))&amp;""),"")))</f>
        <v/>
      </c>
      <c r="D83" s="23">
        <f>IF($A83="","",IFERROR(TRIM(INDEX(Responses!$A$2:$AN$301,MATCH($A83,Responses!$AQ$2:$AQ$301,0),MATCH(Lists!$B$24,Responses!$A$1:$AN$1,0))&amp;""),""))</f>
        <v/>
      </c>
      <c r="E83" s="23">
        <f>IF($A83="","",IFERROR(TRIM(INDEX(Responses!$A$2:$AN$301,MATCH($A83,Responses!$AQ$2:$AQ$301,0),MATCH(Lists!$B$25,Responses!$A$1:$AN$1,0))&amp;""),""))</f>
        <v/>
      </c>
      <c r="F83" s="23">
        <f>IF($A83="","",IFERROR(TRIM(INDEX(Responses!$A$2:$AN$301,MATCH($A83,Responses!$AQ$2:$AQ$301,0),MATCH(Lists!$B$26,Responses!$A$1:$AN$1,0))&amp;""),""))</f>
        <v/>
      </c>
      <c r="G83" s="23">
        <f>IF($A83="","",IFERROR(TRIM(INDEX(Responses!$A$2:$AN$301,MATCH($A83,Responses!$AQ$2:$AQ$301,0),MATCH(Lists!$B$27,Responses!$A$1:$AN$1,0))&amp;""),""))</f>
        <v/>
      </c>
    </row>
    <row r="84" ht="60" customHeight="1">
      <c r="A84" s="23">
        <f>IF(ISNUMBER(MATCH(80,Responses!$AQ$2:$AQ$301,0)),80,"")</f>
        <v/>
      </c>
      <c r="B84" s="23">
        <f>IF($A84="","",IFERROR(TRIM(INDEX(Responses!$A$2:$AN$301,MATCH($A84,Responses!$AQ$2:$AQ$301,0),MATCH(Lists!$B$3,Responses!$A$1:$AN$1,0))&amp;""),""))</f>
        <v/>
      </c>
      <c r="C84" s="23">
        <f>IF($A84="","",IF(IFERROR(TRIM(INDEX(Responses!$A$2:$AN$301,MATCH($A84,Responses!$AQ$2:$AQ$301,0),MATCH(Lists!$B$5,Responses!$A$1:$AN$1,0))&amp;""),"")&lt;&gt;"",IFERROR(TRIM(INDEX(Responses!$A$2:$AN$301,MATCH($A84,Responses!$AQ$2:$AQ$301,0),MATCH(Lists!$B$5,Responses!$A$1:$AN$1,0))&amp;""),""),IFERROR(TRIM(INDEX(Responses!$A$2:$AN$301,MATCH($A84,Responses!$AQ$2:$AQ$301,0),MATCH(Lists!$B$6,Responses!$A$1:$AN$1,0))&amp;""),"")))</f>
        <v/>
      </c>
      <c r="D84" s="23">
        <f>IF($A84="","",IFERROR(TRIM(INDEX(Responses!$A$2:$AN$301,MATCH($A84,Responses!$AQ$2:$AQ$301,0),MATCH(Lists!$B$24,Responses!$A$1:$AN$1,0))&amp;""),""))</f>
        <v/>
      </c>
      <c r="E84" s="23">
        <f>IF($A84="","",IFERROR(TRIM(INDEX(Responses!$A$2:$AN$301,MATCH($A84,Responses!$AQ$2:$AQ$301,0),MATCH(Lists!$B$25,Responses!$A$1:$AN$1,0))&amp;""),""))</f>
        <v/>
      </c>
      <c r="F84" s="23">
        <f>IF($A84="","",IFERROR(TRIM(INDEX(Responses!$A$2:$AN$301,MATCH($A84,Responses!$AQ$2:$AQ$301,0),MATCH(Lists!$B$26,Responses!$A$1:$AN$1,0))&amp;""),""))</f>
        <v/>
      </c>
      <c r="G84" s="23">
        <f>IF($A84="","",IFERROR(TRIM(INDEX(Responses!$A$2:$AN$301,MATCH($A84,Responses!$AQ$2:$AQ$301,0),MATCH(Lists!$B$27,Responses!$A$1:$AN$1,0))&amp;""),""))</f>
        <v/>
      </c>
    </row>
    <row r="85" ht="60" customHeight="1">
      <c r="A85" s="23">
        <f>IF(ISNUMBER(MATCH(81,Responses!$AQ$2:$AQ$301,0)),81,"")</f>
        <v/>
      </c>
      <c r="B85" s="23">
        <f>IF($A85="","",IFERROR(TRIM(INDEX(Responses!$A$2:$AN$301,MATCH($A85,Responses!$AQ$2:$AQ$301,0),MATCH(Lists!$B$3,Responses!$A$1:$AN$1,0))&amp;""),""))</f>
        <v/>
      </c>
      <c r="C85" s="23">
        <f>IF($A85="","",IF(IFERROR(TRIM(INDEX(Responses!$A$2:$AN$301,MATCH($A85,Responses!$AQ$2:$AQ$301,0),MATCH(Lists!$B$5,Responses!$A$1:$AN$1,0))&amp;""),"")&lt;&gt;"",IFERROR(TRIM(INDEX(Responses!$A$2:$AN$301,MATCH($A85,Responses!$AQ$2:$AQ$301,0),MATCH(Lists!$B$5,Responses!$A$1:$AN$1,0))&amp;""),""),IFERROR(TRIM(INDEX(Responses!$A$2:$AN$301,MATCH($A85,Responses!$AQ$2:$AQ$301,0),MATCH(Lists!$B$6,Responses!$A$1:$AN$1,0))&amp;""),"")))</f>
        <v/>
      </c>
      <c r="D85" s="23">
        <f>IF($A85="","",IFERROR(TRIM(INDEX(Responses!$A$2:$AN$301,MATCH($A85,Responses!$AQ$2:$AQ$301,0),MATCH(Lists!$B$24,Responses!$A$1:$AN$1,0))&amp;""),""))</f>
        <v/>
      </c>
      <c r="E85" s="23">
        <f>IF($A85="","",IFERROR(TRIM(INDEX(Responses!$A$2:$AN$301,MATCH($A85,Responses!$AQ$2:$AQ$301,0),MATCH(Lists!$B$25,Responses!$A$1:$AN$1,0))&amp;""),""))</f>
        <v/>
      </c>
      <c r="F85" s="23">
        <f>IF($A85="","",IFERROR(TRIM(INDEX(Responses!$A$2:$AN$301,MATCH($A85,Responses!$AQ$2:$AQ$301,0),MATCH(Lists!$B$26,Responses!$A$1:$AN$1,0))&amp;""),""))</f>
        <v/>
      </c>
      <c r="G85" s="23">
        <f>IF($A85="","",IFERROR(TRIM(INDEX(Responses!$A$2:$AN$301,MATCH($A85,Responses!$AQ$2:$AQ$301,0),MATCH(Lists!$B$27,Responses!$A$1:$AN$1,0))&amp;""),""))</f>
        <v/>
      </c>
    </row>
    <row r="86" ht="60" customHeight="1">
      <c r="A86" s="23">
        <f>IF(ISNUMBER(MATCH(82,Responses!$AQ$2:$AQ$301,0)),82,"")</f>
        <v/>
      </c>
      <c r="B86" s="23">
        <f>IF($A86="","",IFERROR(TRIM(INDEX(Responses!$A$2:$AN$301,MATCH($A86,Responses!$AQ$2:$AQ$301,0),MATCH(Lists!$B$3,Responses!$A$1:$AN$1,0))&amp;""),""))</f>
        <v/>
      </c>
      <c r="C86" s="23">
        <f>IF($A86="","",IF(IFERROR(TRIM(INDEX(Responses!$A$2:$AN$301,MATCH($A86,Responses!$AQ$2:$AQ$301,0),MATCH(Lists!$B$5,Responses!$A$1:$AN$1,0))&amp;""),"")&lt;&gt;"",IFERROR(TRIM(INDEX(Responses!$A$2:$AN$301,MATCH($A86,Responses!$AQ$2:$AQ$301,0),MATCH(Lists!$B$5,Responses!$A$1:$AN$1,0))&amp;""),""),IFERROR(TRIM(INDEX(Responses!$A$2:$AN$301,MATCH($A86,Responses!$AQ$2:$AQ$301,0),MATCH(Lists!$B$6,Responses!$A$1:$AN$1,0))&amp;""),"")))</f>
        <v/>
      </c>
      <c r="D86" s="23">
        <f>IF($A86="","",IFERROR(TRIM(INDEX(Responses!$A$2:$AN$301,MATCH($A86,Responses!$AQ$2:$AQ$301,0),MATCH(Lists!$B$24,Responses!$A$1:$AN$1,0))&amp;""),""))</f>
        <v/>
      </c>
      <c r="E86" s="23">
        <f>IF($A86="","",IFERROR(TRIM(INDEX(Responses!$A$2:$AN$301,MATCH($A86,Responses!$AQ$2:$AQ$301,0),MATCH(Lists!$B$25,Responses!$A$1:$AN$1,0))&amp;""),""))</f>
        <v/>
      </c>
      <c r="F86" s="23">
        <f>IF($A86="","",IFERROR(TRIM(INDEX(Responses!$A$2:$AN$301,MATCH($A86,Responses!$AQ$2:$AQ$301,0),MATCH(Lists!$B$26,Responses!$A$1:$AN$1,0))&amp;""),""))</f>
        <v/>
      </c>
      <c r="G86" s="23">
        <f>IF($A86="","",IFERROR(TRIM(INDEX(Responses!$A$2:$AN$301,MATCH($A86,Responses!$AQ$2:$AQ$301,0),MATCH(Lists!$B$27,Responses!$A$1:$AN$1,0))&amp;""),""))</f>
        <v/>
      </c>
    </row>
    <row r="87" ht="60" customHeight="1">
      <c r="A87" s="23">
        <f>IF(ISNUMBER(MATCH(83,Responses!$AQ$2:$AQ$301,0)),83,"")</f>
        <v/>
      </c>
      <c r="B87" s="23">
        <f>IF($A87="","",IFERROR(TRIM(INDEX(Responses!$A$2:$AN$301,MATCH($A87,Responses!$AQ$2:$AQ$301,0),MATCH(Lists!$B$3,Responses!$A$1:$AN$1,0))&amp;""),""))</f>
        <v/>
      </c>
      <c r="C87" s="23">
        <f>IF($A87="","",IF(IFERROR(TRIM(INDEX(Responses!$A$2:$AN$301,MATCH($A87,Responses!$AQ$2:$AQ$301,0),MATCH(Lists!$B$5,Responses!$A$1:$AN$1,0))&amp;""),"")&lt;&gt;"",IFERROR(TRIM(INDEX(Responses!$A$2:$AN$301,MATCH($A87,Responses!$AQ$2:$AQ$301,0),MATCH(Lists!$B$5,Responses!$A$1:$AN$1,0))&amp;""),""),IFERROR(TRIM(INDEX(Responses!$A$2:$AN$301,MATCH($A87,Responses!$AQ$2:$AQ$301,0),MATCH(Lists!$B$6,Responses!$A$1:$AN$1,0))&amp;""),"")))</f>
        <v/>
      </c>
      <c r="D87" s="23">
        <f>IF($A87="","",IFERROR(TRIM(INDEX(Responses!$A$2:$AN$301,MATCH($A87,Responses!$AQ$2:$AQ$301,0),MATCH(Lists!$B$24,Responses!$A$1:$AN$1,0))&amp;""),""))</f>
        <v/>
      </c>
      <c r="E87" s="23">
        <f>IF($A87="","",IFERROR(TRIM(INDEX(Responses!$A$2:$AN$301,MATCH($A87,Responses!$AQ$2:$AQ$301,0),MATCH(Lists!$B$25,Responses!$A$1:$AN$1,0))&amp;""),""))</f>
        <v/>
      </c>
      <c r="F87" s="23">
        <f>IF($A87="","",IFERROR(TRIM(INDEX(Responses!$A$2:$AN$301,MATCH($A87,Responses!$AQ$2:$AQ$301,0),MATCH(Lists!$B$26,Responses!$A$1:$AN$1,0))&amp;""),""))</f>
        <v/>
      </c>
      <c r="G87" s="23">
        <f>IF($A87="","",IFERROR(TRIM(INDEX(Responses!$A$2:$AN$301,MATCH($A87,Responses!$AQ$2:$AQ$301,0),MATCH(Lists!$B$27,Responses!$A$1:$AN$1,0))&amp;""),""))</f>
        <v/>
      </c>
    </row>
    <row r="88" ht="60" customHeight="1">
      <c r="A88" s="23">
        <f>IF(ISNUMBER(MATCH(84,Responses!$AQ$2:$AQ$301,0)),84,"")</f>
        <v/>
      </c>
      <c r="B88" s="23">
        <f>IF($A88="","",IFERROR(TRIM(INDEX(Responses!$A$2:$AN$301,MATCH($A88,Responses!$AQ$2:$AQ$301,0),MATCH(Lists!$B$3,Responses!$A$1:$AN$1,0))&amp;""),""))</f>
        <v/>
      </c>
      <c r="C88" s="23">
        <f>IF($A88="","",IF(IFERROR(TRIM(INDEX(Responses!$A$2:$AN$301,MATCH($A88,Responses!$AQ$2:$AQ$301,0),MATCH(Lists!$B$5,Responses!$A$1:$AN$1,0))&amp;""),"")&lt;&gt;"",IFERROR(TRIM(INDEX(Responses!$A$2:$AN$301,MATCH($A88,Responses!$AQ$2:$AQ$301,0),MATCH(Lists!$B$5,Responses!$A$1:$AN$1,0))&amp;""),""),IFERROR(TRIM(INDEX(Responses!$A$2:$AN$301,MATCH($A88,Responses!$AQ$2:$AQ$301,0),MATCH(Lists!$B$6,Responses!$A$1:$AN$1,0))&amp;""),"")))</f>
        <v/>
      </c>
      <c r="D88" s="23">
        <f>IF($A88="","",IFERROR(TRIM(INDEX(Responses!$A$2:$AN$301,MATCH($A88,Responses!$AQ$2:$AQ$301,0),MATCH(Lists!$B$24,Responses!$A$1:$AN$1,0))&amp;""),""))</f>
        <v/>
      </c>
      <c r="E88" s="23">
        <f>IF($A88="","",IFERROR(TRIM(INDEX(Responses!$A$2:$AN$301,MATCH($A88,Responses!$AQ$2:$AQ$301,0),MATCH(Lists!$B$25,Responses!$A$1:$AN$1,0))&amp;""),""))</f>
        <v/>
      </c>
      <c r="F88" s="23">
        <f>IF($A88="","",IFERROR(TRIM(INDEX(Responses!$A$2:$AN$301,MATCH($A88,Responses!$AQ$2:$AQ$301,0),MATCH(Lists!$B$26,Responses!$A$1:$AN$1,0))&amp;""),""))</f>
        <v/>
      </c>
      <c r="G88" s="23">
        <f>IF($A88="","",IFERROR(TRIM(INDEX(Responses!$A$2:$AN$301,MATCH($A88,Responses!$AQ$2:$AQ$301,0),MATCH(Lists!$B$27,Responses!$A$1:$AN$1,0))&amp;""),""))</f>
        <v/>
      </c>
    </row>
    <row r="89" ht="60" customHeight="1">
      <c r="A89" s="23">
        <f>IF(ISNUMBER(MATCH(85,Responses!$AQ$2:$AQ$301,0)),85,"")</f>
        <v/>
      </c>
      <c r="B89" s="23">
        <f>IF($A89="","",IFERROR(TRIM(INDEX(Responses!$A$2:$AN$301,MATCH($A89,Responses!$AQ$2:$AQ$301,0),MATCH(Lists!$B$3,Responses!$A$1:$AN$1,0))&amp;""),""))</f>
        <v/>
      </c>
      <c r="C89" s="23">
        <f>IF($A89="","",IF(IFERROR(TRIM(INDEX(Responses!$A$2:$AN$301,MATCH($A89,Responses!$AQ$2:$AQ$301,0),MATCH(Lists!$B$5,Responses!$A$1:$AN$1,0))&amp;""),"")&lt;&gt;"",IFERROR(TRIM(INDEX(Responses!$A$2:$AN$301,MATCH($A89,Responses!$AQ$2:$AQ$301,0),MATCH(Lists!$B$5,Responses!$A$1:$AN$1,0))&amp;""),""),IFERROR(TRIM(INDEX(Responses!$A$2:$AN$301,MATCH($A89,Responses!$AQ$2:$AQ$301,0),MATCH(Lists!$B$6,Responses!$A$1:$AN$1,0))&amp;""),"")))</f>
        <v/>
      </c>
      <c r="D89" s="23">
        <f>IF($A89="","",IFERROR(TRIM(INDEX(Responses!$A$2:$AN$301,MATCH($A89,Responses!$AQ$2:$AQ$301,0),MATCH(Lists!$B$24,Responses!$A$1:$AN$1,0))&amp;""),""))</f>
        <v/>
      </c>
      <c r="E89" s="23">
        <f>IF($A89="","",IFERROR(TRIM(INDEX(Responses!$A$2:$AN$301,MATCH($A89,Responses!$AQ$2:$AQ$301,0),MATCH(Lists!$B$25,Responses!$A$1:$AN$1,0))&amp;""),""))</f>
        <v/>
      </c>
      <c r="F89" s="23">
        <f>IF($A89="","",IFERROR(TRIM(INDEX(Responses!$A$2:$AN$301,MATCH($A89,Responses!$AQ$2:$AQ$301,0),MATCH(Lists!$B$26,Responses!$A$1:$AN$1,0))&amp;""),""))</f>
        <v/>
      </c>
      <c r="G89" s="23">
        <f>IF($A89="","",IFERROR(TRIM(INDEX(Responses!$A$2:$AN$301,MATCH($A89,Responses!$AQ$2:$AQ$301,0),MATCH(Lists!$B$27,Responses!$A$1:$AN$1,0))&amp;""),""))</f>
        <v/>
      </c>
    </row>
    <row r="90" ht="60" customHeight="1">
      <c r="A90" s="23">
        <f>IF(ISNUMBER(MATCH(86,Responses!$AQ$2:$AQ$301,0)),86,"")</f>
        <v/>
      </c>
      <c r="B90" s="23">
        <f>IF($A90="","",IFERROR(TRIM(INDEX(Responses!$A$2:$AN$301,MATCH($A90,Responses!$AQ$2:$AQ$301,0),MATCH(Lists!$B$3,Responses!$A$1:$AN$1,0))&amp;""),""))</f>
        <v/>
      </c>
      <c r="C90" s="23">
        <f>IF($A90="","",IF(IFERROR(TRIM(INDEX(Responses!$A$2:$AN$301,MATCH($A90,Responses!$AQ$2:$AQ$301,0),MATCH(Lists!$B$5,Responses!$A$1:$AN$1,0))&amp;""),"")&lt;&gt;"",IFERROR(TRIM(INDEX(Responses!$A$2:$AN$301,MATCH($A90,Responses!$AQ$2:$AQ$301,0),MATCH(Lists!$B$5,Responses!$A$1:$AN$1,0))&amp;""),""),IFERROR(TRIM(INDEX(Responses!$A$2:$AN$301,MATCH($A90,Responses!$AQ$2:$AQ$301,0),MATCH(Lists!$B$6,Responses!$A$1:$AN$1,0))&amp;""),"")))</f>
        <v/>
      </c>
      <c r="D90" s="23">
        <f>IF($A90="","",IFERROR(TRIM(INDEX(Responses!$A$2:$AN$301,MATCH($A90,Responses!$AQ$2:$AQ$301,0),MATCH(Lists!$B$24,Responses!$A$1:$AN$1,0))&amp;""),""))</f>
        <v/>
      </c>
      <c r="E90" s="23">
        <f>IF($A90="","",IFERROR(TRIM(INDEX(Responses!$A$2:$AN$301,MATCH($A90,Responses!$AQ$2:$AQ$301,0),MATCH(Lists!$B$25,Responses!$A$1:$AN$1,0))&amp;""),""))</f>
        <v/>
      </c>
      <c r="F90" s="23">
        <f>IF($A90="","",IFERROR(TRIM(INDEX(Responses!$A$2:$AN$301,MATCH($A90,Responses!$AQ$2:$AQ$301,0),MATCH(Lists!$B$26,Responses!$A$1:$AN$1,0))&amp;""),""))</f>
        <v/>
      </c>
      <c r="G90" s="23">
        <f>IF($A90="","",IFERROR(TRIM(INDEX(Responses!$A$2:$AN$301,MATCH($A90,Responses!$AQ$2:$AQ$301,0),MATCH(Lists!$B$27,Responses!$A$1:$AN$1,0))&amp;""),""))</f>
        <v/>
      </c>
    </row>
    <row r="91" ht="60" customHeight="1">
      <c r="A91" s="23">
        <f>IF(ISNUMBER(MATCH(87,Responses!$AQ$2:$AQ$301,0)),87,"")</f>
        <v/>
      </c>
      <c r="B91" s="23">
        <f>IF($A91="","",IFERROR(TRIM(INDEX(Responses!$A$2:$AN$301,MATCH($A91,Responses!$AQ$2:$AQ$301,0),MATCH(Lists!$B$3,Responses!$A$1:$AN$1,0))&amp;""),""))</f>
        <v/>
      </c>
      <c r="C91" s="23">
        <f>IF($A91="","",IF(IFERROR(TRIM(INDEX(Responses!$A$2:$AN$301,MATCH($A91,Responses!$AQ$2:$AQ$301,0),MATCH(Lists!$B$5,Responses!$A$1:$AN$1,0))&amp;""),"")&lt;&gt;"",IFERROR(TRIM(INDEX(Responses!$A$2:$AN$301,MATCH($A91,Responses!$AQ$2:$AQ$301,0),MATCH(Lists!$B$5,Responses!$A$1:$AN$1,0))&amp;""),""),IFERROR(TRIM(INDEX(Responses!$A$2:$AN$301,MATCH($A91,Responses!$AQ$2:$AQ$301,0),MATCH(Lists!$B$6,Responses!$A$1:$AN$1,0))&amp;""),"")))</f>
        <v/>
      </c>
      <c r="D91" s="23">
        <f>IF($A91="","",IFERROR(TRIM(INDEX(Responses!$A$2:$AN$301,MATCH($A91,Responses!$AQ$2:$AQ$301,0),MATCH(Lists!$B$24,Responses!$A$1:$AN$1,0))&amp;""),""))</f>
        <v/>
      </c>
      <c r="E91" s="23">
        <f>IF($A91="","",IFERROR(TRIM(INDEX(Responses!$A$2:$AN$301,MATCH($A91,Responses!$AQ$2:$AQ$301,0),MATCH(Lists!$B$25,Responses!$A$1:$AN$1,0))&amp;""),""))</f>
        <v/>
      </c>
      <c r="F91" s="23">
        <f>IF($A91="","",IFERROR(TRIM(INDEX(Responses!$A$2:$AN$301,MATCH($A91,Responses!$AQ$2:$AQ$301,0),MATCH(Lists!$B$26,Responses!$A$1:$AN$1,0))&amp;""),""))</f>
        <v/>
      </c>
      <c r="G91" s="23">
        <f>IF($A91="","",IFERROR(TRIM(INDEX(Responses!$A$2:$AN$301,MATCH($A91,Responses!$AQ$2:$AQ$301,0),MATCH(Lists!$B$27,Responses!$A$1:$AN$1,0))&amp;""),""))</f>
        <v/>
      </c>
    </row>
    <row r="92" ht="60" customHeight="1">
      <c r="A92" s="23">
        <f>IF(ISNUMBER(MATCH(88,Responses!$AQ$2:$AQ$301,0)),88,"")</f>
        <v/>
      </c>
      <c r="B92" s="23">
        <f>IF($A92="","",IFERROR(TRIM(INDEX(Responses!$A$2:$AN$301,MATCH($A92,Responses!$AQ$2:$AQ$301,0),MATCH(Lists!$B$3,Responses!$A$1:$AN$1,0))&amp;""),""))</f>
        <v/>
      </c>
      <c r="C92" s="23">
        <f>IF($A92="","",IF(IFERROR(TRIM(INDEX(Responses!$A$2:$AN$301,MATCH($A92,Responses!$AQ$2:$AQ$301,0),MATCH(Lists!$B$5,Responses!$A$1:$AN$1,0))&amp;""),"")&lt;&gt;"",IFERROR(TRIM(INDEX(Responses!$A$2:$AN$301,MATCH($A92,Responses!$AQ$2:$AQ$301,0),MATCH(Lists!$B$5,Responses!$A$1:$AN$1,0))&amp;""),""),IFERROR(TRIM(INDEX(Responses!$A$2:$AN$301,MATCH($A92,Responses!$AQ$2:$AQ$301,0),MATCH(Lists!$B$6,Responses!$A$1:$AN$1,0))&amp;""),"")))</f>
        <v/>
      </c>
      <c r="D92" s="23">
        <f>IF($A92="","",IFERROR(TRIM(INDEX(Responses!$A$2:$AN$301,MATCH($A92,Responses!$AQ$2:$AQ$301,0),MATCH(Lists!$B$24,Responses!$A$1:$AN$1,0))&amp;""),""))</f>
        <v/>
      </c>
      <c r="E92" s="23">
        <f>IF($A92="","",IFERROR(TRIM(INDEX(Responses!$A$2:$AN$301,MATCH($A92,Responses!$AQ$2:$AQ$301,0),MATCH(Lists!$B$25,Responses!$A$1:$AN$1,0))&amp;""),""))</f>
        <v/>
      </c>
      <c r="F92" s="23">
        <f>IF($A92="","",IFERROR(TRIM(INDEX(Responses!$A$2:$AN$301,MATCH($A92,Responses!$AQ$2:$AQ$301,0),MATCH(Lists!$B$26,Responses!$A$1:$AN$1,0))&amp;""),""))</f>
        <v/>
      </c>
      <c r="G92" s="23">
        <f>IF($A92="","",IFERROR(TRIM(INDEX(Responses!$A$2:$AN$301,MATCH($A92,Responses!$AQ$2:$AQ$301,0),MATCH(Lists!$B$27,Responses!$A$1:$AN$1,0))&amp;""),""))</f>
        <v/>
      </c>
    </row>
    <row r="93" ht="60" customHeight="1">
      <c r="A93" s="23">
        <f>IF(ISNUMBER(MATCH(89,Responses!$AQ$2:$AQ$301,0)),89,"")</f>
        <v/>
      </c>
      <c r="B93" s="23">
        <f>IF($A93="","",IFERROR(TRIM(INDEX(Responses!$A$2:$AN$301,MATCH($A93,Responses!$AQ$2:$AQ$301,0),MATCH(Lists!$B$3,Responses!$A$1:$AN$1,0))&amp;""),""))</f>
        <v/>
      </c>
      <c r="C93" s="23">
        <f>IF($A93="","",IF(IFERROR(TRIM(INDEX(Responses!$A$2:$AN$301,MATCH($A93,Responses!$AQ$2:$AQ$301,0),MATCH(Lists!$B$5,Responses!$A$1:$AN$1,0))&amp;""),"")&lt;&gt;"",IFERROR(TRIM(INDEX(Responses!$A$2:$AN$301,MATCH($A93,Responses!$AQ$2:$AQ$301,0),MATCH(Lists!$B$5,Responses!$A$1:$AN$1,0))&amp;""),""),IFERROR(TRIM(INDEX(Responses!$A$2:$AN$301,MATCH($A93,Responses!$AQ$2:$AQ$301,0),MATCH(Lists!$B$6,Responses!$A$1:$AN$1,0))&amp;""),"")))</f>
        <v/>
      </c>
      <c r="D93" s="23">
        <f>IF($A93="","",IFERROR(TRIM(INDEX(Responses!$A$2:$AN$301,MATCH($A93,Responses!$AQ$2:$AQ$301,0),MATCH(Lists!$B$24,Responses!$A$1:$AN$1,0))&amp;""),""))</f>
        <v/>
      </c>
      <c r="E93" s="23">
        <f>IF($A93="","",IFERROR(TRIM(INDEX(Responses!$A$2:$AN$301,MATCH($A93,Responses!$AQ$2:$AQ$301,0),MATCH(Lists!$B$25,Responses!$A$1:$AN$1,0))&amp;""),""))</f>
        <v/>
      </c>
      <c r="F93" s="23">
        <f>IF($A93="","",IFERROR(TRIM(INDEX(Responses!$A$2:$AN$301,MATCH($A93,Responses!$AQ$2:$AQ$301,0),MATCH(Lists!$B$26,Responses!$A$1:$AN$1,0))&amp;""),""))</f>
        <v/>
      </c>
      <c r="G93" s="23">
        <f>IF($A93="","",IFERROR(TRIM(INDEX(Responses!$A$2:$AN$301,MATCH($A93,Responses!$AQ$2:$AQ$301,0),MATCH(Lists!$B$27,Responses!$A$1:$AN$1,0))&amp;""),""))</f>
        <v/>
      </c>
    </row>
    <row r="94" ht="60" customHeight="1">
      <c r="A94" s="23">
        <f>IF(ISNUMBER(MATCH(90,Responses!$AQ$2:$AQ$301,0)),90,"")</f>
        <v/>
      </c>
      <c r="B94" s="23">
        <f>IF($A94="","",IFERROR(TRIM(INDEX(Responses!$A$2:$AN$301,MATCH($A94,Responses!$AQ$2:$AQ$301,0),MATCH(Lists!$B$3,Responses!$A$1:$AN$1,0))&amp;""),""))</f>
        <v/>
      </c>
      <c r="C94" s="23">
        <f>IF($A94="","",IF(IFERROR(TRIM(INDEX(Responses!$A$2:$AN$301,MATCH($A94,Responses!$AQ$2:$AQ$301,0),MATCH(Lists!$B$5,Responses!$A$1:$AN$1,0))&amp;""),"")&lt;&gt;"",IFERROR(TRIM(INDEX(Responses!$A$2:$AN$301,MATCH($A94,Responses!$AQ$2:$AQ$301,0),MATCH(Lists!$B$5,Responses!$A$1:$AN$1,0))&amp;""),""),IFERROR(TRIM(INDEX(Responses!$A$2:$AN$301,MATCH($A94,Responses!$AQ$2:$AQ$301,0),MATCH(Lists!$B$6,Responses!$A$1:$AN$1,0))&amp;""),"")))</f>
        <v/>
      </c>
      <c r="D94" s="23">
        <f>IF($A94="","",IFERROR(TRIM(INDEX(Responses!$A$2:$AN$301,MATCH($A94,Responses!$AQ$2:$AQ$301,0),MATCH(Lists!$B$24,Responses!$A$1:$AN$1,0))&amp;""),""))</f>
        <v/>
      </c>
      <c r="E94" s="23">
        <f>IF($A94="","",IFERROR(TRIM(INDEX(Responses!$A$2:$AN$301,MATCH($A94,Responses!$AQ$2:$AQ$301,0),MATCH(Lists!$B$25,Responses!$A$1:$AN$1,0))&amp;""),""))</f>
        <v/>
      </c>
      <c r="F94" s="23">
        <f>IF($A94="","",IFERROR(TRIM(INDEX(Responses!$A$2:$AN$301,MATCH($A94,Responses!$AQ$2:$AQ$301,0),MATCH(Lists!$B$26,Responses!$A$1:$AN$1,0))&amp;""),""))</f>
        <v/>
      </c>
      <c r="G94" s="23">
        <f>IF($A94="","",IFERROR(TRIM(INDEX(Responses!$A$2:$AN$301,MATCH($A94,Responses!$AQ$2:$AQ$301,0),MATCH(Lists!$B$27,Responses!$A$1:$AN$1,0))&amp;""),""))</f>
        <v/>
      </c>
    </row>
    <row r="95" ht="60" customHeight="1">
      <c r="A95" s="23">
        <f>IF(ISNUMBER(MATCH(91,Responses!$AQ$2:$AQ$301,0)),91,"")</f>
        <v/>
      </c>
      <c r="B95" s="23">
        <f>IF($A95="","",IFERROR(TRIM(INDEX(Responses!$A$2:$AN$301,MATCH($A95,Responses!$AQ$2:$AQ$301,0),MATCH(Lists!$B$3,Responses!$A$1:$AN$1,0))&amp;""),""))</f>
        <v/>
      </c>
      <c r="C95" s="23">
        <f>IF($A95="","",IF(IFERROR(TRIM(INDEX(Responses!$A$2:$AN$301,MATCH($A95,Responses!$AQ$2:$AQ$301,0),MATCH(Lists!$B$5,Responses!$A$1:$AN$1,0))&amp;""),"")&lt;&gt;"",IFERROR(TRIM(INDEX(Responses!$A$2:$AN$301,MATCH($A95,Responses!$AQ$2:$AQ$301,0),MATCH(Lists!$B$5,Responses!$A$1:$AN$1,0))&amp;""),""),IFERROR(TRIM(INDEX(Responses!$A$2:$AN$301,MATCH($A95,Responses!$AQ$2:$AQ$301,0),MATCH(Lists!$B$6,Responses!$A$1:$AN$1,0))&amp;""),"")))</f>
        <v/>
      </c>
      <c r="D95" s="23">
        <f>IF($A95="","",IFERROR(TRIM(INDEX(Responses!$A$2:$AN$301,MATCH($A95,Responses!$AQ$2:$AQ$301,0),MATCH(Lists!$B$24,Responses!$A$1:$AN$1,0))&amp;""),""))</f>
        <v/>
      </c>
      <c r="E95" s="23">
        <f>IF($A95="","",IFERROR(TRIM(INDEX(Responses!$A$2:$AN$301,MATCH($A95,Responses!$AQ$2:$AQ$301,0),MATCH(Lists!$B$25,Responses!$A$1:$AN$1,0))&amp;""),""))</f>
        <v/>
      </c>
      <c r="F95" s="23">
        <f>IF($A95="","",IFERROR(TRIM(INDEX(Responses!$A$2:$AN$301,MATCH($A95,Responses!$AQ$2:$AQ$301,0),MATCH(Lists!$B$26,Responses!$A$1:$AN$1,0))&amp;""),""))</f>
        <v/>
      </c>
      <c r="G95" s="23">
        <f>IF($A95="","",IFERROR(TRIM(INDEX(Responses!$A$2:$AN$301,MATCH($A95,Responses!$AQ$2:$AQ$301,0),MATCH(Lists!$B$27,Responses!$A$1:$AN$1,0))&amp;""),""))</f>
        <v/>
      </c>
    </row>
    <row r="96" ht="60" customHeight="1">
      <c r="A96" s="23">
        <f>IF(ISNUMBER(MATCH(92,Responses!$AQ$2:$AQ$301,0)),92,"")</f>
        <v/>
      </c>
      <c r="B96" s="23">
        <f>IF($A96="","",IFERROR(TRIM(INDEX(Responses!$A$2:$AN$301,MATCH($A96,Responses!$AQ$2:$AQ$301,0),MATCH(Lists!$B$3,Responses!$A$1:$AN$1,0))&amp;""),""))</f>
        <v/>
      </c>
      <c r="C96" s="23">
        <f>IF($A96="","",IF(IFERROR(TRIM(INDEX(Responses!$A$2:$AN$301,MATCH($A96,Responses!$AQ$2:$AQ$301,0),MATCH(Lists!$B$5,Responses!$A$1:$AN$1,0))&amp;""),"")&lt;&gt;"",IFERROR(TRIM(INDEX(Responses!$A$2:$AN$301,MATCH($A96,Responses!$AQ$2:$AQ$301,0),MATCH(Lists!$B$5,Responses!$A$1:$AN$1,0))&amp;""),""),IFERROR(TRIM(INDEX(Responses!$A$2:$AN$301,MATCH($A96,Responses!$AQ$2:$AQ$301,0),MATCH(Lists!$B$6,Responses!$A$1:$AN$1,0))&amp;""),"")))</f>
        <v/>
      </c>
      <c r="D96" s="23">
        <f>IF($A96="","",IFERROR(TRIM(INDEX(Responses!$A$2:$AN$301,MATCH($A96,Responses!$AQ$2:$AQ$301,0),MATCH(Lists!$B$24,Responses!$A$1:$AN$1,0))&amp;""),""))</f>
        <v/>
      </c>
      <c r="E96" s="23">
        <f>IF($A96="","",IFERROR(TRIM(INDEX(Responses!$A$2:$AN$301,MATCH($A96,Responses!$AQ$2:$AQ$301,0),MATCH(Lists!$B$25,Responses!$A$1:$AN$1,0))&amp;""),""))</f>
        <v/>
      </c>
      <c r="F96" s="23">
        <f>IF($A96="","",IFERROR(TRIM(INDEX(Responses!$A$2:$AN$301,MATCH($A96,Responses!$AQ$2:$AQ$301,0),MATCH(Lists!$B$26,Responses!$A$1:$AN$1,0))&amp;""),""))</f>
        <v/>
      </c>
      <c r="G96" s="23">
        <f>IF($A96="","",IFERROR(TRIM(INDEX(Responses!$A$2:$AN$301,MATCH($A96,Responses!$AQ$2:$AQ$301,0),MATCH(Lists!$B$27,Responses!$A$1:$AN$1,0))&amp;""),""))</f>
        <v/>
      </c>
    </row>
    <row r="97" ht="60" customHeight="1">
      <c r="A97" s="23">
        <f>IF(ISNUMBER(MATCH(93,Responses!$AQ$2:$AQ$301,0)),93,"")</f>
        <v/>
      </c>
      <c r="B97" s="23">
        <f>IF($A97="","",IFERROR(TRIM(INDEX(Responses!$A$2:$AN$301,MATCH($A97,Responses!$AQ$2:$AQ$301,0),MATCH(Lists!$B$3,Responses!$A$1:$AN$1,0))&amp;""),""))</f>
        <v/>
      </c>
      <c r="C97" s="23">
        <f>IF($A97="","",IF(IFERROR(TRIM(INDEX(Responses!$A$2:$AN$301,MATCH($A97,Responses!$AQ$2:$AQ$301,0),MATCH(Lists!$B$5,Responses!$A$1:$AN$1,0))&amp;""),"")&lt;&gt;"",IFERROR(TRIM(INDEX(Responses!$A$2:$AN$301,MATCH($A97,Responses!$AQ$2:$AQ$301,0),MATCH(Lists!$B$5,Responses!$A$1:$AN$1,0))&amp;""),""),IFERROR(TRIM(INDEX(Responses!$A$2:$AN$301,MATCH($A97,Responses!$AQ$2:$AQ$301,0),MATCH(Lists!$B$6,Responses!$A$1:$AN$1,0))&amp;""),"")))</f>
        <v/>
      </c>
      <c r="D97" s="23">
        <f>IF($A97="","",IFERROR(TRIM(INDEX(Responses!$A$2:$AN$301,MATCH($A97,Responses!$AQ$2:$AQ$301,0),MATCH(Lists!$B$24,Responses!$A$1:$AN$1,0))&amp;""),""))</f>
        <v/>
      </c>
      <c r="E97" s="23">
        <f>IF($A97="","",IFERROR(TRIM(INDEX(Responses!$A$2:$AN$301,MATCH($A97,Responses!$AQ$2:$AQ$301,0),MATCH(Lists!$B$25,Responses!$A$1:$AN$1,0))&amp;""),""))</f>
        <v/>
      </c>
      <c r="F97" s="23">
        <f>IF($A97="","",IFERROR(TRIM(INDEX(Responses!$A$2:$AN$301,MATCH($A97,Responses!$AQ$2:$AQ$301,0),MATCH(Lists!$B$26,Responses!$A$1:$AN$1,0))&amp;""),""))</f>
        <v/>
      </c>
      <c r="G97" s="23">
        <f>IF($A97="","",IFERROR(TRIM(INDEX(Responses!$A$2:$AN$301,MATCH($A97,Responses!$AQ$2:$AQ$301,0),MATCH(Lists!$B$27,Responses!$A$1:$AN$1,0))&amp;""),""))</f>
        <v/>
      </c>
    </row>
    <row r="98" ht="60" customHeight="1">
      <c r="A98" s="23">
        <f>IF(ISNUMBER(MATCH(94,Responses!$AQ$2:$AQ$301,0)),94,"")</f>
        <v/>
      </c>
      <c r="B98" s="23">
        <f>IF($A98="","",IFERROR(TRIM(INDEX(Responses!$A$2:$AN$301,MATCH($A98,Responses!$AQ$2:$AQ$301,0),MATCH(Lists!$B$3,Responses!$A$1:$AN$1,0))&amp;""),""))</f>
        <v/>
      </c>
      <c r="C98" s="23">
        <f>IF($A98="","",IF(IFERROR(TRIM(INDEX(Responses!$A$2:$AN$301,MATCH($A98,Responses!$AQ$2:$AQ$301,0),MATCH(Lists!$B$5,Responses!$A$1:$AN$1,0))&amp;""),"")&lt;&gt;"",IFERROR(TRIM(INDEX(Responses!$A$2:$AN$301,MATCH($A98,Responses!$AQ$2:$AQ$301,0),MATCH(Lists!$B$5,Responses!$A$1:$AN$1,0))&amp;""),""),IFERROR(TRIM(INDEX(Responses!$A$2:$AN$301,MATCH($A98,Responses!$AQ$2:$AQ$301,0),MATCH(Lists!$B$6,Responses!$A$1:$AN$1,0))&amp;""),"")))</f>
        <v/>
      </c>
      <c r="D98" s="23">
        <f>IF($A98="","",IFERROR(TRIM(INDEX(Responses!$A$2:$AN$301,MATCH($A98,Responses!$AQ$2:$AQ$301,0),MATCH(Lists!$B$24,Responses!$A$1:$AN$1,0))&amp;""),""))</f>
        <v/>
      </c>
      <c r="E98" s="23">
        <f>IF($A98="","",IFERROR(TRIM(INDEX(Responses!$A$2:$AN$301,MATCH($A98,Responses!$AQ$2:$AQ$301,0),MATCH(Lists!$B$25,Responses!$A$1:$AN$1,0))&amp;""),""))</f>
        <v/>
      </c>
      <c r="F98" s="23">
        <f>IF($A98="","",IFERROR(TRIM(INDEX(Responses!$A$2:$AN$301,MATCH($A98,Responses!$AQ$2:$AQ$301,0),MATCH(Lists!$B$26,Responses!$A$1:$AN$1,0))&amp;""),""))</f>
        <v/>
      </c>
      <c r="G98" s="23">
        <f>IF($A98="","",IFERROR(TRIM(INDEX(Responses!$A$2:$AN$301,MATCH($A98,Responses!$AQ$2:$AQ$301,0),MATCH(Lists!$B$27,Responses!$A$1:$AN$1,0))&amp;""),""))</f>
        <v/>
      </c>
    </row>
    <row r="99" ht="60" customHeight="1">
      <c r="A99" s="23">
        <f>IF(ISNUMBER(MATCH(95,Responses!$AQ$2:$AQ$301,0)),95,"")</f>
        <v/>
      </c>
      <c r="B99" s="23">
        <f>IF($A99="","",IFERROR(TRIM(INDEX(Responses!$A$2:$AN$301,MATCH($A99,Responses!$AQ$2:$AQ$301,0),MATCH(Lists!$B$3,Responses!$A$1:$AN$1,0))&amp;""),""))</f>
        <v/>
      </c>
      <c r="C99" s="23">
        <f>IF($A99="","",IF(IFERROR(TRIM(INDEX(Responses!$A$2:$AN$301,MATCH($A99,Responses!$AQ$2:$AQ$301,0),MATCH(Lists!$B$5,Responses!$A$1:$AN$1,0))&amp;""),"")&lt;&gt;"",IFERROR(TRIM(INDEX(Responses!$A$2:$AN$301,MATCH($A99,Responses!$AQ$2:$AQ$301,0),MATCH(Lists!$B$5,Responses!$A$1:$AN$1,0))&amp;""),""),IFERROR(TRIM(INDEX(Responses!$A$2:$AN$301,MATCH($A99,Responses!$AQ$2:$AQ$301,0),MATCH(Lists!$B$6,Responses!$A$1:$AN$1,0))&amp;""),"")))</f>
        <v/>
      </c>
      <c r="D99" s="23">
        <f>IF($A99="","",IFERROR(TRIM(INDEX(Responses!$A$2:$AN$301,MATCH($A99,Responses!$AQ$2:$AQ$301,0),MATCH(Lists!$B$24,Responses!$A$1:$AN$1,0))&amp;""),""))</f>
        <v/>
      </c>
      <c r="E99" s="23">
        <f>IF($A99="","",IFERROR(TRIM(INDEX(Responses!$A$2:$AN$301,MATCH($A99,Responses!$AQ$2:$AQ$301,0),MATCH(Lists!$B$25,Responses!$A$1:$AN$1,0))&amp;""),""))</f>
        <v/>
      </c>
      <c r="F99" s="23">
        <f>IF($A99="","",IFERROR(TRIM(INDEX(Responses!$A$2:$AN$301,MATCH($A99,Responses!$AQ$2:$AQ$301,0),MATCH(Lists!$B$26,Responses!$A$1:$AN$1,0))&amp;""),""))</f>
        <v/>
      </c>
      <c r="G99" s="23">
        <f>IF($A99="","",IFERROR(TRIM(INDEX(Responses!$A$2:$AN$301,MATCH($A99,Responses!$AQ$2:$AQ$301,0),MATCH(Lists!$B$27,Responses!$A$1:$AN$1,0))&amp;""),""))</f>
        <v/>
      </c>
    </row>
    <row r="100" ht="60" customHeight="1">
      <c r="A100" s="23">
        <f>IF(ISNUMBER(MATCH(96,Responses!$AQ$2:$AQ$301,0)),96,"")</f>
        <v/>
      </c>
      <c r="B100" s="23">
        <f>IF($A100="","",IFERROR(TRIM(INDEX(Responses!$A$2:$AN$301,MATCH($A100,Responses!$AQ$2:$AQ$301,0),MATCH(Lists!$B$3,Responses!$A$1:$AN$1,0))&amp;""),""))</f>
        <v/>
      </c>
      <c r="C100" s="23">
        <f>IF($A100="","",IF(IFERROR(TRIM(INDEX(Responses!$A$2:$AN$301,MATCH($A100,Responses!$AQ$2:$AQ$301,0),MATCH(Lists!$B$5,Responses!$A$1:$AN$1,0))&amp;""),"")&lt;&gt;"",IFERROR(TRIM(INDEX(Responses!$A$2:$AN$301,MATCH($A100,Responses!$AQ$2:$AQ$301,0),MATCH(Lists!$B$5,Responses!$A$1:$AN$1,0))&amp;""),""),IFERROR(TRIM(INDEX(Responses!$A$2:$AN$301,MATCH($A100,Responses!$AQ$2:$AQ$301,0),MATCH(Lists!$B$6,Responses!$A$1:$AN$1,0))&amp;""),"")))</f>
        <v/>
      </c>
      <c r="D100" s="23">
        <f>IF($A100="","",IFERROR(TRIM(INDEX(Responses!$A$2:$AN$301,MATCH($A100,Responses!$AQ$2:$AQ$301,0),MATCH(Lists!$B$24,Responses!$A$1:$AN$1,0))&amp;""),""))</f>
        <v/>
      </c>
      <c r="E100" s="23">
        <f>IF($A100="","",IFERROR(TRIM(INDEX(Responses!$A$2:$AN$301,MATCH($A100,Responses!$AQ$2:$AQ$301,0),MATCH(Lists!$B$25,Responses!$A$1:$AN$1,0))&amp;""),""))</f>
        <v/>
      </c>
      <c r="F100" s="23">
        <f>IF($A100="","",IFERROR(TRIM(INDEX(Responses!$A$2:$AN$301,MATCH($A100,Responses!$AQ$2:$AQ$301,0),MATCH(Lists!$B$26,Responses!$A$1:$AN$1,0))&amp;""),""))</f>
        <v/>
      </c>
      <c r="G100" s="23">
        <f>IF($A100="","",IFERROR(TRIM(INDEX(Responses!$A$2:$AN$301,MATCH($A100,Responses!$AQ$2:$AQ$301,0),MATCH(Lists!$B$27,Responses!$A$1:$AN$1,0))&amp;""),""))</f>
        <v/>
      </c>
    </row>
    <row r="101" ht="60" customHeight="1">
      <c r="A101" s="23">
        <f>IF(ISNUMBER(MATCH(97,Responses!$AQ$2:$AQ$301,0)),97,"")</f>
        <v/>
      </c>
      <c r="B101" s="23">
        <f>IF($A101="","",IFERROR(TRIM(INDEX(Responses!$A$2:$AN$301,MATCH($A101,Responses!$AQ$2:$AQ$301,0),MATCH(Lists!$B$3,Responses!$A$1:$AN$1,0))&amp;""),""))</f>
        <v/>
      </c>
      <c r="C101" s="23">
        <f>IF($A101="","",IF(IFERROR(TRIM(INDEX(Responses!$A$2:$AN$301,MATCH($A101,Responses!$AQ$2:$AQ$301,0),MATCH(Lists!$B$5,Responses!$A$1:$AN$1,0))&amp;""),"")&lt;&gt;"",IFERROR(TRIM(INDEX(Responses!$A$2:$AN$301,MATCH($A101,Responses!$AQ$2:$AQ$301,0),MATCH(Lists!$B$5,Responses!$A$1:$AN$1,0))&amp;""),""),IFERROR(TRIM(INDEX(Responses!$A$2:$AN$301,MATCH($A101,Responses!$AQ$2:$AQ$301,0),MATCH(Lists!$B$6,Responses!$A$1:$AN$1,0))&amp;""),"")))</f>
        <v/>
      </c>
      <c r="D101" s="23">
        <f>IF($A101="","",IFERROR(TRIM(INDEX(Responses!$A$2:$AN$301,MATCH($A101,Responses!$AQ$2:$AQ$301,0),MATCH(Lists!$B$24,Responses!$A$1:$AN$1,0))&amp;""),""))</f>
        <v/>
      </c>
      <c r="E101" s="23">
        <f>IF($A101="","",IFERROR(TRIM(INDEX(Responses!$A$2:$AN$301,MATCH($A101,Responses!$AQ$2:$AQ$301,0),MATCH(Lists!$B$25,Responses!$A$1:$AN$1,0))&amp;""),""))</f>
        <v/>
      </c>
      <c r="F101" s="23">
        <f>IF($A101="","",IFERROR(TRIM(INDEX(Responses!$A$2:$AN$301,MATCH($A101,Responses!$AQ$2:$AQ$301,0),MATCH(Lists!$B$26,Responses!$A$1:$AN$1,0))&amp;""),""))</f>
        <v/>
      </c>
      <c r="G101" s="23">
        <f>IF($A101="","",IFERROR(TRIM(INDEX(Responses!$A$2:$AN$301,MATCH($A101,Responses!$AQ$2:$AQ$301,0),MATCH(Lists!$B$27,Responses!$A$1:$AN$1,0))&amp;""),""))</f>
        <v/>
      </c>
    </row>
    <row r="102" ht="60" customHeight="1">
      <c r="A102" s="23">
        <f>IF(ISNUMBER(MATCH(98,Responses!$AQ$2:$AQ$301,0)),98,"")</f>
        <v/>
      </c>
      <c r="B102" s="23">
        <f>IF($A102="","",IFERROR(TRIM(INDEX(Responses!$A$2:$AN$301,MATCH($A102,Responses!$AQ$2:$AQ$301,0),MATCH(Lists!$B$3,Responses!$A$1:$AN$1,0))&amp;""),""))</f>
        <v/>
      </c>
      <c r="C102" s="23">
        <f>IF($A102="","",IF(IFERROR(TRIM(INDEX(Responses!$A$2:$AN$301,MATCH($A102,Responses!$AQ$2:$AQ$301,0),MATCH(Lists!$B$5,Responses!$A$1:$AN$1,0))&amp;""),"")&lt;&gt;"",IFERROR(TRIM(INDEX(Responses!$A$2:$AN$301,MATCH($A102,Responses!$AQ$2:$AQ$301,0),MATCH(Lists!$B$5,Responses!$A$1:$AN$1,0))&amp;""),""),IFERROR(TRIM(INDEX(Responses!$A$2:$AN$301,MATCH($A102,Responses!$AQ$2:$AQ$301,0),MATCH(Lists!$B$6,Responses!$A$1:$AN$1,0))&amp;""),"")))</f>
        <v/>
      </c>
      <c r="D102" s="23">
        <f>IF($A102="","",IFERROR(TRIM(INDEX(Responses!$A$2:$AN$301,MATCH($A102,Responses!$AQ$2:$AQ$301,0),MATCH(Lists!$B$24,Responses!$A$1:$AN$1,0))&amp;""),""))</f>
        <v/>
      </c>
      <c r="E102" s="23">
        <f>IF($A102="","",IFERROR(TRIM(INDEX(Responses!$A$2:$AN$301,MATCH($A102,Responses!$AQ$2:$AQ$301,0),MATCH(Lists!$B$25,Responses!$A$1:$AN$1,0))&amp;""),""))</f>
        <v/>
      </c>
      <c r="F102" s="23">
        <f>IF($A102="","",IFERROR(TRIM(INDEX(Responses!$A$2:$AN$301,MATCH($A102,Responses!$AQ$2:$AQ$301,0),MATCH(Lists!$B$26,Responses!$A$1:$AN$1,0))&amp;""),""))</f>
        <v/>
      </c>
      <c r="G102" s="23">
        <f>IF($A102="","",IFERROR(TRIM(INDEX(Responses!$A$2:$AN$301,MATCH($A102,Responses!$AQ$2:$AQ$301,0),MATCH(Lists!$B$27,Responses!$A$1:$AN$1,0))&amp;""),""))</f>
        <v/>
      </c>
    </row>
    <row r="103" ht="60" customHeight="1">
      <c r="A103" s="23">
        <f>IF(ISNUMBER(MATCH(99,Responses!$AQ$2:$AQ$301,0)),99,"")</f>
        <v/>
      </c>
      <c r="B103" s="23">
        <f>IF($A103="","",IFERROR(TRIM(INDEX(Responses!$A$2:$AN$301,MATCH($A103,Responses!$AQ$2:$AQ$301,0),MATCH(Lists!$B$3,Responses!$A$1:$AN$1,0))&amp;""),""))</f>
        <v/>
      </c>
      <c r="C103" s="23">
        <f>IF($A103="","",IF(IFERROR(TRIM(INDEX(Responses!$A$2:$AN$301,MATCH($A103,Responses!$AQ$2:$AQ$301,0),MATCH(Lists!$B$5,Responses!$A$1:$AN$1,0))&amp;""),"")&lt;&gt;"",IFERROR(TRIM(INDEX(Responses!$A$2:$AN$301,MATCH($A103,Responses!$AQ$2:$AQ$301,0),MATCH(Lists!$B$5,Responses!$A$1:$AN$1,0))&amp;""),""),IFERROR(TRIM(INDEX(Responses!$A$2:$AN$301,MATCH($A103,Responses!$AQ$2:$AQ$301,0),MATCH(Lists!$B$6,Responses!$A$1:$AN$1,0))&amp;""),"")))</f>
        <v/>
      </c>
      <c r="D103" s="23">
        <f>IF($A103="","",IFERROR(TRIM(INDEX(Responses!$A$2:$AN$301,MATCH($A103,Responses!$AQ$2:$AQ$301,0),MATCH(Lists!$B$24,Responses!$A$1:$AN$1,0))&amp;""),""))</f>
        <v/>
      </c>
      <c r="E103" s="23">
        <f>IF($A103="","",IFERROR(TRIM(INDEX(Responses!$A$2:$AN$301,MATCH($A103,Responses!$AQ$2:$AQ$301,0),MATCH(Lists!$B$25,Responses!$A$1:$AN$1,0))&amp;""),""))</f>
        <v/>
      </c>
      <c r="F103" s="23">
        <f>IF($A103="","",IFERROR(TRIM(INDEX(Responses!$A$2:$AN$301,MATCH($A103,Responses!$AQ$2:$AQ$301,0),MATCH(Lists!$B$26,Responses!$A$1:$AN$1,0))&amp;""),""))</f>
        <v/>
      </c>
      <c r="G103" s="23">
        <f>IF($A103="","",IFERROR(TRIM(INDEX(Responses!$A$2:$AN$301,MATCH($A103,Responses!$AQ$2:$AQ$301,0),MATCH(Lists!$B$27,Responses!$A$1:$AN$1,0))&amp;""),""))</f>
        <v/>
      </c>
    </row>
    <row r="104" ht="60" customHeight="1">
      <c r="A104" s="23">
        <f>IF(ISNUMBER(MATCH(100,Responses!$AQ$2:$AQ$301,0)),100,"")</f>
        <v/>
      </c>
      <c r="B104" s="23">
        <f>IF($A104="","",IFERROR(TRIM(INDEX(Responses!$A$2:$AN$301,MATCH($A104,Responses!$AQ$2:$AQ$301,0),MATCH(Lists!$B$3,Responses!$A$1:$AN$1,0))&amp;""),""))</f>
        <v/>
      </c>
      <c r="C104" s="23">
        <f>IF($A104="","",IF(IFERROR(TRIM(INDEX(Responses!$A$2:$AN$301,MATCH($A104,Responses!$AQ$2:$AQ$301,0),MATCH(Lists!$B$5,Responses!$A$1:$AN$1,0))&amp;""),"")&lt;&gt;"",IFERROR(TRIM(INDEX(Responses!$A$2:$AN$301,MATCH($A104,Responses!$AQ$2:$AQ$301,0),MATCH(Lists!$B$5,Responses!$A$1:$AN$1,0))&amp;""),""),IFERROR(TRIM(INDEX(Responses!$A$2:$AN$301,MATCH($A104,Responses!$AQ$2:$AQ$301,0),MATCH(Lists!$B$6,Responses!$A$1:$AN$1,0))&amp;""),"")))</f>
        <v/>
      </c>
      <c r="D104" s="23">
        <f>IF($A104="","",IFERROR(TRIM(INDEX(Responses!$A$2:$AN$301,MATCH($A104,Responses!$AQ$2:$AQ$301,0),MATCH(Lists!$B$24,Responses!$A$1:$AN$1,0))&amp;""),""))</f>
        <v/>
      </c>
      <c r="E104" s="23">
        <f>IF($A104="","",IFERROR(TRIM(INDEX(Responses!$A$2:$AN$301,MATCH($A104,Responses!$AQ$2:$AQ$301,0),MATCH(Lists!$B$25,Responses!$A$1:$AN$1,0))&amp;""),""))</f>
        <v/>
      </c>
      <c r="F104" s="23">
        <f>IF($A104="","",IFERROR(TRIM(INDEX(Responses!$A$2:$AN$301,MATCH($A104,Responses!$AQ$2:$AQ$301,0),MATCH(Lists!$B$26,Responses!$A$1:$AN$1,0))&amp;""),""))</f>
        <v/>
      </c>
      <c r="G104" s="23">
        <f>IF($A104="","",IFERROR(TRIM(INDEX(Responses!$A$2:$AN$301,MATCH($A104,Responses!$AQ$2:$AQ$301,0),MATCH(Lists!$B$27,Responses!$A$1:$AN$1,0))&amp;""),""))</f>
        <v/>
      </c>
    </row>
    <row r="105" ht="60" customHeight="1">
      <c r="A105" s="23">
        <f>IF(ISNUMBER(MATCH(101,Responses!$AQ$2:$AQ$301,0)),101,"")</f>
        <v/>
      </c>
      <c r="B105" s="23">
        <f>IF($A105="","",IFERROR(TRIM(INDEX(Responses!$A$2:$AN$301,MATCH($A105,Responses!$AQ$2:$AQ$301,0),MATCH(Lists!$B$3,Responses!$A$1:$AN$1,0))&amp;""),""))</f>
        <v/>
      </c>
      <c r="C105" s="23">
        <f>IF($A105="","",IF(IFERROR(TRIM(INDEX(Responses!$A$2:$AN$301,MATCH($A105,Responses!$AQ$2:$AQ$301,0),MATCH(Lists!$B$5,Responses!$A$1:$AN$1,0))&amp;""),"")&lt;&gt;"",IFERROR(TRIM(INDEX(Responses!$A$2:$AN$301,MATCH($A105,Responses!$AQ$2:$AQ$301,0),MATCH(Lists!$B$5,Responses!$A$1:$AN$1,0))&amp;""),""),IFERROR(TRIM(INDEX(Responses!$A$2:$AN$301,MATCH($A105,Responses!$AQ$2:$AQ$301,0),MATCH(Lists!$B$6,Responses!$A$1:$AN$1,0))&amp;""),"")))</f>
        <v/>
      </c>
      <c r="D105" s="23">
        <f>IF($A105="","",IFERROR(TRIM(INDEX(Responses!$A$2:$AN$301,MATCH($A105,Responses!$AQ$2:$AQ$301,0),MATCH(Lists!$B$24,Responses!$A$1:$AN$1,0))&amp;""),""))</f>
        <v/>
      </c>
      <c r="E105" s="23">
        <f>IF($A105="","",IFERROR(TRIM(INDEX(Responses!$A$2:$AN$301,MATCH($A105,Responses!$AQ$2:$AQ$301,0),MATCH(Lists!$B$25,Responses!$A$1:$AN$1,0))&amp;""),""))</f>
        <v/>
      </c>
      <c r="F105" s="23">
        <f>IF($A105="","",IFERROR(TRIM(INDEX(Responses!$A$2:$AN$301,MATCH($A105,Responses!$AQ$2:$AQ$301,0),MATCH(Lists!$B$26,Responses!$A$1:$AN$1,0))&amp;""),""))</f>
        <v/>
      </c>
      <c r="G105" s="23">
        <f>IF($A105="","",IFERROR(TRIM(INDEX(Responses!$A$2:$AN$301,MATCH($A105,Responses!$AQ$2:$AQ$301,0),MATCH(Lists!$B$27,Responses!$A$1:$AN$1,0))&amp;""),""))</f>
        <v/>
      </c>
    </row>
    <row r="106" ht="60" customHeight="1">
      <c r="A106" s="23">
        <f>IF(ISNUMBER(MATCH(102,Responses!$AQ$2:$AQ$301,0)),102,"")</f>
        <v/>
      </c>
      <c r="B106" s="23">
        <f>IF($A106="","",IFERROR(TRIM(INDEX(Responses!$A$2:$AN$301,MATCH($A106,Responses!$AQ$2:$AQ$301,0),MATCH(Lists!$B$3,Responses!$A$1:$AN$1,0))&amp;""),""))</f>
        <v/>
      </c>
      <c r="C106" s="23">
        <f>IF($A106="","",IF(IFERROR(TRIM(INDEX(Responses!$A$2:$AN$301,MATCH($A106,Responses!$AQ$2:$AQ$301,0),MATCH(Lists!$B$5,Responses!$A$1:$AN$1,0))&amp;""),"")&lt;&gt;"",IFERROR(TRIM(INDEX(Responses!$A$2:$AN$301,MATCH($A106,Responses!$AQ$2:$AQ$301,0),MATCH(Lists!$B$5,Responses!$A$1:$AN$1,0))&amp;""),""),IFERROR(TRIM(INDEX(Responses!$A$2:$AN$301,MATCH($A106,Responses!$AQ$2:$AQ$301,0),MATCH(Lists!$B$6,Responses!$A$1:$AN$1,0))&amp;""),"")))</f>
        <v/>
      </c>
      <c r="D106" s="23">
        <f>IF($A106="","",IFERROR(TRIM(INDEX(Responses!$A$2:$AN$301,MATCH($A106,Responses!$AQ$2:$AQ$301,0),MATCH(Lists!$B$24,Responses!$A$1:$AN$1,0))&amp;""),""))</f>
        <v/>
      </c>
      <c r="E106" s="23">
        <f>IF($A106="","",IFERROR(TRIM(INDEX(Responses!$A$2:$AN$301,MATCH($A106,Responses!$AQ$2:$AQ$301,0),MATCH(Lists!$B$25,Responses!$A$1:$AN$1,0))&amp;""),""))</f>
        <v/>
      </c>
      <c r="F106" s="23">
        <f>IF($A106="","",IFERROR(TRIM(INDEX(Responses!$A$2:$AN$301,MATCH($A106,Responses!$AQ$2:$AQ$301,0),MATCH(Lists!$B$26,Responses!$A$1:$AN$1,0))&amp;""),""))</f>
        <v/>
      </c>
      <c r="G106" s="23">
        <f>IF($A106="","",IFERROR(TRIM(INDEX(Responses!$A$2:$AN$301,MATCH($A106,Responses!$AQ$2:$AQ$301,0),MATCH(Lists!$B$27,Responses!$A$1:$AN$1,0))&amp;""),""))</f>
        <v/>
      </c>
    </row>
    <row r="107" ht="60" customHeight="1">
      <c r="A107" s="23">
        <f>IF(ISNUMBER(MATCH(103,Responses!$AQ$2:$AQ$301,0)),103,"")</f>
        <v/>
      </c>
      <c r="B107" s="23">
        <f>IF($A107="","",IFERROR(TRIM(INDEX(Responses!$A$2:$AN$301,MATCH($A107,Responses!$AQ$2:$AQ$301,0),MATCH(Lists!$B$3,Responses!$A$1:$AN$1,0))&amp;""),""))</f>
        <v/>
      </c>
      <c r="C107" s="23">
        <f>IF($A107="","",IF(IFERROR(TRIM(INDEX(Responses!$A$2:$AN$301,MATCH($A107,Responses!$AQ$2:$AQ$301,0),MATCH(Lists!$B$5,Responses!$A$1:$AN$1,0))&amp;""),"")&lt;&gt;"",IFERROR(TRIM(INDEX(Responses!$A$2:$AN$301,MATCH($A107,Responses!$AQ$2:$AQ$301,0),MATCH(Lists!$B$5,Responses!$A$1:$AN$1,0))&amp;""),""),IFERROR(TRIM(INDEX(Responses!$A$2:$AN$301,MATCH($A107,Responses!$AQ$2:$AQ$301,0),MATCH(Lists!$B$6,Responses!$A$1:$AN$1,0))&amp;""),"")))</f>
        <v/>
      </c>
      <c r="D107" s="23">
        <f>IF($A107="","",IFERROR(TRIM(INDEX(Responses!$A$2:$AN$301,MATCH($A107,Responses!$AQ$2:$AQ$301,0),MATCH(Lists!$B$24,Responses!$A$1:$AN$1,0))&amp;""),""))</f>
        <v/>
      </c>
      <c r="E107" s="23">
        <f>IF($A107="","",IFERROR(TRIM(INDEX(Responses!$A$2:$AN$301,MATCH($A107,Responses!$AQ$2:$AQ$301,0),MATCH(Lists!$B$25,Responses!$A$1:$AN$1,0))&amp;""),""))</f>
        <v/>
      </c>
      <c r="F107" s="23">
        <f>IF($A107="","",IFERROR(TRIM(INDEX(Responses!$A$2:$AN$301,MATCH($A107,Responses!$AQ$2:$AQ$301,0),MATCH(Lists!$B$26,Responses!$A$1:$AN$1,0))&amp;""),""))</f>
        <v/>
      </c>
      <c r="G107" s="23">
        <f>IF($A107="","",IFERROR(TRIM(INDEX(Responses!$A$2:$AN$301,MATCH($A107,Responses!$AQ$2:$AQ$301,0),MATCH(Lists!$B$27,Responses!$A$1:$AN$1,0))&amp;""),""))</f>
        <v/>
      </c>
    </row>
    <row r="108" ht="60" customHeight="1">
      <c r="A108" s="23">
        <f>IF(ISNUMBER(MATCH(104,Responses!$AQ$2:$AQ$301,0)),104,"")</f>
        <v/>
      </c>
      <c r="B108" s="23">
        <f>IF($A108="","",IFERROR(TRIM(INDEX(Responses!$A$2:$AN$301,MATCH($A108,Responses!$AQ$2:$AQ$301,0),MATCH(Lists!$B$3,Responses!$A$1:$AN$1,0))&amp;""),""))</f>
        <v/>
      </c>
      <c r="C108" s="23">
        <f>IF($A108="","",IF(IFERROR(TRIM(INDEX(Responses!$A$2:$AN$301,MATCH($A108,Responses!$AQ$2:$AQ$301,0),MATCH(Lists!$B$5,Responses!$A$1:$AN$1,0))&amp;""),"")&lt;&gt;"",IFERROR(TRIM(INDEX(Responses!$A$2:$AN$301,MATCH($A108,Responses!$AQ$2:$AQ$301,0),MATCH(Lists!$B$5,Responses!$A$1:$AN$1,0))&amp;""),""),IFERROR(TRIM(INDEX(Responses!$A$2:$AN$301,MATCH($A108,Responses!$AQ$2:$AQ$301,0),MATCH(Lists!$B$6,Responses!$A$1:$AN$1,0))&amp;""),"")))</f>
        <v/>
      </c>
      <c r="D108" s="23">
        <f>IF($A108="","",IFERROR(TRIM(INDEX(Responses!$A$2:$AN$301,MATCH($A108,Responses!$AQ$2:$AQ$301,0),MATCH(Lists!$B$24,Responses!$A$1:$AN$1,0))&amp;""),""))</f>
        <v/>
      </c>
      <c r="E108" s="23">
        <f>IF($A108="","",IFERROR(TRIM(INDEX(Responses!$A$2:$AN$301,MATCH($A108,Responses!$AQ$2:$AQ$301,0),MATCH(Lists!$B$25,Responses!$A$1:$AN$1,0))&amp;""),""))</f>
        <v/>
      </c>
      <c r="F108" s="23">
        <f>IF($A108="","",IFERROR(TRIM(INDEX(Responses!$A$2:$AN$301,MATCH($A108,Responses!$AQ$2:$AQ$301,0),MATCH(Lists!$B$26,Responses!$A$1:$AN$1,0))&amp;""),""))</f>
        <v/>
      </c>
      <c r="G108" s="23">
        <f>IF($A108="","",IFERROR(TRIM(INDEX(Responses!$A$2:$AN$301,MATCH($A108,Responses!$AQ$2:$AQ$301,0),MATCH(Lists!$B$27,Responses!$A$1:$AN$1,0))&amp;""),""))</f>
        <v/>
      </c>
    </row>
    <row r="109" ht="60" customHeight="1">
      <c r="A109" s="23">
        <f>IF(ISNUMBER(MATCH(105,Responses!$AQ$2:$AQ$301,0)),105,"")</f>
        <v/>
      </c>
      <c r="B109" s="23">
        <f>IF($A109="","",IFERROR(TRIM(INDEX(Responses!$A$2:$AN$301,MATCH($A109,Responses!$AQ$2:$AQ$301,0),MATCH(Lists!$B$3,Responses!$A$1:$AN$1,0))&amp;""),""))</f>
        <v/>
      </c>
      <c r="C109" s="23">
        <f>IF($A109="","",IF(IFERROR(TRIM(INDEX(Responses!$A$2:$AN$301,MATCH($A109,Responses!$AQ$2:$AQ$301,0),MATCH(Lists!$B$5,Responses!$A$1:$AN$1,0))&amp;""),"")&lt;&gt;"",IFERROR(TRIM(INDEX(Responses!$A$2:$AN$301,MATCH($A109,Responses!$AQ$2:$AQ$301,0),MATCH(Lists!$B$5,Responses!$A$1:$AN$1,0))&amp;""),""),IFERROR(TRIM(INDEX(Responses!$A$2:$AN$301,MATCH($A109,Responses!$AQ$2:$AQ$301,0),MATCH(Lists!$B$6,Responses!$A$1:$AN$1,0))&amp;""),"")))</f>
        <v/>
      </c>
      <c r="D109" s="23">
        <f>IF($A109="","",IFERROR(TRIM(INDEX(Responses!$A$2:$AN$301,MATCH($A109,Responses!$AQ$2:$AQ$301,0),MATCH(Lists!$B$24,Responses!$A$1:$AN$1,0))&amp;""),""))</f>
        <v/>
      </c>
      <c r="E109" s="23">
        <f>IF($A109="","",IFERROR(TRIM(INDEX(Responses!$A$2:$AN$301,MATCH($A109,Responses!$AQ$2:$AQ$301,0),MATCH(Lists!$B$25,Responses!$A$1:$AN$1,0))&amp;""),""))</f>
        <v/>
      </c>
      <c r="F109" s="23">
        <f>IF($A109="","",IFERROR(TRIM(INDEX(Responses!$A$2:$AN$301,MATCH($A109,Responses!$AQ$2:$AQ$301,0),MATCH(Lists!$B$26,Responses!$A$1:$AN$1,0))&amp;""),""))</f>
        <v/>
      </c>
      <c r="G109" s="23">
        <f>IF($A109="","",IFERROR(TRIM(INDEX(Responses!$A$2:$AN$301,MATCH($A109,Responses!$AQ$2:$AQ$301,0),MATCH(Lists!$B$27,Responses!$A$1:$AN$1,0))&amp;""),""))</f>
        <v/>
      </c>
    </row>
    <row r="110" ht="60" customHeight="1">
      <c r="A110" s="23">
        <f>IF(ISNUMBER(MATCH(106,Responses!$AQ$2:$AQ$301,0)),106,"")</f>
        <v/>
      </c>
      <c r="B110" s="23">
        <f>IF($A110="","",IFERROR(TRIM(INDEX(Responses!$A$2:$AN$301,MATCH($A110,Responses!$AQ$2:$AQ$301,0),MATCH(Lists!$B$3,Responses!$A$1:$AN$1,0))&amp;""),""))</f>
        <v/>
      </c>
      <c r="C110" s="23">
        <f>IF($A110="","",IF(IFERROR(TRIM(INDEX(Responses!$A$2:$AN$301,MATCH($A110,Responses!$AQ$2:$AQ$301,0),MATCH(Lists!$B$5,Responses!$A$1:$AN$1,0))&amp;""),"")&lt;&gt;"",IFERROR(TRIM(INDEX(Responses!$A$2:$AN$301,MATCH($A110,Responses!$AQ$2:$AQ$301,0),MATCH(Lists!$B$5,Responses!$A$1:$AN$1,0))&amp;""),""),IFERROR(TRIM(INDEX(Responses!$A$2:$AN$301,MATCH($A110,Responses!$AQ$2:$AQ$301,0),MATCH(Lists!$B$6,Responses!$A$1:$AN$1,0))&amp;""),"")))</f>
        <v/>
      </c>
      <c r="D110" s="23">
        <f>IF($A110="","",IFERROR(TRIM(INDEX(Responses!$A$2:$AN$301,MATCH($A110,Responses!$AQ$2:$AQ$301,0),MATCH(Lists!$B$24,Responses!$A$1:$AN$1,0))&amp;""),""))</f>
        <v/>
      </c>
      <c r="E110" s="23">
        <f>IF($A110="","",IFERROR(TRIM(INDEX(Responses!$A$2:$AN$301,MATCH($A110,Responses!$AQ$2:$AQ$301,0),MATCH(Lists!$B$25,Responses!$A$1:$AN$1,0))&amp;""),""))</f>
        <v/>
      </c>
      <c r="F110" s="23">
        <f>IF($A110="","",IFERROR(TRIM(INDEX(Responses!$A$2:$AN$301,MATCH($A110,Responses!$AQ$2:$AQ$301,0),MATCH(Lists!$B$26,Responses!$A$1:$AN$1,0))&amp;""),""))</f>
        <v/>
      </c>
      <c r="G110" s="23">
        <f>IF($A110="","",IFERROR(TRIM(INDEX(Responses!$A$2:$AN$301,MATCH($A110,Responses!$AQ$2:$AQ$301,0),MATCH(Lists!$B$27,Responses!$A$1:$AN$1,0))&amp;""),""))</f>
        <v/>
      </c>
    </row>
    <row r="111" ht="60" customHeight="1">
      <c r="A111" s="23">
        <f>IF(ISNUMBER(MATCH(107,Responses!$AQ$2:$AQ$301,0)),107,"")</f>
        <v/>
      </c>
      <c r="B111" s="23">
        <f>IF($A111="","",IFERROR(TRIM(INDEX(Responses!$A$2:$AN$301,MATCH($A111,Responses!$AQ$2:$AQ$301,0),MATCH(Lists!$B$3,Responses!$A$1:$AN$1,0))&amp;""),""))</f>
        <v/>
      </c>
      <c r="C111" s="23">
        <f>IF($A111="","",IF(IFERROR(TRIM(INDEX(Responses!$A$2:$AN$301,MATCH($A111,Responses!$AQ$2:$AQ$301,0),MATCH(Lists!$B$5,Responses!$A$1:$AN$1,0))&amp;""),"")&lt;&gt;"",IFERROR(TRIM(INDEX(Responses!$A$2:$AN$301,MATCH($A111,Responses!$AQ$2:$AQ$301,0),MATCH(Lists!$B$5,Responses!$A$1:$AN$1,0))&amp;""),""),IFERROR(TRIM(INDEX(Responses!$A$2:$AN$301,MATCH($A111,Responses!$AQ$2:$AQ$301,0),MATCH(Lists!$B$6,Responses!$A$1:$AN$1,0))&amp;""),"")))</f>
        <v/>
      </c>
      <c r="D111" s="23">
        <f>IF($A111="","",IFERROR(TRIM(INDEX(Responses!$A$2:$AN$301,MATCH($A111,Responses!$AQ$2:$AQ$301,0),MATCH(Lists!$B$24,Responses!$A$1:$AN$1,0))&amp;""),""))</f>
        <v/>
      </c>
      <c r="E111" s="23">
        <f>IF($A111="","",IFERROR(TRIM(INDEX(Responses!$A$2:$AN$301,MATCH($A111,Responses!$AQ$2:$AQ$301,0),MATCH(Lists!$B$25,Responses!$A$1:$AN$1,0))&amp;""),""))</f>
        <v/>
      </c>
      <c r="F111" s="23">
        <f>IF($A111="","",IFERROR(TRIM(INDEX(Responses!$A$2:$AN$301,MATCH($A111,Responses!$AQ$2:$AQ$301,0),MATCH(Lists!$B$26,Responses!$A$1:$AN$1,0))&amp;""),""))</f>
        <v/>
      </c>
      <c r="G111" s="23">
        <f>IF($A111="","",IFERROR(TRIM(INDEX(Responses!$A$2:$AN$301,MATCH($A111,Responses!$AQ$2:$AQ$301,0),MATCH(Lists!$B$27,Responses!$A$1:$AN$1,0))&amp;""),""))</f>
        <v/>
      </c>
    </row>
    <row r="112" ht="60" customHeight="1">
      <c r="A112" s="23">
        <f>IF(ISNUMBER(MATCH(108,Responses!$AQ$2:$AQ$301,0)),108,"")</f>
        <v/>
      </c>
      <c r="B112" s="23">
        <f>IF($A112="","",IFERROR(TRIM(INDEX(Responses!$A$2:$AN$301,MATCH($A112,Responses!$AQ$2:$AQ$301,0),MATCH(Lists!$B$3,Responses!$A$1:$AN$1,0))&amp;""),""))</f>
        <v/>
      </c>
      <c r="C112" s="23">
        <f>IF($A112="","",IF(IFERROR(TRIM(INDEX(Responses!$A$2:$AN$301,MATCH($A112,Responses!$AQ$2:$AQ$301,0),MATCH(Lists!$B$5,Responses!$A$1:$AN$1,0))&amp;""),"")&lt;&gt;"",IFERROR(TRIM(INDEX(Responses!$A$2:$AN$301,MATCH($A112,Responses!$AQ$2:$AQ$301,0),MATCH(Lists!$B$5,Responses!$A$1:$AN$1,0))&amp;""),""),IFERROR(TRIM(INDEX(Responses!$A$2:$AN$301,MATCH($A112,Responses!$AQ$2:$AQ$301,0),MATCH(Lists!$B$6,Responses!$A$1:$AN$1,0))&amp;""),"")))</f>
        <v/>
      </c>
      <c r="D112" s="23">
        <f>IF($A112="","",IFERROR(TRIM(INDEX(Responses!$A$2:$AN$301,MATCH($A112,Responses!$AQ$2:$AQ$301,0),MATCH(Lists!$B$24,Responses!$A$1:$AN$1,0))&amp;""),""))</f>
        <v/>
      </c>
      <c r="E112" s="23">
        <f>IF($A112="","",IFERROR(TRIM(INDEX(Responses!$A$2:$AN$301,MATCH($A112,Responses!$AQ$2:$AQ$301,0),MATCH(Lists!$B$25,Responses!$A$1:$AN$1,0))&amp;""),""))</f>
        <v/>
      </c>
      <c r="F112" s="23">
        <f>IF($A112="","",IFERROR(TRIM(INDEX(Responses!$A$2:$AN$301,MATCH($A112,Responses!$AQ$2:$AQ$301,0),MATCH(Lists!$B$26,Responses!$A$1:$AN$1,0))&amp;""),""))</f>
        <v/>
      </c>
      <c r="G112" s="23">
        <f>IF($A112="","",IFERROR(TRIM(INDEX(Responses!$A$2:$AN$301,MATCH($A112,Responses!$AQ$2:$AQ$301,0),MATCH(Lists!$B$27,Responses!$A$1:$AN$1,0))&amp;""),""))</f>
        <v/>
      </c>
    </row>
    <row r="113" ht="60" customHeight="1">
      <c r="A113" s="23">
        <f>IF(ISNUMBER(MATCH(109,Responses!$AQ$2:$AQ$301,0)),109,"")</f>
        <v/>
      </c>
      <c r="B113" s="23">
        <f>IF($A113="","",IFERROR(TRIM(INDEX(Responses!$A$2:$AN$301,MATCH($A113,Responses!$AQ$2:$AQ$301,0),MATCH(Lists!$B$3,Responses!$A$1:$AN$1,0))&amp;""),""))</f>
        <v/>
      </c>
      <c r="C113" s="23">
        <f>IF($A113="","",IF(IFERROR(TRIM(INDEX(Responses!$A$2:$AN$301,MATCH($A113,Responses!$AQ$2:$AQ$301,0),MATCH(Lists!$B$5,Responses!$A$1:$AN$1,0))&amp;""),"")&lt;&gt;"",IFERROR(TRIM(INDEX(Responses!$A$2:$AN$301,MATCH($A113,Responses!$AQ$2:$AQ$301,0),MATCH(Lists!$B$5,Responses!$A$1:$AN$1,0))&amp;""),""),IFERROR(TRIM(INDEX(Responses!$A$2:$AN$301,MATCH($A113,Responses!$AQ$2:$AQ$301,0),MATCH(Lists!$B$6,Responses!$A$1:$AN$1,0))&amp;""),"")))</f>
        <v/>
      </c>
      <c r="D113" s="23">
        <f>IF($A113="","",IFERROR(TRIM(INDEX(Responses!$A$2:$AN$301,MATCH($A113,Responses!$AQ$2:$AQ$301,0),MATCH(Lists!$B$24,Responses!$A$1:$AN$1,0))&amp;""),""))</f>
        <v/>
      </c>
      <c r="E113" s="23">
        <f>IF($A113="","",IFERROR(TRIM(INDEX(Responses!$A$2:$AN$301,MATCH($A113,Responses!$AQ$2:$AQ$301,0),MATCH(Lists!$B$25,Responses!$A$1:$AN$1,0))&amp;""),""))</f>
        <v/>
      </c>
      <c r="F113" s="23">
        <f>IF($A113="","",IFERROR(TRIM(INDEX(Responses!$A$2:$AN$301,MATCH($A113,Responses!$AQ$2:$AQ$301,0),MATCH(Lists!$B$26,Responses!$A$1:$AN$1,0))&amp;""),""))</f>
        <v/>
      </c>
      <c r="G113" s="23">
        <f>IF($A113="","",IFERROR(TRIM(INDEX(Responses!$A$2:$AN$301,MATCH($A113,Responses!$AQ$2:$AQ$301,0),MATCH(Lists!$B$27,Responses!$A$1:$AN$1,0))&amp;""),""))</f>
        <v/>
      </c>
    </row>
    <row r="114" ht="60" customHeight="1">
      <c r="A114" s="23">
        <f>IF(ISNUMBER(MATCH(110,Responses!$AQ$2:$AQ$301,0)),110,"")</f>
        <v/>
      </c>
      <c r="B114" s="23">
        <f>IF($A114="","",IFERROR(TRIM(INDEX(Responses!$A$2:$AN$301,MATCH($A114,Responses!$AQ$2:$AQ$301,0),MATCH(Lists!$B$3,Responses!$A$1:$AN$1,0))&amp;""),""))</f>
        <v/>
      </c>
      <c r="C114" s="23">
        <f>IF($A114="","",IF(IFERROR(TRIM(INDEX(Responses!$A$2:$AN$301,MATCH($A114,Responses!$AQ$2:$AQ$301,0),MATCH(Lists!$B$5,Responses!$A$1:$AN$1,0))&amp;""),"")&lt;&gt;"",IFERROR(TRIM(INDEX(Responses!$A$2:$AN$301,MATCH($A114,Responses!$AQ$2:$AQ$301,0),MATCH(Lists!$B$5,Responses!$A$1:$AN$1,0))&amp;""),""),IFERROR(TRIM(INDEX(Responses!$A$2:$AN$301,MATCH($A114,Responses!$AQ$2:$AQ$301,0),MATCH(Lists!$B$6,Responses!$A$1:$AN$1,0))&amp;""),"")))</f>
        <v/>
      </c>
      <c r="D114" s="23">
        <f>IF($A114="","",IFERROR(TRIM(INDEX(Responses!$A$2:$AN$301,MATCH($A114,Responses!$AQ$2:$AQ$301,0),MATCH(Lists!$B$24,Responses!$A$1:$AN$1,0))&amp;""),""))</f>
        <v/>
      </c>
      <c r="E114" s="23">
        <f>IF($A114="","",IFERROR(TRIM(INDEX(Responses!$A$2:$AN$301,MATCH($A114,Responses!$AQ$2:$AQ$301,0),MATCH(Lists!$B$25,Responses!$A$1:$AN$1,0))&amp;""),""))</f>
        <v/>
      </c>
      <c r="F114" s="23">
        <f>IF($A114="","",IFERROR(TRIM(INDEX(Responses!$A$2:$AN$301,MATCH($A114,Responses!$AQ$2:$AQ$301,0),MATCH(Lists!$B$26,Responses!$A$1:$AN$1,0))&amp;""),""))</f>
        <v/>
      </c>
      <c r="G114" s="23">
        <f>IF($A114="","",IFERROR(TRIM(INDEX(Responses!$A$2:$AN$301,MATCH($A114,Responses!$AQ$2:$AQ$301,0),MATCH(Lists!$B$27,Responses!$A$1:$AN$1,0))&amp;""),""))</f>
        <v/>
      </c>
    </row>
    <row r="115" ht="60" customHeight="1">
      <c r="A115" s="23">
        <f>IF(ISNUMBER(MATCH(111,Responses!$AQ$2:$AQ$301,0)),111,"")</f>
        <v/>
      </c>
      <c r="B115" s="23">
        <f>IF($A115="","",IFERROR(TRIM(INDEX(Responses!$A$2:$AN$301,MATCH($A115,Responses!$AQ$2:$AQ$301,0),MATCH(Lists!$B$3,Responses!$A$1:$AN$1,0))&amp;""),""))</f>
        <v/>
      </c>
      <c r="C115" s="23">
        <f>IF($A115="","",IF(IFERROR(TRIM(INDEX(Responses!$A$2:$AN$301,MATCH($A115,Responses!$AQ$2:$AQ$301,0),MATCH(Lists!$B$5,Responses!$A$1:$AN$1,0))&amp;""),"")&lt;&gt;"",IFERROR(TRIM(INDEX(Responses!$A$2:$AN$301,MATCH($A115,Responses!$AQ$2:$AQ$301,0),MATCH(Lists!$B$5,Responses!$A$1:$AN$1,0))&amp;""),""),IFERROR(TRIM(INDEX(Responses!$A$2:$AN$301,MATCH($A115,Responses!$AQ$2:$AQ$301,0),MATCH(Lists!$B$6,Responses!$A$1:$AN$1,0))&amp;""),"")))</f>
        <v/>
      </c>
      <c r="D115" s="23">
        <f>IF($A115="","",IFERROR(TRIM(INDEX(Responses!$A$2:$AN$301,MATCH($A115,Responses!$AQ$2:$AQ$301,0),MATCH(Lists!$B$24,Responses!$A$1:$AN$1,0))&amp;""),""))</f>
        <v/>
      </c>
      <c r="E115" s="23">
        <f>IF($A115="","",IFERROR(TRIM(INDEX(Responses!$A$2:$AN$301,MATCH($A115,Responses!$AQ$2:$AQ$301,0),MATCH(Lists!$B$25,Responses!$A$1:$AN$1,0))&amp;""),""))</f>
        <v/>
      </c>
      <c r="F115" s="23">
        <f>IF($A115="","",IFERROR(TRIM(INDEX(Responses!$A$2:$AN$301,MATCH($A115,Responses!$AQ$2:$AQ$301,0),MATCH(Lists!$B$26,Responses!$A$1:$AN$1,0))&amp;""),""))</f>
        <v/>
      </c>
      <c r="G115" s="23">
        <f>IF($A115="","",IFERROR(TRIM(INDEX(Responses!$A$2:$AN$301,MATCH($A115,Responses!$AQ$2:$AQ$301,0),MATCH(Lists!$B$27,Responses!$A$1:$AN$1,0))&amp;""),""))</f>
        <v/>
      </c>
    </row>
    <row r="116" ht="60" customHeight="1">
      <c r="A116" s="23">
        <f>IF(ISNUMBER(MATCH(112,Responses!$AQ$2:$AQ$301,0)),112,"")</f>
        <v/>
      </c>
      <c r="B116" s="23">
        <f>IF($A116="","",IFERROR(TRIM(INDEX(Responses!$A$2:$AN$301,MATCH($A116,Responses!$AQ$2:$AQ$301,0),MATCH(Lists!$B$3,Responses!$A$1:$AN$1,0))&amp;""),""))</f>
        <v/>
      </c>
      <c r="C116" s="23">
        <f>IF($A116="","",IF(IFERROR(TRIM(INDEX(Responses!$A$2:$AN$301,MATCH($A116,Responses!$AQ$2:$AQ$301,0),MATCH(Lists!$B$5,Responses!$A$1:$AN$1,0))&amp;""),"")&lt;&gt;"",IFERROR(TRIM(INDEX(Responses!$A$2:$AN$301,MATCH($A116,Responses!$AQ$2:$AQ$301,0),MATCH(Lists!$B$5,Responses!$A$1:$AN$1,0))&amp;""),""),IFERROR(TRIM(INDEX(Responses!$A$2:$AN$301,MATCH($A116,Responses!$AQ$2:$AQ$301,0),MATCH(Lists!$B$6,Responses!$A$1:$AN$1,0))&amp;""),"")))</f>
        <v/>
      </c>
      <c r="D116" s="23">
        <f>IF($A116="","",IFERROR(TRIM(INDEX(Responses!$A$2:$AN$301,MATCH($A116,Responses!$AQ$2:$AQ$301,0),MATCH(Lists!$B$24,Responses!$A$1:$AN$1,0))&amp;""),""))</f>
        <v/>
      </c>
      <c r="E116" s="23">
        <f>IF($A116="","",IFERROR(TRIM(INDEX(Responses!$A$2:$AN$301,MATCH($A116,Responses!$AQ$2:$AQ$301,0),MATCH(Lists!$B$25,Responses!$A$1:$AN$1,0))&amp;""),""))</f>
        <v/>
      </c>
      <c r="F116" s="23">
        <f>IF($A116="","",IFERROR(TRIM(INDEX(Responses!$A$2:$AN$301,MATCH($A116,Responses!$AQ$2:$AQ$301,0),MATCH(Lists!$B$26,Responses!$A$1:$AN$1,0))&amp;""),""))</f>
        <v/>
      </c>
      <c r="G116" s="23">
        <f>IF($A116="","",IFERROR(TRIM(INDEX(Responses!$A$2:$AN$301,MATCH($A116,Responses!$AQ$2:$AQ$301,0),MATCH(Lists!$B$27,Responses!$A$1:$AN$1,0))&amp;""),""))</f>
        <v/>
      </c>
    </row>
    <row r="117" ht="60" customHeight="1">
      <c r="A117" s="23">
        <f>IF(ISNUMBER(MATCH(113,Responses!$AQ$2:$AQ$301,0)),113,"")</f>
        <v/>
      </c>
      <c r="B117" s="23">
        <f>IF($A117="","",IFERROR(TRIM(INDEX(Responses!$A$2:$AN$301,MATCH($A117,Responses!$AQ$2:$AQ$301,0),MATCH(Lists!$B$3,Responses!$A$1:$AN$1,0))&amp;""),""))</f>
        <v/>
      </c>
      <c r="C117" s="23">
        <f>IF($A117="","",IF(IFERROR(TRIM(INDEX(Responses!$A$2:$AN$301,MATCH($A117,Responses!$AQ$2:$AQ$301,0),MATCH(Lists!$B$5,Responses!$A$1:$AN$1,0))&amp;""),"")&lt;&gt;"",IFERROR(TRIM(INDEX(Responses!$A$2:$AN$301,MATCH($A117,Responses!$AQ$2:$AQ$301,0),MATCH(Lists!$B$5,Responses!$A$1:$AN$1,0))&amp;""),""),IFERROR(TRIM(INDEX(Responses!$A$2:$AN$301,MATCH($A117,Responses!$AQ$2:$AQ$301,0),MATCH(Lists!$B$6,Responses!$A$1:$AN$1,0))&amp;""),"")))</f>
        <v/>
      </c>
      <c r="D117" s="23">
        <f>IF($A117="","",IFERROR(TRIM(INDEX(Responses!$A$2:$AN$301,MATCH($A117,Responses!$AQ$2:$AQ$301,0),MATCH(Lists!$B$24,Responses!$A$1:$AN$1,0))&amp;""),""))</f>
        <v/>
      </c>
      <c r="E117" s="23">
        <f>IF($A117="","",IFERROR(TRIM(INDEX(Responses!$A$2:$AN$301,MATCH($A117,Responses!$AQ$2:$AQ$301,0),MATCH(Lists!$B$25,Responses!$A$1:$AN$1,0))&amp;""),""))</f>
        <v/>
      </c>
      <c r="F117" s="23">
        <f>IF($A117="","",IFERROR(TRIM(INDEX(Responses!$A$2:$AN$301,MATCH($A117,Responses!$AQ$2:$AQ$301,0),MATCH(Lists!$B$26,Responses!$A$1:$AN$1,0))&amp;""),""))</f>
        <v/>
      </c>
      <c r="G117" s="23">
        <f>IF($A117="","",IFERROR(TRIM(INDEX(Responses!$A$2:$AN$301,MATCH($A117,Responses!$AQ$2:$AQ$301,0),MATCH(Lists!$B$27,Responses!$A$1:$AN$1,0))&amp;""),""))</f>
        <v/>
      </c>
    </row>
    <row r="118" ht="60" customHeight="1">
      <c r="A118" s="23">
        <f>IF(ISNUMBER(MATCH(114,Responses!$AQ$2:$AQ$301,0)),114,"")</f>
        <v/>
      </c>
      <c r="B118" s="23">
        <f>IF($A118="","",IFERROR(TRIM(INDEX(Responses!$A$2:$AN$301,MATCH($A118,Responses!$AQ$2:$AQ$301,0),MATCH(Lists!$B$3,Responses!$A$1:$AN$1,0))&amp;""),""))</f>
        <v/>
      </c>
      <c r="C118" s="23">
        <f>IF($A118="","",IF(IFERROR(TRIM(INDEX(Responses!$A$2:$AN$301,MATCH($A118,Responses!$AQ$2:$AQ$301,0),MATCH(Lists!$B$5,Responses!$A$1:$AN$1,0))&amp;""),"")&lt;&gt;"",IFERROR(TRIM(INDEX(Responses!$A$2:$AN$301,MATCH($A118,Responses!$AQ$2:$AQ$301,0),MATCH(Lists!$B$5,Responses!$A$1:$AN$1,0))&amp;""),""),IFERROR(TRIM(INDEX(Responses!$A$2:$AN$301,MATCH($A118,Responses!$AQ$2:$AQ$301,0),MATCH(Lists!$B$6,Responses!$A$1:$AN$1,0))&amp;""),"")))</f>
        <v/>
      </c>
      <c r="D118" s="23">
        <f>IF($A118="","",IFERROR(TRIM(INDEX(Responses!$A$2:$AN$301,MATCH($A118,Responses!$AQ$2:$AQ$301,0),MATCH(Lists!$B$24,Responses!$A$1:$AN$1,0))&amp;""),""))</f>
        <v/>
      </c>
      <c r="E118" s="23">
        <f>IF($A118="","",IFERROR(TRIM(INDEX(Responses!$A$2:$AN$301,MATCH($A118,Responses!$AQ$2:$AQ$301,0),MATCH(Lists!$B$25,Responses!$A$1:$AN$1,0))&amp;""),""))</f>
        <v/>
      </c>
      <c r="F118" s="23">
        <f>IF($A118="","",IFERROR(TRIM(INDEX(Responses!$A$2:$AN$301,MATCH($A118,Responses!$AQ$2:$AQ$301,0),MATCH(Lists!$B$26,Responses!$A$1:$AN$1,0))&amp;""),""))</f>
        <v/>
      </c>
      <c r="G118" s="23">
        <f>IF($A118="","",IFERROR(TRIM(INDEX(Responses!$A$2:$AN$301,MATCH($A118,Responses!$AQ$2:$AQ$301,0),MATCH(Lists!$B$27,Responses!$A$1:$AN$1,0))&amp;""),""))</f>
        <v/>
      </c>
    </row>
    <row r="119" ht="60" customHeight="1">
      <c r="A119" s="23">
        <f>IF(ISNUMBER(MATCH(115,Responses!$AQ$2:$AQ$301,0)),115,"")</f>
        <v/>
      </c>
      <c r="B119" s="23">
        <f>IF($A119="","",IFERROR(TRIM(INDEX(Responses!$A$2:$AN$301,MATCH($A119,Responses!$AQ$2:$AQ$301,0),MATCH(Lists!$B$3,Responses!$A$1:$AN$1,0))&amp;""),""))</f>
        <v/>
      </c>
      <c r="C119" s="23">
        <f>IF($A119="","",IF(IFERROR(TRIM(INDEX(Responses!$A$2:$AN$301,MATCH($A119,Responses!$AQ$2:$AQ$301,0),MATCH(Lists!$B$5,Responses!$A$1:$AN$1,0))&amp;""),"")&lt;&gt;"",IFERROR(TRIM(INDEX(Responses!$A$2:$AN$301,MATCH($A119,Responses!$AQ$2:$AQ$301,0),MATCH(Lists!$B$5,Responses!$A$1:$AN$1,0))&amp;""),""),IFERROR(TRIM(INDEX(Responses!$A$2:$AN$301,MATCH($A119,Responses!$AQ$2:$AQ$301,0),MATCH(Lists!$B$6,Responses!$A$1:$AN$1,0))&amp;""),"")))</f>
        <v/>
      </c>
      <c r="D119" s="23">
        <f>IF($A119="","",IFERROR(TRIM(INDEX(Responses!$A$2:$AN$301,MATCH($A119,Responses!$AQ$2:$AQ$301,0),MATCH(Lists!$B$24,Responses!$A$1:$AN$1,0))&amp;""),""))</f>
        <v/>
      </c>
      <c r="E119" s="23">
        <f>IF($A119="","",IFERROR(TRIM(INDEX(Responses!$A$2:$AN$301,MATCH($A119,Responses!$AQ$2:$AQ$301,0),MATCH(Lists!$B$25,Responses!$A$1:$AN$1,0))&amp;""),""))</f>
        <v/>
      </c>
      <c r="F119" s="23">
        <f>IF($A119="","",IFERROR(TRIM(INDEX(Responses!$A$2:$AN$301,MATCH($A119,Responses!$AQ$2:$AQ$301,0),MATCH(Lists!$B$26,Responses!$A$1:$AN$1,0))&amp;""),""))</f>
        <v/>
      </c>
      <c r="G119" s="23">
        <f>IF($A119="","",IFERROR(TRIM(INDEX(Responses!$A$2:$AN$301,MATCH($A119,Responses!$AQ$2:$AQ$301,0),MATCH(Lists!$B$27,Responses!$A$1:$AN$1,0))&amp;""),""))</f>
        <v/>
      </c>
    </row>
    <row r="120" ht="60" customHeight="1">
      <c r="A120" s="23">
        <f>IF(ISNUMBER(MATCH(116,Responses!$AQ$2:$AQ$301,0)),116,"")</f>
        <v/>
      </c>
      <c r="B120" s="23">
        <f>IF($A120="","",IFERROR(TRIM(INDEX(Responses!$A$2:$AN$301,MATCH($A120,Responses!$AQ$2:$AQ$301,0),MATCH(Lists!$B$3,Responses!$A$1:$AN$1,0))&amp;""),""))</f>
        <v/>
      </c>
      <c r="C120" s="23">
        <f>IF($A120="","",IF(IFERROR(TRIM(INDEX(Responses!$A$2:$AN$301,MATCH($A120,Responses!$AQ$2:$AQ$301,0),MATCH(Lists!$B$5,Responses!$A$1:$AN$1,0))&amp;""),"")&lt;&gt;"",IFERROR(TRIM(INDEX(Responses!$A$2:$AN$301,MATCH($A120,Responses!$AQ$2:$AQ$301,0),MATCH(Lists!$B$5,Responses!$A$1:$AN$1,0))&amp;""),""),IFERROR(TRIM(INDEX(Responses!$A$2:$AN$301,MATCH($A120,Responses!$AQ$2:$AQ$301,0),MATCH(Lists!$B$6,Responses!$A$1:$AN$1,0))&amp;""),"")))</f>
        <v/>
      </c>
      <c r="D120" s="23">
        <f>IF($A120="","",IFERROR(TRIM(INDEX(Responses!$A$2:$AN$301,MATCH($A120,Responses!$AQ$2:$AQ$301,0),MATCH(Lists!$B$24,Responses!$A$1:$AN$1,0))&amp;""),""))</f>
        <v/>
      </c>
      <c r="E120" s="23">
        <f>IF($A120="","",IFERROR(TRIM(INDEX(Responses!$A$2:$AN$301,MATCH($A120,Responses!$AQ$2:$AQ$301,0),MATCH(Lists!$B$25,Responses!$A$1:$AN$1,0))&amp;""),""))</f>
        <v/>
      </c>
      <c r="F120" s="23">
        <f>IF($A120="","",IFERROR(TRIM(INDEX(Responses!$A$2:$AN$301,MATCH($A120,Responses!$AQ$2:$AQ$301,0),MATCH(Lists!$B$26,Responses!$A$1:$AN$1,0))&amp;""),""))</f>
        <v/>
      </c>
      <c r="G120" s="23">
        <f>IF($A120="","",IFERROR(TRIM(INDEX(Responses!$A$2:$AN$301,MATCH($A120,Responses!$AQ$2:$AQ$301,0),MATCH(Lists!$B$27,Responses!$A$1:$AN$1,0))&amp;""),""))</f>
        <v/>
      </c>
    </row>
    <row r="121" ht="60" customHeight="1">
      <c r="A121" s="23">
        <f>IF(ISNUMBER(MATCH(117,Responses!$AQ$2:$AQ$301,0)),117,"")</f>
        <v/>
      </c>
      <c r="B121" s="23">
        <f>IF($A121="","",IFERROR(TRIM(INDEX(Responses!$A$2:$AN$301,MATCH($A121,Responses!$AQ$2:$AQ$301,0),MATCH(Lists!$B$3,Responses!$A$1:$AN$1,0))&amp;""),""))</f>
        <v/>
      </c>
      <c r="C121" s="23">
        <f>IF($A121="","",IF(IFERROR(TRIM(INDEX(Responses!$A$2:$AN$301,MATCH($A121,Responses!$AQ$2:$AQ$301,0),MATCH(Lists!$B$5,Responses!$A$1:$AN$1,0))&amp;""),"")&lt;&gt;"",IFERROR(TRIM(INDEX(Responses!$A$2:$AN$301,MATCH($A121,Responses!$AQ$2:$AQ$301,0),MATCH(Lists!$B$5,Responses!$A$1:$AN$1,0))&amp;""),""),IFERROR(TRIM(INDEX(Responses!$A$2:$AN$301,MATCH($A121,Responses!$AQ$2:$AQ$301,0),MATCH(Lists!$B$6,Responses!$A$1:$AN$1,0))&amp;""),"")))</f>
        <v/>
      </c>
      <c r="D121" s="23">
        <f>IF($A121="","",IFERROR(TRIM(INDEX(Responses!$A$2:$AN$301,MATCH($A121,Responses!$AQ$2:$AQ$301,0),MATCH(Lists!$B$24,Responses!$A$1:$AN$1,0))&amp;""),""))</f>
        <v/>
      </c>
      <c r="E121" s="23">
        <f>IF($A121="","",IFERROR(TRIM(INDEX(Responses!$A$2:$AN$301,MATCH($A121,Responses!$AQ$2:$AQ$301,0),MATCH(Lists!$B$25,Responses!$A$1:$AN$1,0))&amp;""),""))</f>
        <v/>
      </c>
      <c r="F121" s="23">
        <f>IF($A121="","",IFERROR(TRIM(INDEX(Responses!$A$2:$AN$301,MATCH($A121,Responses!$AQ$2:$AQ$301,0),MATCH(Lists!$B$26,Responses!$A$1:$AN$1,0))&amp;""),""))</f>
        <v/>
      </c>
      <c r="G121" s="23">
        <f>IF($A121="","",IFERROR(TRIM(INDEX(Responses!$A$2:$AN$301,MATCH($A121,Responses!$AQ$2:$AQ$301,0),MATCH(Lists!$B$27,Responses!$A$1:$AN$1,0))&amp;""),""))</f>
        <v/>
      </c>
    </row>
    <row r="122" ht="60" customHeight="1">
      <c r="A122" s="23">
        <f>IF(ISNUMBER(MATCH(118,Responses!$AQ$2:$AQ$301,0)),118,"")</f>
        <v/>
      </c>
      <c r="B122" s="23">
        <f>IF($A122="","",IFERROR(TRIM(INDEX(Responses!$A$2:$AN$301,MATCH($A122,Responses!$AQ$2:$AQ$301,0),MATCH(Lists!$B$3,Responses!$A$1:$AN$1,0))&amp;""),""))</f>
        <v/>
      </c>
      <c r="C122" s="23">
        <f>IF($A122="","",IF(IFERROR(TRIM(INDEX(Responses!$A$2:$AN$301,MATCH($A122,Responses!$AQ$2:$AQ$301,0),MATCH(Lists!$B$5,Responses!$A$1:$AN$1,0))&amp;""),"")&lt;&gt;"",IFERROR(TRIM(INDEX(Responses!$A$2:$AN$301,MATCH($A122,Responses!$AQ$2:$AQ$301,0),MATCH(Lists!$B$5,Responses!$A$1:$AN$1,0))&amp;""),""),IFERROR(TRIM(INDEX(Responses!$A$2:$AN$301,MATCH($A122,Responses!$AQ$2:$AQ$301,0),MATCH(Lists!$B$6,Responses!$A$1:$AN$1,0))&amp;""),"")))</f>
        <v/>
      </c>
      <c r="D122" s="23">
        <f>IF($A122="","",IFERROR(TRIM(INDEX(Responses!$A$2:$AN$301,MATCH($A122,Responses!$AQ$2:$AQ$301,0),MATCH(Lists!$B$24,Responses!$A$1:$AN$1,0))&amp;""),""))</f>
        <v/>
      </c>
      <c r="E122" s="23">
        <f>IF($A122="","",IFERROR(TRIM(INDEX(Responses!$A$2:$AN$301,MATCH($A122,Responses!$AQ$2:$AQ$301,0),MATCH(Lists!$B$25,Responses!$A$1:$AN$1,0))&amp;""),""))</f>
        <v/>
      </c>
      <c r="F122" s="23">
        <f>IF($A122="","",IFERROR(TRIM(INDEX(Responses!$A$2:$AN$301,MATCH($A122,Responses!$AQ$2:$AQ$301,0),MATCH(Lists!$B$26,Responses!$A$1:$AN$1,0))&amp;""),""))</f>
        <v/>
      </c>
      <c r="G122" s="23">
        <f>IF($A122="","",IFERROR(TRIM(INDEX(Responses!$A$2:$AN$301,MATCH($A122,Responses!$AQ$2:$AQ$301,0),MATCH(Lists!$B$27,Responses!$A$1:$AN$1,0))&amp;""),""))</f>
        <v/>
      </c>
    </row>
    <row r="123" ht="60" customHeight="1">
      <c r="A123" s="23">
        <f>IF(ISNUMBER(MATCH(119,Responses!$AQ$2:$AQ$301,0)),119,"")</f>
        <v/>
      </c>
      <c r="B123" s="23">
        <f>IF($A123="","",IFERROR(TRIM(INDEX(Responses!$A$2:$AN$301,MATCH($A123,Responses!$AQ$2:$AQ$301,0),MATCH(Lists!$B$3,Responses!$A$1:$AN$1,0))&amp;""),""))</f>
        <v/>
      </c>
      <c r="C123" s="23">
        <f>IF($A123="","",IF(IFERROR(TRIM(INDEX(Responses!$A$2:$AN$301,MATCH($A123,Responses!$AQ$2:$AQ$301,0),MATCH(Lists!$B$5,Responses!$A$1:$AN$1,0))&amp;""),"")&lt;&gt;"",IFERROR(TRIM(INDEX(Responses!$A$2:$AN$301,MATCH($A123,Responses!$AQ$2:$AQ$301,0),MATCH(Lists!$B$5,Responses!$A$1:$AN$1,0))&amp;""),""),IFERROR(TRIM(INDEX(Responses!$A$2:$AN$301,MATCH($A123,Responses!$AQ$2:$AQ$301,0),MATCH(Lists!$B$6,Responses!$A$1:$AN$1,0))&amp;""),"")))</f>
        <v/>
      </c>
      <c r="D123" s="23">
        <f>IF($A123="","",IFERROR(TRIM(INDEX(Responses!$A$2:$AN$301,MATCH($A123,Responses!$AQ$2:$AQ$301,0),MATCH(Lists!$B$24,Responses!$A$1:$AN$1,0))&amp;""),""))</f>
        <v/>
      </c>
      <c r="E123" s="23">
        <f>IF($A123="","",IFERROR(TRIM(INDEX(Responses!$A$2:$AN$301,MATCH($A123,Responses!$AQ$2:$AQ$301,0),MATCH(Lists!$B$25,Responses!$A$1:$AN$1,0))&amp;""),""))</f>
        <v/>
      </c>
      <c r="F123" s="23">
        <f>IF($A123="","",IFERROR(TRIM(INDEX(Responses!$A$2:$AN$301,MATCH($A123,Responses!$AQ$2:$AQ$301,0),MATCH(Lists!$B$26,Responses!$A$1:$AN$1,0))&amp;""),""))</f>
        <v/>
      </c>
      <c r="G123" s="23">
        <f>IF($A123="","",IFERROR(TRIM(INDEX(Responses!$A$2:$AN$301,MATCH($A123,Responses!$AQ$2:$AQ$301,0),MATCH(Lists!$B$27,Responses!$A$1:$AN$1,0))&amp;""),""))</f>
        <v/>
      </c>
    </row>
    <row r="124" ht="60" customHeight="1">
      <c r="A124" s="23">
        <f>IF(ISNUMBER(MATCH(120,Responses!$AQ$2:$AQ$301,0)),120,"")</f>
        <v/>
      </c>
      <c r="B124" s="23">
        <f>IF($A124="","",IFERROR(TRIM(INDEX(Responses!$A$2:$AN$301,MATCH($A124,Responses!$AQ$2:$AQ$301,0),MATCH(Lists!$B$3,Responses!$A$1:$AN$1,0))&amp;""),""))</f>
        <v/>
      </c>
      <c r="C124" s="23">
        <f>IF($A124="","",IF(IFERROR(TRIM(INDEX(Responses!$A$2:$AN$301,MATCH($A124,Responses!$AQ$2:$AQ$301,0),MATCH(Lists!$B$5,Responses!$A$1:$AN$1,0))&amp;""),"")&lt;&gt;"",IFERROR(TRIM(INDEX(Responses!$A$2:$AN$301,MATCH($A124,Responses!$AQ$2:$AQ$301,0),MATCH(Lists!$B$5,Responses!$A$1:$AN$1,0))&amp;""),""),IFERROR(TRIM(INDEX(Responses!$A$2:$AN$301,MATCH($A124,Responses!$AQ$2:$AQ$301,0),MATCH(Lists!$B$6,Responses!$A$1:$AN$1,0))&amp;""),"")))</f>
        <v/>
      </c>
      <c r="D124" s="23">
        <f>IF($A124="","",IFERROR(TRIM(INDEX(Responses!$A$2:$AN$301,MATCH($A124,Responses!$AQ$2:$AQ$301,0),MATCH(Lists!$B$24,Responses!$A$1:$AN$1,0))&amp;""),""))</f>
        <v/>
      </c>
      <c r="E124" s="23">
        <f>IF($A124="","",IFERROR(TRIM(INDEX(Responses!$A$2:$AN$301,MATCH($A124,Responses!$AQ$2:$AQ$301,0),MATCH(Lists!$B$25,Responses!$A$1:$AN$1,0))&amp;""),""))</f>
        <v/>
      </c>
      <c r="F124" s="23">
        <f>IF($A124="","",IFERROR(TRIM(INDEX(Responses!$A$2:$AN$301,MATCH($A124,Responses!$AQ$2:$AQ$301,0),MATCH(Lists!$B$26,Responses!$A$1:$AN$1,0))&amp;""),""))</f>
        <v/>
      </c>
      <c r="G124" s="23">
        <f>IF($A124="","",IFERROR(TRIM(INDEX(Responses!$A$2:$AN$301,MATCH($A124,Responses!$AQ$2:$AQ$301,0),MATCH(Lists!$B$27,Responses!$A$1:$AN$1,0))&amp;""),""))</f>
        <v/>
      </c>
    </row>
    <row r="125" ht="60" customHeight="1">
      <c r="A125" s="23">
        <f>IF(ISNUMBER(MATCH(121,Responses!$AQ$2:$AQ$301,0)),121,"")</f>
        <v/>
      </c>
      <c r="B125" s="23">
        <f>IF($A125="","",IFERROR(TRIM(INDEX(Responses!$A$2:$AN$301,MATCH($A125,Responses!$AQ$2:$AQ$301,0),MATCH(Lists!$B$3,Responses!$A$1:$AN$1,0))&amp;""),""))</f>
        <v/>
      </c>
      <c r="C125" s="23">
        <f>IF($A125="","",IF(IFERROR(TRIM(INDEX(Responses!$A$2:$AN$301,MATCH($A125,Responses!$AQ$2:$AQ$301,0),MATCH(Lists!$B$5,Responses!$A$1:$AN$1,0))&amp;""),"")&lt;&gt;"",IFERROR(TRIM(INDEX(Responses!$A$2:$AN$301,MATCH($A125,Responses!$AQ$2:$AQ$301,0),MATCH(Lists!$B$5,Responses!$A$1:$AN$1,0))&amp;""),""),IFERROR(TRIM(INDEX(Responses!$A$2:$AN$301,MATCH($A125,Responses!$AQ$2:$AQ$301,0),MATCH(Lists!$B$6,Responses!$A$1:$AN$1,0))&amp;""),"")))</f>
        <v/>
      </c>
      <c r="D125" s="23">
        <f>IF($A125="","",IFERROR(TRIM(INDEX(Responses!$A$2:$AN$301,MATCH($A125,Responses!$AQ$2:$AQ$301,0),MATCH(Lists!$B$24,Responses!$A$1:$AN$1,0))&amp;""),""))</f>
        <v/>
      </c>
      <c r="E125" s="23">
        <f>IF($A125="","",IFERROR(TRIM(INDEX(Responses!$A$2:$AN$301,MATCH($A125,Responses!$AQ$2:$AQ$301,0),MATCH(Lists!$B$25,Responses!$A$1:$AN$1,0))&amp;""),""))</f>
        <v/>
      </c>
      <c r="F125" s="23">
        <f>IF($A125="","",IFERROR(TRIM(INDEX(Responses!$A$2:$AN$301,MATCH($A125,Responses!$AQ$2:$AQ$301,0),MATCH(Lists!$B$26,Responses!$A$1:$AN$1,0))&amp;""),""))</f>
        <v/>
      </c>
      <c r="G125" s="23">
        <f>IF($A125="","",IFERROR(TRIM(INDEX(Responses!$A$2:$AN$301,MATCH($A125,Responses!$AQ$2:$AQ$301,0),MATCH(Lists!$B$27,Responses!$A$1:$AN$1,0))&amp;""),""))</f>
        <v/>
      </c>
    </row>
    <row r="126" ht="60" customHeight="1">
      <c r="A126" s="23">
        <f>IF(ISNUMBER(MATCH(122,Responses!$AQ$2:$AQ$301,0)),122,"")</f>
        <v/>
      </c>
      <c r="B126" s="23">
        <f>IF($A126="","",IFERROR(TRIM(INDEX(Responses!$A$2:$AN$301,MATCH($A126,Responses!$AQ$2:$AQ$301,0),MATCH(Lists!$B$3,Responses!$A$1:$AN$1,0))&amp;""),""))</f>
        <v/>
      </c>
      <c r="C126" s="23">
        <f>IF($A126="","",IF(IFERROR(TRIM(INDEX(Responses!$A$2:$AN$301,MATCH($A126,Responses!$AQ$2:$AQ$301,0),MATCH(Lists!$B$5,Responses!$A$1:$AN$1,0))&amp;""),"")&lt;&gt;"",IFERROR(TRIM(INDEX(Responses!$A$2:$AN$301,MATCH($A126,Responses!$AQ$2:$AQ$301,0),MATCH(Lists!$B$5,Responses!$A$1:$AN$1,0))&amp;""),""),IFERROR(TRIM(INDEX(Responses!$A$2:$AN$301,MATCH($A126,Responses!$AQ$2:$AQ$301,0),MATCH(Lists!$B$6,Responses!$A$1:$AN$1,0))&amp;""),"")))</f>
        <v/>
      </c>
      <c r="D126" s="23">
        <f>IF($A126="","",IFERROR(TRIM(INDEX(Responses!$A$2:$AN$301,MATCH($A126,Responses!$AQ$2:$AQ$301,0),MATCH(Lists!$B$24,Responses!$A$1:$AN$1,0))&amp;""),""))</f>
        <v/>
      </c>
      <c r="E126" s="23">
        <f>IF($A126="","",IFERROR(TRIM(INDEX(Responses!$A$2:$AN$301,MATCH($A126,Responses!$AQ$2:$AQ$301,0),MATCH(Lists!$B$25,Responses!$A$1:$AN$1,0))&amp;""),""))</f>
        <v/>
      </c>
      <c r="F126" s="23">
        <f>IF($A126="","",IFERROR(TRIM(INDEX(Responses!$A$2:$AN$301,MATCH($A126,Responses!$AQ$2:$AQ$301,0),MATCH(Lists!$B$26,Responses!$A$1:$AN$1,0))&amp;""),""))</f>
        <v/>
      </c>
      <c r="G126" s="23">
        <f>IF($A126="","",IFERROR(TRIM(INDEX(Responses!$A$2:$AN$301,MATCH($A126,Responses!$AQ$2:$AQ$301,0),MATCH(Lists!$B$27,Responses!$A$1:$AN$1,0))&amp;""),""))</f>
        <v/>
      </c>
    </row>
    <row r="127" ht="60" customHeight="1">
      <c r="A127" s="23">
        <f>IF(ISNUMBER(MATCH(123,Responses!$AQ$2:$AQ$301,0)),123,"")</f>
        <v/>
      </c>
      <c r="B127" s="23">
        <f>IF($A127="","",IFERROR(TRIM(INDEX(Responses!$A$2:$AN$301,MATCH($A127,Responses!$AQ$2:$AQ$301,0),MATCH(Lists!$B$3,Responses!$A$1:$AN$1,0))&amp;""),""))</f>
        <v/>
      </c>
      <c r="C127" s="23">
        <f>IF($A127="","",IF(IFERROR(TRIM(INDEX(Responses!$A$2:$AN$301,MATCH($A127,Responses!$AQ$2:$AQ$301,0),MATCH(Lists!$B$5,Responses!$A$1:$AN$1,0))&amp;""),"")&lt;&gt;"",IFERROR(TRIM(INDEX(Responses!$A$2:$AN$301,MATCH($A127,Responses!$AQ$2:$AQ$301,0),MATCH(Lists!$B$5,Responses!$A$1:$AN$1,0))&amp;""),""),IFERROR(TRIM(INDEX(Responses!$A$2:$AN$301,MATCH($A127,Responses!$AQ$2:$AQ$301,0),MATCH(Lists!$B$6,Responses!$A$1:$AN$1,0))&amp;""),"")))</f>
        <v/>
      </c>
      <c r="D127" s="23">
        <f>IF($A127="","",IFERROR(TRIM(INDEX(Responses!$A$2:$AN$301,MATCH($A127,Responses!$AQ$2:$AQ$301,0),MATCH(Lists!$B$24,Responses!$A$1:$AN$1,0))&amp;""),""))</f>
        <v/>
      </c>
      <c r="E127" s="23">
        <f>IF($A127="","",IFERROR(TRIM(INDEX(Responses!$A$2:$AN$301,MATCH($A127,Responses!$AQ$2:$AQ$301,0),MATCH(Lists!$B$25,Responses!$A$1:$AN$1,0))&amp;""),""))</f>
        <v/>
      </c>
      <c r="F127" s="23">
        <f>IF($A127="","",IFERROR(TRIM(INDEX(Responses!$A$2:$AN$301,MATCH($A127,Responses!$AQ$2:$AQ$301,0),MATCH(Lists!$B$26,Responses!$A$1:$AN$1,0))&amp;""),""))</f>
        <v/>
      </c>
      <c r="G127" s="23">
        <f>IF($A127="","",IFERROR(TRIM(INDEX(Responses!$A$2:$AN$301,MATCH($A127,Responses!$AQ$2:$AQ$301,0),MATCH(Lists!$B$27,Responses!$A$1:$AN$1,0))&amp;""),""))</f>
        <v/>
      </c>
    </row>
    <row r="128" ht="60" customHeight="1">
      <c r="A128" s="23">
        <f>IF(ISNUMBER(MATCH(124,Responses!$AQ$2:$AQ$301,0)),124,"")</f>
        <v/>
      </c>
      <c r="B128" s="23">
        <f>IF($A128="","",IFERROR(TRIM(INDEX(Responses!$A$2:$AN$301,MATCH($A128,Responses!$AQ$2:$AQ$301,0),MATCH(Lists!$B$3,Responses!$A$1:$AN$1,0))&amp;""),""))</f>
        <v/>
      </c>
      <c r="C128" s="23">
        <f>IF($A128="","",IF(IFERROR(TRIM(INDEX(Responses!$A$2:$AN$301,MATCH($A128,Responses!$AQ$2:$AQ$301,0),MATCH(Lists!$B$5,Responses!$A$1:$AN$1,0))&amp;""),"")&lt;&gt;"",IFERROR(TRIM(INDEX(Responses!$A$2:$AN$301,MATCH($A128,Responses!$AQ$2:$AQ$301,0),MATCH(Lists!$B$5,Responses!$A$1:$AN$1,0))&amp;""),""),IFERROR(TRIM(INDEX(Responses!$A$2:$AN$301,MATCH($A128,Responses!$AQ$2:$AQ$301,0),MATCH(Lists!$B$6,Responses!$A$1:$AN$1,0))&amp;""),"")))</f>
        <v/>
      </c>
      <c r="D128" s="23">
        <f>IF($A128="","",IFERROR(TRIM(INDEX(Responses!$A$2:$AN$301,MATCH($A128,Responses!$AQ$2:$AQ$301,0),MATCH(Lists!$B$24,Responses!$A$1:$AN$1,0))&amp;""),""))</f>
        <v/>
      </c>
      <c r="E128" s="23">
        <f>IF($A128="","",IFERROR(TRIM(INDEX(Responses!$A$2:$AN$301,MATCH($A128,Responses!$AQ$2:$AQ$301,0),MATCH(Lists!$B$25,Responses!$A$1:$AN$1,0))&amp;""),""))</f>
        <v/>
      </c>
      <c r="F128" s="23">
        <f>IF($A128="","",IFERROR(TRIM(INDEX(Responses!$A$2:$AN$301,MATCH($A128,Responses!$AQ$2:$AQ$301,0),MATCH(Lists!$B$26,Responses!$A$1:$AN$1,0))&amp;""),""))</f>
        <v/>
      </c>
      <c r="G128" s="23">
        <f>IF($A128="","",IFERROR(TRIM(INDEX(Responses!$A$2:$AN$301,MATCH($A128,Responses!$AQ$2:$AQ$301,0),MATCH(Lists!$B$27,Responses!$A$1:$AN$1,0))&amp;""),""))</f>
        <v/>
      </c>
    </row>
    <row r="129" ht="60" customHeight="1">
      <c r="A129" s="23">
        <f>IF(ISNUMBER(MATCH(125,Responses!$AQ$2:$AQ$301,0)),125,"")</f>
        <v/>
      </c>
      <c r="B129" s="23">
        <f>IF($A129="","",IFERROR(TRIM(INDEX(Responses!$A$2:$AN$301,MATCH($A129,Responses!$AQ$2:$AQ$301,0),MATCH(Lists!$B$3,Responses!$A$1:$AN$1,0))&amp;""),""))</f>
        <v/>
      </c>
      <c r="C129" s="23">
        <f>IF($A129="","",IF(IFERROR(TRIM(INDEX(Responses!$A$2:$AN$301,MATCH($A129,Responses!$AQ$2:$AQ$301,0),MATCH(Lists!$B$5,Responses!$A$1:$AN$1,0))&amp;""),"")&lt;&gt;"",IFERROR(TRIM(INDEX(Responses!$A$2:$AN$301,MATCH($A129,Responses!$AQ$2:$AQ$301,0),MATCH(Lists!$B$5,Responses!$A$1:$AN$1,0))&amp;""),""),IFERROR(TRIM(INDEX(Responses!$A$2:$AN$301,MATCH($A129,Responses!$AQ$2:$AQ$301,0),MATCH(Lists!$B$6,Responses!$A$1:$AN$1,0))&amp;""),"")))</f>
        <v/>
      </c>
      <c r="D129" s="23">
        <f>IF($A129="","",IFERROR(TRIM(INDEX(Responses!$A$2:$AN$301,MATCH($A129,Responses!$AQ$2:$AQ$301,0),MATCH(Lists!$B$24,Responses!$A$1:$AN$1,0))&amp;""),""))</f>
        <v/>
      </c>
      <c r="E129" s="23">
        <f>IF($A129="","",IFERROR(TRIM(INDEX(Responses!$A$2:$AN$301,MATCH($A129,Responses!$AQ$2:$AQ$301,0),MATCH(Lists!$B$25,Responses!$A$1:$AN$1,0))&amp;""),""))</f>
        <v/>
      </c>
      <c r="F129" s="23">
        <f>IF($A129="","",IFERROR(TRIM(INDEX(Responses!$A$2:$AN$301,MATCH($A129,Responses!$AQ$2:$AQ$301,0),MATCH(Lists!$B$26,Responses!$A$1:$AN$1,0))&amp;""),""))</f>
        <v/>
      </c>
      <c r="G129" s="23">
        <f>IF($A129="","",IFERROR(TRIM(INDEX(Responses!$A$2:$AN$301,MATCH($A129,Responses!$AQ$2:$AQ$301,0),MATCH(Lists!$B$27,Responses!$A$1:$AN$1,0))&amp;""),""))</f>
        <v/>
      </c>
    </row>
    <row r="130" ht="60" customHeight="1">
      <c r="A130" s="23">
        <f>IF(ISNUMBER(MATCH(126,Responses!$AQ$2:$AQ$301,0)),126,"")</f>
        <v/>
      </c>
      <c r="B130" s="23">
        <f>IF($A130="","",IFERROR(TRIM(INDEX(Responses!$A$2:$AN$301,MATCH($A130,Responses!$AQ$2:$AQ$301,0),MATCH(Lists!$B$3,Responses!$A$1:$AN$1,0))&amp;""),""))</f>
        <v/>
      </c>
      <c r="C130" s="23">
        <f>IF($A130="","",IF(IFERROR(TRIM(INDEX(Responses!$A$2:$AN$301,MATCH($A130,Responses!$AQ$2:$AQ$301,0),MATCH(Lists!$B$5,Responses!$A$1:$AN$1,0))&amp;""),"")&lt;&gt;"",IFERROR(TRIM(INDEX(Responses!$A$2:$AN$301,MATCH($A130,Responses!$AQ$2:$AQ$301,0),MATCH(Lists!$B$5,Responses!$A$1:$AN$1,0))&amp;""),""),IFERROR(TRIM(INDEX(Responses!$A$2:$AN$301,MATCH($A130,Responses!$AQ$2:$AQ$301,0),MATCH(Lists!$B$6,Responses!$A$1:$AN$1,0))&amp;""),"")))</f>
        <v/>
      </c>
      <c r="D130" s="23">
        <f>IF($A130="","",IFERROR(TRIM(INDEX(Responses!$A$2:$AN$301,MATCH($A130,Responses!$AQ$2:$AQ$301,0),MATCH(Lists!$B$24,Responses!$A$1:$AN$1,0))&amp;""),""))</f>
        <v/>
      </c>
      <c r="E130" s="23">
        <f>IF($A130="","",IFERROR(TRIM(INDEX(Responses!$A$2:$AN$301,MATCH($A130,Responses!$AQ$2:$AQ$301,0),MATCH(Lists!$B$25,Responses!$A$1:$AN$1,0))&amp;""),""))</f>
        <v/>
      </c>
      <c r="F130" s="23">
        <f>IF($A130="","",IFERROR(TRIM(INDEX(Responses!$A$2:$AN$301,MATCH($A130,Responses!$AQ$2:$AQ$301,0),MATCH(Lists!$B$26,Responses!$A$1:$AN$1,0))&amp;""),""))</f>
        <v/>
      </c>
      <c r="G130" s="23">
        <f>IF($A130="","",IFERROR(TRIM(INDEX(Responses!$A$2:$AN$301,MATCH($A130,Responses!$AQ$2:$AQ$301,0),MATCH(Lists!$B$27,Responses!$A$1:$AN$1,0))&amp;""),""))</f>
        <v/>
      </c>
    </row>
    <row r="131" ht="60" customHeight="1">
      <c r="A131" s="23">
        <f>IF(ISNUMBER(MATCH(127,Responses!$AQ$2:$AQ$301,0)),127,"")</f>
        <v/>
      </c>
      <c r="B131" s="23">
        <f>IF($A131="","",IFERROR(TRIM(INDEX(Responses!$A$2:$AN$301,MATCH($A131,Responses!$AQ$2:$AQ$301,0),MATCH(Lists!$B$3,Responses!$A$1:$AN$1,0))&amp;""),""))</f>
        <v/>
      </c>
      <c r="C131" s="23">
        <f>IF($A131="","",IF(IFERROR(TRIM(INDEX(Responses!$A$2:$AN$301,MATCH($A131,Responses!$AQ$2:$AQ$301,0),MATCH(Lists!$B$5,Responses!$A$1:$AN$1,0))&amp;""),"")&lt;&gt;"",IFERROR(TRIM(INDEX(Responses!$A$2:$AN$301,MATCH($A131,Responses!$AQ$2:$AQ$301,0),MATCH(Lists!$B$5,Responses!$A$1:$AN$1,0))&amp;""),""),IFERROR(TRIM(INDEX(Responses!$A$2:$AN$301,MATCH($A131,Responses!$AQ$2:$AQ$301,0),MATCH(Lists!$B$6,Responses!$A$1:$AN$1,0))&amp;""),"")))</f>
        <v/>
      </c>
      <c r="D131" s="23">
        <f>IF($A131="","",IFERROR(TRIM(INDEX(Responses!$A$2:$AN$301,MATCH($A131,Responses!$AQ$2:$AQ$301,0),MATCH(Lists!$B$24,Responses!$A$1:$AN$1,0))&amp;""),""))</f>
        <v/>
      </c>
      <c r="E131" s="23">
        <f>IF($A131="","",IFERROR(TRIM(INDEX(Responses!$A$2:$AN$301,MATCH($A131,Responses!$AQ$2:$AQ$301,0),MATCH(Lists!$B$25,Responses!$A$1:$AN$1,0))&amp;""),""))</f>
        <v/>
      </c>
      <c r="F131" s="23">
        <f>IF($A131="","",IFERROR(TRIM(INDEX(Responses!$A$2:$AN$301,MATCH($A131,Responses!$AQ$2:$AQ$301,0),MATCH(Lists!$B$26,Responses!$A$1:$AN$1,0))&amp;""),""))</f>
        <v/>
      </c>
      <c r="G131" s="23">
        <f>IF($A131="","",IFERROR(TRIM(INDEX(Responses!$A$2:$AN$301,MATCH($A131,Responses!$AQ$2:$AQ$301,0),MATCH(Lists!$B$27,Responses!$A$1:$AN$1,0))&amp;""),""))</f>
        <v/>
      </c>
    </row>
    <row r="132" ht="60" customHeight="1">
      <c r="A132" s="23">
        <f>IF(ISNUMBER(MATCH(128,Responses!$AQ$2:$AQ$301,0)),128,"")</f>
        <v/>
      </c>
      <c r="B132" s="23">
        <f>IF($A132="","",IFERROR(TRIM(INDEX(Responses!$A$2:$AN$301,MATCH($A132,Responses!$AQ$2:$AQ$301,0),MATCH(Lists!$B$3,Responses!$A$1:$AN$1,0))&amp;""),""))</f>
        <v/>
      </c>
      <c r="C132" s="23">
        <f>IF($A132="","",IF(IFERROR(TRIM(INDEX(Responses!$A$2:$AN$301,MATCH($A132,Responses!$AQ$2:$AQ$301,0),MATCH(Lists!$B$5,Responses!$A$1:$AN$1,0))&amp;""),"")&lt;&gt;"",IFERROR(TRIM(INDEX(Responses!$A$2:$AN$301,MATCH($A132,Responses!$AQ$2:$AQ$301,0),MATCH(Lists!$B$5,Responses!$A$1:$AN$1,0))&amp;""),""),IFERROR(TRIM(INDEX(Responses!$A$2:$AN$301,MATCH($A132,Responses!$AQ$2:$AQ$301,0),MATCH(Lists!$B$6,Responses!$A$1:$AN$1,0))&amp;""),"")))</f>
        <v/>
      </c>
      <c r="D132" s="23">
        <f>IF($A132="","",IFERROR(TRIM(INDEX(Responses!$A$2:$AN$301,MATCH($A132,Responses!$AQ$2:$AQ$301,0),MATCH(Lists!$B$24,Responses!$A$1:$AN$1,0))&amp;""),""))</f>
        <v/>
      </c>
      <c r="E132" s="23">
        <f>IF($A132="","",IFERROR(TRIM(INDEX(Responses!$A$2:$AN$301,MATCH($A132,Responses!$AQ$2:$AQ$301,0),MATCH(Lists!$B$25,Responses!$A$1:$AN$1,0))&amp;""),""))</f>
        <v/>
      </c>
      <c r="F132" s="23">
        <f>IF($A132="","",IFERROR(TRIM(INDEX(Responses!$A$2:$AN$301,MATCH($A132,Responses!$AQ$2:$AQ$301,0),MATCH(Lists!$B$26,Responses!$A$1:$AN$1,0))&amp;""),""))</f>
        <v/>
      </c>
      <c r="G132" s="23">
        <f>IF($A132="","",IFERROR(TRIM(INDEX(Responses!$A$2:$AN$301,MATCH($A132,Responses!$AQ$2:$AQ$301,0),MATCH(Lists!$B$27,Responses!$A$1:$AN$1,0))&amp;""),""))</f>
        <v/>
      </c>
    </row>
    <row r="133" ht="60" customHeight="1">
      <c r="A133" s="23">
        <f>IF(ISNUMBER(MATCH(129,Responses!$AQ$2:$AQ$301,0)),129,"")</f>
        <v/>
      </c>
      <c r="B133" s="23">
        <f>IF($A133="","",IFERROR(TRIM(INDEX(Responses!$A$2:$AN$301,MATCH($A133,Responses!$AQ$2:$AQ$301,0),MATCH(Lists!$B$3,Responses!$A$1:$AN$1,0))&amp;""),""))</f>
        <v/>
      </c>
      <c r="C133" s="23">
        <f>IF($A133="","",IF(IFERROR(TRIM(INDEX(Responses!$A$2:$AN$301,MATCH($A133,Responses!$AQ$2:$AQ$301,0),MATCH(Lists!$B$5,Responses!$A$1:$AN$1,0))&amp;""),"")&lt;&gt;"",IFERROR(TRIM(INDEX(Responses!$A$2:$AN$301,MATCH($A133,Responses!$AQ$2:$AQ$301,0),MATCH(Lists!$B$5,Responses!$A$1:$AN$1,0))&amp;""),""),IFERROR(TRIM(INDEX(Responses!$A$2:$AN$301,MATCH($A133,Responses!$AQ$2:$AQ$301,0),MATCH(Lists!$B$6,Responses!$A$1:$AN$1,0))&amp;""),"")))</f>
        <v/>
      </c>
      <c r="D133" s="23">
        <f>IF($A133="","",IFERROR(TRIM(INDEX(Responses!$A$2:$AN$301,MATCH($A133,Responses!$AQ$2:$AQ$301,0),MATCH(Lists!$B$24,Responses!$A$1:$AN$1,0))&amp;""),""))</f>
        <v/>
      </c>
      <c r="E133" s="23">
        <f>IF($A133="","",IFERROR(TRIM(INDEX(Responses!$A$2:$AN$301,MATCH($A133,Responses!$AQ$2:$AQ$301,0),MATCH(Lists!$B$25,Responses!$A$1:$AN$1,0))&amp;""),""))</f>
        <v/>
      </c>
      <c r="F133" s="23">
        <f>IF($A133="","",IFERROR(TRIM(INDEX(Responses!$A$2:$AN$301,MATCH($A133,Responses!$AQ$2:$AQ$301,0),MATCH(Lists!$B$26,Responses!$A$1:$AN$1,0))&amp;""),""))</f>
        <v/>
      </c>
      <c r="G133" s="23">
        <f>IF($A133="","",IFERROR(TRIM(INDEX(Responses!$A$2:$AN$301,MATCH($A133,Responses!$AQ$2:$AQ$301,0),MATCH(Lists!$B$27,Responses!$A$1:$AN$1,0))&amp;""),""))</f>
        <v/>
      </c>
    </row>
    <row r="134" ht="60" customHeight="1">
      <c r="A134" s="23">
        <f>IF(ISNUMBER(MATCH(130,Responses!$AQ$2:$AQ$301,0)),130,"")</f>
        <v/>
      </c>
      <c r="B134" s="23">
        <f>IF($A134="","",IFERROR(TRIM(INDEX(Responses!$A$2:$AN$301,MATCH($A134,Responses!$AQ$2:$AQ$301,0),MATCH(Lists!$B$3,Responses!$A$1:$AN$1,0))&amp;""),""))</f>
        <v/>
      </c>
      <c r="C134" s="23">
        <f>IF($A134="","",IF(IFERROR(TRIM(INDEX(Responses!$A$2:$AN$301,MATCH($A134,Responses!$AQ$2:$AQ$301,0),MATCH(Lists!$B$5,Responses!$A$1:$AN$1,0))&amp;""),"")&lt;&gt;"",IFERROR(TRIM(INDEX(Responses!$A$2:$AN$301,MATCH($A134,Responses!$AQ$2:$AQ$301,0),MATCH(Lists!$B$5,Responses!$A$1:$AN$1,0))&amp;""),""),IFERROR(TRIM(INDEX(Responses!$A$2:$AN$301,MATCH($A134,Responses!$AQ$2:$AQ$301,0),MATCH(Lists!$B$6,Responses!$A$1:$AN$1,0))&amp;""),"")))</f>
        <v/>
      </c>
      <c r="D134" s="23">
        <f>IF($A134="","",IFERROR(TRIM(INDEX(Responses!$A$2:$AN$301,MATCH($A134,Responses!$AQ$2:$AQ$301,0),MATCH(Lists!$B$24,Responses!$A$1:$AN$1,0))&amp;""),""))</f>
        <v/>
      </c>
      <c r="E134" s="23">
        <f>IF($A134="","",IFERROR(TRIM(INDEX(Responses!$A$2:$AN$301,MATCH($A134,Responses!$AQ$2:$AQ$301,0),MATCH(Lists!$B$25,Responses!$A$1:$AN$1,0))&amp;""),""))</f>
        <v/>
      </c>
      <c r="F134" s="23">
        <f>IF($A134="","",IFERROR(TRIM(INDEX(Responses!$A$2:$AN$301,MATCH($A134,Responses!$AQ$2:$AQ$301,0),MATCH(Lists!$B$26,Responses!$A$1:$AN$1,0))&amp;""),""))</f>
        <v/>
      </c>
      <c r="G134" s="23">
        <f>IF($A134="","",IFERROR(TRIM(INDEX(Responses!$A$2:$AN$301,MATCH($A134,Responses!$AQ$2:$AQ$301,0),MATCH(Lists!$B$27,Responses!$A$1:$AN$1,0))&amp;""),""))</f>
        <v/>
      </c>
    </row>
    <row r="135" ht="60" customHeight="1">
      <c r="A135" s="23">
        <f>IF(ISNUMBER(MATCH(131,Responses!$AQ$2:$AQ$301,0)),131,"")</f>
        <v/>
      </c>
      <c r="B135" s="23">
        <f>IF($A135="","",IFERROR(TRIM(INDEX(Responses!$A$2:$AN$301,MATCH($A135,Responses!$AQ$2:$AQ$301,0),MATCH(Lists!$B$3,Responses!$A$1:$AN$1,0))&amp;""),""))</f>
        <v/>
      </c>
      <c r="C135" s="23">
        <f>IF($A135="","",IF(IFERROR(TRIM(INDEX(Responses!$A$2:$AN$301,MATCH($A135,Responses!$AQ$2:$AQ$301,0),MATCH(Lists!$B$5,Responses!$A$1:$AN$1,0))&amp;""),"")&lt;&gt;"",IFERROR(TRIM(INDEX(Responses!$A$2:$AN$301,MATCH($A135,Responses!$AQ$2:$AQ$301,0),MATCH(Lists!$B$5,Responses!$A$1:$AN$1,0))&amp;""),""),IFERROR(TRIM(INDEX(Responses!$A$2:$AN$301,MATCH($A135,Responses!$AQ$2:$AQ$301,0),MATCH(Lists!$B$6,Responses!$A$1:$AN$1,0))&amp;""),"")))</f>
        <v/>
      </c>
      <c r="D135" s="23">
        <f>IF($A135="","",IFERROR(TRIM(INDEX(Responses!$A$2:$AN$301,MATCH($A135,Responses!$AQ$2:$AQ$301,0),MATCH(Lists!$B$24,Responses!$A$1:$AN$1,0))&amp;""),""))</f>
        <v/>
      </c>
      <c r="E135" s="23">
        <f>IF($A135="","",IFERROR(TRIM(INDEX(Responses!$A$2:$AN$301,MATCH($A135,Responses!$AQ$2:$AQ$301,0),MATCH(Lists!$B$25,Responses!$A$1:$AN$1,0))&amp;""),""))</f>
        <v/>
      </c>
      <c r="F135" s="23">
        <f>IF($A135="","",IFERROR(TRIM(INDEX(Responses!$A$2:$AN$301,MATCH($A135,Responses!$AQ$2:$AQ$301,0),MATCH(Lists!$B$26,Responses!$A$1:$AN$1,0))&amp;""),""))</f>
        <v/>
      </c>
      <c r="G135" s="23">
        <f>IF($A135="","",IFERROR(TRIM(INDEX(Responses!$A$2:$AN$301,MATCH($A135,Responses!$AQ$2:$AQ$301,0),MATCH(Lists!$B$27,Responses!$A$1:$AN$1,0))&amp;""),""))</f>
        <v/>
      </c>
    </row>
    <row r="136" ht="60" customHeight="1">
      <c r="A136" s="23">
        <f>IF(ISNUMBER(MATCH(132,Responses!$AQ$2:$AQ$301,0)),132,"")</f>
        <v/>
      </c>
      <c r="B136" s="23">
        <f>IF($A136="","",IFERROR(TRIM(INDEX(Responses!$A$2:$AN$301,MATCH($A136,Responses!$AQ$2:$AQ$301,0),MATCH(Lists!$B$3,Responses!$A$1:$AN$1,0))&amp;""),""))</f>
        <v/>
      </c>
      <c r="C136" s="23">
        <f>IF($A136="","",IF(IFERROR(TRIM(INDEX(Responses!$A$2:$AN$301,MATCH($A136,Responses!$AQ$2:$AQ$301,0),MATCH(Lists!$B$5,Responses!$A$1:$AN$1,0))&amp;""),"")&lt;&gt;"",IFERROR(TRIM(INDEX(Responses!$A$2:$AN$301,MATCH($A136,Responses!$AQ$2:$AQ$301,0),MATCH(Lists!$B$5,Responses!$A$1:$AN$1,0))&amp;""),""),IFERROR(TRIM(INDEX(Responses!$A$2:$AN$301,MATCH($A136,Responses!$AQ$2:$AQ$301,0),MATCH(Lists!$B$6,Responses!$A$1:$AN$1,0))&amp;""),"")))</f>
        <v/>
      </c>
      <c r="D136" s="23">
        <f>IF($A136="","",IFERROR(TRIM(INDEX(Responses!$A$2:$AN$301,MATCH($A136,Responses!$AQ$2:$AQ$301,0),MATCH(Lists!$B$24,Responses!$A$1:$AN$1,0))&amp;""),""))</f>
        <v/>
      </c>
      <c r="E136" s="23">
        <f>IF($A136="","",IFERROR(TRIM(INDEX(Responses!$A$2:$AN$301,MATCH($A136,Responses!$AQ$2:$AQ$301,0),MATCH(Lists!$B$25,Responses!$A$1:$AN$1,0))&amp;""),""))</f>
        <v/>
      </c>
      <c r="F136" s="23">
        <f>IF($A136="","",IFERROR(TRIM(INDEX(Responses!$A$2:$AN$301,MATCH($A136,Responses!$AQ$2:$AQ$301,0),MATCH(Lists!$B$26,Responses!$A$1:$AN$1,0))&amp;""),""))</f>
        <v/>
      </c>
      <c r="G136" s="23">
        <f>IF($A136="","",IFERROR(TRIM(INDEX(Responses!$A$2:$AN$301,MATCH($A136,Responses!$AQ$2:$AQ$301,0),MATCH(Lists!$B$27,Responses!$A$1:$AN$1,0))&amp;""),""))</f>
        <v/>
      </c>
    </row>
    <row r="137" ht="60" customHeight="1">
      <c r="A137" s="23">
        <f>IF(ISNUMBER(MATCH(133,Responses!$AQ$2:$AQ$301,0)),133,"")</f>
        <v/>
      </c>
      <c r="B137" s="23">
        <f>IF($A137="","",IFERROR(TRIM(INDEX(Responses!$A$2:$AN$301,MATCH($A137,Responses!$AQ$2:$AQ$301,0),MATCH(Lists!$B$3,Responses!$A$1:$AN$1,0))&amp;""),""))</f>
        <v/>
      </c>
      <c r="C137" s="23">
        <f>IF($A137="","",IF(IFERROR(TRIM(INDEX(Responses!$A$2:$AN$301,MATCH($A137,Responses!$AQ$2:$AQ$301,0),MATCH(Lists!$B$5,Responses!$A$1:$AN$1,0))&amp;""),"")&lt;&gt;"",IFERROR(TRIM(INDEX(Responses!$A$2:$AN$301,MATCH($A137,Responses!$AQ$2:$AQ$301,0),MATCH(Lists!$B$5,Responses!$A$1:$AN$1,0))&amp;""),""),IFERROR(TRIM(INDEX(Responses!$A$2:$AN$301,MATCH($A137,Responses!$AQ$2:$AQ$301,0),MATCH(Lists!$B$6,Responses!$A$1:$AN$1,0))&amp;""),"")))</f>
        <v/>
      </c>
      <c r="D137" s="23">
        <f>IF($A137="","",IFERROR(TRIM(INDEX(Responses!$A$2:$AN$301,MATCH($A137,Responses!$AQ$2:$AQ$301,0),MATCH(Lists!$B$24,Responses!$A$1:$AN$1,0))&amp;""),""))</f>
        <v/>
      </c>
      <c r="E137" s="23">
        <f>IF($A137="","",IFERROR(TRIM(INDEX(Responses!$A$2:$AN$301,MATCH($A137,Responses!$AQ$2:$AQ$301,0),MATCH(Lists!$B$25,Responses!$A$1:$AN$1,0))&amp;""),""))</f>
        <v/>
      </c>
      <c r="F137" s="23">
        <f>IF($A137="","",IFERROR(TRIM(INDEX(Responses!$A$2:$AN$301,MATCH($A137,Responses!$AQ$2:$AQ$301,0),MATCH(Lists!$B$26,Responses!$A$1:$AN$1,0))&amp;""),""))</f>
        <v/>
      </c>
      <c r="G137" s="23">
        <f>IF($A137="","",IFERROR(TRIM(INDEX(Responses!$A$2:$AN$301,MATCH($A137,Responses!$AQ$2:$AQ$301,0),MATCH(Lists!$B$27,Responses!$A$1:$AN$1,0))&amp;""),""))</f>
        <v/>
      </c>
    </row>
    <row r="138" ht="60" customHeight="1">
      <c r="A138" s="23">
        <f>IF(ISNUMBER(MATCH(134,Responses!$AQ$2:$AQ$301,0)),134,"")</f>
        <v/>
      </c>
      <c r="B138" s="23">
        <f>IF($A138="","",IFERROR(TRIM(INDEX(Responses!$A$2:$AN$301,MATCH($A138,Responses!$AQ$2:$AQ$301,0),MATCH(Lists!$B$3,Responses!$A$1:$AN$1,0))&amp;""),""))</f>
        <v/>
      </c>
      <c r="C138" s="23">
        <f>IF($A138="","",IF(IFERROR(TRIM(INDEX(Responses!$A$2:$AN$301,MATCH($A138,Responses!$AQ$2:$AQ$301,0),MATCH(Lists!$B$5,Responses!$A$1:$AN$1,0))&amp;""),"")&lt;&gt;"",IFERROR(TRIM(INDEX(Responses!$A$2:$AN$301,MATCH($A138,Responses!$AQ$2:$AQ$301,0),MATCH(Lists!$B$5,Responses!$A$1:$AN$1,0))&amp;""),""),IFERROR(TRIM(INDEX(Responses!$A$2:$AN$301,MATCH($A138,Responses!$AQ$2:$AQ$301,0),MATCH(Lists!$B$6,Responses!$A$1:$AN$1,0))&amp;""),"")))</f>
        <v/>
      </c>
      <c r="D138" s="23">
        <f>IF($A138="","",IFERROR(TRIM(INDEX(Responses!$A$2:$AN$301,MATCH($A138,Responses!$AQ$2:$AQ$301,0),MATCH(Lists!$B$24,Responses!$A$1:$AN$1,0))&amp;""),""))</f>
        <v/>
      </c>
      <c r="E138" s="23">
        <f>IF($A138="","",IFERROR(TRIM(INDEX(Responses!$A$2:$AN$301,MATCH($A138,Responses!$AQ$2:$AQ$301,0),MATCH(Lists!$B$25,Responses!$A$1:$AN$1,0))&amp;""),""))</f>
        <v/>
      </c>
      <c r="F138" s="23">
        <f>IF($A138="","",IFERROR(TRIM(INDEX(Responses!$A$2:$AN$301,MATCH($A138,Responses!$AQ$2:$AQ$301,0),MATCH(Lists!$B$26,Responses!$A$1:$AN$1,0))&amp;""),""))</f>
        <v/>
      </c>
      <c r="G138" s="23">
        <f>IF($A138="","",IFERROR(TRIM(INDEX(Responses!$A$2:$AN$301,MATCH($A138,Responses!$AQ$2:$AQ$301,0),MATCH(Lists!$B$27,Responses!$A$1:$AN$1,0))&amp;""),""))</f>
        <v/>
      </c>
    </row>
    <row r="139" ht="60" customHeight="1">
      <c r="A139" s="23">
        <f>IF(ISNUMBER(MATCH(135,Responses!$AQ$2:$AQ$301,0)),135,"")</f>
        <v/>
      </c>
      <c r="B139" s="23">
        <f>IF($A139="","",IFERROR(TRIM(INDEX(Responses!$A$2:$AN$301,MATCH($A139,Responses!$AQ$2:$AQ$301,0),MATCH(Lists!$B$3,Responses!$A$1:$AN$1,0))&amp;""),""))</f>
        <v/>
      </c>
      <c r="C139" s="23">
        <f>IF($A139="","",IF(IFERROR(TRIM(INDEX(Responses!$A$2:$AN$301,MATCH($A139,Responses!$AQ$2:$AQ$301,0),MATCH(Lists!$B$5,Responses!$A$1:$AN$1,0))&amp;""),"")&lt;&gt;"",IFERROR(TRIM(INDEX(Responses!$A$2:$AN$301,MATCH($A139,Responses!$AQ$2:$AQ$301,0),MATCH(Lists!$B$5,Responses!$A$1:$AN$1,0))&amp;""),""),IFERROR(TRIM(INDEX(Responses!$A$2:$AN$301,MATCH($A139,Responses!$AQ$2:$AQ$301,0),MATCH(Lists!$B$6,Responses!$A$1:$AN$1,0))&amp;""),"")))</f>
        <v/>
      </c>
      <c r="D139" s="23">
        <f>IF($A139="","",IFERROR(TRIM(INDEX(Responses!$A$2:$AN$301,MATCH($A139,Responses!$AQ$2:$AQ$301,0),MATCH(Lists!$B$24,Responses!$A$1:$AN$1,0))&amp;""),""))</f>
        <v/>
      </c>
      <c r="E139" s="23">
        <f>IF($A139="","",IFERROR(TRIM(INDEX(Responses!$A$2:$AN$301,MATCH($A139,Responses!$AQ$2:$AQ$301,0),MATCH(Lists!$B$25,Responses!$A$1:$AN$1,0))&amp;""),""))</f>
        <v/>
      </c>
      <c r="F139" s="23">
        <f>IF($A139="","",IFERROR(TRIM(INDEX(Responses!$A$2:$AN$301,MATCH($A139,Responses!$AQ$2:$AQ$301,0),MATCH(Lists!$B$26,Responses!$A$1:$AN$1,0))&amp;""),""))</f>
        <v/>
      </c>
      <c r="G139" s="23">
        <f>IF($A139="","",IFERROR(TRIM(INDEX(Responses!$A$2:$AN$301,MATCH($A139,Responses!$AQ$2:$AQ$301,0),MATCH(Lists!$B$27,Responses!$A$1:$AN$1,0))&amp;""),""))</f>
        <v/>
      </c>
    </row>
    <row r="140" ht="60" customHeight="1">
      <c r="A140" s="23">
        <f>IF(ISNUMBER(MATCH(136,Responses!$AQ$2:$AQ$301,0)),136,"")</f>
        <v/>
      </c>
      <c r="B140" s="23">
        <f>IF($A140="","",IFERROR(TRIM(INDEX(Responses!$A$2:$AN$301,MATCH($A140,Responses!$AQ$2:$AQ$301,0),MATCH(Lists!$B$3,Responses!$A$1:$AN$1,0))&amp;""),""))</f>
        <v/>
      </c>
      <c r="C140" s="23">
        <f>IF($A140="","",IF(IFERROR(TRIM(INDEX(Responses!$A$2:$AN$301,MATCH($A140,Responses!$AQ$2:$AQ$301,0),MATCH(Lists!$B$5,Responses!$A$1:$AN$1,0))&amp;""),"")&lt;&gt;"",IFERROR(TRIM(INDEX(Responses!$A$2:$AN$301,MATCH($A140,Responses!$AQ$2:$AQ$301,0),MATCH(Lists!$B$5,Responses!$A$1:$AN$1,0))&amp;""),""),IFERROR(TRIM(INDEX(Responses!$A$2:$AN$301,MATCH($A140,Responses!$AQ$2:$AQ$301,0),MATCH(Lists!$B$6,Responses!$A$1:$AN$1,0))&amp;""),"")))</f>
        <v/>
      </c>
      <c r="D140" s="23">
        <f>IF($A140="","",IFERROR(TRIM(INDEX(Responses!$A$2:$AN$301,MATCH($A140,Responses!$AQ$2:$AQ$301,0),MATCH(Lists!$B$24,Responses!$A$1:$AN$1,0))&amp;""),""))</f>
        <v/>
      </c>
      <c r="E140" s="23">
        <f>IF($A140="","",IFERROR(TRIM(INDEX(Responses!$A$2:$AN$301,MATCH($A140,Responses!$AQ$2:$AQ$301,0),MATCH(Lists!$B$25,Responses!$A$1:$AN$1,0))&amp;""),""))</f>
        <v/>
      </c>
      <c r="F140" s="23">
        <f>IF($A140="","",IFERROR(TRIM(INDEX(Responses!$A$2:$AN$301,MATCH($A140,Responses!$AQ$2:$AQ$301,0),MATCH(Lists!$B$26,Responses!$A$1:$AN$1,0))&amp;""),""))</f>
        <v/>
      </c>
      <c r="G140" s="23">
        <f>IF($A140="","",IFERROR(TRIM(INDEX(Responses!$A$2:$AN$301,MATCH($A140,Responses!$AQ$2:$AQ$301,0),MATCH(Lists!$B$27,Responses!$A$1:$AN$1,0))&amp;""),""))</f>
        <v/>
      </c>
    </row>
    <row r="141" ht="60" customHeight="1">
      <c r="A141" s="23">
        <f>IF(ISNUMBER(MATCH(137,Responses!$AQ$2:$AQ$301,0)),137,"")</f>
        <v/>
      </c>
      <c r="B141" s="23">
        <f>IF($A141="","",IFERROR(TRIM(INDEX(Responses!$A$2:$AN$301,MATCH($A141,Responses!$AQ$2:$AQ$301,0),MATCH(Lists!$B$3,Responses!$A$1:$AN$1,0))&amp;""),""))</f>
        <v/>
      </c>
      <c r="C141" s="23">
        <f>IF($A141="","",IF(IFERROR(TRIM(INDEX(Responses!$A$2:$AN$301,MATCH($A141,Responses!$AQ$2:$AQ$301,0),MATCH(Lists!$B$5,Responses!$A$1:$AN$1,0))&amp;""),"")&lt;&gt;"",IFERROR(TRIM(INDEX(Responses!$A$2:$AN$301,MATCH($A141,Responses!$AQ$2:$AQ$301,0),MATCH(Lists!$B$5,Responses!$A$1:$AN$1,0))&amp;""),""),IFERROR(TRIM(INDEX(Responses!$A$2:$AN$301,MATCH($A141,Responses!$AQ$2:$AQ$301,0),MATCH(Lists!$B$6,Responses!$A$1:$AN$1,0))&amp;""),"")))</f>
        <v/>
      </c>
      <c r="D141" s="23">
        <f>IF($A141="","",IFERROR(TRIM(INDEX(Responses!$A$2:$AN$301,MATCH($A141,Responses!$AQ$2:$AQ$301,0),MATCH(Lists!$B$24,Responses!$A$1:$AN$1,0))&amp;""),""))</f>
        <v/>
      </c>
      <c r="E141" s="23">
        <f>IF($A141="","",IFERROR(TRIM(INDEX(Responses!$A$2:$AN$301,MATCH($A141,Responses!$AQ$2:$AQ$301,0),MATCH(Lists!$B$25,Responses!$A$1:$AN$1,0))&amp;""),""))</f>
        <v/>
      </c>
      <c r="F141" s="23">
        <f>IF($A141="","",IFERROR(TRIM(INDEX(Responses!$A$2:$AN$301,MATCH($A141,Responses!$AQ$2:$AQ$301,0),MATCH(Lists!$B$26,Responses!$A$1:$AN$1,0))&amp;""),""))</f>
        <v/>
      </c>
      <c r="G141" s="23">
        <f>IF($A141="","",IFERROR(TRIM(INDEX(Responses!$A$2:$AN$301,MATCH($A141,Responses!$AQ$2:$AQ$301,0),MATCH(Lists!$B$27,Responses!$A$1:$AN$1,0))&amp;""),""))</f>
        <v/>
      </c>
    </row>
    <row r="142" ht="60" customHeight="1">
      <c r="A142" s="23">
        <f>IF(ISNUMBER(MATCH(138,Responses!$AQ$2:$AQ$301,0)),138,"")</f>
        <v/>
      </c>
      <c r="B142" s="23">
        <f>IF($A142="","",IFERROR(TRIM(INDEX(Responses!$A$2:$AN$301,MATCH($A142,Responses!$AQ$2:$AQ$301,0),MATCH(Lists!$B$3,Responses!$A$1:$AN$1,0))&amp;""),""))</f>
        <v/>
      </c>
      <c r="C142" s="23">
        <f>IF($A142="","",IF(IFERROR(TRIM(INDEX(Responses!$A$2:$AN$301,MATCH($A142,Responses!$AQ$2:$AQ$301,0),MATCH(Lists!$B$5,Responses!$A$1:$AN$1,0))&amp;""),"")&lt;&gt;"",IFERROR(TRIM(INDEX(Responses!$A$2:$AN$301,MATCH($A142,Responses!$AQ$2:$AQ$301,0),MATCH(Lists!$B$5,Responses!$A$1:$AN$1,0))&amp;""),""),IFERROR(TRIM(INDEX(Responses!$A$2:$AN$301,MATCH($A142,Responses!$AQ$2:$AQ$301,0),MATCH(Lists!$B$6,Responses!$A$1:$AN$1,0))&amp;""),"")))</f>
        <v/>
      </c>
      <c r="D142" s="23">
        <f>IF($A142="","",IFERROR(TRIM(INDEX(Responses!$A$2:$AN$301,MATCH($A142,Responses!$AQ$2:$AQ$301,0),MATCH(Lists!$B$24,Responses!$A$1:$AN$1,0))&amp;""),""))</f>
        <v/>
      </c>
      <c r="E142" s="23">
        <f>IF($A142="","",IFERROR(TRIM(INDEX(Responses!$A$2:$AN$301,MATCH($A142,Responses!$AQ$2:$AQ$301,0),MATCH(Lists!$B$25,Responses!$A$1:$AN$1,0))&amp;""),""))</f>
        <v/>
      </c>
      <c r="F142" s="23">
        <f>IF($A142="","",IFERROR(TRIM(INDEX(Responses!$A$2:$AN$301,MATCH($A142,Responses!$AQ$2:$AQ$301,0),MATCH(Lists!$B$26,Responses!$A$1:$AN$1,0))&amp;""),""))</f>
        <v/>
      </c>
      <c r="G142" s="23">
        <f>IF($A142="","",IFERROR(TRIM(INDEX(Responses!$A$2:$AN$301,MATCH($A142,Responses!$AQ$2:$AQ$301,0),MATCH(Lists!$B$27,Responses!$A$1:$AN$1,0))&amp;""),""))</f>
        <v/>
      </c>
    </row>
    <row r="143" ht="60" customHeight="1">
      <c r="A143" s="23">
        <f>IF(ISNUMBER(MATCH(139,Responses!$AQ$2:$AQ$301,0)),139,"")</f>
        <v/>
      </c>
      <c r="B143" s="23">
        <f>IF($A143="","",IFERROR(TRIM(INDEX(Responses!$A$2:$AN$301,MATCH($A143,Responses!$AQ$2:$AQ$301,0),MATCH(Lists!$B$3,Responses!$A$1:$AN$1,0))&amp;""),""))</f>
        <v/>
      </c>
      <c r="C143" s="23">
        <f>IF($A143="","",IF(IFERROR(TRIM(INDEX(Responses!$A$2:$AN$301,MATCH($A143,Responses!$AQ$2:$AQ$301,0),MATCH(Lists!$B$5,Responses!$A$1:$AN$1,0))&amp;""),"")&lt;&gt;"",IFERROR(TRIM(INDEX(Responses!$A$2:$AN$301,MATCH($A143,Responses!$AQ$2:$AQ$301,0),MATCH(Lists!$B$5,Responses!$A$1:$AN$1,0))&amp;""),""),IFERROR(TRIM(INDEX(Responses!$A$2:$AN$301,MATCH($A143,Responses!$AQ$2:$AQ$301,0),MATCH(Lists!$B$6,Responses!$A$1:$AN$1,0))&amp;""),"")))</f>
        <v/>
      </c>
      <c r="D143" s="23">
        <f>IF($A143="","",IFERROR(TRIM(INDEX(Responses!$A$2:$AN$301,MATCH($A143,Responses!$AQ$2:$AQ$301,0),MATCH(Lists!$B$24,Responses!$A$1:$AN$1,0))&amp;""),""))</f>
        <v/>
      </c>
      <c r="E143" s="23">
        <f>IF($A143="","",IFERROR(TRIM(INDEX(Responses!$A$2:$AN$301,MATCH($A143,Responses!$AQ$2:$AQ$301,0),MATCH(Lists!$B$25,Responses!$A$1:$AN$1,0))&amp;""),""))</f>
        <v/>
      </c>
      <c r="F143" s="23">
        <f>IF($A143="","",IFERROR(TRIM(INDEX(Responses!$A$2:$AN$301,MATCH($A143,Responses!$AQ$2:$AQ$301,0),MATCH(Lists!$B$26,Responses!$A$1:$AN$1,0))&amp;""),""))</f>
        <v/>
      </c>
      <c r="G143" s="23">
        <f>IF($A143="","",IFERROR(TRIM(INDEX(Responses!$A$2:$AN$301,MATCH($A143,Responses!$AQ$2:$AQ$301,0),MATCH(Lists!$B$27,Responses!$A$1:$AN$1,0))&amp;""),""))</f>
        <v/>
      </c>
    </row>
    <row r="144" ht="60" customHeight="1">
      <c r="A144" s="23">
        <f>IF(ISNUMBER(MATCH(140,Responses!$AQ$2:$AQ$301,0)),140,"")</f>
        <v/>
      </c>
      <c r="B144" s="23">
        <f>IF($A144="","",IFERROR(TRIM(INDEX(Responses!$A$2:$AN$301,MATCH($A144,Responses!$AQ$2:$AQ$301,0),MATCH(Lists!$B$3,Responses!$A$1:$AN$1,0))&amp;""),""))</f>
        <v/>
      </c>
      <c r="C144" s="23">
        <f>IF($A144="","",IF(IFERROR(TRIM(INDEX(Responses!$A$2:$AN$301,MATCH($A144,Responses!$AQ$2:$AQ$301,0),MATCH(Lists!$B$5,Responses!$A$1:$AN$1,0))&amp;""),"")&lt;&gt;"",IFERROR(TRIM(INDEX(Responses!$A$2:$AN$301,MATCH($A144,Responses!$AQ$2:$AQ$301,0),MATCH(Lists!$B$5,Responses!$A$1:$AN$1,0))&amp;""),""),IFERROR(TRIM(INDEX(Responses!$A$2:$AN$301,MATCH($A144,Responses!$AQ$2:$AQ$301,0),MATCH(Lists!$B$6,Responses!$A$1:$AN$1,0))&amp;""),"")))</f>
        <v/>
      </c>
      <c r="D144" s="23">
        <f>IF($A144="","",IFERROR(TRIM(INDEX(Responses!$A$2:$AN$301,MATCH($A144,Responses!$AQ$2:$AQ$301,0),MATCH(Lists!$B$24,Responses!$A$1:$AN$1,0))&amp;""),""))</f>
        <v/>
      </c>
      <c r="E144" s="23">
        <f>IF($A144="","",IFERROR(TRIM(INDEX(Responses!$A$2:$AN$301,MATCH($A144,Responses!$AQ$2:$AQ$301,0),MATCH(Lists!$B$25,Responses!$A$1:$AN$1,0))&amp;""),""))</f>
        <v/>
      </c>
      <c r="F144" s="23">
        <f>IF($A144="","",IFERROR(TRIM(INDEX(Responses!$A$2:$AN$301,MATCH($A144,Responses!$AQ$2:$AQ$301,0),MATCH(Lists!$B$26,Responses!$A$1:$AN$1,0))&amp;""),""))</f>
        <v/>
      </c>
      <c r="G144" s="23">
        <f>IF($A144="","",IFERROR(TRIM(INDEX(Responses!$A$2:$AN$301,MATCH($A144,Responses!$AQ$2:$AQ$301,0),MATCH(Lists!$B$27,Responses!$A$1:$AN$1,0))&amp;""),""))</f>
        <v/>
      </c>
    </row>
    <row r="145" ht="60" customHeight="1">
      <c r="A145" s="23">
        <f>IF(ISNUMBER(MATCH(141,Responses!$AQ$2:$AQ$301,0)),141,"")</f>
        <v/>
      </c>
      <c r="B145" s="23">
        <f>IF($A145="","",IFERROR(TRIM(INDEX(Responses!$A$2:$AN$301,MATCH($A145,Responses!$AQ$2:$AQ$301,0),MATCH(Lists!$B$3,Responses!$A$1:$AN$1,0))&amp;""),""))</f>
        <v/>
      </c>
      <c r="C145" s="23">
        <f>IF($A145="","",IF(IFERROR(TRIM(INDEX(Responses!$A$2:$AN$301,MATCH($A145,Responses!$AQ$2:$AQ$301,0),MATCH(Lists!$B$5,Responses!$A$1:$AN$1,0))&amp;""),"")&lt;&gt;"",IFERROR(TRIM(INDEX(Responses!$A$2:$AN$301,MATCH($A145,Responses!$AQ$2:$AQ$301,0),MATCH(Lists!$B$5,Responses!$A$1:$AN$1,0))&amp;""),""),IFERROR(TRIM(INDEX(Responses!$A$2:$AN$301,MATCH($A145,Responses!$AQ$2:$AQ$301,0),MATCH(Lists!$B$6,Responses!$A$1:$AN$1,0))&amp;""),"")))</f>
        <v/>
      </c>
      <c r="D145" s="23">
        <f>IF($A145="","",IFERROR(TRIM(INDEX(Responses!$A$2:$AN$301,MATCH($A145,Responses!$AQ$2:$AQ$301,0),MATCH(Lists!$B$24,Responses!$A$1:$AN$1,0))&amp;""),""))</f>
        <v/>
      </c>
      <c r="E145" s="23">
        <f>IF($A145="","",IFERROR(TRIM(INDEX(Responses!$A$2:$AN$301,MATCH($A145,Responses!$AQ$2:$AQ$301,0),MATCH(Lists!$B$25,Responses!$A$1:$AN$1,0))&amp;""),""))</f>
        <v/>
      </c>
      <c r="F145" s="23">
        <f>IF($A145="","",IFERROR(TRIM(INDEX(Responses!$A$2:$AN$301,MATCH($A145,Responses!$AQ$2:$AQ$301,0),MATCH(Lists!$B$26,Responses!$A$1:$AN$1,0))&amp;""),""))</f>
        <v/>
      </c>
      <c r="G145" s="23">
        <f>IF($A145="","",IFERROR(TRIM(INDEX(Responses!$A$2:$AN$301,MATCH($A145,Responses!$AQ$2:$AQ$301,0),MATCH(Lists!$B$27,Responses!$A$1:$AN$1,0))&amp;""),""))</f>
        <v/>
      </c>
    </row>
    <row r="146" ht="60" customHeight="1">
      <c r="A146" s="23">
        <f>IF(ISNUMBER(MATCH(142,Responses!$AQ$2:$AQ$301,0)),142,"")</f>
        <v/>
      </c>
      <c r="B146" s="23">
        <f>IF($A146="","",IFERROR(TRIM(INDEX(Responses!$A$2:$AN$301,MATCH($A146,Responses!$AQ$2:$AQ$301,0),MATCH(Lists!$B$3,Responses!$A$1:$AN$1,0))&amp;""),""))</f>
        <v/>
      </c>
      <c r="C146" s="23">
        <f>IF($A146="","",IF(IFERROR(TRIM(INDEX(Responses!$A$2:$AN$301,MATCH($A146,Responses!$AQ$2:$AQ$301,0),MATCH(Lists!$B$5,Responses!$A$1:$AN$1,0))&amp;""),"")&lt;&gt;"",IFERROR(TRIM(INDEX(Responses!$A$2:$AN$301,MATCH($A146,Responses!$AQ$2:$AQ$301,0),MATCH(Lists!$B$5,Responses!$A$1:$AN$1,0))&amp;""),""),IFERROR(TRIM(INDEX(Responses!$A$2:$AN$301,MATCH($A146,Responses!$AQ$2:$AQ$301,0),MATCH(Lists!$B$6,Responses!$A$1:$AN$1,0))&amp;""),"")))</f>
        <v/>
      </c>
      <c r="D146" s="23">
        <f>IF($A146="","",IFERROR(TRIM(INDEX(Responses!$A$2:$AN$301,MATCH($A146,Responses!$AQ$2:$AQ$301,0),MATCH(Lists!$B$24,Responses!$A$1:$AN$1,0))&amp;""),""))</f>
        <v/>
      </c>
      <c r="E146" s="23">
        <f>IF($A146="","",IFERROR(TRIM(INDEX(Responses!$A$2:$AN$301,MATCH($A146,Responses!$AQ$2:$AQ$301,0),MATCH(Lists!$B$25,Responses!$A$1:$AN$1,0))&amp;""),""))</f>
        <v/>
      </c>
      <c r="F146" s="23">
        <f>IF($A146="","",IFERROR(TRIM(INDEX(Responses!$A$2:$AN$301,MATCH($A146,Responses!$AQ$2:$AQ$301,0),MATCH(Lists!$B$26,Responses!$A$1:$AN$1,0))&amp;""),""))</f>
        <v/>
      </c>
      <c r="G146" s="23">
        <f>IF($A146="","",IFERROR(TRIM(INDEX(Responses!$A$2:$AN$301,MATCH($A146,Responses!$AQ$2:$AQ$301,0),MATCH(Lists!$B$27,Responses!$A$1:$AN$1,0))&amp;""),""))</f>
        <v/>
      </c>
    </row>
    <row r="147" ht="60" customHeight="1">
      <c r="A147" s="23">
        <f>IF(ISNUMBER(MATCH(143,Responses!$AQ$2:$AQ$301,0)),143,"")</f>
        <v/>
      </c>
      <c r="B147" s="23">
        <f>IF($A147="","",IFERROR(TRIM(INDEX(Responses!$A$2:$AN$301,MATCH($A147,Responses!$AQ$2:$AQ$301,0),MATCH(Lists!$B$3,Responses!$A$1:$AN$1,0))&amp;""),""))</f>
        <v/>
      </c>
      <c r="C147" s="23">
        <f>IF($A147="","",IF(IFERROR(TRIM(INDEX(Responses!$A$2:$AN$301,MATCH($A147,Responses!$AQ$2:$AQ$301,0),MATCH(Lists!$B$5,Responses!$A$1:$AN$1,0))&amp;""),"")&lt;&gt;"",IFERROR(TRIM(INDEX(Responses!$A$2:$AN$301,MATCH($A147,Responses!$AQ$2:$AQ$301,0),MATCH(Lists!$B$5,Responses!$A$1:$AN$1,0))&amp;""),""),IFERROR(TRIM(INDEX(Responses!$A$2:$AN$301,MATCH($A147,Responses!$AQ$2:$AQ$301,0),MATCH(Lists!$B$6,Responses!$A$1:$AN$1,0))&amp;""),"")))</f>
        <v/>
      </c>
      <c r="D147" s="23">
        <f>IF($A147="","",IFERROR(TRIM(INDEX(Responses!$A$2:$AN$301,MATCH($A147,Responses!$AQ$2:$AQ$301,0),MATCH(Lists!$B$24,Responses!$A$1:$AN$1,0))&amp;""),""))</f>
        <v/>
      </c>
      <c r="E147" s="23">
        <f>IF($A147="","",IFERROR(TRIM(INDEX(Responses!$A$2:$AN$301,MATCH($A147,Responses!$AQ$2:$AQ$301,0),MATCH(Lists!$B$25,Responses!$A$1:$AN$1,0))&amp;""),""))</f>
        <v/>
      </c>
      <c r="F147" s="23">
        <f>IF($A147="","",IFERROR(TRIM(INDEX(Responses!$A$2:$AN$301,MATCH($A147,Responses!$AQ$2:$AQ$301,0),MATCH(Lists!$B$26,Responses!$A$1:$AN$1,0))&amp;""),""))</f>
        <v/>
      </c>
      <c r="G147" s="23">
        <f>IF($A147="","",IFERROR(TRIM(INDEX(Responses!$A$2:$AN$301,MATCH($A147,Responses!$AQ$2:$AQ$301,0),MATCH(Lists!$B$27,Responses!$A$1:$AN$1,0))&amp;""),""))</f>
        <v/>
      </c>
    </row>
    <row r="148" ht="60" customHeight="1">
      <c r="A148" s="23">
        <f>IF(ISNUMBER(MATCH(144,Responses!$AQ$2:$AQ$301,0)),144,"")</f>
        <v/>
      </c>
      <c r="B148" s="23">
        <f>IF($A148="","",IFERROR(TRIM(INDEX(Responses!$A$2:$AN$301,MATCH($A148,Responses!$AQ$2:$AQ$301,0),MATCH(Lists!$B$3,Responses!$A$1:$AN$1,0))&amp;""),""))</f>
        <v/>
      </c>
      <c r="C148" s="23">
        <f>IF($A148="","",IF(IFERROR(TRIM(INDEX(Responses!$A$2:$AN$301,MATCH($A148,Responses!$AQ$2:$AQ$301,0),MATCH(Lists!$B$5,Responses!$A$1:$AN$1,0))&amp;""),"")&lt;&gt;"",IFERROR(TRIM(INDEX(Responses!$A$2:$AN$301,MATCH($A148,Responses!$AQ$2:$AQ$301,0),MATCH(Lists!$B$5,Responses!$A$1:$AN$1,0))&amp;""),""),IFERROR(TRIM(INDEX(Responses!$A$2:$AN$301,MATCH($A148,Responses!$AQ$2:$AQ$301,0),MATCH(Lists!$B$6,Responses!$A$1:$AN$1,0))&amp;""),"")))</f>
        <v/>
      </c>
      <c r="D148" s="23">
        <f>IF($A148="","",IFERROR(TRIM(INDEX(Responses!$A$2:$AN$301,MATCH($A148,Responses!$AQ$2:$AQ$301,0),MATCH(Lists!$B$24,Responses!$A$1:$AN$1,0))&amp;""),""))</f>
        <v/>
      </c>
      <c r="E148" s="23">
        <f>IF($A148="","",IFERROR(TRIM(INDEX(Responses!$A$2:$AN$301,MATCH($A148,Responses!$AQ$2:$AQ$301,0),MATCH(Lists!$B$25,Responses!$A$1:$AN$1,0))&amp;""),""))</f>
        <v/>
      </c>
      <c r="F148" s="23">
        <f>IF($A148="","",IFERROR(TRIM(INDEX(Responses!$A$2:$AN$301,MATCH($A148,Responses!$AQ$2:$AQ$301,0),MATCH(Lists!$B$26,Responses!$A$1:$AN$1,0))&amp;""),""))</f>
        <v/>
      </c>
      <c r="G148" s="23">
        <f>IF($A148="","",IFERROR(TRIM(INDEX(Responses!$A$2:$AN$301,MATCH($A148,Responses!$AQ$2:$AQ$301,0),MATCH(Lists!$B$27,Responses!$A$1:$AN$1,0))&amp;""),""))</f>
        <v/>
      </c>
    </row>
    <row r="149" ht="60" customHeight="1">
      <c r="A149" s="23">
        <f>IF(ISNUMBER(MATCH(145,Responses!$AQ$2:$AQ$301,0)),145,"")</f>
        <v/>
      </c>
      <c r="B149" s="23">
        <f>IF($A149="","",IFERROR(TRIM(INDEX(Responses!$A$2:$AN$301,MATCH($A149,Responses!$AQ$2:$AQ$301,0),MATCH(Lists!$B$3,Responses!$A$1:$AN$1,0))&amp;""),""))</f>
        <v/>
      </c>
      <c r="C149" s="23">
        <f>IF($A149="","",IF(IFERROR(TRIM(INDEX(Responses!$A$2:$AN$301,MATCH($A149,Responses!$AQ$2:$AQ$301,0),MATCH(Lists!$B$5,Responses!$A$1:$AN$1,0))&amp;""),"")&lt;&gt;"",IFERROR(TRIM(INDEX(Responses!$A$2:$AN$301,MATCH($A149,Responses!$AQ$2:$AQ$301,0),MATCH(Lists!$B$5,Responses!$A$1:$AN$1,0))&amp;""),""),IFERROR(TRIM(INDEX(Responses!$A$2:$AN$301,MATCH($A149,Responses!$AQ$2:$AQ$301,0),MATCH(Lists!$B$6,Responses!$A$1:$AN$1,0))&amp;""),"")))</f>
        <v/>
      </c>
      <c r="D149" s="23">
        <f>IF($A149="","",IFERROR(TRIM(INDEX(Responses!$A$2:$AN$301,MATCH($A149,Responses!$AQ$2:$AQ$301,0),MATCH(Lists!$B$24,Responses!$A$1:$AN$1,0))&amp;""),""))</f>
        <v/>
      </c>
      <c r="E149" s="23">
        <f>IF($A149="","",IFERROR(TRIM(INDEX(Responses!$A$2:$AN$301,MATCH($A149,Responses!$AQ$2:$AQ$301,0),MATCH(Lists!$B$25,Responses!$A$1:$AN$1,0))&amp;""),""))</f>
        <v/>
      </c>
      <c r="F149" s="23">
        <f>IF($A149="","",IFERROR(TRIM(INDEX(Responses!$A$2:$AN$301,MATCH($A149,Responses!$AQ$2:$AQ$301,0),MATCH(Lists!$B$26,Responses!$A$1:$AN$1,0))&amp;""),""))</f>
        <v/>
      </c>
      <c r="G149" s="23">
        <f>IF($A149="","",IFERROR(TRIM(INDEX(Responses!$A$2:$AN$301,MATCH($A149,Responses!$AQ$2:$AQ$301,0),MATCH(Lists!$B$27,Responses!$A$1:$AN$1,0))&amp;""),""))</f>
        <v/>
      </c>
    </row>
    <row r="150" ht="60" customHeight="1">
      <c r="A150" s="23">
        <f>IF(ISNUMBER(MATCH(146,Responses!$AQ$2:$AQ$301,0)),146,"")</f>
        <v/>
      </c>
      <c r="B150" s="23">
        <f>IF($A150="","",IFERROR(TRIM(INDEX(Responses!$A$2:$AN$301,MATCH($A150,Responses!$AQ$2:$AQ$301,0),MATCH(Lists!$B$3,Responses!$A$1:$AN$1,0))&amp;""),""))</f>
        <v/>
      </c>
      <c r="C150" s="23">
        <f>IF($A150="","",IF(IFERROR(TRIM(INDEX(Responses!$A$2:$AN$301,MATCH($A150,Responses!$AQ$2:$AQ$301,0),MATCH(Lists!$B$5,Responses!$A$1:$AN$1,0))&amp;""),"")&lt;&gt;"",IFERROR(TRIM(INDEX(Responses!$A$2:$AN$301,MATCH($A150,Responses!$AQ$2:$AQ$301,0),MATCH(Lists!$B$5,Responses!$A$1:$AN$1,0))&amp;""),""),IFERROR(TRIM(INDEX(Responses!$A$2:$AN$301,MATCH($A150,Responses!$AQ$2:$AQ$301,0),MATCH(Lists!$B$6,Responses!$A$1:$AN$1,0))&amp;""),"")))</f>
        <v/>
      </c>
      <c r="D150" s="23">
        <f>IF($A150="","",IFERROR(TRIM(INDEX(Responses!$A$2:$AN$301,MATCH($A150,Responses!$AQ$2:$AQ$301,0),MATCH(Lists!$B$24,Responses!$A$1:$AN$1,0))&amp;""),""))</f>
        <v/>
      </c>
      <c r="E150" s="23">
        <f>IF($A150="","",IFERROR(TRIM(INDEX(Responses!$A$2:$AN$301,MATCH($A150,Responses!$AQ$2:$AQ$301,0),MATCH(Lists!$B$25,Responses!$A$1:$AN$1,0))&amp;""),""))</f>
        <v/>
      </c>
      <c r="F150" s="23">
        <f>IF($A150="","",IFERROR(TRIM(INDEX(Responses!$A$2:$AN$301,MATCH($A150,Responses!$AQ$2:$AQ$301,0),MATCH(Lists!$B$26,Responses!$A$1:$AN$1,0))&amp;""),""))</f>
        <v/>
      </c>
      <c r="G150" s="23">
        <f>IF($A150="","",IFERROR(TRIM(INDEX(Responses!$A$2:$AN$301,MATCH($A150,Responses!$AQ$2:$AQ$301,0),MATCH(Lists!$B$27,Responses!$A$1:$AN$1,0))&amp;""),""))</f>
        <v/>
      </c>
    </row>
    <row r="151" ht="60" customHeight="1">
      <c r="A151" s="23">
        <f>IF(ISNUMBER(MATCH(147,Responses!$AQ$2:$AQ$301,0)),147,"")</f>
        <v/>
      </c>
      <c r="B151" s="23">
        <f>IF($A151="","",IFERROR(TRIM(INDEX(Responses!$A$2:$AN$301,MATCH($A151,Responses!$AQ$2:$AQ$301,0),MATCH(Lists!$B$3,Responses!$A$1:$AN$1,0))&amp;""),""))</f>
        <v/>
      </c>
      <c r="C151" s="23">
        <f>IF($A151="","",IF(IFERROR(TRIM(INDEX(Responses!$A$2:$AN$301,MATCH($A151,Responses!$AQ$2:$AQ$301,0),MATCH(Lists!$B$5,Responses!$A$1:$AN$1,0))&amp;""),"")&lt;&gt;"",IFERROR(TRIM(INDEX(Responses!$A$2:$AN$301,MATCH($A151,Responses!$AQ$2:$AQ$301,0),MATCH(Lists!$B$5,Responses!$A$1:$AN$1,0))&amp;""),""),IFERROR(TRIM(INDEX(Responses!$A$2:$AN$301,MATCH($A151,Responses!$AQ$2:$AQ$301,0),MATCH(Lists!$B$6,Responses!$A$1:$AN$1,0))&amp;""),"")))</f>
        <v/>
      </c>
      <c r="D151" s="23">
        <f>IF($A151="","",IFERROR(TRIM(INDEX(Responses!$A$2:$AN$301,MATCH($A151,Responses!$AQ$2:$AQ$301,0),MATCH(Lists!$B$24,Responses!$A$1:$AN$1,0))&amp;""),""))</f>
        <v/>
      </c>
      <c r="E151" s="23">
        <f>IF($A151="","",IFERROR(TRIM(INDEX(Responses!$A$2:$AN$301,MATCH($A151,Responses!$AQ$2:$AQ$301,0),MATCH(Lists!$B$25,Responses!$A$1:$AN$1,0))&amp;""),""))</f>
        <v/>
      </c>
      <c r="F151" s="23">
        <f>IF($A151="","",IFERROR(TRIM(INDEX(Responses!$A$2:$AN$301,MATCH($A151,Responses!$AQ$2:$AQ$301,0),MATCH(Lists!$B$26,Responses!$A$1:$AN$1,0))&amp;""),""))</f>
        <v/>
      </c>
      <c r="G151" s="23">
        <f>IF($A151="","",IFERROR(TRIM(INDEX(Responses!$A$2:$AN$301,MATCH($A151,Responses!$AQ$2:$AQ$301,0),MATCH(Lists!$B$27,Responses!$A$1:$AN$1,0))&amp;""),""))</f>
        <v/>
      </c>
    </row>
    <row r="152" ht="60" customHeight="1">
      <c r="A152" s="23">
        <f>IF(ISNUMBER(MATCH(148,Responses!$AQ$2:$AQ$301,0)),148,"")</f>
        <v/>
      </c>
      <c r="B152" s="23">
        <f>IF($A152="","",IFERROR(TRIM(INDEX(Responses!$A$2:$AN$301,MATCH($A152,Responses!$AQ$2:$AQ$301,0),MATCH(Lists!$B$3,Responses!$A$1:$AN$1,0))&amp;""),""))</f>
        <v/>
      </c>
      <c r="C152" s="23">
        <f>IF($A152="","",IF(IFERROR(TRIM(INDEX(Responses!$A$2:$AN$301,MATCH($A152,Responses!$AQ$2:$AQ$301,0),MATCH(Lists!$B$5,Responses!$A$1:$AN$1,0))&amp;""),"")&lt;&gt;"",IFERROR(TRIM(INDEX(Responses!$A$2:$AN$301,MATCH($A152,Responses!$AQ$2:$AQ$301,0),MATCH(Lists!$B$5,Responses!$A$1:$AN$1,0))&amp;""),""),IFERROR(TRIM(INDEX(Responses!$A$2:$AN$301,MATCH($A152,Responses!$AQ$2:$AQ$301,0),MATCH(Lists!$B$6,Responses!$A$1:$AN$1,0))&amp;""),"")))</f>
        <v/>
      </c>
      <c r="D152" s="23">
        <f>IF($A152="","",IFERROR(TRIM(INDEX(Responses!$A$2:$AN$301,MATCH($A152,Responses!$AQ$2:$AQ$301,0),MATCH(Lists!$B$24,Responses!$A$1:$AN$1,0))&amp;""),""))</f>
        <v/>
      </c>
      <c r="E152" s="23">
        <f>IF($A152="","",IFERROR(TRIM(INDEX(Responses!$A$2:$AN$301,MATCH($A152,Responses!$AQ$2:$AQ$301,0),MATCH(Lists!$B$25,Responses!$A$1:$AN$1,0))&amp;""),""))</f>
        <v/>
      </c>
      <c r="F152" s="23">
        <f>IF($A152="","",IFERROR(TRIM(INDEX(Responses!$A$2:$AN$301,MATCH($A152,Responses!$AQ$2:$AQ$301,0),MATCH(Lists!$B$26,Responses!$A$1:$AN$1,0))&amp;""),""))</f>
        <v/>
      </c>
      <c r="G152" s="23">
        <f>IF($A152="","",IFERROR(TRIM(INDEX(Responses!$A$2:$AN$301,MATCH($A152,Responses!$AQ$2:$AQ$301,0),MATCH(Lists!$B$27,Responses!$A$1:$AN$1,0))&amp;""),""))</f>
        <v/>
      </c>
    </row>
    <row r="153" ht="60" customHeight="1">
      <c r="A153" s="23">
        <f>IF(ISNUMBER(MATCH(149,Responses!$AQ$2:$AQ$301,0)),149,"")</f>
        <v/>
      </c>
      <c r="B153" s="23">
        <f>IF($A153="","",IFERROR(TRIM(INDEX(Responses!$A$2:$AN$301,MATCH($A153,Responses!$AQ$2:$AQ$301,0),MATCH(Lists!$B$3,Responses!$A$1:$AN$1,0))&amp;""),""))</f>
        <v/>
      </c>
      <c r="C153" s="23">
        <f>IF($A153="","",IF(IFERROR(TRIM(INDEX(Responses!$A$2:$AN$301,MATCH($A153,Responses!$AQ$2:$AQ$301,0),MATCH(Lists!$B$5,Responses!$A$1:$AN$1,0))&amp;""),"")&lt;&gt;"",IFERROR(TRIM(INDEX(Responses!$A$2:$AN$301,MATCH($A153,Responses!$AQ$2:$AQ$301,0),MATCH(Lists!$B$5,Responses!$A$1:$AN$1,0))&amp;""),""),IFERROR(TRIM(INDEX(Responses!$A$2:$AN$301,MATCH($A153,Responses!$AQ$2:$AQ$301,0),MATCH(Lists!$B$6,Responses!$A$1:$AN$1,0))&amp;""),"")))</f>
        <v/>
      </c>
      <c r="D153" s="23">
        <f>IF($A153="","",IFERROR(TRIM(INDEX(Responses!$A$2:$AN$301,MATCH($A153,Responses!$AQ$2:$AQ$301,0),MATCH(Lists!$B$24,Responses!$A$1:$AN$1,0))&amp;""),""))</f>
        <v/>
      </c>
      <c r="E153" s="23">
        <f>IF($A153="","",IFERROR(TRIM(INDEX(Responses!$A$2:$AN$301,MATCH($A153,Responses!$AQ$2:$AQ$301,0),MATCH(Lists!$B$25,Responses!$A$1:$AN$1,0))&amp;""),""))</f>
        <v/>
      </c>
      <c r="F153" s="23">
        <f>IF($A153="","",IFERROR(TRIM(INDEX(Responses!$A$2:$AN$301,MATCH($A153,Responses!$AQ$2:$AQ$301,0),MATCH(Lists!$B$26,Responses!$A$1:$AN$1,0))&amp;""),""))</f>
        <v/>
      </c>
      <c r="G153" s="23">
        <f>IF($A153="","",IFERROR(TRIM(INDEX(Responses!$A$2:$AN$301,MATCH($A153,Responses!$AQ$2:$AQ$301,0),MATCH(Lists!$B$27,Responses!$A$1:$AN$1,0))&amp;""),""))</f>
        <v/>
      </c>
    </row>
    <row r="154" ht="60" customHeight="1">
      <c r="A154" s="23">
        <f>IF(ISNUMBER(MATCH(150,Responses!$AQ$2:$AQ$301,0)),150,"")</f>
        <v/>
      </c>
      <c r="B154" s="23">
        <f>IF($A154="","",IFERROR(TRIM(INDEX(Responses!$A$2:$AN$301,MATCH($A154,Responses!$AQ$2:$AQ$301,0),MATCH(Lists!$B$3,Responses!$A$1:$AN$1,0))&amp;""),""))</f>
        <v/>
      </c>
      <c r="C154" s="23">
        <f>IF($A154="","",IF(IFERROR(TRIM(INDEX(Responses!$A$2:$AN$301,MATCH($A154,Responses!$AQ$2:$AQ$301,0),MATCH(Lists!$B$5,Responses!$A$1:$AN$1,0))&amp;""),"")&lt;&gt;"",IFERROR(TRIM(INDEX(Responses!$A$2:$AN$301,MATCH($A154,Responses!$AQ$2:$AQ$301,0),MATCH(Lists!$B$5,Responses!$A$1:$AN$1,0))&amp;""),""),IFERROR(TRIM(INDEX(Responses!$A$2:$AN$301,MATCH($A154,Responses!$AQ$2:$AQ$301,0),MATCH(Lists!$B$6,Responses!$A$1:$AN$1,0))&amp;""),"")))</f>
        <v/>
      </c>
      <c r="D154" s="23">
        <f>IF($A154="","",IFERROR(TRIM(INDEX(Responses!$A$2:$AN$301,MATCH($A154,Responses!$AQ$2:$AQ$301,0),MATCH(Lists!$B$24,Responses!$A$1:$AN$1,0))&amp;""),""))</f>
        <v/>
      </c>
      <c r="E154" s="23">
        <f>IF($A154="","",IFERROR(TRIM(INDEX(Responses!$A$2:$AN$301,MATCH($A154,Responses!$AQ$2:$AQ$301,0),MATCH(Lists!$B$25,Responses!$A$1:$AN$1,0))&amp;""),""))</f>
        <v/>
      </c>
      <c r="F154" s="23">
        <f>IF($A154="","",IFERROR(TRIM(INDEX(Responses!$A$2:$AN$301,MATCH($A154,Responses!$AQ$2:$AQ$301,0),MATCH(Lists!$B$26,Responses!$A$1:$AN$1,0))&amp;""),""))</f>
        <v/>
      </c>
      <c r="G154" s="23">
        <f>IF($A154="","",IFERROR(TRIM(INDEX(Responses!$A$2:$AN$301,MATCH($A154,Responses!$AQ$2:$AQ$301,0),MATCH(Lists!$B$27,Responses!$A$1:$AN$1,0))&amp;""),""))</f>
        <v/>
      </c>
    </row>
    <row r="155" ht="60" customHeight="1">
      <c r="A155" s="23">
        <f>IF(ISNUMBER(MATCH(151,Responses!$AQ$2:$AQ$301,0)),151,"")</f>
        <v/>
      </c>
      <c r="B155" s="23">
        <f>IF($A155="","",IFERROR(TRIM(INDEX(Responses!$A$2:$AN$301,MATCH($A155,Responses!$AQ$2:$AQ$301,0),MATCH(Lists!$B$3,Responses!$A$1:$AN$1,0))&amp;""),""))</f>
        <v/>
      </c>
      <c r="C155" s="23">
        <f>IF($A155="","",IF(IFERROR(TRIM(INDEX(Responses!$A$2:$AN$301,MATCH($A155,Responses!$AQ$2:$AQ$301,0),MATCH(Lists!$B$5,Responses!$A$1:$AN$1,0))&amp;""),"")&lt;&gt;"",IFERROR(TRIM(INDEX(Responses!$A$2:$AN$301,MATCH($A155,Responses!$AQ$2:$AQ$301,0),MATCH(Lists!$B$5,Responses!$A$1:$AN$1,0))&amp;""),""),IFERROR(TRIM(INDEX(Responses!$A$2:$AN$301,MATCH($A155,Responses!$AQ$2:$AQ$301,0),MATCH(Lists!$B$6,Responses!$A$1:$AN$1,0))&amp;""),"")))</f>
        <v/>
      </c>
      <c r="D155" s="23">
        <f>IF($A155="","",IFERROR(TRIM(INDEX(Responses!$A$2:$AN$301,MATCH($A155,Responses!$AQ$2:$AQ$301,0),MATCH(Lists!$B$24,Responses!$A$1:$AN$1,0))&amp;""),""))</f>
        <v/>
      </c>
      <c r="E155" s="23">
        <f>IF($A155="","",IFERROR(TRIM(INDEX(Responses!$A$2:$AN$301,MATCH($A155,Responses!$AQ$2:$AQ$301,0),MATCH(Lists!$B$25,Responses!$A$1:$AN$1,0))&amp;""),""))</f>
        <v/>
      </c>
      <c r="F155" s="23">
        <f>IF($A155="","",IFERROR(TRIM(INDEX(Responses!$A$2:$AN$301,MATCH($A155,Responses!$AQ$2:$AQ$301,0),MATCH(Lists!$B$26,Responses!$A$1:$AN$1,0))&amp;""),""))</f>
        <v/>
      </c>
      <c r="G155" s="23">
        <f>IF($A155="","",IFERROR(TRIM(INDEX(Responses!$A$2:$AN$301,MATCH($A155,Responses!$AQ$2:$AQ$301,0),MATCH(Lists!$B$27,Responses!$A$1:$AN$1,0))&amp;""),""))</f>
        <v/>
      </c>
    </row>
    <row r="156" ht="60" customHeight="1">
      <c r="A156" s="23">
        <f>IF(ISNUMBER(MATCH(152,Responses!$AQ$2:$AQ$301,0)),152,"")</f>
        <v/>
      </c>
      <c r="B156" s="23">
        <f>IF($A156="","",IFERROR(TRIM(INDEX(Responses!$A$2:$AN$301,MATCH($A156,Responses!$AQ$2:$AQ$301,0),MATCH(Lists!$B$3,Responses!$A$1:$AN$1,0))&amp;""),""))</f>
        <v/>
      </c>
      <c r="C156" s="23">
        <f>IF($A156="","",IF(IFERROR(TRIM(INDEX(Responses!$A$2:$AN$301,MATCH($A156,Responses!$AQ$2:$AQ$301,0),MATCH(Lists!$B$5,Responses!$A$1:$AN$1,0))&amp;""),"")&lt;&gt;"",IFERROR(TRIM(INDEX(Responses!$A$2:$AN$301,MATCH($A156,Responses!$AQ$2:$AQ$301,0),MATCH(Lists!$B$5,Responses!$A$1:$AN$1,0))&amp;""),""),IFERROR(TRIM(INDEX(Responses!$A$2:$AN$301,MATCH($A156,Responses!$AQ$2:$AQ$301,0),MATCH(Lists!$B$6,Responses!$A$1:$AN$1,0))&amp;""),"")))</f>
        <v/>
      </c>
      <c r="D156" s="23">
        <f>IF($A156="","",IFERROR(TRIM(INDEX(Responses!$A$2:$AN$301,MATCH($A156,Responses!$AQ$2:$AQ$301,0),MATCH(Lists!$B$24,Responses!$A$1:$AN$1,0))&amp;""),""))</f>
        <v/>
      </c>
      <c r="E156" s="23">
        <f>IF($A156="","",IFERROR(TRIM(INDEX(Responses!$A$2:$AN$301,MATCH($A156,Responses!$AQ$2:$AQ$301,0),MATCH(Lists!$B$25,Responses!$A$1:$AN$1,0))&amp;""),""))</f>
        <v/>
      </c>
      <c r="F156" s="23">
        <f>IF($A156="","",IFERROR(TRIM(INDEX(Responses!$A$2:$AN$301,MATCH($A156,Responses!$AQ$2:$AQ$301,0),MATCH(Lists!$B$26,Responses!$A$1:$AN$1,0))&amp;""),""))</f>
        <v/>
      </c>
      <c r="G156" s="23">
        <f>IF($A156="","",IFERROR(TRIM(INDEX(Responses!$A$2:$AN$301,MATCH($A156,Responses!$AQ$2:$AQ$301,0),MATCH(Lists!$B$27,Responses!$A$1:$AN$1,0))&amp;""),""))</f>
        <v/>
      </c>
    </row>
    <row r="157" ht="60" customHeight="1">
      <c r="A157" s="23">
        <f>IF(ISNUMBER(MATCH(153,Responses!$AQ$2:$AQ$301,0)),153,"")</f>
        <v/>
      </c>
      <c r="B157" s="23">
        <f>IF($A157="","",IFERROR(TRIM(INDEX(Responses!$A$2:$AN$301,MATCH($A157,Responses!$AQ$2:$AQ$301,0),MATCH(Lists!$B$3,Responses!$A$1:$AN$1,0))&amp;""),""))</f>
        <v/>
      </c>
      <c r="C157" s="23">
        <f>IF($A157="","",IF(IFERROR(TRIM(INDEX(Responses!$A$2:$AN$301,MATCH($A157,Responses!$AQ$2:$AQ$301,0),MATCH(Lists!$B$5,Responses!$A$1:$AN$1,0))&amp;""),"")&lt;&gt;"",IFERROR(TRIM(INDEX(Responses!$A$2:$AN$301,MATCH($A157,Responses!$AQ$2:$AQ$301,0),MATCH(Lists!$B$5,Responses!$A$1:$AN$1,0))&amp;""),""),IFERROR(TRIM(INDEX(Responses!$A$2:$AN$301,MATCH($A157,Responses!$AQ$2:$AQ$301,0),MATCH(Lists!$B$6,Responses!$A$1:$AN$1,0))&amp;""),"")))</f>
        <v/>
      </c>
      <c r="D157" s="23">
        <f>IF($A157="","",IFERROR(TRIM(INDEX(Responses!$A$2:$AN$301,MATCH($A157,Responses!$AQ$2:$AQ$301,0),MATCH(Lists!$B$24,Responses!$A$1:$AN$1,0))&amp;""),""))</f>
        <v/>
      </c>
      <c r="E157" s="23">
        <f>IF($A157="","",IFERROR(TRIM(INDEX(Responses!$A$2:$AN$301,MATCH($A157,Responses!$AQ$2:$AQ$301,0),MATCH(Lists!$B$25,Responses!$A$1:$AN$1,0))&amp;""),""))</f>
        <v/>
      </c>
      <c r="F157" s="23">
        <f>IF($A157="","",IFERROR(TRIM(INDEX(Responses!$A$2:$AN$301,MATCH($A157,Responses!$AQ$2:$AQ$301,0),MATCH(Lists!$B$26,Responses!$A$1:$AN$1,0))&amp;""),""))</f>
        <v/>
      </c>
      <c r="G157" s="23">
        <f>IF($A157="","",IFERROR(TRIM(INDEX(Responses!$A$2:$AN$301,MATCH($A157,Responses!$AQ$2:$AQ$301,0),MATCH(Lists!$B$27,Responses!$A$1:$AN$1,0))&amp;""),""))</f>
        <v/>
      </c>
    </row>
    <row r="158" ht="60" customHeight="1">
      <c r="A158" s="23">
        <f>IF(ISNUMBER(MATCH(154,Responses!$AQ$2:$AQ$301,0)),154,"")</f>
        <v/>
      </c>
      <c r="B158" s="23">
        <f>IF($A158="","",IFERROR(TRIM(INDEX(Responses!$A$2:$AN$301,MATCH($A158,Responses!$AQ$2:$AQ$301,0),MATCH(Lists!$B$3,Responses!$A$1:$AN$1,0))&amp;""),""))</f>
        <v/>
      </c>
      <c r="C158" s="23">
        <f>IF($A158="","",IF(IFERROR(TRIM(INDEX(Responses!$A$2:$AN$301,MATCH($A158,Responses!$AQ$2:$AQ$301,0),MATCH(Lists!$B$5,Responses!$A$1:$AN$1,0))&amp;""),"")&lt;&gt;"",IFERROR(TRIM(INDEX(Responses!$A$2:$AN$301,MATCH($A158,Responses!$AQ$2:$AQ$301,0),MATCH(Lists!$B$5,Responses!$A$1:$AN$1,0))&amp;""),""),IFERROR(TRIM(INDEX(Responses!$A$2:$AN$301,MATCH($A158,Responses!$AQ$2:$AQ$301,0),MATCH(Lists!$B$6,Responses!$A$1:$AN$1,0))&amp;""),"")))</f>
        <v/>
      </c>
      <c r="D158" s="23">
        <f>IF($A158="","",IFERROR(TRIM(INDEX(Responses!$A$2:$AN$301,MATCH($A158,Responses!$AQ$2:$AQ$301,0),MATCH(Lists!$B$24,Responses!$A$1:$AN$1,0))&amp;""),""))</f>
        <v/>
      </c>
      <c r="E158" s="23">
        <f>IF($A158="","",IFERROR(TRIM(INDEX(Responses!$A$2:$AN$301,MATCH($A158,Responses!$AQ$2:$AQ$301,0),MATCH(Lists!$B$25,Responses!$A$1:$AN$1,0))&amp;""),""))</f>
        <v/>
      </c>
      <c r="F158" s="23">
        <f>IF($A158="","",IFERROR(TRIM(INDEX(Responses!$A$2:$AN$301,MATCH($A158,Responses!$AQ$2:$AQ$301,0),MATCH(Lists!$B$26,Responses!$A$1:$AN$1,0))&amp;""),""))</f>
        <v/>
      </c>
      <c r="G158" s="23">
        <f>IF($A158="","",IFERROR(TRIM(INDEX(Responses!$A$2:$AN$301,MATCH($A158,Responses!$AQ$2:$AQ$301,0),MATCH(Lists!$B$27,Responses!$A$1:$AN$1,0))&amp;""),""))</f>
        <v/>
      </c>
    </row>
    <row r="159" ht="60" customHeight="1">
      <c r="A159" s="23">
        <f>IF(ISNUMBER(MATCH(155,Responses!$AQ$2:$AQ$301,0)),155,"")</f>
        <v/>
      </c>
      <c r="B159" s="23">
        <f>IF($A159="","",IFERROR(TRIM(INDEX(Responses!$A$2:$AN$301,MATCH($A159,Responses!$AQ$2:$AQ$301,0),MATCH(Lists!$B$3,Responses!$A$1:$AN$1,0))&amp;""),""))</f>
        <v/>
      </c>
      <c r="C159" s="23">
        <f>IF($A159="","",IF(IFERROR(TRIM(INDEX(Responses!$A$2:$AN$301,MATCH($A159,Responses!$AQ$2:$AQ$301,0),MATCH(Lists!$B$5,Responses!$A$1:$AN$1,0))&amp;""),"")&lt;&gt;"",IFERROR(TRIM(INDEX(Responses!$A$2:$AN$301,MATCH($A159,Responses!$AQ$2:$AQ$301,0),MATCH(Lists!$B$5,Responses!$A$1:$AN$1,0))&amp;""),""),IFERROR(TRIM(INDEX(Responses!$A$2:$AN$301,MATCH($A159,Responses!$AQ$2:$AQ$301,0),MATCH(Lists!$B$6,Responses!$A$1:$AN$1,0))&amp;""),"")))</f>
        <v/>
      </c>
      <c r="D159" s="23">
        <f>IF($A159="","",IFERROR(TRIM(INDEX(Responses!$A$2:$AN$301,MATCH($A159,Responses!$AQ$2:$AQ$301,0),MATCH(Lists!$B$24,Responses!$A$1:$AN$1,0))&amp;""),""))</f>
        <v/>
      </c>
      <c r="E159" s="23">
        <f>IF($A159="","",IFERROR(TRIM(INDEX(Responses!$A$2:$AN$301,MATCH($A159,Responses!$AQ$2:$AQ$301,0),MATCH(Lists!$B$25,Responses!$A$1:$AN$1,0))&amp;""),""))</f>
        <v/>
      </c>
      <c r="F159" s="23">
        <f>IF($A159="","",IFERROR(TRIM(INDEX(Responses!$A$2:$AN$301,MATCH($A159,Responses!$AQ$2:$AQ$301,0),MATCH(Lists!$B$26,Responses!$A$1:$AN$1,0))&amp;""),""))</f>
        <v/>
      </c>
      <c r="G159" s="23">
        <f>IF($A159="","",IFERROR(TRIM(INDEX(Responses!$A$2:$AN$301,MATCH($A159,Responses!$AQ$2:$AQ$301,0),MATCH(Lists!$B$27,Responses!$A$1:$AN$1,0))&amp;""),""))</f>
        <v/>
      </c>
    </row>
    <row r="160" ht="60" customHeight="1">
      <c r="A160" s="23">
        <f>IF(ISNUMBER(MATCH(156,Responses!$AQ$2:$AQ$301,0)),156,"")</f>
        <v/>
      </c>
      <c r="B160" s="23">
        <f>IF($A160="","",IFERROR(TRIM(INDEX(Responses!$A$2:$AN$301,MATCH($A160,Responses!$AQ$2:$AQ$301,0),MATCH(Lists!$B$3,Responses!$A$1:$AN$1,0))&amp;""),""))</f>
        <v/>
      </c>
      <c r="C160" s="23">
        <f>IF($A160="","",IF(IFERROR(TRIM(INDEX(Responses!$A$2:$AN$301,MATCH($A160,Responses!$AQ$2:$AQ$301,0),MATCH(Lists!$B$5,Responses!$A$1:$AN$1,0))&amp;""),"")&lt;&gt;"",IFERROR(TRIM(INDEX(Responses!$A$2:$AN$301,MATCH($A160,Responses!$AQ$2:$AQ$301,0),MATCH(Lists!$B$5,Responses!$A$1:$AN$1,0))&amp;""),""),IFERROR(TRIM(INDEX(Responses!$A$2:$AN$301,MATCH($A160,Responses!$AQ$2:$AQ$301,0),MATCH(Lists!$B$6,Responses!$A$1:$AN$1,0))&amp;""),"")))</f>
        <v/>
      </c>
      <c r="D160" s="23">
        <f>IF($A160="","",IFERROR(TRIM(INDEX(Responses!$A$2:$AN$301,MATCH($A160,Responses!$AQ$2:$AQ$301,0),MATCH(Lists!$B$24,Responses!$A$1:$AN$1,0))&amp;""),""))</f>
        <v/>
      </c>
      <c r="E160" s="23">
        <f>IF($A160="","",IFERROR(TRIM(INDEX(Responses!$A$2:$AN$301,MATCH($A160,Responses!$AQ$2:$AQ$301,0),MATCH(Lists!$B$25,Responses!$A$1:$AN$1,0))&amp;""),""))</f>
        <v/>
      </c>
      <c r="F160" s="23">
        <f>IF($A160="","",IFERROR(TRIM(INDEX(Responses!$A$2:$AN$301,MATCH($A160,Responses!$AQ$2:$AQ$301,0),MATCH(Lists!$B$26,Responses!$A$1:$AN$1,0))&amp;""),""))</f>
        <v/>
      </c>
      <c r="G160" s="23">
        <f>IF($A160="","",IFERROR(TRIM(INDEX(Responses!$A$2:$AN$301,MATCH($A160,Responses!$AQ$2:$AQ$301,0),MATCH(Lists!$B$27,Responses!$A$1:$AN$1,0))&amp;""),""))</f>
        <v/>
      </c>
    </row>
    <row r="161" ht="60" customHeight="1">
      <c r="A161" s="23">
        <f>IF(ISNUMBER(MATCH(157,Responses!$AQ$2:$AQ$301,0)),157,"")</f>
        <v/>
      </c>
      <c r="B161" s="23">
        <f>IF($A161="","",IFERROR(TRIM(INDEX(Responses!$A$2:$AN$301,MATCH($A161,Responses!$AQ$2:$AQ$301,0),MATCH(Lists!$B$3,Responses!$A$1:$AN$1,0))&amp;""),""))</f>
        <v/>
      </c>
      <c r="C161" s="23">
        <f>IF($A161="","",IF(IFERROR(TRIM(INDEX(Responses!$A$2:$AN$301,MATCH($A161,Responses!$AQ$2:$AQ$301,0),MATCH(Lists!$B$5,Responses!$A$1:$AN$1,0))&amp;""),"")&lt;&gt;"",IFERROR(TRIM(INDEX(Responses!$A$2:$AN$301,MATCH($A161,Responses!$AQ$2:$AQ$301,0),MATCH(Lists!$B$5,Responses!$A$1:$AN$1,0))&amp;""),""),IFERROR(TRIM(INDEX(Responses!$A$2:$AN$301,MATCH($A161,Responses!$AQ$2:$AQ$301,0),MATCH(Lists!$B$6,Responses!$A$1:$AN$1,0))&amp;""),"")))</f>
        <v/>
      </c>
      <c r="D161" s="23">
        <f>IF($A161="","",IFERROR(TRIM(INDEX(Responses!$A$2:$AN$301,MATCH($A161,Responses!$AQ$2:$AQ$301,0),MATCH(Lists!$B$24,Responses!$A$1:$AN$1,0))&amp;""),""))</f>
        <v/>
      </c>
      <c r="E161" s="23">
        <f>IF($A161="","",IFERROR(TRIM(INDEX(Responses!$A$2:$AN$301,MATCH($A161,Responses!$AQ$2:$AQ$301,0),MATCH(Lists!$B$25,Responses!$A$1:$AN$1,0))&amp;""),""))</f>
        <v/>
      </c>
      <c r="F161" s="23">
        <f>IF($A161="","",IFERROR(TRIM(INDEX(Responses!$A$2:$AN$301,MATCH($A161,Responses!$AQ$2:$AQ$301,0),MATCH(Lists!$B$26,Responses!$A$1:$AN$1,0))&amp;""),""))</f>
        <v/>
      </c>
      <c r="G161" s="23">
        <f>IF($A161="","",IFERROR(TRIM(INDEX(Responses!$A$2:$AN$301,MATCH($A161,Responses!$AQ$2:$AQ$301,0),MATCH(Lists!$B$27,Responses!$A$1:$AN$1,0))&amp;""),""))</f>
        <v/>
      </c>
    </row>
    <row r="162" ht="60" customHeight="1">
      <c r="A162" s="23">
        <f>IF(ISNUMBER(MATCH(158,Responses!$AQ$2:$AQ$301,0)),158,"")</f>
        <v/>
      </c>
      <c r="B162" s="23">
        <f>IF($A162="","",IFERROR(TRIM(INDEX(Responses!$A$2:$AN$301,MATCH($A162,Responses!$AQ$2:$AQ$301,0),MATCH(Lists!$B$3,Responses!$A$1:$AN$1,0))&amp;""),""))</f>
        <v/>
      </c>
      <c r="C162" s="23">
        <f>IF($A162="","",IF(IFERROR(TRIM(INDEX(Responses!$A$2:$AN$301,MATCH($A162,Responses!$AQ$2:$AQ$301,0),MATCH(Lists!$B$5,Responses!$A$1:$AN$1,0))&amp;""),"")&lt;&gt;"",IFERROR(TRIM(INDEX(Responses!$A$2:$AN$301,MATCH($A162,Responses!$AQ$2:$AQ$301,0),MATCH(Lists!$B$5,Responses!$A$1:$AN$1,0))&amp;""),""),IFERROR(TRIM(INDEX(Responses!$A$2:$AN$301,MATCH($A162,Responses!$AQ$2:$AQ$301,0),MATCH(Lists!$B$6,Responses!$A$1:$AN$1,0))&amp;""),"")))</f>
        <v/>
      </c>
      <c r="D162" s="23">
        <f>IF($A162="","",IFERROR(TRIM(INDEX(Responses!$A$2:$AN$301,MATCH($A162,Responses!$AQ$2:$AQ$301,0),MATCH(Lists!$B$24,Responses!$A$1:$AN$1,0))&amp;""),""))</f>
        <v/>
      </c>
      <c r="E162" s="23">
        <f>IF($A162="","",IFERROR(TRIM(INDEX(Responses!$A$2:$AN$301,MATCH($A162,Responses!$AQ$2:$AQ$301,0),MATCH(Lists!$B$25,Responses!$A$1:$AN$1,0))&amp;""),""))</f>
        <v/>
      </c>
      <c r="F162" s="23">
        <f>IF($A162="","",IFERROR(TRIM(INDEX(Responses!$A$2:$AN$301,MATCH($A162,Responses!$AQ$2:$AQ$301,0),MATCH(Lists!$B$26,Responses!$A$1:$AN$1,0))&amp;""),""))</f>
        <v/>
      </c>
      <c r="G162" s="23">
        <f>IF($A162="","",IFERROR(TRIM(INDEX(Responses!$A$2:$AN$301,MATCH($A162,Responses!$AQ$2:$AQ$301,0),MATCH(Lists!$B$27,Responses!$A$1:$AN$1,0))&amp;""),""))</f>
        <v/>
      </c>
    </row>
    <row r="163" ht="60" customHeight="1">
      <c r="A163" s="23">
        <f>IF(ISNUMBER(MATCH(159,Responses!$AQ$2:$AQ$301,0)),159,"")</f>
        <v/>
      </c>
      <c r="B163" s="23">
        <f>IF($A163="","",IFERROR(TRIM(INDEX(Responses!$A$2:$AN$301,MATCH($A163,Responses!$AQ$2:$AQ$301,0),MATCH(Lists!$B$3,Responses!$A$1:$AN$1,0))&amp;""),""))</f>
        <v/>
      </c>
      <c r="C163" s="23">
        <f>IF($A163="","",IF(IFERROR(TRIM(INDEX(Responses!$A$2:$AN$301,MATCH($A163,Responses!$AQ$2:$AQ$301,0),MATCH(Lists!$B$5,Responses!$A$1:$AN$1,0))&amp;""),"")&lt;&gt;"",IFERROR(TRIM(INDEX(Responses!$A$2:$AN$301,MATCH($A163,Responses!$AQ$2:$AQ$301,0),MATCH(Lists!$B$5,Responses!$A$1:$AN$1,0))&amp;""),""),IFERROR(TRIM(INDEX(Responses!$A$2:$AN$301,MATCH($A163,Responses!$AQ$2:$AQ$301,0),MATCH(Lists!$B$6,Responses!$A$1:$AN$1,0))&amp;""),"")))</f>
        <v/>
      </c>
      <c r="D163" s="23">
        <f>IF($A163="","",IFERROR(TRIM(INDEX(Responses!$A$2:$AN$301,MATCH($A163,Responses!$AQ$2:$AQ$301,0),MATCH(Lists!$B$24,Responses!$A$1:$AN$1,0))&amp;""),""))</f>
        <v/>
      </c>
      <c r="E163" s="23">
        <f>IF($A163="","",IFERROR(TRIM(INDEX(Responses!$A$2:$AN$301,MATCH($A163,Responses!$AQ$2:$AQ$301,0),MATCH(Lists!$B$25,Responses!$A$1:$AN$1,0))&amp;""),""))</f>
        <v/>
      </c>
      <c r="F163" s="23">
        <f>IF($A163="","",IFERROR(TRIM(INDEX(Responses!$A$2:$AN$301,MATCH($A163,Responses!$AQ$2:$AQ$301,0),MATCH(Lists!$B$26,Responses!$A$1:$AN$1,0))&amp;""),""))</f>
        <v/>
      </c>
      <c r="G163" s="23">
        <f>IF($A163="","",IFERROR(TRIM(INDEX(Responses!$A$2:$AN$301,MATCH($A163,Responses!$AQ$2:$AQ$301,0),MATCH(Lists!$B$27,Responses!$A$1:$AN$1,0))&amp;""),""))</f>
        <v/>
      </c>
    </row>
    <row r="164" ht="60" customHeight="1">
      <c r="A164" s="23">
        <f>IF(ISNUMBER(MATCH(160,Responses!$AQ$2:$AQ$301,0)),160,"")</f>
        <v/>
      </c>
      <c r="B164" s="23">
        <f>IF($A164="","",IFERROR(TRIM(INDEX(Responses!$A$2:$AN$301,MATCH($A164,Responses!$AQ$2:$AQ$301,0),MATCH(Lists!$B$3,Responses!$A$1:$AN$1,0))&amp;""),""))</f>
        <v/>
      </c>
      <c r="C164" s="23">
        <f>IF($A164="","",IF(IFERROR(TRIM(INDEX(Responses!$A$2:$AN$301,MATCH($A164,Responses!$AQ$2:$AQ$301,0),MATCH(Lists!$B$5,Responses!$A$1:$AN$1,0))&amp;""),"")&lt;&gt;"",IFERROR(TRIM(INDEX(Responses!$A$2:$AN$301,MATCH($A164,Responses!$AQ$2:$AQ$301,0),MATCH(Lists!$B$5,Responses!$A$1:$AN$1,0))&amp;""),""),IFERROR(TRIM(INDEX(Responses!$A$2:$AN$301,MATCH($A164,Responses!$AQ$2:$AQ$301,0),MATCH(Lists!$B$6,Responses!$A$1:$AN$1,0))&amp;""),"")))</f>
        <v/>
      </c>
      <c r="D164" s="23">
        <f>IF($A164="","",IFERROR(TRIM(INDEX(Responses!$A$2:$AN$301,MATCH($A164,Responses!$AQ$2:$AQ$301,0),MATCH(Lists!$B$24,Responses!$A$1:$AN$1,0))&amp;""),""))</f>
        <v/>
      </c>
      <c r="E164" s="23">
        <f>IF($A164="","",IFERROR(TRIM(INDEX(Responses!$A$2:$AN$301,MATCH($A164,Responses!$AQ$2:$AQ$301,0),MATCH(Lists!$B$25,Responses!$A$1:$AN$1,0))&amp;""),""))</f>
        <v/>
      </c>
      <c r="F164" s="23">
        <f>IF($A164="","",IFERROR(TRIM(INDEX(Responses!$A$2:$AN$301,MATCH($A164,Responses!$AQ$2:$AQ$301,0),MATCH(Lists!$B$26,Responses!$A$1:$AN$1,0))&amp;""),""))</f>
        <v/>
      </c>
      <c r="G164" s="23">
        <f>IF($A164="","",IFERROR(TRIM(INDEX(Responses!$A$2:$AN$301,MATCH($A164,Responses!$AQ$2:$AQ$301,0),MATCH(Lists!$B$27,Responses!$A$1:$AN$1,0))&amp;""),""))</f>
        <v/>
      </c>
    </row>
    <row r="165" ht="60" customHeight="1">
      <c r="A165" s="23">
        <f>IF(ISNUMBER(MATCH(161,Responses!$AQ$2:$AQ$301,0)),161,"")</f>
        <v/>
      </c>
      <c r="B165" s="23">
        <f>IF($A165="","",IFERROR(TRIM(INDEX(Responses!$A$2:$AN$301,MATCH($A165,Responses!$AQ$2:$AQ$301,0),MATCH(Lists!$B$3,Responses!$A$1:$AN$1,0))&amp;""),""))</f>
        <v/>
      </c>
      <c r="C165" s="23">
        <f>IF($A165="","",IF(IFERROR(TRIM(INDEX(Responses!$A$2:$AN$301,MATCH($A165,Responses!$AQ$2:$AQ$301,0),MATCH(Lists!$B$5,Responses!$A$1:$AN$1,0))&amp;""),"")&lt;&gt;"",IFERROR(TRIM(INDEX(Responses!$A$2:$AN$301,MATCH($A165,Responses!$AQ$2:$AQ$301,0),MATCH(Lists!$B$5,Responses!$A$1:$AN$1,0))&amp;""),""),IFERROR(TRIM(INDEX(Responses!$A$2:$AN$301,MATCH($A165,Responses!$AQ$2:$AQ$301,0),MATCH(Lists!$B$6,Responses!$A$1:$AN$1,0))&amp;""),"")))</f>
        <v/>
      </c>
      <c r="D165" s="23">
        <f>IF($A165="","",IFERROR(TRIM(INDEX(Responses!$A$2:$AN$301,MATCH($A165,Responses!$AQ$2:$AQ$301,0),MATCH(Lists!$B$24,Responses!$A$1:$AN$1,0))&amp;""),""))</f>
        <v/>
      </c>
      <c r="E165" s="23">
        <f>IF($A165="","",IFERROR(TRIM(INDEX(Responses!$A$2:$AN$301,MATCH($A165,Responses!$AQ$2:$AQ$301,0),MATCH(Lists!$B$25,Responses!$A$1:$AN$1,0))&amp;""),""))</f>
        <v/>
      </c>
      <c r="F165" s="23">
        <f>IF($A165="","",IFERROR(TRIM(INDEX(Responses!$A$2:$AN$301,MATCH($A165,Responses!$AQ$2:$AQ$301,0),MATCH(Lists!$B$26,Responses!$A$1:$AN$1,0))&amp;""),""))</f>
        <v/>
      </c>
      <c r="G165" s="23">
        <f>IF($A165="","",IFERROR(TRIM(INDEX(Responses!$A$2:$AN$301,MATCH($A165,Responses!$AQ$2:$AQ$301,0),MATCH(Lists!$B$27,Responses!$A$1:$AN$1,0))&amp;""),""))</f>
        <v/>
      </c>
    </row>
    <row r="166" ht="60" customHeight="1">
      <c r="A166" s="23">
        <f>IF(ISNUMBER(MATCH(162,Responses!$AQ$2:$AQ$301,0)),162,"")</f>
        <v/>
      </c>
      <c r="B166" s="23">
        <f>IF($A166="","",IFERROR(TRIM(INDEX(Responses!$A$2:$AN$301,MATCH($A166,Responses!$AQ$2:$AQ$301,0),MATCH(Lists!$B$3,Responses!$A$1:$AN$1,0))&amp;""),""))</f>
        <v/>
      </c>
      <c r="C166" s="23">
        <f>IF($A166="","",IF(IFERROR(TRIM(INDEX(Responses!$A$2:$AN$301,MATCH($A166,Responses!$AQ$2:$AQ$301,0),MATCH(Lists!$B$5,Responses!$A$1:$AN$1,0))&amp;""),"")&lt;&gt;"",IFERROR(TRIM(INDEX(Responses!$A$2:$AN$301,MATCH($A166,Responses!$AQ$2:$AQ$301,0),MATCH(Lists!$B$5,Responses!$A$1:$AN$1,0))&amp;""),""),IFERROR(TRIM(INDEX(Responses!$A$2:$AN$301,MATCH($A166,Responses!$AQ$2:$AQ$301,0),MATCH(Lists!$B$6,Responses!$A$1:$AN$1,0))&amp;""),"")))</f>
        <v/>
      </c>
      <c r="D166" s="23">
        <f>IF($A166="","",IFERROR(TRIM(INDEX(Responses!$A$2:$AN$301,MATCH($A166,Responses!$AQ$2:$AQ$301,0),MATCH(Lists!$B$24,Responses!$A$1:$AN$1,0))&amp;""),""))</f>
        <v/>
      </c>
      <c r="E166" s="23">
        <f>IF($A166="","",IFERROR(TRIM(INDEX(Responses!$A$2:$AN$301,MATCH($A166,Responses!$AQ$2:$AQ$301,0),MATCH(Lists!$B$25,Responses!$A$1:$AN$1,0))&amp;""),""))</f>
        <v/>
      </c>
      <c r="F166" s="23">
        <f>IF($A166="","",IFERROR(TRIM(INDEX(Responses!$A$2:$AN$301,MATCH($A166,Responses!$AQ$2:$AQ$301,0),MATCH(Lists!$B$26,Responses!$A$1:$AN$1,0))&amp;""),""))</f>
        <v/>
      </c>
      <c r="G166" s="23">
        <f>IF($A166="","",IFERROR(TRIM(INDEX(Responses!$A$2:$AN$301,MATCH($A166,Responses!$AQ$2:$AQ$301,0),MATCH(Lists!$B$27,Responses!$A$1:$AN$1,0))&amp;""),""))</f>
        <v/>
      </c>
    </row>
    <row r="167" ht="60" customHeight="1">
      <c r="A167" s="23">
        <f>IF(ISNUMBER(MATCH(163,Responses!$AQ$2:$AQ$301,0)),163,"")</f>
        <v/>
      </c>
      <c r="B167" s="23">
        <f>IF($A167="","",IFERROR(TRIM(INDEX(Responses!$A$2:$AN$301,MATCH($A167,Responses!$AQ$2:$AQ$301,0),MATCH(Lists!$B$3,Responses!$A$1:$AN$1,0))&amp;""),""))</f>
        <v/>
      </c>
      <c r="C167" s="23">
        <f>IF($A167="","",IF(IFERROR(TRIM(INDEX(Responses!$A$2:$AN$301,MATCH($A167,Responses!$AQ$2:$AQ$301,0),MATCH(Lists!$B$5,Responses!$A$1:$AN$1,0))&amp;""),"")&lt;&gt;"",IFERROR(TRIM(INDEX(Responses!$A$2:$AN$301,MATCH($A167,Responses!$AQ$2:$AQ$301,0),MATCH(Lists!$B$5,Responses!$A$1:$AN$1,0))&amp;""),""),IFERROR(TRIM(INDEX(Responses!$A$2:$AN$301,MATCH($A167,Responses!$AQ$2:$AQ$301,0),MATCH(Lists!$B$6,Responses!$A$1:$AN$1,0))&amp;""),"")))</f>
        <v/>
      </c>
      <c r="D167" s="23">
        <f>IF($A167="","",IFERROR(TRIM(INDEX(Responses!$A$2:$AN$301,MATCH($A167,Responses!$AQ$2:$AQ$301,0),MATCH(Lists!$B$24,Responses!$A$1:$AN$1,0))&amp;""),""))</f>
        <v/>
      </c>
      <c r="E167" s="23">
        <f>IF($A167="","",IFERROR(TRIM(INDEX(Responses!$A$2:$AN$301,MATCH($A167,Responses!$AQ$2:$AQ$301,0),MATCH(Lists!$B$25,Responses!$A$1:$AN$1,0))&amp;""),""))</f>
        <v/>
      </c>
      <c r="F167" s="23">
        <f>IF($A167="","",IFERROR(TRIM(INDEX(Responses!$A$2:$AN$301,MATCH($A167,Responses!$AQ$2:$AQ$301,0),MATCH(Lists!$B$26,Responses!$A$1:$AN$1,0))&amp;""),""))</f>
        <v/>
      </c>
      <c r="G167" s="23">
        <f>IF($A167="","",IFERROR(TRIM(INDEX(Responses!$A$2:$AN$301,MATCH($A167,Responses!$AQ$2:$AQ$301,0),MATCH(Lists!$B$27,Responses!$A$1:$AN$1,0))&amp;""),""))</f>
        <v/>
      </c>
    </row>
    <row r="168" ht="60" customHeight="1">
      <c r="A168" s="23">
        <f>IF(ISNUMBER(MATCH(164,Responses!$AQ$2:$AQ$301,0)),164,"")</f>
        <v/>
      </c>
      <c r="B168" s="23">
        <f>IF($A168="","",IFERROR(TRIM(INDEX(Responses!$A$2:$AN$301,MATCH($A168,Responses!$AQ$2:$AQ$301,0),MATCH(Lists!$B$3,Responses!$A$1:$AN$1,0))&amp;""),""))</f>
        <v/>
      </c>
      <c r="C168" s="23">
        <f>IF($A168="","",IF(IFERROR(TRIM(INDEX(Responses!$A$2:$AN$301,MATCH($A168,Responses!$AQ$2:$AQ$301,0),MATCH(Lists!$B$5,Responses!$A$1:$AN$1,0))&amp;""),"")&lt;&gt;"",IFERROR(TRIM(INDEX(Responses!$A$2:$AN$301,MATCH($A168,Responses!$AQ$2:$AQ$301,0),MATCH(Lists!$B$5,Responses!$A$1:$AN$1,0))&amp;""),""),IFERROR(TRIM(INDEX(Responses!$A$2:$AN$301,MATCH($A168,Responses!$AQ$2:$AQ$301,0),MATCH(Lists!$B$6,Responses!$A$1:$AN$1,0))&amp;""),"")))</f>
        <v/>
      </c>
      <c r="D168" s="23">
        <f>IF($A168="","",IFERROR(TRIM(INDEX(Responses!$A$2:$AN$301,MATCH($A168,Responses!$AQ$2:$AQ$301,0),MATCH(Lists!$B$24,Responses!$A$1:$AN$1,0))&amp;""),""))</f>
        <v/>
      </c>
      <c r="E168" s="23">
        <f>IF($A168="","",IFERROR(TRIM(INDEX(Responses!$A$2:$AN$301,MATCH($A168,Responses!$AQ$2:$AQ$301,0),MATCH(Lists!$B$25,Responses!$A$1:$AN$1,0))&amp;""),""))</f>
        <v/>
      </c>
      <c r="F168" s="23">
        <f>IF($A168="","",IFERROR(TRIM(INDEX(Responses!$A$2:$AN$301,MATCH($A168,Responses!$AQ$2:$AQ$301,0),MATCH(Lists!$B$26,Responses!$A$1:$AN$1,0))&amp;""),""))</f>
        <v/>
      </c>
      <c r="G168" s="23">
        <f>IF($A168="","",IFERROR(TRIM(INDEX(Responses!$A$2:$AN$301,MATCH($A168,Responses!$AQ$2:$AQ$301,0),MATCH(Lists!$B$27,Responses!$A$1:$AN$1,0))&amp;""),""))</f>
        <v/>
      </c>
    </row>
    <row r="169" ht="60" customHeight="1">
      <c r="A169" s="23">
        <f>IF(ISNUMBER(MATCH(165,Responses!$AQ$2:$AQ$301,0)),165,"")</f>
        <v/>
      </c>
      <c r="B169" s="23">
        <f>IF($A169="","",IFERROR(TRIM(INDEX(Responses!$A$2:$AN$301,MATCH($A169,Responses!$AQ$2:$AQ$301,0),MATCH(Lists!$B$3,Responses!$A$1:$AN$1,0))&amp;""),""))</f>
        <v/>
      </c>
      <c r="C169" s="23">
        <f>IF($A169="","",IF(IFERROR(TRIM(INDEX(Responses!$A$2:$AN$301,MATCH($A169,Responses!$AQ$2:$AQ$301,0),MATCH(Lists!$B$5,Responses!$A$1:$AN$1,0))&amp;""),"")&lt;&gt;"",IFERROR(TRIM(INDEX(Responses!$A$2:$AN$301,MATCH($A169,Responses!$AQ$2:$AQ$301,0),MATCH(Lists!$B$5,Responses!$A$1:$AN$1,0))&amp;""),""),IFERROR(TRIM(INDEX(Responses!$A$2:$AN$301,MATCH($A169,Responses!$AQ$2:$AQ$301,0),MATCH(Lists!$B$6,Responses!$A$1:$AN$1,0))&amp;""),"")))</f>
        <v/>
      </c>
      <c r="D169" s="23">
        <f>IF($A169="","",IFERROR(TRIM(INDEX(Responses!$A$2:$AN$301,MATCH($A169,Responses!$AQ$2:$AQ$301,0),MATCH(Lists!$B$24,Responses!$A$1:$AN$1,0))&amp;""),""))</f>
        <v/>
      </c>
      <c r="E169" s="23">
        <f>IF($A169="","",IFERROR(TRIM(INDEX(Responses!$A$2:$AN$301,MATCH($A169,Responses!$AQ$2:$AQ$301,0),MATCH(Lists!$B$25,Responses!$A$1:$AN$1,0))&amp;""),""))</f>
        <v/>
      </c>
      <c r="F169" s="23">
        <f>IF($A169="","",IFERROR(TRIM(INDEX(Responses!$A$2:$AN$301,MATCH($A169,Responses!$AQ$2:$AQ$301,0),MATCH(Lists!$B$26,Responses!$A$1:$AN$1,0))&amp;""),""))</f>
        <v/>
      </c>
      <c r="G169" s="23">
        <f>IF($A169="","",IFERROR(TRIM(INDEX(Responses!$A$2:$AN$301,MATCH($A169,Responses!$AQ$2:$AQ$301,0),MATCH(Lists!$B$27,Responses!$A$1:$AN$1,0))&amp;""),""))</f>
        <v/>
      </c>
    </row>
    <row r="170" ht="60" customHeight="1">
      <c r="A170" s="23">
        <f>IF(ISNUMBER(MATCH(166,Responses!$AQ$2:$AQ$301,0)),166,"")</f>
        <v/>
      </c>
      <c r="B170" s="23">
        <f>IF($A170="","",IFERROR(TRIM(INDEX(Responses!$A$2:$AN$301,MATCH($A170,Responses!$AQ$2:$AQ$301,0),MATCH(Lists!$B$3,Responses!$A$1:$AN$1,0))&amp;""),""))</f>
        <v/>
      </c>
      <c r="C170" s="23">
        <f>IF($A170="","",IF(IFERROR(TRIM(INDEX(Responses!$A$2:$AN$301,MATCH($A170,Responses!$AQ$2:$AQ$301,0),MATCH(Lists!$B$5,Responses!$A$1:$AN$1,0))&amp;""),"")&lt;&gt;"",IFERROR(TRIM(INDEX(Responses!$A$2:$AN$301,MATCH($A170,Responses!$AQ$2:$AQ$301,0),MATCH(Lists!$B$5,Responses!$A$1:$AN$1,0))&amp;""),""),IFERROR(TRIM(INDEX(Responses!$A$2:$AN$301,MATCH($A170,Responses!$AQ$2:$AQ$301,0),MATCH(Lists!$B$6,Responses!$A$1:$AN$1,0))&amp;""),"")))</f>
        <v/>
      </c>
      <c r="D170" s="23">
        <f>IF($A170="","",IFERROR(TRIM(INDEX(Responses!$A$2:$AN$301,MATCH($A170,Responses!$AQ$2:$AQ$301,0),MATCH(Lists!$B$24,Responses!$A$1:$AN$1,0))&amp;""),""))</f>
        <v/>
      </c>
      <c r="E170" s="23">
        <f>IF($A170="","",IFERROR(TRIM(INDEX(Responses!$A$2:$AN$301,MATCH($A170,Responses!$AQ$2:$AQ$301,0),MATCH(Lists!$B$25,Responses!$A$1:$AN$1,0))&amp;""),""))</f>
        <v/>
      </c>
      <c r="F170" s="23">
        <f>IF($A170="","",IFERROR(TRIM(INDEX(Responses!$A$2:$AN$301,MATCH($A170,Responses!$AQ$2:$AQ$301,0),MATCH(Lists!$B$26,Responses!$A$1:$AN$1,0))&amp;""),""))</f>
        <v/>
      </c>
      <c r="G170" s="23">
        <f>IF($A170="","",IFERROR(TRIM(INDEX(Responses!$A$2:$AN$301,MATCH($A170,Responses!$AQ$2:$AQ$301,0),MATCH(Lists!$B$27,Responses!$A$1:$AN$1,0))&amp;""),""))</f>
        <v/>
      </c>
    </row>
    <row r="171" ht="60" customHeight="1">
      <c r="A171" s="23">
        <f>IF(ISNUMBER(MATCH(167,Responses!$AQ$2:$AQ$301,0)),167,"")</f>
        <v/>
      </c>
      <c r="B171" s="23">
        <f>IF($A171="","",IFERROR(TRIM(INDEX(Responses!$A$2:$AN$301,MATCH($A171,Responses!$AQ$2:$AQ$301,0),MATCH(Lists!$B$3,Responses!$A$1:$AN$1,0))&amp;""),""))</f>
        <v/>
      </c>
      <c r="C171" s="23">
        <f>IF($A171="","",IF(IFERROR(TRIM(INDEX(Responses!$A$2:$AN$301,MATCH($A171,Responses!$AQ$2:$AQ$301,0),MATCH(Lists!$B$5,Responses!$A$1:$AN$1,0))&amp;""),"")&lt;&gt;"",IFERROR(TRIM(INDEX(Responses!$A$2:$AN$301,MATCH($A171,Responses!$AQ$2:$AQ$301,0),MATCH(Lists!$B$5,Responses!$A$1:$AN$1,0))&amp;""),""),IFERROR(TRIM(INDEX(Responses!$A$2:$AN$301,MATCH($A171,Responses!$AQ$2:$AQ$301,0),MATCH(Lists!$B$6,Responses!$A$1:$AN$1,0))&amp;""),"")))</f>
        <v/>
      </c>
      <c r="D171" s="23">
        <f>IF($A171="","",IFERROR(TRIM(INDEX(Responses!$A$2:$AN$301,MATCH($A171,Responses!$AQ$2:$AQ$301,0),MATCH(Lists!$B$24,Responses!$A$1:$AN$1,0))&amp;""),""))</f>
        <v/>
      </c>
      <c r="E171" s="23">
        <f>IF($A171="","",IFERROR(TRIM(INDEX(Responses!$A$2:$AN$301,MATCH($A171,Responses!$AQ$2:$AQ$301,0),MATCH(Lists!$B$25,Responses!$A$1:$AN$1,0))&amp;""),""))</f>
        <v/>
      </c>
      <c r="F171" s="23">
        <f>IF($A171="","",IFERROR(TRIM(INDEX(Responses!$A$2:$AN$301,MATCH($A171,Responses!$AQ$2:$AQ$301,0),MATCH(Lists!$B$26,Responses!$A$1:$AN$1,0))&amp;""),""))</f>
        <v/>
      </c>
      <c r="G171" s="23">
        <f>IF($A171="","",IFERROR(TRIM(INDEX(Responses!$A$2:$AN$301,MATCH($A171,Responses!$AQ$2:$AQ$301,0),MATCH(Lists!$B$27,Responses!$A$1:$AN$1,0))&amp;""),""))</f>
        <v/>
      </c>
    </row>
    <row r="172" ht="60" customHeight="1">
      <c r="A172" s="23">
        <f>IF(ISNUMBER(MATCH(168,Responses!$AQ$2:$AQ$301,0)),168,"")</f>
        <v/>
      </c>
      <c r="B172" s="23">
        <f>IF($A172="","",IFERROR(TRIM(INDEX(Responses!$A$2:$AN$301,MATCH($A172,Responses!$AQ$2:$AQ$301,0),MATCH(Lists!$B$3,Responses!$A$1:$AN$1,0))&amp;""),""))</f>
        <v/>
      </c>
      <c r="C172" s="23">
        <f>IF($A172="","",IF(IFERROR(TRIM(INDEX(Responses!$A$2:$AN$301,MATCH($A172,Responses!$AQ$2:$AQ$301,0),MATCH(Lists!$B$5,Responses!$A$1:$AN$1,0))&amp;""),"")&lt;&gt;"",IFERROR(TRIM(INDEX(Responses!$A$2:$AN$301,MATCH($A172,Responses!$AQ$2:$AQ$301,0),MATCH(Lists!$B$5,Responses!$A$1:$AN$1,0))&amp;""),""),IFERROR(TRIM(INDEX(Responses!$A$2:$AN$301,MATCH($A172,Responses!$AQ$2:$AQ$301,0),MATCH(Lists!$B$6,Responses!$A$1:$AN$1,0))&amp;""),"")))</f>
        <v/>
      </c>
      <c r="D172" s="23">
        <f>IF($A172="","",IFERROR(TRIM(INDEX(Responses!$A$2:$AN$301,MATCH($A172,Responses!$AQ$2:$AQ$301,0),MATCH(Lists!$B$24,Responses!$A$1:$AN$1,0))&amp;""),""))</f>
        <v/>
      </c>
      <c r="E172" s="23">
        <f>IF($A172="","",IFERROR(TRIM(INDEX(Responses!$A$2:$AN$301,MATCH($A172,Responses!$AQ$2:$AQ$301,0),MATCH(Lists!$B$25,Responses!$A$1:$AN$1,0))&amp;""),""))</f>
        <v/>
      </c>
      <c r="F172" s="23">
        <f>IF($A172="","",IFERROR(TRIM(INDEX(Responses!$A$2:$AN$301,MATCH($A172,Responses!$AQ$2:$AQ$301,0),MATCH(Lists!$B$26,Responses!$A$1:$AN$1,0))&amp;""),""))</f>
        <v/>
      </c>
      <c r="G172" s="23">
        <f>IF($A172="","",IFERROR(TRIM(INDEX(Responses!$A$2:$AN$301,MATCH($A172,Responses!$AQ$2:$AQ$301,0),MATCH(Lists!$B$27,Responses!$A$1:$AN$1,0))&amp;""),""))</f>
        <v/>
      </c>
    </row>
    <row r="173" ht="60" customHeight="1">
      <c r="A173" s="23">
        <f>IF(ISNUMBER(MATCH(169,Responses!$AQ$2:$AQ$301,0)),169,"")</f>
        <v/>
      </c>
      <c r="B173" s="23">
        <f>IF($A173="","",IFERROR(TRIM(INDEX(Responses!$A$2:$AN$301,MATCH($A173,Responses!$AQ$2:$AQ$301,0),MATCH(Lists!$B$3,Responses!$A$1:$AN$1,0))&amp;""),""))</f>
        <v/>
      </c>
      <c r="C173" s="23">
        <f>IF($A173="","",IF(IFERROR(TRIM(INDEX(Responses!$A$2:$AN$301,MATCH($A173,Responses!$AQ$2:$AQ$301,0),MATCH(Lists!$B$5,Responses!$A$1:$AN$1,0))&amp;""),"")&lt;&gt;"",IFERROR(TRIM(INDEX(Responses!$A$2:$AN$301,MATCH($A173,Responses!$AQ$2:$AQ$301,0),MATCH(Lists!$B$5,Responses!$A$1:$AN$1,0))&amp;""),""),IFERROR(TRIM(INDEX(Responses!$A$2:$AN$301,MATCH($A173,Responses!$AQ$2:$AQ$301,0),MATCH(Lists!$B$6,Responses!$A$1:$AN$1,0))&amp;""),"")))</f>
        <v/>
      </c>
      <c r="D173" s="23">
        <f>IF($A173="","",IFERROR(TRIM(INDEX(Responses!$A$2:$AN$301,MATCH($A173,Responses!$AQ$2:$AQ$301,0),MATCH(Lists!$B$24,Responses!$A$1:$AN$1,0))&amp;""),""))</f>
        <v/>
      </c>
      <c r="E173" s="23">
        <f>IF($A173="","",IFERROR(TRIM(INDEX(Responses!$A$2:$AN$301,MATCH($A173,Responses!$AQ$2:$AQ$301,0),MATCH(Lists!$B$25,Responses!$A$1:$AN$1,0))&amp;""),""))</f>
        <v/>
      </c>
      <c r="F173" s="23">
        <f>IF($A173="","",IFERROR(TRIM(INDEX(Responses!$A$2:$AN$301,MATCH($A173,Responses!$AQ$2:$AQ$301,0),MATCH(Lists!$B$26,Responses!$A$1:$AN$1,0))&amp;""),""))</f>
        <v/>
      </c>
      <c r="G173" s="23">
        <f>IF($A173="","",IFERROR(TRIM(INDEX(Responses!$A$2:$AN$301,MATCH($A173,Responses!$AQ$2:$AQ$301,0),MATCH(Lists!$B$27,Responses!$A$1:$AN$1,0))&amp;""),""))</f>
        <v/>
      </c>
    </row>
    <row r="174" ht="60" customHeight="1">
      <c r="A174" s="23">
        <f>IF(ISNUMBER(MATCH(170,Responses!$AQ$2:$AQ$301,0)),170,"")</f>
        <v/>
      </c>
      <c r="B174" s="23">
        <f>IF($A174="","",IFERROR(TRIM(INDEX(Responses!$A$2:$AN$301,MATCH($A174,Responses!$AQ$2:$AQ$301,0),MATCH(Lists!$B$3,Responses!$A$1:$AN$1,0))&amp;""),""))</f>
        <v/>
      </c>
      <c r="C174" s="23">
        <f>IF($A174="","",IF(IFERROR(TRIM(INDEX(Responses!$A$2:$AN$301,MATCH($A174,Responses!$AQ$2:$AQ$301,0),MATCH(Lists!$B$5,Responses!$A$1:$AN$1,0))&amp;""),"")&lt;&gt;"",IFERROR(TRIM(INDEX(Responses!$A$2:$AN$301,MATCH($A174,Responses!$AQ$2:$AQ$301,0),MATCH(Lists!$B$5,Responses!$A$1:$AN$1,0))&amp;""),""),IFERROR(TRIM(INDEX(Responses!$A$2:$AN$301,MATCH($A174,Responses!$AQ$2:$AQ$301,0),MATCH(Lists!$B$6,Responses!$A$1:$AN$1,0))&amp;""),"")))</f>
        <v/>
      </c>
      <c r="D174" s="23">
        <f>IF($A174="","",IFERROR(TRIM(INDEX(Responses!$A$2:$AN$301,MATCH($A174,Responses!$AQ$2:$AQ$301,0),MATCH(Lists!$B$24,Responses!$A$1:$AN$1,0))&amp;""),""))</f>
        <v/>
      </c>
      <c r="E174" s="23">
        <f>IF($A174="","",IFERROR(TRIM(INDEX(Responses!$A$2:$AN$301,MATCH($A174,Responses!$AQ$2:$AQ$301,0),MATCH(Lists!$B$25,Responses!$A$1:$AN$1,0))&amp;""),""))</f>
        <v/>
      </c>
      <c r="F174" s="23">
        <f>IF($A174="","",IFERROR(TRIM(INDEX(Responses!$A$2:$AN$301,MATCH($A174,Responses!$AQ$2:$AQ$301,0),MATCH(Lists!$B$26,Responses!$A$1:$AN$1,0))&amp;""),""))</f>
        <v/>
      </c>
      <c r="G174" s="23">
        <f>IF($A174="","",IFERROR(TRIM(INDEX(Responses!$A$2:$AN$301,MATCH($A174,Responses!$AQ$2:$AQ$301,0),MATCH(Lists!$B$27,Responses!$A$1:$AN$1,0))&amp;""),""))</f>
        <v/>
      </c>
    </row>
    <row r="175" ht="60" customHeight="1">
      <c r="A175" s="23">
        <f>IF(ISNUMBER(MATCH(171,Responses!$AQ$2:$AQ$301,0)),171,"")</f>
        <v/>
      </c>
      <c r="B175" s="23">
        <f>IF($A175="","",IFERROR(TRIM(INDEX(Responses!$A$2:$AN$301,MATCH($A175,Responses!$AQ$2:$AQ$301,0),MATCH(Lists!$B$3,Responses!$A$1:$AN$1,0))&amp;""),""))</f>
        <v/>
      </c>
      <c r="C175" s="23">
        <f>IF($A175="","",IF(IFERROR(TRIM(INDEX(Responses!$A$2:$AN$301,MATCH($A175,Responses!$AQ$2:$AQ$301,0),MATCH(Lists!$B$5,Responses!$A$1:$AN$1,0))&amp;""),"")&lt;&gt;"",IFERROR(TRIM(INDEX(Responses!$A$2:$AN$301,MATCH($A175,Responses!$AQ$2:$AQ$301,0),MATCH(Lists!$B$5,Responses!$A$1:$AN$1,0))&amp;""),""),IFERROR(TRIM(INDEX(Responses!$A$2:$AN$301,MATCH($A175,Responses!$AQ$2:$AQ$301,0),MATCH(Lists!$B$6,Responses!$A$1:$AN$1,0))&amp;""),"")))</f>
        <v/>
      </c>
      <c r="D175" s="23">
        <f>IF($A175="","",IFERROR(TRIM(INDEX(Responses!$A$2:$AN$301,MATCH($A175,Responses!$AQ$2:$AQ$301,0),MATCH(Lists!$B$24,Responses!$A$1:$AN$1,0))&amp;""),""))</f>
        <v/>
      </c>
      <c r="E175" s="23">
        <f>IF($A175="","",IFERROR(TRIM(INDEX(Responses!$A$2:$AN$301,MATCH($A175,Responses!$AQ$2:$AQ$301,0),MATCH(Lists!$B$25,Responses!$A$1:$AN$1,0))&amp;""),""))</f>
        <v/>
      </c>
      <c r="F175" s="23">
        <f>IF($A175="","",IFERROR(TRIM(INDEX(Responses!$A$2:$AN$301,MATCH($A175,Responses!$AQ$2:$AQ$301,0),MATCH(Lists!$B$26,Responses!$A$1:$AN$1,0))&amp;""),""))</f>
        <v/>
      </c>
      <c r="G175" s="23">
        <f>IF($A175="","",IFERROR(TRIM(INDEX(Responses!$A$2:$AN$301,MATCH($A175,Responses!$AQ$2:$AQ$301,0),MATCH(Lists!$B$27,Responses!$A$1:$AN$1,0))&amp;""),""))</f>
        <v/>
      </c>
    </row>
    <row r="176" ht="60" customHeight="1">
      <c r="A176" s="23">
        <f>IF(ISNUMBER(MATCH(172,Responses!$AQ$2:$AQ$301,0)),172,"")</f>
        <v/>
      </c>
      <c r="B176" s="23">
        <f>IF($A176="","",IFERROR(TRIM(INDEX(Responses!$A$2:$AN$301,MATCH($A176,Responses!$AQ$2:$AQ$301,0),MATCH(Lists!$B$3,Responses!$A$1:$AN$1,0))&amp;""),""))</f>
        <v/>
      </c>
      <c r="C176" s="23">
        <f>IF($A176="","",IF(IFERROR(TRIM(INDEX(Responses!$A$2:$AN$301,MATCH($A176,Responses!$AQ$2:$AQ$301,0),MATCH(Lists!$B$5,Responses!$A$1:$AN$1,0))&amp;""),"")&lt;&gt;"",IFERROR(TRIM(INDEX(Responses!$A$2:$AN$301,MATCH($A176,Responses!$AQ$2:$AQ$301,0),MATCH(Lists!$B$5,Responses!$A$1:$AN$1,0))&amp;""),""),IFERROR(TRIM(INDEX(Responses!$A$2:$AN$301,MATCH($A176,Responses!$AQ$2:$AQ$301,0),MATCH(Lists!$B$6,Responses!$A$1:$AN$1,0))&amp;""),"")))</f>
        <v/>
      </c>
      <c r="D176" s="23">
        <f>IF($A176="","",IFERROR(TRIM(INDEX(Responses!$A$2:$AN$301,MATCH($A176,Responses!$AQ$2:$AQ$301,0),MATCH(Lists!$B$24,Responses!$A$1:$AN$1,0))&amp;""),""))</f>
        <v/>
      </c>
      <c r="E176" s="23">
        <f>IF($A176="","",IFERROR(TRIM(INDEX(Responses!$A$2:$AN$301,MATCH($A176,Responses!$AQ$2:$AQ$301,0),MATCH(Lists!$B$25,Responses!$A$1:$AN$1,0))&amp;""),""))</f>
        <v/>
      </c>
      <c r="F176" s="23">
        <f>IF($A176="","",IFERROR(TRIM(INDEX(Responses!$A$2:$AN$301,MATCH($A176,Responses!$AQ$2:$AQ$301,0),MATCH(Lists!$B$26,Responses!$A$1:$AN$1,0))&amp;""),""))</f>
        <v/>
      </c>
      <c r="G176" s="23">
        <f>IF($A176="","",IFERROR(TRIM(INDEX(Responses!$A$2:$AN$301,MATCH($A176,Responses!$AQ$2:$AQ$301,0),MATCH(Lists!$B$27,Responses!$A$1:$AN$1,0))&amp;""),""))</f>
        <v/>
      </c>
    </row>
    <row r="177" ht="60" customHeight="1">
      <c r="A177" s="23">
        <f>IF(ISNUMBER(MATCH(173,Responses!$AQ$2:$AQ$301,0)),173,"")</f>
        <v/>
      </c>
      <c r="B177" s="23">
        <f>IF($A177="","",IFERROR(TRIM(INDEX(Responses!$A$2:$AN$301,MATCH($A177,Responses!$AQ$2:$AQ$301,0),MATCH(Lists!$B$3,Responses!$A$1:$AN$1,0))&amp;""),""))</f>
        <v/>
      </c>
      <c r="C177" s="23">
        <f>IF($A177="","",IF(IFERROR(TRIM(INDEX(Responses!$A$2:$AN$301,MATCH($A177,Responses!$AQ$2:$AQ$301,0),MATCH(Lists!$B$5,Responses!$A$1:$AN$1,0))&amp;""),"")&lt;&gt;"",IFERROR(TRIM(INDEX(Responses!$A$2:$AN$301,MATCH($A177,Responses!$AQ$2:$AQ$301,0),MATCH(Lists!$B$5,Responses!$A$1:$AN$1,0))&amp;""),""),IFERROR(TRIM(INDEX(Responses!$A$2:$AN$301,MATCH($A177,Responses!$AQ$2:$AQ$301,0),MATCH(Lists!$B$6,Responses!$A$1:$AN$1,0))&amp;""),"")))</f>
        <v/>
      </c>
      <c r="D177" s="23">
        <f>IF($A177="","",IFERROR(TRIM(INDEX(Responses!$A$2:$AN$301,MATCH($A177,Responses!$AQ$2:$AQ$301,0),MATCH(Lists!$B$24,Responses!$A$1:$AN$1,0))&amp;""),""))</f>
        <v/>
      </c>
      <c r="E177" s="23">
        <f>IF($A177="","",IFERROR(TRIM(INDEX(Responses!$A$2:$AN$301,MATCH($A177,Responses!$AQ$2:$AQ$301,0),MATCH(Lists!$B$25,Responses!$A$1:$AN$1,0))&amp;""),""))</f>
        <v/>
      </c>
      <c r="F177" s="23">
        <f>IF($A177="","",IFERROR(TRIM(INDEX(Responses!$A$2:$AN$301,MATCH($A177,Responses!$AQ$2:$AQ$301,0),MATCH(Lists!$B$26,Responses!$A$1:$AN$1,0))&amp;""),""))</f>
        <v/>
      </c>
      <c r="G177" s="23">
        <f>IF($A177="","",IFERROR(TRIM(INDEX(Responses!$A$2:$AN$301,MATCH($A177,Responses!$AQ$2:$AQ$301,0),MATCH(Lists!$B$27,Responses!$A$1:$AN$1,0))&amp;""),""))</f>
        <v/>
      </c>
    </row>
    <row r="178" ht="60" customHeight="1">
      <c r="A178" s="23">
        <f>IF(ISNUMBER(MATCH(174,Responses!$AQ$2:$AQ$301,0)),174,"")</f>
        <v/>
      </c>
      <c r="B178" s="23">
        <f>IF($A178="","",IFERROR(TRIM(INDEX(Responses!$A$2:$AN$301,MATCH($A178,Responses!$AQ$2:$AQ$301,0),MATCH(Lists!$B$3,Responses!$A$1:$AN$1,0))&amp;""),""))</f>
        <v/>
      </c>
      <c r="C178" s="23">
        <f>IF($A178="","",IF(IFERROR(TRIM(INDEX(Responses!$A$2:$AN$301,MATCH($A178,Responses!$AQ$2:$AQ$301,0),MATCH(Lists!$B$5,Responses!$A$1:$AN$1,0))&amp;""),"")&lt;&gt;"",IFERROR(TRIM(INDEX(Responses!$A$2:$AN$301,MATCH($A178,Responses!$AQ$2:$AQ$301,0),MATCH(Lists!$B$5,Responses!$A$1:$AN$1,0))&amp;""),""),IFERROR(TRIM(INDEX(Responses!$A$2:$AN$301,MATCH($A178,Responses!$AQ$2:$AQ$301,0),MATCH(Lists!$B$6,Responses!$A$1:$AN$1,0))&amp;""),"")))</f>
        <v/>
      </c>
      <c r="D178" s="23">
        <f>IF($A178="","",IFERROR(TRIM(INDEX(Responses!$A$2:$AN$301,MATCH($A178,Responses!$AQ$2:$AQ$301,0),MATCH(Lists!$B$24,Responses!$A$1:$AN$1,0))&amp;""),""))</f>
        <v/>
      </c>
      <c r="E178" s="23">
        <f>IF($A178="","",IFERROR(TRIM(INDEX(Responses!$A$2:$AN$301,MATCH($A178,Responses!$AQ$2:$AQ$301,0),MATCH(Lists!$B$25,Responses!$A$1:$AN$1,0))&amp;""),""))</f>
        <v/>
      </c>
      <c r="F178" s="23">
        <f>IF($A178="","",IFERROR(TRIM(INDEX(Responses!$A$2:$AN$301,MATCH($A178,Responses!$AQ$2:$AQ$301,0),MATCH(Lists!$B$26,Responses!$A$1:$AN$1,0))&amp;""),""))</f>
        <v/>
      </c>
      <c r="G178" s="23">
        <f>IF($A178="","",IFERROR(TRIM(INDEX(Responses!$A$2:$AN$301,MATCH($A178,Responses!$AQ$2:$AQ$301,0),MATCH(Lists!$B$27,Responses!$A$1:$AN$1,0))&amp;""),""))</f>
        <v/>
      </c>
    </row>
    <row r="179" ht="60" customHeight="1">
      <c r="A179" s="23">
        <f>IF(ISNUMBER(MATCH(175,Responses!$AQ$2:$AQ$301,0)),175,"")</f>
        <v/>
      </c>
      <c r="B179" s="23">
        <f>IF($A179="","",IFERROR(TRIM(INDEX(Responses!$A$2:$AN$301,MATCH($A179,Responses!$AQ$2:$AQ$301,0),MATCH(Lists!$B$3,Responses!$A$1:$AN$1,0))&amp;""),""))</f>
        <v/>
      </c>
      <c r="C179" s="23">
        <f>IF($A179="","",IF(IFERROR(TRIM(INDEX(Responses!$A$2:$AN$301,MATCH($A179,Responses!$AQ$2:$AQ$301,0),MATCH(Lists!$B$5,Responses!$A$1:$AN$1,0))&amp;""),"")&lt;&gt;"",IFERROR(TRIM(INDEX(Responses!$A$2:$AN$301,MATCH($A179,Responses!$AQ$2:$AQ$301,0),MATCH(Lists!$B$5,Responses!$A$1:$AN$1,0))&amp;""),""),IFERROR(TRIM(INDEX(Responses!$A$2:$AN$301,MATCH($A179,Responses!$AQ$2:$AQ$301,0),MATCH(Lists!$B$6,Responses!$A$1:$AN$1,0))&amp;""),"")))</f>
        <v/>
      </c>
      <c r="D179" s="23">
        <f>IF($A179="","",IFERROR(TRIM(INDEX(Responses!$A$2:$AN$301,MATCH($A179,Responses!$AQ$2:$AQ$301,0),MATCH(Lists!$B$24,Responses!$A$1:$AN$1,0))&amp;""),""))</f>
        <v/>
      </c>
      <c r="E179" s="23">
        <f>IF($A179="","",IFERROR(TRIM(INDEX(Responses!$A$2:$AN$301,MATCH($A179,Responses!$AQ$2:$AQ$301,0),MATCH(Lists!$B$25,Responses!$A$1:$AN$1,0))&amp;""),""))</f>
        <v/>
      </c>
      <c r="F179" s="23">
        <f>IF($A179="","",IFERROR(TRIM(INDEX(Responses!$A$2:$AN$301,MATCH($A179,Responses!$AQ$2:$AQ$301,0),MATCH(Lists!$B$26,Responses!$A$1:$AN$1,0))&amp;""),""))</f>
        <v/>
      </c>
      <c r="G179" s="23">
        <f>IF($A179="","",IFERROR(TRIM(INDEX(Responses!$A$2:$AN$301,MATCH($A179,Responses!$AQ$2:$AQ$301,0),MATCH(Lists!$B$27,Responses!$A$1:$AN$1,0))&amp;""),""))</f>
        <v/>
      </c>
    </row>
    <row r="180" ht="60" customHeight="1">
      <c r="A180" s="23">
        <f>IF(ISNUMBER(MATCH(176,Responses!$AQ$2:$AQ$301,0)),176,"")</f>
        <v/>
      </c>
      <c r="B180" s="23">
        <f>IF($A180="","",IFERROR(TRIM(INDEX(Responses!$A$2:$AN$301,MATCH($A180,Responses!$AQ$2:$AQ$301,0),MATCH(Lists!$B$3,Responses!$A$1:$AN$1,0))&amp;""),""))</f>
        <v/>
      </c>
      <c r="C180" s="23">
        <f>IF($A180="","",IF(IFERROR(TRIM(INDEX(Responses!$A$2:$AN$301,MATCH($A180,Responses!$AQ$2:$AQ$301,0),MATCH(Lists!$B$5,Responses!$A$1:$AN$1,0))&amp;""),"")&lt;&gt;"",IFERROR(TRIM(INDEX(Responses!$A$2:$AN$301,MATCH($A180,Responses!$AQ$2:$AQ$301,0),MATCH(Lists!$B$5,Responses!$A$1:$AN$1,0))&amp;""),""),IFERROR(TRIM(INDEX(Responses!$A$2:$AN$301,MATCH($A180,Responses!$AQ$2:$AQ$301,0),MATCH(Lists!$B$6,Responses!$A$1:$AN$1,0))&amp;""),"")))</f>
        <v/>
      </c>
      <c r="D180" s="23">
        <f>IF($A180="","",IFERROR(TRIM(INDEX(Responses!$A$2:$AN$301,MATCH($A180,Responses!$AQ$2:$AQ$301,0),MATCH(Lists!$B$24,Responses!$A$1:$AN$1,0))&amp;""),""))</f>
        <v/>
      </c>
      <c r="E180" s="23">
        <f>IF($A180="","",IFERROR(TRIM(INDEX(Responses!$A$2:$AN$301,MATCH($A180,Responses!$AQ$2:$AQ$301,0),MATCH(Lists!$B$25,Responses!$A$1:$AN$1,0))&amp;""),""))</f>
        <v/>
      </c>
      <c r="F180" s="23">
        <f>IF($A180="","",IFERROR(TRIM(INDEX(Responses!$A$2:$AN$301,MATCH($A180,Responses!$AQ$2:$AQ$301,0),MATCH(Lists!$B$26,Responses!$A$1:$AN$1,0))&amp;""),""))</f>
        <v/>
      </c>
      <c r="G180" s="23">
        <f>IF($A180="","",IFERROR(TRIM(INDEX(Responses!$A$2:$AN$301,MATCH($A180,Responses!$AQ$2:$AQ$301,0),MATCH(Lists!$B$27,Responses!$A$1:$AN$1,0))&amp;""),""))</f>
        <v/>
      </c>
    </row>
    <row r="181" ht="60" customHeight="1">
      <c r="A181" s="23">
        <f>IF(ISNUMBER(MATCH(177,Responses!$AQ$2:$AQ$301,0)),177,"")</f>
        <v/>
      </c>
      <c r="B181" s="23">
        <f>IF($A181="","",IFERROR(TRIM(INDEX(Responses!$A$2:$AN$301,MATCH($A181,Responses!$AQ$2:$AQ$301,0),MATCH(Lists!$B$3,Responses!$A$1:$AN$1,0))&amp;""),""))</f>
        <v/>
      </c>
      <c r="C181" s="23">
        <f>IF($A181="","",IF(IFERROR(TRIM(INDEX(Responses!$A$2:$AN$301,MATCH($A181,Responses!$AQ$2:$AQ$301,0),MATCH(Lists!$B$5,Responses!$A$1:$AN$1,0))&amp;""),"")&lt;&gt;"",IFERROR(TRIM(INDEX(Responses!$A$2:$AN$301,MATCH($A181,Responses!$AQ$2:$AQ$301,0),MATCH(Lists!$B$5,Responses!$A$1:$AN$1,0))&amp;""),""),IFERROR(TRIM(INDEX(Responses!$A$2:$AN$301,MATCH($A181,Responses!$AQ$2:$AQ$301,0),MATCH(Lists!$B$6,Responses!$A$1:$AN$1,0))&amp;""),"")))</f>
        <v/>
      </c>
      <c r="D181" s="23">
        <f>IF($A181="","",IFERROR(TRIM(INDEX(Responses!$A$2:$AN$301,MATCH($A181,Responses!$AQ$2:$AQ$301,0),MATCH(Lists!$B$24,Responses!$A$1:$AN$1,0))&amp;""),""))</f>
        <v/>
      </c>
      <c r="E181" s="23">
        <f>IF($A181="","",IFERROR(TRIM(INDEX(Responses!$A$2:$AN$301,MATCH($A181,Responses!$AQ$2:$AQ$301,0),MATCH(Lists!$B$25,Responses!$A$1:$AN$1,0))&amp;""),""))</f>
        <v/>
      </c>
      <c r="F181" s="23">
        <f>IF($A181="","",IFERROR(TRIM(INDEX(Responses!$A$2:$AN$301,MATCH($A181,Responses!$AQ$2:$AQ$301,0),MATCH(Lists!$B$26,Responses!$A$1:$AN$1,0))&amp;""),""))</f>
        <v/>
      </c>
      <c r="G181" s="23">
        <f>IF($A181="","",IFERROR(TRIM(INDEX(Responses!$A$2:$AN$301,MATCH($A181,Responses!$AQ$2:$AQ$301,0),MATCH(Lists!$B$27,Responses!$A$1:$AN$1,0))&amp;""),""))</f>
        <v/>
      </c>
    </row>
    <row r="182" ht="60" customHeight="1">
      <c r="A182" s="23">
        <f>IF(ISNUMBER(MATCH(178,Responses!$AQ$2:$AQ$301,0)),178,"")</f>
        <v/>
      </c>
      <c r="B182" s="23">
        <f>IF($A182="","",IFERROR(TRIM(INDEX(Responses!$A$2:$AN$301,MATCH($A182,Responses!$AQ$2:$AQ$301,0),MATCH(Lists!$B$3,Responses!$A$1:$AN$1,0))&amp;""),""))</f>
        <v/>
      </c>
      <c r="C182" s="23">
        <f>IF($A182="","",IF(IFERROR(TRIM(INDEX(Responses!$A$2:$AN$301,MATCH($A182,Responses!$AQ$2:$AQ$301,0),MATCH(Lists!$B$5,Responses!$A$1:$AN$1,0))&amp;""),"")&lt;&gt;"",IFERROR(TRIM(INDEX(Responses!$A$2:$AN$301,MATCH($A182,Responses!$AQ$2:$AQ$301,0),MATCH(Lists!$B$5,Responses!$A$1:$AN$1,0))&amp;""),""),IFERROR(TRIM(INDEX(Responses!$A$2:$AN$301,MATCH($A182,Responses!$AQ$2:$AQ$301,0),MATCH(Lists!$B$6,Responses!$A$1:$AN$1,0))&amp;""),"")))</f>
        <v/>
      </c>
      <c r="D182" s="23">
        <f>IF($A182="","",IFERROR(TRIM(INDEX(Responses!$A$2:$AN$301,MATCH($A182,Responses!$AQ$2:$AQ$301,0),MATCH(Lists!$B$24,Responses!$A$1:$AN$1,0))&amp;""),""))</f>
        <v/>
      </c>
      <c r="E182" s="23">
        <f>IF($A182="","",IFERROR(TRIM(INDEX(Responses!$A$2:$AN$301,MATCH($A182,Responses!$AQ$2:$AQ$301,0),MATCH(Lists!$B$25,Responses!$A$1:$AN$1,0))&amp;""),""))</f>
        <v/>
      </c>
      <c r="F182" s="23">
        <f>IF($A182="","",IFERROR(TRIM(INDEX(Responses!$A$2:$AN$301,MATCH($A182,Responses!$AQ$2:$AQ$301,0),MATCH(Lists!$B$26,Responses!$A$1:$AN$1,0))&amp;""),""))</f>
        <v/>
      </c>
      <c r="G182" s="23">
        <f>IF($A182="","",IFERROR(TRIM(INDEX(Responses!$A$2:$AN$301,MATCH($A182,Responses!$AQ$2:$AQ$301,0),MATCH(Lists!$B$27,Responses!$A$1:$AN$1,0))&amp;""),""))</f>
        <v/>
      </c>
    </row>
    <row r="183" ht="60" customHeight="1">
      <c r="A183" s="23">
        <f>IF(ISNUMBER(MATCH(179,Responses!$AQ$2:$AQ$301,0)),179,"")</f>
        <v/>
      </c>
      <c r="B183" s="23">
        <f>IF($A183="","",IFERROR(TRIM(INDEX(Responses!$A$2:$AN$301,MATCH($A183,Responses!$AQ$2:$AQ$301,0),MATCH(Lists!$B$3,Responses!$A$1:$AN$1,0))&amp;""),""))</f>
        <v/>
      </c>
      <c r="C183" s="23">
        <f>IF($A183="","",IF(IFERROR(TRIM(INDEX(Responses!$A$2:$AN$301,MATCH($A183,Responses!$AQ$2:$AQ$301,0),MATCH(Lists!$B$5,Responses!$A$1:$AN$1,0))&amp;""),"")&lt;&gt;"",IFERROR(TRIM(INDEX(Responses!$A$2:$AN$301,MATCH($A183,Responses!$AQ$2:$AQ$301,0),MATCH(Lists!$B$5,Responses!$A$1:$AN$1,0))&amp;""),""),IFERROR(TRIM(INDEX(Responses!$A$2:$AN$301,MATCH($A183,Responses!$AQ$2:$AQ$301,0),MATCH(Lists!$B$6,Responses!$A$1:$AN$1,0))&amp;""),"")))</f>
        <v/>
      </c>
      <c r="D183" s="23">
        <f>IF($A183="","",IFERROR(TRIM(INDEX(Responses!$A$2:$AN$301,MATCH($A183,Responses!$AQ$2:$AQ$301,0),MATCH(Lists!$B$24,Responses!$A$1:$AN$1,0))&amp;""),""))</f>
        <v/>
      </c>
      <c r="E183" s="23">
        <f>IF($A183="","",IFERROR(TRIM(INDEX(Responses!$A$2:$AN$301,MATCH($A183,Responses!$AQ$2:$AQ$301,0),MATCH(Lists!$B$25,Responses!$A$1:$AN$1,0))&amp;""),""))</f>
        <v/>
      </c>
      <c r="F183" s="23">
        <f>IF($A183="","",IFERROR(TRIM(INDEX(Responses!$A$2:$AN$301,MATCH($A183,Responses!$AQ$2:$AQ$301,0),MATCH(Lists!$B$26,Responses!$A$1:$AN$1,0))&amp;""),""))</f>
        <v/>
      </c>
      <c r="G183" s="23">
        <f>IF($A183="","",IFERROR(TRIM(INDEX(Responses!$A$2:$AN$301,MATCH($A183,Responses!$AQ$2:$AQ$301,0),MATCH(Lists!$B$27,Responses!$A$1:$AN$1,0))&amp;""),""))</f>
        <v/>
      </c>
    </row>
    <row r="184" ht="60" customHeight="1">
      <c r="A184" s="23">
        <f>IF(ISNUMBER(MATCH(180,Responses!$AQ$2:$AQ$301,0)),180,"")</f>
        <v/>
      </c>
      <c r="B184" s="23">
        <f>IF($A184="","",IFERROR(TRIM(INDEX(Responses!$A$2:$AN$301,MATCH($A184,Responses!$AQ$2:$AQ$301,0),MATCH(Lists!$B$3,Responses!$A$1:$AN$1,0))&amp;""),""))</f>
        <v/>
      </c>
      <c r="C184" s="23">
        <f>IF($A184="","",IF(IFERROR(TRIM(INDEX(Responses!$A$2:$AN$301,MATCH($A184,Responses!$AQ$2:$AQ$301,0),MATCH(Lists!$B$5,Responses!$A$1:$AN$1,0))&amp;""),"")&lt;&gt;"",IFERROR(TRIM(INDEX(Responses!$A$2:$AN$301,MATCH($A184,Responses!$AQ$2:$AQ$301,0),MATCH(Lists!$B$5,Responses!$A$1:$AN$1,0))&amp;""),""),IFERROR(TRIM(INDEX(Responses!$A$2:$AN$301,MATCH($A184,Responses!$AQ$2:$AQ$301,0),MATCH(Lists!$B$6,Responses!$A$1:$AN$1,0))&amp;""),"")))</f>
        <v/>
      </c>
      <c r="D184" s="23">
        <f>IF($A184="","",IFERROR(TRIM(INDEX(Responses!$A$2:$AN$301,MATCH($A184,Responses!$AQ$2:$AQ$301,0),MATCH(Lists!$B$24,Responses!$A$1:$AN$1,0))&amp;""),""))</f>
        <v/>
      </c>
      <c r="E184" s="23">
        <f>IF($A184="","",IFERROR(TRIM(INDEX(Responses!$A$2:$AN$301,MATCH($A184,Responses!$AQ$2:$AQ$301,0),MATCH(Lists!$B$25,Responses!$A$1:$AN$1,0))&amp;""),""))</f>
        <v/>
      </c>
      <c r="F184" s="23">
        <f>IF($A184="","",IFERROR(TRIM(INDEX(Responses!$A$2:$AN$301,MATCH($A184,Responses!$AQ$2:$AQ$301,0),MATCH(Lists!$B$26,Responses!$A$1:$AN$1,0))&amp;""),""))</f>
        <v/>
      </c>
      <c r="G184" s="23">
        <f>IF($A184="","",IFERROR(TRIM(INDEX(Responses!$A$2:$AN$301,MATCH($A184,Responses!$AQ$2:$AQ$301,0),MATCH(Lists!$B$27,Responses!$A$1:$AN$1,0))&amp;""),""))</f>
        <v/>
      </c>
    </row>
    <row r="185" ht="60" customHeight="1">
      <c r="A185" s="23">
        <f>IF(ISNUMBER(MATCH(181,Responses!$AQ$2:$AQ$301,0)),181,"")</f>
        <v/>
      </c>
      <c r="B185" s="23">
        <f>IF($A185="","",IFERROR(TRIM(INDEX(Responses!$A$2:$AN$301,MATCH($A185,Responses!$AQ$2:$AQ$301,0),MATCH(Lists!$B$3,Responses!$A$1:$AN$1,0))&amp;""),""))</f>
        <v/>
      </c>
      <c r="C185" s="23">
        <f>IF($A185="","",IF(IFERROR(TRIM(INDEX(Responses!$A$2:$AN$301,MATCH($A185,Responses!$AQ$2:$AQ$301,0),MATCH(Lists!$B$5,Responses!$A$1:$AN$1,0))&amp;""),"")&lt;&gt;"",IFERROR(TRIM(INDEX(Responses!$A$2:$AN$301,MATCH($A185,Responses!$AQ$2:$AQ$301,0),MATCH(Lists!$B$5,Responses!$A$1:$AN$1,0))&amp;""),""),IFERROR(TRIM(INDEX(Responses!$A$2:$AN$301,MATCH($A185,Responses!$AQ$2:$AQ$301,0),MATCH(Lists!$B$6,Responses!$A$1:$AN$1,0))&amp;""),"")))</f>
        <v/>
      </c>
      <c r="D185" s="23">
        <f>IF($A185="","",IFERROR(TRIM(INDEX(Responses!$A$2:$AN$301,MATCH($A185,Responses!$AQ$2:$AQ$301,0),MATCH(Lists!$B$24,Responses!$A$1:$AN$1,0))&amp;""),""))</f>
        <v/>
      </c>
      <c r="E185" s="23">
        <f>IF($A185="","",IFERROR(TRIM(INDEX(Responses!$A$2:$AN$301,MATCH($A185,Responses!$AQ$2:$AQ$301,0),MATCH(Lists!$B$25,Responses!$A$1:$AN$1,0))&amp;""),""))</f>
        <v/>
      </c>
      <c r="F185" s="23">
        <f>IF($A185="","",IFERROR(TRIM(INDEX(Responses!$A$2:$AN$301,MATCH($A185,Responses!$AQ$2:$AQ$301,0),MATCH(Lists!$B$26,Responses!$A$1:$AN$1,0))&amp;""),""))</f>
        <v/>
      </c>
      <c r="G185" s="23">
        <f>IF($A185="","",IFERROR(TRIM(INDEX(Responses!$A$2:$AN$301,MATCH($A185,Responses!$AQ$2:$AQ$301,0),MATCH(Lists!$B$27,Responses!$A$1:$AN$1,0))&amp;""),""))</f>
        <v/>
      </c>
    </row>
    <row r="186" ht="60" customHeight="1">
      <c r="A186" s="23">
        <f>IF(ISNUMBER(MATCH(182,Responses!$AQ$2:$AQ$301,0)),182,"")</f>
        <v/>
      </c>
      <c r="B186" s="23">
        <f>IF($A186="","",IFERROR(TRIM(INDEX(Responses!$A$2:$AN$301,MATCH($A186,Responses!$AQ$2:$AQ$301,0),MATCH(Lists!$B$3,Responses!$A$1:$AN$1,0))&amp;""),""))</f>
        <v/>
      </c>
      <c r="C186" s="23">
        <f>IF($A186="","",IF(IFERROR(TRIM(INDEX(Responses!$A$2:$AN$301,MATCH($A186,Responses!$AQ$2:$AQ$301,0),MATCH(Lists!$B$5,Responses!$A$1:$AN$1,0))&amp;""),"")&lt;&gt;"",IFERROR(TRIM(INDEX(Responses!$A$2:$AN$301,MATCH($A186,Responses!$AQ$2:$AQ$301,0),MATCH(Lists!$B$5,Responses!$A$1:$AN$1,0))&amp;""),""),IFERROR(TRIM(INDEX(Responses!$A$2:$AN$301,MATCH($A186,Responses!$AQ$2:$AQ$301,0),MATCH(Lists!$B$6,Responses!$A$1:$AN$1,0))&amp;""),"")))</f>
        <v/>
      </c>
      <c r="D186" s="23">
        <f>IF($A186="","",IFERROR(TRIM(INDEX(Responses!$A$2:$AN$301,MATCH($A186,Responses!$AQ$2:$AQ$301,0),MATCH(Lists!$B$24,Responses!$A$1:$AN$1,0))&amp;""),""))</f>
        <v/>
      </c>
      <c r="E186" s="23">
        <f>IF($A186="","",IFERROR(TRIM(INDEX(Responses!$A$2:$AN$301,MATCH($A186,Responses!$AQ$2:$AQ$301,0),MATCH(Lists!$B$25,Responses!$A$1:$AN$1,0))&amp;""),""))</f>
        <v/>
      </c>
      <c r="F186" s="23">
        <f>IF($A186="","",IFERROR(TRIM(INDEX(Responses!$A$2:$AN$301,MATCH($A186,Responses!$AQ$2:$AQ$301,0),MATCH(Lists!$B$26,Responses!$A$1:$AN$1,0))&amp;""),""))</f>
        <v/>
      </c>
      <c r="G186" s="23">
        <f>IF($A186="","",IFERROR(TRIM(INDEX(Responses!$A$2:$AN$301,MATCH($A186,Responses!$AQ$2:$AQ$301,0),MATCH(Lists!$B$27,Responses!$A$1:$AN$1,0))&amp;""),""))</f>
        <v/>
      </c>
    </row>
    <row r="187" ht="60" customHeight="1">
      <c r="A187" s="23">
        <f>IF(ISNUMBER(MATCH(183,Responses!$AQ$2:$AQ$301,0)),183,"")</f>
        <v/>
      </c>
      <c r="B187" s="23">
        <f>IF($A187="","",IFERROR(TRIM(INDEX(Responses!$A$2:$AN$301,MATCH($A187,Responses!$AQ$2:$AQ$301,0),MATCH(Lists!$B$3,Responses!$A$1:$AN$1,0))&amp;""),""))</f>
        <v/>
      </c>
      <c r="C187" s="23">
        <f>IF($A187="","",IF(IFERROR(TRIM(INDEX(Responses!$A$2:$AN$301,MATCH($A187,Responses!$AQ$2:$AQ$301,0),MATCH(Lists!$B$5,Responses!$A$1:$AN$1,0))&amp;""),"")&lt;&gt;"",IFERROR(TRIM(INDEX(Responses!$A$2:$AN$301,MATCH($A187,Responses!$AQ$2:$AQ$301,0),MATCH(Lists!$B$5,Responses!$A$1:$AN$1,0))&amp;""),""),IFERROR(TRIM(INDEX(Responses!$A$2:$AN$301,MATCH($A187,Responses!$AQ$2:$AQ$301,0),MATCH(Lists!$B$6,Responses!$A$1:$AN$1,0))&amp;""),"")))</f>
        <v/>
      </c>
      <c r="D187" s="23">
        <f>IF($A187="","",IFERROR(TRIM(INDEX(Responses!$A$2:$AN$301,MATCH($A187,Responses!$AQ$2:$AQ$301,0),MATCH(Lists!$B$24,Responses!$A$1:$AN$1,0))&amp;""),""))</f>
        <v/>
      </c>
      <c r="E187" s="23">
        <f>IF($A187="","",IFERROR(TRIM(INDEX(Responses!$A$2:$AN$301,MATCH($A187,Responses!$AQ$2:$AQ$301,0),MATCH(Lists!$B$25,Responses!$A$1:$AN$1,0))&amp;""),""))</f>
        <v/>
      </c>
      <c r="F187" s="23">
        <f>IF($A187="","",IFERROR(TRIM(INDEX(Responses!$A$2:$AN$301,MATCH($A187,Responses!$AQ$2:$AQ$301,0),MATCH(Lists!$B$26,Responses!$A$1:$AN$1,0))&amp;""),""))</f>
        <v/>
      </c>
      <c r="G187" s="23">
        <f>IF($A187="","",IFERROR(TRIM(INDEX(Responses!$A$2:$AN$301,MATCH($A187,Responses!$AQ$2:$AQ$301,0),MATCH(Lists!$B$27,Responses!$A$1:$AN$1,0))&amp;""),""))</f>
        <v/>
      </c>
    </row>
    <row r="188" ht="60" customHeight="1">
      <c r="A188" s="23">
        <f>IF(ISNUMBER(MATCH(184,Responses!$AQ$2:$AQ$301,0)),184,"")</f>
        <v/>
      </c>
      <c r="B188" s="23">
        <f>IF($A188="","",IFERROR(TRIM(INDEX(Responses!$A$2:$AN$301,MATCH($A188,Responses!$AQ$2:$AQ$301,0),MATCH(Lists!$B$3,Responses!$A$1:$AN$1,0))&amp;""),""))</f>
        <v/>
      </c>
      <c r="C188" s="23">
        <f>IF($A188="","",IF(IFERROR(TRIM(INDEX(Responses!$A$2:$AN$301,MATCH($A188,Responses!$AQ$2:$AQ$301,0),MATCH(Lists!$B$5,Responses!$A$1:$AN$1,0))&amp;""),"")&lt;&gt;"",IFERROR(TRIM(INDEX(Responses!$A$2:$AN$301,MATCH($A188,Responses!$AQ$2:$AQ$301,0),MATCH(Lists!$B$5,Responses!$A$1:$AN$1,0))&amp;""),""),IFERROR(TRIM(INDEX(Responses!$A$2:$AN$301,MATCH($A188,Responses!$AQ$2:$AQ$301,0),MATCH(Lists!$B$6,Responses!$A$1:$AN$1,0))&amp;""),"")))</f>
        <v/>
      </c>
      <c r="D188" s="23">
        <f>IF($A188="","",IFERROR(TRIM(INDEX(Responses!$A$2:$AN$301,MATCH($A188,Responses!$AQ$2:$AQ$301,0),MATCH(Lists!$B$24,Responses!$A$1:$AN$1,0))&amp;""),""))</f>
        <v/>
      </c>
      <c r="E188" s="23">
        <f>IF($A188="","",IFERROR(TRIM(INDEX(Responses!$A$2:$AN$301,MATCH($A188,Responses!$AQ$2:$AQ$301,0),MATCH(Lists!$B$25,Responses!$A$1:$AN$1,0))&amp;""),""))</f>
        <v/>
      </c>
      <c r="F188" s="23">
        <f>IF($A188="","",IFERROR(TRIM(INDEX(Responses!$A$2:$AN$301,MATCH($A188,Responses!$AQ$2:$AQ$301,0),MATCH(Lists!$B$26,Responses!$A$1:$AN$1,0))&amp;""),""))</f>
        <v/>
      </c>
      <c r="G188" s="23">
        <f>IF($A188="","",IFERROR(TRIM(INDEX(Responses!$A$2:$AN$301,MATCH($A188,Responses!$AQ$2:$AQ$301,0),MATCH(Lists!$B$27,Responses!$A$1:$AN$1,0))&amp;""),""))</f>
        <v/>
      </c>
    </row>
    <row r="189" ht="60" customHeight="1">
      <c r="A189" s="23">
        <f>IF(ISNUMBER(MATCH(185,Responses!$AQ$2:$AQ$301,0)),185,"")</f>
        <v/>
      </c>
      <c r="B189" s="23">
        <f>IF($A189="","",IFERROR(TRIM(INDEX(Responses!$A$2:$AN$301,MATCH($A189,Responses!$AQ$2:$AQ$301,0),MATCH(Lists!$B$3,Responses!$A$1:$AN$1,0))&amp;""),""))</f>
        <v/>
      </c>
      <c r="C189" s="23">
        <f>IF($A189="","",IF(IFERROR(TRIM(INDEX(Responses!$A$2:$AN$301,MATCH($A189,Responses!$AQ$2:$AQ$301,0),MATCH(Lists!$B$5,Responses!$A$1:$AN$1,0))&amp;""),"")&lt;&gt;"",IFERROR(TRIM(INDEX(Responses!$A$2:$AN$301,MATCH($A189,Responses!$AQ$2:$AQ$301,0),MATCH(Lists!$B$5,Responses!$A$1:$AN$1,0))&amp;""),""),IFERROR(TRIM(INDEX(Responses!$A$2:$AN$301,MATCH($A189,Responses!$AQ$2:$AQ$301,0),MATCH(Lists!$B$6,Responses!$A$1:$AN$1,0))&amp;""),"")))</f>
        <v/>
      </c>
      <c r="D189" s="23">
        <f>IF($A189="","",IFERROR(TRIM(INDEX(Responses!$A$2:$AN$301,MATCH($A189,Responses!$AQ$2:$AQ$301,0),MATCH(Lists!$B$24,Responses!$A$1:$AN$1,0))&amp;""),""))</f>
        <v/>
      </c>
      <c r="E189" s="23">
        <f>IF($A189="","",IFERROR(TRIM(INDEX(Responses!$A$2:$AN$301,MATCH($A189,Responses!$AQ$2:$AQ$301,0),MATCH(Lists!$B$25,Responses!$A$1:$AN$1,0))&amp;""),""))</f>
        <v/>
      </c>
      <c r="F189" s="23">
        <f>IF($A189="","",IFERROR(TRIM(INDEX(Responses!$A$2:$AN$301,MATCH($A189,Responses!$AQ$2:$AQ$301,0),MATCH(Lists!$B$26,Responses!$A$1:$AN$1,0))&amp;""),""))</f>
        <v/>
      </c>
      <c r="G189" s="23">
        <f>IF($A189="","",IFERROR(TRIM(INDEX(Responses!$A$2:$AN$301,MATCH($A189,Responses!$AQ$2:$AQ$301,0),MATCH(Lists!$B$27,Responses!$A$1:$AN$1,0))&amp;""),""))</f>
        <v/>
      </c>
    </row>
    <row r="190" ht="60" customHeight="1">
      <c r="A190" s="23">
        <f>IF(ISNUMBER(MATCH(186,Responses!$AQ$2:$AQ$301,0)),186,"")</f>
        <v/>
      </c>
      <c r="B190" s="23">
        <f>IF($A190="","",IFERROR(TRIM(INDEX(Responses!$A$2:$AN$301,MATCH($A190,Responses!$AQ$2:$AQ$301,0),MATCH(Lists!$B$3,Responses!$A$1:$AN$1,0))&amp;""),""))</f>
        <v/>
      </c>
      <c r="C190" s="23">
        <f>IF($A190="","",IF(IFERROR(TRIM(INDEX(Responses!$A$2:$AN$301,MATCH($A190,Responses!$AQ$2:$AQ$301,0),MATCH(Lists!$B$5,Responses!$A$1:$AN$1,0))&amp;""),"")&lt;&gt;"",IFERROR(TRIM(INDEX(Responses!$A$2:$AN$301,MATCH($A190,Responses!$AQ$2:$AQ$301,0),MATCH(Lists!$B$5,Responses!$A$1:$AN$1,0))&amp;""),""),IFERROR(TRIM(INDEX(Responses!$A$2:$AN$301,MATCH($A190,Responses!$AQ$2:$AQ$301,0),MATCH(Lists!$B$6,Responses!$A$1:$AN$1,0))&amp;""),"")))</f>
        <v/>
      </c>
      <c r="D190" s="23">
        <f>IF($A190="","",IFERROR(TRIM(INDEX(Responses!$A$2:$AN$301,MATCH($A190,Responses!$AQ$2:$AQ$301,0),MATCH(Lists!$B$24,Responses!$A$1:$AN$1,0))&amp;""),""))</f>
        <v/>
      </c>
      <c r="E190" s="23">
        <f>IF($A190="","",IFERROR(TRIM(INDEX(Responses!$A$2:$AN$301,MATCH($A190,Responses!$AQ$2:$AQ$301,0),MATCH(Lists!$B$25,Responses!$A$1:$AN$1,0))&amp;""),""))</f>
        <v/>
      </c>
      <c r="F190" s="23">
        <f>IF($A190="","",IFERROR(TRIM(INDEX(Responses!$A$2:$AN$301,MATCH($A190,Responses!$AQ$2:$AQ$301,0),MATCH(Lists!$B$26,Responses!$A$1:$AN$1,0))&amp;""),""))</f>
        <v/>
      </c>
      <c r="G190" s="23">
        <f>IF($A190="","",IFERROR(TRIM(INDEX(Responses!$A$2:$AN$301,MATCH($A190,Responses!$AQ$2:$AQ$301,0),MATCH(Lists!$B$27,Responses!$A$1:$AN$1,0))&amp;""),""))</f>
        <v/>
      </c>
    </row>
    <row r="191" ht="60" customHeight="1">
      <c r="A191" s="23">
        <f>IF(ISNUMBER(MATCH(187,Responses!$AQ$2:$AQ$301,0)),187,"")</f>
        <v/>
      </c>
      <c r="B191" s="23">
        <f>IF($A191="","",IFERROR(TRIM(INDEX(Responses!$A$2:$AN$301,MATCH($A191,Responses!$AQ$2:$AQ$301,0),MATCH(Lists!$B$3,Responses!$A$1:$AN$1,0))&amp;""),""))</f>
        <v/>
      </c>
      <c r="C191" s="23">
        <f>IF($A191="","",IF(IFERROR(TRIM(INDEX(Responses!$A$2:$AN$301,MATCH($A191,Responses!$AQ$2:$AQ$301,0),MATCH(Lists!$B$5,Responses!$A$1:$AN$1,0))&amp;""),"")&lt;&gt;"",IFERROR(TRIM(INDEX(Responses!$A$2:$AN$301,MATCH($A191,Responses!$AQ$2:$AQ$301,0),MATCH(Lists!$B$5,Responses!$A$1:$AN$1,0))&amp;""),""),IFERROR(TRIM(INDEX(Responses!$A$2:$AN$301,MATCH($A191,Responses!$AQ$2:$AQ$301,0),MATCH(Lists!$B$6,Responses!$A$1:$AN$1,0))&amp;""),"")))</f>
        <v/>
      </c>
      <c r="D191" s="23">
        <f>IF($A191="","",IFERROR(TRIM(INDEX(Responses!$A$2:$AN$301,MATCH($A191,Responses!$AQ$2:$AQ$301,0),MATCH(Lists!$B$24,Responses!$A$1:$AN$1,0))&amp;""),""))</f>
        <v/>
      </c>
      <c r="E191" s="23">
        <f>IF($A191="","",IFERROR(TRIM(INDEX(Responses!$A$2:$AN$301,MATCH($A191,Responses!$AQ$2:$AQ$301,0),MATCH(Lists!$B$25,Responses!$A$1:$AN$1,0))&amp;""),""))</f>
        <v/>
      </c>
      <c r="F191" s="23">
        <f>IF($A191="","",IFERROR(TRIM(INDEX(Responses!$A$2:$AN$301,MATCH($A191,Responses!$AQ$2:$AQ$301,0),MATCH(Lists!$B$26,Responses!$A$1:$AN$1,0))&amp;""),""))</f>
        <v/>
      </c>
      <c r="G191" s="23">
        <f>IF($A191="","",IFERROR(TRIM(INDEX(Responses!$A$2:$AN$301,MATCH($A191,Responses!$AQ$2:$AQ$301,0),MATCH(Lists!$B$27,Responses!$A$1:$AN$1,0))&amp;""),""))</f>
        <v/>
      </c>
    </row>
    <row r="192" ht="60" customHeight="1">
      <c r="A192" s="23">
        <f>IF(ISNUMBER(MATCH(188,Responses!$AQ$2:$AQ$301,0)),188,"")</f>
        <v/>
      </c>
      <c r="B192" s="23">
        <f>IF($A192="","",IFERROR(TRIM(INDEX(Responses!$A$2:$AN$301,MATCH($A192,Responses!$AQ$2:$AQ$301,0),MATCH(Lists!$B$3,Responses!$A$1:$AN$1,0))&amp;""),""))</f>
        <v/>
      </c>
      <c r="C192" s="23">
        <f>IF($A192="","",IF(IFERROR(TRIM(INDEX(Responses!$A$2:$AN$301,MATCH($A192,Responses!$AQ$2:$AQ$301,0),MATCH(Lists!$B$5,Responses!$A$1:$AN$1,0))&amp;""),"")&lt;&gt;"",IFERROR(TRIM(INDEX(Responses!$A$2:$AN$301,MATCH($A192,Responses!$AQ$2:$AQ$301,0),MATCH(Lists!$B$5,Responses!$A$1:$AN$1,0))&amp;""),""),IFERROR(TRIM(INDEX(Responses!$A$2:$AN$301,MATCH($A192,Responses!$AQ$2:$AQ$301,0),MATCH(Lists!$B$6,Responses!$A$1:$AN$1,0))&amp;""),"")))</f>
        <v/>
      </c>
      <c r="D192" s="23">
        <f>IF($A192="","",IFERROR(TRIM(INDEX(Responses!$A$2:$AN$301,MATCH($A192,Responses!$AQ$2:$AQ$301,0),MATCH(Lists!$B$24,Responses!$A$1:$AN$1,0))&amp;""),""))</f>
        <v/>
      </c>
      <c r="E192" s="23">
        <f>IF($A192="","",IFERROR(TRIM(INDEX(Responses!$A$2:$AN$301,MATCH($A192,Responses!$AQ$2:$AQ$301,0),MATCH(Lists!$B$25,Responses!$A$1:$AN$1,0))&amp;""),""))</f>
        <v/>
      </c>
      <c r="F192" s="23">
        <f>IF($A192="","",IFERROR(TRIM(INDEX(Responses!$A$2:$AN$301,MATCH($A192,Responses!$AQ$2:$AQ$301,0),MATCH(Lists!$B$26,Responses!$A$1:$AN$1,0))&amp;""),""))</f>
        <v/>
      </c>
      <c r="G192" s="23">
        <f>IF($A192="","",IFERROR(TRIM(INDEX(Responses!$A$2:$AN$301,MATCH($A192,Responses!$AQ$2:$AQ$301,0),MATCH(Lists!$B$27,Responses!$A$1:$AN$1,0))&amp;""),""))</f>
        <v/>
      </c>
    </row>
    <row r="193" ht="60" customHeight="1">
      <c r="A193" s="23">
        <f>IF(ISNUMBER(MATCH(189,Responses!$AQ$2:$AQ$301,0)),189,"")</f>
        <v/>
      </c>
      <c r="B193" s="23">
        <f>IF($A193="","",IFERROR(TRIM(INDEX(Responses!$A$2:$AN$301,MATCH($A193,Responses!$AQ$2:$AQ$301,0),MATCH(Lists!$B$3,Responses!$A$1:$AN$1,0))&amp;""),""))</f>
        <v/>
      </c>
      <c r="C193" s="23">
        <f>IF($A193="","",IF(IFERROR(TRIM(INDEX(Responses!$A$2:$AN$301,MATCH($A193,Responses!$AQ$2:$AQ$301,0),MATCH(Lists!$B$5,Responses!$A$1:$AN$1,0))&amp;""),"")&lt;&gt;"",IFERROR(TRIM(INDEX(Responses!$A$2:$AN$301,MATCH($A193,Responses!$AQ$2:$AQ$301,0),MATCH(Lists!$B$5,Responses!$A$1:$AN$1,0))&amp;""),""),IFERROR(TRIM(INDEX(Responses!$A$2:$AN$301,MATCH($A193,Responses!$AQ$2:$AQ$301,0),MATCH(Lists!$B$6,Responses!$A$1:$AN$1,0))&amp;""),"")))</f>
        <v/>
      </c>
      <c r="D193" s="23">
        <f>IF($A193="","",IFERROR(TRIM(INDEX(Responses!$A$2:$AN$301,MATCH($A193,Responses!$AQ$2:$AQ$301,0),MATCH(Lists!$B$24,Responses!$A$1:$AN$1,0))&amp;""),""))</f>
        <v/>
      </c>
      <c r="E193" s="23">
        <f>IF($A193="","",IFERROR(TRIM(INDEX(Responses!$A$2:$AN$301,MATCH($A193,Responses!$AQ$2:$AQ$301,0),MATCH(Lists!$B$25,Responses!$A$1:$AN$1,0))&amp;""),""))</f>
        <v/>
      </c>
      <c r="F193" s="23">
        <f>IF($A193="","",IFERROR(TRIM(INDEX(Responses!$A$2:$AN$301,MATCH($A193,Responses!$AQ$2:$AQ$301,0),MATCH(Lists!$B$26,Responses!$A$1:$AN$1,0))&amp;""),""))</f>
        <v/>
      </c>
      <c r="G193" s="23">
        <f>IF($A193="","",IFERROR(TRIM(INDEX(Responses!$A$2:$AN$301,MATCH($A193,Responses!$AQ$2:$AQ$301,0),MATCH(Lists!$B$27,Responses!$A$1:$AN$1,0))&amp;""),""))</f>
        <v/>
      </c>
    </row>
    <row r="194" ht="60" customHeight="1">
      <c r="A194" s="23">
        <f>IF(ISNUMBER(MATCH(190,Responses!$AQ$2:$AQ$301,0)),190,"")</f>
        <v/>
      </c>
      <c r="B194" s="23">
        <f>IF($A194="","",IFERROR(TRIM(INDEX(Responses!$A$2:$AN$301,MATCH($A194,Responses!$AQ$2:$AQ$301,0),MATCH(Lists!$B$3,Responses!$A$1:$AN$1,0))&amp;""),""))</f>
        <v/>
      </c>
      <c r="C194" s="23">
        <f>IF($A194="","",IF(IFERROR(TRIM(INDEX(Responses!$A$2:$AN$301,MATCH($A194,Responses!$AQ$2:$AQ$301,0),MATCH(Lists!$B$5,Responses!$A$1:$AN$1,0))&amp;""),"")&lt;&gt;"",IFERROR(TRIM(INDEX(Responses!$A$2:$AN$301,MATCH($A194,Responses!$AQ$2:$AQ$301,0),MATCH(Lists!$B$5,Responses!$A$1:$AN$1,0))&amp;""),""),IFERROR(TRIM(INDEX(Responses!$A$2:$AN$301,MATCH($A194,Responses!$AQ$2:$AQ$301,0),MATCH(Lists!$B$6,Responses!$A$1:$AN$1,0))&amp;""),"")))</f>
        <v/>
      </c>
      <c r="D194" s="23">
        <f>IF($A194="","",IFERROR(TRIM(INDEX(Responses!$A$2:$AN$301,MATCH($A194,Responses!$AQ$2:$AQ$301,0),MATCH(Lists!$B$24,Responses!$A$1:$AN$1,0))&amp;""),""))</f>
        <v/>
      </c>
      <c r="E194" s="23">
        <f>IF($A194="","",IFERROR(TRIM(INDEX(Responses!$A$2:$AN$301,MATCH($A194,Responses!$AQ$2:$AQ$301,0),MATCH(Lists!$B$25,Responses!$A$1:$AN$1,0))&amp;""),""))</f>
        <v/>
      </c>
      <c r="F194" s="23">
        <f>IF($A194="","",IFERROR(TRIM(INDEX(Responses!$A$2:$AN$301,MATCH($A194,Responses!$AQ$2:$AQ$301,0),MATCH(Lists!$B$26,Responses!$A$1:$AN$1,0))&amp;""),""))</f>
        <v/>
      </c>
      <c r="G194" s="23">
        <f>IF($A194="","",IFERROR(TRIM(INDEX(Responses!$A$2:$AN$301,MATCH($A194,Responses!$AQ$2:$AQ$301,0),MATCH(Lists!$B$27,Responses!$A$1:$AN$1,0))&amp;""),""))</f>
        <v/>
      </c>
    </row>
    <row r="195" ht="60" customHeight="1">
      <c r="A195" s="23">
        <f>IF(ISNUMBER(MATCH(191,Responses!$AQ$2:$AQ$301,0)),191,"")</f>
        <v/>
      </c>
      <c r="B195" s="23">
        <f>IF($A195="","",IFERROR(TRIM(INDEX(Responses!$A$2:$AN$301,MATCH($A195,Responses!$AQ$2:$AQ$301,0),MATCH(Lists!$B$3,Responses!$A$1:$AN$1,0))&amp;""),""))</f>
        <v/>
      </c>
      <c r="C195" s="23">
        <f>IF($A195="","",IF(IFERROR(TRIM(INDEX(Responses!$A$2:$AN$301,MATCH($A195,Responses!$AQ$2:$AQ$301,0),MATCH(Lists!$B$5,Responses!$A$1:$AN$1,0))&amp;""),"")&lt;&gt;"",IFERROR(TRIM(INDEX(Responses!$A$2:$AN$301,MATCH($A195,Responses!$AQ$2:$AQ$301,0),MATCH(Lists!$B$5,Responses!$A$1:$AN$1,0))&amp;""),""),IFERROR(TRIM(INDEX(Responses!$A$2:$AN$301,MATCH($A195,Responses!$AQ$2:$AQ$301,0),MATCH(Lists!$B$6,Responses!$A$1:$AN$1,0))&amp;""),"")))</f>
        <v/>
      </c>
      <c r="D195" s="23">
        <f>IF($A195="","",IFERROR(TRIM(INDEX(Responses!$A$2:$AN$301,MATCH($A195,Responses!$AQ$2:$AQ$301,0),MATCH(Lists!$B$24,Responses!$A$1:$AN$1,0))&amp;""),""))</f>
        <v/>
      </c>
      <c r="E195" s="23">
        <f>IF($A195="","",IFERROR(TRIM(INDEX(Responses!$A$2:$AN$301,MATCH($A195,Responses!$AQ$2:$AQ$301,0),MATCH(Lists!$B$25,Responses!$A$1:$AN$1,0))&amp;""),""))</f>
        <v/>
      </c>
      <c r="F195" s="23">
        <f>IF($A195="","",IFERROR(TRIM(INDEX(Responses!$A$2:$AN$301,MATCH($A195,Responses!$AQ$2:$AQ$301,0),MATCH(Lists!$B$26,Responses!$A$1:$AN$1,0))&amp;""),""))</f>
        <v/>
      </c>
      <c r="G195" s="23">
        <f>IF($A195="","",IFERROR(TRIM(INDEX(Responses!$A$2:$AN$301,MATCH($A195,Responses!$AQ$2:$AQ$301,0),MATCH(Lists!$B$27,Responses!$A$1:$AN$1,0))&amp;""),""))</f>
        <v/>
      </c>
    </row>
    <row r="196" ht="60" customHeight="1">
      <c r="A196" s="23">
        <f>IF(ISNUMBER(MATCH(192,Responses!$AQ$2:$AQ$301,0)),192,"")</f>
        <v/>
      </c>
      <c r="B196" s="23">
        <f>IF($A196="","",IFERROR(TRIM(INDEX(Responses!$A$2:$AN$301,MATCH($A196,Responses!$AQ$2:$AQ$301,0),MATCH(Lists!$B$3,Responses!$A$1:$AN$1,0))&amp;""),""))</f>
        <v/>
      </c>
      <c r="C196" s="23">
        <f>IF($A196="","",IF(IFERROR(TRIM(INDEX(Responses!$A$2:$AN$301,MATCH($A196,Responses!$AQ$2:$AQ$301,0),MATCH(Lists!$B$5,Responses!$A$1:$AN$1,0))&amp;""),"")&lt;&gt;"",IFERROR(TRIM(INDEX(Responses!$A$2:$AN$301,MATCH($A196,Responses!$AQ$2:$AQ$301,0),MATCH(Lists!$B$5,Responses!$A$1:$AN$1,0))&amp;""),""),IFERROR(TRIM(INDEX(Responses!$A$2:$AN$301,MATCH($A196,Responses!$AQ$2:$AQ$301,0),MATCH(Lists!$B$6,Responses!$A$1:$AN$1,0))&amp;""),"")))</f>
        <v/>
      </c>
      <c r="D196" s="23">
        <f>IF($A196="","",IFERROR(TRIM(INDEX(Responses!$A$2:$AN$301,MATCH($A196,Responses!$AQ$2:$AQ$301,0),MATCH(Lists!$B$24,Responses!$A$1:$AN$1,0))&amp;""),""))</f>
        <v/>
      </c>
      <c r="E196" s="23">
        <f>IF($A196="","",IFERROR(TRIM(INDEX(Responses!$A$2:$AN$301,MATCH($A196,Responses!$AQ$2:$AQ$301,0),MATCH(Lists!$B$25,Responses!$A$1:$AN$1,0))&amp;""),""))</f>
        <v/>
      </c>
      <c r="F196" s="23">
        <f>IF($A196="","",IFERROR(TRIM(INDEX(Responses!$A$2:$AN$301,MATCH($A196,Responses!$AQ$2:$AQ$301,0),MATCH(Lists!$B$26,Responses!$A$1:$AN$1,0))&amp;""),""))</f>
        <v/>
      </c>
      <c r="G196" s="23">
        <f>IF($A196="","",IFERROR(TRIM(INDEX(Responses!$A$2:$AN$301,MATCH($A196,Responses!$AQ$2:$AQ$301,0),MATCH(Lists!$B$27,Responses!$A$1:$AN$1,0))&amp;""),""))</f>
        <v/>
      </c>
    </row>
    <row r="197" ht="60" customHeight="1">
      <c r="A197" s="23">
        <f>IF(ISNUMBER(MATCH(193,Responses!$AQ$2:$AQ$301,0)),193,"")</f>
        <v/>
      </c>
      <c r="B197" s="23">
        <f>IF($A197="","",IFERROR(TRIM(INDEX(Responses!$A$2:$AN$301,MATCH($A197,Responses!$AQ$2:$AQ$301,0),MATCH(Lists!$B$3,Responses!$A$1:$AN$1,0))&amp;""),""))</f>
        <v/>
      </c>
      <c r="C197" s="23">
        <f>IF($A197="","",IF(IFERROR(TRIM(INDEX(Responses!$A$2:$AN$301,MATCH($A197,Responses!$AQ$2:$AQ$301,0),MATCH(Lists!$B$5,Responses!$A$1:$AN$1,0))&amp;""),"")&lt;&gt;"",IFERROR(TRIM(INDEX(Responses!$A$2:$AN$301,MATCH($A197,Responses!$AQ$2:$AQ$301,0),MATCH(Lists!$B$5,Responses!$A$1:$AN$1,0))&amp;""),""),IFERROR(TRIM(INDEX(Responses!$A$2:$AN$301,MATCH($A197,Responses!$AQ$2:$AQ$301,0),MATCH(Lists!$B$6,Responses!$A$1:$AN$1,0))&amp;""),"")))</f>
        <v/>
      </c>
      <c r="D197" s="23">
        <f>IF($A197="","",IFERROR(TRIM(INDEX(Responses!$A$2:$AN$301,MATCH($A197,Responses!$AQ$2:$AQ$301,0),MATCH(Lists!$B$24,Responses!$A$1:$AN$1,0))&amp;""),""))</f>
        <v/>
      </c>
      <c r="E197" s="23">
        <f>IF($A197="","",IFERROR(TRIM(INDEX(Responses!$A$2:$AN$301,MATCH($A197,Responses!$AQ$2:$AQ$301,0),MATCH(Lists!$B$25,Responses!$A$1:$AN$1,0))&amp;""),""))</f>
        <v/>
      </c>
      <c r="F197" s="23">
        <f>IF($A197="","",IFERROR(TRIM(INDEX(Responses!$A$2:$AN$301,MATCH($A197,Responses!$AQ$2:$AQ$301,0),MATCH(Lists!$B$26,Responses!$A$1:$AN$1,0))&amp;""),""))</f>
        <v/>
      </c>
      <c r="G197" s="23">
        <f>IF($A197="","",IFERROR(TRIM(INDEX(Responses!$A$2:$AN$301,MATCH($A197,Responses!$AQ$2:$AQ$301,0),MATCH(Lists!$B$27,Responses!$A$1:$AN$1,0))&amp;""),""))</f>
        <v/>
      </c>
    </row>
    <row r="198" ht="60" customHeight="1">
      <c r="A198" s="23">
        <f>IF(ISNUMBER(MATCH(194,Responses!$AQ$2:$AQ$301,0)),194,"")</f>
        <v/>
      </c>
      <c r="B198" s="23">
        <f>IF($A198="","",IFERROR(TRIM(INDEX(Responses!$A$2:$AN$301,MATCH($A198,Responses!$AQ$2:$AQ$301,0),MATCH(Lists!$B$3,Responses!$A$1:$AN$1,0))&amp;""),""))</f>
        <v/>
      </c>
      <c r="C198" s="23">
        <f>IF($A198="","",IF(IFERROR(TRIM(INDEX(Responses!$A$2:$AN$301,MATCH($A198,Responses!$AQ$2:$AQ$301,0),MATCH(Lists!$B$5,Responses!$A$1:$AN$1,0))&amp;""),"")&lt;&gt;"",IFERROR(TRIM(INDEX(Responses!$A$2:$AN$301,MATCH($A198,Responses!$AQ$2:$AQ$301,0),MATCH(Lists!$B$5,Responses!$A$1:$AN$1,0))&amp;""),""),IFERROR(TRIM(INDEX(Responses!$A$2:$AN$301,MATCH($A198,Responses!$AQ$2:$AQ$301,0),MATCH(Lists!$B$6,Responses!$A$1:$AN$1,0))&amp;""),"")))</f>
        <v/>
      </c>
      <c r="D198" s="23">
        <f>IF($A198="","",IFERROR(TRIM(INDEX(Responses!$A$2:$AN$301,MATCH($A198,Responses!$AQ$2:$AQ$301,0),MATCH(Lists!$B$24,Responses!$A$1:$AN$1,0))&amp;""),""))</f>
        <v/>
      </c>
      <c r="E198" s="23">
        <f>IF($A198="","",IFERROR(TRIM(INDEX(Responses!$A$2:$AN$301,MATCH($A198,Responses!$AQ$2:$AQ$301,0),MATCH(Lists!$B$25,Responses!$A$1:$AN$1,0))&amp;""),""))</f>
        <v/>
      </c>
      <c r="F198" s="23">
        <f>IF($A198="","",IFERROR(TRIM(INDEX(Responses!$A$2:$AN$301,MATCH($A198,Responses!$AQ$2:$AQ$301,0),MATCH(Lists!$B$26,Responses!$A$1:$AN$1,0))&amp;""),""))</f>
        <v/>
      </c>
      <c r="G198" s="23">
        <f>IF($A198="","",IFERROR(TRIM(INDEX(Responses!$A$2:$AN$301,MATCH($A198,Responses!$AQ$2:$AQ$301,0),MATCH(Lists!$B$27,Responses!$A$1:$AN$1,0))&amp;""),""))</f>
        <v/>
      </c>
    </row>
    <row r="199" ht="60" customHeight="1">
      <c r="A199" s="23">
        <f>IF(ISNUMBER(MATCH(195,Responses!$AQ$2:$AQ$301,0)),195,"")</f>
        <v/>
      </c>
      <c r="B199" s="23">
        <f>IF($A199="","",IFERROR(TRIM(INDEX(Responses!$A$2:$AN$301,MATCH($A199,Responses!$AQ$2:$AQ$301,0),MATCH(Lists!$B$3,Responses!$A$1:$AN$1,0))&amp;""),""))</f>
        <v/>
      </c>
      <c r="C199" s="23">
        <f>IF($A199="","",IF(IFERROR(TRIM(INDEX(Responses!$A$2:$AN$301,MATCH($A199,Responses!$AQ$2:$AQ$301,0),MATCH(Lists!$B$5,Responses!$A$1:$AN$1,0))&amp;""),"")&lt;&gt;"",IFERROR(TRIM(INDEX(Responses!$A$2:$AN$301,MATCH($A199,Responses!$AQ$2:$AQ$301,0),MATCH(Lists!$B$5,Responses!$A$1:$AN$1,0))&amp;""),""),IFERROR(TRIM(INDEX(Responses!$A$2:$AN$301,MATCH($A199,Responses!$AQ$2:$AQ$301,0),MATCH(Lists!$B$6,Responses!$A$1:$AN$1,0))&amp;""),"")))</f>
        <v/>
      </c>
      <c r="D199" s="23">
        <f>IF($A199="","",IFERROR(TRIM(INDEX(Responses!$A$2:$AN$301,MATCH($A199,Responses!$AQ$2:$AQ$301,0),MATCH(Lists!$B$24,Responses!$A$1:$AN$1,0))&amp;""),""))</f>
        <v/>
      </c>
      <c r="E199" s="23">
        <f>IF($A199="","",IFERROR(TRIM(INDEX(Responses!$A$2:$AN$301,MATCH($A199,Responses!$AQ$2:$AQ$301,0),MATCH(Lists!$B$25,Responses!$A$1:$AN$1,0))&amp;""),""))</f>
        <v/>
      </c>
      <c r="F199" s="23">
        <f>IF($A199="","",IFERROR(TRIM(INDEX(Responses!$A$2:$AN$301,MATCH($A199,Responses!$AQ$2:$AQ$301,0),MATCH(Lists!$B$26,Responses!$A$1:$AN$1,0))&amp;""),""))</f>
        <v/>
      </c>
      <c r="G199" s="23">
        <f>IF($A199="","",IFERROR(TRIM(INDEX(Responses!$A$2:$AN$301,MATCH($A199,Responses!$AQ$2:$AQ$301,0),MATCH(Lists!$B$27,Responses!$A$1:$AN$1,0))&amp;""),""))</f>
        <v/>
      </c>
    </row>
    <row r="200" ht="60" customHeight="1">
      <c r="A200" s="23">
        <f>IF(ISNUMBER(MATCH(196,Responses!$AQ$2:$AQ$301,0)),196,"")</f>
        <v/>
      </c>
      <c r="B200" s="23">
        <f>IF($A200="","",IFERROR(TRIM(INDEX(Responses!$A$2:$AN$301,MATCH($A200,Responses!$AQ$2:$AQ$301,0),MATCH(Lists!$B$3,Responses!$A$1:$AN$1,0))&amp;""),""))</f>
        <v/>
      </c>
      <c r="C200" s="23">
        <f>IF($A200="","",IF(IFERROR(TRIM(INDEX(Responses!$A$2:$AN$301,MATCH($A200,Responses!$AQ$2:$AQ$301,0),MATCH(Lists!$B$5,Responses!$A$1:$AN$1,0))&amp;""),"")&lt;&gt;"",IFERROR(TRIM(INDEX(Responses!$A$2:$AN$301,MATCH($A200,Responses!$AQ$2:$AQ$301,0),MATCH(Lists!$B$5,Responses!$A$1:$AN$1,0))&amp;""),""),IFERROR(TRIM(INDEX(Responses!$A$2:$AN$301,MATCH($A200,Responses!$AQ$2:$AQ$301,0),MATCH(Lists!$B$6,Responses!$A$1:$AN$1,0))&amp;""),"")))</f>
        <v/>
      </c>
      <c r="D200" s="23">
        <f>IF($A200="","",IFERROR(TRIM(INDEX(Responses!$A$2:$AN$301,MATCH($A200,Responses!$AQ$2:$AQ$301,0),MATCH(Lists!$B$24,Responses!$A$1:$AN$1,0))&amp;""),""))</f>
        <v/>
      </c>
      <c r="E200" s="23">
        <f>IF($A200="","",IFERROR(TRIM(INDEX(Responses!$A$2:$AN$301,MATCH($A200,Responses!$AQ$2:$AQ$301,0),MATCH(Lists!$B$25,Responses!$A$1:$AN$1,0))&amp;""),""))</f>
        <v/>
      </c>
      <c r="F200" s="23">
        <f>IF($A200="","",IFERROR(TRIM(INDEX(Responses!$A$2:$AN$301,MATCH($A200,Responses!$AQ$2:$AQ$301,0),MATCH(Lists!$B$26,Responses!$A$1:$AN$1,0))&amp;""),""))</f>
        <v/>
      </c>
      <c r="G200" s="23">
        <f>IF($A200="","",IFERROR(TRIM(INDEX(Responses!$A$2:$AN$301,MATCH($A200,Responses!$AQ$2:$AQ$301,0),MATCH(Lists!$B$27,Responses!$A$1:$AN$1,0))&amp;""),""))</f>
        <v/>
      </c>
    </row>
    <row r="201" ht="60" customHeight="1">
      <c r="A201" s="23">
        <f>IF(ISNUMBER(MATCH(197,Responses!$AQ$2:$AQ$301,0)),197,"")</f>
        <v/>
      </c>
      <c r="B201" s="23">
        <f>IF($A201="","",IFERROR(TRIM(INDEX(Responses!$A$2:$AN$301,MATCH($A201,Responses!$AQ$2:$AQ$301,0),MATCH(Lists!$B$3,Responses!$A$1:$AN$1,0))&amp;""),""))</f>
        <v/>
      </c>
      <c r="C201" s="23">
        <f>IF($A201="","",IF(IFERROR(TRIM(INDEX(Responses!$A$2:$AN$301,MATCH($A201,Responses!$AQ$2:$AQ$301,0),MATCH(Lists!$B$5,Responses!$A$1:$AN$1,0))&amp;""),"")&lt;&gt;"",IFERROR(TRIM(INDEX(Responses!$A$2:$AN$301,MATCH($A201,Responses!$AQ$2:$AQ$301,0),MATCH(Lists!$B$5,Responses!$A$1:$AN$1,0))&amp;""),""),IFERROR(TRIM(INDEX(Responses!$A$2:$AN$301,MATCH($A201,Responses!$AQ$2:$AQ$301,0),MATCH(Lists!$B$6,Responses!$A$1:$AN$1,0))&amp;""),"")))</f>
        <v/>
      </c>
      <c r="D201" s="23">
        <f>IF($A201="","",IFERROR(TRIM(INDEX(Responses!$A$2:$AN$301,MATCH($A201,Responses!$AQ$2:$AQ$301,0),MATCH(Lists!$B$24,Responses!$A$1:$AN$1,0))&amp;""),""))</f>
        <v/>
      </c>
      <c r="E201" s="23">
        <f>IF($A201="","",IFERROR(TRIM(INDEX(Responses!$A$2:$AN$301,MATCH($A201,Responses!$AQ$2:$AQ$301,0),MATCH(Lists!$B$25,Responses!$A$1:$AN$1,0))&amp;""),""))</f>
        <v/>
      </c>
      <c r="F201" s="23">
        <f>IF($A201="","",IFERROR(TRIM(INDEX(Responses!$A$2:$AN$301,MATCH($A201,Responses!$AQ$2:$AQ$301,0),MATCH(Lists!$B$26,Responses!$A$1:$AN$1,0))&amp;""),""))</f>
        <v/>
      </c>
      <c r="G201" s="23">
        <f>IF($A201="","",IFERROR(TRIM(INDEX(Responses!$A$2:$AN$301,MATCH($A201,Responses!$AQ$2:$AQ$301,0),MATCH(Lists!$B$27,Responses!$A$1:$AN$1,0))&amp;""),""))</f>
        <v/>
      </c>
    </row>
    <row r="202" ht="60" customHeight="1">
      <c r="A202" s="23">
        <f>IF(ISNUMBER(MATCH(198,Responses!$AQ$2:$AQ$301,0)),198,"")</f>
        <v/>
      </c>
      <c r="B202" s="23">
        <f>IF($A202="","",IFERROR(TRIM(INDEX(Responses!$A$2:$AN$301,MATCH($A202,Responses!$AQ$2:$AQ$301,0),MATCH(Lists!$B$3,Responses!$A$1:$AN$1,0))&amp;""),""))</f>
        <v/>
      </c>
      <c r="C202" s="23">
        <f>IF($A202="","",IF(IFERROR(TRIM(INDEX(Responses!$A$2:$AN$301,MATCH($A202,Responses!$AQ$2:$AQ$301,0),MATCH(Lists!$B$5,Responses!$A$1:$AN$1,0))&amp;""),"")&lt;&gt;"",IFERROR(TRIM(INDEX(Responses!$A$2:$AN$301,MATCH($A202,Responses!$AQ$2:$AQ$301,0),MATCH(Lists!$B$5,Responses!$A$1:$AN$1,0))&amp;""),""),IFERROR(TRIM(INDEX(Responses!$A$2:$AN$301,MATCH($A202,Responses!$AQ$2:$AQ$301,0),MATCH(Lists!$B$6,Responses!$A$1:$AN$1,0))&amp;""),"")))</f>
        <v/>
      </c>
      <c r="D202" s="23">
        <f>IF($A202="","",IFERROR(TRIM(INDEX(Responses!$A$2:$AN$301,MATCH($A202,Responses!$AQ$2:$AQ$301,0),MATCH(Lists!$B$24,Responses!$A$1:$AN$1,0))&amp;""),""))</f>
        <v/>
      </c>
      <c r="E202" s="23">
        <f>IF($A202="","",IFERROR(TRIM(INDEX(Responses!$A$2:$AN$301,MATCH($A202,Responses!$AQ$2:$AQ$301,0),MATCH(Lists!$B$25,Responses!$A$1:$AN$1,0))&amp;""),""))</f>
        <v/>
      </c>
      <c r="F202" s="23">
        <f>IF($A202="","",IFERROR(TRIM(INDEX(Responses!$A$2:$AN$301,MATCH($A202,Responses!$AQ$2:$AQ$301,0),MATCH(Lists!$B$26,Responses!$A$1:$AN$1,0))&amp;""),""))</f>
        <v/>
      </c>
      <c r="G202" s="23">
        <f>IF($A202="","",IFERROR(TRIM(INDEX(Responses!$A$2:$AN$301,MATCH($A202,Responses!$AQ$2:$AQ$301,0),MATCH(Lists!$B$27,Responses!$A$1:$AN$1,0))&amp;""),""))</f>
        <v/>
      </c>
    </row>
    <row r="203" ht="60" customHeight="1">
      <c r="A203" s="23">
        <f>IF(ISNUMBER(MATCH(199,Responses!$AQ$2:$AQ$301,0)),199,"")</f>
        <v/>
      </c>
      <c r="B203" s="23">
        <f>IF($A203="","",IFERROR(TRIM(INDEX(Responses!$A$2:$AN$301,MATCH($A203,Responses!$AQ$2:$AQ$301,0),MATCH(Lists!$B$3,Responses!$A$1:$AN$1,0))&amp;""),""))</f>
        <v/>
      </c>
      <c r="C203" s="23">
        <f>IF($A203="","",IF(IFERROR(TRIM(INDEX(Responses!$A$2:$AN$301,MATCH($A203,Responses!$AQ$2:$AQ$301,0),MATCH(Lists!$B$5,Responses!$A$1:$AN$1,0))&amp;""),"")&lt;&gt;"",IFERROR(TRIM(INDEX(Responses!$A$2:$AN$301,MATCH($A203,Responses!$AQ$2:$AQ$301,0),MATCH(Lists!$B$5,Responses!$A$1:$AN$1,0))&amp;""),""),IFERROR(TRIM(INDEX(Responses!$A$2:$AN$301,MATCH($A203,Responses!$AQ$2:$AQ$301,0),MATCH(Lists!$B$6,Responses!$A$1:$AN$1,0))&amp;""),"")))</f>
        <v/>
      </c>
      <c r="D203" s="23">
        <f>IF($A203="","",IFERROR(TRIM(INDEX(Responses!$A$2:$AN$301,MATCH($A203,Responses!$AQ$2:$AQ$301,0),MATCH(Lists!$B$24,Responses!$A$1:$AN$1,0))&amp;""),""))</f>
        <v/>
      </c>
      <c r="E203" s="23">
        <f>IF($A203="","",IFERROR(TRIM(INDEX(Responses!$A$2:$AN$301,MATCH($A203,Responses!$AQ$2:$AQ$301,0),MATCH(Lists!$B$25,Responses!$A$1:$AN$1,0))&amp;""),""))</f>
        <v/>
      </c>
      <c r="F203" s="23">
        <f>IF($A203="","",IFERROR(TRIM(INDEX(Responses!$A$2:$AN$301,MATCH($A203,Responses!$AQ$2:$AQ$301,0),MATCH(Lists!$B$26,Responses!$A$1:$AN$1,0))&amp;""),""))</f>
        <v/>
      </c>
      <c r="G203" s="23">
        <f>IF($A203="","",IFERROR(TRIM(INDEX(Responses!$A$2:$AN$301,MATCH($A203,Responses!$AQ$2:$AQ$301,0),MATCH(Lists!$B$27,Responses!$A$1:$AN$1,0))&amp;""),""))</f>
        <v/>
      </c>
    </row>
    <row r="204" ht="60" customHeight="1">
      <c r="A204" s="23">
        <f>IF(ISNUMBER(MATCH(200,Responses!$AQ$2:$AQ$301,0)),200,"")</f>
        <v/>
      </c>
      <c r="B204" s="23">
        <f>IF($A204="","",IFERROR(TRIM(INDEX(Responses!$A$2:$AN$301,MATCH($A204,Responses!$AQ$2:$AQ$301,0),MATCH(Lists!$B$3,Responses!$A$1:$AN$1,0))&amp;""),""))</f>
        <v/>
      </c>
      <c r="C204" s="23">
        <f>IF($A204="","",IF(IFERROR(TRIM(INDEX(Responses!$A$2:$AN$301,MATCH($A204,Responses!$AQ$2:$AQ$301,0),MATCH(Lists!$B$5,Responses!$A$1:$AN$1,0))&amp;""),"")&lt;&gt;"",IFERROR(TRIM(INDEX(Responses!$A$2:$AN$301,MATCH($A204,Responses!$AQ$2:$AQ$301,0),MATCH(Lists!$B$5,Responses!$A$1:$AN$1,0))&amp;""),""),IFERROR(TRIM(INDEX(Responses!$A$2:$AN$301,MATCH($A204,Responses!$AQ$2:$AQ$301,0),MATCH(Lists!$B$6,Responses!$A$1:$AN$1,0))&amp;""),"")))</f>
        <v/>
      </c>
      <c r="D204" s="23">
        <f>IF($A204="","",IFERROR(TRIM(INDEX(Responses!$A$2:$AN$301,MATCH($A204,Responses!$AQ$2:$AQ$301,0),MATCH(Lists!$B$24,Responses!$A$1:$AN$1,0))&amp;""),""))</f>
        <v/>
      </c>
      <c r="E204" s="23">
        <f>IF($A204="","",IFERROR(TRIM(INDEX(Responses!$A$2:$AN$301,MATCH($A204,Responses!$AQ$2:$AQ$301,0),MATCH(Lists!$B$25,Responses!$A$1:$AN$1,0))&amp;""),""))</f>
        <v/>
      </c>
      <c r="F204" s="23">
        <f>IF($A204="","",IFERROR(TRIM(INDEX(Responses!$A$2:$AN$301,MATCH($A204,Responses!$AQ$2:$AQ$301,0),MATCH(Lists!$B$26,Responses!$A$1:$AN$1,0))&amp;""),""))</f>
        <v/>
      </c>
      <c r="G204" s="23">
        <f>IF($A204="","",IFERROR(TRIM(INDEX(Responses!$A$2:$AN$301,MATCH($A204,Responses!$AQ$2:$AQ$301,0),MATCH(Lists!$B$27,Responses!$A$1:$AN$1,0))&amp;""),""))</f>
        <v/>
      </c>
    </row>
    <row r="205" ht="60" customHeight="1">
      <c r="A205" s="23">
        <f>IF(ISNUMBER(MATCH(201,Responses!$AQ$2:$AQ$301,0)),201,"")</f>
        <v/>
      </c>
      <c r="B205" s="23">
        <f>IF($A205="","",IFERROR(TRIM(INDEX(Responses!$A$2:$AN$301,MATCH($A205,Responses!$AQ$2:$AQ$301,0),MATCH(Lists!$B$3,Responses!$A$1:$AN$1,0))&amp;""),""))</f>
        <v/>
      </c>
      <c r="C205" s="23">
        <f>IF($A205="","",IF(IFERROR(TRIM(INDEX(Responses!$A$2:$AN$301,MATCH($A205,Responses!$AQ$2:$AQ$301,0),MATCH(Lists!$B$5,Responses!$A$1:$AN$1,0))&amp;""),"")&lt;&gt;"",IFERROR(TRIM(INDEX(Responses!$A$2:$AN$301,MATCH($A205,Responses!$AQ$2:$AQ$301,0),MATCH(Lists!$B$5,Responses!$A$1:$AN$1,0))&amp;""),""),IFERROR(TRIM(INDEX(Responses!$A$2:$AN$301,MATCH($A205,Responses!$AQ$2:$AQ$301,0),MATCH(Lists!$B$6,Responses!$A$1:$AN$1,0))&amp;""),"")))</f>
        <v/>
      </c>
      <c r="D205" s="23">
        <f>IF($A205="","",IFERROR(TRIM(INDEX(Responses!$A$2:$AN$301,MATCH($A205,Responses!$AQ$2:$AQ$301,0),MATCH(Lists!$B$24,Responses!$A$1:$AN$1,0))&amp;""),""))</f>
        <v/>
      </c>
      <c r="E205" s="23">
        <f>IF($A205="","",IFERROR(TRIM(INDEX(Responses!$A$2:$AN$301,MATCH($A205,Responses!$AQ$2:$AQ$301,0),MATCH(Lists!$B$25,Responses!$A$1:$AN$1,0))&amp;""),""))</f>
        <v/>
      </c>
      <c r="F205" s="23">
        <f>IF($A205="","",IFERROR(TRIM(INDEX(Responses!$A$2:$AN$301,MATCH($A205,Responses!$AQ$2:$AQ$301,0),MATCH(Lists!$B$26,Responses!$A$1:$AN$1,0))&amp;""),""))</f>
        <v/>
      </c>
      <c r="G205" s="23">
        <f>IF($A205="","",IFERROR(TRIM(INDEX(Responses!$A$2:$AN$301,MATCH($A205,Responses!$AQ$2:$AQ$301,0),MATCH(Lists!$B$27,Responses!$A$1:$AN$1,0))&amp;""),""))</f>
        <v/>
      </c>
    </row>
    <row r="206" ht="60" customHeight="1">
      <c r="A206" s="23">
        <f>IF(ISNUMBER(MATCH(202,Responses!$AQ$2:$AQ$301,0)),202,"")</f>
        <v/>
      </c>
      <c r="B206" s="23">
        <f>IF($A206="","",IFERROR(TRIM(INDEX(Responses!$A$2:$AN$301,MATCH($A206,Responses!$AQ$2:$AQ$301,0),MATCH(Lists!$B$3,Responses!$A$1:$AN$1,0))&amp;""),""))</f>
        <v/>
      </c>
      <c r="C206" s="23">
        <f>IF($A206="","",IF(IFERROR(TRIM(INDEX(Responses!$A$2:$AN$301,MATCH($A206,Responses!$AQ$2:$AQ$301,0),MATCH(Lists!$B$5,Responses!$A$1:$AN$1,0))&amp;""),"")&lt;&gt;"",IFERROR(TRIM(INDEX(Responses!$A$2:$AN$301,MATCH($A206,Responses!$AQ$2:$AQ$301,0),MATCH(Lists!$B$5,Responses!$A$1:$AN$1,0))&amp;""),""),IFERROR(TRIM(INDEX(Responses!$A$2:$AN$301,MATCH($A206,Responses!$AQ$2:$AQ$301,0),MATCH(Lists!$B$6,Responses!$A$1:$AN$1,0))&amp;""),"")))</f>
        <v/>
      </c>
      <c r="D206" s="23">
        <f>IF($A206="","",IFERROR(TRIM(INDEX(Responses!$A$2:$AN$301,MATCH($A206,Responses!$AQ$2:$AQ$301,0),MATCH(Lists!$B$24,Responses!$A$1:$AN$1,0))&amp;""),""))</f>
        <v/>
      </c>
      <c r="E206" s="23">
        <f>IF($A206="","",IFERROR(TRIM(INDEX(Responses!$A$2:$AN$301,MATCH($A206,Responses!$AQ$2:$AQ$301,0),MATCH(Lists!$B$25,Responses!$A$1:$AN$1,0))&amp;""),""))</f>
        <v/>
      </c>
      <c r="F206" s="23">
        <f>IF($A206="","",IFERROR(TRIM(INDEX(Responses!$A$2:$AN$301,MATCH($A206,Responses!$AQ$2:$AQ$301,0),MATCH(Lists!$B$26,Responses!$A$1:$AN$1,0))&amp;""),""))</f>
        <v/>
      </c>
      <c r="G206" s="23">
        <f>IF($A206="","",IFERROR(TRIM(INDEX(Responses!$A$2:$AN$301,MATCH($A206,Responses!$AQ$2:$AQ$301,0),MATCH(Lists!$B$27,Responses!$A$1:$AN$1,0))&amp;""),""))</f>
        <v/>
      </c>
    </row>
    <row r="207" ht="60" customHeight="1">
      <c r="A207" s="23">
        <f>IF(ISNUMBER(MATCH(203,Responses!$AQ$2:$AQ$301,0)),203,"")</f>
        <v/>
      </c>
      <c r="B207" s="23">
        <f>IF($A207="","",IFERROR(TRIM(INDEX(Responses!$A$2:$AN$301,MATCH($A207,Responses!$AQ$2:$AQ$301,0),MATCH(Lists!$B$3,Responses!$A$1:$AN$1,0))&amp;""),""))</f>
        <v/>
      </c>
      <c r="C207" s="23">
        <f>IF($A207="","",IF(IFERROR(TRIM(INDEX(Responses!$A$2:$AN$301,MATCH($A207,Responses!$AQ$2:$AQ$301,0),MATCH(Lists!$B$5,Responses!$A$1:$AN$1,0))&amp;""),"")&lt;&gt;"",IFERROR(TRIM(INDEX(Responses!$A$2:$AN$301,MATCH($A207,Responses!$AQ$2:$AQ$301,0),MATCH(Lists!$B$5,Responses!$A$1:$AN$1,0))&amp;""),""),IFERROR(TRIM(INDEX(Responses!$A$2:$AN$301,MATCH($A207,Responses!$AQ$2:$AQ$301,0),MATCH(Lists!$B$6,Responses!$A$1:$AN$1,0))&amp;""),"")))</f>
        <v/>
      </c>
      <c r="D207" s="23">
        <f>IF($A207="","",IFERROR(TRIM(INDEX(Responses!$A$2:$AN$301,MATCH($A207,Responses!$AQ$2:$AQ$301,0),MATCH(Lists!$B$24,Responses!$A$1:$AN$1,0))&amp;""),""))</f>
        <v/>
      </c>
      <c r="E207" s="23">
        <f>IF($A207="","",IFERROR(TRIM(INDEX(Responses!$A$2:$AN$301,MATCH($A207,Responses!$AQ$2:$AQ$301,0),MATCH(Lists!$B$25,Responses!$A$1:$AN$1,0))&amp;""),""))</f>
        <v/>
      </c>
      <c r="F207" s="23">
        <f>IF($A207="","",IFERROR(TRIM(INDEX(Responses!$A$2:$AN$301,MATCH($A207,Responses!$AQ$2:$AQ$301,0),MATCH(Lists!$B$26,Responses!$A$1:$AN$1,0))&amp;""),""))</f>
        <v/>
      </c>
      <c r="G207" s="23">
        <f>IF($A207="","",IFERROR(TRIM(INDEX(Responses!$A$2:$AN$301,MATCH($A207,Responses!$AQ$2:$AQ$301,0),MATCH(Lists!$B$27,Responses!$A$1:$AN$1,0))&amp;""),""))</f>
        <v/>
      </c>
    </row>
    <row r="208" ht="60" customHeight="1">
      <c r="A208" s="23">
        <f>IF(ISNUMBER(MATCH(204,Responses!$AQ$2:$AQ$301,0)),204,"")</f>
        <v/>
      </c>
      <c r="B208" s="23">
        <f>IF($A208="","",IFERROR(TRIM(INDEX(Responses!$A$2:$AN$301,MATCH($A208,Responses!$AQ$2:$AQ$301,0),MATCH(Lists!$B$3,Responses!$A$1:$AN$1,0))&amp;""),""))</f>
        <v/>
      </c>
      <c r="C208" s="23">
        <f>IF($A208="","",IF(IFERROR(TRIM(INDEX(Responses!$A$2:$AN$301,MATCH($A208,Responses!$AQ$2:$AQ$301,0),MATCH(Lists!$B$5,Responses!$A$1:$AN$1,0))&amp;""),"")&lt;&gt;"",IFERROR(TRIM(INDEX(Responses!$A$2:$AN$301,MATCH($A208,Responses!$AQ$2:$AQ$301,0),MATCH(Lists!$B$5,Responses!$A$1:$AN$1,0))&amp;""),""),IFERROR(TRIM(INDEX(Responses!$A$2:$AN$301,MATCH($A208,Responses!$AQ$2:$AQ$301,0),MATCH(Lists!$B$6,Responses!$A$1:$AN$1,0))&amp;""),"")))</f>
        <v/>
      </c>
      <c r="D208" s="23">
        <f>IF($A208="","",IFERROR(TRIM(INDEX(Responses!$A$2:$AN$301,MATCH($A208,Responses!$AQ$2:$AQ$301,0),MATCH(Lists!$B$24,Responses!$A$1:$AN$1,0))&amp;""),""))</f>
        <v/>
      </c>
      <c r="E208" s="23">
        <f>IF($A208="","",IFERROR(TRIM(INDEX(Responses!$A$2:$AN$301,MATCH($A208,Responses!$AQ$2:$AQ$301,0),MATCH(Lists!$B$25,Responses!$A$1:$AN$1,0))&amp;""),""))</f>
        <v/>
      </c>
      <c r="F208" s="23">
        <f>IF($A208="","",IFERROR(TRIM(INDEX(Responses!$A$2:$AN$301,MATCH($A208,Responses!$AQ$2:$AQ$301,0),MATCH(Lists!$B$26,Responses!$A$1:$AN$1,0))&amp;""),""))</f>
        <v/>
      </c>
      <c r="G208" s="23">
        <f>IF($A208="","",IFERROR(TRIM(INDEX(Responses!$A$2:$AN$301,MATCH($A208,Responses!$AQ$2:$AQ$301,0),MATCH(Lists!$B$27,Responses!$A$1:$AN$1,0))&amp;""),""))</f>
        <v/>
      </c>
    </row>
    <row r="209" ht="60" customHeight="1">
      <c r="A209" s="23">
        <f>IF(ISNUMBER(MATCH(205,Responses!$AQ$2:$AQ$301,0)),205,"")</f>
        <v/>
      </c>
      <c r="B209" s="23">
        <f>IF($A209="","",IFERROR(TRIM(INDEX(Responses!$A$2:$AN$301,MATCH($A209,Responses!$AQ$2:$AQ$301,0),MATCH(Lists!$B$3,Responses!$A$1:$AN$1,0))&amp;""),""))</f>
        <v/>
      </c>
      <c r="C209" s="23">
        <f>IF($A209="","",IF(IFERROR(TRIM(INDEX(Responses!$A$2:$AN$301,MATCH($A209,Responses!$AQ$2:$AQ$301,0),MATCH(Lists!$B$5,Responses!$A$1:$AN$1,0))&amp;""),"")&lt;&gt;"",IFERROR(TRIM(INDEX(Responses!$A$2:$AN$301,MATCH($A209,Responses!$AQ$2:$AQ$301,0),MATCH(Lists!$B$5,Responses!$A$1:$AN$1,0))&amp;""),""),IFERROR(TRIM(INDEX(Responses!$A$2:$AN$301,MATCH($A209,Responses!$AQ$2:$AQ$301,0),MATCH(Lists!$B$6,Responses!$A$1:$AN$1,0))&amp;""),"")))</f>
        <v/>
      </c>
      <c r="D209" s="23">
        <f>IF($A209="","",IFERROR(TRIM(INDEX(Responses!$A$2:$AN$301,MATCH($A209,Responses!$AQ$2:$AQ$301,0),MATCH(Lists!$B$24,Responses!$A$1:$AN$1,0))&amp;""),""))</f>
        <v/>
      </c>
      <c r="E209" s="23">
        <f>IF($A209="","",IFERROR(TRIM(INDEX(Responses!$A$2:$AN$301,MATCH($A209,Responses!$AQ$2:$AQ$301,0),MATCH(Lists!$B$25,Responses!$A$1:$AN$1,0))&amp;""),""))</f>
        <v/>
      </c>
      <c r="F209" s="23">
        <f>IF($A209="","",IFERROR(TRIM(INDEX(Responses!$A$2:$AN$301,MATCH($A209,Responses!$AQ$2:$AQ$301,0),MATCH(Lists!$B$26,Responses!$A$1:$AN$1,0))&amp;""),""))</f>
        <v/>
      </c>
      <c r="G209" s="23">
        <f>IF($A209="","",IFERROR(TRIM(INDEX(Responses!$A$2:$AN$301,MATCH($A209,Responses!$AQ$2:$AQ$301,0),MATCH(Lists!$B$27,Responses!$A$1:$AN$1,0))&amp;""),""))</f>
        <v/>
      </c>
    </row>
    <row r="210" ht="60" customHeight="1">
      <c r="A210" s="23">
        <f>IF(ISNUMBER(MATCH(206,Responses!$AQ$2:$AQ$301,0)),206,"")</f>
        <v/>
      </c>
      <c r="B210" s="23">
        <f>IF($A210="","",IFERROR(TRIM(INDEX(Responses!$A$2:$AN$301,MATCH($A210,Responses!$AQ$2:$AQ$301,0),MATCH(Lists!$B$3,Responses!$A$1:$AN$1,0))&amp;""),""))</f>
        <v/>
      </c>
      <c r="C210" s="23">
        <f>IF($A210="","",IF(IFERROR(TRIM(INDEX(Responses!$A$2:$AN$301,MATCH($A210,Responses!$AQ$2:$AQ$301,0),MATCH(Lists!$B$5,Responses!$A$1:$AN$1,0))&amp;""),"")&lt;&gt;"",IFERROR(TRIM(INDEX(Responses!$A$2:$AN$301,MATCH($A210,Responses!$AQ$2:$AQ$301,0),MATCH(Lists!$B$5,Responses!$A$1:$AN$1,0))&amp;""),""),IFERROR(TRIM(INDEX(Responses!$A$2:$AN$301,MATCH($A210,Responses!$AQ$2:$AQ$301,0),MATCH(Lists!$B$6,Responses!$A$1:$AN$1,0))&amp;""),"")))</f>
        <v/>
      </c>
      <c r="D210" s="23">
        <f>IF($A210="","",IFERROR(TRIM(INDEX(Responses!$A$2:$AN$301,MATCH($A210,Responses!$AQ$2:$AQ$301,0),MATCH(Lists!$B$24,Responses!$A$1:$AN$1,0))&amp;""),""))</f>
        <v/>
      </c>
      <c r="E210" s="23">
        <f>IF($A210="","",IFERROR(TRIM(INDEX(Responses!$A$2:$AN$301,MATCH($A210,Responses!$AQ$2:$AQ$301,0),MATCH(Lists!$B$25,Responses!$A$1:$AN$1,0))&amp;""),""))</f>
        <v/>
      </c>
      <c r="F210" s="23">
        <f>IF($A210="","",IFERROR(TRIM(INDEX(Responses!$A$2:$AN$301,MATCH($A210,Responses!$AQ$2:$AQ$301,0),MATCH(Lists!$B$26,Responses!$A$1:$AN$1,0))&amp;""),""))</f>
        <v/>
      </c>
      <c r="G210" s="23">
        <f>IF($A210="","",IFERROR(TRIM(INDEX(Responses!$A$2:$AN$301,MATCH($A210,Responses!$AQ$2:$AQ$301,0),MATCH(Lists!$B$27,Responses!$A$1:$AN$1,0))&amp;""),""))</f>
        <v/>
      </c>
    </row>
    <row r="211" ht="60" customHeight="1">
      <c r="A211" s="23">
        <f>IF(ISNUMBER(MATCH(207,Responses!$AQ$2:$AQ$301,0)),207,"")</f>
        <v/>
      </c>
      <c r="B211" s="23">
        <f>IF($A211="","",IFERROR(TRIM(INDEX(Responses!$A$2:$AN$301,MATCH($A211,Responses!$AQ$2:$AQ$301,0),MATCH(Lists!$B$3,Responses!$A$1:$AN$1,0))&amp;""),""))</f>
        <v/>
      </c>
      <c r="C211" s="23">
        <f>IF($A211="","",IF(IFERROR(TRIM(INDEX(Responses!$A$2:$AN$301,MATCH($A211,Responses!$AQ$2:$AQ$301,0),MATCH(Lists!$B$5,Responses!$A$1:$AN$1,0))&amp;""),"")&lt;&gt;"",IFERROR(TRIM(INDEX(Responses!$A$2:$AN$301,MATCH($A211,Responses!$AQ$2:$AQ$301,0),MATCH(Lists!$B$5,Responses!$A$1:$AN$1,0))&amp;""),""),IFERROR(TRIM(INDEX(Responses!$A$2:$AN$301,MATCH($A211,Responses!$AQ$2:$AQ$301,0),MATCH(Lists!$B$6,Responses!$A$1:$AN$1,0))&amp;""),"")))</f>
        <v/>
      </c>
      <c r="D211" s="23">
        <f>IF($A211="","",IFERROR(TRIM(INDEX(Responses!$A$2:$AN$301,MATCH($A211,Responses!$AQ$2:$AQ$301,0),MATCH(Lists!$B$24,Responses!$A$1:$AN$1,0))&amp;""),""))</f>
        <v/>
      </c>
      <c r="E211" s="23">
        <f>IF($A211="","",IFERROR(TRIM(INDEX(Responses!$A$2:$AN$301,MATCH($A211,Responses!$AQ$2:$AQ$301,0),MATCH(Lists!$B$25,Responses!$A$1:$AN$1,0))&amp;""),""))</f>
        <v/>
      </c>
      <c r="F211" s="23">
        <f>IF($A211="","",IFERROR(TRIM(INDEX(Responses!$A$2:$AN$301,MATCH($A211,Responses!$AQ$2:$AQ$301,0),MATCH(Lists!$B$26,Responses!$A$1:$AN$1,0))&amp;""),""))</f>
        <v/>
      </c>
      <c r="G211" s="23">
        <f>IF($A211="","",IFERROR(TRIM(INDEX(Responses!$A$2:$AN$301,MATCH($A211,Responses!$AQ$2:$AQ$301,0),MATCH(Lists!$B$27,Responses!$A$1:$AN$1,0))&amp;""),""))</f>
        <v/>
      </c>
    </row>
    <row r="212" ht="60" customHeight="1">
      <c r="A212" s="23">
        <f>IF(ISNUMBER(MATCH(208,Responses!$AQ$2:$AQ$301,0)),208,"")</f>
        <v/>
      </c>
      <c r="B212" s="23">
        <f>IF($A212="","",IFERROR(TRIM(INDEX(Responses!$A$2:$AN$301,MATCH($A212,Responses!$AQ$2:$AQ$301,0),MATCH(Lists!$B$3,Responses!$A$1:$AN$1,0))&amp;""),""))</f>
        <v/>
      </c>
      <c r="C212" s="23">
        <f>IF($A212="","",IF(IFERROR(TRIM(INDEX(Responses!$A$2:$AN$301,MATCH($A212,Responses!$AQ$2:$AQ$301,0),MATCH(Lists!$B$5,Responses!$A$1:$AN$1,0))&amp;""),"")&lt;&gt;"",IFERROR(TRIM(INDEX(Responses!$A$2:$AN$301,MATCH($A212,Responses!$AQ$2:$AQ$301,0),MATCH(Lists!$B$5,Responses!$A$1:$AN$1,0))&amp;""),""),IFERROR(TRIM(INDEX(Responses!$A$2:$AN$301,MATCH($A212,Responses!$AQ$2:$AQ$301,0),MATCH(Lists!$B$6,Responses!$A$1:$AN$1,0))&amp;""),"")))</f>
        <v/>
      </c>
      <c r="D212" s="23">
        <f>IF($A212="","",IFERROR(TRIM(INDEX(Responses!$A$2:$AN$301,MATCH($A212,Responses!$AQ$2:$AQ$301,0),MATCH(Lists!$B$24,Responses!$A$1:$AN$1,0))&amp;""),""))</f>
        <v/>
      </c>
      <c r="E212" s="23">
        <f>IF($A212="","",IFERROR(TRIM(INDEX(Responses!$A$2:$AN$301,MATCH($A212,Responses!$AQ$2:$AQ$301,0),MATCH(Lists!$B$25,Responses!$A$1:$AN$1,0))&amp;""),""))</f>
        <v/>
      </c>
      <c r="F212" s="23">
        <f>IF($A212="","",IFERROR(TRIM(INDEX(Responses!$A$2:$AN$301,MATCH($A212,Responses!$AQ$2:$AQ$301,0),MATCH(Lists!$B$26,Responses!$A$1:$AN$1,0))&amp;""),""))</f>
        <v/>
      </c>
      <c r="G212" s="23">
        <f>IF($A212="","",IFERROR(TRIM(INDEX(Responses!$A$2:$AN$301,MATCH($A212,Responses!$AQ$2:$AQ$301,0),MATCH(Lists!$B$27,Responses!$A$1:$AN$1,0))&amp;""),""))</f>
        <v/>
      </c>
    </row>
    <row r="213" ht="60" customHeight="1">
      <c r="A213" s="23">
        <f>IF(ISNUMBER(MATCH(209,Responses!$AQ$2:$AQ$301,0)),209,"")</f>
        <v/>
      </c>
      <c r="B213" s="23">
        <f>IF($A213="","",IFERROR(TRIM(INDEX(Responses!$A$2:$AN$301,MATCH($A213,Responses!$AQ$2:$AQ$301,0),MATCH(Lists!$B$3,Responses!$A$1:$AN$1,0))&amp;""),""))</f>
        <v/>
      </c>
      <c r="C213" s="23">
        <f>IF($A213="","",IF(IFERROR(TRIM(INDEX(Responses!$A$2:$AN$301,MATCH($A213,Responses!$AQ$2:$AQ$301,0),MATCH(Lists!$B$5,Responses!$A$1:$AN$1,0))&amp;""),"")&lt;&gt;"",IFERROR(TRIM(INDEX(Responses!$A$2:$AN$301,MATCH($A213,Responses!$AQ$2:$AQ$301,0),MATCH(Lists!$B$5,Responses!$A$1:$AN$1,0))&amp;""),""),IFERROR(TRIM(INDEX(Responses!$A$2:$AN$301,MATCH($A213,Responses!$AQ$2:$AQ$301,0),MATCH(Lists!$B$6,Responses!$A$1:$AN$1,0))&amp;""),"")))</f>
        <v/>
      </c>
      <c r="D213" s="23">
        <f>IF($A213="","",IFERROR(TRIM(INDEX(Responses!$A$2:$AN$301,MATCH($A213,Responses!$AQ$2:$AQ$301,0),MATCH(Lists!$B$24,Responses!$A$1:$AN$1,0))&amp;""),""))</f>
        <v/>
      </c>
      <c r="E213" s="23">
        <f>IF($A213="","",IFERROR(TRIM(INDEX(Responses!$A$2:$AN$301,MATCH($A213,Responses!$AQ$2:$AQ$301,0),MATCH(Lists!$B$25,Responses!$A$1:$AN$1,0))&amp;""),""))</f>
        <v/>
      </c>
      <c r="F213" s="23">
        <f>IF($A213="","",IFERROR(TRIM(INDEX(Responses!$A$2:$AN$301,MATCH($A213,Responses!$AQ$2:$AQ$301,0),MATCH(Lists!$B$26,Responses!$A$1:$AN$1,0))&amp;""),""))</f>
        <v/>
      </c>
      <c r="G213" s="23">
        <f>IF($A213="","",IFERROR(TRIM(INDEX(Responses!$A$2:$AN$301,MATCH($A213,Responses!$AQ$2:$AQ$301,0),MATCH(Lists!$B$27,Responses!$A$1:$AN$1,0))&amp;""),""))</f>
        <v/>
      </c>
    </row>
    <row r="214" ht="60" customHeight="1">
      <c r="A214" s="23">
        <f>IF(ISNUMBER(MATCH(210,Responses!$AQ$2:$AQ$301,0)),210,"")</f>
        <v/>
      </c>
      <c r="B214" s="23">
        <f>IF($A214="","",IFERROR(TRIM(INDEX(Responses!$A$2:$AN$301,MATCH($A214,Responses!$AQ$2:$AQ$301,0),MATCH(Lists!$B$3,Responses!$A$1:$AN$1,0))&amp;""),""))</f>
        <v/>
      </c>
      <c r="C214" s="23">
        <f>IF($A214="","",IF(IFERROR(TRIM(INDEX(Responses!$A$2:$AN$301,MATCH($A214,Responses!$AQ$2:$AQ$301,0),MATCH(Lists!$B$5,Responses!$A$1:$AN$1,0))&amp;""),"")&lt;&gt;"",IFERROR(TRIM(INDEX(Responses!$A$2:$AN$301,MATCH($A214,Responses!$AQ$2:$AQ$301,0),MATCH(Lists!$B$5,Responses!$A$1:$AN$1,0))&amp;""),""),IFERROR(TRIM(INDEX(Responses!$A$2:$AN$301,MATCH($A214,Responses!$AQ$2:$AQ$301,0),MATCH(Lists!$B$6,Responses!$A$1:$AN$1,0))&amp;""),"")))</f>
        <v/>
      </c>
      <c r="D214" s="23">
        <f>IF($A214="","",IFERROR(TRIM(INDEX(Responses!$A$2:$AN$301,MATCH($A214,Responses!$AQ$2:$AQ$301,0),MATCH(Lists!$B$24,Responses!$A$1:$AN$1,0))&amp;""),""))</f>
        <v/>
      </c>
      <c r="E214" s="23">
        <f>IF($A214="","",IFERROR(TRIM(INDEX(Responses!$A$2:$AN$301,MATCH($A214,Responses!$AQ$2:$AQ$301,0),MATCH(Lists!$B$25,Responses!$A$1:$AN$1,0))&amp;""),""))</f>
        <v/>
      </c>
      <c r="F214" s="23">
        <f>IF($A214="","",IFERROR(TRIM(INDEX(Responses!$A$2:$AN$301,MATCH($A214,Responses!$AQ$2:$AQ$301,0),MATCH(Lists!$B$26,Responses!$A$1:$AN$1,0))&amp;""),""))</f>
        <v/>
      </c>
      <c r="G214" s="23">
        <f>IF($A214="","",IFERROR(TRIM(INDEX(Responses!$A$2:$AN$301,MATCH($A214,Responses!$AQ$2:$AQ$301,0),MATCH(Lists!$B$27,Responses!$A$1:$AN$1,0))&amp;""),""))</f>
        <v/>
      </c>
    </row>
    <row r="215" ht="60" customHeight="1">
      <c r="A215" s="23">
        <f>IF(ISNUMBER(MATCH(211,Responses!$AQ$2:$AQ$301,0)),211,"")</f>
        <v/>
      </c>
      <c r="B215" s="23">
        <f>IF($A215="","",IFERROR(TRIM(INDEX(Responses!$A$2:$AN$301,MATCH($A215,Responses!$AQ$2:$AQ$301,0),MATCH(Lists!$B$3,Responses!$A$1:$AN$1,0))&amp;""),""))</f>
        <v/>
      </c>
      <c r="C215" s="23">
        <f>IF($A215="","",IF(IFERROR(TRIM(INDEX(Responses!$A$2:$AN$301,MATCH($A215,Responses!$AQ$2:$AQ$301,0),MATCH(Lists!$B$5,Responses!$A$1:$AN$1,0))&amp;""),"")&lt;&gt;"",IFERROR(TRIM(INDEX(Responses!$A$2:$AN$301,MATCH($A215,Responses!$AQ$2:$AQ$301,0),MATCH(Lists!$B$5,Responses!$A$1:$AN$1,0))&amp;""),""),IFERROR(TRIM(INDEX(Responses!$A$2:$AN$301,MATCH($A215,Responses!$AQ$2:$AQ$301,0),MATCH(Lists!$B$6,Responses!$A$1:$AN$1,0))&amp;""),"")))</f>
        <v/>
      </c>
      <c r="D215" s="23">
        <f>IF($A215="","",IFERROR(TRIM(INDEX(Responses!$A$2:$AN$301,MATCH($A215,Responses!$AQ$2:$AQ$301,0),MATCH(Lists!$B$24,Responses!$A$1:$AN$1,0))&amp;""),""))</f>
        <v/>
      </c>
      <c r="E215" s="23">
        <f>IF($A215="","",IFERROR(TRIM(INDEX(Responses!$A$2:$AN$301,MATCH($A215,Responses!$AQ$2:$AQ$301,0),MATCH(Lists!$B$25,Responses!$A$1:$AN$1,0))&amp;""),""))</f>
        <v/>
      </c>
      <c r="F215" s="23">
        <f>IF($A215="","",IFERROR(TRIM(INDEX(Responses!$A$2:$AN$301,MATCH($A215,Responses!$AQ$2:$AQ$301,0),MATCH(Lists!$B$26,Responses!$A$1:$AN$1,0))&amp;""),""))</f>
        <v/>
      </c>
      <c r="G215" s="23">
        <f>IF($A215="","",IFERROR(TRIM(INDEX(Responses!$A$2:$AN$301,MATCH($A215,Responses!$AQ$2:$AQ$301,0),MATCH(Lists!$B$27,Responses!$A$1:$AN$1,0))&amp;""),""))</f>
        <v/>
      </c>
    </row>
    <row r="216" ht="60" customHeight="1">
      <c r="A216" s="23">
        <f>IF(ISNUMBER(MATCH(212,Responses!$AQ$2:$AQ$301,0)),212,"")</f>
        <v/>
      </c>
      <c r="B216" s="23">
        <f>IF($A216="","",IFERROR(TRIM(INDEX(Responses!$A$2:$AN$301,MATCH($A216,Responses!$AQ$2:$AQ$301,0),MATCH(Lists!$B$3,Responses!$A$1:$AN$1,0))&amp;""),""))</f>
        <v/>
      </c>
      <c r="C216" s="23">
        <f>IF($A216="","",IF(IFERROR(TRIM(INDEX(Responses!$A$2:$AN$301,MATCH($A216,Responses!$AQ$2:$AQ$301,0),MATCH(Lists!$B$5,Responses!$A$1:$AN$1,0))&amp;""),"")&lt;&gt;"",IFERROR(TRIM(INDEX(Responses!$A$2:$AN$301,MATCH($A216,Responses!$AQ$2:$AQ$301,0),MATCH(Lists!$B$5,Responses!$A$1:$AN$1,0))&amp;""),""),IFERROR(TRIM(INDEX(Responses!$A$2:$AN$301,MATCH($A216,Responses!$AQ$2:$AQ$301,0),MATCH(Lists!$B$6,Responses!$A$1:$AN$1,0))&amp;""),"")))</f>
        <v/>
      </c>
      <c r="D216" s="23">
        <f>IF($A216="","",IFERROR(TRIM(INDEX(Responses!$A$2:$AN$301,MATCH($A216,Responses!$AQ$2:$AQ$301,0),MATCH(Lists!$B$24,Responses!$A$1:$AN$1,0))&amp;""),""))</f>
        <v/>
      </c>
      <c r="E216" s="23">
        <f>IF($A216="","",IFERROR(TRIM(INDEX(Responses!$A$2:$AN$301,MATCH($A216,Responses!$AQ$2:$AQ$301,0),MATCH(Lists!$B$25,Responses!$A$1:$AN$1,0))&amp;""),""))</f>
        <v/>
      </c>
      <c r="F216" s="23">
        <f>IF($A216="","",IFERROR(TRIM(INDEX(Responses!$A$2:$AN$301,MATCH($A216,Responses!$AQ$2:$AQ$301,0),MATCH(Lists!$B$26,Responses!$A$1:$AN$1,0))&amp;""),""))</f>
        <v/>
      </c>
      <c r="G216" s="23">
        <f>IF($A216="","",IFERROR(TRIM(INDEX(Responses!$A$2:$AN$301,MATCH($A216,Responses!$AQ$2:$AQ$301,0),MATCH(Lists!$B$27,Responses!$A$1:$AN$1,0))&amp;""),""))</f>
        <v/>
      </c>
    </row>
    <row r="217" ht="60" customHeight="1">
      <c r="A217" s="23">
        <f>IF(ISNUMBER(MATCH(213,Responses!$AQ$2:$AQ$301,0)),213,"")</f>
        <v/>
      </c>
      <c r="B217" s="23">
        <f>IF($A217="","",IFERROR(TRIM(INDEX(Responses!$A$2:$AN$301,MATCH($A217,Responses!$AQ$2:$AQ$301,0),MATCH(Lists!$B$3,Responses!$A$1:$AN$1,0))&amp;""),""))</f>
        <v/>
      </c>
      <c r="C217" s="23">
        <f>IF($A217="","",IF(IFERROR(TRIM(INDEX(Responses!$A$2:$AN$301,MATCH($A217,Responses!$AQ$2:$AQ$301,0),MATCH(Lists!$B$5,Responses!$A$1:$AN$1,0))&amp;""),"")&lt;&gt;"",IFERROR(TRIM(INDEX(Responses!$A$2:$AN$301,MATCH($A217,Responses!$AQ$2:$AQ$301,0),MATCH(Lists!$B$5,Responses!$A$1:$AN$1,0))&amp;""),""),IFERROR(TRIM(INDEX(Responses!$A$2:$AN$301,MATCH($A217,Responses!$AQ$2:$AQ$301,0),MATCH(Lists!$B$6,Responses!$A$1:$AN$1,0))&amp;""),"")))</f>
        <v/>
      </c>
      <c r="D217" s="23">
        <f>IF($A217="","",IFERROR(TRIM(INDEX(Responses!$A$2:$AN$301,MATCH($A217,Responses!$AQ$2:$AQ$301,0),MATCH(Lists!$B$24,Responses!$A$1:$AN$1,0))&amp;""),""))</f>
        <v/>
      </c>
      <c r="E217" s="23">
        <f>IF($A217="","",IFERROR(TRIM(INDEX(Responses!$A$2:$AN$301,MATCH($A217,Responses!$AQ$2:$AQ$301,0),MATCH(Lists!$B$25,Responses!$A$1:$AN$1,0))&amp;""),""))</f>
        <v/>
      </c>
      <c r="F217" s="23">
        <f>IF($A217="","",IFERROR(TRIM(INDEX(Responses!$A$2:$AN$301,MATCH($A217,Responses!$AQ$2:$AQ$301,0),MATCH(Lists!$B$26,Responses!$A$1:$AN$1,0))&amp;""),""))</f>
        <v/>
      </c>
      <c r="G217" s="23">
        <f>IF($A217="","",IFERROR(TRIM(INDEX(Responses!$A$2:$AN$301,MATCH($A217,Responses!$AQ$2:$AQ$301,0),MATCH(Lists!$B$27,Responses!$A$1:$AN$1,0))&amp;""),""))</f>
        <v/>
      </c>
    </row>
    <row r="218" ht="60" customHeight="1">
      <c r="A218" s="23">
        <f>IF(ISNUMBER(MATCH(214,Responses!$AQ$2:$AQ$301,0)),214,"")</f>
        <v/>
      </c>
      <c r="B218" s="23">
        <f>IF($A218="","",IFERROR(TRIM(INDEX(Responses!$A$2:$AN$301,MATCH($A218,Responses!$AQ$2:$AQ$301,0),MATCH(Lists!$B$3,Responses!$A$1:$AN$1,0))&amp;""),""))</f>
        <v/>
      </c>
      <c r="C218" s="23">
        <f>IF($A218="","",IF(IFERROR(TRIM(INDEX(Responses!$A$2:$AN$301,MATCH($A218,Responses!$AQ$2:$AQ$301,0),MATCH(Lists!$B$5,Responses!$A$1:$AN$1,0))&amp;""),"")&lt;&gt;"",IFERROR(TRIM(INDEX(Responses!$A$2:$AN$301,MATCH($A218,Responses!$AQ$2:$AQ$301,0),MATCH(Lists!$B$5,Responses!$A$1:$AN$1,0))&amp;""),""),IFERROR(TRIM(INDEX(Responses!$A$2:$AN$301,MATCH($A218,Responses!$AQ$2:$AQ$301,0),MATCH(Lists!$B$6,Responses!$A$1:$AN$1,0))&amp;""),"")))</f>
        <v/>
      </c>
      <c r="D218" s="23">
        <f>IF($A218="","",IFERROR(TRIM(INDEX(Responses!$A$2:$AN$301,MATCH($A218,Responses!$AQ$2:$AQ$301,0),MATCH(Lists!$B$24,Responses!$A$1:$AN$1,0))&amp;""),""))</f>
        <v/>
      </c>
      <c r="E218" s="23">
        <f>IF($A218="","",IFERROR(TRIM(INDEX(Responses!$A$2:$AN$301,MATCH($A218,Responses!$AQ$2:$AQ$301,0),MATCH(Lists!$B$25,Responses!$A$1:$AN$1,0))&amp;""),""))</f>
        <v/>
      </c>
      <c r="F218" s="23">
        <f>IF($A218="","",IFERROR(TRIM(INDEX(Responses!$A$2:$AN$301,MATCH($A218,Responses!$AQ$2:$AQ$301,0),MATCH(Lists!$B$26,Responses!$A$1:$AN$1,0))&amp;""),""))</f>
        <v/>
      </c>
      <c r="G218" s="23">
        <f>IF($A218="","",IFERROR(TRIM(INDEX(Responses!$A$2:$AN$301,MATCH($A218,Responses!$AQ$2:$AQ$301,0),MATCH(Lists!$B$27,Responses!$A$1:$AN$1,0))&amp;""),""))</f>
        <v/>
      </c>
    </row>
    <row r="219" ht="60" customHeight="1">
      <c r="A219" s="23">
        <f>IF(ISNUMBER(MATCH(215,Responses!$AQ$2:$AQ$301,0)),215,"")</f>
        <v/>
      </c>
      <c r="B219" s="23">
        <f>IF($A219="","",IFERROR(TRIM(INDEX(Responses!$A$2:$AN$301,MATCH($A219,Responses!$AQ$2:$AQ$301,0),MATCH(Lists!$B$3,Responses!$A$1:$AN$1,0))&amp;""),""))</f>
        <v/>
      </c>
      <c r="C219" s="23">
        <f>IF($A219="","",IF(IFERROR(TRIM(INDEX(Responses!$A$2:$AN$301,MATCH($A219,Responses!$AQ$2:$AQ$301,0),MATCH(Lists!$B$5,Responses!$A$1:$AN$1,0))&amp;""),"")&lt;&gt;"",IFERROR(TRIM(INDEX(Responses!$A$2:$AN$301,MATCH($A219,Responses!$AQ$2:$AQ$301,0),MATCH(Lists!$B$5,Responses!$A$1:$AN$1,0))&amp;""),""),IFERROR(TRIM(INDEX(Responses!$A$2:$AN$301,MATCH($A219,Responses!$AQ$2:$AQ$301,0),MATCH(Lists!$B$6,Responses!$A$1:$AN$1,0))&amp;""),"")))</f>
        <v/>
      </c>
      <c r="D219" s="23">
        <f>IF($A219="","",IFERROR(TRIM(INDEX(Responses!$A$2:$AN$301,MATCH($A219,Responses!$AQ$2:$AQ$301,0),MATCH(Lists!$B$24,Responses!$A$1:$AN$1,0))&amp;""),""))</f>
        <v/>
      </c>
      <c r="E219" s="23">
        <f>IF($A219="","",IFERROR(TRIM(INDEX(Responses!$A$2:$AN$301,MATCH($A219,Responses!$AQ$2:$AQ$301,0),MATCH(Lists!$B$25,Responses!$A$1:$AN$1,0))&amp;""),""))</f>
        <v/>
      </c>
      <c r="F219" s="23">
        <f>IF($A219="","",IFERROR(TRIM(INDEX(Responses!$A$2:$AN$301,MATCH($A219,Responses!$AQ$2:$AQ$301,0),MATCH(Lists!$B$26,Responses!$A$1:$AN$1,0))&amp;""),""))</f>
        <v/>
      </c>
      <c r="G219" s="23">
        <f>IF($A219="","",IFERROR(TRIM(INDEX(Responses!$A$2:$AN$301,MATCH($A219,Responses!$AQ$2:$AQ$301,0),MATCH(Lists!$B$27,Responses!$A$1:$AN$1,0))&amp;""),""))</f>
        <v/>
      </c>
    </row>
    <row r="220" ht="60" customHeight="1">
      <c r="A220" s="23">
        <f>IF(ISNUMBER(MATCH(216,Responses!$AQ$2:$AQ$301,0)),216,"")</f>
        <v/>
      </c>
      <c r="B220" s="23">
        <f>IF($A220="","",IFERROR(TRIM(INDEX(Responses!$A$2:$AN$301,MATCH($A220,Responses!$AQ$2:$AQ$301,0),MATCH(Lists!$B$3,Responses!$A$1:$AN$1,0))&amp;""),""))</f>
        <v/>
      </c>
      <c r="C220" s="23">
        <f>IF($A220="","",IF(IFERROR(TRIM(INDEX(Responses!$A$2:$AN$301,MATCH($A220,Responses!$AQ$2:$AQ$301,0),MATCH(Lists!$B$5,Responses!$A$1:$AN$1,0))&amp;""),"")&lt;&gt;"",IFERROR(TRIM(INDEX(Responses!$A$2:$AN$301,MATCH($A220,Responses!$AQ$2:$AQ$301,0),MATCH(Lists!$B$5,Responses!$A$1:$AN$1,0))&amp;""),""),IFERROR(TRIM(INDEX(Responses!$A$2:$AN$301,MATCH($A220,Responses!$AQ$2:$AQ$301,0),MATCH(Lists!$B$6,Responses!$A$1:$AN$1,0))&amp;""),"")))</f>
        <v/>
      </c>
      <c r="D220" s="23">
        <f>IF($A220="","",IFERROR(TRIM(INDEX(Responses!$A$2:$AN$301,MATCH($A220,Responses!$AQ$2:$AQ$301,0),MATCH(Lists!$B$24,Responses!$A$1:$AN$1,0))&amp;""),""))</f>
        <v/>
      </c>
      <c r="E220" s="23">
        <f>IF($A220="","",IFERROR(TRIM(INDEX(Responses!$A$2:$AN$301,MATCH($A220,Responses!$AQ$2:$AQ$301,0),MATCH(Lists!$B$25,Responses!$A$1:$AN$1,0))&amp;""),""))</f>
        <v/>
      </c>
      <c r="F220" s="23">
        <f>IF($A220="","",IFERROR(TRIM(INDEX(Responses!$A$2:$AN$301,MATCH($A220,Responses!$AQ$2:$AQ$301,0),MATCH(Lists!$B$26,Responses!$A$1:$AN$1,0))&amp;""),""))</f>
        <v/>
      </c>
      <c r="G220" s="23">
        <f>IF($A220="","",IFERROR(TRIM(INDEX(Responses!$A$2:$AN$301,MATCH($A220,Responses!$AQ$2:$AQ$301,0),MATCH(Lists!$B$27,Responses!$A$1:$AN$1,0))&amp;""),""))</f>
        <v/>
      </c>
    </row>
    <row r="221" ht="60" customHeight="1">
      <c r="A221" s="23">
        <f>IF(ISNUMBER(MATCH(217,Responses!$AQ$2:$AQ$301,0)),217,"")</f>
        <v/>
      </c>
      <c r="B221" s="23">
        <f>IF($A221="","",IFERROR(TRIM(INDEX(Responses!$A$2:$AN$301,MATCH($A221,Responses!$AQ$2:$AQ$301,0),MATCH(Lists!$B$3,Responses!$A$1:$AN$1,0))&amp;""),""))</f>
        <v/>
      </c>
      <c r="C221" s="23">
        <f>IF($A221="","",IF(IFERROR(TRIM(INDEX(Responses!$A$2:$AN$301,MATCH($A221,Responses!$AQ$2:$AQ$301,0),MATCH(Lists!$B$5,Responses!$A$1:$AN$1,0))&amp;""),"")&lt;&gt;"",IFERROR(TRIM(INDEX(Responses!$A$2:$AN$301,MATCH($A221,Responses!$AQ$2:$AQ$301,0),MATCH(Lists!$B$5,Responses!$A$1:$AN$1,0))&amp;""),""),IFERROR(TRIM(INDEX(Responses!$A$2:$AN$301,MATCH($A221,Responses!$AQ$2:$AQ$301,0),MATCH(Lists!$B$6,Responses!$A$1:$AN$1,0))&amp;""),"")))</f>
        <v/>
      </c>
      <c r="D221" s="23">
        <f>IF($A221="","",IFERROR(TRIM(INDEX(Responses!$A$2:$AN$301,MATCH($A221,Responses!$AQ$2:$AQ$301,0),MATCH(Lists!$B$24,Responses!$A$1:$AN$1,0))&amp;""),""))</f>
        <v/>
      </c>
      <c r="E221" s="23">
        <f>IF($A221="","",IFERROR(TRIM(INDEX(Responses!$A$2:$AN$301,MATCH($A221,Responses!$AQ$2:$AQ$301,0),MATCH(Lists!$B$25,Responses!$A$1:$AN$1,0))&amp;""),""))</f>
        <v/>
      </c>
      <c r="F221" s="23">
        <f>IF($A221="","",IFERROR(TRIM(INDEX(Responses!$A$2:$AN$301,MATCH($A221,Responses!$AQ$2:$AQ$301,0),MATCH(Lists!$B$26,Responses!$A$1:$AN$1,0))&amp;""),""))</f>
        <v/>
      </c>
      <c r="G221" s="23">
        <f>IF($A221="","",IFERROR(TRIM(INDEX(Responses!$A$2:$AN$301,MATCH($A221,Responses!$AQ$2:$AQ$301,0),MATCH(Lists!$B$27,Responses!$A$1:$AN$1,0))&amp;""),""))</f>
        <v/>
      </c>
    </row>
    <row r="222" ht="60" customHeight="1">
      <c r="A222" s="23">
        <f>IF(ISNUMBER(MATCH(218,Responses!$AQ$2:$AQ$301,0)),218,"")</f>
        <v/>
      </c>
      <c r="B222" s="23">
        <f>IF($A222="","",IFERROR(TRIM(INDEX(Responses!$A$2:$AN$301,MATCH($A222,Responses!$AQ$2:$AQ$301,0),MATCH(Lists!$B$3,Responses!$A$1:$AN$1,0))&amp;""),""))</f>
        <v/>
      </c>
      <c r="C222" s="23">
        <f>IF($A222="","",IF(IFERROR(TRIM(INDEX(Responses!$A$2:$AN$301,MATCH($A222,Responses!$AQ$2:$AQ$301,0),MATCH(Lists!$B$5,Responses!$A$1:$AN$1,0))&amp;""),"")&lt;&gt;"",IFERROR(TRIM(INDEX(Responses!$A$2:$AN$301,MATCH($A222,Responses!$AQ$2:$AQ$301,0),MATCH(Lists!$B$5,Responses!$A$1:$AN$1,0))&amp;""),""),IFERROR(TRIM(INDEX(Responses!$A$2:$AN$301,MATCH($A222,Responses!$AQ$2:$AQ$301,0),MATCH(Lists!$B$6,Responses!$A$1:$AN$1,0))&amp;""),"")))</f>
        <v/>
      </c>
      <c r="D222" s="23">
        <f>IF($A222="","",IFERROR(TRIM(INDEX(Responses!$A$2:$AN$301,MATCH($A222,Responses!$AQ$2:$AQ$301,0),MATCH(Lists!$B$24,Responses!$A$1:$AN$1,0))&amp;""),""))</f>
        <v/>
      </c>
      <c r="E222" s="23">
        <f>IF($A222="","",IFERROR(TRIM(INDEX(Responses!$A$2:$AN$301,MATCH($A222,Responses!$AQ$2:$AQ$301,0),MATCH(Lists!$B$25,Responses!$A$1:$AN$1,0))&amp;""),""))</f>
        <v/>
      </c>
      <c r="F222" s="23">
        <f>IF($A222="","",IFERROR(TRIM(INDEX(Responses!$A$2:$AN$301,MATCH($A222,Responses!$AQ$2:$AQ$301,0),MATCH(Lists!$B$26,Responses!$A$1:$AN$1,0))&amp;""),""))</f>
        <v/>
      </c>
      <c r="G222" s="23">
        <f>IF($A222="","",IFERROR(TRIM(INDEX(Responses!$A$2:$AN$301,MATCH($A222,Responses!$AQ$2:$AQ$301,0),MATCH(Lists!$B$27,Responses!$A$1:$AN$1,0))&amp;""),""))</f>
        <v/>
      </c>
    </row>
    <row r="223" ht="60" customHeight="1">
      <c r="A223" s="23">
        <f>IF(ISNUMBER(MATCH(219,Responses!$AQ$2:$AQ$301,0)),219,"")</f>
        <v/>
      </c>
      <c r="B223" s="23">
        <f>IF($A223="","",IFERROR(TRIM(INDEX(Responses!$A$2:$AN$301,MATCH($A223,Responses!$AQ$2:$AQ$301,0),MATCH(Lists!$B$3,Responses!$A$1:$AN$1,0))&amp;""),""))</f>
        <v/>
      </c>
      <c r="C223" s="23">
        <f>IF($A223="","",IF(IFERROR(TRIM(INDEX(Responses!$A$2:$AN$301,MATCH($A223,Responses!$AQ$2:$AQ$301,0),MATCH(Lists!$B$5,Responses!$A$1:$AN$1,0))&amp;""),"")&lt;&gt;"",IFERROR(TRIM(INDEX(Responses!$A$2:$AN$301,MATCH($A223,Responses!$AQ$2:$AQ$301,0),MATCH(Lists!$B$5,Responses!$A$1:$AN$1,0))&amp;""),""),IFERROR(TRIM(INDEX(Responses!$A$2:$AN$301,MATCH($A223,Responses!$AQ$2:$AQ$301,0),MATCH(Lists!$B$6,Responses!$A$1:$AN$1,0))&amp;""),"")))</f>
        <v/>
      </c>
      <c r="D223" s="23">
        <f>IF($A223="","",IFERROR(TRIM(INDEX(Responses!$A$2:$AN$301,MATCH($A223,Responses!$AQ$2:$AQ$301,0),MATCH(Lists!$B$24,Responses!$A$1:$AN$1,0))&amp;""),""))</f>
        <v/>
      </c>
      <c r="E223" s="23">
        <f>IF($A223="","",IFERROR(TRIM(INDEX(Responses!$A$2:$AN$301,MATCH($A223,Responses!$AQ$2:$AQ$301,0),MATCH(Lists!$B$25,Responses!$A$1:$AN$1,0))&amp;""),""))</f>
        <v/>
      </c>
      <c r="F223" s="23">
        <f>IF($A223="","",IFERROR(TRIM(INDEX(Responses!$A$2:$AN$301,MATCH($A223,Responses!$AQ$2:$AQ$301,0),MATCH(Lists!$B$26,Responses!$A$1:$AN$1,0))&amp;""),""))</f>
        <v/>
      </c>
      <c r="G223" s="23">
        <f>IF($A223="","",IFERROR(TRIM(INDEX(Responses!$A$2:$AN$301,MATCH($A223,Responses!$AQ$2:$AQ$301,0),MATCH(Lists!$B$27,Responses!$A$1:$AN$1,0))&amp;""),""))</f>
        <v/>
      </c>
    </row>
    <row r="224" ht="60" customHeight="1">
      <c r="A224" s="23">
        <f>IF(ISNUMBER(MATCH(220,Responses!$AQ$2:$AQ$301,0)),220,"")</f>
        <v/>
      </c>
      <c r="B224" s="23">
        <f>IF($A224="","",IFERROR(TRIM(INDEX(Responses!$A$2:$AN$301,MATCH($A224,Responses!$AQ$2:$AQ$301,0),MATCH(Lists!$B$3,Responses!$A$1:$AN$1,0))&amp;""),""))</f>
        <v/>
      </c>
      <c r="C224" s="23">
        <f>IF($A224="","",IF(IFERROR(TRIM(INDEX(Responses!$A$2:$AN$301,MATCH($A224,Responses!$AQ$2:$AQ$301,0),MATCH(Lists!$B$5,Responses!$A$1:$AN$1,0))&amp;""),"")&lt;&gt;"",IFERROR(TRIM(INDEX(Responses!$A$2:$AN$301,MATCH($A224,Responses!$AQ$2:$AQ$301,0),MATCH(Lists!$B$5,Responses!$A$1:$AN$1,0))&amp;""),""),IFERROR(TRIM(INDEX(Responses!$A$2:$AN$301,MATCH($A224,Responses!$AQ$2:$AQ$301,0),MATCH(Lists!$B$6,Responses!$A$1:$AN$1,0))&amp;""),"")))</f>
        <v/>
      </c>
      <c r="D224" s="23">
        <f>IF($A224="","",IFERROR(TRIM(INDEX(Responses!$A$2:$AN$301,MATCH($A224,Responses!$AQ$2:$AQ$301,0),MATCH(Lists!$B$24,Responses!$A$1:$AN$1,0))&amp;""),""))</f>
        <v/>
      </c>
      <c r="E224" s="23">
        <f>IF($A224="","",IFERROR(TRIM(INDEX(Responses!$A$2:$AN$301,MATCH($A224,Responses!$AQ$2:$AQ$301,0),MATCH(Lists!$B$25,Responses!$A$1:$AN$1,0))&amp;""),""))</f>
        <v/>
      </c>
      <c r="F224" s="23">
        <f>IF($A224="","",IFERROR(TRIM(INDEX(Responses!$A$2:$AN$301,MATCH($A224,Responses!$AQ$2:$AQ$301,0),MATCH(Lists!$B$26,Responses!$A$1:$AN$1,0))&amp;""),""))</f>
        <v/>
      </c>
      <c r="G224" s="23">
        <f>IF($A224="","",IFERROR(TRIM(INDEX(Responses!$A$2:$AN$301,MATCH($A224,Responses!$AQ$2:$AQ$301,0),MATCH(Lists!$B$27,Responses!$A$1:$AN$1,0))&amp;""),""))</f>
        <v/>
      </c>
    </row>
    <row r="225" ht="60" customHeight="1">
      <c r="A225" s="23">
        <f>IF(ISNUMBER(MATCH(221,Responses!$AQ$2:$AQ$301,0)),221,"")</f>
        <v/>
      </c>
      <c r="B225" s="23">
        <f>IF($A225="","",IFERROR(TRIM(INDEX(Responses!$A$2:$AN$301,MATCH($A225,Responses!$AQ$2:$AQ$301,0),MATCH(Lists!$B$3,Responses!$A$1:$AN$1,0))&amp;""),""))</f>
        <v/>
      </c>
      <c r="C225" s="23">
        <f>IF($A225="","",IF(IFERROR(TRIM(INDEX(Responses!$A$2:$AN$301,MATCH($A225,Responses!$AQ$2:$AQ$301,0),MATCH(Lists!$B$5,Responses!$A$1:$AN$1,0))&amp;""),"")&lt;&gt;"",IFERROR(TRIM(INDEX(Responses!$A$2:$AN$301,MATCH($A225,Responses!$AQ$2:$AQ$301,0),MATCH(Lists!$B$5,Responses!$A$1:$AN$1,0))&amp;""),""),IFERROR(TRIM(INDEX(Responses!$A$2:$AN$301,MATCH($A225,Responses!$AQ$2:$AQ$301,0),MATCH(Lists!$B$6,Responses!$A$1:$AN$1,0))&amp;""),"")))</f>
        <v/>
      </c>
      <c r="D225" s="23">
        <f>IF($A225="","",IFERROR(TRIM(INDEX(Responses!$A$2:$AN$301,MATCH($A225,Responses!$AQ$2:$AQ$301,0),MATCH(Lists!$B$24,Responses!$A$1:$AN$1,0))&amp;""),""))</f>
        <v/>
      </c>
      <c r="E225" s="23">
        <f>IF($A225="","",IFERROR(TRIM(INDEX(Responses!$A$2:$AN$301,MATCH($A225,Responses!$AQ$2:$AQ$301,0),MATCH(Lists!$B$25,Responses!$A$1:$AN$1,0))&amp;""),""))</f>
        <v/>
      </c>
      <c r="F225" s="23">
        <f>IF($A225="","",IFERROR(TRIM(INDEX(Responses!$A$2:$AN$301,MATCH($A225,Responses!$AQ$2:$AQ$301,0),MATCH(Lists!$B$26,Responses!$A$1:$AN$1,0))&amp;""),""))</f>
        <v/>
      </c>
      <c r="G225" s="23">
        <f>IF($A225="","",IFERROR(TRIM(INDEX(Responses!$A$2:$AN$301,MATCH($A225,Responses!$AQ$2:$AQ$301,0),MATCH(Lists!$B$27,Responses!$A$1:$AN$1,0))&amp;""),""))</f>
        <v/>
      </c>
    </row>
    <row r="226" ht="60" customHeight="1">
      <c r="A226" s="23">
        <f>IF(ISNUMBER(MATCH(222,Responses!$AQ$2:$AQ$301,0)),222,"")</f>
        <v/>
      </c>
      <c r="B226" s="23">
        <f>IF($A226="","",IFERROR(TRIM(INDEX(Responses!$A$2:$AN$301,MATCH($A226,Responses!$AQ$2:$AQ$301,0),MATCH(Lists!$B$3,Responses!$A$1:$AN$1,0))&amp;""),""))</f>
        <v/>
      </c>
      <c r="C226" s="23">
        <f>IF($A226="","",IF(IFERROR(TRIM(INDEX(Responses!$A$2:$AN$301,MATCH($A226,Responses!$AQ$2:$AQ$301,0),MATCH(Lists!$B$5,Responses!$A$1:$AN$1,0))&amp;""),"")&lt;&gt;"",IFERROR(TRIM(INDEX(Responses!$A$2:$AN$301,MATCH($A226,Responses!$AQ$2:$AQ$301,0),MATCH(Lists!$B$5,Responses!$A$1:$AN$1,0))&amp;""),""),IFERROR(TRIM(INDEX(Responses!$A$2:$AN$301,MATCH($A226,Responses!$AQ$2:$AQ$301,0),MATCH(Lists!$B$6,Responses!$A$1:$AN$1,0))&amp;""),"")))</f>
        <v/>
      </c>
      <c r="D226" s="23">
        <f>IF($A226="","",IFERROR(TRIM(INDEX(Responses!$A$2:$AN$301,MATCH($A226,Responses!$AQ$2:$AQ$301,0),MATCH(Lists!$B$24,Responses!$A$1:$AN$1,0))&amp;""),""))</f>
        <v/>
      </c>
      <c r="E226" s="23">
        <f>IF($A226="","",IFERROR(TRIM(INDEX(Responses!$A$2:$AN$301,MATCH($A226,Responses!$AQ$2:$AQ$301,0),MATCH(Lists!$B$25,Responses!$A$1:$AN$1,0))&amp;""),""))</f>
        <v/>
      </c>
      <c r="F226" s="23">
        <f>IF($A226="","",IFERROR(TRIM(INDEX(Responses!$A$2:$AN$301,MATCH($A226,Responses!$AQ$2:$AQ$301,0),MATCH(Lists!$B$26,Responses!$A$1:$AN$1,0))&amp;""),""))</f>
        <v/>
      </c>
      <c r="G226" s="23">
        <f>IF($A226="","",IFERROR(TRIM(INDEX(Responses!$A$2:$AN$301,MATCH($A226,Responses!$AQ$2:$AQ$301,0),MATCH(Lists!$B$27,Responses!$A$1:$AN$1,0))&amp;""),""))</f>
        <v/>
      </c>
    </row>
    <row r="227" ht="60" customHeight="1">
      <c r="A227" s="23">
        <f>IF(ISNUMBER(MATCH(223,Responses!$AQ$2:$AQ$301,0)),223,"")</f>
        <v/>
      </c>
      <c r="B227" s="23">
        <f>IF($A227="","",IFERROR(TRIM(INDEX(Responses!$A$2:$AN$301,MATCH($A227,Responses!$AQ$2:$AQ$301,0),MATCH(Lists!$B$3,Responses!$A$1:$AN$1,0))&amp;""),""))</f>
        <v/>
      </c>
      <c r="C227" s="23">
        <f>IF($A227="","",IF(IFERROR(TRIM(INDEX(Responses!$A$2:$AN$301,MATCH($A227,Responses!$AQ$2:$AQ$301,0),MATCH(Lists!$B$5,Responses!$A$1:$AN$1,0))&amp;""),"")&lt;&gt;"",IFERROR(TRIM(INDEX(Responses!$A$2:$AN$301,MATCH($A227,Responses!$AQ$2:$AQ$301,0),MATCH(Lists!$B$5,Responses!$A$1:$AN$1,0))&amp;""),""),IFERROR(TRIM(INDEX(Responses!$A$2:$AN$301,MATCH($A227,Responses!$AQ$2:$AQ$301,0),MATCH(Lists!$B$6,Responses!$A$1:$AN$1,0))&amp;""),"")))</f>
        <v/>
      </c>
      <c r="D227" s="23">
        <f>IF($A227="","",IFERROR(TRIM(INDEX(Responses!$A$2:$AN$301,MATCH($A227,Responses!$AQ$2:$AQ$301,0),MATCH(Lists!$B$24,Responses!$A$1:$AN$1,0))&amp;""),""))</f>
        <v/>
      </c>
      <c r="E227" s="23">
        <f>IF($A227="","",IFERROR(TRIM(INDEX(Responses!$A$2:$AN$301,MATCH($A227,Responses!$AQ$2:$AQ$301,0),MATCH(Lists!$B$25,Responses!$A$1:$AN$1,0))&amp;""),""))</f>
        <v/>
      </c>
      <c r="F227" s="23">
        <f>IF($A227="","",IFERROR(TRIM(INDEX(Responses!$A$2:$AN$301,MATCH($A227,Responses!$AQ$2:$AQ$301,0),MATCH(Lists!$B$26,Responses!$A$1:$AN$1,0))&amp;""),""))</f>
        <v/>
      </c>
      <c r="G227" s="23">
        <f>IF($A227="","",IFERROR(TRIM(INDEX(Responses!$A$2:$AN$301,MATCH($A227,Responses!$AQ$2:$AQ$301,0),MATCH(Lists!$B$27,Responses!$A$1:$AN$1,0))&amp;""),""))</f>
        <v/>
      </c>
    </row>
    <row r="228" ht="60" customHeight="1">
      <c r="A228" s="23">
        <f>IF(ISNUMBER(MATCH(224,Responses!$AQ$2:$AQ$301,0)),224,"")</f>
        <v/>
      </c>
      <c r="B228" s="23">
        <f>IF($A228="","",IFERROR(TRIM(INDEX(Responses!$A$2:$AN$301,MATCH($A228,Responses!$AQ$2:$AQ$301,0),MATCH(Lists!$B$3,Responses!$A$1:$AN$1,0))&amp;""),""))</f>
        <v/>
      </c>
      <c r="C228" s="23">
        <f>IF($A228="","",IF(IFERROR(TRIM(INDEX(Responses!$A$2:$AN$301,MATCH($A228,Responses!$AQ$2:$AQ$301,0),MATCH(Lists!$B$5,Responses!$A$1:$AN$1,0))&amp;""),"")&lt;&gt;"",IFERROR(TRIM(INDEX(Responses!$A$2:$AN$301,MATCH($A228,Responses!$AQ$2:$AQ$301,0),MATCH(Lists!$B$5,Responses!$A$1:$AN$1,0))&amp;""),""),IFERROR(TRIM(INDEX(Responses!$A$2:$AN$301,MATCH($A228,Responses!$AQ$2:$AQ$301,0),MATCH(Lists!$B$6,Responses!$A$1:$AN$1,0))&amp;""),"")))</f>
        <v/>
      </c>
      <c r="D228" s="23">
        <f>IF($A228="","",IFERROR(TRIM(INDEX(Responses!$A$2:$AN$301,MATCH($A228,Responses!$AQ$2:$AQ$301,0),MATCH(Lists!$B$24,Responses!$A$1:$AN$1,0))&amp;""),""))</f>
        <v/>
      </c>
      <c r="E228" s="23">
        <f>IF($A228="","",IFERROR(TRIM(INDEX(Responses!$A$2:$AN$301,MATCH($A228,Responses!$AQ$2:$AQ$301,0),MATCH(Lists!$B$25,Responses!$A$1:$AN$1,0))&amp;""),""))</f>
        <v/>
      </c>
      <c r="F228" s="23">
        <f>IF($A228="","",IFERROR(TRIM(INDEX(Responses!$A$2:$AN$301,MATCH($A228,Responses!$AQ$2:$AQ$301,0),MATCH(Lists!$B$26,Responses!$A$1:$AN$1,0))&amp;""),""))</f>
        <v/>
      </c>
      <c r="G228" s="23">
        <f>IF($A228="","",IFERROR(TRIM(INDEX(Responses!$A$2:$AN$301,MATCH($A228,Responses!$AQ$2:$AQ$301,0),MATCH(Lists!$B$27,Responses!$A$1:$AN$1,0))&amp;""),""))</f>
        <v/>
      </c>
    </row>
    <row r="229" ht="60" customHeight="1">
      <c r="A229" s="23">
        <f>IF(ISNUMBER(MATCH(225,Responses!$AQ$2:$AQ$301,0)),225,"")</f>
        <v/>
      </c>
      <c r="B229" s="23">
        <f>IF($A229="","",IFERROR(TRIM(INDEX(Responses!$A$2:$AN$301,MATCH($A229,Responses!$AQ$2:$AQ$301,0),MATCH(Lists!$B$3,Responses!$A$1:$AN$1,0))&amp;""),""))</f>
        <v/>
      </c>
      <c r="C229" s="23">
        <f>IF($A229="","",IF(IFERROR(TRIM(INDEX(Responses!$A$2:$AN$301,MATCH($A229,Responses!$AQ$2:$AQ$301,0),MATCH(Lists!$B$5,Responses!$A$1:$AN$1,0))&amp;""),"")&lt;&gt;"",IFERROR(TRIM(INDEX(Responses!$A$2:$AN$301,MATCH($A229,Responses!$AQ$2:$AQ$301,0),MATCH(Lists!$B$5,Responses!$A$1:$AN$1,0))&amp;""),""),IFERROR(TRIM(INDEX(Responses!$A$2:$AN$301,MATCH($A229,Responses!$AQ$2:$AQ$301,0),MATCH(Lists!$B$6,Responses!$A$1:$AN$1,0))&amp;""),"")))</f>
        <v/>
      </c>
      <c r="D229" s="23">
        <f>IF($A229="","",IFERROR(TRIM(INDEX(Responses!$A$2:$AN$301,MATCH($A229,Responses!$AQ$2:$AQ$301,0),MATCH(Lists!$B$24,Responses!$A$1:$AN$1,0))&amp;""),""))</f>
        <v/>
      </c>
      <c r="E229" s="23">
        <f>IF($A229="","",IFERROR(TRIM(INDEX(Responses!$A$2:$AN$301,MATCH($A229,Responses!$AQ$2:$AQ$301,0),MATCH(Lists!$B$25,Responses!$A$1:$AN$1,0))&amp;""),""))</f>
        <v/>
      </c>
      <c r="F229" s="23">
        <f>IF($A229="","",IFERROR(TRIM(INDEX(Responses!$A$2:$AN$301,MATCH($A229,Responses!$AQ$2:$AQ$301,0),MATCH(Lists!$B$26,Responses!$A$1:$AN$1,0))&amp;""),""))</f>
        <v/>
      </c>
      <c r="G229" s="23">
        <f>IF($A229="","",IFERROR(TRIM(INDEX(Responses!$A$2:$AN$301,MATCH($A229,Responses!$AQ$2:$AQ$301,0),MATCH(Lists!$B$27,Responses!$A$1:$AN$1,0))&amp;""),""))</f>
        <v/>
      </c>
    </row>
    <row r="230" ht="60" customHeight="1">
      <c r="A230" s="23">
        <f>IF(ISNUMBER(MATCH(226,Responses!$AQ$2:$AQ$301,0)),226,"")</f>
        <v/>
      </c>
      <c r="B230" s="23">
        <f>IF($A230="","",IFERROR(TRIM(INDEX(Responses!$A$2:$AN$301,MATCH($A230,Responses!$AQ$2:$AQ$301,0),MATCH(Lists!$B$3,Responses!$A$1:$AN$1,0))&amp;""),""))</f>
        <v/>
      </c>
      <c r="C230" s="23">
        <f>IF($A230="","",IF(IFERROR(TRIM(INDEX(Responses!$A$2:$AN$301,MATCH($A230,Responses!$AQ$2:$AQ$301,0),MATCH(Lists!$B$5,Responses!$A$1:$AN$1,0))&amp;""),"")&lt;&gt;"",IFERROR(TRIM(INDEX(Responses!$A$2:$AN$301,MATCH($A230,Responses!$AQ$2:$AQ$301,0),MATCH(Lists!$B$5,Responses!$A$1:$AN$1,0))&amp;""),""),IFERROR(TRIM(INDEX(Responses!$A$2:$AN$301,MATCH($A230,Responses!$AQ$2:$AQ$301,0),MATCH(Lists!$B$6,Responses!$A$1:$AN$1,0))&amp;""),"")))</f>
        <v/>
      </c>
      <c r="D230" s="23">
        <f>IF($A230="","",IFERROR(TRIM(INDEX(Responses!$A$2:$AN$301,MATCH($A230,Responses!$AQ$2:$AQ$301,0),MATCH(Lists!$B$24,Responses!$A$1:$AN$1,0))&amp;""),""))</f>
        <v/>
      </c>
      <c r="E230" s="23">
        <f>IF($A230="","",IFERROR(TRIM(INDEX(Responses!$A$2:$AN$301,MATCH($A230,Responses!$AQ$2:$AQ$301,0),MATCH(Lists!$B$25,Responses!$A$1:$AN$1,0))&amp;""),""))</f>
        <v/>
      </c>
      <c r="F230" s="23">
        <f>IF($A230="","",IFERROR(TRIM(INDEX(Responses!$A$2:$AN$301,MATCH($A230,Responses!$AQ$2:$AQ$301,0),MATCH(Lists!$B$26,Responses!$A$1:$AN$1,0))&amp;""),""))</f>
        <v/>
      </c>
      <c r="G230" s="23">
        <f>IF($A230="","",IFERROR(TRIM(INDEX(Responses!$A$2:$AN$301,MATCH($A230,Responses!$AQ$2:$AQ$301,0),MATCH(Lists!$B$27,Responses!$A$1:$AN$1,0))&amp;""),""))</f>
        <v/>
      </c>
    </row>
    <row r="231" ht="60" customHeight="1">
      <c r="A231" s="23">
        <f>IF(ISNUMBER(MATCH(227,Responses!$AQ$2:$AQ$301,0)),227,"")</f>
        <v/>
      </c>
      <c r="B231" s="23">
        <f>IF($A231="","",IFERROR(TRIM(INDEX(Responses!$A$2:$AN$301,MATCH($A231,Responses!$AQ$2:$AQ$301,0),MATCH(Lists!$B$3,Responses!$A$1:$AN$1,0))&amp;""),""))</f>
        <v/>
      </c>
      <c r="C231" s="23">
        <f>IF($A231="","",IF(IFERROR(TRIM(INDEX(Responses!$A$2:$AN$301,MATCH($A231,Responses!$AQ$2:$AQ$301,0),MATCH(Lists!$B$5,Responses!$A$1:$AN$1,0))&amp;""),"")&lt;&gt;"",IFERROR(TRIM(INDEX(Responses!$A$2:$AN$301,MATCH($A231,Responses!$AQ$2:$AQ$301,0),MATCH(Lists!$B$5,Responses!$A$1:$AN$1,0))&amp;""),""),IFERROR(TRIM(INDEX(Responses!$A$2:$AN$301,MATCH($A231,Responses!$AQ$2:$AQ$301,0),MATCH(Lists!$B$6,Responses!$A$1:$AN$1,0))&amp;""),"")))</f>
        <v/>
      </c>
      <c r="D231" s="23">
        <f>IF($A231="","",IFERROR(TRIM(INDEX(Responses!$A$2:$AN$301,MATCH($A231,Responses!$AQ$2:$AQ$301,0),MATCH(Lists!$B$24,Responses!$A$1:$AN$1,0))&amp;""),""))</f>
        <v/>
      </c>
      <c r="E231" s="23">
        <f>IF($A231="","",IFERROR(TRIM(INDEX(Responses!$A$2:$AN$301,MATCH($A231,Responses!$AQ$2:$AQ$301,0),MATCH(Lists!$B$25,Responses!$A$1:$AN$1,0))&amp;""),""))</f>
        <v/>
      </c>
      <c r="F231" s="23">
        <f>IF($A231="","",IFERROR(TRIM(INDEX(Responses!$A$2:$AN$301,MATCH($A231,Responses!$AQ$2:$AQ$301,0),MATCH(Lists!$B$26,Responses!$A$1:$AN$1,0))&amp;""),""))</f>
        <v/>
      </c>
      <c r="G231" s="23">
        <f>IF($A231="","",IFERROR(TRIM(INDEX(Responses!$A$2:$AN$301,MATCH($A231,Responses!$AQ$2:$AQ$301,0),MATCH(Lists!$B$27,Responses!$A$1:$AN$1,0))&amp;""),""))</f>
        <v/>
      </c>
    </row>
    <row r="232" ht="60" customHeight="1">
      <c r="A232" s="23">
        <f>IF(ISNUMBER(MATCH(228,Responses!$AQ$2:$AQ$301,0)),228,"")</f>
        <v/>
      </c>
      <c r="B232" s="23">
        <f>IF($A232="","",IFERROR(TRIM(INDEX(Responses!$A$2:$AN$301,MATCH($A232,Responses!$AQ$2:$AQ$301,0),MATCH(Lists!$B$3,Responses!$A$1:$AN$1,0))&amp;""),""))</f>
        <v/>
      </c>
      <c r="C232" s="23">
        <f>IF($A232="","",IF(IFERROR(TRIM(INDEX(Responses!$A$2:$AN$301,MATCH($A232,Responses!$AQ$2:$AQ$301,0),MATCH(Lists!$B$5,Responses!$A$1:$AN$1,0))&amp;""),"")&lt;&gt;"",IFERROR(TRIM(INDEX(Responses!$A$2:$AN$301,MATCH($A232,Responses!$AQ$2:$AQ$301,0),MATCH(Lists!$B$5,Responses!$A$1:$AN$1,0))&amp;""),""),IFERROR(TRIM(INDEX(Responses!$A$2:$AN$301,MATCH($A232,Responses!$AQ$2:$AQ$301,0),MATCH(Lists!$B$6,Responses!$A$1:$AN$1,0))&amp;""),"")))</f>
        <v/>
      </c>
      <c r="D232" s="23">
        <f>IF($A232="","",IFERROR(TRIM(INDEX(Responses!$A$2:$AN$301,MATCH($A232,Responses!$AQ$2:$AQ$301,0),MATCH(Lists!$B$24,Responses!$A$1:$AN$1,0))&amp;""),""))</f>
        <v/>
      </c>
      <c r="E232" s="23">
        <f>IF($A232="","",IFERROR(TRIM(INDEX(Responses!$A$2:$AN$301,MATCH($A232,Responses!$AQ$2:$AQ$301,0),MATCH(Lists!$B$25,Responses!$A$1:$AN$1,0))&amp;""),""))</f>
        <v/>
      </c>
      <c r="F232" s="23">
        <f>IF($A232="","",IFERROR(TRIM(INDEX(Responses!$A$2:$AN$301,MATCH($A232,Responses!$AQ$2:$AQ$301,0),MATCH(Lists!$B$26,Responses!$A$1:$AN$1,0))&amp;""),""))</f>
        <v/>
      </c>
      <c r="G232" s="23">
        <f>IF($A232="","",IFERROR(TRIM(INDEX(Responses!$A$2:$AN$301,MATCH($A232,Responses!$AQ$2:$AQ$301,0),MATCH(Lists!$B$27,Responses!$A$1:$AN$1,0))&amp;""),""))</f>
        <v/>
      </c>
    </row>
    <row r="233" ht="60" customHeight="1">
      <c r="A233" s="23">
        <f>IF(ISNUMBER(MATCH(229,Responses!$AQ$2:$AQ$301,0)),229,"")</f>
        <v/>
      </c>
      <c r="B233" s="23">
        <f>IF($A233="","",IFERROR(TRIM(INDEX(Responses!$A$2:$AN$301,MATCH($A233,Responses!$AQ$2:$AQ$301,0),MATCH(Lists!$B$3,Responses!$A$1:$AN$1,0))&amp;""),""))</f>
        <v/>
      </c>
      <c r="C233" s="23">
        <f>IF($A233="","",IF(IFERROR(TRIM(INDEX(Responses!$A$2:$AN$301,MATCH($A233,Responses!$AQ$2:$AQ$301,0),MATCH(Lists!$B$5,Responses!$A$1:$AN$1,0))&amp;""),"")&lt;&gt;"",IFERROR(TRIM(INDEX(Responses!$A$2:$AN$301,MATCH($A233,Responses!$AQ$2:$AQ$301,0),MATCH(Lists!$B$5,Responses!$A$1:$AN$1,0))&amp;""),""),IFERROR(TRIM(INDEX(Responses!$A$2:$AN$301,MATCH($A233,Responses!$AQ$2:$AQ$301,0),MATCH(Lists!$B$6,Responses!$A$1:$AN$1,0))&amp;""),"")))</f>
        <v/>
      </c>
      <c r="D233" s="23">
        <f>IF($A233="","",IFERROR(TRIM(INDEX(Responses!$A$2:$AN$301,MATCH($A233,Responses!$AQ$2:$AQ$301,0),MATCH(Lists!$B$24,Responses!$A$1:$AN$1,0))&amp;""),""))</f>
        <v/>
      </c>
      <c r="E233" s="23">
        <f>IF($A233="","",IFERROR(TRIM(INDEX(Responses!$A$2:$AN$301,MATCH($A233,Responses!$AQ$2:$AQ$301,0),MATCH(Lists!$B$25,Responses!$A$1:$AN$1,0))&amp;""),""))</f>
        <v/>
      </c>
      <c r="F233" s="23">
        <f>IF($A233="","",IFERROR(TRIM(INDEX(Responses!$A$2:$AN$301,MATCH($A233,Responses!$AQ$2:$AQ$301,0),MATCH(Lists!$B$26,Responses!$A$1:$AN$1,0))&amp;""),""))</f>
        <v/>
      </c>
      <c r="G233" s="23">
        <f>IF($A233="","",IFERROR(TRIM(INDEX(Responses!$A$2:$AN$301,MATCH($A233,Responses!$AQ$2:$AQ$301,0),MATCH(Lists!$B$27,Responses!$A$1:$AN$1,0))&amp;""),""))</f>
        <v/>
      </c>
    </row>
    <row r="234" ht="60" customHeight="1">
      <c r="A234" s="23">
        <f>IF(ISNUMBER(MATCH(230,Responses!$AQ$2:$AQ$301,0)),230,"")</f>
        <v/>
      </c>
      <c r="B234" s="23">
        <f>IF($A234="","",IFERROR(TRIM(INDEX(Responses!$A$2:$AN$301,MATCH($A234,Responses!$AQ$2:$AQ$301,0),MATCH(Lists!$B$3,Responses!$A$1:$AN$1,0))&amp;""),""))</f>
        <v/>
      </c>
      <c r="C234" s="23">
        <f>IF($A234="","",IF(IFERROR(TRIM(INDEX(Responses!$A$2:$AN$301,MATCH($A234,Responses!$AQ$2:$AQ$301,0),MATCH(Lists!$B$5,Responses!$A$1:$AN$1,0))&amp;""),"")&lt;&gt;"",IFERROR(TRIM(INDEX(Responses!$A$2:$AN$301,MATCH($A234,Responses!$AQ$2:$AQ$301,0),MATCH(Lists!$B$5,Responses!$A$1:$AN$1,0))&amp;""),""),IFERROR(TRIM(INDEX(Responses!$A$2:$AN$301,MATCH($A234,Responses!$AQ$2:$AQ$301,0),MATCH(Lists!$B$6,Responses!$A$1:$AN$1,0))&amp;""),"")))</f>
        <v/>
      </c>
      <c r="D234" s="23">
        <f>IF($A234="","",IFERROR(TRIM(INDEX(Responses!$A$2:$AN$301,MATCH($A234,Responses!$AQ$2:$AQ$301,0),MATCH(Lists!$B$24,Responses!$A$1:$AN$1,0))&amp;""),""))</f>
        <v/>
      </c>
      <c r="E234" s="23">
        <f>IF($A234="","",IFERROR(TRIM(INDEX(Responses!$A$2:$AN$301,MATCH($A234,Responses!$AQ$2:$AQ$301,0),MATCH(Lists!$B$25,Responses!$A$1:$AN$1,0))&amp;""),""))</f>
        <v/>
      </c>
      <c r="F234" s="23">
        <f>IF($A234="","",IFERROR(TRIM(INDEX(Responses!$A$2:$AN$301,MATCH($A234,Responses!$AQ$2:$AQ$301,0),MATCH(Lists!$B$26,Responses!$A$1:$AN$1,0))&amp;""),""))</f>
        <v/>
      </c>
      <c r="G234" s="23">
        <f>IF($A234="","",IFERROR(TRIM(INDEX(Responses!$A$2:$AN$301,MATCH($A234,Responses!$AQ$2:$AQ$301,0),MATCH(Lists!$B$27,Responses!$A$1:$AN$1,0))&amp;""),""))</f>
        <v/>
      </c>
    </row>
    <row r="235" ht="60" customHeight="1">
      <c r="A235" s="23">
        <f>IF(ISNUMBER(MATCH(231,Responses!$AQ$2:$AQ$301,0)),231,"")</f>
        <v/>
      </c>
      <c r="B235" s="23">
        <f>IF($A235="","",IFERROR(TRIM(INDEX(Responses!$A$2:$AN$301,MATCH($A235,Responses!$AQ$2:$AQ$301,0),MATCH(Lists!$B$3,Responses!$A$1:$AN$1,0))&amp;""),""))</f>
        <v/>
      </c>
      <c r="C235" s="23">
        <f>IF($A235="","",IF(IFERROR(TRIM(INDEX(Responses!$A$2:$AN$301,MATCH($A235,Responses!$AQ$2:$AQ$301,0),MATCH(Lists!$B$5,Responses!$A$1:$AN$1,0))&amp;""),"")&lt;&gt;"",IFERROR(TRIM(INDEX(Responses!$A$2:$AN$301,MATCH($A235,Responses!$AQ$2:$AQ$301,0),MATCH(Lists!$B$5,Responses!$A$1:$AN$1,0))&amp;""),""),IFERROR(TRIM(INDEX(Responses!$A$2:$AN$301,MATCH($A235,Responses!$AQ$2:$AQ$301,0),MATCH(Lists!$B$6,Responses!$A$1:$AN$1,0))&amp;""),"")))</f>
        <v/>
      </c>
      <c r="D235" s="23">
        <f>IF($A235="","",IFERROR(TRIM(INDEX(Responses!$A$2:$AN$301,MATCH($A235,Responses!$AQ$2:$AQ$301,0),MATCH(Lists!$B$24,Responses!$A$1:$AN$1,0))&amp;""),""))</f>
        <v/>
      </c>
      <c r="E235" s="23">
        <f>IF($A235="","",IFERROR(TRIM(INDEX(Responses!$A$2:$AN$301,MATCH($A235,Responses!$AQ$2:$AQ$301,0),MATCH(Lists!$B$25,Responses!$A$1:$AN$1,0))&amp;""),""))</f>
        <v/>
      </c>
      <c r="F235" s="23">
        <f>IF($A235="","",IFERROR(TRIM(INDEX(Responses!$A$2:$AN$301,MATCH($A235,Responses!$AQ$2:$AQ$301,0),MATCH(Lists!$B$26,Responses!$A$1:$AN$1,0))&amp;""),""))</f>
        <v/>
      </c>
      <c r="G235" s="23">
        <f>IF($A235="","",IFERROR(TRIM(INDEX(Responses!$A$2:$AN$301,MATCH($A235,Responses!$AQ$2:$AQ$301,0),MATCH(Lists!$B$27,Responses!$A$1:$AN$1,0))&amp;""),""))</f>
        <v/>
      </c>
    </row>
    <row r="236" ht="60" customHeight="1">
      <c r="A236" s="23">
        <f>IF(ISNUMBER(MATCH(232,Responses!$AQ$2:$AQ$301,0)),232,"")</f>
        <v/>
      </c>
      <c r="B236" s="23">
        <f>IF($A236="","",IFERROR(TRIM(INDEX(Responses!$A$2:$AN$301,MATCH($A236,Responses!$AQ$2:$AQ$301,0),MATCH(Lists!$B$3,Responses!$A$1:$AN$1,0))&amp;""),""))</f>
        <v/>
      </c>
      <c r="C236" s="23">
        <f>IF($A236="","",IF(IFERROR(TRIM(INDEX(Responses!$A$2:$AN$301,MATCH($A236,Responses!$AQ$2:$AQ$301,0),MATCH(Lists!$B$5,Responses!$A$1:$AN$1,0))&amp;""),"")&lt;&gt;"",IFERROR(TRIM(INDEX(Responses!$A$2:$AN$301,MATCH($A236,Responses!$AQ$2:$AQ$301,0),MATCH(Lists!$B$5,Responses!$A$1:$AN$1,0))&amp;""),""),IFERROR(TRIM(INDEX(Responses!$A$2:$AN$301,MATCH($A236,Responses!$AQ$2:$AQ$301,0),MATCH(Lists!$B$6,Responses!$A$1:$AN$1,0))&amp;""),"")))</f>
        <v/>
      </c>
      <c r="D236" s="23">
        <f>IF($A236="","",IFERROR(TRIM(INDEX(Responses!$A$2:$AN$301,MATCH($A236,Responses!$AQ$2:$AQ$301,0),MATCH(Lists!$B$24,Responses!$A$1:$AN$1,0))&amp;""),""))</f>
        <v/>
      </c>
      <c r="E236" s="23">
        <f>IF($A236="","",IFERROR(TRIM(INDEX(Responses!$A$2:$AN$301,MATCH($A236,Responses!$AQ$2:$AQ$301,0),MATCH(Lists!$B$25,Responses!$A$1:$AN$1,0))&amp;""),""))</f>
        <v/>
      </c>
      <c r="F236" s="23">
        <f>IF($A236="","",IFERROR(TRIM(INDEX(Responses!$A$2:$AN$301,MATCH($A236,Responses!$AQ$2:$AQ$301,0),MATCH(Lists!$B$26,Responses!$A$1:$AN$1,0))&amp;""),""))</f>
        <v/>
      </c>
      <c r="G236" s="23">
        <f>IF($A236="","",IFERROR(TRIM(INDEX(Responses!$A$2:$AN$301,MATCH($A236,Responses!$AQ$2:$AQ$301,0),MATCH(Lists!$B$27,Responses!$A$1:$AN$1,0))&amp;""),""))</f>
        <v/>
      </c>
    </row>
    <row r="237" ht="60" customHeight="1">
      <c r="A237" s="23">
        <f>IF(ISNUMBER(MATCH(233,Responses!$AQ$2:$AQ$301,0)),233,"")</f>
        <v/>
      </c>
      <c r="B237" s="23">
        <f>IF($A237="","",IFERROR(TRIM(INDEX(Responses!$A$2:$AN$301,MATCH($A237,Responses!$AQ$2:$AQ$301,0),MATCH(Lists!$B$3,Responses!$A$1:$AN$1,0))&amp;""),""))</f>
        <v/>
      </c>
      <c r="C237" s="23">
        <f>IF($A237="","",IF(IFERROR(TRIM(INDEX(Responses!$A$2:$AN$301,MATCH($A237,Responses!$AQ$2:$AQ$301,0),MATCH(Lists!$B$5,Responses!$A$1:$AN$1,0))&amp;""),"")&lt;&gt;"",IFERROR(TRIM(INDEX(Responses!$A$2:$AN$301,MATCH($A237,Responses!$AQ$2:$AQ$301,0),MATCH(Lists!$B$5,Responses!$A$1:$AN$1,0))&amp;""),""),IFERROR(TRIM(INDEX(Responses!$A$2:$AN$301,MATCH($A237,Responses!$AQ$2:$AQ$301,0),MATCH(Lists!$B$6,Responses!$A$1:$AN$1,0))&amp;""),"")))</f>
        <v/>
      </c>
      <c r="D237" s="23">
        <f>IF($A237="","",IFERROR(TRIM(INDEX(Responses!$A$2:$AN$301,MATCH($A237,Responses!$AQ$2:$AQ$301,0),MATCH(Lists!$B$24,Responses!$A$1:$AN$1,0))&amp;""),""))</f>
        <v/>
      </c>
      <c r="E237" s="23">
        <f>IF($A237="","",IFERROR(TRIM(INDEX(Responses!$A$2:$AN$301,MATCH($A237,Responses!$AQ$2:$AQ$301,0),MATCH(Lists!$B$25,Responses!$A$1:$AN$1,0))&amp;""),""))</f>
        <v/>
      </c>
      <c r="F237" s="23">
        <f>IF($A237="","",IFERROR(TRIM(INDEX(Responses!$A$2:$AN$301,MATCH($A237,Responses!$AQ$2:$AQ$301,0),MATCH(Lists!$B$26,Responses!$A$1:$AN$1,0))&amp;""),""))</f>
        <v/>
      </c>
      <c r="G237" s="23">
        <f>IF($A237="","",IFERROR(TRIM(INDEX(Responses!$A$2:$AN$301,MATCH($A237,Responses!$AQ$2:$AQ$301,0),MATCH(Lists!$B$27,Responses!$A$1:$AN$1,0))&amp;""),""))</f>
        <v/>
      </c>
    </row>
    <row r="238" ht="60" customHeight="1">
      <c r="A238" s="23">
        <f>IF(ISNUMBER(MATCH(234,Responses!$AQ$2:$AQ$301,0)),234,"")</f>
        <v/>
      </c>
      <c r="B238" s="23">
        <f>IF($A238="","",IFERROR(TRIM(INDEX(Responses!$A$2:$AN$301,MATCH($A238,Responses!$AQ$2:$AQ$301,0),MATCH(Lists!$B$3,Responses!$A$1:$AN$1,0))&amp;""),""))</f>
        <v/>
      </c>
      <c r="C238" s="23">
        <f>IF($A238="","",IF(IFERROR(TRIM(INDEX(Responses!$A$2:$AN$301,MATCH($A238,Responses!$AQ$2:$AQ$301,0),MATCH(Lists!$B$5,Responses!$A$1:$AN$1,0))&amp;""),"")&lt;&gt;"",IFERROR(TRIM(INDEX(Responses!$A$2:$AN$301,MATCH($A238,Responses!$AQ$2:$AQ$301,0),MATCH(Lists!$B$5,Responses!$A$1:$AN$1,0))&amp;""),""),IFERROR(TRIM(INDEX(Responses!$A$2:$AN$301,MATCH($A238,Responses!$AQ$2:$AQ$301,0),MATCH(Lists!$B$6,Responses!$A$1:$AN$1,0))&amp;""),"")))</f>
        <v/>
      </c>
      <c r="D238" s="23">
        <f>IF($A238="","",IFERROR(TRIM(INDEX(Responses!$A$2:$AN$301,MATCH($A238,Responses!$AQ$2:$AQ$301,0),MATCH(Lists!$B$24,Responses!$A$1:$AN$1,0))&amp;""),""))</f>
        <v/>
      </c>
      <c r="E238" s="23">
        <f>IF($A238="","",IFERROR(TRIM(INDEX(Responses!$A$2:$AN$301,MATCH($A238,Responses!$AQ$2:$AQ$301,0),MATCH(Lists!$B$25,Responses!$A$1:$AN$1,0))&amp;""),""))</f>
        <v/>
      </c>
      <c r="F238" s="23">
        <f>IF($A238="","",IFERROR(TRIM(INDEX(Responses!$A$2:$AN$301,MATCH($A238,Responses!$AQ$2:$AQ$301,0),MATCH(Lists!$B$26,Responses!$A$1:$AN$1,0))&amp;""),""))</f>
        <v/>
      </c>
      <c r="G238" s="23">
        <f>IF($A238="","",IFERROR(TRIM(INDEX(Responses!$A$2:$AN$301,MATCH($A238,Responses!$AQ$2:$AQ$301,0),MATCH(Lists!$B$27,Responses!$A$1:$AN$1,0))&amp;""),""))</f>
        <v/>
      </c>
    </row>
    <row r="239" ht="60" customHeight="1">
      <c r="A239" s="23">
        <f>IF(ISNUMBER(MATCH(235,Responses!$AQ$2:$AQ$301,0)),235,"")</f>
        <v/>
      </c>
      <c r="B239" s="23">
        <f>IF($A239="","",IFERROR(TRIM(INDEX(Responses!$A$2:$AN$301,MATCH($A239,Responses!$AQ$2:$AQ$301,0),MATCH(Lists!$B$3,Responses!$A$1:$AN$1,0))&amp;""),""))</f>
        <v/>
      </c>
      <c r="C239" s="23">
        <f>IF($A239="","",IF(IFERROR(TRIM(INDEX(Responses!$A$2:$AN$301,MATCH($A239,Responses!$AQ$2:$AQ$301,0),MATCH(Lists!$B$5,Responses!$A$1:$AN$1,0))&amp;""),"")&lt;&gt;"",IFERROR(TRIM(INDEX(Responses!$A$2:$AN$301,MATCH($A239,Responses!$AQ$2:$AQ$301,0),MATCH(Lists!$B$5,Responses!$A$1:$AN$1,0))&amp;""),""),IFERROR(TRIM(INDEX(Responses!$A$2:$AN$301,MATCH($A239,Responses!$AQ$2:$AQ$301,0),MATCH(Lists!$B$6,Responses!$A$1:$AN$1,0))&amp;""),"")))</f>
        <v/>
      </c>
      <c r="D239" s="23">
        <f>IF($A239="","",IFERROR(TRIM(INDEX(Responses!$A$2:$AN$301,MATCH($A239,Responses!$AQ$2:$AQ$301,0),MATCH(Lists!$B$24,Responses!$A$1:$AN$1,0))&amp;""),""))</f>
        <v/>
      </c>
      <c r="E239" s="23">
        <f>IF($A239="","",IFERROR(TRIM(INDEX(Responses!$A$2:$AN$301,MATCH($A239,Responses!$AQ$2:$AQ$301,0),MATCH(Lists!$B$25,Responses!$A$1:$AN$1,0))&amp;""),""))</f>
        <v/>
      </c>
      <c r="F239" s="23">
        <f>IF($A239="","",IFERROR(TRIM(INDEX(Responses!$A$2:$AN$301,MATCH($A239,Responses!$AQ$2:$AQ$301,0),MATCH(Lists!$B$26,Responses!$A$1:$AN$1,0))&amp;""),""))</f>
        <v/>
      </c>
      <c r="G239" s="23">
        <f>IF($A239="","",IFERROR(TRIM(INDEX(Responses!$A$2:$AN$301,MATCH($A239,Responses!$AQ$2:$AQ$301,0),MATCH(Lists!$B$27,Responses!$A$1:$AN$1,0))&amp;""),""))</f>
        <v/>
      </c>
    </row>
    <row r="240" ht="60" customHeight="1">
      <c r="A240" s="23">
        <f>IF(ISNUMBER(MATCH(236,Responses!$AQ$2:$AQ$301,0)),236,"")</f>
        <v/>
      </c>
      <c r="B240" s="23">
        <f>IF($A240="","",IFERROR(TRIM(INDEX(Responses!$A$2:$AN$301,MATCH($A240,Responses!$AQ$2:$AQ$301,0),MATCH(Lists!$B$3,Responses!$A$1:$AN$1,0))&amp;""),""))</f>
        <v/>
      </c>
      <c r="C240" s="23">
        <f>IF($A240="","",IF(IFERROR(TRIM(INDEX(Responses!$A$2:$AN$301,MATCH($A240,Responses!$AQ$2:$AQ$301,0),MATCH(Lists!$B$5,Responses!$A$1:$AN$1,0))&amp;""),"")&lt;&gt;"",IFERROR(TRIM(INDEX(Responses!$A$2:$AN$301,MATCH($A240,Responses!$AQ$2:$AQ$301,0),MATCH(Lists!$B$5,Responses!$A$1:$AN$1,0))&amp;""),""),IFERROR(TRIM(INDEX(Responses!$A$2:$AN$301,MATCH($A240,Responses!$AQ$2:$AQ$301,0),MATCH(Lists!$B$6,Responses!$A$1:$AN$1,0))&amp;""),"")))</f>
        <v/>
      </c>
      <c r="D240" s="23">
        <f>IF($A240="","",IFERROR(TRIM(INDEX(Responses!$A$2:$AN$301,MATCH($A240,Responses!$AQ$2:$AQ$301,0),MATCH(Lists!$B$24,Responses!$A$1:$AN$1,0))&amp;""),""))</f>
        <v/>
      </c>
      <c r="E240" s="23">
        <f>IF($A240="","",IFERROR(TRIM(INDEX(Responses!$A$2:$AN$301,MATCH($A240,Responses!$AQ$2:$AQ$301,0),MATCH(Lists!$B$25,Responses!$A$1:$AN$1,0))&amp;""),""))</f>
        <v/>
      </c>
      <c r="F240" s="23">
        <f>IF($A240="","",IFERROR(TRIM(INDEX(Responses!$A$2:$AN$301,MATCH($A240,Responses!$AQ$2:$AQ$301,0),MATCH(Lists!$B$26,Responses!$A$1:$AN$1,0))&amp;""),""))</f>
        <v/>
      </c>
      <c r="G240" s="23">
        <f>IF($A240="","",IFERROR(TRIM(INDEX(Responses!$A$2:$AN$301,MATCH($A240,Responses!$AQ$2:$AQ$301,0),MATCH(Lists!$B$27,Responses!$A$1:$AN$1,0))&amp;""),""))</f>
        <v/>
      </c>
    </row>
    <row r="241" ht="60" customHeight="1">
      <c r="A241" s="23">
        <f>IF(ISNUMBER(MATCH(237,Responses!$AQ$2:$AQ$301,0)),237,"")</f>
        <v/>
      </c>
      <c r="B241" s="23">
        <f>IF($A241="","",IFERROR(TRIM(INDEX(Responses!$A$2:$AN$301,MATCH($A241,Responses!$AQ$2:$AQ$301,0),MATCH(Lists!$B$3,Responses!$A$1:$AN$1,0))&amp;""),""))</f>
        <v/>
      </c>
      <c r="C241" s="23">
        <f>IF($A241="","",IF(IFERROR(TRIM(INDEX(Responses!$A$2:$AN$301,MATCH($A241,Responses!$AQ$2:$AQ$301,0),MATCH(Lists!$B$5,Responses!$A$1:$AN$1,0))&amp;""),"")&lt;&gt;"",IFERROR(TRIM(INDEX(Responses!$A$2:$AN$301,MATCH($A241,Responses!$AQ$2:$AQ$301,0),MATCH(Lists!$B$5,Responses!$A$1:$AN$1,0))&amp;""),""),IFERROR(TRIM(INDEX(Responses!$A$2:$AN$301,MATCH($A241,Responses!$AQ$2:$AQ$301,0),MATCH(Lists!$B$6,Responses!$A$1:$AN$1,0))&amp;""),"")))</f>
        <v/>
      </c>
      <c r="D241" s="23">
        <f>IF($A241="","",IFERROR(TRIM(INDEX(Responses!$A$2:$AN$301,MATCH($A241,Responses!$AQ$2:$AQ$301,0),MATCH(Lists!$B$24,Responses!$A$1:$AN$1,0))&amp;""),""))</f>
        <v/>
      </c>
      <c r="E241" s="23">
        <f>IF($A241="","",IFERROR(TRIM(INDEX(Responses!$A$2:$AN$301,MATCH($A241,Responses!$AQ$2:$AQ$301,0),MATCH(Lists!$B$25,Responses!$A$1:$AN$1,0))&amp;""),""))</f>
        <v/>
      </c>
      <c r="F241" s="23">
        <f>IF($A241="","",IFERROR(TRIM(INDEX(Responses!$A$2:$AN$301,MATCH($A241,Responses!$AQ$2:$AQ$301,0),MATCH(Lists!$B$26,Responses!$A$1:$AN$1,0))&amp;""),""))</f>
        <v/>
      </c>
      <c r="G241" s="23">
        <f>IF($A241="","",IFERROR(TRIM(INDEX(Responses!$A$2:$AN$301,MATCH($A241,Responses!$AQ$2:$AQ$301,0),MATCH(Lists!$B$27,Responses!$A$1:$AN$1,0))&amp;""),""))</f>
        <v/>
      </c>
    </row>
    <row r="242" ht="60" customHeight="1">
      <c r="A242" s="23">
        <f>IF(ISNUMBER(MATCH(238,Responses!$AQ$2:$AQ$301,0)),238,"")</f>
        <v/>
      </c>
      <c r="B242" s="23">
        <f>IF($A242="","",IFERROR(TRIM(INDEX(Responses!$A$2:$AN$301,MATCH($A242,Responses!$AQ$2:$AQ$301,0),MATCH(Lists!$B$3,Responses!$A$1:$AN$1,0))&amp;""),""))</f>
        <v/>
      </c>
      <c r="C242" s="23">
        <f>IF($A242="","",IF(IFERROR(TRIM(INDEX(Responses!$A$2:$AN$301,MATCH($A242,Responses!$AQ$2:$AQ$301,0),MATCH(Lists!$B$5,Responses!$A$1:$AN$1,0))&amp;""),"")&lt;&gt;"",IFERROR(TRIM(INDEX(Responses!$A$2:$AN$301,MATCH($A242,Responses!$AQ$2:$AQ$301,0),MATCH(Lists!$B$5,Responses!$A$1:$AN$1,0))&amp;""),""),IFERROR(TRIM(INDEX(Responses!$A$2:$AN$301,MATCH($A242,Responses!$AQ$2:$AQ$301,0),MATCH(Lists!$B$6,Responses!$A$1:$AN$1,0))&amp;""),"")))</f>
        <v/>
      </c>
      <c r="D242" s="23">
        <f>IF($A242="","",IFERROR(TRIM(INDEX(Responses!$A$2:$AN$301,MATCH($A242,Responses!$AQ$2:$AQ$301,0),MATCH(Lists!$B$24,Responses!$A$1:$AN$1,0))&amp;""),""))</f>
        <v/>
      </c>
      <c r="E242" s="23">
        <f>IF($A242="","",IFERROR(TRIM(INDEX(Responses!$A$2:$AN$301,MATCH($A242,Responses!$AQ$2:$AQ$301,0),MATCH(Lists!$B$25,Responses!$A$1:$AN$1,0))&amp;""),""))</f>
        <v/>
      </c>
      <c r="F242" s="23">
        <f>IF($A242="","",IFERROR(TRIM(INDEX(Responses!$A$2:$AN$301,MATCH($A242,Responses!$AQ$2:$AQ$301,0),MATCH(Lists!$B$26,Responses!$A$1:$AN$1,0))&amp;""),""))</f>
        <v/>
      </c>
      <c r="G242" s="23">
        <f>IF($A242="","",IFERROR(TRIM(INDEX(Responses!$A$2:$AN$301,MATCH($A242,Responses!$AQ$2:$AQ$301,0),MATCH(Lists!$B$27,Responses!$A$1:$AN$1,0))&amp;""),""))</f>
        <v/>
      </c>
    </row>
    <row r="243" ht="60" customHeight="1">
      <c r="A243" s="23">
        <f>IF(ISNUMBER(MATCH(239,Responses!$AQ$2:$AQ$301,0)),239,"")</f>
        <v/>
      </c>
      <c r="B243" s="23">
        <f>IF($A243="","",IFERROR(TRIM(INDEX(Responses!$A$2:$AN$301,MATCH($A243,Responses!$AQ$2:$AQ$301,0),MATCH(Lists!$B$3,Responses!$A$1:$AN$1,0))&amp;""),""))</f>
        <v/>
      </c>
      <c r="C243" s="23">
        <f>IF($A243="","",IF(IFERROR(TRIM(INDEX(Responses!$A$2:$AN$301,MATCH($A243,Responses!$AQ$2:$AQ$301,0),MATCH(Lists!$B$5,Responses!$A$1:$AN$1,0))&amp;""),"")&lt;&gt;"",IFERROR(TRIM(INDEX(Responses!$A$2:$AN$301,MATCH($A243,Responses!$AQ$2:$AQ$301,0),MATCH(Lists!$B$5,Responses!$A$1:$AN$1,0))&amp;""),""),IFERROR(TRIM(INDEX(Responses!$A$2:$AN$301,MATCH($A243,Responses!$AQ$2:$AQ$301,0),MATCH(Lists!$B$6,Responses!$A$1:$AN$1,0))&amp;""),"")))</f>
        <v/>
      </c>
      <c r="D243" s="23">
        <f>IF($A243="","",IFERROR(TRIM(INDEX(Responses!$A$2:$AN$301,MATCH($A243,Responses!$AQ$2:$AQ$301,0),MATCH(Lists!$B$24,Responses!$A$1:$AN$1,0))&amp;""),""))</f>
        <v/>
      </c>
      <c r="E243" s="23">
        <f>IF($A243="","",IFERROR(TRIM(INDEX(Responses!$A$2:$AN$301,MATCH($A243,Responses!$AQ$2:$AQ$301,0),MATCH(Lists!$B$25,Responses!$A$1:$AN$1,0))&amp;""),""))</f>
        <v/>
      </c>
      <c r="F243" s="23">
        <f>IF($A243="","",IFERROR(TRIM(INDEX(Responses!$A$2:$AN$301,MATCH($A243,Responses!$AQ$2:$AQ$301,0),MATCH(Lists!$B$26,Responses!$A$1:$AN$1,0))&amp;""),""))</f>
        <v/>
      </c>
      <c r="G243" s="23">
        <f>IF($A243="","",IFERROR(TRIM(INDEX(Responses!$A$2:$AN$301,MATCH($A243,Responses!$AQ$2:$AQ$301,0),MATCH(Lists!$B$27,Responses!$A$1:$AN$1,0))&amp;""),""))</f>
        <v/>
      </c>
    </row>
    <row r="244" ht="60" customHeight="1">
      <c r="A244" s="23">
        <f>IF(ISNUMBER(MATCH(240,Responses!$AQ$2:$AQ$301,0)),240,"")</f>
        <v/>
      </c>
      <c r="B244" s="23">
        <f>IF($A244="","",IFERROR(TRIM(INDEX(Responses!$A$2:$AN$301,MATCH($A244,Responses!$AQ$2:$AQ$301,0),MATCH(Lists!$B$3,Responses!$A$1:$AN$1,0))&amp;""),""))</f>
        <v/>
      </c>
      <c r="C244" s="23">
        <f>IF($A244="","",IF(IFERROR(TRIM(INDEX(Responses!$A$2:$AN$301,MATCH($A244,Responses!$AQ$2:$AQ$301,0),MATCH(Lists!$B$5,Responses!$A$1:$AN$1,0))&amp;""),"")&lt;&gt;"",IFERROR(TRIM(INDEX(Responses!$A$2:$AN$301,MATCH($A244,Responses!$AQ$2:$AQ$301,0),MATCH(Lists!$B$5,Responses!$A$1:$AN$1,0))&amp;""),""),IFERROR(TRIM(INDEX(Responses!$A$2:$AN$301,MATCH($A244,Responses!$AQ$2:$AQ$301,0),MATCH(Lists!$B$6,Responses!$A$1:$AN$1,0))&amp;""),"")))</f>
        <v/>
      </c>
      <c r="D244" s="23">
        <f>IF($A244="","",IFERROR(TRIM(INDEX(Responses!$A$2:$AN$301,MATCH($A244,Responses!$AQ$2:$AQ$301,0),MATCH(Lists!$B$24,Responses!$A$1:$AN$1,0))&amp;""),""))</f>
        <v/>
      </c>
      <c r="E244" s="23">
        <f>IF($A244="","",IFERROR(TRIM(INDEX(Responses!$A$2:$AN$301,MATCH($A244,Responses!$AQ$2:$AQ$301,0),MATCH(Lists!$B$25,Responses!$A$1:$AN$1,0))&amp;""),""))</f>
        <v/>
      </c>
      <c r="F244" s="23">
        <f>IF($A244="","",IFERROR(TRIM(INDEX(Responses!$A$2:$AN$301,MATCH($A244,Responses!$AQ$2:$AQ$301,0),MATCH(Lists!$B$26,Responses!$A$1:$AN$1,0))&amp;""),""))</f>
        <v/>
      </c>
      <c r="G244" s="23">
        <f>IF($A244="","",IFERROR(TRIM(INDEX(Responses!$A$2:$AN$301,MATCH($A244,Responses!$AQ$2:$AQ$301,0),MATCH(Lists!$B$27,Responses!$A$1:$AN$1,0))&amp;""),""))</f>
        <v/>
      </c>
    </row>
    <row r="245" ht="60" customHeight="1">
      <c r="A245" s="23">
        <f>IF(ISNUMBER(MATCH(241,Responses!$AQ$2:$AQ$301,0)),241,"")</f>
        <v/>
      </c>
      <c r="B245" s="23">
        <f>IF($A245="","",IFERROR(TRIM(INDEX(Responses!$A$2:$AN$301,MATCH($A245,Responses!$AQ$2:$AQ$301,0),MATCH(Lists!$B$3,Responses!$A$1:$AN$1,0))&amp;""),""))</f>
        <v/>
      </c>
      <c r="C245" s="23">
        <f>IF($A245="","",IF(IFERROR(TRIM(INDEX(Responses!$A$2:$AN$301,MATCH($A245,Responses!$AQ$2:$AQ$301,0),MATCH(Lists!$B$5,Responses!$A$1:$AN$1,0))&amp;""),"")&lt;&gt;"",IFERROR(TRIM(INDEX(Responses!$A$2:$AN$301,MATCH($A245,Responses!$AQ$2:$AQ$301,0),MATCH(Lists!$B$5,Responses!$A$1:$AN$1,0))&amp;""),""),IFERROR(TRIM(INDEX(Responses!$A$2:$AN$301,MATCH($A245,Responses!$AQ$2:$AQ$301,0),MATCH(Lists!$B$6,Responses!$A$1:$AN$1,0))&amp;""),"")))</f>
        <v/>
      </c>
      <c r="D245" s="23">
        <f>IF($A245="","",IFERROR(TRIM(INDEX(Responses!$A$2:$AN$301,MATCH($A245,Responses!$AQ$2:$AQ$301,0),MATCH(Lists!$B$24,Responses!$A$1:$AN$1,0))&amp;""),""))</f>
        <v/>
      </c>
      <c r="E245" s="23">
        <f>IF($A245="","",IFERROR(TRIM(INDEX(Responses!$A$2:$AN$301,MATCH($A245,Responses!$AQ$2:$AQ$301,0),MATCH(Lists!$B$25,Responses!$A$1:$AN$1,0))&amp;""),""))</f>
        <v/>
      </c>
      <c r="F245" s="23">
        <f>IF($A245="","",IFERROR(TRIM(INDEX(Responses!$A$2:$AN$301,MATCH($A245,Responses!$AQ$2:$AQ$301,0),MATCH(Lists!$B$26,Responses!$A$1:$AN$1,0))&amp;""),""))</f>
        <v/>
      </c>
      <c r="G245" s="23">
        <f>IF($A245="","",IFERROR(TRIM(INDEX(Responses!$A$2:$AN$301,MATCH($A245,Responses!$AQ$2:$AQ$301,0),MATCH(Lists!$B$27,Responses!$A$1:$AN$1,0))&amp;""),""))</f>
        <v/>
      </c>
    </row>
    <row r="246" ht="60" customHeight="1">
      <c r="A246" s="23">
        <f>IF(ISNUMBER(MATCH(242,Responses!$AQ$2:$AQ$301,0)),242,"")</f>
        <v/>
      </c>
      <c r="B246" s="23">
        <f>IF($A246="","",IFERROR(TRIM(INDEX(Responses!$A$2:$AN$301,MATCH($A246,Responses!$AQ$2:$AQ$301,0),MATCH(Lists!$B$3,Responses!$A$1:$AN$1,0))&amp;""),""))</f>
        <v/>
      </c>
      <c r="C246" s="23">
        <f>IF($A246="","",IF(IFERROR(TRIM(INDEX(Responses!$A$2:$AN$301,MATCH($A246,Responses!$AQ$2:$AQ$301,0),MATCH(Lists!$B$5,Responses!$A$1:$AN$1,0))&amp;""),"")&lt;&gt;"",IFERROR(TRIM(INDEX(Responses!$A$2:$AN$301,MATCH($A246,Responses!$AQ$2:$AQ$301,0),MATCH(Lists!$B$5,Responses!$A$1:$AN$1,0))&amp;""),""),IFERROR(TRIM(INDEX(Responses!$A$2:$AN$301,MATCH($A246,Responses!$AQ$2:$AQ$301,0),MATCH(Lists!$B$6,Responses!$A$1:$AN$1,0))&amp;""),"")))</f>
        <v/>
      </c>
      <c r="D246" s="23">
        <f>IF($A246="","",IFERROR(TRIM(INDEX(Responses!$A$2:$AN$301,MATCH($A246,Responses!$AQ$2:$AQ$301,0),MATCH(Lists!$B$24,Responses!$A$1:$AN$1,0))&amp;""),""))</f>
        <v/>
      </c>
      <c r="E246" s="23">
        <f>IF($A246="","",IFERROR(TRIM(INDEX(Responses!$A$2:$AN$301,MATCH($A246,Responses!$AQ$2:$AQ$301,0),MATCH(Lists!$B$25,Responses!$A$1:$AN$1,0))&amp;""),""))</f>
        <v/>
      </c>
      <c r="F246" s="23">
        <f>IF($A246="","",IFERROR(TRIM(INDEX(Responses!$A$2:$AN$301,MATCH($A246,Responses!$AQ$2:$AQ$301,0),MATCH(Lists!$B$26,Responses!$A$1:$AN$1,0))&amp;""),""))</f>
        <v/>
      </c>
      <c r="G246" s="23">
        <f>IF($A246="","",IFERROR(TRIM(INDEX(Responses!$A$2:$AN$301,MATCH($A246,Responses!$AQ$2:$AQ$301,0),MATCH(Lists!$B$27,Responses!$A$1:$AN$1,0))&amp;""),""))</f>
        <v/>
      </c>
    </row>
    <row r="247" ht="60" customHeight="1">
      <c r="A247" s="23">
        <f>IF(ISNUMBER(MATCH(243,Responses!$AQ$2:$AQ$301,0)),243,"")</f>
        <v/>
      </c>
      <c r="B247" s="23">
        <f>IF($A247="","",IFERROR(TRIM(INDEX(Responses!$A$2:$AN$301,MATCH($A247,Responses!$AQ$2:$AQ$301,0),MATCH(Lists!$B$3,Responses!$A$1:$AN$1,0))&amp;""),""))</f>
        <v/>
      </c>
      <c r="C247" s="23">
        <f>IF($A247="","",IF(IFERROR(TRIM(INDEX(Responses!$A$2:$AN$301,MATCH($A247,Responses!$AQ$2:$AQ$301,0),MATCH(Lists!$B$5,Responses!$A$1:$AN$1,0))&amp;""),"")&lt;&gt;"",IFERROR(TRIM(INDEX(Responses!$A$2:$AN$301,MATCH($A247,Responses!$AQ$2:$AQ$301,0),MATCH(Lists!$B$5,Responses!$A$1:$AN$1,0))&amp;""),""),IFERROR(TRIM(INDEX(Responses!$A$2:$AN$301,MATCH($A247,Responses!$AQ$2:$AQ$301,0),MATCH(Lists!$B$6,Responses!$A$1:$AN$1,0))&amp;""),"")))</f>
        <v/>
      </c>
      <c r="D247" s="23">
        <f>IF($A247="","",IFERROR(TRIM(INDEX(Responses!$A$2:$AN$301,MATCH($A247,Responses!$AQ$2:$AQ$301,0),MATCH(Lists!$B$24,Responses!$A$1:$AN$1,0))&amp;""),""))</f>
        <v/>
      </c>
      <c r="E247" s="23">
        <f>IF($A247="","",IFERROR(TRIM(INDEX(Responses!$A$2:$AN$301,MATCH($A247,Responses!$AQ$2:$AQ$301,0),MATCH(Lists!$B$25,Responses!$A$1:$AN$1,0))&amp;""),""))</f>
        <v/>
      </c>
      <c r="F247" s="23">
        <f>IF($A247="","",IFERROR(TRIM(INDEX(Responses!$A$2:$AN$301,MATCH($A247,Responses!$AQ$2:$AQ$301,0),MATCH(Lists!$B$26,Responses!$A$1:$AN$1,0))&amp;""),""))</f>
        <v/>
      </c>
      <c r="G247" s="23">
        <f>IF($A247="","",IFERROR(TRIM(INDEX(Responses!$A$2:$AN$301,MATCH($A247,Responses!$AQ$2:$AQ$301,0),MATCH(Lists!$B$27,Responses!$A$1:$AN$1,0))&amp;""),""))</f>
        <v/>
      </c>
    </row>
    <row r="248" ht="60" customHeight="1">
      <c r="A248" s="23">
        <f>IF(ISNUMBER(MATCH(244,Responses!$AQ$2:$AQ$301,0)),244,"")</f>
        <v/>
      </c>
      <c r="B248" s="23">
        <f>IF($A248="","",IFERROR(TRIM(INDEX(Responses!$A$2:$AN$301,MATCH($A248,Responses!$AQ$2:$AQ$301,0),MATCH(Lists!$B$3,Responses!$A$1:$AN$1,0))&amp;""),""))</f>
        <v/>
      </c>
      <c r="C248" s="23">
        <f>IF($A248="","",IF(IFERROR(TRIM(INDEX(Responses!$A$2:$AN$301,MATCH($A248,Responses!$AQ$2:$AQ$301,0),MATCH(Lists!$B$5,Responses!$A$1:$AN$1,0))&amp;""),"")&lt;&gt;"",IFERROR(TRIM(INDEX(Responses!$A$2:$AN$301,MATCH($A248,Responses!$AQ$2:$AQ$301,0),MATCH(Lists!$B$5,Responses!$A$1:$AN$1,0))&amp;""),""),IFERROR(TRIM(INDEX(Responses!$A$2:$AN$301,MATCH($A248,Responses!$AQ$2:$AQ$301,0),MATCH(Lists!$B$6,Responses!$A$1:$AN$1,0))&amp;""),"")))</f>
        <v/>
      </c>
      <c r="D248" s="23">
        <f>IF($A248="","",IFERROR(TRIM(INDEX(Responses!$A$2:$AN$301,MATCH($A248,Responses!$AQ$2:$AQ$301,0),MATCH(Lists!$B$24,Responses!$A$1:$AN$1,0))&amp;""),""))</f>
        <v/>
      </c>
      <c r="E248" s="23">
        <f>IF($A248="","",IFERROR(TRIM(INDEX(Responses!$A$2:$AN$301,MATCH($A248,Responses!$AQ$2:$AQ$301,0),MATCH(Lists!$B$25,Responses!$A$1:$AN$1,0))&amp;""),""))</f>
        <v/>
      </c>
      <c r="F248" s="23">
        <f>IF($A248="","",IFERROR(TRIM(INDEX(Responses!$A$2:$AN$301,MATCH($A248,Responses!$AQ$2:$AQ$301,0),MATCH(Lists!$B$26,Responses!$A$1:$AN$1,0))&amp;""),""))</f>
        <v/>
      </c>
      <c r="G248" s="23">
        <f>IF($A248="","",IFERROR(TRIM(INDEX(Responses!$A$2:$AN$301,MATCH($A248,Responses!$AQ$2:$AQ$301,0),MATCH(Lists!$B$27,Responses!$A$1:$AN$1,0))&amp;""),""))</f>
        <v/>
      </c>
    </row>
    <row r="249" ht="60" customHeight="1">
      <c r="A249" s="23">
        <f>IF(ISNUMBER(MATCH(245,Responses!$AQ$2:$AQ$301,0)),245,"")</f>
        <v/>
      </c>
      <c r="B249" s="23">
        <f>IF($A249="","",IFERROR(TRIM(INDEX(Responses!$A$2:$AN$301,MATCH($A249,Responses!$AQ$2:$AQ$301,0),MATCH(Lists!$B$3,Responses!$A$1:$AN$1,0))&amp;""),""))</f>
        <v/>
      </c>
      <c r="C249" s="23">
        <f>IF($A249="","",IF(IFERROR(TRIM(INDEX(Responses!$A$2:$AN$301,MATCH($A249,Responses!$AQ$2:$AQ$301,0),MATCH(Lists!$B$5,Responses!$A$1:$AN$1,0))&amp;""),"")&lt;&gt;"",IFERROR(TRIM(INDEX(Responses!$A$2:$AN$301,MATCH($A249,Responses!$AQ$2:$AQ$301,0),MATCH(Lists!$B$5,Responses!$A$1:$AN$1,0))&amp;""),""),IFERROR(TRIM(INDEX(Responses!$A$2:$AN$301,MATCH($A249,Responses!$AQ$2:$AQ$301,0),MATCH(Lists!$B$6,Responses!$A$1:$AN$1,0))&amp;""),"")))</f>
        <v/>
      </c>
      <c r="D249" s="23">
        <f>IF($A249="","",IFERROR(TRIM(INDEX(Responses!$A$2:$AN$301,MATCH($A249,Responses!$AQ$2:$AQ$301,0),MATCH(Lists!$B$24,Responses!$A$1:$AN$1,0))&amp;""),""))</f>
        <v/>
      </c>
      <c r="E249" s="23">
        <f>IF($A249="","",IFERROR(TRIM(INDEX(Responses!$A$2:$AN$301,MATCH($A249,Responses!$AQ$2:$AQ$301,0),MATCH(Lists!$B$25,Responses!$A$1:$AN$1,0))&amp;""),""))</f>
        <v/>
      </c>
      <c r="F249" s="23">
        <f>IF($A249="","",IFERROR(TRIM(INDEX(Responses!$A$2:$AN$301,MATCH($A249,Responses!$AQ$2:$AQ$301,0),MATCH(Lists!$B$26,Responses!$A$1:$AN$1,0))&amp;""),""))</f>
        <v/>
      </c>
      <c r="G249" s="23">
        <f>IF($A249="","",IFERROR(TRIM(INDEX(Responses!$A$2:$AN$301,MATCH($A249,Responses!$AQ$2:$AQ$301,0),MATCH(Lists!$B$27,Responses!$A$1:$AN$1,0))&amp;""),""))</f>
        <v/>
      </c>
    </row>
    <row r="250" ht="60" customHeight="1">
      <c r="A250" s="23">
        <f>IF(ISNUMBER(MATCH(246,Responses!$AQ$2:$AQ$301,0)),246,"")</f>
        <v/>
      </c>
      <c r="B250" s="23">
        <f>IF($A250="","",IFERROR(TRIM(INDEX(Responses!$A$2:$AN$301,MATCH($A250,Responses!$AQ$2:$AQ$301,0),MATCH(Lists!$B$3,Responses!$A$1:$AN$1,0))&amp;""),""))</f>
        <v/>
      </c>
      <c r="C250" s="23">
        <f>IF($A250="","",IF(IFERROR(TRIM(INDEX(Responses!$A$2:$AN$301,MATCH($A250,Responses!$AQ$2:$AQ$301,0),MATCH(Lists!$B$5,Responses!$A$1:$AN$1,0))&amp;""),"")&lt;&gt;"",IFERROR(TRIM(INDEX(Responses!$A$2:$AN$301,MATCH($A250,Responses!$AQ$2:$AQ$301,0),MATCH(Lists!$B$5,Responses!$A$1:$AN$1,0))&amp;""),""),IFERROR(TRIM(INDEX(Responses!$A$2:$AN$301,MATCH($A250,Responses!$AQ$2:$AQ$301,0),MATCH(Lists!$B$6,Responses!$A$1:$AN$1,0))&amp;""),"")))</f>
        <v/>
      </c>
      <c r="D250" s="23">
        <f>IF($A250="","",IFERROR(TRIM(INDEX(Responses!$A$2:$AN$301,MATCH($A250,Responses!$AQ$2:$AQ$301,0),MATCH(Lists!$B$24,Responses!$A$1:$AN$1,0))&amp;""),""))</f>
        <v/>
      </c>
      <c r="E250" s="23">
        <f>IF($A250="","",IFERROR(TRIM(INDEX(Responses!$A$2:$AN$301,MATCH($A250,Responses!$AQ$2:$AQ$301,0),MATCH(Lists!$B$25,Responses!$A$1:$AN$1,0))&amp;""),""))</f>
        <v/>
      </c>
      <c r="F250" s="23">
        <f>IF($A250="","",IFERROR(TRIM(INDEX(Responses!$A$2:$AN$301,MATCH($A250,Responses!$AQ$2:$AQ$301,0),MATCH(Lists!$B$26,Responses!$A$1:$AN$1,0))&amp;""),""))</f>
        <v/>
      </c>
      <c r="G250" s="23">
        <f>IF($A250="","",IFERROR(TRIM(INDEX(Responses!$A$2:$AN$301,MATCH($A250,Responses!$AQ$2:$AQ$301,0),MATCH(Lists!$B$27,Responses!$A$1:$AN$1,0))&amp;""),""))</f>
        <v/>
      </c>
    </row>
    <row r="251" ht="60" customHeight="1">
      <c r="A251" s="23">
        <f>IF(ISNUMBER(MATCH(247,Responses!$AQ$2:$AQ$301,0)),247,"")</f>
        <v/>
      </c>
      <c r="B251" s="23">
        <f>IF($A251="","",IFERROR(TRIM(INDEX(Responses!$A$2:$AN$301,MATCH($A251,Responses!$AQ$2:$AQ$301,0),MATCH(Lists!$B$3,Responses!$A$1:$AN$1,0))&amp;""),""))</f>
        <v/>
      </c>
      <c r="C251" s="23">
        <f>IF($A251="","",IF(IFERROR(TRIM(INDEX(Responses!$A$2:$AN$301,MATCH($A251,Responses!$AQ$2:$AQ$301,0),MATCH(Lists!$B$5,Responses!$A$1:$AN$1,0))&amp;""),"")&lt;&gt;"",IFERROR(TRIM(INDEX(Responses!$A$2:$AN$301,MATCH($A251,Responses!$AQ$2:$AQ$301,0),MATCH(Lists!$B$5,Responses!$A$1:$AN$1,0))&amp;""),""),IFERROR(TRIM(INDEX(Responses!$A$2:$AN$301,MATCH($A251,Responses!$AQ$2:$AQ$301,0),MATCH(Lists!$B$6,Responses!$A$1:$AN$1,0))&amp;""),"")))</f>
        <v/>
      </c>
      <c r="D251" s="23">
        <f>IF($A251="","",IFERROR(TRIM(INDEX(Responses!$A$2:$AN$301,MATCH($A251,Responses!$AQ$2:$AQ$301,0),MATCH(Lists!$B$24,Responses!$A$1:$AN$1,0))&amp;""),""))</f>
        <v/>
      </c>
      <c r="E251" s="23">
        <f>IF($A251="","",IFERROR(TRIM(INDEX(Responses!$A$2:$AN$301,MATCH($A251,Responses!$AQ$2:$AQ$301,0),MATCH(Lists!$B$25,Responses!$A$1:$AN$1,0))&amp;""),""))</f>
        <v/>
      </c>
      <c r="F251" s="23">
        <f>IF($A251="","",IFERROR(TRIM(INDEX(Responses!$A$2:$AN$301,MATCH($A251,Responses!$AQ$2:$AQ$301,0),MATCH(Lists!$B$26,Responses!$A$1:$AN$1,0))&amp;""),""))</f>
        <v/>
      </c>
      <c r="G251" s="23">
        <f>IF($A251="","",IFERROR(TRIM(INDEX(Responses!$A$2:$AN$301,MATCH($A251,Responses!$AQ$2:$AQ$301,0),MATCH(Lists!$B$27,Responses!$A$1:$AN$1,0))&amp;""),""))</f>
        <v/>
      </c>
    </row>
    <row r="252" ht="60" customHeight="1">
      <c r="A252" s="23">
        <f>IF(ISNUMBER(MATCH(248,Responses!$AQ$2:$AQ$301,0)),248,"")</f>
        <v/>
      </c>
      <c r="B252" s="23">
        <f>IF($A252="","",IFERROR(TRIM(INDEX(Responses!$A$2:$AN$301,MATCH($A252,Responses!$AQ$2:$AQ$301,0),MATCH(Lists!$B$3,Responses!$A$1:$AN$1,0))&amp;""),""))</f>
        <v/>
      </c>
      <c r="C252" s="23">
        <f>IF($A252="","",IF(IFERROR(TRIM(INDEX(Responses!$A$2:$AN$301,MATCH($A252,Responses!$AQ$2:$AQ$301,0),MATCH(Lists!$B$5,Responses!$A$1:$AN$1,0))&amp;""),"")&lt;&gt;"",IFERROR(TRIM(INDEX(Responses!$A$2:$AN$301,MATCH($A252,Responses!$AQ$2:$AQ$301,0),MATCH(Lists!$B$5,Responses!$A$1:$AN$1,0))&amp;""),""),IFERROR(TRIM(INDEX(Responses!$A$2:$AN$301,MATCH($A252,Responses!$AQ$2:$AQ$301,0),MATCH(Lists!$B$6,Responses!$A$1:$AN$1,0))&amp;""),"")))</f>
        <v/>
      </c>
      <c r="D252" s="23">
        <f>IF($A252="","",IFERROR(TRIM(INDEX(Responses!$A$2:$AN$301,MATCH($A252,Responses!$AQ$2:$AQ$301,0),MATCH(Lists!$B$24,Responses!$A$1:$AN$1,0))&amp;""),""))</f>
        <v/>
      </c>
      <c r="E252" s="23">
        <f>IF($A252="","",IFERROR(TRIM(INDEX(Responses!$A$2:$AN$301,MATCH($A252,Responses!$AQ$2:$AQ$301,0),MATCH(Lists!$B$25,Responses!$A$1:$AN$1,0))&amp;""),""))</f>
        <v/>
      </c>
      <c r="F252" s="23">
        <f>IF($A252="","",IFERROR(TRIM(INDEX(Responses!$A$2:$AN$301,MATCH($A252,Responses!$AQ$2:$AQ$301,0),MATCH(Lists!$B$26,Responses!$A$1:$AN$1,0))&amp;""),""))</f>
        <v/>
      </c>
      <c r="G252" s="23">
        <f>IF($A252="","",IFERROR(TRIM(INDEX(Responses!$A$2:$AN$301,MATCH($A252,Responses!$AQ$2:$AQ$301,0),MATCH(Lists!$B$27,Responses!$A$1:$AN$1,0))&amp;""),""))</f>
        <v/>
      </c>
    </row>
    <row r="253" ht="60" customHeight="1">
      <c r="A253" s="23">
        <f>IF(ISNUMBER(MATCH(249,Responses!$AQ$2:$AQ$301,0)),249,"")</f>
        <v/>
      </c>
      <c r="B253" s="23">
        <f>IF($A253="","",IFERROR(TRIM(INDEX(Responses!$A$2:$AN$301,MATCH($A253,Responses!$AQ$2:$AQ$301,0),MATCH(Lists!$B$3,Responses!$A$1:$AN$1,0))&amp;""),""))</f>
        <v/>
      </c>
      <c r="C253" s="23">
        <f>IF($A253="","",IF(IFERROR(TRIM(INDEX(Responses!$A$2:$AN$301,MATCH($A253,Responses!$AQ$2:$AQ$301,0),MATCH(Lists!$B$5,Responses!$A$1:$AN$1,0))&amp;""),"")&lt;&gt;"",IFERROR(TRIM(INDEX(Responses!$A$2:$AN$301,MATCH($A253,Responses!$AQ$2:$AQ$301,0),MATCH(Lists!$B$5,Responses!$A$1:$AN$1,0))&amp;""),""),IFERROR(TRIM(INDEX(Responses!$A$2:$AN$301,MATCH($A253,Responses!$AQ$2:$AQ$301,0),MATCH(Lists!$B$6,Responses!$A$1:$AN$1,0))&amp;""),"")))</f>
        <v/>
      </c>
      <c r="D253" s="23">
        <f>IF($A253="","",IFERROR(TRIM(INDEX(Responses!$A$2:$AN$301,MATCH($A253,Responses!$AQ$2:$AQ$301,0),MATCH(Lists!$B$24,Responses!$A$1:$AN$1,0))&amp;""),""))</f>
        <v/>
      </c>
      <c r="E253" s="23">
        <f>IF($A253="","",IFERROR(TRIM(INDEX(Responses!$A$2:$AN$301,MATCH($A253,Responses!$AQ$2:$AQ$301,0),MATCH(Lists!$B$25,Responses!$A$1:$AN$1,0))&amp;""),""))</f>
        <v/>
      </c>
      <c r="F253" s="23">
        <f>IF($A253="","",IFERROR(TRIM(INDEX(Responses!$A$2:$AN$301,MATCH($A253,Responses!$AQ$2:$AQ$301,0),MATCH(Lists!$B$26,Responses!$A$1:$AN$1,0))&amp;""),""))</f>
        <v/>
      </c>
      <c r="G253" s="23">
        <f>IF($A253="","",IFERROR(TRIM(INDEX(Responses!$A$2:$AN$301,MATCH($A253,Responses!$AQ$2:$AQ$301,0),MATCH(Lists!$B$27,Responses!$A$1:$AN$1,0))&amp;""),""))</f>
        <v/>
      </c>
    </row>
    <row r="254" ht="60" customHeight="1">
      <c r="A254" s="23">
        <f>IF(ISNUMBER(MATCH(250,Responses!$AQ$2:$AQ$301,0)),250,"")</f>
        <v/>
      </c>
      <c r="B254" s="23">
        <f>IF($A254="","",IFERROR(TRIM(INDEX(Responses!$A$2:$AN$301,MATCH($A254,Responses!$AQ$2:$AQ$301,0),MATCH(Lists!$B$3,Responses!$A$1:$AN$1,0))&amp;""),""))</f>
        <v/>
      </c>
      <c r="C254" s="23">
        <f>IF($A254="","",IF(IFERROR(TRIM(INDEX(Responses!$A$2:$AN$301,MATCH($A254,Responses!$AQ$2:$AQ$301,0),MATCH(Lists!$B$5,Responses!$A$1:$AN$1,0))&amp;""),"")&lt;&gt;"",IFERROR(TRIM(INDEX(Responses!$A$2:$AN$301,MATCH($A254,Responses!$AQ$2:$AQ$301,0),MATCH(Lists!$B$5,Responses!$A$1:$AN$1,0))&amp;""),""),IFERROR(TRIM(INDEX(Responses!$A$2:$AN$301,MATCH($A254,Responses!$AQ$2:$AQ$301,0),MATCH(Lists!$B$6,Responses!$A$1:$AN$1,0))&amp;""),"")))</f>
        <v/>
      </c>
      <c r="D254" s="23">
        <f>IF($A254="","",IFERROR(TRIM(INDEX(Responses!$A$2:$AN$301,MATCH($A254,Responses!$AQ$2:$AQ$301,0),MATCH(Lists!$B$24,Responses!$A$1:$AN$1,0))&amp;""),""))</f>
        <v/>
      </c>
      <c r="E254" s="23">
        <f>IF($A254="","",IFERROR(TRIM(INDEX(Responses!$A$2:$AN$301,MATCH($A254,Responses!$AQ$2:$AQ$301,0),MATCH(Lists!$B$25,Responses!$A$1:$AN$1,0))&amp;""),""))</f>
        <v/>
      </c>
      <c r="F254" s="23">
        <f>IF($A254="","",IFERROR(TRIM(INDEX(Responses!$A$2:$AN$301,MATCH($A254,Responses!$AQ$2:$AQ$301,0),MATCH(Lists!$B$26,Responses!$A$1:$AN$1,0))&amp;""),""))</f>
        <v/>
      </c>
      <c r="G254" s="23">
        <f>IF($A254="","",IFERROR(TRIM(INDEX(Responses!$A$2:$AN$301,MATCH($A254,Responses!$AQ$2:$AQ$301,0),MATCH(Lists!$B$27,Responses!$A$1:$AN$1,0))&amp;""),""))</f>
        <v/>
      </c>
    </row>
    <row r="255" ht="60" customHeight="1">
      <c r="A255" s="23">
        <f>IF(ISNUMBER(MATCH(251,Responses!$AQ$2:$AQ$301,0)),251,"")</f>
        <v/>
      </c>
      <c r="B255" s="23">
        <f>IF($A255="","",IFERROR(TRIM(INDEX(Responses!$A$2:$AN$301,MATCH($A255,Responses!$AQ$2:$AQ$301,0),MATCH(Lists!$B$3,Responses!$A$1:$AN$1,0))&amp;""),""))</f>
        <v/>
      </c>
      <c r="C255" s="23">
        <f>IF($A255="","",IF(IFERROR(TRIM(INDEX(Responses!$A$2:$AN$301,MATCH($A255,Responses!$AQ$2:$AQ$301,0),MATCH(Lists!$B$5,Responses!$A$1:$AN$1,0))&amp;""),"")&lt;&gt;"",IFERROR(TRIM(INDEX(Responses!$A$2:$AN$301,MATCH($A255,Responses!$AQ$2:$AQ$301,0),MATCH(Lists!$B$5,Responses!$A$1:$AN$1,0))&amp;""),""),IFERROR(TRIM(INDEX(Responses!$A$2:$AN$301,MATCH($A255,Responses!$AQ$2:$AQ$301,0),MATCH(Lists!$B$6,Responses!$A$1:$AN$1,0))&amp;""),"")))</f>
        <v/>
      </c>
      <c r="D255" s="23">
        <f>IF($A255="","",IFERROR(TRIM(INDEX(Responses!$A$2:$AN$301,MATCH($A255,Responses!$AQ$2:$AQ$301,0),MATCH(Lists!$B$24,Responses!$A$1:$AN$1,0))&amp;""),""))</f>
        <v/>
      </c>
      <c r="E255" s="23">
        <f>IF($A255="","",IFERROR(TRIM(INDEX(Responses!$A$2:$AN$301,MATCH($A255,Responses!$AQ$2:$AQ$301,0),MATCH(Lists!$B$25,Responses!$A$1:$AN$1,0))&amp;""),""))</f>
        <v/>
      </c>
      <c r="F255" s="23">
        <f>IF($A255="","",IFERROR(TRIM(INDEX(Responses!$A$2:$AN$301,MATCH($A255,Responses!$AQ$2:$AQ$301,0),MATCH(Lists!$B$26,Responses!$A$1:$AN$1,0))&amp;""),""))</f>
        <v/>
      </c>
      <c r="G255" s="23">
        <f>IF($A255="","",IFERROR(TRIM(INDEX(Responses!$A$2:$AN$301,MATCH($A255,Responses!$AQ$2:$AQ$301,0),MATCH(Lists!$B$27,Responses!$A$1:$AN$1,0))&amp;""),""))</f>
        <v/>
      </c>
    </row>
    <row r="256" ht="60" customHeight="1">
      <c r="A256" s="23">
        <f>IF(ISNUMBER(MATCH(252,Responses!$AQ$2:$AQ$301,0)),252,"")</f>
        <v/>
      </c>
      <c r="B256" s="23">
        <f>IF($A256="","",IFERROR(TRIM(INDEX(Responses!$A$2:$AN$301,MATCH($A256,Responses!$AQ$2:$AQ$301,0),MATCH(Lists!$B$3,Responses!$A$1:$AN$1,0))&amp;""),""))</f>
        <v/>
      </c>
      <c r="C256" s="23">
        <f>IF($A256="","",IF(IFERROR(TRIM(INDEX(Responses!$A$2:$AN$301,MATCH($A256,Responses!$AQ$2:$AQ$301,0),MATCH(Lists!$B$5,Responses!$A$1:$AN$1,0))&amp;""),"")&lt;&gt;"",IFERROR(TRIM(INDEX(Responses!$A$2:$AN$301,MATCH($A256,Responses!$AQ$2:$AQ$301,0),MATCH(Lists!$B$5,Responses!$A$1:$AN$1,0))&amp;""),""),IFERROR(TRIM(INDEX(Responses!$A$2:$AN$301,MATCH($A256,Responses!$AQ$2:$AQ$301,0),MATCH(Lists!$B$6,Responses!$A$1:$AN$1,0))&amp;""),"")))</f>
        <v/>
      </c>
      <c r="D256" s="23">
        <f>IF($A256="","",IFERROR(TRIM(INDEX(Responses!$A$2:$AN$301,MATCH($A256,Responses!$AQ$2:$AQ$301,0),MATCH(Lists!$B$24,Responses!$A$1:$AN$1,0))&amp;""),""))</f>
        <v/>
      </c>
      <c r="E256" s="23">
        <f>IF($A256="","",IFERROR(TRIM(INDEX(Responses!$A$2:$AN$301,MATCH($A256,Responses!$AQ$2:$AQ$301,0),MATCH(Lists!$B$25,Responses!$A$1:$AN$1,0))&amp;""),""))</f>
        <v/>
      </c>
      <c r="F256" s="23">
        <f>IF($A256="","",IFERROR(TRIM(INDEX(Responses!$A$2:$AN$301,MATCH($A256,Responses!$AQ$2:$AQ$301,0),MATCH(Lists!$B$26,Responses!$A$1:$AN$1,0))&amp;""),""))</f>
        <v/>
      </c>
      <c r="G256" s="23">
        <f>IF($A256="","",IFERROR(TRIM(INDEX(Responses!$A$2:$AN$301,MATCH($A256,Responses!$AQ$2:$AQ$301,0),MATCH(Lists!$B$27,Responses!$A$1:$AN$1,0))&amp;""),""))</f>
        <v/>
      </c>
    </row>
    <row r="257" ht="60" customHeight="1">
      <c r="A257" s="23">
        <f>IF(ISNUMBER(MATCH(253,Responses!$AQ$2:$AQ$301,0)),253,"")</f>
        <v/>
      </c>
      <c r="B257" s="23">
        <f>IF($A257="","",IFERROR(TRIM(INDEX(Responses!$A$2:$AN$301,MATCH($A257,Responses!$AQ$2:$AQ$301,0),MATCH(Lists!$B$3,Responses!$A$1:$AN$1,0))&amp;""),""))</f>
        <v/>
      </c>
      <c r="C257" s="23">
        <f>IF($A257="","",IF(IFERROR(TRIM(INDEX(Responses!$A$2:$AN$301,MATCH($A257,Responses!$AQ$2:$AQ$301,0),MATCH(Lists!$B$5,Responses!$A$1:$AN$1,0))&amp;""),"")&lt;&gt;"",IFERROR(TRIM(INDEX(Responses!$A$2:$AN$301,MATCH($A257,Responses!$AQ$2:$AQ$301,0),MATCH(Lists!$B$5,Responses!$A$1:$AN$1,0))&amp;""),""),IFERROR(TRIM(INDEX(Responses!$A$2:$AN$301,MATCH($A257,Responses!$AQ$2:$AQ$301,0),MATCH(Lists!$B$6,Responses!$A$1:$AN$1,0))&amp;""),"")))</f>
        <v/>
      </c>
      <c r="D257" s="23">
        <f>IF($A257="","",IFERROR(TRIM(INDEX(Responses!$A$2:$AN$301,MATCH($A257,Responses!$AQ$2:$AQ$301,0),MATCH(Lists!$B$24,Responses!$A$1:$AN$1,0))&amp;""),""))</f>
        <v/>
      </c>
      <c r="E257" s="23">
        <f>IF($A257="","",IFERROR(TRIM(INDEX(Responses!$A$2:$AN$301,MATCH($A257,Responses!$AQ$2:$AQ$301,0),MATCH(Lists!$B$25,Responses!$A$1:$AN$1,0))&amp;""),""))</f>
        <v/>
      </c>
      <c r="F257" s="23">
        <f>IF($A257="","",IFERROR(TRIM(INDEX(Responses!$A$2:$AN$301,MATCH($A257,Responses!$AQ$2:$AQ$301,0),MATCH(Lists!$B$26,Responses!$A$1:$AN$1,0))&amp;""),""))</f>
        <v/>
      </c>
      <c r="G257" s="23">
        <f>IF($A257="","",IFERROR(TRIM(INDEX(Responses!$A$2:$AN$301,MATCH($A257,Responses!$AQ$2:$AQ$301,0),MATCH(Lists!$B$27,Responses!$A$1:$AN$1,0))&amp;""),""))</f>
        <v/>
      </c>
    </row>
    <row r="258" ht="60" customHeight="1">
      <c r="A258" s="23">
        <f>IF(ISNUMBER(MATCH(254,Responses!$AQ$2:$AQ$301,0)),254,"")</f>
        <v/>
      </c>
      <c r="B258" s="23">
        <f>IF($A258="","",IFERROR(TRIM(INDEX(Responses!$A$2:$AN$301,MATCH($A258,Responses!$AQ$2:$AQ$301,0),MATCH(Lists!$B$3,Responses!$A$1:$AN$1,0))&amp;""),""))</f>
        <v/>
      </c>
      <c r="C258" s="23">
        <f>IF($A258="","",IF(IFERROR(TRIM(INDEX(Responses!$A$2:$AN$301,MATCH($A258,Responses!$AQ$2:$AQ$301,0),MATCH(Lists!$B$5,Responses!$A$1:$AN$1,0))&amp;""),"")&lt;&gt;"",IFERROR(TRIM(INDEX(Responses!$A$2:$AN$301,MATCH($A258,Responses!$AQ$2:$AQ$301,0),MATCH(Lists!$B$5,Responses!$A$1:$AN$1,0))&amp;""),""),IFERROR(TRIM(INDEX(Responses!$A$2:$AN$301,MATCH($A258,Responses!$AQ$2:$AQ$301,0),MATCH(Lists!$B$6,Responses!$A$1:$AN$1,0))&amp;""),"")))</f>
        <v/>
      </c>
      <c r="D258" s="23">
        <f>IF($A258="","",IFERROR(TRIM(INDEX(Responses!$A$2:$AN$301,MATCH($A258,Responses!$AQ$2:$AQ$301,0),MATCH(Lists!$B$24,Responses!$A$1:$AN$1,0))&amp;""),""))</f>
        <v/>
      </c>
      <c r="E258" s="23">
        <f>IF($A258="","",IFERROR(TRIM(INDEX(Responses!$A$2:$AN$301,MATCH($A258,Responses!$AQ$2:$AQ$301,0),MATCH(Lists!$B$25,Responses!$A$1:$AN$1,0))&amp;""),""))</f>
        <v/>
      </c>
      <c r="F258" s="23">
        <f>IF($A258="","",IFERROR(TRIM(INDEX(Responses!$A$2:$AN$301,MATCH($A258,Responses!$AQ$2:$AQ$301,0),MATCH(Lists!$B$26,Responses!$A$1:$AN$1,0))&amp;""),""))</f>
        <v/>
      </c>
      <c r="G258" s="23">
        <f>IF($A258="","",IFERROR(TRIM(INDEX(Responses!$A$2:$AN$301,MATCH($A258,Responses!$AQ$2:$AQ$301,0),MATCH(Lists!$B$27,Responses!$A$1:$AN$1,0))&amp;""),""))</f>
        <v/>
      </c>
    </row>
    <row r="259" ht="60" customHeight="1">
      <c r="A259" s="23">
        <f>IF(ISNUMBER(MATCH(255,Responses!$AQ$2:$AQ$301,0)),255,"")</f>
        <v/>
      </c>
      <c r="B259" s="23">
        <f>IF($A259="","",IFERROR(TRIM(INDEX(Responses!$A$2:$AN$301,MATCH($A259,Responses!$AQ$2:$AQ$301,0),MATCH(Lists!$B$3,Responses!$A$1:$AN$1,0))&amp;""),""))</f>
        <v/>
      </c>
      <c r="C259" s="23">
        <f>IF($A259="","",IF(IFERROR(TRIM(INDEX(Responses!$A$2:$AN$301,MATCH($A259,Responses!$AQ$2:$AQ$301,0),MATCH(Lists!$B$5,Responses!$A$1:$AN$1,0))&amp;""),"")&lt;&gt;"",IFERROR(TRIM(INDEX(Responses!$A$2:$AN$301,MATCH($A259,Responses!$AQ$2:$AQ$301,0),MATCH(Lists!$B$5,Responses!$A$1:$AN$1,0))&amp;""),""),IFERROR(TRIM(INDEX(Responses!$A$2:$AN$301,MATCH($A259,Responses!$AQ$2:$AQ$301,0),MATCH(Lists!$B$6,Responses!$A$1:$AN$1,0))&amp;""),"")))</f>
        <v/>
      </c>
      <c r="D259" s="23">
        <f>IF($A259="","",IFERROR(TRIM(INDEX(Responses!$A$2:$AN$301,MATCH($A259,Responses!$AQ$2:$AQ$301,0),MATCH(Lists!$B$24,Responses!$A$1:$AN$1,0))&amp;""),""))</f>
        <v/>
      </c>
      <c r="E259" s="23">
        <f>IF($A259="","",IFERROR(TRIM(INDEX(Responses!$A$2:$AN$301,MATCH($A259,Responses!$AQ$2:$AQ$301,0),MATCH(Lists!$B$25,Responses!$A$1:$AN$1,0))&amp;""),""))</f>
        <v/>
      </c>
      <c r="F259" s="23">
        <f>IF($A259="","",IFERROR(TRIM(INDEX(Responses!$A$2:$AN$301,MATCH($A259,Responses!$AQ$2:$AQ$301,0),MATCH(Lists!$B$26,Responses!$A$1:$AN$1,0))&amp;""),""))</f>
        <v/>
      </c>
      <c r="G259" s="23">
        <f>IF($A259="","",IFERROR(TRIM(INDEX(Responses!$A$2:$AN$301,MATCH($A259,Responses!$AQ$2:$AQ$301,0),MATCH(Lists!$B$27,Responses!$A$1:$AN$1,0))&amp;""),""))</f>
        <v/>
      </c>
    </row>
    <row r="260" ht="60" customHeight="1">
      <c r="A260" s="23">
        <f>IF(ISNUMBER(MATCH(256,Responses!$AQ$2:$AQ$301,0)),256,"")</f>
        <v/>
      </c>
      <c r="B260" s="23">
        <f>IF($A260="","",IFERROR(TRIM(INDEX(Responses!$A$2:$AN$301,MATCH($A260,Responses!$AQ$2:$AQ$301,0),MATCH(Lists!$B$3,Responses!$A$1:$AN$1,0))&amp;""),""))</f>
        <v/>
      </c>
      <c r="C260" s="23">
        <f>IF($A260="","",IF(IFERROR(TRIM(INDEX(Responses!$A$2:$AN$301,MATCH($A260,Responses!$AQ$2:$AQ$301,0),MATCH(Lists!$B$5,Responses!$A$1:$AN$1,0))&amp;""),"")&lt;&gt;"",IFERROR(TRIM(INDEX(Responses!$A$2:$AN$301,MATCH($A260,Responses!$AQ$2:$AQ$301,0),MATCH(Lists!$B$5,Responses!$A$1:$AN$1,0))&amp;""),""),IFERROR(TRIM(INDEX(Responses!$A$2:$AN$301,MATCH($A260,Responses!$AQ$2:$AQ$301,0),MATCH(Lists!$B$6,Responses!$A$1:$AN$1,0))&amp;""),"")))</f>
        <v/>
      </c>
      <c r="D260" s="23">
        <f>IF($A260="","",IFERROR(TRIM(INDEX(Responses!$A$2:$AN$301,MATCH($A260,Responses!$AQ$2:$AQ$301,0),MATCH(Lists!$B$24,Responses!$A$1:$AN$1,0))&amp;""),""))</f>
        <v/>
      </c>
      <c r="E260" s="23">
        <f>IF($A260="","",IFERROR(TRIM(INDEX(Responses!$A$2:$AN$301,MATCH($A260,Responses!$AQ$2:$AQ$301,0),MATCH(Lists!$B$25,Responses!$A$1:$AN$1,0))&amp;""),""))</f>
        <v/>
      </c>
      <c r="F260" s="23">
        <f>IF($A260="","",IFERROR(TRIM(INDEX(Responses!$A$2:$AN$301,MATCH($A260,Responses!$AQ$2:$AQ$301,0),MATCH(Lists!$B$26,Responses!$A$1:$AN$1,0))&amp;""),""))</f>
        <v/>
      </c>
      <c r="G260" s="23">
        <f>IF($A260="","",IFERROR(TRIM(INDEX(Responses!$A$2:$AN$301,MATCH($A260,Responses!$AQ$2:$AQ$301,0),MATCH(Lists!$B$27,Responses!$A$1:$AN$1,0))&amp;""),""))</f>
        <v/>
      </c>
    </row>
    <row r="261" ht="60" customHeight="1">
      <c r="A261" s="23">
        <f>IF(ISNUMBER(MATCH(257,Responses!$AQ$2:$AQ$301,0)),257,"")</f>
        <v/>
      </c>
      <c r="B261" s="23">
        <f>IF($A261="","",IFERROR(TRIM(INDEX(Responses!$A$2:$AN$301,MATCH($A261,Responses!$AQ$2:$AQ$301,0),MATCH(Lists!$B$3,Responses!$A$1:$AN$1,0))&amp;""),""))</f>
        <v/>
      </c>
      <c r="C261" s="23">
        <f>IF($A261="","",IF(IFERROR(TRIM(INDEX(Responses!$A$2:$AN$301,MATCH($A261,Responses!$AQ$2:$AQ$301,0),MATCH(Lists!$B$5,Responses!$A$1:$AN$1,0))&amp;""),"")&lt;&gt;"",IFERROR(TRIM(INDEX(Responses!$A$2:$AN$301,MATCH($A261,Responses!$AQ$2:$AQ$301,0),MATCH(Lists!$B$5,Responses!$A$1:$AN$1,0))&amp;""),""),IFERROR(TRIM(INDEX(Responses!$A$2:$AN$301,MATCH($A261,Responses!$AQ$2:$AQ$301,0),MATCH(Lists!$B$6,Responses!$A$1:$AN$1,0))&amp;""),"")))</f>
        <v/>
      </c>
      <c r="D261" s="23">
        <f>IF($A261="","",IFERROR(TRIM(INDEX(Responses!$A$2:$AN$301,MATCH($A261,Responses!$AQ$2:$AQ$301,0),MATCH(Lists!$B$24,Responses!$A$1:$AN$1,0))&amp;""),""))</f>
        <v/>
      </c>
      <c r="E261" s="23">
        <f>IF($A261="","",IFERROR(TRIM(INDEX(Responses!$A$2:$AN$301,MATCH($A261,Responses!$AQ$2:$AQ$301,0),MATCH(Lists!$B$25,Responses!$A$1:$AN$1,0))&amp;""),""))</f>
        <v/>
      </c>
      <c r="F261" s="23">
        <f>IF($A261="","",IFERROR(TRIM(INDEX(Responses!$A$2:$AN$301,MATCH($A261,Responses!$AQ$2:$AQ$301,0),MATCH(Lists!$B$26,Responses!$A$1:$AN$1,0))&amp;""),""))</f>
        <v/>
      </c>
      <c r="G261" s="23">
        <f>IF($A261="","",IFERROR(TRIM(INDEX(Responses!$A$2:$AN$301,MATCH($A261,Responses!$AQ$2:$AQ$301,0),MATCH(Lists!$B$27,Responses!$A$1:$AN$1,0))&amp;""),""))</f>
        <v/>
      </c>
    </row>
    <row r="262" ht="60" customHeight="1">
      <c r="A262" s="23">
        <f>IF(ISNUMBER(MATCH(258,Responses!$AQ$2:$AQ$301,0)),258,"")</f>
        <v/>
      </c>
      <c r="B262" s="23">
        <f>IF($A262="","",IFERROR(TRIM(INDEX(Responses!$A$2:$AN$301,MATCH($A262,Responses!$AQ$2:$AQ$301,0),MATCH(Lists!$B$3,Responses!$A$1:$AN$1,0))&amp;""),""))</f>
        <v/>
      </c>
      <c r="C262" s="23">
        <f>IF($A262="","",IF(IFERROR(TRIM(INDEX(Responses!$A$2:$AN$301,MATCH($A262,Responses!$AQ$2:$AQ$301,0),MATCH(Lists!$B$5,Responses!$A$1:$AN$1,0))&amp;""),"")&lt;&gt;"",IFERROR(TRIM(INDEX(Responses!$A$2:$AN$301,MATCH($A262,Responses!$AQ$2:$AQ$301,0),MATCH(Lists!$B$5,Responses!$A$1:$AN$1,0))&amp;""),""),IFERROR(TRIM(INDEX(Responses!$A$2:$AN$301,MATCH($A262,Responses!$AQ$2:$AQ$301,0),MATCH(Lists!$B$6,Responses!$A$1:$AN$1,0))&amp;""),"")))</f>
        <v/>
      </c>
      <c r="D262" s="23">
        <f>IF($A262="","",IFERROR(TRIM(INDEX(Responses!$A$2:$AN$301,MATCH($A262,Responses!$AQ$2:$AQ$301,0),MATCH(Lists!$B$24,Responses!$A$1:$AN$1,0))&amp;""),""))</f>
        <v/>
      </c>
      <c r="E262" s="23">
        <f>IF($A262="","",IFERROR(TRIM(INDEX(Responses!$A$2:$AN$301,MATCH($A262,Responses!$AQ$2:$AQ$301,0),MATCH(Lists!$B$25,Responses!$A$1:$AN$1,0))&amp;""),""))</f>
        <v/>
      </c>
      <c r="F262" s="23">
        <f>IF($A262="","",IFERROR(TRIM(INDEX(Responses!$A$2:$AN$301,MATCH($A262,Responses!$AQ$2:$AQ$301,0),MATCH(Lists!$B$26,Responses!$A$1:$AN$1,0))&amp;""),""))</f>
        <v/>
      </c>
      <c r="G262" s="23">
        <f>IF($A262="","",IFERROR(TRIM(INDEX(Responses!$A$2:$AN$301,MATCH($A262,Responses!$AQ$2:$AQ$301,0),MATCH(Lists!$B$27,Responses!$A$1:$AN$1,0))&amp;""),""))</f>
        <v/>
      </c>
    </row>
    <row r="263" ht="60" customHeight="1">
      <c r="A263" s="23">
        <f>IF(ISNUMBER(MATCH(259,Responses!$AQ$2:$AQ$301,0)),259,"")</f>
        <v/>
      </c>
      <c r="B263" s="23">
        <f>IF($A263="","",IFERROR(TRIM(INDEX(Responses!$A$2:$AN$301,MATCH($A263,Responses!$AQ$2:$AQ$301,0),MATCH(Lists!$B$3,Responses!$A$1:$AN$1,0))&amp;""),""))</f>
        <v/>
      </c>
      <c r="C263" s="23">
        <f>IF($A263="","",IF(IFERROR(TRIM(INDEX(Responses!$A$2:$AN$301,MATCH($A263,Responses!$AQ$2:$AQ$301,0),MATCH(Lists!$B$5,Responses!$A$1:$AN$1,0))&amp;""),"")&lt;&gt;"",IFERROR(TRIM(INDEX(Responses!$A$2:$AN$301,MATCH($A263,Responses!$AQ$2:$AQ$301,0),MATCH(Lists!$B$5,Responses!$A$1:$AN$1,0))&amp;""),""),IFERROR(TRIM(INDEX(Responses!$A$2:$AN$301,MATCH($A263,Responses!$AQ$2:$AQ$301,0),MATCH(Lists!$B$6,Responses!$A$1:$AN$1,0))&amp;""),"")))</f>
        <v/>
      </c>
      <c r="D263" s="23">
        <f>IF($A263="","",IFERROR(TRIM(INDEX(Responses!$A$2:$AN$301,MATCH($A263,Responses!$AQ$2:$AQ$301,0),MATCH(Lists!$B$24,Responses!$A$1:$AN$1,0))&amp;""),""))</f>
        <v/>
      </c>
      <c r="E263" s="23">
        <f>IF($A263="","",IFERROR(TRIM(INDEX(Responses!$A$2:$AN$301,MATCH($A263,Responses!$AQ$2:$AQ$301,0),MATCH(Lists!$B$25,Responses!$A$1:$AN$1,0))&amp;""),""))</f>
        <v/>
      </c>
      <c r="F263" s="23">
        <f>IF($A263="","",IFERROR(TRIM(INDEX(Responses!$A$2:$AN$301,MATCH($A263,Responses!$AQ$2:$AQ$301,0),MATCH(Lists!$B$26,Responses!$A$1:$AN$1,0))&amp;""),""))</f>
        <v/>
      </c>
      <c r="G263" s="23">
        <f>IF($A263="","",IFERROR(TRIM(INDEX(Responses!$A$2:$AN$301,MATCH($A263,Responses!$AQ$2:$AQ$301,0),MATCH(Lists!$B$27,Responses!$A$1:$AN$1,0))&amp;""),""))</f>
        <v/>
      </c>
    </row>
    <row r="264" ht="60" customHeight="1">
      <c r="A264" s="23">
        <f>IF(ISNUMBER(MATCH(260,Responses!$AQ$2:$AQ$301,0)),260,"")</f>
        <v/>
      </c>
      <c r="B264" s="23">
        <f>IF($A264="","",IFERROR(TRIM(INDEX(Responses!$A$2:$AN$301,MATCH($A264,Responses!$AQ$2:$AQ$301,0),MATCH(Lists!$B$3,Responses!$A$1:$AN$1,0))&amp;""),""))</f>
        <v/>
      </c>
      <c r="C264" s="23">
        <f>IF($A264="","",IF(IFERROR(TRIM(INDEX(Responses!$A$2:$AN$301,MATCH($A264,Responses!$AQ$2:$AQ$301,0),MATCH(Lists!$B$5,Responses!$A$1:$AN$1,0))&amp;""),"")&lt;&gt;"",IFERROR(TRIM(INDEX(Responses!$A$2:$AN$301,MATCH($A264,Responses!$AQ$2:$AQ$301,0),MATCH(Lists!$B$5,Responses!$A$1:$AN$1,0))&amp;""),""),IFERROR(TRIM(INDEX(Responses!$A$2:$AN$301,MATCH($A264,Responses!$AQ$2:$AQ$301,0),MATCH(Lists!$B$6,Responses!$A$1:$AN$1,0))&amp;""),"")))</f>
        <v/>
      </c>
      <c r="D264" s="23">
        <f>IF($A264="","",IFERROR(TRIM(INDEX(Responses!$A$2:$AN$301,MATCH($A264,Responses!$AQ$2:$AQ$301,0),MATCH(Lists!$B$24,Responses!$A$1:$AN$1,0))&amp;""),""))</f>
        <v/>
      </c>
      <c r="E264" s="23">
        <f>IF($A264="","",IFERROR(TRIM(INDEX(Responses!$A$2:$AN$301,MATCH($A264,Responses!$AQ$2:$AQ$301,0),MATCH(Lists!$B$25,Responses!$A$1:$AN$1,0))&amp;""),""))</f>
        <v/>
      </c>
      <c r="F264" s="23">
        <f>IF($A264="","",IFERROR(TRIM(INDEX(Responses!$A$2:$AN$301,MATCH($A264,Responses!$AQ$2:$AQ$301,0),MATCH(Lists!$B$26,Responses!$A$1:$AN$1,0))&amp;""),""))</f>
        <v/>
      </c>
      <c r="G264" s="23">
        <f>IF($A264="","",IFERROR(TRIM(INDEX(Responses!$A$2:$AN$301,MATCH($A264,Responses!$AQ$2:$AQ$301,0),MATCH(Lists!$B$27,Responses!$A$1:$AN$1,0))&amp;""),""))</f>
        <v/>
      </c>
    </row>
    <row r="265" ht="60" customHeight="1">
      <c r="A265" s="23">
        <f>IF(ISNUMBER(MATCH(261,Responses!$AQ$2:$AQ$301,0)),261,"")</f>
        <v/>
      </c>
      <c r="B265" s="23">
        <f>IF($A265="","",IFERROR(TRIM(INDEX(Responses!$A$2:$AN$301,MATCH($A265,Responses!$AQ$2:$AQ$301,0),MATCH(Lists!$B$3,Responses!$A$1:$AN$1,0))&amp;""),""))</f>
        <v/>
      </c>
      <c r="C265" s="23">
        <f>IF($A265="","",IF(IFERROR(TRIM(INDEX(Responses!$A$2:$AN$301,MATCH($A265,Responses!$AQ$2:$AQ$301,0),MATCH(Lists!$B$5,Responses!$A$1:$AN$1,0))&amp;""),"")&lt;&gt;"",IFERROR(TRIM(INDEX(Responses!$A$2:$AN$301,MATCH($A265,Responses!$AQ$2:$AQ$301,0),MATCH(Lists!$B$5,Responses!$A$1:$AN$1,0))&amp;""),""),IFERROR(TRIM(INDEX(Responses!$A$2:$AN$301,MATCH($A265,Responses!$AQ$2:$AQ$301,0),MATCH(Lists!$B$6,Responses!$A$1:$AN$1,0))&amp;""),"")))</f>
        <v/>
      </c>
      <c r="D265" s="23">
        <f>IF($A265="","",IFERROR(TRIM(INDEX(Responses!$A$2:$AN$301,MATCH($A265,Responses!$AQ$2:$AQ$301,0),MATCH(Lists!$B$24,Responses!$A$1:$AN$1,0))&amp;""),""))</f>
        <v/>
      </c>
      <c r="E265" s="23">
        <f>IF($A265="","",IFERROR(TRIM(INDEX(Responses!$A$2:$AN$301,MATCH($A265,Responses!$AQ$2:$AQ$301,0),MATCH(Lists!$B$25,Responses!$A$1:$AN$1,0))&amp;""),""))</f>
        <v/>
      </c>
      <c r="F265" s="23">
        <f>IF($A265="","",IFERROR(TRIM(INDEX(Responses!$A$2:$AN$301,MATCH($A265,Responses!$AQ$2:$AQ$301,0),MATCH(Lists!$B$26,Responses!$A$1:$AN$1,0))&amp;""),""))</f>
        <v/>
      </c>
      <c r="G265" s="23">
        <f>IF($A265="","",IFERROR(TRIM(INDEX(Responses!$A$2:$AN$301,MATCH($A265,Responses!$AQ$2:$AQ$301,0),MATCH(Lists!$B$27,Responses!$A$1:$AN$1,0))&amp;""),""))</f>
        <v/>
      </c>
    </row>
    <row r="266" ht="60" customHeight="1">
      <c r="A266" s="23">
        <f>IF(ISNUMBER(MATCH(262,Responses!$AQ$2:$AQ$301,0)),262,"")</f>
        <v/>
      </c>
      <c r="B266" s="23">
        <f>IF($A266="","",IFERROR(TRIM(INDEX(Responses!$A$2:$AN$301,MATCH($A266,Responses!$AQ$2:$AQ$301,0),MATCH(Lists!$B$3,Responses!$A$1:$AN$1,0))&amp;""),""))</f>
        <v/>
      </c>
      <c r="C266" s="23">
        <f>IF($A266="","",IF(IFERROR(TRIM(INDEX(Responses!$A$2:$AN$301,MATCH($A266,Responses!$AQ$2:$AQ$301,0),MATCH(Lists!$B$5,Responses!$A$1:$AN$1,0))&amp;""),"")&lt;&gt;"",IFERROR(TRIM(INDEX(Responses!$A$2:$AN$301,MATCH($A266,Responses!$AQ$2:$AQ$301,0),MATCH(Lists!$B$5,Responses!$A$1:$AN$1,0))&amp;""),""),IFERROR(TRIM(INDEX(Responses!$A$2:$AN$301,MATCH($A266,Responses!$AQ$2:$AQ$301,0),MATCH(Lists!$B$6,Responses!$A$1:$AN$1,0))&amp;""),"")))</f>
        <v/>
      </c>
      <c r="D266" s="23">
        <f>IF($A266="","",IFERROR(TRIM(INDEX(Responses!$A$2:$AN$301,MATCH($A266,Responses!$AQ$2:$AQ$301,0),MATCH(Lists!$B$24,Responses!$A$1:$AN$1,0))&amp;""),""))</f>
        <v/>
      </c>
      <c r="E266" s="23">
        <f>IF($A266="","",IFERROR(TRIM(INDEX(Responses!$A$2:$AN$301,MATCH($A266,Responses!$AQ$2:$AQ$301,0),MATCH(Lists!$B$25,Responses!$A$1:$AN$1,0))&amp;""),""))</f>
        <v/>
      </c>
      <c r="F266" s="23">
        <f>IF($A266="","",IFERROR(TRIM(INDEX(Responses!$A$2:$AN$301,MATCH($A266,Responses!$AQ$2:$AQ$301,0),MATCH(Lists!$B$26,Responses!$A$1:$AN$1,0))&amp;""),""))</f>
        <v/>
      </c>
      <c r="G266" s="23">
        <f>IF($A266="","",IFERROR(TRIM(INDEX(Responses!$A$2:$AN$301,MATCH($A266,Responses!$AQ$2:$AQ$301,0),MATCH(Lists!$B$27,Responses!$A$1:$AN$1,0))&amp;""),""))</f>
        <v/>
      </c>
    </row>
    <row r="267" ht="60" customHeight="1">
      <c r="A267" s="23">
        <f>IF(ISNUMBER(MATCH(263,Responses!$AQ$2:$AQ$301,0)),263,"")</f>
        <v/>
      </c>
      <c r="B267" s="23">
        <f>IF($A267="","",IFERROR(TRIM(INDEX(Responses!$A$2:$AN$301,MATCH($A267,Responses!$AQ$2:$AQ$301,0),MATCH(Lists!$B$3,Responses!$A$1:$AN$1,0))&amp;""),""))</f>
        <v/>
      </c>
      <c r="C267" s="23">
        <f>IF($A267="","",IF(IFERROR(TRIM(INDEX(Responses!$A$2:$AN$301,MATCH($A267,Responses!$AQ$2:$AQ$301,0),MATCH(Lists!$B$5,Responses!$A$1:$AN$1,0))&amp;""),"")&lt;&gt;"",IFERROR(TRIM(INDEX(Responses!$A$2:$AN$301,MATCH($A267,Responses!$AQ$2:$AQ$301,0),MATCH(Lists!$B$5,Responses!$A$1:$AN$1,0))&amp;""),""),IFERROR(TRIM(INDEX(Responses!$A$2:$AN$301,MATCH($A267,Responses!$AQ$2:$AQ$301,0),MATCH(Lists!$B$6,Responses!$A$1:$AN$1,0))&amp;""),"")))</f>
        <v/>
      </c>
      <c r="D267" s="23">
        <f>IF($A267="","",IFERROR(TRIM(INDEX(Responses!$A$2:$AN$301,MATCH($A267,Responses!$AQ$2:$AQ$301,0),MATCH(Lists!$B$24,Responses!$A$1:$AN$1,0))&amp;""),""))</f>
        <v/>
      </c>
      <c r="E267" s="23">
        <f>IF($A267="","",IFERROR(TRIM(INDEX(Responses!$A$2:$AN$301,MATCH($A267,Responses!$AQ$2:$AQ$301,0),MATCH(Lists!$B$25,Responses!$A$1:$AN$1,0))&amp;""),""))</f>
        <v/>
      </c>
      <c r="F267" s="23">
        <f>IF($A267="","",IFERROR(TRIM(INDEX(Responses!$A$2:$AN$301,MATCH($A267,Responses!$AQ$2:$AQ$301,0),MATCH(Lists!$B$26,Responses!$A$1:$AN$1,0))&amp;""),""))</f>
        <v/>
      </c>
      <c r="G267" s="23">
        <f>IF($A267="","",IFERROR(TRIM(INDEX(Responses!$A$2:$AN$301,MATCH($A267,Responses!$AQ$2:$AQ$301,0),MATCH(Lists!$B$27,Responses!$A$1:$AN$1,0))&amp;""),""))</f>
        <v/>
      </c>
    </row>
    <row r="268" ht="60" customHeight="1">
      <c r="A268" s="23">
        <f>IF(ISNUMBER(MATCH(264,Responses!$AQ$2:$AQ$301,0)),264,"")</f>
        <v/>
      </c>
      <c r="B268" s="23">
        <f>IF($A268="","",IFERROR(TRIM(INDEX(Responses!$A$2:$AN$301,MATCH($A268,Responses!$AQ$2:$AQ$301,0),MATCH(Lists!$B$3,Responses!$A$1:$AN$1,0))&amp;""),""))</f>
        <v/>
      </c>
      <c r="C268" s="23">
        <f>IF($A268="","",IF(IFERROR(TRIM(INDEX(Responses!$A$2:$AN$301,MATCH($A268,Responses!$AQ$2:$AQ$301,0),MATCH(Lists!$B$5,Responses!$A$1:$AN$1,0))&amp;""),"")&lt;&gt;"",IFERROR(TRIM(INDEX(Responses!$A$2:$AN$301,MATCH($A268,Responses!$AQ$2:$AQ$301,0),MATCH(Lists!$B$5,Responses!$A$1:$AN$1,0))&amp;""),""),IFERROR(TRIM(INDEX(Responses!$A$2:$AN$301,MATCH($A268,Responses!$AQ$2:$AQ$301,0),MATCH(Lists!$B$6,Responses!$A$1:$AN$1,0))&amp;""),"")))</f>
        <v/>
      </c>
      <c r="D268" s="23">
        <f>IF($A268="","",IFERROR(TRIM(INDEX(Responses!$A$2:$AN$301,MATCH($A268,Responses!$AQ$2:$AQ$301,0),MATCH(Lists!$B$24,Responses!$A$1:$AN$1,0))&amp;""),""))</f>
        <v/>
      </c>
      <c r="E268" s="23">
        <f>IF($A268="","",IFERROR(TRIM(INDEX(Responses!$A$2:$AN$301,MATCH($A268,Responses!$AQ$2:$AQ$301,0),MATCH(Lists!$B$25,Responses!$A$1:$AN$1,0))&amp;""),""))</f>
        <v/>
      </c>
      <c r="F268" s="23">
        <f>IF($A268="","",IFERROR(TRIM(INDEX(Responses!$A$2:$AN$301,MATCH($A268,Responses!$AQ$2:$AQ$301,0),MATCH(Lists!$B$26,Responses!$A$1:$AN$1,0))&amp;""),""))</f>
        <v/>
      </c>
      <c r="G268" s="23">
        <f>IF($A268="","",IFERROR(TRIM(INDEX(Responses!$A$2:$AN$301,MATCH($A268,Responses!$AQ$2:$AQ$301,0),MATCH(Lists!$B$27,Responses!$A$1:$AN$1,0))&amp;""),""))</f>
        <v/>
      </c>
    </row>
    <row r="269" ht="60" customHeight="1">
      <c r="A269" s="23">
        <f>IF(ISNUMBER(MATCH(265,Responses!$AQ$2:$AQ$301,0)),265,"")</f>
        <v/>
      </c>
      <c r="B269" s="23">
        <f>IF($A269="","",IFERROR(TRIM(INDEX(Responses!$A$2:$AN$301,MATCH($A269,Responses!$AQ$2:$AQ$301,0),MATCH(Lists!$B$3,Responses!$A$1:$AN$1,0))&amp;""),""))</f>
        <v/>
      </c>
      <c r="C269" s="23">
        <f>IF($A269="","",IF(IFERROR(TRIM(INDEX(Responses!$A$2:$AN$301,MATCH($A269,Responses!$AQ$2:$AQ$301,0),MATCH(Lists!$B$5,Responses!$A$1:$AN$1,0))&amp;""),"")&lt;&gt;"",IFERROR(TRIM(INDEX(Responses!$A$2:$AN$301,MATCH($A269,Responses!$AQ$2:$AQ$301,0),MATCH(Lists!$B$5,Responses!$A$1:$AN$1,0))&amp;""),""),IFERROR(TRIM(INDEX(Responses!$A$2:$AN$301,MATCH($A269,Responses!$AQ$2:$AQ$301,0),MATCH(Lists!$B$6,Responses!$A$1:$AN$1,0))&amp;""),"")))</f>
        <v/>
      </c>
      <c r="D269" s="23">
        <f>IF($A269="","",IFERROR(TRIM(INDEX(Responses!$A$2:$AN$301,MATCH($A269,Responses!$AQ$2:$AQ$301,0),MATCH(Lists!$B$24,Responses!$A$1:$AN$1,0))&amp;""),""))</f>
        <v/>
      </c>
      <c r="E269" s="23">
        <f>IF($A269="","",IFERROR(TRIM(INDEX(Responses!$A$2:$AN$301,MATCH($A269,Responses!$AQ$2:$AQ$301,0),MATCH(Lists!$B$25,Responses!$A$1:$AN$1,0))&amp;""),""))</f>
        <v/>
      </c>
      <c r="F269" s="23">
        <f>IF($A269="","",IFERROR(TRIM(INDEX(Responses!$A$2:$AN$301,MATCH($A269,Responses!$AQ$2:$AQ$301,0),MATCH(Lists!$B$26,Responses!$A$1:$AN$1,0))&amp;""),""))</f>
        <v/>
      </c>
      <c r="G269" s="23">
        <f>IF($A269="","",IFERROR(TRIM(INDEX(Responses!$A$2:$AN$301,MATCH($A269,Responses!$AQ$2:$AQ$301,0),MATCH(Lists!$B$27,Responses!$A$1:$AN$1,0))&amp;""),""))</f>
        <v/>
      </c>
    </row>
    <row r="270" ht="60" customHeight="1">
      <c r="A270" s="23">
        <f>IF(ISNUMBER(MATCH(266,Responses!$AQ$2:$AQ$301,0)),266,"")</f>
        <v/>
      </c>
      <c r="B270" s="23">
        <f>IF($A270="","",IFERROR(TRIM(INDEX(Responses!$A$2:$AN$301,MATCH($A270,Responses!$AQ$2:$AQ$301,0),MATCH(Lists!$B$3,Responses!$A$1:$AN$1,0))&amp;""),""))</f>
        <v/>
      </c>
      <c r="C270" s="23">
        <f>IF($A270="","",IF(IFERROR(TRIM(INDEX(Responses!$A$2:$AN$301,MATCH($A270,Responses!$AQ$2:$AQ$301,0),MATCH(Lists!$B$5,Responses!$A$1:$AN$1,0))&amp;""),"")&lt;&gt;"",IFERROR(TRIM(INDEX(Responses!$A$2:$AN$301,MATCH($A270,Responses!$AQ$2:$AQ$301,0),MATCH(Lists!$B$5,Responses!$A$1:$AN$1,0))&amp;""),""),IFERROR(TRIM(INDEX(Responses!$A$2:$AN$301,MATCH($A270,Responses!$AQ$2:$AQ$301,0),MATCH(Lists!$B$6,Responses!$A$1:$AN$1,0))&amp;""),"")))</f>
        <v/>
      </c>
      <c r="D270" s="23">
        <f>IF($A270="","",IFERROR(TRIM(INDEX(Responses!$A$2:$AN$301,MATCH($A270,Responses!$AQ$2:$AQ$301,0),MATCH(Lists!$B$24,Responses!$A$1:$AN$1,0))&amp;""),""))</f>
        <v/>
      </c>
      <c r="E270" s="23">
        <f>IF($A270="","",IFERROR(TRIM(INDEX(Responses!$A$2:$AN$301,MATCH($A270,Responses!$AQ$2:$AQ$301,0),MATCH(Lists!$B$25,Responses!$A$1:$AN$1,0))&amp;""),""))</f>
        <v/>
      </c>
      <c r="F270" s="23">
        <f>IF($A270="","",IFERROR(TRIM(INDEX(Responses!$A$2:$AN$301,MATCH($A270,Responses!$AQ$2:$AQ$301,0),MATCH(Lists!$B$26,Responses!$A$1:$AN$1,0))&amp;""),""))</f>
        <v/>
      </c>
      <c r="G270" s="23">
        <f>IF($A270="","",IFERROR(TRIM(INDEX(Responses!$A$2:$AN$301,MATCH($A270,Responses!$AQ$2:$AQ$301,0),MATCH(Lists!$B$27,Responses!$A$1:$AN$1,0))&amp;""),""))</f>
        <v/>
      </c>
    </row>
    <row r="271" ht="60" customHeight="1">
      <c r="A271" s="23">
        <f>IF(ISNUMBER(MATCH(267,Responses!$AQ$2:$AQ$301,0)),267,"")</f>
        <v/>
      </c>
      <c r="B271" s="23">
        <f>IF($A271="","",IFERROR(TRIM(INDEX(Responses!$A$2:$AN$301,MATCH($A271,Responses!$AQ$2:$AQ$301,0),MATCH(Lists!$B$3,Responses!$A$1:$AN$1,0))&amp;""),""))</f>
        <v/>
      </c>
      <c r="C271" s="23">
        <f>IF($A271="","",IF(IFERROR(TRIM(INDEX(Responses!$A$2:$AN$301,MATCH($A271,Responses!$AQ$2:$AQ$301,0),MATCH(Lists!$B$5,Responses!$A$1:$AN$1,0))&amp;""),"")&lt;&gt;"",IFERROR(TRIM(INDEX(Responses!$A$2:$AN$301,MATCH($A271,Responses!$AQ$2:$AQ$301,0),MATCH(Lists!$B$5,Responses!$A$1:$AN$1,0))&amp;""),""),IFERROR(TRIM(INDEX(Responses!$A$2:$AN$301,MATCH($A271,Responses!$AQ$2:$AQ$301,0),MATCH(Lists!$B$6,Responses!$A$1:$AN$1,0))&amp;""),"")))</f>
        <v/>
      </c>
      <c r="D271" s="23">
        <f>IF($A271="","",IFERROR(TRIM(INDEX(Responses!$A$2:$AN$301,MATCH($A271,Responses!$AQ$2:$AQ$301,0),MATCH(Lists!$B$24,Responses!$A$1:$AN$1,0))&amp;""),""))</f>
        <v/>
      </c>
      <c r="E271" s="23">
        <f>IF($A271="","",IFERROR(TRIM(INDEX(Responses!$A$2:$AN$301,MATCH($A271,Responses!$AQ$2:$AQ$301,0),MATCH(Lists!$B$25,Responses!$A$1:$AN$1,0))&amp;""),""))</f>
        <v/>
      </c>
      <c r="F271" s="23">
        <f>IF($A271="","",IFERROR(TRIM(INDEX(Responses!$A$2:$AN$301,MATCH($A271,Responses!$AQ$2:$AQ$301,0),MATCH(Lists!$B$26,Responses!$A$1:$AN$1,0))&amp;""),""))</f>
        <v/>
      </c>
      <c r="G271" s="23">
        <f>IF($A271="","",IFERROR(TRIM(INDEX(Responses!$A$2:$AN$301,MATCH($A271,Responses!$AQ$2:$AQ$301,0),MATCH(Lists!$B$27,Responses!$A$1:$AN$1,0))&amp;""),""))</f>
        <v/>
      </c>
    </row>
    <row r="272" ht="60" customHeight="1">
      <c r="A272" s="23">
        <f>IF(ISNUMBER(MATCH(268,Responses!$AQ$2:$AQ$301,0)),268,"")</f>
        <v/>
      </c>
      <c r="B272" s="23">
        <f>IF($A272="","",IFERROR(TRIM(INDEX(Responses!$A$2:$AN$301,MATCH($A272,Responses!$AQ$2:$AQ$301,0),MATCH(Lists!$B$3,Responses!$A$1:$AN$1,0))&amp;""),""))</f>
        <v/>
      </c>
      <c r="C272" s="23">
        <f>IF($A272="","",IF(IFERROR(TRIM(INDEX(Responses!$A$2:$AN$301,MATCH($A272,Responses!$AQ$2:$AQ$301,0),MATCH(Lists!$B$5,Responses!$A$1:$AN$1,0))&amp;""),"")&lt;&gt;"",IFERROR(TRIM(INDEX(Responses!$A$2:$AN$301,MATCH($A272,Responses!$AQ$2:$AQ$301,0),MATCH(Lists!$B$5,Responses!$A$1:$AN$1,0))&amp;""),""),IFERROR(TRIM(INDEX(Responses!$A$2:$AN$301,MATCH($A272,Responses!$AQ$2:$AQ$301,0),MATCH(Lists!$B$6,Responses!$A$1:$AN$1,0))&amp;""),"")))</f>
        <v/>
      </c>
      <c r="D272" s="23">
        <f>IF($A272="","",IFERROR(TRIM(INDEX(Responses!$A$2:$AN$301,MATCH($A272,Responses!$AQ$2:$AQ$301,0),MATCH(Lists!$B$24,Responses!$A$1:$AN$1,0))&amp;""),""))</f>
        <v/>
      </c>
      <c r="E272" s="23">
        <f>IF($A272="","",IFERROR(TRIM(INDEX(Responses!$A$2:$AN$301,MATCH($A272,Responses!$AQ$2:$AQ$301,0),MATCH(Lists!$B$25,Responses!$A$1:$AN$1,0))&amp;""),""))</f>
        <v/>
      </c>
      <c r="F272" s="23">
        <f>IF($A272="","",IFERROR(TRIM(INDEX(Responses!$A$2:$AN$301,MATCH($A272,Responses!$AQ$2:$AQ$301,0),MATCH(Lists!$B$26,Responses!$A$1:$AN$1,0))&amp;""),""))</f>
        <v/>
      </c>
      <c r="G272" s="23">
        <f>IF($A272="","",IFERROR(TRIM(INDEX(Responses!$A$2:$AN$301,MATCH($A272,Responses!$AQ$2:$AQ$301,0),MATCH(Lists!$B$27,Responses!$A$1:$AN$1,0))&amp;""),""))</f>
        <v/>
      </c>
    </row>
    <row r="273" ht="60" customHeight="1">
      <c r="A273" s="23">
        <f>IF(ISNUMBER(MATCH(269,Responses!$AQ$2:$AQ$301,0)),269,"")</f>
        <v/>
      </c>
      <c r="B273" s="23">
        <f>IF($A273="","",IFERROR(TRIM(INDEX(Responses!$A$2:$AN$301,MATCH($A273,Responses!$AQ$2:$AQ$301,0),MATCH(Lists!$B$3,Responses!$A$1:$AN$1,0))&amp;""),""))</f>
        <v/>
      </c>
      <c r="C273" s="23">
        <f>IF($A273="","",IF(IFERROR(TRIM(INDEX(Responses!$A$2:$AN$301,MATCH($A273,Responses!$AQ$2:$AQ$301,0),MATCH(Lists!$B$5,Responses!$A$1:$AN$1,0))&amp;""),"")&lt;&gt;"",IFERROR(TRIM(INDEX(Responses!$A$2:$AN$301,MATCH($A273,Responses!$AQ$2:$AQ$301,0),MATCH(Lists!$B$5,Responses!$A$1:$AN$1,0))&amp;""),""),IFERROR(TRIM(INDEX(Responses!$A$2:$AN$301,MATCH($A273,Responses!$AQ$2:$AQ$301,0),MATCH(Lists!$B$6,Responses!$A$1:$AN$1,0))&amp;""),"")))</f>
        <v/>
      </c>
      <c r="D273" s="23">
        <f>IF($A273="","",IFERROR(TRIM(INDEX(Responses!$A$2:$AN$301,MATCH($A273,Responses!$AQ$2:$AQ$301,0),MATCH(Lists!$B$24,Responses!$A$1:$AN$1,0))&amp;""),""))</f>
        <v/>
      </c>
      <c r="E273" s="23">
        <f>IF($A273="","",IFERROR(TRIM(INDEX(Responses!$A$2:$AN$301,MATCH($A273,Responses!$AQ$2:$AQ$301,0),MATCH(Lists!$B$25,Responses!$A$1:$AN$1,0))&amp;""),""))</f>
        <v/>
      </c>
      <c r="F273" s="23">
        <f>IF($A273="","",IFERROR(TRIM(INDEX(Responses!$A$2:$AN$301,MATCH($A273,Responses!$AQ$2:$AQ$301,0),MATCH(Lists!$B$26,Responses!$A$1:$AN$1,0))&amp;""),""))</f>
        <v/>
      </c>
      <c r="G273" s="23">
        <f>IF($A273="","",IFERROR(TRIM(INDEX(Responses!$A$2:$AN$301,MATCH($A273,Responses!$AQ$2:$AQ$301,0),MATCH(Lists!$B$27,Responses!$A$1:$AN$1,0))&amp;""),""))</f>
        <v/>
      </c>
    </row>
    <row r="274" ht="60" customHeight="1">
      <c r="A274" s="23">
        <f>IF(ISNUMBER(MATCH(270,Responses!$AQ$2:$AQ$301,0)),270,"")</f>
        <v/>
      </c>
      <c r="B274" s="23">
        <f>IF($A274="","",IFERROR(TRIM(INDEX(Responses!$A$2:$AN$301,MATCH($A274,Responses!$AQ$2:$AQ$301,0),MATCH(Lists!$B$3,Responses!$A$1:$AN$1,0))&amp;""),""))</f>
        <v/>
      </c>
      <c r="C274" s="23">
        <f>IF($A274="","",IF(IFERROR(TRIM(INDEX(Responses!$A$2:$AN$301,MATCH($A274,Responses!$AQ$2:$AQ$301,0),MATCH(Lists!$B$5,Responses!$A$1:$AN$1,0))&amp;""),"")&lt;&gt;"",IFERROR(TRIM(INDEX(Responses!$A$2:$AN$301,MATCH($A274,Responses!$AQ$2:$AQ$301,0),MATCH(Lists!$B$5,Responses!$A$1:$AN$1,0))&amp;""),""),IFERROR(TRIM(INDEX(Responses!$A$2:$AN$301,MATCH($A274,Responses!$AQ$2:$AQ$301,0),MATCH(Lists!$B$6,Responses!$A$1:$AN$1,0))&amp;""),"")))</f>
        <v/>
      </c>
      <c r="D274" s="23">
        <f>IF($A274="","",IFERROR(TRIM(INDEX(Responses!$A$2:$AN$301,MATCH($A274,Responses!$AQ$2:$AQ$301,0),MATCH(Lists!$B$24,Responses!$A$1:$AN$1,0))&amp;""),""))</f>
        <v/>
      </c>
      <c r="E274" s="23">
        <f>IF($A274="","",IFERROR(TRIM(INDEX(Responses!$A$2:$AN$301,MATCH($A274,Responses!$AQ$2:$AQ$301,0),MATCH(Lists!$B$25,Responses!$A$1:$AN$1,0))&amp;""),""))</f>
        <v/>
      </c>
      <c r="F274" s="23">
        <f>IF($A274="","",IFERROR(TRIM(INDEX(Responses!$A$2:$AN$301,MATCH($A274,Responses!$AQ$2:$AQ$301,0),MATCH(Lists!$B$26,Responses!$A$1:$AN$1,0))&amp;""),""))</f>
        <v/>
      </c>
      <c r="G274" s="23">
        <f>IF($A274="","",IFERROR(TRIM(INDEX(Responses!$A$2:$AN$301,MATCH($A274,Responses!$AQ$2:$AQ$301,0),MATCH(Lists!$B$27,Responses!$A$1:$AN$1,0))&amp;""),""))</f>
        <v/>
      </c>
    </row>
    <row r="275" ht="60" customHeight="1">
      <c r="A275" s="23">
        <f>IF(ISNUMBER(MATCH(271,Responses!$AQ$2:$AQ$301,0)),271,"")</f>
        <v/>
      </c>
      <c r="B275" s="23">
        <f>IF($A275="","",IFERROR(TRIM(INDEX(Responses!$A$2:$AN$301,MATCH($A275,Responses!$AQ$2:$AQ$301,0),MATCH(Lists!$B$3,Responses!$A$1:$AN$1,0))&amp;""),""))</f>
        <v/>
      </c>
      <c r="C275" s="23">
        <f>IF($A275="","",IF(IFERROR(TRIM(INDEX(Responses!$A$2:$AN$301,MATCH($A275,Responses!$AQ$2:$AQ$301,0),MATCH(Lists!$B$5,Responses!$A$1:$AN$1,0))&amp;""),"")&lt;&gt;"",IFERROR(TRIM(INDEX(Responses!$A$2:$AN$301,MATCH($A275,Responses!$AQ$2:$AQ$301,0),MATCH(Lists!$B$5,Responses!$A$1:$AN$1,0))&amp;""),""),IFERROR(TRIM(INDEX(Responses!$A$2:$AN$301,MATCH($A275,Responses!$AQ$2:$AQ$301,0),MATCH(Lists!$B$6,Responses!$A$1:$AN$1,0))&amp;""),"")))</f>
        <v/>
      </c>
      <c r="D275" s="23">
        <f>IF($A275="","",IFERROR(TRIM(INDEX(Responses!$A$2:$AN$301,MATCH($A275,Responses!$AQ$2:$AQ$301,0),MATCH(Lists!$B$24,Responses!$A$1:$AN$1,0))&amp;""),""))</f>
        <v/>
      </c>
      <c r="E275" s="23">
        <f>IF($A275="","",IFERROR(TRIM(INDEX(Responses!$A$2:$AN$301,MATCH($A275,Responses!$AQ$2:$AQ$301,0),MATCH(Lists!$B$25,Responses!$A$1:$AN$1,0))&amp;""),""))</f>
        <v/>
      </c>
      <c r="F275" s="23">
        <f>IF($A275="","",IFERROR(TRIM(INDEX(Responses!$A$2:$AN$301,MATCH($A275,Responses!$AQ$2:$AQ$301,0),MATCH(Lists!$B$26,Responses!$A$1:$AN$1,0))&amp;""),""))</f>
        <v/>
      </c>
      <c r="G275" s="23">
        <f>IF($A275="","",IFERROR(TRIM(INDEX(Responses!$A$2:$AN$301,MATCH($A275,Responses!$AQ$2:$AQ$301,0),MATCH(Lists!$B$27,Responses!$A$1:$AN$1,0))&amp;""),""))</f>
        <v/>
      </c>
    </row>
    <row r="276" ht="60" customHeight="1">
      <c r="A276" s="23">
        <f>IF(ISNUMBER(MATCH(272,Responses!$AQ$2:$AQ$301,0)),272,"")</f>
        <v/>
      </c>
      <c r="B276" s="23">
        <f>IF($A276="","",IFERROR(TRIM(INDEX(Responses!$A$2:$AN$301,MATCH($A276,Responses!$AQ$2:$AQ$301,0),MATCH(Lists!$B$3,Responses!$A$1:$AN$1,0))&amp;""),""))</f>
        <v/>
      </c>
      <c r="C276" s="23">
        <f>IF($A276="","",IF(IFERROR(TRIM(INDEX(Responses!$A$2:$AN$301,MATCH($A276,Responses!$AQ$2:$AQ$301,0),MATCH(Lists!$B$5,Responses!$A$1:$AN$1,0))&amp;""),"")&lt;&gt;"",IFERROR(TRIM(INDEX(Responses!$A$2:$AN$301,MATCH($A276,Responses!$AQ$2:$AQ$301,0),MATCH(Lists!$B$5,Responses!$A$1:$AN$1,0))&amp;""),""),IFERROR(TRIM(INDEX(Responses!$A$2:$AN$301,MATCH($A276,Responses!$AQ$2:$AQ$301,0),MATCH(Lists!$B$6,Responses!$A$1:$AN$1,0))&amp;""),"")))</f>
        <v/>
      </c>
      <c r="D276" s="23">
        <f>IF($A276="","",IFERROR(TRIM(INDEX(Responses!$A$2:$AN$301,MATCH($A276,Responses!$AQ$2:$AQ$301,0),MATCH(Lists!$B$24,Responses!$A$1:$AN$1,0))&amp;""),""))</f>
        <v/>
      </c>
      <c r="E276" s="23">
        <f>IF($A276="","",IFERROR(TRIM(INDEX(Responses!$A$2:$AN$301,MATCH($A276,Responses!$AQ$2:$AQ$301,0),MATCH(Lists!$B$25,Responses!$A$1:$AN$1,0))&amp;""),""))</f>
        <v/>
      </c>
      <c r="F276" s="23">
        <f>IF($A276="","",IFERROR(TRIM(INDEX(Responses!$A$2:$AN$301,MATCH($A276,Responses!$AQ$2:$AQ$301,0),MATCH(Lists!$B$26,Responses!$A$1:$AN$1,0))&amp;""),""))</f>
        <v/>
      </c>
      <c r="G276" s="23">
        <f>IF($A276="","",IFERROR(TRIM(INDEX(Responses!$A$2:$AN$301,MATCH($A276,Responses!$AQ$2:$AQ$301,0),MATCH(Lists!$B$27,Responses!$A$1:$AN$1,0))&amp;""),""))</f>
        <v/>
      </c>
    </row>
    <row r="277" ht="60" customHeight="1">
      <c r="A277" s="23">
        <f>IF(ISNUMBER(MATCH(273,Responses!$AQ$2:$AQ$301,0)),273,"")</f>
        <v/>
      </c>
      <c r="B277" s="23">
        <f>IF($A277="","",IFERROR(TRIM(INDEX(Responses!$A$2:$AN$301,MATCH($A277,Responses!$AQ$2:$AQ$301,0),MATCH(Lists!$B$3,Responses!$A$1:$AN$1,0))&amp;""),""))</f>
        <v/>
      </c>
      <c r="C277" s="23">
        <f>IF($A277="","",IF(IFERROR(TRIM(INDEX(Responses!$A$2:$AN$301,MATCH($A277,Responses!$AQ$2:$AQ$301,0),MATCH(Lists!$B$5,Responses!$A$1:$AN$1,0))&amp;""),"")&lt;&gt;"",IFERROR(TRIM(INDEX(Responses!$A$2:$AN$301,MATCH($A277,Responses!$AQ$2:$AQ$301,0),MATCH(Lists!$B$5,Responses!$A$1:$AN$1,0))&amp;""),""),IFERROR(TRIM(INDEX(Responses!$A$2:$AN$301,MATCH($A277,Responses!$AQ$2:$AQ$301,0),MATCH(Lists!$B$6,Responses!$A$1:$AN$1,0))&amp;""),"")))</f>
        <v/>
      </c>
      <c r="D277" s="23">
        <f>IF($A277="","",IFERROR(TRIM(INDEX(Responses!$A$2:$AN$301,MATCH($A277,Responses!$AQ$2:$AQ$301,0),MATCH(Lists!$B$24,Responses!$A$1:$AN$1,0))&amp;""),""))</f>
        <v/>
      </c>
      <c r="E277" s="23">
        <f>IF($A277="","",IFERROR(TRIM(INDEX(Responses!$A$2:$AN$301,MATCH($A277,Responses!$AQ$2:$AQ$301,0),MATCH(Lists!$B$25,Responses!$A$1:$AN$1,0))&amp;""),""))</f>
        <v/>
      </c>
      <c r="F277" s="23">
        <f>IF($A277="","",IFERROR(TRIM(INDEX(Responses!$A$2:$AN$301,MATCH($A277,Responses!$AQ$2:$AQ$301,0),MATCH(Lists!$B$26,Responses!$A$1:$AN$1,0))&amp;""),""))</f>
        <v/>
      </c>
      <c r="G277" s="23">
        <f>IF($A277="","",IFERROR(TRIM(INDEX(Responses!$A$2:$AN$301,MATCH($A277,Responses!$AQ$2:$AQ$301,0),MATCH(Lists!$B$27,Responses!$A$1:$AN$1,0))&amp;""),""))</f>
        <v/>
      </c>
    </row>
    <row r="278" ht="60" customHeight="1">
      <c r="A278" s="23">
        <f>IF(ISNUMBER(MATCH(274,Responses!$AQ$2:$AQ$301,0)),274,"")</f>
        <v/>
      </c>
      <c r="B278" s="23">
        <f>IF($A278="","",IFERROR(TRIM(INDEX(Responses!$A$2:$AN$301,MATCH($A278,Responses!$AQ$2:$AQ$301,0),MATCH(Lists!$B$3,Responses!$A$1:$AN$1,0))&amp;""),""))</f>
        <v/>
      </c>
      <c r="C278" s="23">
        <f>IF($A278="","",IF(IFERROR(TRIM(INDEX(Responses!$A$2:$AN$301,MATCH($A278,Responses!$AQ$2:$AQ$301,0),MATCH(Lists!$B$5,Responses!$A$1:$AN$1,0))&amp;""),"")&lt;&gt;"",IFERROR(TRIM(INDEX(Responses!$A$2:$AN$301,MATCH($A278,Responses!$AQ$2:$AQ$301,0),MATCH(Lists!$B$5,Responses!$A$1:$AN$1,0))&amp;""),""),IFERROR(TRIM(INDEX(Responses!$A$2:$AN$301,MATCH($A278,Responses!$AQ$2:$AQ$301,0),MATCH(Lists!$B$6,Responses!$A$1:$AN$1,0))&amp;""),"")))</f>
        <v/>
      </c>
      <c r="D278" s="23">
        <f>IF($A278="","",IFERROR(TRIM(INDEX(Responses!$A$2:$AN$301,MATCH($A278,Responses!$AQ$2:$AQ$301,0),MATCH(Lists!$B$24,Responses!$A$1:$AN$1,0))&amp;""),""))</f>
        <v/>
      </c>
      <c r="E278" s="23">
        <f>IF($A278="","",IFERROR(TRIM(INDEX(Responses!$A$2:$AN$301,MATCH($A278,Responses!$AQ$2:$AQ$301,0),MATCH(Lists!$B$25,Responses!$A$1:$AN$1,0))&amp;""),""))</f>
        <v/>
      </c>
      <c r="F278" s="23">
        <f>IF($A278="","",IFERROR(TRIM(INDEX(Responses!$A$2:$AN$301,MATCH($A278,Responses!$AQ$2:$AQ$301,0),MATCH(Lists!$B$26,Responses!$A$1:$AN$1,0))&amp;""),""))</f>
        <v/>
      </c>
      <c r="G278" s="23">
        <f>IF($A278="","",IFERROR(TRIM(INDEX(Responses!$A$2:$AN$301,MATCH($A278,Responses!$AQ$2:$AQ$301,0),MATCH(Lists!$B$27,Responses!$A$1:$AN$1,0))&amp;""),""))</f>
        <v/>
      </c>
    </row>
    <row r="279" ht="60" customHeight="1">
      <c r="A279" s="23">
        <f>IF(ISNUMBER(MATCH(275,Responses!$AQ$2:$AQ$301,0)),275,"")</f>
        <v/>
      </c>
      <c r="B279" s="23">
        <f>IF($A279="","",IFERROR(TRIM(INDEX(Responses!$A$2:$AN$301,MATCH($A279,Responses!$AQ$2:$AQ$301,0),MATCH(Lists!$B$3,Responses!$A$1:$AN$1,0))&amp;""),""))</f>
        <v/>
      </c>
      <c r="C279" s="23">
        <f>IF($A279="","",IF(IFERROR(TRIM(INDEX(Responses!$A$2:$AN$301,MATCH($A279,Responses!$AQ$2:$AQ$301,0),MATCH(Lists!$B$5,Responses!$A$1:$AN$1,0))&amp;""),"")&lt;&gt;"",IFERROR(TRIM(INDEX(Responses!$A$2:$AN$301,MATCH($A279,Responses!$AQ$2:$AQ$301,0),MATCH(Lists!$B$5,Responses!$A$1:$AN$1,0))&amp;""),""),IFERROR(TRIM(INDEX(Responses!$A$2:$AN$301,MATCH($A279,Responses!$AQ$2:$AQ$301,0),MATCH(Lists!$B$6,Responses!$A$1:$AN$1,0))&amp;""),"")))</f>
        <v/>
      </c>
      <c r="D279" s="23">
        <f>IF($A279="","",IFERROR(TRIM(INDEX(Responses!$A$2:$AN$301,MATCH($A279,Responses!$AQ$2:$AQ$301,0),MATCH(Lists!$B$24,Responses!$A$1:$AN$1,0))&amp;""),""))</f>
        <v/>
      </c>
      <c r="E279" s="23">
        <f>IF($A279="","",IFERROR(TRIM(INDEX(Responses!$A$2:$AN$301,MATCH($A279,Responses!$AQ$2:$AQ$301,0),MATCH(Lists!$B$25,Responses!$A$1:$AN$1,0))&amp;""),""))</f>
        <v/>
      </c>
      <c r="F279" s="23">
        <f>IF($A279="","",IFERROR(TRIM(INDEX(Responses!$A$2:$AN$301,MATCH($A279,Responses!$AQ$2:$AQ$301,0),MATCH(Lists!$B$26,Responses!$A$1:$AN$1,0))&amp;""),""))</f>
        <v/>
      </c>
      <c r="G279" s="23">
        <f>IF($A279="","",IFERROR(TRIM(INDEX(Responses!$A$2:$AN$301,MATCH($A279,Responses!$AQ$2:$AQ$301,0),MATCH(Lists!$B$27,Responses!$A$1:$AN$1,0))&amp;""),""))</f>
        <v/>
      </c>
    </row>
    <row r="280" ht="60" customHeight="1">
      <c r="A280" s="23">
        <f>IF(ISNUMBER(MATCH(276,Responses!$AQ$2:$AQ$301,0)),276,"")</f>
        <v/>
      </c>
      <c r="B280" s="23">
        <f>IF($A280="","",IFERROR(TRIM(INDEX(Responses!$A$2:$AN$301,MATCH($A280,Responses!$AQ$2:$AQ$301,0),MATCH(Lists!$B$3,Responses!$A$1:$AN$1,0))&amp;""),""))</f>
        <v/>
      </c>
      <c r="C280" s="23">
        <f>IF($A280="","",IF(IFERROR(TRIM(INDEX(Responses!$A$2:$AN$301,MATCH($A280,Responses!$AQ$2:$AQ$301,0),MATCH(Lists!$B$5,Responses!$A$1:$AN$1,0))&amp;""),"")&lt;&gt;"",IFERROR(TRIM(INDEX(Responses!$A$2:$AN$301,MATCH($A280,Responses!$AQ$2:$AQ$301,0),MATCH(Lists!$B$5,Responses!$A$1:$AN$1,0))&amp;""),""),IFERROR(TRIM(INDEX(Responses!$A$2:$AN$301,MATCH($A280,Responses!$AQ$2:$AQ$301,0),MATCH(Lists!$B$6,Responses!$A$1:$AN$1,0))&amp;""),"")))</f>
        <v/>
      </c>
      <c r="D280" s="23">
        <f>IF($A280="","",IFERROR(TRIM(INDEX(Responses!$A$2:$AN$301,MATCH($A280,Responses!$AQ$2:$AQ$301,0),MATCH(Lists!$B$24,Responses!$A$1:$AN$1,0))&amp;""),""))</f>
        <v/>
      </c>
      <c r="E280" s="23">
        <f>IF($A280="","",IFERROR(TRIM(INDEX(Responses!$A$2:$AN$301,MATCH($A280,Responses!$AQ$2:$AQ$301,0),MATCH(Lists!$B$25,Responses!$A$1:$AN$1,0))&amp;""),""))</f>
        <v/>
      </c>
      <c r="F280" s="23">
        <f>IF($A280="","",IFERROR(TRIM(INDEX(Responses!$A$2:$AN$301,MATCH($A280,Responses!$AQ$2:$AQ$301,0),MATCH(Lists!$B$26,Responses!$A$1:$AN$1,0))&amp;""),""))</f>
        <v/>
      </c>
      <c r="G280" s="23">
        <f>IF($A280="","",IFERROR(TRIM(INDEX(Responses!$A$2:$AN$301,MATCH($A280,Responses!$AQ$2:$AQ$301,0),MATCH(Lists!$B$27,Responses!$A$1:$AN$1,0))&amp;""),""))</f>
        <v/>
      </c>
    </row>
    <row r="281" ht="60" customHeight="1">
      <c r="A281" s="23">
        <f>IF(ISNUMBER(MATCH(277,Responses!$AQ$2:$AQ$301,0)),277,"")</f>
        <v/>
      </c>
      <c r="B281" s="23">
        <f>IF($A281="","",IFERROR(TRIM(INDEX(Responses!$A$2:$AN$301,MATCH($A281,Responses!$AQ$2:$AQ$301,0),MATCH(Lists!$B$3,Responses!$A$1:$AN$1,0))&amp;""),""))</f>
        <v/>
      </c>
      <c r="C281" s="23">
        <f>IF($A281="","",IF(IFERROR(TRIM(INDEX(Responses!$A$2:$AN$301,MATCH($A281,Responses!$AQ$2:$AQ$301,0),MATCH(Lists!$B$5,Responses!$A$1:$AN$1,0))&amp;""),"")&lt;&gt;"",IFERROR(TRIM(INDEX(Responses!$A$2:$AN$301,MATCH($A281,Responses!$AQ$2:$AQ$301,0),MATCH(Lists!$B$5,Responses!$A$1:$AN$1,0))&amp;""),""),IFERROR(TRIM(INDEX(Responses!$A$2:$AN$301,MATCH($A281,Responses!$AQ$2:$AQ$301,0),MATCH(Lists!$B$6,Responses!$A$1:$AN$1,0))&amp;""),"")))</f>
        <v/>
      </c>
      <c r="D281" s="23">
        <f>IF($A281="","",IFERROR(TRIM(INDEX(Responses!$A$2:$AN$301,MATCH($A281,Responses!$AQ$2:$AQ$301,0),MATCH(Lists!$B$24,Responses!$A$1:$AN$1,0))&amp;""),""))</f>
        <v/>
      </c>
      <c r="E281" s="23">
        <f>IF($A281="","",IFERROR(TRIM(INDEX(Responses!$A$2:$AN$301,MATCH($A281,Responses!$AQ$2:$AQ$301,0),MATCH(Lists!$B$25,Responses!$A$1:$AN$1,0))&amp;""),""))</f>
        <v/>
      </c>
      <c r="F281" s="23">
        <f>IF($A281="","",IFERROR(TRIM(INDEX(Responses!$A$2:$AN$301,MATCH($A281,Responses!$AQ$2:$AQ$301,0),MATCH(Lists!$B$26,Responses!$A$1:$AN$1,0))&amp;""),""))</f>
        <v/>
      </c>
      <c r="G281" s="23">
        <f>IF($A281="","",IFERROR(TRIM(INDEX(Responses!$A$2:$AN$301,MATCH($A281,Responses!$AQ$2:$AQ$301,0),MATCH(Lists!$B$27,Responses!$A$1:$AN$1,0))&amp;""),""))</f>
        <v/>
      </c>
    </row>
    <row r="282" ht="60" customHeight="1">
      <c r="A282" s="23">
        <f>IF(ISNUMBER(MATCH(278,Responses!$AQ$2:$AQ$301,0)),278,"")</f>
        <v/>
      </c>
      <c r="B282" s="23">
        <f>IF($A282="","",IFERROR(TRIM(INDEX(Responses!$A$2:$AN$301,MATCH($A282,Responses!$AQ$2:$AQ$301,0),MATCH(Lists!$B$3,Responses!$A$1:$AN$1,0))&amp;""),""))</f>
        <v/>
      </c>
      <c r="C282" s="23">
        <f>IF($A282="","",IF(IFERROR(TRIM(INDEX(Responses!$A$2:$AN$301,MATCH($A282,Responses!$AQ$2:$AQ$301,0),MATCH(Lists!$B$5,Responses!$A$1:$AN$1,0))&amp;""),"")&lt;&gt;"",IFERROR(TRIM(INDEX(Responses!$A$2:$AN$301,MATCH($A282,Responses!$AQ$2:$AQ$301,0),MATCH(Lists!$B$5,Responses!$A$1:$AN$1,0))&amp;""),""),IFERROR(TRIM(INDEX(Responses!$A$2:$AN$301,MATCH($A282,Responses!$AQ$2:$AQ$301,0),MATCH(Lists!$B$6,Responses!$A$1:$AN$1,0))&amp;""),"")))</f>
        <v/>
      </c>
      <c r="D282" s="23">
        <f>IF($A282="","",IFERROR(TRIM(INDEX(Responses!$A$2:$AN$301,MATCH($A282,Responses!$AQ$2:$AQ$301,0),MATCH(Lists!$B$24,Responses!$A$1:$AN$1,0))&amp;""),""))</f>
        <v/>
      </c>
      <c r="E282" s="23">
        <f>IF($A282="","",IFERROR(TRIM(INDEX(Responses!$A$2:$AN$301,MATCH($A282,Responses!$AQ$2:$AQ$301,0),MATCH(Lists!$B$25,Responses!$A$1:$AN$1,0))&amp;""),""))</f>
        <v/>
      </c>
      <c r="F282" s="23">
        <f>IF($A282="","",IFERROR(TRIM(INDEX(Responses!$A$2:$AN$301,MATCH($A282,Responses!$AQ$2:$AQ$301,0),MATCH(Lists!$B$26,Responses!$A$1:$AN$1,0))&amp;""),""))</f>
        <v/>
      </c>
      <c r="G282" s="23">
        <f>IF($A282="","",IFERROR(TRIM(INDEX(Responses!$A$2:$AN$301,MATCH($A282,Responses!$AQ$2:$AQ$301,0),MATCH(Lists!$B$27,Responses!$A$1:$AN$1,0))&amp;""),""))</f>
        <v/>
      </c>
    </row>
    <row r="283" ht="60" customHeight="1">
      <c r="A283" s="23">
        <f>IF(ISNUMBER(MATCH(279,Responses!$AQ$2:$AQ$301,0)),279,"")</f>
        <v/>
      </c>
      <c r="B283" s="23">
        <f>IF($A283="","",IFERROR(TRIM(INDEX(Responses!$A$2:$AN$301,MATCH($A283,Responses!$AQ$2:$AQ$301,0),MATCH(Lists!$B$3,Responses!$A$1:$AN$1,0))&amp;""),""))</f>
        <v/>
      </c>
      <c r="C283" s="23">
        <f>IF($A283="","",IF(IFERROR(TRIM(INDEX(Responses!$A$2:$AN$301,MATCH($A283,Responses!$AQ$2:$AQ$301,0),MATCH(Lists!$B$5,Responses!$A$1:$AN$1,0))&amp;""),"")&lt;&gt;"",IFERROR(TRIM(INDEX(Responses!$A$2:$AN$301,MATCH($A283,Responses!$AQ$2:$AQ$301,0),MATCH(Lists!$B$5,Responses!$A$1:$AN$1,0))&amp;""),""),IFERROR(TRIM(INDEX(Responses!$A$2:$AN$301,MATCH($A283,Responses!$AQ$2:$AQ$301,0),MATCH(Lists!$B$6,Responses!$A$1:$AN$1,0))&amp;""),"")))</f>
        <v/>
      </c>
      <c r="D283" s="23">
        <f>IF($A283="","",IFERROR(TRIM(INDEX(Responses!$A$2:$AN$301,MATCH($A283,Responses!$AQ$2:$AQ$301,0),MATCH(Lists!$B$24,Responses!$A$1:$AN$1,0))&amp;""),""))</f>
        <v/>
      </c>
      <c r="E283" s="23">
        <f>IF($A283="","",IFERROR(TRIM(INDEX(Responses!$A$2:$AN$301,MATCH($A283,Responses!$AQ$2:$AQ$301,0),MATCH(Lists!$B$25,Responses!$A$1:$AN$1,0))&amp;""),""))</f>
        <v/>
      </c>
      <c r="F283" s="23">
        <f>IF($A283="","",IFERROR(TRIM(INDEX(Responses!$A$2:$AN$301,MATCH($A283,Responses!$AQ$2:$AQ$301,0),MATCH(Lists!$B$26,Responses!$A$1:$AN$1,0))&amp;""),""))</f>
        <v/>
      </c>
      <c r="G283" s="23">
        <f>IF($A283="","",IFERROR(TRIM(INDEX(Responses!$A$2:$AN$301,MATCH($A283,Responses!$AQ$2:$AQ$301,0),MATCH(Lists!$B$27,Responses!$A$1:$AN$1,0))&amp;""),""))</f>
        <v/>
      </c>
    </row>
    <row r="284" ht="60" customHeight="1">
      <c r="A284" s="23">
        <f>IF(ISNUMBER(MATCH(280,Responses!$AQ$2:$AQ$301,0)),280,"")</f>
        <v/>
      </c>
      <c r="B284" s="23">
        <f>IF($A284="","",IFERROR(TRIM(INDEX(Responses!$A$2:$AN$301,MATCH($A284,Responses!$AQ$2:$AQ$301,0),MATCH(Lists!$B$3,Responses!$A$1:$AN$1,0))&amp;""),""))</f>
        <v/>
      </c>
      <c r="C284" s="23">
        <f>IF($A284="","",IF(IFERROR(TRIM(INDEX(Responses!$A$2:$AN$301,MATCH($A284,Responses!$AQ$2:$AQ$301,0),MATCH(Lists!$B$5,Responses!$A$1:$AN$1,0))&amp;""),"")&lt;&gt;"",IFERROR(TRIM(INDEX(Responses!$A$2:$AN$301,MATCH($A284,Responses!$AQ$2:$AQ$301,0),MATCH(Lists!$B$5,Responses!$A$1:$AN$1,0))&amp;""),""),IFERROR(TRIM(INDEX(Responses!$A$2:$AN$301,MATCH($A284,Responses!$AQ$2:$AQ$301,0),MATCH(Lists!$B$6,Responses!$A$1:$AN$1,0))&amp;""),"")))</f>
        <v/>
      </c>
      <c r="D284" s="23">
        <f>IF($A284="","",IFERROR(TRIM(INDEX(Responses!$A$2:$AN$301,MATCH($A284,Responses!$AQ$2:$AQ$301,0),MATCH(Lists!$B$24,Responses!$A$1:$AN$1,0))&amp;""),""))</f>
        <v/>
      </c>
      <c r="E284" s="23">
        <f>IF($A284="","",IFERROR(TRIM(INDEX(Responses!$A$2:$AN$301,MATCH($A284,Responses!$AQ$2:$AQ$301,0),MATCH(Lists!$B$25,Responses!$A$1:$AN$1,0))&amp;""),""))</f>
        <v/>
      </c>
      <c r="F284" s="23">
        <f>IF($A284="","",IFERROR(TRIM(INDEX(Responses!$A$2:$AN$301,MATCH($A284,Responses!$AQ$2:$AQ$301,0),MATCH(Lists!$B$26,Responses!$A$1:$AN$1,0))&amp;""),""))</f>
        <v/>
      </c>
      <c r="G284" s="23">
        <f>IF($A284="","",IFERROR(TRIM(INDEX(Responses!$A$2:$AN$301,MATCH($A284,Responses!$AQ$2:$AQ$301,0),MATCH(Lists!$B$27,Responses!$A$1:$AN$1,0))&amp;""),""))</f>
        <v/>
      </c>
    </row>
    <row r="285" ht="60" customHeight="1">
      <c r="A285" s="23">
        <f>IF(ISNUMBER(MATCH(281,Responses!$AQ$2:$AQ$301,0)),281,"")</f>
        <v/>
      </c>
      <c r="B285" s="23">
        <f>IF($A285="","",IFERROR(TRIM(INDEX(Responses!$A$2:$AN$301,MATCH($A285,Responses!$AQ$2:$AQ$301,0),MATCH(Lists!$B$3,Responses!$A$1:$AN$1,0))&amp;""),""))</f>
        <v/>
      </c>
      <c r="C285" s="23">
        <f>IF($A285="","",IF(IFERROR(TRIM(INDEX(Responses!$A$2:$AN$301,MATCH($A285,Responses!$AQ$2:$AQ$301,0),MATCH(Lists!$B$5,Responses!$A$1:$AN$1,0))&amp;""),"")&lt;&gt;"",IFERROR(TRIM(INDEX(Responses!$A$2:$AN$301,MATCH($A285,Responses!$AQ$2:$AQ$301,0),MATCH(Lists!$B$5,Responses!$A$1:$AN$1,0))&amp;""),""),IFERROR(TRIM(INDEX(Responses!$A$2:$AN$301,MATCH($A285,Responses!$AQ$2:$AQ$301,0),MATCH(Lists!$B$6,Responses!$A$1:$AN$1,0))&amp;""),"")))</f>
        <v/>
      </c>
      <c r="D285" s="23">
        <f>IF($A285="","",IFERROR(TRIM(INDEX(Responses!$A$2:$AN$301,MATCH($A285,Responses!$AQ$2:$AQ$301,0),MATCH(Lists!$B$24,Responses!$A$1:$AN$1,0))&amp;""),""))</f>
        <v/>
      </c>
      <c r="E285" s="23">
        <f>IF($A285="","",IFERROR(TRIM(INDEX(Responses!$A$2:$AN$301,MATCH($A285,Responses!$AQ$2:$AQ$301,0),MATCH(Lists!$B$25,Responses!$A$1:$AN$1,0))&amp;""),""))</f>
        <v/>
      </c>
      <c r="F285" s="23">
        <f>IF($A285="","",IFERROR(TRIM(INDEX(Responses!$A$2:$AN$301,MATCH($A285,Responses!$AQ$2:$AQ$301,0),MATCH(Lists!$B$26,Responses!$A$1:$AN$1,0))&amp;""),""))</f>
        <v/>
      </c>
      <c r="G285" s="23">
        <f>IF($A285="","",IFERROR(TRIM(INDEX(Responses!$A$2:$AN$301,MATCH($A285,Responses!$AQ$2:$AQ$301,0),MATCH(Lists!$B$27,Responses!$A$1:$AN$1,0))&amp;""),""))</f>
        <v/>
      </c>
    </row>
    <row r="286" ht="60" customHeight="1">
      <c r="A286" s="23">
        <f>IF(ISNUMBER(MATCH(282,Responses!$AQ$2:$AQ$301,0)),282,"")</f>
        <v/>
      </c>
      <c r="B286" s="23">
        <f>IF($A286="","",IFERROR(TRIM(INDEX(Responses!$A$2:$AN$301,MATCH($A286,Responses!$AQ$2:$AQ$301,0),MATCH(Lists!$B$3,Responses!$A$1:$AN$1,0))&amp;""),""))</f>
        <v/>
      </c>
      <c r="C286" s="23">
        <f>IF($A286="","",IF(IFERROR(TRIM(INDEX(Responses!$A$2:$AN$301,MATCH($A286,Responses!$AQ$2:$AQ$301,0),MATCH(Lists!$B$5,Responses!$A$1:$AN$1,0))&amp;""),"")&lt;&gt;"",IFERROR(TRIM(INDEX(Responses!$A$2:$AN$301,MATCH($A286,Responses!$AQ$2:$AQ$301,0),MATCH(Lists!$B$5,Responses!$A$1:$AN$1,0))&amp;""),""),IFERROR(TRIM(INDEX(Responses!$A$2:$AN$301,MATCH($A286,Responses!$AQ$2:$AQ$301,0),MATCH(Lists!$B$6,Responses!$A$1:$AN$1,0))&amp;""),"")))</f>
        <v/>
      </c>
      <c r="D286" s="23">
        <f>IF($A286="","",IFERROR(TRIM(INDEX(Responses!$A$2:$AN$301,MATCH($A286,Responses!$AQ$2:$AQ$301,0),MATCH(Lists!$B$24,Responses!$A$1:$AN$1,0))&amp;""),""))</f>
        <v/>
      </c>
      <c r="E286" s="23">
        <f>IF($A286="","",IFERROR(TRIM(INDEX(Responses!$A$2:$AN$301,MATCH($A286,Responses!$AQ$2:$AQ$301,0),MATCH(Lists!$B$25,Responses!$A$1:$AN$1,0))&amp;""),""))</f>
        <v/>
      </c>
      <c r="F286" s="23">
        <f>IF($A286="","",IFERROR(TRIM(INDEX(Responses!$A$2:$AN$301,MATCH($A286,Responses!$AQ$2:$AQ$301,0),MATCH(Lists!$B$26,Responses!$A$1:$AN$1,0))&amp;""),""))</f>
        <v/>
      </c>
      <c r="G286" s="23">
        <f>IF($A286="","",IFERROR(TRIM(INDEX(Responses!$A$2:$AN$301,MATCH($A286,Responses!$AQ$2:$AQ$301,0),MATCH(Lists!$B$27,Responses!$A$1:$AN$1,0))&amp;""),""))</f>
        <v/>
      </c>
    </row>
    <row r="287" ht="60" customHeight="1">
      <c r="A287" s="23">
        <f>IF(ISNUMBER(MATCH(283,Responses!$AQ$2:$AQ$301,0)),283,"")</f>
        <v/>
      </c>
      <c r="B287" s="23">
        <f>IF($A287="","",IFERROR(TRIM(INDEX(Responses!$A$2:$AN$301,MATCH($A287,Responses!$AQ$2:$AQ$301,0),MATCH(Lists!$B$3,Responses!$A$1:$AN$1,0))&amp;""),""))</f>
        <v/>
      </c>
      <c r="C287" s="23">
        <f>IF($A287="","",IF(IFERROR(TRIM(INDEX(Responses!$A$2:$AN$301,MATCH($A287,Responses!$AQ$2:$AQ$301,0),MATCH(Lists!$B$5,Responses!$A$1:$AN$1,0))&amp;""),"")&lt;&gt;"",IFERROR(TRIM(INDEX(Responses!$A$2:$AN$301,MATCH($A287,Responses!$AQ$2:$AQ$301,0),MATCH(Lists!$B$5,Responses!$A$1:$AN$1,0))&amp;""),""),IFERROR(TRIM(INDEX(Responses!$A$2:$AN$301,MATCH($A287,Responses!$AQ$2:$AQ$301,0),MATCH(Lists!$B$6,Responses!$A$1:$AN$1,0))&amp;""),"")))</f>
        <v/>
      </c>
      <c r="D287" s="23">
        <f>IF($A287="","",IFERROR(TRIM(INDEX(Responses!$A$2:$AN$301,MATCH($A287,Responses!$AQ$2:$AQ$301,0),MATCH(Lists!$B$24,Responses!$A$1:$AN$1,0))&amp;""),""))</f>
        <v/>
      </c>
      <c r="E287" s="23">
        <f>IF($A287="","",IFERROR(TRIM(INDEX(Responses!$A$2:$AN$301,MATCH($A287,Responses!$AQ$2:$AQ$301,0),MATCH(Lists!$B$25,Responses!$A$1:$AN$1,0))&amp;""),""))</f>
        <v/>
      </c>
      <c r="F287" s="23">
        <f>IF($A287="","",IFERROR(TRIM(INDEX(Responses!$A$2:$AN$301,MATCH($A287,Responses!$AQ$2:$AQ$301,0),MATCH(Lists!$B$26,Responses!$A$1:$AN$1,0))&amp;""),""))</f>
        <v/>
      </c>
      <c r="G287" s="23">
        <f>IF($A287="","",IFERROR(TRIM(INDEX(Responses!$A$2:$AN$301,MATCH($A287,Responses!$AQ$2:$AQ$301,0),MATCH(Lists!$B$27,Responses!$A$1:$AN$1,0))&amp;""),""))</f>
        <v/>
      </c>
    </row>
    <row r="288" ht="60" customHeight="1">
      <c r="A288" s="23">
        <f>IF(ISNUMBER(MATCH(284,Responses!$AQ$2:$AQ$301,0)),284,"")</f>
        <v/>
      </c>
      <c r="B288" s="23">
        <f>IF($A288="","",IFERROR(TRIM(INDEX(Responses!$A$2:$AN$301,MATCH($A288,Responses!$AQ$2:$AQ$301,0),MATCH(Lists!$B$3,Responses!$A$1:$AN$1,0))&amp;""),""))</f>
        <v/>
      </c>
      <c r="C288" s="23">
        <f>IF($A288="","",IF(IFERROR(TRIM(INDEX(Responses!$A$2:$AN$301,MATCH($A288,Responses!$AQ$2:$AQ$301,0),MATCH(Lists!$B$5,Responses!$A$1:$AN$1,0))&amp;""),"")&lt;&gt;"",IFERROR(TRIM(INDEX(Responses!$A$2:$AN$301,MATCH($A288,Responses!$AQ$2:$AQ$301,0),MATCH(Lists!$B$5,Responses!$A$1:$AN$1,0))&amp;""),""),IFERROR(TRIM(INDEX(Responses!$A$2:$AN$301,MATCH($A288,Responses!$AQ$2:$AQ$301,0),MATCH(Lists!$B$6,Responses!$A$1:$AN$1,0))&amp;""),"")))</f>
        <v/>
      </c>
      <c r="D288" s="23">
        <f>IF($A288="","",IFERROR(TRIM(INDEX(Responses!$A$2:$AN$301,MATCH($A288,Responses!$AQ$2:$AQ$301,0),MATCH(Lists!$B$24,Responses!$A$1:$AN$1,0))&amp;""),""))</f>
        <v/>
      </c>
      <c r="E288" s="23">
        <f>IF($A288="","",IFERROR(TRIM(INDEX(Responses!$A$2:$AN$301,MATCH($A288,Responses!$AQ$2:$AQ$301,0),MATCH(Lists!$B$25,Responses!$A$1:$AN$1,0))&amp;""),""))</f>
        <v/>
      </c>
      <c r="F288" s="23">
        <f>IF($A288="","",IFERROR(TRIM(INDEX(Responses!$A$2:$AN$301,MATCH($A288,Responses!$AQ$2:$AQ$301,0),MATCH(Lists!$B$26,Responses!$A$1:$AN$1,0))&amp;""),""))</f>
        <v/>
      </c>
      <c r="G288" s="23">
        <f>IF($A288="","",IFERROR(TRIM(INDEX(Responses!$A$2:$AN$301,MATCH($A288,Responses!$AQ$2:$AQ$301,0),MATCH(Lists!$B$27,Responses!$A$1:$AN$1,0))&amp;""),""))</f>
        <v/>
      </c>
    </row>
    <row r="289" ht="60" customHeight="1">
      <c r="A289" s="23">
        <f>IF(ISNUMBER(MATCH(285,Responses!$AQ$2:$AQ$301,0)),285,"")</f>
        <v/>
      </c>
      <c r="B289" s="23">
        <f>IF($A289="","",IFERROR(TRIM(INDEX(Responses!$A$2:$AN$301,MATCH($A289,Responses!$AQ$2:$AQ$301,0),MATCH(Lists!$B$3,Responses!$A$1:$AN$1,0))&amp;""),""))</f>
        <v/>
      </c>
      <c r="C289" s="23">
        <f>IF($A289="","",IF(IFERROR(TRIM(INDEX(Responses!$A$2:$AN$301,MATCH($A289,Responses!$AQ$2:$AQ$301,0),MATCH(Lists!$B$5,Responses!$A$1:$AN$1,0))&amp;""),"")&lt;&gt;"",IFERROR(TRIM(INDEX(Responses!$A$2:$AN$301,MATCH($A289,Responses!$AQ$2:$AQ$301,0),MATCH(Lists!$B$5,Responses!$A$1:$AN$1,0))&amp;""),""),IFERROR(TRIM(INDEX(Responses!$A$2:$AN$301,MATCH($A289,Responses!$AQ$2:$AQ$301,0),MATCH(Lists!$B$6,Responses!$A$1:$AN$1,0))&amp;""),"")))</f>
        <v/>
      </c>
      <c r="D289" s="23">
        <f>IF($A289="","",IFERROR(TRIM(INDEX(Responses!$A$2:$AN$301,MATCH($A289,Responses!$AQ$2:$AQ$301,0),MATCH(Lists!$B$24,Responses!$A$1:$AN$1,0))&amp;""),""))</f>
        <v/>
      </c>
      <c r="E289" s="23">
        <f>IF($A289="","",IFERROR(TRIM(INDEX(Responses!$A$2:$AN$301,MATCH($A289,Responses!$AQ$2:$AQ$301,0),MATCH(Lists!$B$25,Responses!$A$1:$AN$1,0))&amp;""),""))</f>
        <v/>
      </c>
      <c r="F289" s="23">
        <f>IF($A289="","",IFERROR(TRIM(INDEX(Responses!$A$2:$AN$301,MATCH($A289,Responses!$AQ$2:$AQ$301,0),MATCH(Lists!$B$26,Responses!$A$1:$AN$1,0))&amp;""),""))</f>
        <v/>
      </c>
      <c r="G289" s="23">
        <f>IF($A289="","",IFERROR(TRIM(INDEX(Responses!$A$2:$AN$301,MATCH($A289,Responses!$AQ$2:$AQ$301,0),MATCH(Lists!$B$27,Responses!$A$1:$AN$1,0))&amp;""),""))</f>
        <v/>
      </c>
    </row>
    <row r="290" ht="60" customHeight="1">
      <c r="A290" s="23">
        <f>IF(ISNUMBER(MATCH(286,Responses!$AQ$2:$AQ$301,0)),286,"")</f>
        <v/>
      </c>
      <c r="B290" s="23">
        <f>IF($A290="","",IFERROR(TRIM(INDEX(Responses!$A$2:$AN$301,MATCH($A290,Responses!$AQ$2:$AQ$301,0),MATCH(Lists!$B$3,Responses!$A$1:$AN$1,0))&amp;""),""))</f>
        <v/>
      </c>
      <c r="C290" s="23">
        <f>IF($A290="","",IF(IFERROR(TRIM(INDEX(Responses!$A$2:$AN$301,MATCH($A290,Responses!$AQ$2:$AQ$301,0),MATCH(Lists!$B$5,Responses!$A$1:$AN$1,0))&amp;""),"")&lt;&gt;"",IFERROR(TRIM(INDEX(Responses!$A$2:$AN$301,MATCH($A290,Responses!$AQ$2:$AQ$301,0),MATCH(Lists!$B$5,Responses!$A$1:$AN$1,0))&amp;""),""),IFERROR(TRIM(INDEX(Responses!$A$2:$AN$301,MATCH($A290,Responses!$AQ$2:$AQ$301,0),MATCH(Lists!$B$6,Responses!$A$1:$AN$1,0))&amp;""),"")))</f>
        <v/>
      </c>
      <c r="D290" s="23">
        <f>IF($A290="","",IFERROR(TRIM(INDEX(Responses!$A$2:$AN$301,MATCH($A290,Responses!$AQ$2:$AQ$301,0),MATCH(Lists!$B$24,Responses!$A$1:$AN$1,0))&amp;""),""))</f>
        <v/>
      </c>
      <c r="E290" s="23">
        <f>IF($A290="","",IFERROR(TRIM(INDEX(Responses!$A$2:$AN$301,MATCH($A290,Responses!$AQ$2:$AQ$301,0),MATCH(Lists!$B$25,Responses!$A$1:$AN$1,0))&amp;""),""))</f>
        <v/>
      </c>
      <c r="F290" s="23">
        <f>IF($A290="","",IFERROR(TRIM(INDEX(Responses!$A$2:$AN$301,MATCH($A290,Responses!$AQ$2:$AQ$301,0),MATCH(Lists!$B$26,Responses!$A$1:$AN$1,0))&amp;""),""))</f>
        <v/>
      </c>
      <c r="G290" s="23">
        <f>IF($A290="","",IFERROR(TRIM(INDEX(Responses!$A$2:$AN$301,MATCH($A290,Responses!$AQ$2:$AQ$301,0),MATCH(Lists!$B$27,Responses!$A$1:$AN$1,0))&amp;""),""))</f>
        <v/>
      </c>
    </row>
    <row r="291" ht="60" customHeight="1">
      <c r="A291" s="23">
        <f>IF(ISNUMBER(MATCH(287,Responses!$AQ$2:$AQ$301,0)),287,"")</f>
        <v/>
      </c>
      <c r="B291" s="23">
        <f>IF($A291="","",IFERROR(TRIM(INDEX(Responses!$A$2:$AN$301,MATCH($A291,Responses!$AQ$2:$AQ$301,0),MATCH(Lists!$B$3,Responses!$A$1:$AN$1,0))&amp;""),""))</f>
        <v/>
      </c>
      <c r="C291" s="23">
        <f>IF($A291="","",IF(IFERROR(TRIM(INDEX(Responses!$A$2:$AN$301,MATCH($A291,Responses!$AQ$2:$AQ$301,0),MATCH(Lists!$B$5,Responses!$A$1:$AN$1,0))&amp;""),"")&lt;&gt;"",IFERROR(TRIM(INDEX(Responses!$A$2:$AN$301,MATCH($A291,Responses!$AQ$2:$AQ$301,0),MATCH(Lists!$B$5,Responses!$A$1:$AN$1,0))&amp;""),""),IFERROR(TRIM(INDEX(Responses!$A$2:$AN$301,MATCH($A291,Responses!$AQ$2:$AQ$301,0),MATCH(Lists!$B$6,Responses!$A$1:$AN$1,0))&amp;""),"")))</f>
        <v/>
      </c>
      <c r="D291" s="23">
        <f>IF($A291="","",IFERROR(TRIM(INDEX(Responses!$A$2:$AN$301,MATCH($A291,Responses!$AQ$2:$AQ$301,0),MATCH(Lists!$B$24,Responses!$A$1:$AN$1,0))&amp;""),""))</f>
        <v/>
      </c>
      <c r="E291" s="23">
        <f>IF($A291="","",IFERROR(TRIM(INDEX(Responses!$A$2:$AN$301,MATCH($A291,Responses!$AQ$2:$AQ$301,0),MATCH(Lists!$B$25,Responses!$A$1:$AN$1,0))&amp;""),""))</f>
        <v/>
      </c>
      <c r="F291" s="23">
        <f>IF($A291="","",IFERROR(TRIM(INDEX(Responses!$A$2:$AN$301,MATCH($A291,Responses!$AQ$2:$AQ$301,0),MATCH(Lists!$B$26,Responses!$A$1:$AN$1,0))&amp;""),""))</f>
        <v/>
      </c>
      <c r="G291" s="23">
        <f>IF($A291="","",IFERROR(TRIM(INDEX(Responses!$A$2:$AN$301,MATCH($A291,Responses!$AQ$2:$AQ$301,0),MATCH(Lists!$B$27,Responses!$A$1:$AN$1,0))&amp;""),""))</f>
        <v/>
      </c>
    </row>
    <row r="292" ht="60" customHeight="1">
      <c r="A292" s="23">
        <f>IF(ISNUMBER(MATCH(288,Responses!$AQ$2:$AQ$301,0)),288,"")</f>
        <v/>
      </c>
      <c r="B292" s="23">
        <f>IF($A292="","",IFERROR(TRIM(INDEX(Responses!$A$2:$AN$301,MATCH($A292,Responses!$AQ$2:$AQ$301,0),MATCH(Lists!$B$3,Responses!$A$1:$AN$1,0))&amp;""),""))</f>
        <v/>
      </c>
      <c r="C292" s="23">
        <f>IF($A292="","",IF(IFERROR(TRIM(INDEX(Responses!$A$2:$AN$301,MATCH($A292,Responses!$AQ$2:$AQ$301,0),MATCH(Lists!$B$5,Responses!$A$1:$AN$1,0))&amp;""),"")&lt;&gt;"",IFERROR(TRIM(INDEX(Responses!$A$2:$AN$301,MATCH($A292,Responses!$AQ$2:$AQ$301,0),MATCH(Lists!$B$5,Responses!$A$1:$AN$1,0))&amp;""),""),IFERROR(TRIM(INDEX(Responses!$A$2:$AN$301,MATCH($A292,Responses!$AQ$2:$AQ$301,0),MATCH(Lists!$B$6,Responses!$A$1:$AN$1,0))&amp;""),"")))</f>
        <v/>
      </c>
      <c r="D292" s="23">
        <f>IF($A292="","",IFERROR(TRIM(INDEX(Responses!$A$2:$AN$301,MATCH($A292,Responses!$AQ$2:$AQ$301,0),MATCH(Lists!$B$24,Responses!$A$1:$AN$1,0))&amp;""),""))</f>
        <v/>
      </c>
      <c r="E292" s="23">
        <f>IF($A292="","",IFERROR(TRIM(INDEX(Responses!$A$2:$AN$301,MATCH($A292,Responses!$AQ$2:$AQ$301,0),MATCH(Lists!$B$25,Responses!$A$1:$AN$1,0))&amp;""),""))</f>
        <v/>
      </c>
      <c r="F292" s="23">
        <f>IF($A292="","",IFERROR(TRIM(INDEX(Responses!$A$2:$AN$301,MATCH($A292,Responses!$AQ$2:$AQ$301,0),MATCH(Lists!$B$26,Responses!$A$1:$AN$1,0))&amp;""),""))</f>
        <v/>
      </c>
      <c r="G292" s="23">
        <f>IF($A292="","",IFERROR(TRIM(INDEX(Responses!$A$2:$AN$301,MATCH($A292,Responses!$AQ$2:$AQ$301,0),MATCH(Lists!$B$27,Responses!$A$1:$AN$1,0))&amp;""),""))</f>
        <v/>
      </c>
    </row>
    <row r="293" ht="60" customHeight="1">
      <c r="A293" s="23">
        <f>IF(ISNUMBER(MATCH(289,Responses!$AQ$2:$AQ$301,0)),289,"")</f>
        <v/>
      </c>
      <c r="B293" s="23">
        <f>IF($A293="","",IFERROR(TRIM(INDEX(Responses!$A$2:$AN$301,MATCH($A293,Responses!$AQ$2:$AQ$301,0),MATCH(Lists!$B$3,Responses!$A$1:$AN$1,0))&amp;""),""))</f>
        <v/>
      </c>
      <c r="C293" s="23">
        <f>IF($A293="","",IF(IFERROR(TRIM(INDEX(Responses!$A$2:$AN$301,MATCH($A293,Responses!$AQ$2:$AQ$301,0),MATCH(Lists!$B$5,Responses!$A$1:$AN$1,0))&amp;""),"")&lt;&gt;"",IFERROR(TRIM(INDEX(Responses!$A$2:$AN$301,MATCH($A293,Responses!$AQ$2:$AQ$301,0),MATCH(Lists!$B$5,Responses!$A$1:$AN$1,0))&amp;""),""),IFERROR(TRIM(INDEX(Responses!$A$2:$AN$301,MATCH($A293,Responses!$AQ$2:$AQ$301,0),MATCH(Lists!$B$6,Responses!$A$1:$AN$1,0))&amp;""),"")))</f>
        <v/>
      </c>
      <c r="D293" s="23">
        <f>IF($A293="","",IFERROR(TRIM(INDEX(Responses!$A$2:$AN$301,MATCH($A293,Responses!$AQ$2:$AQ$301,0),MATCH(Lists!$B$24,Responses!$A$1:$AN$1,0))&amp;""),""))</f>
        <v/>
      </c>
      <c r="E293" s="23">
        <f>IF($A293="","",IFERROR(TRIM(INDEX(Responses!$A$2:$AN$301,MATCH($A293,Responses!$AQ$2:$AQ$301,0),MATCH(Lists!$B$25,Responses!$A$1:$AN$1,0))&amp;""),""))</f>
        <v/>
      </c>
      <c r="F293" s="23">
        <f>IF($A293="","",IFERROR(TRIM(INDEX(Responses!$A$2:$AN$301,MATCH($A293,Responses!$AQ$2:$AQ$301,0),MATCH(Lists!$B$26,Responses!$A$1:$AN$1,0))&amp;""),""))</f>
        <v/>
      </c>
      <c r="G293" s="23">
        <f>IF($A293="","",IFERROR(TRIM(INDEX(Responses!$A$2:$AN$301,MATCH($A293,Responses!$AQ$2:$AQ$301,0),MATCH(Lists!$B$27,Responses!$A$1:$AN$1,0))&amp;""),""))</f>
        <v/>
      </c>
    </row>
    <row r="294" ht="60" customHeight="1">
      <c r="A294" s="23">
        <f>IF(ISNUMBER(MATCH(290,Responses!$AQ$2:$AQ$301,0)),290,"")</f>
        <v/>
      </c>
      <c r="B294" s="23">
        <f>IF($A294="","",IFERROR(TRIM(INDEX(Responses!$A$2:$AN$301,MATCH($A294,Responses!$AQ$2:$AQ$301,0),MATCH(Lists!$B$3,Responses!$A$1:$AN$1,0))&amp;""),""))</f>
        <v/>
      </c>
      <c r="C294" s="23">
        <f>IF($A294="","",IF(IFERROR(TRIM(INDEX(Responses!$A$2:$AN$301,MATCH($A294,Responses!$AQ$2:$AQ$301,0),MATCH(Lists!$B$5,Responses!$A$1:$AN$1,0))&amp;""),"")&lt;&gt;"",IFERROR(TRIM(INDEX(Responses!$A$2:$AN$301,MATCH($A294,Responses!$AQ$2:$AQ$301,0),MATCH(Lists!$B$5,Responses!$A$1:$AN$1,0))&amp;""),""),IFERROR(TRIM(INDEX(Responses!$A$2:$AN$301,MATCH($A294,Responses!$AQ$2:$AQ$301,0),MATCH(Lists!$B$6,Responses!$A$1:$AN$1,0))&amp;""),"")))</f>
        <v/>
      </c>
      <c r="D294" s="23">
        <f>IF($A294="","",IFERROR(TRIM(INDEX(Responses!$A$2:$AN$301,MATCH($A294,Responses!$AQ$2:$AQ$301,0),MATCH(Lists!$B$24,Responses!$A$1:$AN$1,0))&amp;""),""))</f>
        <v/>
      </c>
      <c r="E294" s="23">
        <f>IF($A294="","",IFERROR(TRIM(INDEX(Responses!$A$2:$AN$301,MATCH($A294,Responses!$AQ$2:$AQ$301,0),MATCH(Lists!$B$25,Responses!$A$1:$AN$1,0))&amp;""),""))</f>
        <v/>
      </c>
      <c r="F294" s="23">
        <f>IF($A294="","",IFERROR(TRIM(INDEX(Responses!$A$2:$AN$301,MATCH($A294,Responses!$AQ$2:$AQ$301,0),MATCH(Lists!$B$26,Responses!$A$1:$AN$1,0))&amp;""),""))</f>
        <v/>
      </c>
      <c r="G294" s="23">
        <f>IF($A294="","",IFERROR(TRIM(INDEX(Responses!$A$2:$AN$301,MATCH($A294,Responses!$AQ$2:$AQ$301,0),MATCH(Lists!$B$27,Responses!$A$1:$AN$1,0))&amp;""),""))</f>
        <v/>
      </c>
    </row>
    <row r="295" ht="60" customHeight="1">
      <c r="A295" s="23">
        <f>IF(ISNUMBER(MATCH(291,Responses!$AQ$2:$AQ$301,0)),291,"")</f>
        <v/>
      </c>
      <c r="B295" s="23">
        <f>IF($A295="","",IFERROR(TRIM(INDEX(Responses!$A$2:$AN$301,MATCH($A295,Responses!$AQ$2:$AQ$301,0),MATCH(Lists!$B$3,Responses!$A$1:$AN$1,0))&amp;""),""))</f>
        <v/>
      </c>
      <c r="C295" s="23">
        <f>IF($A295="","",IF(IFERROR(TRIM(INDEX(Responses!$A$2:$AN$301,MATCH($A295,Responses!$AQ$2:$AQ$301,0),MATCH(Lists!$B$5,Responses!$A$1:$AN$1,0))&amp;""),"")&lt;&gt;"",IFERROR(TRIM(INDEX(Responses!$A$2:$AN$301,MATCH($A295,Responses!$AQ$2:$AQ$301,0),MATCH(Lists!$B$5,Responses!$A$1:$AN$1,0))&amp;""),""),IFERROR(TRIM(INDEX(Responses!$A$2:$AN$301,MATCH($A295,Responses!$AQ$2:$AQ$301,0),MATCH(Lists!$B$6,Responses!$A$1:$AN$1,0))&amp;""),"")))</f>
        <v/>
      </c>
      <c r="D295" s="23">
        <f>IF($A295="","",IFERROR(TRIM(INDEX(Responses!$A$2:$AN$301,MATCH($A295,Responses!$AQ$2:$AQ$301,0),MATCH(Lists!$B$24,Responses!$A$1:$AN$1,0))&amp;""),""))</f>
        <v/>
      </c>
      <c r="E295" s="23">
        <f>IF($A295="","",IFERROR(TRIM(INDEX(Responses!$A$2:$AN$301,MATCH($A295,Responses!$AQ$2:$AQ$301,0),MATCH(Lists!$B$25,Responses!$A$1:$AN$1,0))&amp;""),""))</f>
        <v/>
      </c>
      <c r="F295" s="23">
        <f>IF($A295="","",IFERROR(TRIM(INDEX(Responses!$A$2:$AN$301,MATCH($A295,Responses!$AQ$2:$AQ$301,0),MATCH(Lists!$B$26,Responses!$A$1:$AN$1,0))&amp;""),""))</f>
        <v/>
      </c>
      <c r="G295" s="23">
        <f>IF($A295="","",IFERROR(TRIM(INDEX(Responses!$A$2:$AN$301,MATCH($A295,Responses!$AQ$2:$AQ$301,0),MATCH(Lists!$B$27,Responses!$A$1:$AN$1,0))&amp;""),""))</f>
        <v/>
      </c>
    </row>
    <row r="296" ht="60" customHeight="1">
      <c r="A296" s="23">
        <f>IF(ISNUMBER(MATCH(292,Responses!$AQ$2:$AQ$301,0)),292,"")</f>
        <v/>
      </c>
      <c r="B296" s="23">
        <f>IF($A296="","",IFERROR(TRIM(INDEX(Responses!$A$2:$AN$301,MATCH($A296,Responses!$AQ$2:$AQ$301,0),MATCH(Lists!$B$3,Responses!$A$1:$AN$1,0))&amp;""),""))</f>
        <v/>
      </c>
      <c r="C296" s="23">
        <f>IF($A296="","",IF(IFERROR(TRIM(INDEX(Responses!$A$2:$AN$301,MATCH($A296,Responses!$AQ$2:$AQ$301,0),MATCH(Lists!$B$5,Responses!$A$1:$AN$1,0))&amp;""),"")&lt;&gt;"",IFERROR(TRIM(INDEX(Responses!$A$2:$AN$301,MATCH($A296,Responses!$AQ$2:$AQ$301,0),MATCH(Lists!$B$5,Responses!$A$1:$AN$1,0))&amp;""),""),IFERROR(TRIM(INDEX(Responses!$A$2:$AN$301,MATCH($A296,Responses!$AQ$2:$AQ$301,0),MATCH(Lists!$B$6,Responses!$A$1:$AN$1,0))&amp;""),"")))</f>
        <v/>
      </c>
      <c r="D296" s="23">
        <f>IF($A296="","",IFERROR(TRIM(INDEX(Responses!$A$2:$AN$301,MATCH($A296,Responses!$AQ$2:$AQ$301,0),MATCH(Lists!$B$24,Responses!$A$1:$AN$1,0))&amp;""),""))</f>
        <v/>
      </c>
      <c r="E296" s="23">
        <f>IF($A296="","",IFERROR(TRIM(INDEX(Responses!$A$2:$AN$301,MATCH($A296,Responses!$AQ$2:$AQ$301,0),MATCH(Lists!$B$25,Responses!$A$1:$AN$1,0))&amp;""),""))</f>
        <v/>
      </c>
      <c r="F296" s="23">
        <f>IF($A296="","",IFERROR(TRIM(INDEX(Responses!$A$2:$AN$301,MATCH($A296,Responses!$AQ$2:$AQ$301,0),MATCH(Lists!$B$26,Responses!$A$1:$AN$1,0))&amp;""),""))</f>
        <v/>
      </c>
      <c r="G296" s="23">
        <f>IF($A296="","",IFERROR(TRIM(INDEX(Responses!$A$2:$AN$301,MATCH($A296,Responses!$AQ$2:$AQ$301,0),MATCH(Lists!$B$27,Responses!$A$1:$AN$1,0))&amp;""),""))</f>
        <v/>
      </c>
    </row>
    <row r="297" ht="60" customHeight="1">
      <c r="A297" s="23">
        <f>IF(ISNUMBER(MATCH(293,Responses!$AQ$2:$AQ$301,0)),293,"")</f>
        <v/>
      </c>
      <c r="B297" s="23">
        <f>IF($A297="","",IFERROR(TRIM(INDEX(Responses!$A$2:$AN$301,MATCH($A297,Responses!$AQ$2:$AQ$301,0),MATCH(Lists!$B$3,Responses!$A$1:$AN$1,0))&amp;""),""))</f>
        <v/>
      </c>
      <c r="C297" s="23">
        <f>IF($A297="","",IF(IFERROR(TRIM(INDEX(Responses!$A$2:$AN$301,MATCH($A297,Responses!$AQ$2:$AQ$301,0),MATCH(Lists!$B$5,Responses!$A$1:$AN$1,0))&amp;""),"")&lt;&gt;"",IFERROR(TRIM(INDEX(Responses!$A$2:$AN$301,MATCH($A297,Responses!$AQ$2:$AQ$301,0),MATCH(Lists!$B$5,Responses!$A$1:$AN$1,0))&amp;""),""),IFERROR(TRIM(INDEX(Responses!$A$2:$AN$301,MATCH($A297,Responses!$AQ$2:$AQ$301,0),MATCH(Lists!$B$6,Responses!$A$1:$AN$1,0))&amp;""),"")))</f>
        <v/>
      </c>
      <c r="D297" s="23">
        <f>IF($A297="","",IFERROR(TRIM(INDEX(Responses!$A$2:$AN$301,MATCH($A297,Responses!$AQ$2:$AQ$301,0),MATCH(Lists!$B$24,Responses!$A$1:$AN$1,0))&amp;""),""))</f>
        <v/>
      </c>
      <c r="E297" s="23">
        <f>IF($A297="","",IFERROR(TRIM(INDEX(Responses!$A$2:$AN$301,MATCH($A297,Responses!$AQ$2:$AQ$301,0),MATCH(Lists!$B$25,Responses!$A$1:$AN$1,0))&amp;""),""))</f>
        <v/>
      </c>
      <c r="F297" s="23">
        <f>IF($A297="","",IFERROR(TRIM(INDEX(Responses!$A$2:$AN$301,MATCH($A297,Responses!$AQ$2:$AQ$301,0),MATCH(Lists!$B$26,Responses!$A$1:$AN$1,0))&amp;""),""))</f>
        <v/>
      </c>
      <c r="G297" s="23">
        <f>IF($A297="","",IFERROR(TRIM(INDEX(Responses!$A$2:$AN$301,MATCH($A297,Responses!$AQ$2:$AQ$301,0),MATCH(Lists!$B$27,Responses!$A$1:$AN$1,0))&amp;""),""))</f>
        <v/>
      </c>
    </row>
    <row r="298" ht="60" customHeight="1">
      <c r="A298" s="23">
        <f>IF(ISNUMBER(MATCH(294,Responses!$AQ$2:$AQ$301,0)),294,"")</f>
        <v/>
      </c>
      <c r="B298" s="23">
        <f>IF($A298="","",IFERROR(TRIM(INDEX(Responses!$A$2:$AN$301,MATCH($A298,Responses!$AQ$2:$AQ$301,0),MATCH(Lists!$B$3,Responses!$A$1:$AN$1,0))&amp;""),""))</f>
        <v/>
      </c>
      <c r="C298" s="23">
        <f>IF($A298="","",IF(IFERROR(TRIM(INDEX(Responses!$A$2:$AN$301,MATCH($A298,Responses!$AQ$2:$AQ$301,0),MATCH(Lists!$B$5,Responses!$A$1:$AN$1,0))&amp;""),"")&lt;&gt;"",IFERROR(TRIM(INDEX(Responses!$A$2:$AN$301,MATCH($A298,Responses!$AQ$2:$AQ$301,0),MATCH(Lists!$B$5,Responses!$A$1:$AN$1,0))&amp;""),""),IFERROR(TRIM(INDEX(Responses!$A$2:$AN$301,MATCH($A298,Responses!$AQ$2:$AQ$301,0),MATCH(Lists!$B$6,Responses!$A$1:$AN$1,0))&amp;""),"")))</f>
        <v/>
      </c>
      <c r="D298" s="23">
        <f>IF($A298="","",IFERROR(TRIM(INDEX(Responses!$A$2:$AN$301,MATCH($A298,Responses!$AQ$2:$AQ$301,0),MATCH(Lists!$B$24,Responses!$A$1:$AN$1,0))&amp;""),""))</f>
        <v/>
      </c>
      <c r="E298" s="23">
        <f>IF($A298="","",IFERROR(TRIM(INDEX(Responses!$A$2:$AN$301,MATCH($A298,Responses!$AQ$2:$AQ$301,0),MATCH(Lists!$B$25,Responses!$A$1:$AN$1,0))&amp;""),""))</f>
        <v/>
      </c>
      <c r="F298" s="23">
        <f>IF($A298="","",IFERROR(TRIM(INDEX(Responses!$A$2:$AN$301,MATCH($A298,Responses!$AQ$2:$AQ$301,0),MATCH(Lists!$B$26,Responses!$A$1:$AN$1,0))&amp;""),""))</f>
        <v/>
      </c>
      <c r="G298" s="23">
        <f>IF($A298="","",IFERROR(TRIM(INDEX(Responses!$A$2:$AN$301,MATCH($A298,Responses!$AQ$2:$AQ$301,0),MATCH(Lists!$B$27,Responses!$A$1:$AN$1,0))&amp;""),""))</f>
        <v/>
      </c>
    </row>
    <row r="299" ht="60" customHeight="1">
      <c r="A299" s="23">
        <f>IF(ISNUMBER(MATCH(295,Responses!$AQ$2:$AQ$301,0)),295,"")</f>
        <v/>
      </c>
      <c r="B299" s="23">
        <f>IF($A299="","",IFERROR(TRIM(INDEX(Responses!$A$2:$AN$301,MATCH($A299,Responses!$AQ$2:$AQ$301,0),MATCH(Lists!$B$3,Responses!$A$1:$AN$1,0))&amp;""),""))</f>
        <v/>
      </c>
      <c r="C299" s="23">
        <f>IF($A299="","",IF(IFERROR(TRIM(INDEX(Responses!$A$2:$AN$301,MATCH($A299,Responses!$AQ$2:$AQ$301,0),MATCH(Lists!$B$5,Responses!$A$1:$AN$1,0))&amp;""),"")&lt;&gt;"",IFERROR(TRIM(INDEX(Responses!$A$2:$AN$301,MATCH($A299,Responses!$AQ$2:$AQ$301,0),MATCH(Lists!$B$5,Responses!$A$1:$AN$1,0))&amp;""),""),IFERROR(TRIM(INDEX(Responses!$A$2:$AN$301,MATCH($A299,Responses!$AQ$2:$AQ$301,0),MATCH(Lists!$B$6,Responses!$A$1:$AN$1,0))&amp;""),"")))</f>
        <v/>
      </c>
      <c r="D299" s="23">
        <f>IF($A299="","",IFERROR(TRIM(INDEX(Responses!$A$2:$AN$301,MATCH($A299,Responses!$AQ$2:$AQ$301,0),MATCH(Lists!$B$24,Responses!$A$1:$AN$1,0))&amp;""),""))</f>
        <v/>
      </c>
      <c r="E299" s="23">
        <f>IF($A299="","",IFERROR(TRIM(INDEX(Responses!$A$2:$AN$301,MATCH($A299,Responses!$AQ$2:$AQ$301,0),MATCH(Lists!$B$25,Responses!$A$1:$AN$1,0))&amp;""),""))</f>
        <v/>
      </c>
      <c r="F299" s="23">
        <f>IF($A299="","",IFERROR(TRIM(INDEX(Responses!$A$2:$AN$301,MATCH($A299,Responses!$AQ$2:$AQ$301,0),MATCH(Lists!$B$26,Responses!$A$1:$AN$1,0))&amp;""),""))</f>
        <v/>
      </c>
      <c r="G299" s="23">
        <f>IF($A299="","",IFERROR(TRIM(INDEX(Responses!$A$2:$AN$301,MATCH($A299,Responses!$AQ$2:$AQ$301,0),MATCH(Lists!$B$27,Responses!$A$1:$AN$1,0))&amp;""),""))</f>
        <v/>
      </c>
    </row>
    <row r="300" ht="60" customHeight="1">
      <c r="A300" s="23">
        <f>IF(ISNUMBER(MATCH(296,Responses!$AQ$2:$AQ$301,0)),296,"")</f>
        <v/>
      </c>
      <c r="B300" s="23">
        <f>IF($A300="","",IFERROR(TRIM(INDEX(Responses!$A$2:$AN$301,MATCH($A300,Responses!$AQ$2:$AQ$301,0),MATCH(Lists!$B$3,Responses!$A$1:$AN$1,0))&amp;""),""))</f>
        <v/>
      </c>
      <c r="C300" s="23">
        <f>IF($A300="","",IF(IFERROR(TRIM(INDEX(Responses!$A$2:$AN$301,MATCH($A300,Responses!$AQ$2:$AQ$301,0),MATCH(Lists!$B$5,Responses!$A$1:$AN$1,0))&amp;""),"")&lt;&gt;"",IFERROR(TRIM(INDEX(Responses!$A$2:$AN$301,MATCH($A300,Responses!$AQ$2:$AQ$301,0),MATCH(Lists!$B$5,Responses!$A$1:$AN$1,0))&amp;""),""),IFERROR(TRIM(INDEX(Responses!$A$2:$AN$301,MATCH($A300,Responses!$AQ$2:$AQ$301,0),MATCH(Lists!$B$6,Responses!$A$1:$AN$1,0))&amp;""),"")))</f>
        <v/>
      </c>
      <c r="D300" s="23">
        <f>IF($A300="","",IFERROR(TRIM(INDEX(Responses!$A$2:$AN$301,MATCH($A300,Responses!$AQ$2:$AQ$301,0),MATCH(Lists!$B$24,Responses!$A$1:$AN$1,0))&amp;""),""))</f>
        <v/>
      </c>
      <c r="E300" s="23">
        <f>IF($A300="","",IFERROR(TRIM(INDEX(Responses!$A$2:$AN$301,MATCH($A300,Responses!$AQ$2:$AQ$301,0),MATCH(Lists!$B$25,Responses!$A$1:$AN$1,0))&amp;""),""))</f>
        <v/>
      </c>
      <c r="F300" s="23">
        <f>IF($A300="","",IFERROR(TRIM(INDEX(Responses!$A$2:$AN$301,MATCH($A300,Responses!$AQ$2:$AQ$301,0),MATCH(Lists!$B$26,Responses!$A$1:$AN$1,0))&amp;""),""))</f>
        <v/>
      </c>
      <c r="G300" s="23">
        <f>IF($A300="","",IFERROR(TRIM(INDEX(Responses!$A$2:$AN$301,MATCH($A300,Responses!$AQ$2:$AQ$301,0),MATCH(Lists!$B$27,Responses!$A$1:$AN$1,0))&amp;""),""))</f>
        <v/>
      </c>
    </row>
    <row r="301" ht="60" customHeight="1">
      <c r="A301" s="23">
        <f>IF(ISNUMBER(MATCH(297,Responses!$AQ$2:$AQ$301,0)),297,"")</f>
        <v/>
      </c>
      <c r="B301" s="23">
        <f>IF($A301="","",IFERROR(TRIM(INDEX(Responses!$A$2:$AN$301,MATCH($A301,Responses!$AQ$2:$AQ$301,0),MATCH(Lists!$B$3,Responses!$A$1:$AN$1,0))&amp;""),""))</f>
        <v/>
      </c>
      <c r="C301" s="23">
        <f>IF($A301="","",IF(IFERROR(TRIM(INDEX(Responses!$A$2:$AN$301,MATCH($A301,Responses!$AQ$2:$AQ$301,0),MATCH(Lists!$B$5,Responses!$A$1:$AN$1,0))&amp;""),"")&lt;&gt;"",IFERROR(TRIM(INDEX(Responses!$A$2:$AN$301,MATCH($A301,Responses!$AQ$2:$AQ$301,0),MATCH(Lists!$B$5,Responses!$A$1:$AN$1,0))&amp;""),""),IFERROR(TRIM(INDEX(Responses!$A$2:$AN$301,MATCH($A301,Responses!$AQ$2:$AQ$301,0),MATCH(Lists!$B$6,Responses!$A$1:$AN$1,0))&amp;""),"")))</f>
        <v/>
      </c>
      <c r="D301" s="23">
        <f>IF($A301="","",IFERROR(TRIM(INDEX(Responses!$A$2:$AN$301,MATCH($A301,Responses!$AQ$2:$AQ$301,0),MATCH(Lists!$B$24,Responses!$A$1:$AN$1,0))&amp;""),""))</f>
        <v/>
      </c>
      <c r="E301" s="23">
        <f>IF($A301="","",IFERROR(TRIM(INDEX(Responses!$A$2:$AN$301,MATCH($A301,Responses!$AQ$2:$AQ$301,0),MATCH(Lists!$B$25,Responses!$A$1:$AN$1,0))&amp;""),""))</f>
        <v/>
      </c>
      <c r="F301" s="23">
        <f>IF($A301="","",IFERROR(TRIM(INDEX(Responses!$A$2:$AN$301,MATCH($A301,Responses!$AQ$2:$AQ$301,0),MATCH(Lists!$B$26,Responses!$A$1:$AN$1,0))&amp;""),""))</f>
        <v/>
      </c>
      <c r="G301" s="23">
        <f>IF($A301="","",IFERROR(TRIM(INDEX(Responses!$A$2:$AN$301,MATCH($A301,Responses!$AQ$2:$AQ$301,0),MATCH(Lists!$B$27,Responses!$A$1:$AN$1,0))&amp;""),""))</f>
        <v/>
      </c>
    </row>
    <row r="302" ht="60" customHeight="1">
      <c r="A302" s="23">
        <f>IF(ISNUMBER(MATCH(298,Responses!$AQ$2:$AQ$301,0)),298,"")</f>
        <v/>
      </c>
      <c r="B302" s="23">
        <f>IF($A302="","",IFERROR(TRIM(INDEX(Responses!$A$2:$AN$301,MATCH($A302,Responses!$AQ$2:$AQ$301,0),MATCH(Lists!$B$3,Responses!$A$1:$AN$1,0))&amp;""),""))</f>
        <v/>
      </c>
      <c r="C302" s="23">
        <f>IF($A302="","",IF(IFERROR(TRIM(INDEX(Responses!$A$2:$AN$301,MATCH($A302,Responses!$AQ$2:$AQ$301,0),MATCH(Lists!$B$5,Responses!$A$1:$AN$1,0))&amp;""),"")&lt;&gt;"",IFERROR(TRIM(INDEX(Responses!$A$2:$AN$301,MATCH($A302,Responses!$AQ$2:$AQ$301,0),MATCH(Lists!$B$5,Responses!$A$1:$AN$1,0))&amp;""),""),IFERROR(TRIM(INDEX(Responses!$A$2:$AN$301,MATCH($A302,Responses!$AQ$2:$AQ$301,0),MATCH(Lists!$B$6,Responses!$A$1:$AN$1,0))&amp;""),"")))</f>
        <v/>
      </c>
      <c r="D302" s="23">
        <f>IF($A302="","",IFERROR(TRIM(INDEX(Responses!$A$2:$AN$301,MATCH($A302,Responses!$AQ$2:$AQ$301,0),MATCH(Lists!$B$24,Responses!$A$1:$AN$1,0))&amp;""),""))</f>
        <v/>
      </c>
      <c r="E302" s="23">
        <f>IF($A302="","",IFERROR(TRIM(INDEX(Responses!$A$2:$AN$301,MATCH($A302,Responses!$AQ$2:$AQ$301,0),MATCH(Lists!$B$25,Responses!$A$1:$AN$1,0))&amp;""),""))</f>
        <v/>
      </c>
      <c r="F302" s="23">
        <f>IF($A302="","",IFERROR(TRIM(INDEX(Responses!$A$2:$AN$301,MATCH($A302,Responses!$AQ$2:$AQ$301,0),MATCH(Lists!$B$26,Responses!$A$1:$AN$1,0))&amp;""),""))</f>
        <v/>
      </c>
      <c r="G302" s="23">
        <f>IF($A302="","",IFERROR(TRIM(INDEX(Responses!$A$2:$AN$301,MATCH($A302,Responses!$AQ$2:$AQ$301,0),MATCH(Lists!$B$27,Responses!$A$1:$AN$1,0))&amp;""),""))</f>
        <v/>
      </c>
    </row>
    <row r="303" ht="60" customHeight="1">
      <c r="A303" s="23">
        <f>IF(ISNUMBER(MATCH(299,Responses!$AQ$2:$AQ$301,0)),299,"")</f>
        <v/>
      </c>
      <c r="B303" s="23">
        <f>IF($A303="","",IFERROR(TRIM(INDEX(Responses!$A$2:$AN$301,MATCH($A303,Responses!$AQ$2:$AQ$301,0),MATCH(Lists!$B$3,Responses!$A$1:$AN$1,0))&amp;""),""))</f>
        <v/>
      </c>
      <c r="C303" s="23">
        <f>IF($A303="","",IF(IFERROR(TRIM(INDEX(Responses!$A$2:$AN$301,MATCH($A303,Responses!$AQ$2:$AQ$301,0),MATCH(Lists!$B$5,Responses!$A$1:$AN$1,0))&amp;""),"")&lt;&gt;"",IFERROR(TRIM(INDEX(Responses!$A$2:$AN$301,MATCH($A303,Responses!$AQ$2:$AQ$301,0),MATCH(Lists!$B$5,Responses!$A$1:$AN$1,0))&amp;""),""),IFERROR(TRIM(INDEX(Responses!$A$2:$AN$301,MATCH($A303,Responses!$AQ$2:$AQ$301,0),MATCH(Lists!$B$6,Responses!$A$1:$AN$1,0))&amp;""),"")))</f>
        <v/>
      </c>
      <c r="D303" s="23">
        <f>IF($A303="","",IFERROR(TRIM(INDEX(Responses!$A$2:$AN$301,MATCH($A303,Responses!$AQ$2:$AQ$301,0),MATCH(Lists!$B$24,Responses!$A$1:$AN$1,0))&amp;""),""))</f>
        <v/>
      </c>
      <c r="E303" s="23">
        <f>IF($A303="","",IFERROR(TRIM(INDEX(Responses!$A$2:$AN$301,MATCH($A303,Responses!$AQ$2:$AQ$301,0),MATCH(Lists!$B$25,Responses!$A$1:$AN$1,0))&amp;""),""))</f>
        <v/>
      </c>
      <c r="F303" s="23">
        <f>IF($A303="","",IFERROR(TRIM(INDEX(Responses!$A$2:$AN$301,MATCH($A303,Responses!$AQ$2:$AQ$301,0),MATCH(Lists!$B$26,Responses!$A$1:$AN$1,0))&amp;""),""))</f>
        <v/>
      </c>
      <c r="G303" s="23">
        <f>IF($A303="","",IFERROR(TRIM(INDEX(Responses!$A$2:$AN$301,MATCH($A303,Responses!$AQ$2:$AQ$301,0),MATCH(Lists!$B$27,Responses!$A$1:$AN$1,0))&amp;""),""))</f>
        <v/>
      </c>
    </row>
    <row r="304" ht="60" customHeight="1">
      <c r="A304" s="23">
        <f>IF(ISNUMBER(MATCH(300,Responses!$AQ$2:$AQ$301,0)),300,"")</f>
        <v/>
      </c>
      <c r="B304" s="23">
        <f>IF($A304="","",IFERROR(TRIM(INDEX(Responses!$A$2:$AN$301,MATCH($A304,Responses!$AQ$2:$AQ$301,0),MATCH(Lists!$B$3,Responses!$A$1:$AN$1,0))&amp;""),""))</f>
        <v/>
      </c>
      <c r="C304" s="23">
        <f>IF($A304="","",IF(IFERROR(TRIM(INDEX(Responses!$A$2:$AN$301,MATCH($A304,Responses!$AQ$2:$AQ$301,0),MATCH(Lists!$B$5,Responses!$A$1:$AN$1,0))&amp;""),"")&lt;&gt;"",IFERROR(TRIM(INDEX(Responses!$A$2:$AN$301,MATCH($A304,Responses!$AQ$2:$AQ$301,0),MATCH(Lists!$B$5,Responses!$A$1:$AN$1,0))&amp;""),""),IFERROR(TRIM(INDEX(Responses!$A$2:$AN$301,MATCH($A304,Responses!$AQ$2:$AQ$301,0),MATCH(Lists!$B$6,Responses!$A$1:$AN$1,0))&amp;""),"")))</f>
        <v/>
      </c>
      <c r="D304" s="23">
        <f>IF($A304="","",IFERROR(TRIM(INDEX(Responses!$A$2:$AN$301,MATCH($A304,Responses!$AQ$2:$AQ$301,0),MATCH(Lists!$B$24,Responses!$A$1:$AN$1,0))&amp;""),""))</f>
        <v/>
      </c>
      <c r="E304" s="23">
        <f>IF($A304="","",IFERROR(TRIM(INDEX(Responses!$A$2:$AN$301,MATCH($A304,Responses!$AQ$2:$AQ$301,0),MATCH(Lists!$B$25,Responses!$A$1:$AN$1,0))&amp;""),""))</f>
        <v/>
      </c>
      <c r="F304" s="23">
        <f>IF($A304="","",IFERROR(TRIM(INDEX(Responses!$A$2:$AN$301,MATCH($A304,Responses!$AQ$2:$AQ$301,0),MATCH(Lists!$B$26,Responses!$A$1:$AN$1,0))&amp;""),""))</f>
        <v/>
      </c>
      <c r="G304" s="23">
        <f>IF($A304="","",IFERROR(TRIM(INDEX(Responses!$A$2:$AN$301,MATCH($A304,Responses!$AQ$2:$AQ$301,0),MATCH(Lists!$B$27,Responses!$A$1:$AN$1,0))&amp;""),""))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0F766E"/>
    <outlinePr summaryBelow="1" summaryRight="1"/>
    <pageSetUpPr/>
  </sheetPr>
  <dimension ref="A1:H30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4" customWidth="1" min="2" max="2"/>
    <col width="24" customWidth="1" min="3" max="3"/>
    <col width="38" customWidth="1" min="4" max="4"/>
    <col width="38" customWidth="1" min="5" max="5"/>
    <col width="38" customWidth="1" min="6" max="6"/>
    <col width="38" customWidth="1" min="7" max="7"/>
  </cols>
  <sheetData>
    <row r="1">
      <c r="A1" s="21" t="inlineStr">
        <is>
          <t>Pickup</t>
        </is>
      </c>
      <c r="H1" s="3">
        <f>IF(COUNTIF(Responses!$A$2:$A$301,"EXAMPLE*")&gt;0,"EXAMPLE data. Clear A2 to AN5 on Responses.","")</f>
        <v/>
      </c>
    </row>
    <row r="2">
      <c r="A2" s="22" t="inlineStr">
        <is>
          <t>Only the children whose families named other people to pick up, said Yes to the pickup question, or wrote a note. Exactly what the family typed.</t>
        </is>
      </c>
    </row>
    <row r="4" ht="62" customHeight="1">
      <c r="A4" s="4" t="inlineStr">
        <is>
          <t>#</t>
        </is>
      </c>
      <c r="B4" s="4" t="inlineStr">
        <is>
          <t>Child's full name</t>
        </is>
      </c>
      <c r="C4" s="4" t="inlineStr">
        <is>
          <t>Class or grade</t>
        </is>
      </c>
      <c r="D4" s="4" t="inlineStr">
        <is>
          <t>Who else may pick up your child?</t>
        </is>
      </c>
      <c r="E4" s="4" t="inlineStr">
        <is>
          <t>Is there anyone who must not pick up your child?</t>
        </is>
      </c>
      <c r="F4" s="4" t="inlineStr">
        <is>
          <t>Please tell us who, and anything we should know</t>
        </is>
      </c>
      <c r="G4" s="4" t="inlineStr">
        <is>
          <t>Upload a court order or other document (optional)</t>
        </is>
      </c>
    </row>
    <row r="5" ht="60" customHeight="1">
      <c r="A5" s="23">
        <f>IF(ISNUMBER(MATCH(1,Responses!$AS$2:$AS$301,0)),1,"")</f>
        <v/>
      </c>
      <c r="B5" s="23">
        <f>IF($A5="","",IFERROR(TRIM(INDEX(Responses!$A$2:$AN$301,MATCH($A5,Responses!$AS$2:$AS$301,0),MATCH(Lists!$B$3,Responses!$A$1:$AN$1,0))&amp;""),""))</f>
        <v/>
      </c>
      <c r="C5" s="23">
        <f>IF($A5="","",IF(IFERROR(TRIM(INDEX(Responses!$A$2:$AN$301,MATCH($A5,Responses!$AS$2:$AS$301,0),MATCH(Lists!$B$5,Responses!$A$1:$AN$1,0))&amp;""),"")&lt;&gt;"",IFERROR(TRIM(INDEX(Responses!$A$2:$AN$301,MATCH($A5,Responses!$AS$2:$AS$301,0),MATCH(Lists!$B$5,Responses!$A$1:$AN$1,0))&amp;""),""),IFERROR(TRIM(INDEX(Responses!$A$2:$AN$301,MATCH($A5,Responses!$AS$2:$AS$301,0),MATCH(Lists!$B$6,Responses!$A$1:$AN$1,0))&amp;""),"")))</f>
        <v/>
      </c>
      <c r="D5" s="23">
        <f>IF($A5="","",IFERROR(TRIM(INDEX(Responses!$A$2:$AN$301,MATCH($A5,Responses!$AS$2:$AS$301,0),MATCH(Lists!$B$20,Responses!$A$1:$AN$1,0))&amp;""),""))</f>
        <v/>
      </c>
      <c r="E5" s="23">
        <f>IF($A5="","",IFERROR(TRIM(INDEX(Responses!$A$2:$AN$301,MATCH($A5,Responses!$AS$2:$AS$301,0),MATCH(Lists!$B$21,Responses!$A$1:$AN$1,0))&amp;""),""))</f>
        <v/>
      </c>
      <c r="F5" s="23">
        <f>IF($A5="","",IFERROR(TRIM(INDEX(Responses!$A$2:$AN$301,MATCH($A5,Responses!$AS$2:$AS$301,0),MATCH(Lists!$B$22,Responses!$A$1:$AN$1,0))&amp;""),""))</f>
        <v/>
      </c>
      <c r="G5" s="23">
        <f>IF($A5="","",IFERROR(TRIM(INDEX(Responses!$A$2:$AN$301,MATCH($A5,Responses!$AS$2:$AS$301,0),MATCH(Lists!$B$23,Responses!$A$1:$AN$1,0))&amp;""),""))</f>
        <v/>
      </c>
    </row>
    <row r="6" ht="60" customHeight="1">
      <c r="A6" s="23">
        <f>IF(ISNUMBER(MATCH(2,Responses!$AS$2:$AS$301,0)),2,"")</f>
        <v/>
      </c>
      <c r="B6" s="23">
        <f>IF($A6="","",IFERROR(TRIM(INDEX(Responses!$A$2:$AN$301,MATCH($A6,Responses!$AS$2:$AS$301,0),MATCH(Lists!$B$3,Responses!$A$1:$AN$1,0))&amp;""),""))</f>
        <v/>
      </c>
      <c r="C6" s="23">
        <f>IF($A6="","",IF(IFERROR(TRIM(INDEX(Responses!$A$2:$AN$301,MATCH($A6,Responses!$AS$2:$AS$301,0),MATCH(Lists!$B$5,Responses!$A$1:$AN$1,0))&amp;""),"")&lt;&gt;"",IFERROR(TRIM(INDEX(Responses!$A$2:$AN$301,MATCH($A6,Responses!$AS$2:$AS$301,0),MATCH(Lists!$B$5,Responses!$A$1:$AN$1,0))&amp;""),""),IFERROR(TRIM(INDEX(Responses!$A$2:$AN$301,MATCH($A6,Responses!$AS$2:$AS$301,0),MATCH(Lists!$B$6,Responses!$A$1:$AN$1,0))&amp;""),"")))</f>
        <v/>
      </c>
      <c r="D6" s="23">
        <f>IF($A6="","",IFERROR(TRIM(INDEX(Responses!$A$2:$AN$301,MATCH($A6,Responses!$AS$2:$AS$301,0),MATCH(Lists!$B$20,Responses!$A$1:$AN$1,0))&amp;""),""))</f>
        <v/>
      </c>
      <c r="E6" s="23">
        <f>IF($A6="","",IFERROR(TRIM(INDEX(Responses!$A$2:$AN$301,MATCH($A6,Responses!$AS$2:$AS$301,0),MATCH(Lists!$B$21,Responses!$A$1:$AN$1,0))&amp;""),""))</f>
        <v/>
      </c>
      <c r="F6" s="23">
        <f>IF($A6="","",IFERROR(TRIM(INDEX(Responses!$A$2:$AN$301,MATCH($A6,Responses!$AS$2:$AS$301,0),MATCH(Lists!$B$22,Responses!$A$1:$AN$1,0))&amp;""),""))</f>
        <v/>
      </c>
      <c r="G6" s="23">
        <f>IF($A6="","",IFERROR(TRIM(INDEX(Responses!$A$2:$AN$301,MATCH($A6,Responses!$AS$2:$AS$301,0),MATCH(Lists!$B$23,Responses!$A$1:$AN$1,0))&amp;""),""))</f>
        <v/>
      </c>
    </row>
    <row r="7" ht="60" customHeight="1">
      <c r="A7" s="23">
        <f>IF(ISNUMBER(MATCH(3,Responses!$AS$2:$AS$301,0)),3,"")</f>
        <v/>
      </c>
      <c r="B7" s="23">
        <f>IF($A7="","",IFERROR(TRIM(INDEX(Responses!$A$2:$AN$301,MATCH($A7,Responses!$AS$2:$AS$301,0),MATCH(Lists!$B$3,Responses!$A$1:$AN$1,0))&amp;""),""))</f>
        <v/>
      </c>
      <c r="C7" s="23">
        <f>IF($A7="","",IF(IFERROR(TRIM(INDEX(Responses!$A$2:$AN$301,MATCH($A7,Responses!$AS$2:$AS$301,0),MATCH(Lists!$B$5,Responses!$A$1:$AN$1,0))&amp;""),"")&lt;&gt;"",IFERROR(TRIM(INDEX(Responses!$A$2:$AN$301,MATCH($A7,Responses!$AS$2:$AS$301,0),MATCH(Lists!$B$5,Responses!$A$1:$AN$1,0))&amp;""),""),IFERROR(TRIM(INDEX(Responses!$A$2:$AN$301,MATCH($A7,Responses!$AS$2:$AS$301,0),MATCH(Lists!$B$6,Responses!$A$1:$AN$1,0))&amp;""),"")))</f>
        <v/>
      </c>
      <c r="D7" s="23">
        <f>IF($A7="","",IFERROR(TRIM(INDEX(Responses!$A$2:$AN$301,MATCH($A7,Responses!$AS$2:$AS$301,0),MATCH(Lists!$B$20,Responses!$A$1:$AN$1,0))&amp;""),""))</f>
        <v/>
      </c>
      <c r="E7" s="23">
        <f>IF($A7="","",IFERROR(TRIM(INDEX(Responses!$A$2:$AN$301,MATCH($A7,Responses!$AS$2:$AS$301,0),MATCH(Lists!$B$21,Responses!$A$1:$AN$1,0))&amp;""),""))</f>
        <v/>
      </c>
      <c r="F7" s="23">
        <f>IF($A7="","",IFERROR(TRIM(INDEX(Responses!$A$2:$AN$301,MATCH($A7,Responses!$AS$2:$AS$301,0),MATCH(Lists!$B$22,Responses!$A$1:$AN$1,0))&amp;""),""))</f>
        <v/>
      </c>
      <c r="G7" s="23">
        <f>IF($A7="","",IFERROR(TRIM(INDEX(Responses!$A$2:$AN$301,MATCH($A7,Responses!$AS$2:$AS$301,0),MATCH(Lists!$B$23,Responses!$A$1:$AN$1,0))&amp;""),""))</f>
        <v/>
      </c>
    </row>
    <row r="8" ht="60" customHeight="1">
      <c r="A8" s="23">
        <f>IF(ISNUMBER(MATCH(4,Responses!$AS$2:$AS$301,0)),4,"")</f>
        <v/>
      </c>
      <c r="B8" s="23">
        <f>IF($A8="","",IFERROR(TRIM(INDEX(Responses!$A$2:$AN$301,MATCH($A8,Responses!$AS$2:$AS$301,0),MATCH(Lists!$B$3,Responses!$A$1:$AN$1,0))&amp;""),""))</f>
        <v/>
      </c>
      <c r="C8" s="23">
        <f>IF($A8="","",IF(IFERROR(TRIM(INDEX(Responses!$A$2:$AN$301,MATCH($A8,Responses!$AS$2:$AS$301,0),MATCH(Lists!$B$5,Responses!$A$1:$AN$1,0))&amp;""),"")&lt;&gt;"",IFERROR(TRIM(INDEX(Responses!$A$2:$AN$301,MATCH($A8,Responses!$AS$2:$AS$301,0),MATCH(Lists!$B$5,Responses!$A$1:$AN$1,0))&amp;""),""),IFERROR(TRIM(INDEX(Responses!$A$2:$AN$301,MATCH($A8,Responses!$AS$2:$AS$301,0),MATCH(Lists!$B$6,Responses!$A$1:$AN$1,0))&amp;""),"")))</f>
        <v/>
      </c>
      <c r="D8" s="23">
        <f>IF($A8="","",IFERROR(TRIM(INDEX(Responses!$A$2:$AN$301,MATCH($A8,Responses!$AS$2:$AS$301,0),MATCH(Lists!$B$20,Responses!$A$1:$AN$1,0))&amp;""),""))</f>
        <v/>
      </c>
      <c r="E8" s="23">
        <f>IF($A8="","",IFERROR(TRIM(INDEX(Responses!$A$2:$AN$301,MATCH($A8,Responses!$AS$2:$AS$301,0),MATCH(Lists!$B$21,Responses!$A$1:$AN$1,0))&amp;""),""))</f>
        <v/>
      </c>
      <c r="F8" s="23">
        <f>IF($A8="","",IFERROR(TRIM(INDEX(Responses!$A$2:$AN$301,MATCH($A8,Responses!$AS$2:$AS$301,0),MATCH(Lists!$B$22,Responses!$A$1:$AN$1,0))&amp;""),""))</f>
        <v/>
      </c>
      <c r="G8" s="23">
        <f>IF($A8="","",IFERROR(TRIM(INDEX(Responses!$A$2:$AN$301,MATCH($A8,Responses!$AS$2:$AS$301,0),MATCH(Lists!$B$23,Responses!$A$1:$AN$1,0))&amp;""),""))</f>
        <v/>
      </c>
    </row>
    <row r="9" ht="60" customHeight="1">
      <c r="A9" s="23">
        <f>IF(ISNUMBER(MATCH(5,Responses!$AS$2:$AS$301,0)),5,"")</f>
        <v/>
      </c>
      <c r="B9" s="23">
        <f>IF($A9="","",IFERROR(TRIM(INDEX(Responses!$A$2:$AN$301,MATCH($A9,Responses!$AS$2:$AS$301,0),MATCH(Lists!$B$3,Responses!$A$1:$AN$1,0))&amp;""),""))</f>
        <v/>
      </c>
      <c r="C9" s="23">
        <f>IF($A9="","",IF(IFERROR(TRIM(INDEX(Responses!$A$2:$AN$301,MATCH($A9,Responses!$AS$2:$AS$301,0),MATCH(Lists!$B$5,Responses!$A$1:$AN$1,0))&amp;""),"")&lt;&gt;"",IFERROR(TRIM(INDEX(Responses!$A$2:$AN$301,MATCH($A9,Responses!$AS$2:$AS$301,0),MATCH(Lists!$B$5,Responses!$A$1:$AN$1,0))&amp;""),""),IFERROR(TRIM(INDEX(Responses!$A$2:$AN$301,MATCH($A9,Responses!$AS$2:$AS$301,0),MATCH(Lists!$B$6,Responses!$A$1:$AN$1,0))&amp;""),"")))</f>
        <v/>
      </c>
      <c r="D9" s="23">
        <f>IF($A9="","",IFERROR(TRIM(INDEX(Responses!$A$2:$AN$301,MATCH($A9,Responses!$AS$2:$AS$301,0),MATCH(Lists!$B$20,Responses!$A$1:$AN$1,0))&amp;""),""))</f>
        <v/>
      </c>
      <c r="E9" s="23">
        <f>IF($A9="","",IFERROR(TRIM(INDEX(Responses!$A$2:$AN$301,MATCH($A9,Responses!$AS$2:$AS$301,0),MATCH(Lists!$B$21,Responses!$A$1:$AN$1,0))&amp;""),""))</f>
        <v/>
      </c>
      <c r="F9" s="23">
        <f>IF($A9="","",IFERROR(TRIM(INDEX(Responses!$A$2:$AN$301,MATCH($A9,Responses!$AS$2:$AS$301,0),MATCH(Lists!$B$22,Responses!$A$1:$AN$1,0))&amp;""),""))</f>
        <v/>
      </c>
      <c r="G9" s="23">
        <f>IF($A9="","",IFERROR(TRIM(INDEX(Responses!$A$2:$AN$301,MATCH($A9,Responses!$AS$2:$AS$301,0),MATCH(Lists!$B$23,Responses!$A$1:$AN$1,0))&amp;""),""))</f>
        <v/>
      </c>
    </row>
    <row r="10" ht="60" customHeight="1">
      <c r="A10" s="23">
        <f>IF(ISNUMBER(MATCH(6,Responses!$AS$2:$AS$301,0)),6,"")</f>
        <v/>
      </c>
      <c r="B10" s="23">
        <f>IF($A10="","",IFERROR(TRIM(INDEX(Responses!$A$2:$AN$301,MATCH($A10,Responses!$AS$2:$AS$301,0),MATCH(Lists!$B$3,Responses!$A$1:$AN$1,0))&amp;""),""))</f>
        <v/>
      </c>
      <c r="C10" s="23">
        <f>IF($A10="","",IF(IFERROR(TRIM(INDEX(Responses!$A$2:$AN$301,MATCH($A10,Responses!$AS$2:$AS$301,0),MATCH(Lists!$B$5,Responses!$A$1:$AN$1,0))&amp;""),"")&lt;&gt;"",IFERROR(TRIM(INDEX(Responses!$A$2:$AN$301,MATCH($A10,Responses!$AS$2:$AS$301,0),MATCH(Lists!$B$5,Responses!$A$1:$AN$1,0))&amp;""),""),IFERROR(TRIM(INDEX(Responses!$A$2:$AN$301,MATCH($A10,Responses!$AS$2:$AS$301,0),MATCH(Lists!$B$6,Responses!$A$1:$AN$1,0))&amp;""),"")))</f>
        <v/>
      </c>
      <c r="D10" s="23">
        <f>IF($A10="","",IFERROR(TRIM(INDEX(Responses!$A$2:$AN$301,MATCH($A10,Responses!$AS$2:$AS$301,0),MATCH(Lists!$B$20,Responses!$A$1:$AN$1,0))&amp;""),""))</f>
        <v/>
      </c>
      <c r="E10" s="23">
        <f>IF($A10="","",IFERROR(TRIM(INDEX(Responses!$A$2:$AN$301,MATCH($A10,Responses!$AS$2:$AS$301,0),MATCH(Lists!$B$21,Responses!$A$1:$AN$1,0))&amp;""),""))</f>
        <v/>
      </c>
      <c r="F10" s="23">
        <f>IF($A10="","",IFERROR(TRIM(INDEX(Responses!$A$2:$AN$301,MATCH($A10,Responses!$AS$2:$AS$301,0),MATCH(Lists!$B$22,Responses!$A$1:$AN$1,0))&amp;""),""))</f>
        <v/>
      </c>
      <c r="G10" s="23">
        <f>IF($A10="","",IFERROR(TRIM(INDEX(Responses!$A$2:$AN$301,MATCH($A10,Responses!$AS$2:$AS$301,0),MATCH(Lists!$B$23,Responses!$A$1:$AN$1,0))&amp;""),""))</f>
        <v/>
      </c>
    </row>
    <row r="11" ht="60" customHeight="1">
      <c r="A11" s="23">
        <f>IF(ISNUMBER(MATCH(7,Responses!$AS$2:$AS$301,0)),7,"")</f>
        <v/>
      </c>
      <c r="B11" s="23">
        <f>IF($A11="","",IFERROR(TRIM(INDEX(Responses!$A$2:$AN$301,MATCH($A11,Responses!$AS$2:$AS$301,0),MATCH(Lists!$B$3,Responses!$A$1:$AN$1,0))&amp;""),""))</f>
        <v/>
      </c>
      <c r="C11" s="23">
        <f>IF($A11="","",IF(IFERROR(TRIM(INDEX(Responses!$A$2:$AN$301,MATCH($A11,Responses!$AS$2:$AS$301,0),MATCH(Lists!$B$5,Responses!$A$1:$AN$1,0))&amp;""),"")&lt;&gt;"",IFERROR(TRIM(INDEX(Responses!$A$2:$AN$301,MATCH($A11,Responses!$AS$2:$AS$301,0),MATCH(Lists!$B$5,Responses!$A$1:$AN$1,0))&amp;""),""),IFERROR(TRIM(INDEX(Responses!$A$2:$AN$301,MATCH($A11,Responses!$AS$2:$AS$301,0),MATCH(Lists!$B$6,Responses!$A$1:$AN$1,0))&amp;""),"")))</f>
        <v/>
      </c>
      <c r="D11" s="23">
        <f>IF($A11="","",IFERROR(TRIM(INDEX(Responses!$A$2:$AN$301,MATCH($A11,Responses!$AS$2:$AS$301,0),MATCH(Lists!$B$20,Responses!$A$1:$AN$1,0))&amp;""),""))</f>
        <v/>
      </c>
      <c r="E11" s="23">
        <f>IF($A11="","",IFERROR(TRIM(INDEX(Responses!$A$2:$AN$301,MATCH($A11,Responses!$AS$2:$AS$301,0),MATCH(Lists!$B$21,Responses!$A$1:$AN$1,0))&amp;""),""))</f>
        <v/>
      </c>
      <c r="F11" s="23">
        <f>IF($A11="","",IFERROR(TRIM(INDEX(Responses!$A$2:$AN$301,MATCH($A11,Responses!$AS$2:$AS$301,0),MATCH(Lists!$B$22,Responses!$A$1:$AN$1,0))&amp;""),""))</f>
        <v/>
      </c>
      <c r="G11" s="23">
        <f>IF($A11="","",IFERROR(TRIM(INDEX(Responses!$A$2:$AN$301,MATCH($A11,Responses!$AS$2:$AS$301,0),MATCH(Lists!$B$23,Responses!$A$1:$AN$1,0))&amp;""),""))</f>
        <v/>
      </c>
    </row>
    <row r="12" ht="60" customHeight="1">
      <c r="A12" s="23">
        <f>IF(ISNUMBER(MATCH(8,Responses!$AS$2:$AS$301,0)),8,"")</f>
        <v/>
      </c>
      <c r="B12" s="23">
        <f>IF($A12="","",IFERROR(TRIM(INDEX(Responses!$A$2:$AN$301,MATCH($A12,Responses!$AS$2:$AS$301,0),MATCH(Lists!$B$3,Responses!$A$1:$AN$1,0))&amp;""),""))</f>
        <v/>
      </c>
      <c r="C12" s="23">
        <f>IF($A12="","",IF(IFERROR(TRIM(INDEX(Responses!$A$2:$AN$301,MATCH($A12,Responses!$AS$2:$AS$301,0),MATCH(Lists!$B$5,Responses!$A$1:$AN$1,0))&amp;""),"")&lt;&gt;"",IFERROR(TRIM(INDEX(Responses!$A$2:$AN$301,MATCH($A12,Responses!$AS$2:$AS$301,0),MATCH(Lists!$B$5,Responses!$A$1:$AN$1,0))&amp;""),""),IFERROR(TRIM(INDEX(Responses!$A$2:$AN$301,MATCH($A12,Responses!$AS$2:$AS$301,0),MATCH(Lists!$B$6,Responses!$A$1:$AN$1,0))&amp;""),"")))</f>
        <v/>
      </c>
      <c r="D12" s="23">
        <f>IF($A12="","",IFERROR(TRIM(INDEX(Responses!$A$2:$AN$301,MATCH($A12,Responses!$AS$2:$AS$301,0),MATCH(Lists!$B$20,Responses!$A$1:$AN$1,0))&amp;""),""))</f>
        <v/>
      </c>
      <c r="E12" s="23">
        <f>IF($A12="","",IFERROR(TRIM(INDEX(Responses!$A$2:$AN$301,MATCH($A12,Responses!$AS$2:$AS$301,0),MATCH(Lists!$B$21,Responses!$A$1:$AN$1,0))&amp;""),""))</f>
        <v/>
      </c>
      <c r="F12" s="23">
        <f>IF($A12="","",IFERROR(TRIM(INDEX(Responses!$A$2:$AN$301,MATCH($A12,Responses!$AS$2:$AS$301,0),MATCH(Lists!$B$22,Responses!$A$1:$AN$1,0))&amp;""),""))</f>
        <v/>
      </c>
      <c r="G12" s="23">
        <f>IF($A12="","",IFERROR(TRIM(INDEX(Responses!$A$2:$AN$301,MATCH($A12,Responses!$AS$2:$AS$301,0),MATCH(Lists!$B$23,Responses!$A$1:$AN$1,0))&amp;""),""))</f>
        <v/>
      </c>
    </row>
    <row r="13" ht="60" customHeight="1">
      <c r="A13" s="23">
        <f>IF(ISNUMBER(MATCH(9,Responses!$AS$2:$AS$301,0)),9,"")</f>
        <v/>
      </c>
      <c r="B13" s="23">
        <f>IF($A13="","",IFERROR(TRIM(INDEX(Responses!$A$2:$AN$301,MATCH($A13,Responses!$AS$2:$AS$301,0),MATCH(Lists!$B$3,Responses!$A$1:$AN$1,0))&amp;""),""))</f>
        <v/>
      </c>
      <c r="C13" s="23">
        <f>IF($A13="","",IF(IFERROR(TRIM(INDEX(Responses!$A$2:$AN$301,MATCH($A13,Responses!$AS$2:$AS$301,0),MATCH(Lists!$B$5,Responses!$A$1:$AN$1,0))&amp;""),"")&lt;&gt;"",IFERROR(TRIM(INDEX(Responses!$A$2:$AN$301,MATCH($A13,Responses!$AS$2:$AS$301,0),MATCH(Lists!$B$5,Responses!$A$1:$AN$1,0))&amp;""),""),IFERROR(TRIM(INDEX(Responses!$A$2:$AN$301,MATCH($A13,Responses!$AS$2:$AS$301,0),MATCH(Lists!$B$6,Responses!$A$1:$AN$1,0))&amp;""),"")))</f>
        <v/>
      </c>
      <c r="D13" s="23">
        <f>IF($A13="","",IFERROR(TRIM(INDEX(Responses!$A$2:$AN$301,MATCH($A13,Responses!$AS$2:$AS$301,0),MATCH(Lists!$B$20,Responses!$A$1:$AN$1,0))&amp;""),""))</f>
        <v/>
      </c>
      <c r="E13" s="23">
        <f>IF($A13="","",IFERROR(TRIM(INDEX(Responses!$A$2:$AN$301,MATCH($A13,Responses!$AS$2:$AS$301,0),MATCH(Lists!$B$21,Responses!$A$1:$AN$1,0))&amp;""),""))</f>
        <v/>
      </c>
      <c r="F13" s="23">
        <f>IF($A13="","",IFERROR(TRIM(INDEX(Responses!$A$2:$AN$301,MATCH($A13,Responses!$AS$2:$AS$301,0),MATCH(Lists!$B$22,Responses!$A$1:$AN$1,0))&amp;""),""))</f>
        <v/>
      </c>
      <c r="G13" s="23">
        <f>IF($A13="","",IFERROR(TRIM(INDEX(Responses!$A$2:$AN$301,MATCH($A13,Responses!$AS$2:$AS$301,0),MATCH(Lists!$B$23,Responses!$A$1:$AN$1,0))&amp;""),""))</f>
        <v/>
      </c>
    </row>
    <row r="14" ht="60" customHeight="1">
      <c r="A14" s="23">
        <f>IF(ISNUMBER(MATCH(10,Responses!$AS$2:$AS$301,0)),10,"")</f>
        <v/>
      </c>
      <c r="B14" s="23">
        <f>IF($A14="","",IFERROR(TRIM(INDEX(Responses!$A$2:$AN$301,MATCH($A14,Responses!$AS$2:$AS$301,0),MATCH(Lists!$B$3,Responses!$A$1:$AN$1,0))&amp;""),""))</f>
        <v/>
      </c>
      <c r="C14" s="23">
        <f>IF($A14="","",IF(IFERROR(TRIM(INDEX(Responses!$A$2:$AN$301,MATCH($A14,Responses!$AS$2:$AS$301,0),MATCH(Lists!$B$5,Responses!$A$1:$AN$1,0))&amp;""),"")&lt;&gt;"",IFERROR(TRIM(INDEX(Responses!$A$2:$AN$301,MATCH($A14,Responses!$AS$2:$AS$301,0),MATCH(Lists!$B$5,Responses!$A$1:$AN$1,0))&amp;""),""),IFERROR(TRIM(INDEX(Responses!$A$2:$AN$301,MATCH($A14,Responses!$AS$2:$AS$301,0),MATCH(Lists!$B$6,Responses!$A$1:$AN$1,0))&amp;""),"")))</f>
        <v/>
      </c>
      <c r="D14" s="23">
        <f>IF($A14="","",IFERROR(TRIM(INDEX(Responses!$A$2:$AN$301,MATCH($A14,Responses!$AS$2:$AS$301,0),MATCH(Lists!$B$20,Responses!$A$1:$AN$1,0))&amp;""),""))</f>
        <v/>
      </c>
      <c r="E14" s="23">
        <f>IF($A14="","",IFERROR(TRIM(INDEX(Responses!$A$2:$AN$301,MATCH($A14,Responses!$AS$2:$AS$301,0),MATCH(Lists!$B$21,Responses!$A$1:$AN$1,0))&amp;""),""))</f>
        <v/>
      </c>
      <c r="F14" s="23">
        <f>IF($A14="","",IFERROR(TRIM(INDEX(Responses!$A$2:$AN$301,MATCH($A14,Responses!$AS$2:$AS$301,0),MATCH(Lists!$B$22,Responses!$A$1:$AN$1,0))&amp;""),""))</f>
        <v/>
      </c>
      <c r="G14" s="23">
        <f>IF($A14="","",IFERROR(TRIM(INDEX(Responses!$A$2:$AN$301,MATCH($A14,Responses!$AS$2:$AS$301,0),MATCH(Lists!$B$23,Responses!$A$1:$AN$1,0))&amp;""),""))</f>
        <v/>
      </c>
    </row>
    <row r="15" ht="60" customHeight="1">
      <c r="A15" s="23">
        <f>IF(ISNUMBER(MATCH(11,Responses!$AS$2:$AS$301,0)),11,"")</f>
        <v/>
      </c>
      <c r="B15" s="23">
        <f>IF($A15="","",IFERROR(TRIM(INDEX(Responses!$A$2:$AN$301,MATCH($A15,Responses!$AS$2:$AS$301,0),MATCH(Lists!$B$3,Responses!$A$1:$AN$1,0))&amp;""),""))</f>
        <v/>
      </c>
      <c r="C15" s="23">
        <f>IF($A15="","",IF(IFERROR(TRIM(INDEX(Responses!$A$2:$AN$301,MATCH($A15,Responses!$AS$2:$AS$301,0),MATCH(Lists!$B$5,Responses!$A$1:$AN$1,0))&amp;""),"")&lt;&gt;"",IFERROR(TRIM(INDEX(Responses!$A$2:$AN$301,MATCH($A15,Responses!$AS$2:$AS$301,0),MATCH(Lists!$B$5,Responses!$A$1:$AN$1,0))&amp;""),""),IFERROR(TRIM(INDEX(Responses!$A$2:$AN$301,MATCH($A15,Responses!$AS$2:$AS$301,0),MATCH(Lists!$B$6,Responses!$A$1:$AN$1,0))&amp;""),"")))</f>
        <v/>
      </c>
      <c r="D15" s="23">
        <f>IF($A15="","",IFERROR(TRIM(INDEX(Responses!$A$2:$AN$301,MATCH($A15,Responses!$AS$2:$AS$301,0),MATCH(Lists!$B$20,Responses!$A$1:$AN$1,0))&amp;""),""))</f>
        <v/>
      </c>
      <c r="E15" s="23">
        <f>IF($A15="","",IFERROR(TRIM(INDEX(Responses!$A$2:$AN$301,MATCH($A15,Responses!$AS$2:$AS$301,0),MATCH(Lists!$B$21,Responses!$A$1:$AN$1,0))&amp;""),""))</f>
        <v/>
      </c>
      <c r="F15" s="23">
        <f>IF($A15="","",IFERROR(TRIM(INDEX(Responses!$A$2:$AN$301,MATCH($A15,Responses!$AS$2:$AS$301,0),MATCH(Lists!$B$22,Responses!$A$1:$AN$1,0))&amp;""),""))</f>
        <v/>
      </c>
      <c r="G15" s="23">
        <f>IF($A15="","",IFERROR(TRIM(INDEX(Responses!$A$2:$AN$301,MATCH($A15,Responses!$AS$2:$AS$301,0),MATCH(Lists!$B$23,Responses!$A$1:$AN$1,0))&amp;""),""))</f>
        <v/>
      </c>
    </row>
    <row r="16" ht="60" customHeight="1">
      <c r="A16" s="23">
        <f>IF(ISNUMBER(MATCH(12,Responses!$AS$2:$AS$301,0)),12,"")</f>
        <v/>
      </c>
      <c r="B16" s="23">
        <f>IF($A16="","",IFERROR(TRIM(INDEX(Responses!$A$2:$AN$301,MATCH($A16,Responses!$AS$2:$AS$301,0),MATCH(Lists!$B$3,Responses!$A$1:$AN$1,0))&amp;""),""))</f>
        <v/>
      </c>
      <c r="C16" s="23">
        <f>IF($A16="","",IF(IFERROR(TRIM(INDEX(Responses!$A$2:$AN$301,MATCH($A16,Responses!$AS$2:$AS$301,0),MATCH(Lists!$B$5,Responses!$A$1:$AN$1,0))&amp;""),"")&lt;&gt;"",IFERROR(TRIM(INDEX(Responses!$A$2:$AN$301,MATCH($A16,Responses!$AS$2:$AS$301,0),MATCH(Lists!$B$5,Responses!$A$1:$AN$1,0))&amp;""),""),IFERROR(TRIM(INDEX(Responses!$A$2:$AN$301,MATCH($A16,Responses!$AS$2:$AS$301,0),MATCH(Lists!$B$6,Responses!$A$1:$AN$1,0))&amp;""),"")))</f>
        <v/>
      </c>
      <c r="D16" s="23">
        <f>IF($A16="","",IFERROR(TRIM(INDEX(Responses!$A$2:$AN$301,MATCH($A16,Responses!$AS$2:$AS$301,0),MATCH(Lists!$B$20,Responses!$A$1:$AN$1,0))&amp;""),""))</f>
        <v/>
      </c>
      <c r="E16" s="23">
        <f>IF($A16="","",IFERROR(TRIM(INDEX(Responses!$A$2:$AN$301,MATCH($A16,Responses!$AS$2:$AS$301,0),MATCH(Lists!$B$21,Responses!$A$1:$AN$1,0))&amp;""),""))</f>
        <v/>
      </c>
      <c r="F16" s="23">
        <f>IF($A16="","",IFERROR(TRIM(INDEX(Responses!$A$2:$AN$301,MATCH($A16,Responses!$AS$2:$AS$301,0),MATCH(Lists!$B$22,Responses!$A$1:$AN$1,0))&amp;""),""))</f>
        <v/>
      </c>
      <c r="G16" s="23">
        <f>IF($A16="","",IFERROR(TRIM(INDEX(Responses!$A$2:$AN$301,MATCH($A16,Responses!$AS$2:$AS$301,0),MATCH(Lists!$B$23,Responses!$A$1:$AN$1,0))&amp;""),""))</f>
        <v/>
      </c>
    </row>
    <row r="17" ht="60" customHeight="1">
      <c r="A17" s="23">
        <f>IF(ISNUMBER(MATCH(13,Responses!$AS$2:$AS$301,0)),13,"")</f>
        <v/>
      </c>
      <c r="B17" s="23">
        <f>IF($A17="","",IFERROR(TRIM(INDEX(Responses!$A$2:$AN$301,MATCH($A17,Responses!$AS$2:$AS$301,0),MATCH(Lists!$B$3,Responses!$A$1:$AN$1,0))&amp;""),""))</f>
        <v/>
      </c>
      <c r="C17" s="23">
        <f>IF($A17="","",IF(IFERROR(TRIM(INDEX(Responses!$A$2:$AN$301,MATCH($A17,Responses!$AS$2:$AS$301,0),MATCH(Lists!$B$5,Responses!$A$1:$AN$1,0))&amp;""),"")&lt;&gt;"",IFERROR(TRIM(INDEX(Responses!$A$2:$AN$301,MATCH($A17,Responses!$AS$2:$AS$301,0),MATCH(Lists!$B$5,Responses!$A$1:$AN$1,0))&amp;""),""),IFERROR(TRIM(INDEX(Responses!$A$2:$AN$301,MATCH($A17,Responses!$AS$2:$AS$301,0),MATCH(Lists!$B$6,Responses!$A$1:$AN$1,0))&amp;""),"")))</f>
        <v/>
      </c>
      <c r="D17" s="23">
        <f>IF($A17="","",IFERROR(TRIM(INDEX(Responses!$A$2:$AN$301,MATCH($A17,Responses!$AS$2:$AS$301,0),MATCH(Lists!$B$20,Responses!$A$1:$AN$1,0))&amp;""),""))</f>
        <v/>
      </c>
      <c r="E17" s="23">
        <f>IF($A17="","",IFERROR(TRIM(INDEX(Responses!$A$2:$AN$301,MATCH($A17,Responses!$AS$2:$AS$301,0),MATCH(Lists!$B$21,Responses!$A$1:$AN$1,0))&amp;""),""))</f>
        <v/>
      </c>
      <c r="F17" s="23">
        <f>IF($A17="","",IFERROR(TRIM(INDEX(Responses!$A$2:$AN$301,MATCH($A17,Responses!$AS$2:$AS$301,0),MATCH(Lists!$B$22,Responses!$A$1:$AN$1,0))&amp;""),""))</f>
        <v/>
      </c>
      <c r="G17" s="23">
        <f>IF($A17="","",IFERROR(TRIM(INDEX(Responses!$A$2:$AN$301,MATCH($A17,Responses!$AS$2:$AS$301,0),MATCH(Lists!$B$23,Responses!$A$1:$AN$1,0))&amp;""),""))</f>
        <v/>
      </c>
    </row>
    <row r="18" ht="60" customHeight="1">
      <c r="A18" s="23">
        <f>IF(ISNUMBER(MATCH(14,Responses!$AS$2:$AS$301,0)),14,"")</f>
        <v/>
      </c>
      <c r="B18" s="23">
        <f>IF($A18="","",IFERROR(TRIM(INDEX(Responses!$A$2:$AN$301,MATCH($A18,Responses!$AS$2:$AS$301,0),MATCH(Lists!$B$3,Responses!$A$1:$AN$1,0))&amp;""),""))</f>
        <v/>
      </c>
      <c r="C18" s="23">
        <f>IF($A18="","",IF(IFERROR(TRIM(INDEX(Responses!$A$2:$AN$301,MATCH($A18,Responses!$AS$2:$AS$301,0),MATCH(Lists!$B$5,Responses!$A$1:$AN$1,0))&amp;""),"")&lt;&gt;"",IFERROR(TRIM(INDEX(Responses!$A$2:$AN$301,MATCH($A18,Responses!$AS$2:$AS$301,0),MATCH(Lists!$B$5,Responses!$A$1:$AN$1,0))&amp;""),""),IFERROR(TRIM(INDEX(Responses!$A$2:$AN$301,MATCH($A18,Responses!$AS$2:$AS$301,0),MATCH(Lists!$B$6,Responses!$A$1:$AN$1,0))&amp;""),"")))</f>
        <v/>
      </c>
      <c r="D18" s="23">
        <f>IF($A18="","",IFERROR(TRIM(INDEX(Responses!$A$2:$AN$301,MATCH($A18,Responses!$AS$2:$AS$301,0),MATCH(Lists!$B$20,Responses!$A$1:$AN$1,0))&amp;""),""))</f>
        <v/>
      </c>
      <c r="E18" s="23">
        <f>IF($A18="","",IFERROR(TRIM(INDEX(Responses!$A$2:$AN$301,MATCH($A18,Responses!$AS$2:$AS$301,0),MATCH(Lists!$B$21,Responses!$A$1:$AN$1,0))&amp;""),""))</f>
        <v/>
      </c>
      <c r="F18" s="23">
        <f>IF($A18="","",IFERROR(TRIM(INDEX(Responses!$A$2:$AN$301,MATCH($A18,Responses!$AS$2:$AS$301,0),MATCH(Lists!$B$22,Responses!$A$1:$AN$1,0))&amp;""),""))</f>
        <v/>
      </c>
      <c r="G18" s="23">
        <f>IF($A18="","",IFERROR(TRIM(INDEX(Responses!$A$2:$AN$301,MATCH($A18,Responses!$AS$2:$AS$301,0),MATCH(Lists!$B$23,Responses!$A$1:$AN$1,0))&amp;""),""))</f>
        <v/>
      </c>
    </row>
    <row r="19" ht="60" customHeight="1">
      <c r="A19" s="23">
        <f>IF(ISNUMBER(MATCH(15,Responses!$AS$2:$AS$301,0)),15,"")</f>
        <v/>
      </c>
      <c r="B19" s="23">
        <f>IF($A19="","",IFERROR(TRIM(INDEX(Responses!$A$2:$AN$301,MATCH($A19,Responses!$AS$2:$AS$301,0),MATCH(Lists!$B$3,Responses!$A$1:$AN$1,0))&amp;""),""))</f>
        <v/>
      </c>
      <c r="C19" s="23">
        <f>IF($A19="","",IF(IFERROR(TRIM(INDEX(Responses!$A$2:$AN$301,MATCH($A19,Responses!$AS$2:$AS$301,0),MATCH(Lists!$B$5,Responses!$A$1:$AN$1,0))&amp;""),"")&lt;&gt;"",IFERROR(TRIM(INDEX(Responses!$A$2:$AN$301,MATCH($A19,Responses!$AS$2:$AS$301,0),MATCH(Lists!$B$5,Responses!$A$1:$AN$1,0))&amp;""),""),IFERROR(TRIM(INDEX(Responses!$A$2:$AN$301,MATCH($A19,Responses!$AS$2:$AS$301,0),MATCH(Lists!$B$6,Responses!$A$1:$AN$1,0))&amp;""),"")))</f>
        <v/>
      </c>
      <c r="D19" s="23">
        <f>IF($A19="","",IFERROR(TRIM(INDEX(Responses!$A$2:$AN$301,MATCH($A19,Responses!$AS$2:$AS$301,0),MATCH(Lists!$B$20,Responses!$A$1:$AN$1,0))&amp;""),""))</f>
        <v/>
      </c>
      <c r="E19" s="23">
        <f>IF($A19="","",IFERROR(TRIM(INDEX(Responses!$A$2:$AN$301,MATCH($A19,Responses!$AS$2:$AS$301,0),MATCH(Lists!$B$21,Responses!$A$1:$AN$1,0))&amp;""),""))</f>
        <v/>
      </c>
      <c r="F19" s="23">
        <f>IF($A19="","",IFERROR(TRIM(INDEX(Responses!$A$2:$AN$301,MATCH($A19,Responses!$AS$2:$AS$301,0),MATCH(Lists!$B$22,Responses!$A$1:$AN$1,0))&amp;""),""))</f>
        <v/>
      </c>
      <c r="G19" s="23">
        <f>IF($A19="","",IFERROR(TRIM(INDEX(Responses!$A$2:$AN$301,MATCH($A19,Responses!$AS$2:$AS$301,0),MATCH(Lists!$B$23,Responses!$A$1:$AN$1,0))&amp;""),""))</f>
        <v/>
      </c>
    </row>
    <row r="20" ht="60" customHeight="1">
      <c r="A20" s="23">
        <f>IF(ISNUMBER(MATCH(16,Responses!$AS$2:$AS$301,0)),16,"")</f>
        <v/>
      </c>
      <c r="B20" s="23">
        <f>IF($A20="","",IFERROR(TRIM(INDEX(Responses!$A$2:$AN$301,MATCH($A20,Responses!$AS$2:$AS$301,0),MATCH(Lists!$B$3,Responses!$A$1:$AN$1,0))&amp;""),""))</f>
        <v/>
      </c>
      <c r="C20" s="23">
        <f>IF($A20="","",IF(IFERROR(TRIM(INDEX(Responses!$A$2:$AN$301,MATCH($A20,Responses!$AS$2:$AS$301,0),MATCH(Lists!$B$5,Responses!$A$1:$AN$1,0))&amp;""),"")&lt;&gt;"",IFERROR(TRIM(INDEX(Responses!$A$2:$AN$301,MATCH($A20,Responses!$AS$2:$AS$301,0),MATCH(Lists!$B$5,Responses!$A$1:$AN$1,0))&amp;""),""),IFERROR(TRIM(INDEX(Responses!$A$2:$AN$301,MATCH($A20,Responses!$AS$2:$AS$301,0),MATCH(Lists!$B$6,Responses!$A$1:$AN$1,0))&amp;""),"")))</f>
        <v/>
      </c>
      <c r="D20" s="23">
        <f>IF($A20="","",IFERROR(TRIM(INDEX(Responses!$A$2:$AN$301,MATCH($A20,Responses!$AS$2:$AS$301,0),MATCH(Lists!$B$20,Responses!$A$1:$AN$1,0))&amp;""),""))</f>
        <v/>
      </c>
      <c r="E20" s="23">
        <f>IF($A20="","",IFERROR(TRIM(INDEX(Responses!$A$2:$AN$301,MATCH($A20,Responses!$AS$2:$AS$301,0),MATCH(Lists!$B$21,Responses!$A$1:$AN$1,0))&amp;""),""))</f>
        <v/>
      </c>
      <c r="F20" s="23">
        <f>IF($A20="","",IFERROR(TRIM(INDEX(Responses!$A$2:$AN$301,MATCH($A20,Responses!$AS$2:$AS$301,0),MATCH(Lists!$B$22,Responses!$A$1:$AN$1,0))&amp;""),""))</f>
        <v/>
      </c>
      <c r="G20" s="23">
        <f>IF($A20="","",IFERROR(TRIM(INDEX(Responses!$A$2:$AN$301,MATCH($A20,Responses!$AS$2:$AS$301,0),MATCH(Lists!$B$23,Responses!$A$1:$AN$1,0))&amp;""),""))</f>
        <v/>
      </c>
    </row>
    <row r="21" ht="60" customHeight="1">
      <c r="A21" s="23">
        <f>IF(ISNUMBER(MATCH(17,Responses!$AS$2:$AS$301,0)),17,"")</f>
        <v/>
      </c>
      <c r="B21" s="23">
        <f>IF($A21="","",IFERROR(TRIM(INDEX(Responses!$A$2:$AN$301,MATCH($A21,Responses!$AS$2:$AS$301,0),MATCH(Lists!$B$3,Responses!$A$1:$AN$1,0))&amp;""),""))</f>
        <v/>
      </c>
      <c r="C21" s="23">
        <f>IF($A21="","",IF(IFERROR(TRIM(INDEX(Responses!$A$2:$AN$301,MATCH($A21,Responses!$AS$2:$AS$301,0),MATCH(Lists!$B$5,Responses!$A$1:$AN$1,0))&amp;""),"")&lt;&gt;"",IFERROR(TRIM(INDEX(Responses!$A$2:$AN$301,MATCH($A21,Responses!$AS$2:$AS$301,0),MATCH(Lists!$B$5,Responses!$A$1:$AN$1,0))&amp;""),""),IFERROR(TRIM(INDEX(Responses!$A$2:$AN$301,MATCH($A21,Responses!$AS$2:$AS$301,0),MATCH(Lists!$B$6,Responses!$A$1:$AN$1,0))&amp;""),"")))</f>
        <v/>
      </c>
      <c r="D21" s="23">
        <f>IF($A21="","",IFERROR(TRIM(INDEX(Responses!$A$2:$AN$301,MATCH($A21,Responses!$AS$2:$AS$301,0),MATCH(Lists!$B$20,Responses!$A$1:$AN$1,0))&amp;""),""))</f>
        <v/>
      </c>
      <c r="E21" s="23">
        <f>IF($A21="","",IFERROR(TRIM(INDEX(Responses!$A$2:$AN$301,MATCH($A21,Responses!$AS$2:$AS$301,0),MATCH(Lists!$B$21,Responses!$A$1:$AN$1,0))&amp;""),""))</f>
        <v/>
      </c>
      <c r="F21" s="23">
        <f>IF($A21="","",IFERROR(TRIM(INDEX(Responses!$A$2:$AN$301,MATCH($A21,Responses!$AS$2:$AS$301,0),MATCH(Lists!$B$22,Responses!$A$1:$AN$1,0))&amp;""),""))</f>
        <v/>
      </c>
      <c r="G21" s="23">
        <f>IF($A21="","",IFERROR(TRIM(INDEX(Responses!$A$2:$AN$301,MATCH($A21,Responses!$AS$2:$AS$301,0),MATCH(Lists!$B$23,Responses!$A$1:$AN$1,0))&amp;""),""))</f>
        <v/>
      </c>
    </row>
    <row r="22" ht="60" customHeight="1">
      <c r="A22" s="23">
        <f>IF(ISNUMBER(MATCH(18,Responses!$AS$2:$AS$301,0)),18,"")</f>
        <v/>
      </c>
      <c r="B22" s="23">
        <f>IF($A22="","",IFERROR(TRIM(INDEX(Responses!$A$2:$AN$301,MATCH($A22,Responses!$AS$2:$AS$301,0),MATCH(Lists!$B$3,Responses!$A$1:$AN$1,0))&amp;""),""))</f>
        <v/>
      </c>
      <c r="C22" s="23">
        <f>IF($A22="","",IF(IFERROR(TRIM(INDEX(Responses!$A$2:$AN$301,MATCH($A22,Responses!$AS$2:$AS$301,0),MATCH(Lists!$B$5,Responses!$A$1:$AN$1,0))&amp;""),"")&lt;&gt;"",IFERROR(TRIM(INDEX(Responses!$A$2:$AN$301,MATCH($A22,Responses!$AS$2:$AS$301,0),MATCH(Lists!$B$5,Responses!$A$1:$AN$1,0))&amp;""),""),IFERROR(TRIM(INDEX(Responses!$A$2:$AN$301,MATCH($A22,Responses!$AS$2:$AS$301,0),MATCH(Lists!$B$6,Responses!$A$1:$AN$1,0))&amp;""),"")))</f>
        <v/>
      </c>
      <c r="D22" s="23">
        <f>IF($A22="","",IFERROR(TRIM(INDEX(Responses!$A$2:$AN$301,MATCH($A22,Responses!$AS$2:$AS$301,0),MATCH(Lists!$B$20,Responses!$A$1:$AN$1,0))&amp;""),""))</f>
        <v/>
      </c>
      <c r="E22" s="23">
        <f>IF($A22="","",IFERROR(TRIM(INDEX(Responses!$A$2:$AN$301,MATCH($A22,Responses!$AS$2:$AS$301,0),MATCH(Lists!$B$21,Responses!$A$1:$AN$1,0))&amp;""),""))</f>
        <v/>
      </c>
      <c r="F22" s="23">
        <f>IF($A22="","",IFERROR(TRIM(INDEX(Responses!$A$2:$AN$301,MATCH($A22,Responses!$AS$2:$AS$301,0),MATCH(Lists!$B$22,Responses!$A$1:$AN$1,0))&amp;""),""))</f>
        <v/>
      </c>
      <c r="G22" s="23">
        <f>IF($A22="","",IFERROR(TRIM(INDEX(Responses!$A$2:$AN$301,MATCH($A22,Responses!$AS$2:$AS$301,0),MATCH(Lists!$B$23,Responses!$A$1:$AN$1,0))&amp;""),""))</f>
        <v/>
      </c>
    </row>
    <row r="23" ht="60" customHeight="1">
      <c r="A23" s="23">
        <f>IF(ISNUMBER(MATCH(19,Responses!$AS$2:$AS$301,0)),19,"")</f>
        <v/>
      </c>
      <c r="B23" s="23">
        <f>IF($A23="","",IFERROR(TRIM(INDEX(Responses!$A$2:$AN$301,MATCH($A23,Responses!$AS$2:$AS$301,0),MATCH(Lists!$B$3,Responses!$A$1:$AN$1,0))&amp;""),""))</f>
        <v/>
      </c>
      <c r="C23" s="23">
        <f>IF($A23="","",IF(IFERROR(TRIM(INDEX(Responses!$A$2:$AN$301,MATCH($A23,Responses!$AS$2:$AS$301,0),MATCH(Lists!$B$5,Responses!$A$1:$AN$1,0))&amp;""),"")&lt;&gt;"",IFERROR(TRIM(INDEX(Responses!$A$2:$AN$301,MATCH($A23,Responses!$AS$2:$AS$301,0),MATCH(Lists!$B$5,Responses!$A$1:$AN$1,0))&amp;""),""),IFERROR(TRIM(INDEX(Responses!$A$2:$AN$301,MATCH($A23,Responses!$AS$2:$AS$301,0),MATCH(Lists!$B$6,Responses!$A$1:$AN$1,0))&amp;""),"")))</f>
        <v/>
      </c>
      <c r="D23" s="23">
        <f>IF($A23="","",IFERROR(TRIM(INDEX(Responses!$A$2:$AN$301,MATCH($A23,Responses!$AS$2:$AS$301,0),MATCH(Lists!$B$20,Responses!$A$1:$AN$1,0))&amp;""),""))</f>
        <v/>
      </c>
      <c r="E23" s="23">
        <f>IF($A23="","",IFERROR(TRIM(INDEX(Responses!$A$2:$AN$301,MATCH($A23,Responses!$AS$2:$AS$301,0),MATCH(Lists!$B$21,Responses!$A$1:$AN$1,0))&amp;""),""))</f>
        <v/>
      </c>
      <c r="F23" s="23">
        <f>IF($A23="","",IFERROR(TRIM(INDEX(Responses!$A$2:$AN$301,MATCH($A23,Responses!$AS$2:$AS$301,0),MATCH(Lists!$B$22,Responses!$A$1:$AN$1,0))&amp;""),""))</f>
        <v/>
      </c>
      <c r="G23" s="23">
        <f>IF($A23="","",IFERROR(TRIM(INDEX(Responses!$A$2:$AN$301,MATCH($A23,Responses!$AS$2:$AS$301,0),MATCH(Lists!$B$23,Responses!$A$1:$AN$1,0))&amp;""),""))</f>
        <v/>
      </c>
    </row>
    <row r="24" ht="60" customHeight="1">
      <c r="A24" s="23">
        <f>IF(ISNUMBER(MATCH(20,Responses!$AS$2:$AS$301,0)),20,"")</f>
        <v/>
      </c>
      <c r="B24" s="23">
        <f>IF($A24="","",IFERROR(TRIM(INDEX(Responses!$A$2:$AN$301,MATCH($A24,Responses!$AS$2:$AS$301,0),MATCH(Lists!$B$3,Responses!$A$1:$AN$1,0))&amp;""),""))</f>
        <v/>
      </c>
      <c r="C24" s="23">
        <f>IF($A24="","",IF(IFERROR(TRIM(INDEX(Responses!$A$2:$AN$301,MATCH($A24,Responses!$AS$2:$AS$301,0),MATCH(Lists!$B$5,Responses!$A$1:$AN$1,0))&amp;""),"")&lt;&gt;"",IFERROR(TRIM(INDEX(Responses!$A$2:$AN$301,MATCH($A24,Responses!$AS$2:$AS$301,0),MATCH(Lists!$B$5,Responses!$A$1:$AN$1,0))&amp;""),""),IFERROR(TRIM(INDEX(Responses!$A$2:$AN$301,MATCH($A24,Responses!$AS$2:$AS$301,0),MATCH(Lists!$B$6,Responses!$A$1:$AN$1,0))&amp;""),"")))</f>
        <v/>
      </c>
      <c r="D24" s="23">
        <f>IF($A24="","",IFERROR(TRIM(INDEX(Responses!$A$2:$AN$301,MATCH($A24,Responses!$AS$2:$AS$301,0),MATCH(Lists!$B$20,Responses!$A$1:$AN$1,0))&amp;""),""))</f>
        <v/>
      </c>
      <c r="E24" s="23">
        <f>IF($A24="","",IFERROR(TRIM(INDEX(Responses!$A$2:$AN$301,MATCH($A24,Responses!$AS$2:$AS$301,0),MATCH(Lists!$B$21,Responses!$A$1:$AN$1,0))&amp;""),""))</f>
        <v/>
      </c>
      <c r="F24" s="23">
        <f>IF($A24="","",IFERROR(TRIM(INDEX(Responses!$A$2:$AN$301,MATCH($A24,Responses!$AS$2:$AS$301,0),MATCH(Lists!$B$22,Responses!$A$1:$AN$1,0))&amp;""),""))</f>
        <v/>
      </c>
      <c r="G24" s="23">
        <f>IF($A24="","",IFERROR(TRIM(INDEX(Responses!$A$2:$AN$301,MATCH($A24,Responses!$AS$2:$AS$301,0),MATCH(Lists!$B$23,Responses!$A$1:$AN$1,0))&amp;""),""))</f>
        <v/>
      </c>
    </row>
    <row r="25" ht="60" customHeight="1">
      <c r="A25" s="23">
        <f>IF(ISNUMBER(MATCH(21,Responses!$AS$2:$AS$301,0)),21,"")</f>
        <v/>
      </c>
      <c r="B25" s="23">
        <f>IF($A25="","",IFERROR(TRIM(INDEX(Responses!$A$2:$AN$301,MATCH($A25,Responses!$AS$2:$AS$301,0),MATCH(Lists!$B$3,Responses!$A$1:$AN$1,0))&amp;""),""))</f>
        <v/>
      </c>
      <c r="C25" s="23">
        <f>IF($A25="","",IF(IFERROR(TRIM(INDEX(Responses!$A$2:$AN$301,MATCH($A25,Responses!$AS$2:$AS$301,0),MATCH(Lists!$B$5,Responses!$A$1:$AN$1,0))&amp;""),"")&lt;&gt;"",IFERROR(TRIM(INDEX(Responses!$A$2:$AN$301,MATCH($A25,Responses!$AS$2:$AS$301,0),MATCH(Lists!$B$5,Responses!$A$1:$AN$1,0))&amp;""),""),IFERROR(TRIM(INDEX(Responses!$A$2:$AN$301,MATCH($A25,Responses!$AS$2:$AS$301,0),MATCH(Lists!$B$6,Responses!$A$1:$AN$1,0))&amp;""),"")))</f>
        <v/>
      </c>
      <c r="D25" s="23">
        <f>IF($A25="","",IFERROR(TRIM(INDEX(Responses!$A$2:$AN$301,MATCH($A25,Responses!$AS$2:$AS$301,0),MATCH(Lists!$B$20,Responses!$A$1:$AN$1,0))&amp;""),""))</f>
        <v/>
      </c>
      <c r="E25" s="23">
        <f>IF($A25="","",IFERROR(TRIM(INDEX(Responses!$A$2:$AN$301,MATCH($A25,Responses!$AS$2:$AS$301,0),MATCH(Lists!$B$21,Responses!$A$1:$AN$1,0))&amp;""),""))</f>
        <v/>
      </c>
      <c r="F25" s="23">
        <f>IF($A25="","",IFERROR(TRIM(INDEX(Responses!$A$2:$AN$301,MATCH($A25,Responses!$AS$2:$AS$301,0),MATCH(Lists!$B$22,Responses!$A$1:$AN$1,0))&amp;""),""))</f>
        <v/>
      </c>
      <c r="G25" s="23">
        <f>IF($A25="","",IFERROR(TRIM(INDEX(Responses!$A$2:$AN$301,MATCH($A25,Responses!$AS$2:$AS$301,0),MATCH(Lists!$B$23,Responses!$A$1:$AN$1,0))&amp;""),""))</f>
        <v/>
      </c>
    </row>
    <row r="26" ht="60" customHeight="1">
      <c r="A26" s="23">
        <f>IF(ISNUMBER(MATCH(22,Responses!$AS$2:$AS$301,0)),22,"")</f>
        <v/>
      </c>
      <c r="B26" s="23">
        <f>IF($A26="","",IFERROR(TRIM(INDEX(Responses!$A$2:$AN$301,MATCH($A26,Responses!$AS$2:$AS$301,0),MATCH(Lists!$B$3,Responses!$A$1:$AN$1,0))&amp;""),""))</f>
        <v/>
      </c>
      <c r="C26" s="23">
        <f>IF($A26="","",IF(IFERROR(TRIM(INDEX(Responses!$A$2:$AN$301,MATCH($A26,Responses!$AS$2:$AS$301,0),MATCH(Lists!$B$5,Responses!$A$1:$AN$1,0))&amp;""),"")&lt;&gt;"",IFERROR(TRIM(INDEX(Responses!$A$2:$AN$301,MATCH($A26,Responses!$AS$2:$AS$301,0),MATCH(Lists!$B$5,Responses!$A$1:$AN$1,0))&amp;""),""),IFERROR(TRIM(INDEX(Responses!$A$2:$AN$301,MATCH($A26,Responses!$AS$2:$AS$301,0),MATCH(Lists!$B$6,Responses!$A$1:$AN$1,0))&amp;""),"")))</f>
        <v/>
      </c>
      <c r="D26" s="23">
        <f>IF($A26="","",IFERROR(TRIM(INDEX(Responses!$A$2:$AN$301,MATCH($A26,Responses!$AS$2:$AS$301,0),MATCH(Lists!$B$20,Responses!$A$1:$AN$1,0))&amp;""),""))</f>
        <v/>
      </c>
      <c r="E26" s="23">
        <f>IF($A26="","",IFERROR(TRIM(INDEX(Responses!$A$2:$AN$301,MATCH($A26,Responses!$AS$2:$AS$301,0),MATCH(Lists!$B$21,Responses!$A$1:$AN$1,0))&amp;""),""))</f>
        <v/>
      </c>
      <c r="F26" s="23">
        <f>IF($A26="","",IFERROR(TRIM(INDEX(Responses!$A$2:$AN$301,MATCH($A26,Responses!$AS$2:$AS$301,0),MATCH(Lists!$B$22,Responses!$A$1:$AN$1,0))&amp;""),""))</f>
        <v/>
      </c>
      <c r="G26" s="23">
        <f>IF($A26="","",IFERROR(TRIM(INDEX(Responses!$A$2:$AN$301,MATCH($A26,Responses!$AS$2:$AS$301,0),MATCH(Lists!$B$23,Responses!$A$1:$AN$1,0))&amp;""),""))</f>
        <v/>
      </c>
    </row>
    <row r="27" ht="60" customHeight="1">
      <c r="A27" s="23">
        <f>IF(ISNUMBER(MATCH(23,Responses!$AS$2:$AS$301,0)),23,"")</f>
        <v/>
      </c>
      <c r="B27" s="23">
        <f>IF($A27="","",IFERROR(TRIM(INDEX(Responses!$A$2:$AN$301,MATCH($A27,Responses!$AS$2:$AS$301,0),MATCH(Lists!$B$3,Responses!$A$1:$AN$1,0))&amp;""),""))</f>
        <v/>
      </c>
      <c r="C27" s="23">
        <f>IF($A27="","",IF(IFERROR(TRIM(INDEX(Responses!$A$2:$AN$301,MATCH($A27,Responses!$AS$2:$AS$301,0),MATCH(Lists!$B$5,Responses!$A$1:$AN$1,0))&amp;""),"")&lt;&gt;"",IFERROR(TRIM(INDEX(Responses!$A$2:$AN$301,MATCH($A27,Responses!$AS$2:$AS$301,0),MATCH(Lists!$B$5,Responses!$A$1:$AN$1,0))&amp;""),""),IFERROR(TRIM(INDEX(Responses!$A$2:$AN$301,MATCH($A27,Responses!$AS$2:$AS$301,0),MATCH(Lists!$B$6,Responses!$A$1:$AN$1,0))&amp;""),"")))</f>
        <v/>
      </c>
      <c r="D27" s="23">
        <f>IF($A27="","",IFERROR(TRIM(INDEX(Responses!$A$2:$AN$301,MATCH($A27,Responses!$AS$2:$AS$301,0),MATCH(Lists!$B$20,Responses!$A$1:$AN$1,0))&amp;""),""))</f>
        <v/>
      </c>
      <c r="E27" s="23">
        <f>IF($A27="","",IFERROR(TRIM(INDEX(Responses!$A$2:$AN$301,MATCH($A27,Responses!$AS$2:$AS$301,0),MATCH(Lists!$B$21,Responses!$A$1:$AN$1,0))&amp;""),""))</f>
        <v/>
      </c>
      <c r="F27" s="23">
        <f>IF($A27="","",IFERROR(TRIM(INDEX(Responses!$A$2:$AN$301,MATCH($A27,Responses!$AS$2:$AS$301,0),MATCH(Lists!$B$22,Responses!$A$1:$AN$1,0))&amp;""),""))</f>
        <v/>
      </c>
      <c r="G27" s="23">
        <f>IF($A27="","",IFERROR(TRIM(INDEX(Responses!$A$2:$AN$301,MATCH($A27,Responses!$AS$2:$AS$301,0),MATCH(Lists!$B$23,Responses!$A$1:$AN$1,0))&amp;""),""))</f>
        <v/>
      </c>
    </row>
    <row r="28" ht="60" customHeight="1">
      <c r="A28" s="23">
        <f>IF(ISNUMBER(MATCH(24,Responses!$AS$2:$AS$301,0)),24,"")</f>
        <v/>
      </c>
      <c r="B28" s="23">
        <f>IF($A28="","",IFERROR(TRIM(INDEX(Responses!$A$2:$AN$301,MATCH($A28,Responses!$AS$2:$AS$301,0),MATCH(Lists!$B$3,Responses!$A$1:$AN$1,0))&amp;""),""))</f>
        <v/>
      </c>
      <c r="C28" s="23">
        <f>IF($A28="","",IF(IFERROR(TRIM(INDEX(Responses!$A$2:$AN$301,MATCH($A28,Responses!$AS$2:$AS$301,0),MATCH(Lists!$B$5,Responses!$A$1:$AN$1,0))&amp;""),"")&lt;&gt;"",IFERROR(TRIM(INDEX(Responses!$A$2:$AN$301,MATCH($A28,Responses!$AS$2:$AS$301,0),MATCH(Lists!$B$5,Responses!$A$1:$AN$1,0))&amp;""),""),IFERROR(TRIM(INDEX(Responses!$A$2:$AN$301,MATCH($A28,Responses!$AS$2:$AS$301,0),MATCH(Lists!$B$6,Responses!$A$1:$AN$1,0))&amp;""),"")))</f>
        <v/>
      </c>
      <c r="D28" s="23">
        <f>IF($A28="","",IFERROR(TRIM(INDEX(Responses!$A$2:$AN$301,MATCH($A28,Responses!$AS$2:$AS$301,0),MATCH(Lists!$B$20,Responses!$A$1:$AN$1,0))&amp;""),""))</f>
        <v/>
      </c>
      <c r="E28" s="23">
        <f>IF($A28="","",IFERROR(TRIM(INDEX(Responses!$A$2:$AN$301,MATCH($A28,Responses!$AS$2:$AS$301,0),MATCH(Lists!$B$21,Responses!$A$1:$AN$1,0))&amp;""),""))</f>
        <v/>
      </c>
      <c r="F28" s="23">
        <f>IF($A28="","",IFERROR(TRIM(INDEX(Responses!$A$2:$AN$301,MATCH($A28,Responses!$AS$2:$AS$301,0),MATCH(Lists!$B$22,Responses!$A$1:$AN$1,0))&amp;""),""))</f>
        <v/>
      </c>
      <c r="G28" s="23">
        <f>IF($A28="","",IFERROR(TRIM(INDEX(Responses!$A$2:$AN$301,MATCH($A28,Responses!$AS$2:$AS$301,0),MATCH(Lists!$B$23,Responses!$A$1:$AN$1,0))&amp;""),""))</f>
        <v/>
      </c>
    </row>
    <row r="29" ht="60" customHeight="1">
      <c r="A29" s="23">
        <f>IF(ISNUMBER(MATCH(25,Responses!$AS$2:$AS$301,0)),25,"")</f>
        <v/>
      </c>
      <c r="B29" s="23">
        <f>IF($A29="","",IFERROR(TRIM(INDEX(Responses!$A$2:$AN$301,MATCH($A29,Responses!$AS$2:$AS$301,0),MATCH(Lists!$B$3,Responses!$A$1:$AN$1,0))&amp;""),""))</f>
        <v/>
      </c>
      <c r="C29" s="23">
        <f>IF($A29="","",IF(IFERROR(TRIM(INDEX(Responses!$A$2:$AN$301,MATCH($A29,Responses!$AS$2:$AS$301,0),MATCH(Lists!$B$5,Responses!$A$1:$AN$1,0))&amp;""),"")&lt;&gt;"",IFERROR(TRIM(INDEX(Responses!$A$2:$AN$301,MATCH($A29,Responses!$AS$2:$AS$301,0),MATCH(Lists!$B$5,Responses!$A$1:$AN$1,0))&amp;""),""),IFERROR(TRIM(INDEX(Responses!$A$2:$AN$301,MATCH($A29,Responses!$AS$2:$AS$301,0),MATCH(Lists!$B$6,Responses!$A$1:$AN$1,0))&amp;""),"")))</f>
        <v/>
      </c>
      <c r="D29" s="23">
        <f>IF($A29="","",IFERROR(TRIM(INDEX(Responses!$A$2:$AN$301,MATCH($A29,Responses!$AS$2:$AS$301,0),MATCH(Lists!$B$20,Responses!$A$1:$AN$1,0))&amp;""),""))</f>
        <v/>
      </c>
      <c r="E29" s="23">
        <f>IF($A29="","",IFERROR(TRIM(INDEX(Responses!$A$2:$AN$301,MATCH($A29,Responses!$AS$2:$AS$301,0),MATCH(Lists!$B$21,Responses!$A$1:$AN$1,0))&amp;""),""))</f>
        <v/>
      </c>
      <c r="F29" s="23">
        <f>IF($A29="","",IFERROR(TRIM(INDEX(Responses!$A$2:$AN$301,MATCH($A29,Responses!$AS$2:$AS$301,0),MATCH(Lists!$B$22,Responses!$A$1:$AN$1,0))&amp;""),""))</f>
        <v/>
      </c>
      <c r="G29" s="23">
        <f>IF($A29="","",IFERROR(TRIM(INDEX(Responses!$A$2:$AN$301,MATCH($A29,Responses!$AS$2:$AS$301,0),MATCH(Lists!$B$23,Responses!$A$1:$AN$1,0))&amp;""),""))</f>
        <v/>
      </c>
    </row>
    <row r="30" ht="60" customHeight="1">
      <c r="A30" s="23">
        <f>IF(ISNUMBER(MATCH(26,Responses!$AS$2:$AS$301,0)),26,"")</f>
        <v/>
      </c>
      <c r="B30" s="23">
        <f>IF($A30="","",IFERROR(TRIM(INDEX(Responses!$A$2:$AN$301,MATCH($A30,Responses!$AS$2:$AS$301,0),MATCH(Lists!$B$3,Responses!$A$1:$AN$1,0))&amp;""),""))</f>
        <v/>
      </c>
      <c r="C30" s="23">
        <f>IF($A30="","",IF(IFERROR(TRIM(INDEX(Responses!$A$2:$AN$301,MATCH($A30,Responses!$AS$2:$AS$301,0),MATCH(Lists!$B$5,Responses!$A$1:$AN$1,0))&amp;""),"")&lt;&gt;"",IFERROR(TRIM(INDEX(Responses!$A$2:$AN$301,MATCH($A30,Responses!$AS$2:$AS$301,0),MATCH(Lists!$B$5,Responses!$A$1:$AN$1,0))&amp;""),""),IFERROR(TRIM(INDEX(Responses!$A$2:$AN$301,MATCH($A30,Responses!$AS$2:$AS$301,0),MATCH(Lists!$B$6,Responses!$A$1:$AN$1,0))&amp;""),"")))</f>
        <v/>
      </c>
      <c r="D30" s="23">
        <f>IF($A30="","",IFERROR(TRIM(INDEX(Responses!$A$2:$AN$301,MATCH($A30,Responses!$AS$2:$AS$301,0),MATCH(Lists!$B$20,Responses!$A$1:$AN$1,0))&amp;""),""))</f>
        <v/>
      </c>
      <c r="E30" s="23">
        <f>IF($A30="","",IFERROR(TRIM(INDEX(Responses!$A$2:$AN$301,MATCH($A30,Responses!$AS$2:$AS$301,0),MATCH(Lists!$B$21,Responses!$A$1:$AN$1,0))&amp;""),""))</f>
        <v/>
      </c>
      <c r="F30" s="23">
        <f>IF($A30="","",IFERROR(TRIM(INDEX(Responses!$A$2:$AN$301,MATCH($A30,Responses!$AS$2:$AS$301,0),MATCH(Lists!$B$22,Responses!$A$1:$AN$1,0))&amp;""),""))</f>
        <v/>
      </c>
      <c r="G30" s="23">
        <f>IF($A30="","",IFERROR(TRIM(INDEX(Responses!$A$2:$AN$301,MATCH($A30,Responses!$AS$2:$AS$301,0),MATCH(Lists!$B$23,Responses!$A$1:$AN$1,0))&amp;""),""))</f>
        <v/>
      </c>
    </row>
    <row r="31" ht="60" customHeight="1">
      <c r="A31" s="23">
        <f>IF(ISNUMBER(MATCH(27,Responses!$AS$2:$AS$301,0)),27,"")</f>
        <v/>
      </c>
      <c r="B31" s="23">
        <f>IF($A31="","",IFERROR(TRIM(INDEX(Responses!$A$2:$AN$301,MATCH($A31,Responses!$AS$2:$AS$301,0),MATCH(Lists!$B$3,Responses!$A$1:$AN$1,0))&amp;""),""))</f>
        <v/>
      </c>
      <c r="C31" s="23">
        <f>IF($A31="","",IF(IFERROR(TRIM(INDEX(Responses!$A$2:$AN$301,MATCH($A31,Responses!$AS$2:$AS$301,0),MATCH(Lists!$B$5,Responses!$A$1:$AN$1,0))&amp;""),"")&lt;&gt;"",IFERROR(TRIM(INDEX(Responses!$A$2:$AN$301,MATCH($A31,Responses!$AS$2:$AS$301,0),MATCH(Lists!$B$5,Responses!$A$1:$AN$1,0))&amp;""),""),IFERROR(TRIM(INDEX(Responses!$A$2:$AN$301,MATCH($A31,Responses!$AS$2:$AS$301,0),MATCH(Lists!$B$6,Responses!$A$1:$AN$1,0))&amp;""),"")))</f>
        <v/>
      </c>
      <c r="D31" s="23">
        <f>IF($A31="","",IFERROR(TRIM(INDEX(Responses!$A$2:$AN$301,MATCH($A31,Responses!$AS$2:$AS$301,0),MATCH(Lists!$B$20,Responses!$A$1:$AN$1,0))&amp;""),""))</f>
        <v/>
      </c>
      <c r="E31" s="23">
        <f>IF($A31="","",IFERROR(TRIM(INDEX(Responses!$A$2:$AN$301,MATCH($A31,Responses!$AS$2:$AS$301,0),MATCH(Lists!$B$21,Responses!$A$1:$AN$1,0))&amp;""),""))</f>
        <v/>
      </c>
      <c r="F31" s="23">
        <f>IF($A31="","",IFERROR(TRIM(INDEX(Responses!$A$2:$AN$301,MATCH($A31,Responses!$AS$2:$AS$301,0),MATCH(Lists!$B$22,Responses!$A$1:$AN$1,0))&amp;""),""))</f>
        <v/>
      </c>
      <c r="G31" s="23">
        <f>IF($A31="","",IFERROR(TRIM(INDEX(Responses!$A$2:$AN$301,MATCH($A31,Responses!$AS$2:$AS$301,0),MATCH(Lists!$B$23,Responses!$A$1:$AN$1,0))&amp;""),""))</f>
        <v/>
      </c>
    </row>
    <row r="32" ht="60" customHeight="1">
      <c r="A32" s="23">
        <f>IF(ISNUMBER(MATCH(28,Responses!$AS$2:$AS$301,0)),28,"")</f>
        <v/>
      </c>
      <c r="B32" s="23">
        <f>IF($A32="","",IFERROR(TRIM(INDEX(Responses!$A$2:$AN$301,MATCH($A32,Responses!$AS$2:$AS$301,0),MATCH(Lists!$B$3,Responses!$A$1:$AN$1,0))&amp;""),""))</f>
        <v/>
      </c>
      <c r="C32" s="23">
        <f>IF($A32="","",IF(IFERROR(TRIM(INDEX(Responses!$A$2:$AN$301,MATCH($A32,Responses!$AS$2:$AS$301,0),MATCH(Lists!$B$5,Responses!$A$1:$AN$1,0))&amp;""),"")&lt;&gt;"",IFERROR(TRIM(INDEX(Responses!$A$2:$AN$301,MATCH($A32,Responses!$AS$2:$AS$301,0),MATCH(Lists!$B$5,Responses!$A$1:$AN$1,0))&amp;""),""),IFERROR(TRIM(INDEX(Responses!$A$2:$AN$301,MATCH($A32,Responses!$AS$2:$AS$301,0),MATCH(Lists!$B$6,Responses!$A$1:$AN$1,0))&amp;""),"")))</f>
        <v/>
      </c>
      <c r="D32" s="23">
        <f>IF($A32="","",IFERROR(TRIM(INDEX(Responses!$A$2:$AN$301,MATCH($A32,Responses!$AS$2:$AS$301,0),MATCH(Lists!$B$20,Responses!$A$1:$AN$1,0))&amp;""),""))</f>
        <v/>
      </c>
      <c r="E32" s="23">
        <f>IF($A32="","",IFERROR(TRIM(INDEX(Responses!$A$2:$AN$301,MATCH($A32,Responses!$AS$2:$AS$301,0),MATCH(Lists!$B$21,Responses!$A$1:$AN$1,0))&amp;""),""))</f>
        <v/>
      </c>
      <c r="F32" s="23">
        <f>IF($A32="","",IFERROR(TRIM(INDEX(Responses!$A$2:$AN$301,MATCH($A32,Responses!$AS$2:$AS$301,0),MATCH(Lists!$B$22,Responses!$A$1:$AN$1,0))&amp;""),""))</f>
        <v/>
      </c>
      <c r="G32" s="23">
        <f>IF($A32="","",IFERROR(TRIM(INDEX(Responses!$A$2:$AN$301,MATCH($A32,Responses!$AS$2:$AS$301,0),MATCH(Lists!$B$23,Responses!$A$1:$AN$1,0))&amp;""),""))</f>
        <v/>
      </c>
    </row>
    <row r="33" ht="60" customHeight="1">
      <c r="A33" s="23">
        <f>IF(ISNUMBER(MATCH(29,Responses!$AS$2:$AS$301,0)),29,"")</f>
        <v/>
      </c>
      <c r="B33" s="23">
        <f>IF($A33="","",IFERROR(TRIM(INDEX(Responses!$A$2:$AN$301,MATCH($A33,Responses!$AS$2:$AS$301,0),MATCH(Lists!$B$3,Responses!$A$1:$AN$1,0))&amp;""),""))</f>
        <v/>
      </c>
      <c r="C33" s="23">
        <f>IF($A33="","",IF(IFERROR(TRIM(INDEX(Responses!$A$2:$AN$301,MATCH($A33,Responses!$AS$2:$AS$301,0),MATCH(Lists!$B$5,Responses!$A$1:$AN$1,0))&amp;""),"")&lt;&gt;"",IFERROR(TRIM(INDEX(Responses!$A$2:$AN$301,MATCH($A33,Responses!$AS$2:$AS$301,0),MATCH(Lists!$B$5,Responses!$A$1:$AN$1,0))&amp;""),""),IFERROR(TRIM(INDEX(Responses!$A$2:$AN$301,MATCH($A33,Responses!$AS$2:$AS$301,0),MATCH(Lists!$B$6,Responses!$A$1:$AN$1,0))&amp;""),"")))</f>
        <v/>
      </c>
      <c r="D33" s="23">
        <f>IF($A33="","",IFERROR(TRIM(INDEX(Responses!$A$2:$AN$301,MATCH($A33,Responses!$AS$2:$AS$301,0),MATCH(Lists!$B$20,Responses!$A$1:$AN$1,0))&amp;""),""))</f>
        <v/>
      </c>
      <c r="E33" s="23">
        <f>IF($A33="","",IFERROR(TRIM(INDEX(Responses!$A$2:$AN$301,MATCH($A33,Responses!$AS$2:$AS$301,0),MATCH(Lists!$B$21,Responses!$A$1:$AN$1,0))&amp;""),""))</f>
        <v/>
      </c>
      <c r="F33" s="23">
        <f>IF($A33="","",IFERROR(TRIM(INDEX(Responses!$A$2:$AN$301,MATCH($A33,Responses!$AS$2:$AS$301,0),MATCH(Lists!$B$22,Responses!$A$1:$AN$1,0))&amp;""),""))</f>
        <v/>
      </c>
      <c r="G33" s="23">
        <f>IF($A33="","",IFERROR(TRIM(INDEX(Responses!$A$2:$AN$301,MATCH($A33,Responses!$AS$2:$AS$301,0),MATCH(Lists!$B$23,Responses!$A$1:$AN$1,0))&amp;""),""))</f>
        <v/>
      </c>
    </row>
    <row r="34" ht="60" customHeight="1">
      <c r="A34" s="23">
        <f>IF(ISNUMBER(MATCH(30,Responses!$AS$2:$AS$301,0)),30,"")</f>
        <v/>
      </c>
      <c r="B34" s="23">
        <f>IF($A34="","",IFERROR(TRIM(INDEX(Responses!$A$2:$AN$301,MATCH($A34,Responses!$AS$2:$AS$301,0),MATCH(Lists!$B$3,Responses!$A$1:$AN$1,0))&amp;""),""))</f>
        <v/>
      </c>
      <c r="C34" s="23">
        <f>IF($A34="","",IF(IFERROR(TRIM(INDEX(Responses!$A$2:$AN$301,MATCH($A34,Responses!$AS$2:$AS$301,0),MATCH(Lists!$B$5,Responses!$A$1:$AN$1,0))&amp;""),"")&lt;&gt;"",IFERROR(TRIM(INDEX(Responses!$A$2:$AN$301,MATCH($A34,Responses!$AS$2:$AS$301,0),MATCH(Lists!$B$5,Responses!$A$1:$AN$1,0))&amp;""),""),IFERROR(TRIM(INDEX(Responses!$A$2:$AN$301,MATCH($A34,Responses!$AS$2:$AS$301,0),MATCH(Lists!$B$6,Responses!$A$1:$AN$1,0))&amp;""),"")))</f>
        <v/>
      </c>
      <c r="D34" s="23">
        <f>IF($A34="","",IFERROR(TRIM(INDEX(Responses!$A$2:$AN$301,MATCH($A34,Responses!$AS$2:$AS$301,0),MATCH(Lists!$B$20,Responses!$A$1:$AN$1,0))&amp;""),""))</f>
        <v/>
      </c>
      <c r="E34" s="23">
        <f>IF($A34="","",IFERROR(TRIM(INDEX(Responses!$A$2:$AN$301,MATCH($A34,Responses!$AS$2:$AS$301,0),MATCH(Lists!$B$21,Responses!$A$1:$AN$1,0))&amp;""),""))</f>
        <v/>
      </c>
      <c r="F34" s="23">
        <f>IF($A34="","",IFERROR(TRIM(INDEX(Responses!$A$2:$AN$301,MATCH($A34,Responses!$AS$2:$AS$301,0),MATCH(Lists!$B$22,Responses!$A$1:$AN$1,0))&amp;""),""))</f>
        <v/>
      </c>
      <c r="G34" s="23">
        <f>IF($A34="","",IFERROR(TRIM(INDEX(Responses!$A$2:$AN$301,MATCH($A34,Responses!$AS$2:$AS$301,0),MATCH(Lists!$B$23,Responses!$A$1:$AN$1,0))&amp;""),""))</f>
        <v/>
      </c>
    </row>
    <row r="35" ht="60" customHeight="1">
      <c r="A35" s="23">
        <f>IF(ISNUMBER(MATCH(31,Responses!$AS$2:$AS$301,0)),31,"")</f>
        <v/>
      </c>
      <c r="B35" s="23">
        <f>IF($A35="","",IFERROR(TRIM(INDEX(Responses!$A$2:$AN$301,MATCH($A35,Responses!$AS$2:$AS$301,0),MATCH(Lists!$B$3,Responses!$A$1:$AN$1,0))&amp;""),""))</f>
        <v/>
      </c>
      <c r="C35" s="23">
        <f>IF($A35="","",IF(IFERROR(TRIM(INDEX(Responses!$A$2:$AN$301,MATCH($A35,Responses!$AS$2:$AS$301,0),MATCH(Lists!$B$5,Responses!$A$1:$AN$1,0))&amp;""),"")&lt;&gt;"",IFERROR(TRIM(INDEX(Responses!$A$2:$AN$301,MATCH($A35,Responses!$AS$2:$AS$301,0),MATCH(Lists!$B$5,Responses!$A$1:$AN$1,0))&amp;""),""),IFERROR(TRIM(INDEX(Responses!$A$2:$AN$301,MATCH($A35,Responses!$AS$2:$AS$301,0),MATCH(Lists!$B$6,Responses!$A$1:$AN$1,0))&amp;""),"")))</f>
        <v/>
      </c>
      <c r="D35" s="23">
        <f>IF($A35="","",IFERROR(TRIM(INDEX(Responses!$A$2:$AN$301,MATCH($A35,Responses!$AS$2:$AS$301,0),MATCH(Lists!$B$20,Responses!$A$1:$AN$1,0))&amp;""),""))</f>
        <v/>
      </c>
      <c r="E35" s="23">
        <f>IF($A35="","",IFERROR(TRIM(INDEX(Responses!$A$2:$AN$301,MATCH($A35,Responses!$AS$2:$AS$301,0),MATCH(Lists!$B$21,Responses!$A$1:$AN$1,0))&amp;""),""))</f>
        <v/>
      </c>
      <c r="F35" s="23">
        <f>IF($A35="","",IFERROR(TRIM(INDEX(Responses!$A$2:$AN$301,MATCH($A35,Responses!$AS$2:$AS$301,0),MATCH(Lists!$B$22,Responses!$A$1:$AN$1,0))&amp;""),""))</f>
        <v/>
      </c>
      <c r="G35" s="23">
        <f>IF($A35="","",IFERROR(TRIM(INDEX(Responses!$A$2:$AN$301,MATCH($A35,Responses!$AS$2:$AS$301,0),MATCH(Lists!$B$23,Responses!$A$1:$AN$1,0))&amp;""),""))</f>
        <v/>
      </c>
    </row>
    <row r="36" ht="60" customHeight="1">
      <c r="A36" s="23">
        <f>IF(ISNUMBER(MATCH(32,Responses!$AS$2:$AS$301,0)),32,"")</f>
        <v/>
      </c>
      <c r="B36" s="23">
        <f>IF($A36="","",IFERROR(TRIM(INDEX(Responses!$A$2:$AN$301,MATCH($A36,Responses!$AS$2:$AS$301,0),MATCH(Lists!$B$3,Responses!$A$1:$AN$1,0))&amp;""),""))</f>
        <v/>
      </c>
      <c r="C36" s="23">
        <f>IF($A36="","",IF(IFERROR(TRIM(INDEX(Responses!$A$2:$AN$301,MATCH($A36,Responses!$AS$2:$AS$301,0),MATCH(Lists!$B$5,Responses!$A$1:$AN$1,0))&amp;""),"")&lt;&gt;"",IFERROR(TRIM(INDEX(Responses!$A$2:$AN$301,MATCH($A36,Responses!$AS$2:$AS$301,0),MATCH(Lists!$B$5,Responses!$A$1:$AN$1,0))&amp;""),""),IFERROR(TRIM(INDEX(Responses!$A$2:$AN$301,MATCH($A36,Responses!$AS$2:$AS$301,0),MATCH(Lists!$B$6,Responses!$A$1:$AN$1,0))&amp;""),"")))</f>
        <v/>
      </c>
      <c r="D36" s="23">
        <f>IF($A36="","",IFERROR(TRIM(INDEX(Responses!$A$2:$AN$301,MATCH($A36,Responses!$AS$2:$AS$301,0),MATCH(Lists!$B$20,Responses!$A$1:$AN$1,0))&amp;""),""))</f>
        <v/>
      </c>
      <c r="E36" s="23">
        <f>IF($A36="","",IFERROR(TRIM(INDEX(Responses!$A$2:$AN$301,MATCH($A36,Responses!$AS$2:$AS$301,0),MATCH(Lists!$B$21,Responses!$A$1:$AN$1,0))&amp;""),""))</f>
        <v/>
      </c>
      <c r="F36" s="23">
        <f>IF($A36="","",IFERROR(TRIM(INDEX(Responses!$A$2:$AN$301,MATCH($A36,Responses!$AS$2:$AS$301,0),MATCH(Lists!$B$22,Responses!$A$1:$AN$1,0))&amp;""),""))</f>
        <v/>
      </c>
      <c r="G36" s="23">
        <f>IF($A36="","",IFERROR(TRIM(INDEX(Responses!$A$2:$AN$301,MATCH($A36,Responses!$AS$2:$AS$301,0),MATCH(Lists!$B$23,Responses!$A$1:$AN$1,0))&amp;""),""))</f>
        <v/>
      </c>
    </row>
    <row r="37" ht="60" customHeight="1">
      <c r="A37" s="23">
        <f>IF(ISNUMBER(MATCH(33,Responses!$AS$2:$AS$301,0)),33,"")</f>
        <v/>
      </c>
      <c r="B37" s="23">
        <f>IF($A37="","",IFERROR(TRIM(INDEX(Responses!$A$2:$AN$301,MATCH($A37,Responses!$AS$2:$AS$301,0),MATCH(Lists!$B$3,Responses!$A$1:$AN$1,0))&amp;""),""))</f>
        <v/>
      </c>
      <c r="C37" s="23">
        <f>IF($A37="","",IF(IFERROR(TRIM(INDEX(Responses!$A$2:$AN$301,MATCH($A37,Responses!$AS$2:$AS$301,0),MATCH(Lists!$B$5,Responses!$A$1:$AN$1,0))&amp;""),"")&lt;&gt;"",IFERROR(TRIM(INDEX(Responses!$A$2:$AN$301,MATCH($A37,Responses!$AS$2:$AS$301,0),MATCH(Lists!$B$5,Responses!$A$1:$AN$1,0))&amp;""),""),IFERROR(TRIM(INDEX(Responses!$A$2:$AN$301,MATCH($A37,Responses!$AS$2:$AS$301,0),MATCH(Lists!$B$6,Responses!$A$1:$AN$1,0))&amp;""),"")))</f>
        <v/>
      </c>
      <c r="D37" s="23">
        <f>IF($A37="","",IFERROR(TRIM(INDEX(Responses!$A$2:$AN$301,MATCH($A37,Responses!$AS$2:$AS$301,0),MATCH(Lists!$B$20,Responses!$A$1:$AN$1,0))&amp;""),""))</f>
        <v/>
      </c>
      <c r="E37" s="23">
        <f>IF($A37="","",IFERROR(TRIM(INDEX(Responses!$A$2:$AN$301,MATCH($A37,Responses!$AS$2:$AS$301,0),MATCH(Lists!$B$21,Responses!$A$1:$AN$1,0))&amp;""),""))</f>
        <v/>
      </c>
      <c r="F37" s="23">
        <f>IF($A37="","",IFERROR(TRIM(INDEX(Responses!$A$2:$AN$301,MATCH($A37,Responses!$AS$2:$AS$301,0),MATCH(Lists!$B$22,Responses!$A$1:$AN$1,0))&amp;""),""))</f>
        <v/>
      </c>
      <c r="G37" s="23">
        <f>IF($A37="","",IFERROR(TRIM(INDEX(Responses!$A$2:$AN$301,MATCH($A37,Responses!$AS$2:$AS$301,0),MATCH(Lists!$B$23,Responses!$A$1:$AN$1,0))&amp;""),""))</f>
        <v/>
      </c>
    </row>
    <row r="38" ht="60" customHeight="1">
      <c r="A38" s="23">
        <f>IF(ISNUMBER(MATCH(34,Responses!$AS$2:$AS$301,0)),34,"")</f>
        <v/>
      </c>
      <c r="B38" s="23">
        <f>IF($A38="","",IFERROR(TRIM(INDEX(Responses!$A$2:$AN$301,MATCH($A38,Responses!$AS$2:$AS$301,0),MATCH(Lists!$B$3,Responses!$A$1:$AN$1,0))&amp;""),""))</f>
        <v/>
      </c>
      <c r="C38" s="23">
        <f>IF($A38="","",IF(IFERROR(TRIM(INDEX(Responses!$A$2:$AN$301,MATCH($A38,Responses!$AS$2:$AS$301,0),MATCH(Lists!$B$5,Responses!$A$1:$AN$1,0))&amp;""),"")&lt;&gt;"",IFERROR(TRIM(INDEX(Responses!$A$2:$AN$301,MATCH($A38,Responses!$AS$2:$AS$301,0),MATCH(Lists!$B$5,Responses!$A$1:$AN$1,0))&amp;""),""),IFERROR(TRIM(INDEX(Responses!$A$2:$AN$301,MATCH($A38,Responses!$AS$2:$AS$301,0),MATCH(Lists!$B$6,Responses!$A$1:$AN$1,0))&amp;""),"")))</f>
        <v/>
      </c>
      <c r="D38" s="23">
        <f>IF($A38="","",IFERROR(TRIM(INDEX(Responses!$A$2:$AN$301,MATCH($A38,Responses!$AS$2:$AS$301,0),MATCH(Lists!$B$20,Responses!$A$1:$AN$1,0))&amp;""),""))</f>
        <v/>
      </c>
      <c r="E38" s="23">
        <f>IF($A38="","",IFERROR(TRIM(INDEX(Responses!$A$2:$AN$301,MATCH($A38,Responses!$AS$2:$AS$301,0),MATCH(Lists!$B$21,Responses!$A$1:$AN$1,0))&amp;""),""))</f>
        <v/>
      </c>
      <c r="F38" s="23">
        <f>IF($A38="","",IFERROR(TRIM(INDEX(Responses!$A$2:$AN$301,MATCH($A38,Responses!$AS$2:$AS$301,0),MATCH(Lists!$B$22,Responses!$A$1:$AN$1,0))&amp;""),""))</f>
        <v/>
      </c>
      <c r="G38" s="23">
        <f>IF($A38="","",IFERROR(TRIM(INDEX(Responses!$A$2:$AN$301,MATCH($A38,Responses!$AS$2:$AS$301,0),MATCH(Lists!$B$23,Responses!$A$1:$AN$1,0))&amp;""),""))</f>
        <v/>
      </c>
    </row>
    <row r="39" ht="60" customHeight="1">
      <c r="A39" s="23">
        <f>IF(ISNUMBER(MATCH(35,Responses!$AS$2:$AS$301,0)),35,"")</f>
        <v/>
      </c>
      <c r="B39" s="23">
        <f>IF($A39="","",IFERROR(TRIM(INDEX(Responses!$A$2:$AN$301,MATCH($A39,Responses!$AS$2:$AS$301,0),MATCH(Lists!$B$3,Responses!$A$1:$AN$1,0))&amp;""),""))</f>
        <v/>
      </c>
      <c r="C39" s="23">
        <f>IF($A39="","",IF(IFERROR(TRIM(INDEX(Responses!$A$2:$AN$301,MATCH($A39,Responses!$AS$2:$AS$301,0),MATCH(Lists!$B$5,Responses!$A$1:$AN$1,0))&amp;""),"")&lt;&gt;"",IFERROR(TRIM(INDEX(Responses!$A$2:$AN$301,MATCH($A39,Responses!$AS$2:$AS$301,0),MATCH(Lists!$B$5,Responses!$A$1:$AN$1,0))&amp;""),""),IFERROR(TRIM(INDEX(Responses!$A$2:$AN$301,MATCH($A39,Responses!$AS$2:$AS$301,0),MATCH(Lists!$B$6,Responses!$A$1:$AN$1,0))&amp;""),"")))</f>
        <v/>
      </c>
      <c r="D39" s="23">
        <f>IF($A39="","",IFERROR(TRIM(INDEX(Responses!$A$2:$AN$301,MATCH($A39,Responses!$AS$2:$AS$301,0),MATCH(Lists!$B$20,Responses!$A$1:$AN$1,0))&amp;""),""))</f>
        <v/>
      </c>
      <c r="E39" s="23">
        <f>IF($A39="","",IFERROR(TRIM(INDEX(Responses!$A$2:$AN$301,MATCH($A39,Responses!$AS$2:$AS$301,0),MATCH(Lists!$B$21,Responses!$A$1:$AN$1,0))&amp;""),""))</f>
        <v/>
      </c>
      <c r="F39" s="23">
        <f>IF($A39="","",IFERROR(TRIM(INDEX(Responses!$A$2:$AN$301,MATCH($A39,Responses!$AS$2:$AS$301,0),MATCH(Lists!$B$22,Responses!$A$1:$AN$1,0))&amp;""),""))</f>
        <v/>
      </c>
      <c r="G39" s="23">
        <f>IF($A39="","",IFERROR(TRIM(INDEX(Responses!$A$2:$AN$301,MATCH($A39,Responses!$AS$2:$AS$301,0),MATCH(Lists!$B$23,Responses!$A$1:$AN$1,0))&amp;""),""))</f>
        <v/>
      </c>
    </row>
    <row r="40" ht="60" customHeight="1">
      <c r="A40" s="23">
        <f>IF(ISNUMBER(MATCH(36,Responses!$AS$2:$AS$301,0)),36,"")</f>
        <v/>
      </c>
      <c r="B40" s="23">
        <f>IF($A40="","",IFERROR(TRIM(INDEX(Responses!$A$2:$AN$301,MATCH($A40,Responses!$AS$2:$AS$301,0),MATCH(Lists!$B$3,Responses!$A$1:$AN$1,0))&amp;""),""))</f>
        <v/>
      </c>
      <c r="C40" s="23">
        <f>IF($A40="","",IF(IFERROR(TRIM(INDEX(Responses!$A$2:$AN$301,MATCH($A40,Responses!$AS$2:$AS$301,0),MATCH(Lists!$B$5,Responses!$A$1:$AN$1,0))&amp;""),"")&lt;&gt;"",IFERROR(TRIM(INDEX(Responses!$A$2:$AN$301,MATCH($A40,Responses!$AS$2:$AS$301,0),MATCH(Lists!$B$5,Responses!$A$1:$AN$1,0))&amp;""),""),IFERROR(TRIM(INDEX(Responses!$A$2:$AN$301,MATCH($A40,Responses!$AS$2:$AS$301,0),MATCH(Lists!$B$6,Responses!$A$1:$AN$1,0))&amp;""),"")))</f>
        <v/>
      </c>
      <c r="D40" s="23">
        <f>IF($A40="","",IFERROR(TRIM(INDEX(Responses!$A$2:$AN$301,MATCH($A40,Responses!$AS$2:$AS$301,0),MATCH(Lists!$B$20,Responses!$A$1:$AN$1,0))&amp;""),""))</f>
        <v/>
      </c>
      <c r="E40" s="23">
        <f>IF($A40="","",IFERROR(TRIM(INDEX(Responses!$A$2:$AN$301,MATCH($A40,Responses!$AS$2:$AS$301,0),MATCH(Lists!$B$21,Responses!$A$1:$AN$1,0))&amp;""),""))</f>
        <v/>
      </c>
      <c r="F40" s="23">
        <f>IF($A40="","",IFERROR(TRIM(INDEX(Responses!$A$2:$AN$301,MATCH($A40,Responses!$AS$2:$AS$301,0),MATCH(Lists!$B$22,Responses!$A$1:$AN$1,0))&amp;""),""))</f>
        <v/>
      </c>
      <c r="G40" s="23">
        <f>IF($A40="","",IFERROR(TRIM(INDEX(Responses!$A$2:$AN$301,MATCH($A40,Responses!$AS$2:$AS$301,0),MATCH(Lists!$B$23,Responses!$A$1:$AN$1,0))&amp;""),""))</f>
        <v/>
      </c>
    </row>
    <row r="41" ht="60" customHeight="1">
      <c r="A41" s="23">
        <f>IF(ISNUMBER(MATCH(37,Responses!$AS$2:$AS$301,0)),37,"")</f>
        <v/>
      </c>
      <c r="B41" s="23">
        <f>IF($A41="","",IFERROR(TRIM(INDEX(Responses!$A$2:$AN$301,MATCH($A41,Responses!$AS$2:$AS$301,0),MATCH(Lists!$B$3,Responses!$A$1:$AN$1,0))&amp;""),""))</f>
        <v/>
      </c>
      <c r="C41" s="23">
        <f>IF($A41="","",IF(IFERROR(TRIM(INDEX(Responses!$A$2:$AN$301,MATCH($A41,Responses!$AS$2:$AS$301,0),MATCH(Lists!$B$5,Responses!$A$1:$AN$1,0))&amp;""),"")&lt;&gt;"",IFERROR(TRIM(INDEX(Responses!$A$2:$AN$301,MATCH($A41,Responses!$AS$2:$AS$301,0),MATCH(Lists!$B$5,Responses!$A$1:$AN$1,0))&amp;""),""),IFERROR(TRIM(INDEX(Responses!$A$2:$AN$301,MATCH($A41,Responses!$AS$2:$AS$301,0),MATCH(Lists!$B$6,Responses!$A$1:$AN$1,0))&amp;""),"")))</f>
        <v/>
      </c>
      <c r="D41" s="23">
        <f>IF($A41="","",IFERROR(TRIM(INDEX(Responses!$A$2:$AN$301,MATCH($A41,Responses!$AS$2:$AS$301,0),MATCH(Lists!$B$20,Responses!$A$1:$AN$1,0))&amp;""),""))</f>
        <v/>
      </c>
      <c r="E41" s="23">
        <f>IF($A41="","",IFERROR(TRIM(INDEX(Responses!$A$2:$AN$301,MATCH($A41,Responses!$AS$2:$AS$301,0),MATCH(Lists!$B$21,Responses!$A$1:$AN$1,0))&amp;""),""))</f>
        <v/>
      </c>
      <c r="F41" s="23">
        <f>IF($A41="","",IFERROR(TRIM(INDEX(Responses!$A$2:$AN$301,MATCH($A41,Responses!$AS$2:$AS$301,0),MATCH(Lists!$B$22,Responses!$A$1:$AN$1,0))&amp;""),""))</f>
        <v/>
      </c>
      <c r="G41" s="23">
        <f>IF($A41="","",IFERROR(TRIM(INDEX(Responses!$A$2:$AN$301,MATCH($A41,Responses!$AS$2:$AS$301,0),MATCH(Lists!$B$23,Responses!$A$1:$AN$1,0))&amp;""),""))</f>
        <v/>
      </c>
    </row>
    <row r="42" ht="60" customHeight="1">
      <c r="A42" s="23">
        <f>IF(ISNUMBER(MATCH(38,Responses!$AS$2:$AS$301,0)),38,"")</f>
        <v/>
      </c>
      <c r="B42" s="23">
        <f>IF($A42="","",IFERROR(TRIM(INDEX(Responses!$A$2:$AN$301,MATCH($A42,Responses!$AS$2:$AS$301,0),MATCH(Lists!$B$3,Responses!$A$1:$AN$1,0))&amp;""),""))</f>
        <v/>
      </c>
      <c r="C42" s="23">
        <f>IF($A42="","",IF(IFERROR(TRIM(INDEX(Responses!$A$2:$AN$301,MATCH($A42,Responses!$AS$2:$AS$301,0),MATCH(Lists!$B$5,Responses!$A$1:$AN$1,0))&amp;""),"")&lt;&gt;"",IFERROR(TRIM(INDEX(Responses!$A$2:$AN$301,MATCH($A42,Responses!$AS$2:$AS$301,0),MATCH(Lists!$B$5,Responses!$A$1:$AN$1,0))&amp;""),""),IFERROR(TRIM(INDEX(Responses!$A$2:$AN$301,MATCH($A42,Responses!$AS$2:$AS$301,0),MATCH(Lists!$B$6,Responses!$A$1:$AN$1,0))&amp;""),"")))</f>
        <v/>
      </c>
      <c r="D42" s="23">
        <f>IF($A42="","",IFERROR(TRIM(INDEX(Responses!$A$2:$AN$301,MATCH($A42,Responses!$AS$2:$AS$301,0),MATCH(Lists!$B$20,Responses!$A$1:$AN$1,0))&amp;""),""))</f>
        <v/>
      </c>
      <c r="E42" s="23">
        <f>IF($A42="","",IFERROR(TRIM(INDEX(Responses!$A$2:$AN$301,MATCH($A42,Responses!$AS$2:$AS$301,0),MATCH(Lists!$B$21,Responses!$A$1:$AN$1,0))&amp;""),""))</f>
        <v/>
      </c>
      <c r="F42" s="23">
        <f>IF($A42="","",IFERROR(TRIM(INDEX(Responses!$A$2:$AN$301,MATCH($A42,Responses!$AS$2:$AS$301,0),MATCH(Lists!$B$22,Responses!$A$1:$AN$1,0))&amp;""),""))</f>
        <v/>
      </c>
      <c r="G42" s="23">
        <f>IF($A42="","",IFERROR(TRIM(INDEX(Responses!$A$2:$AN$301,MATCH($A42,Responses!$AS$2:$AS$301,0),MATCH(Lists!$B$23,Responses!$A$1:$AN$1,0))&amp;""),""))</f>
        <v/>
      </c>
    </row>
    <row r="43" ht="60" customHeight="1">
      <c r="A43" s="23">
        <f>IF(ISNUMBER(MATCH(39,Responses!$AS$2:$AS$301,0)),39,"")</f>
        <v/>
      </c>
      <c r="B43" s="23">
        <f>IF($A43="","",IFERROR(TRIM(INDEX(Responses!$A$2:$AN$301,MATCH($A43,Responses!$AS$2:$AS$301,0),MATCH(Lists!$B$3,Responses!$A$1:$AN$1,0))&amp;""),""))</f>
        <v/>
      </c>
      <c r="C43" s="23">
        <f>IF($A43="","",IF(IFERROR(TRIM(INDEX(Responses!$A$2:$AN$301,MATCH($A43,Responses!$AS$2:$AS$301,0),MATCH(Lists!$B$5,Responses!$A$1:$AN$1,0))&amp;""),"")&lt;&gt;"",IFERROR(TRIM(INDEX(Responses!$A$2:$AN$301,MATCH($A43,Responses!$AS$2:$AS$301,0),MATCH(Lists!$B$5,Responses!$A$1:$AN$1,0))&amp;""),""),IFERROR(TRIM(INDEX(Responses!$A$2:$AN$301,MATCH($A43,Responses!$AS$2:$AS$301,0),MATCH(Lists!$B$6,Responses!$A$1:$AN$1,0))&amp;""),"")))</f>
        <v/>
      </c>
      <c r="D43" s="23">
        <f>IF($A43="","",IFERROR(TRIM(INDEX(Responses!$A$2:$AN$301,MATCH($A43,Responses!$AS$2:$AS$301,0),MATCH(Lists!$B$20,Responses!$A$1:$AN$1,0))&amp;""),""))</f>
        <v/>
      </c>
      <c r="E43" s="23">
        <f>IF($A43="","",IFERROR(TRIM(INDEX(Responses!$A$2:$AN$301,MATCH($A43,Responses!$AS$2:$AS$301,0),MATCH(Lists!$B$21,Responses!$A$1:$AN$1,0))&amp;""),""))</f>
        <v/>
      </c>
      <c r="F43" s="23">
        <f>IF($A43="","",IFERROR(TRIM(INDEX(Responses!$A$2:$AN$301,MATCH($A43,Responses!$AS$2:$AS$301,0),MATCH(Lists!$B$22,Responses!$A$1:$AN$1,0))&amp;""),""))</f>
        <v/>
      </c>
      <c r="G43" s="23">
        <f>IF($A43="","",IFERROR(TRIM(INDEX(Responses!$A$2:$AN$301,MATCH($A43,Responses!$AS$2:$AS$301,0),MATCH(Lists!$B$23,Responses!$A$1:$AN$1,0))&amp;""),""))</f>
        <v/>
      </c>
    </row>
    <row r="44" ht="60" customHeight="1">
      <c r="A44" s="23">
        <f>IF(ISNUMBER(MATCH(40,Responses!$AS$2:$AS$301,0)),40,"")</f>
        <v/>
      </c>
      <c r="B44" s="23">
        <f>IF($A44="","",IFERROR(TRIM(INDEX(Responses!$A$2:$AN$301,MATCH($A44,Responses!$AS$2:$AS$301,0),MATCH(Lists!$B$3,Responses!$A$1:$AN$1,0))&amp;""),""))</f>
        <v/>
      </c>
      <c r="C44" s="23">
        <f>IF($A44="","",IF(IFERROR(TRIM(INDEX(Responses!$A$2:$AN$301,MATCH($A44,Responses!$AS$2:$AS$301,0),MATCH(Lists!$B$5,Responses!$A$1:$AN$1,0))&amp;""),"")&lt;&gt;"",IFERROR(TRIM(INDEX(Responses!$A$2:$AN$301,MATCH($A44,Responses!$AS$2:$AS$301,0),MATCH(Lists!$B$5,Responses!$A$1:$AN$1,0))&amp;""),""),IFERROR(TRIM(INDEX(Responses!$A$2:$AN$301,MATCH($A44,Responses!$AS$2:$AS$301,0),MATCH(Lists!$B$6,Responses!$A$1:$AN$1,0))&amp;""),"")))</f>
        <v/>
      </c>
      <c r="D44" s="23">
        <f>IF($A44="","",IFERROR(TRIM(INDEX(Responses!$A$2:$AN$301,MATCH($A44,Responses!$AS$2:$AS$301,0),MATCH(Lists!$B$20,Responses!$A$1:$AN$1,0))&amp;""),""))</f>
        <v/>
      </c>
      <c r="E44" s="23">
        <f>IF($A44="","",IFERROR(TRIM(INDEX(Responses!$A$2:$AN$301,MATCH($A44,Responses!$AS$2:$AS$301,0),MATCH(Lists!$B$21,Responses!$A$1:$AN$1,0))&amp;""),""))</f>
        <v/>
      </c>
      <c r="F44" s="23">
        <f>IF($A44="","",IFERROR(TRIM(INDEX(Responses!$A$2:$AN$301,MATCH($A44,Responses!$AS$2:$AS$301,0),MATCH(Lists!$B$22,Responses!$A$1:$AN$1,0))&amp;""),""))</f>
        <v/>
      </c>
      <c r="G44" s="23">
        <f>IF($A44="","",IFERROR(TRIM(INDEX(Responses!$A$2:$AN$301,MATCH($A44,Responses!$AS$2:$AS$301,0),MATCH(Lists!$B$23,Responses!$A$1:$AN$1,0))&amp;""),""))</f>
        <v/>
      </c>
    </row>
    <row r="45" ht="60" customHeight="1">
      <c r="A45" s="23">
        <f>IF(ISNUMBER(MATCH(41,Responses!$AS$2:$AS$301,0)),41,"")</f>
        <v/>
      </c>
      <c r="B45" s="23">
        <f>IF($A45="","",IFERROR(TRIM(INDEX(Responses!$A$2:$AN$301,MATCH($A45,Responses!$AS$2:$AS$301,0),MATCH(Lists!$B$3,Responses!$A$1:$AN$1,0))&amp;""),""))</f>
        <v/>
      </c>
      <c r="C45" s="23">
        <f>IF($A45="","",IF(IFERROR(TRIM(INDEX(Responses!$A$2:$AN$301,MATCH($A45,Responses!$AS$2:$AS$301,0),MATCH(Lists!$B$5,Responses!$A$1:$AN$1,0))&amp;""),"")&lt;&gt;"",IFERROR(TRIM(INDEX(Responses!$A$2:$AN$301,MATCH($A45,Responses!$AS$2:$AS$301,0),MATCH(Lists!$B$5,Responses!$A$1:$AN$1,0))&amp;""),""),IFERROR(TRIM(INDEX(Responses!$A$2:$AN$301,MATCH($A45,Responses!$AS$2:$AS$301,0),MATCH(Lists!$B$6,Responses!$A$1:$AN$1,0))&amp;""),"")))</f>
        <v/>
      </c>
      <c r="D45" s="23">
        <f>IF($A45="","",IFERROR(TRIM(INDEX(Responses!$A$2:$AN$301,MATCH($A45,Responses!$AS$2:$AS$301,0),MATCH(Lists!$B$20,Responses!$A$1:$AN$1,0))&amp;""),""))</f>
        <v/>
      </c>
      <c r="E45" s="23">
        <f>IF($A45="","",IFERROR(TRIM(INDEX(Responses!$A$2:$AN$301,MATCH($A45,Responses!$AS$2:$AS$301,0),MATCH(Lists!$B$21,Responses!$A$1:$AN$1,0))&amp;""),""))</f>
        <v/>
      </c>
      <c r="F45" s="23">
        <f>IF($A45="","",IFERROR(TRIM(INDEX(Responses!$A$2:$AN$301,MATCH($A45,Responses!$AS$2:$AS$301,0),MATCH(Lists!$B$22,Responses!$A$1:$AN$1,0))&amp;""),""))</f>
        <v/>
      </c>
      <c r="G45" s="23">
        <f>IF($A45="","",IFERROR(TRIM(INDEX(Responses!$A$2:$AN$301,MATCH($A45,Responses!$AS$2:$AS$301,0),MATCH(Lists!$B$23,Responses!$A$1:$AN$1,0))&amp;""),""))</f>
        <v/>
      </c>
    </row>
    <row r="46" ht="60" customHeight="1">
      <c r="A46" s="23">
        <f>IF(ISNUMBER(MATCH(42,Responses!$AS$2:$AS$301,0)),42,"")</f>
        <v/>
      </c>
      <c r="B46" s="23">
        <f>IF($A46="","",IFERROR(TRIM(INDEX(Responses!$A$2:$AN$301,MATCH($A46,Responses!$AS$2:$AS$301,0),MATCH(Lists!$B$3,Responses!$A$1:$AN$1,0))&amp;""),""))</f>
        <v/>
      </c>
      <c r="C46" s="23">
        <f>IF($A46="","",IF(IFERROR(TRIM(INDEX(Responses!$A$2:$AN$301,MATCH($A46,Responses!$AS$2:$AS$301,0),MATCH(Lists!$B$5,Responses!$A$1:$AN$1,0))&amp;""),"")&lt;&gt;"",IFERROR(TRIM(INDEX(Responses!$A$2:$AN$301,MATCH($A46,Responses!$AS$2:$AS$301,0),MATCH(Lists!$B$5,Responses!$A$1:$AN$1,0))&amp;""),""),IFERROR(TRIM(INDEX(Responses!$A$2:$AN$301,MATCH($A46,Responses!$AS$2:$AS$301,0),MATCH(Lists!$B$6,Responses!$A$1:$AN$1,0))&amp;""),"")))</f>
        <v/>
      </c>
      <c r="D46" s="23">
        <f>IF($A46="","",IFERROR(TRIM(INDEX(Responses!$A$2:$AN$301,MATCH($A46,Responses!$AS$2:$AS$301,0),MATCH(Lists!$B$20,Responses!$A$1:$AN$1,0))&amp;""),""))</f>
        <v/>
      </c>
      <c r="E46" s="23">
        <f>IF($A46="","",IFERROR(TRIM(INDEX(Responses!$A$2:$AN$301,MATCH($A46,Responses!$AS$2:$AS$301,0),MATCH(Lists!$B$21,Responses!$A$1:$AN$1,0))&amp;""),""))</f>
        <v/>
      </c>
      <c r="F46" s="23">
        <f>IF($A46="","",IFERROR(TRIM(INDEX(Responses!$A$2:$AN$301,MATCH($A46,Responses!$AS$2:$AS$301,0),MATCH(Lists!$B$22,Responses!$A$1:$AN$1,0))&amp;""),""))</f>
        <v/>
      </c>
      <c r="G46" s="23">
        <f>IF($A46="","",IFERROR(TRIM(INDEX(Responses!$A$2:$AN$301,MATCH($A46,Responses!$AS$2:$AS$301,0),MATCH(Lists!$B$23,Responses!$A$1:$AN$1,0))&amp;""),""))</f>
        <v/>
      </c>
    </row>
    <row r="47" ht="60" customHeight="1">
      <c r="A47" s="23">
        <f>IF(ISNUMBER(MATCH(43,Responses!$AS$2:$AS$301,0)),43,"")</f>
        <v/>
      </c>
      <c r="B47" s="23">
        <f>IF($A47="","",IFERROR(TRIM(INDEX(Responses!$A$2:$AN$301,MATCH($A47,Responses!$AS$2:$AS$301,0),MATCH(Lists!$B$3,Responses!$A$1:$AN$1,0))&amp;""),""))</f>
        <v/>
      </c>
      <c r="C47" s="23">
        <f>IF($A47="","",IF(IFERROR(TRIM(INDEX(Responses!$A$2:$AN$301,MATCH($A47,Responses!$AS$2:$AS$301,0),MATCH(Lists!$B$5,Responses!$A$1:$AN$1,0))&amp;""),"")&lt;&gt;"",IFERROR(TRIM(INDEX(Responses!$A$2:$AN$301,MATCH($A47,Responses!$AS$2:$AS$301,0),MATCH(Lists!$B$5,Responses!$A$1:$AN$1,0))&amp;""),""),IFERROR(TRIM(INDEX(Responses!$A$2:$AN$301,MATCH($A47,Responses!$AS$2:$AS$301,0),MATCH(Lists!$B$6,Responses!$A$1:$AN$1,0))&amp;""),"")))</f>
        <v/>
      </c>
      <c r="D47" s="23">
        <f>IF($A47="","",IFERROR(TRIM(INDEX(Responses!$A$2:$AN$301,MATCH($A47,Responses!$AS$2:$AS$301,0),MATCH(Lists!$B$20,Responses!$A$1:$AN$1,0))&amp;""),""))</f>
        <v/>
      </c>
      <c r="E47" s="23">
        <f>IF($A47="","",IFERROR(TRIM(INDEX(Responses!$A$2:$AN$301,MATCH($A47,Responses!$AS$2:$AS$301,0),MATCH(Lists!$B$21,Responses!$A$1:$AN$1,0))&amp;""),""))</f>
        <v/>
      </c>
      <c r="F47" s="23">
        <f>IF($A47="","",IFERROR(TRIM(INDEX(Responses!$A$2:$AN$301,MATCH($A47,Responses!$AS$2:$AS$301,0),MATCH(Lists!$B$22,Responses!$A$1:$AN$1,0))&amp;""),""))</f>
        <v/>
      </c>
      <c r="G47" s="23">
        <f>IF($A47="","",IFERROR(TRIM(INDEX(Responses!$A$2:$AN$301,MATCH($A47,Responses!$AS$2:$AS$301,0),MATCH(Lists!$B$23,Responses!$A$1:$AN$1,0))&amp;""),""))</f>
        <v/>
      </c>
    </row>
    <row r="48" ht="60" customHeight="1">
      <c r="A48" s="23">
        <f>IF(ISNUMBER(MATCH(44,Responses!$AS$2:$AS$301,0)),44,"")</f>
        <v/>
      </c>
      <c r="B48" s="23">
        <f>IF($A48="","",IFERROR(TRIM(INDEX(Responses!$A$2:$AN$301,MATCH($A48,Responses!$AS$2:$AS$301,0),MATCH(Lists!$B$3,Responses!$A$1:$AN$1,0))&amp;""),""))</f>
        <v/>
      </c>
      <c r="C48" s="23">
        <f>IF($A48="","",IF(IFERROR(TRIM(INDEX(Responses!$A$2:$AN$301,MATCH($A48,Responses!$AS$2:$AS$301,0),MATCH(Lists!$B$5,Responses!$A$1:$AN$1,0))&amp;""),"")&lt;&gt;"",IFERROR(TRIM(INDEX(Responses!$A$2:$AN$301,MATCH($A48,Responses!$AS$2:$AS$301,0),MATCH(Lists!$B$5,Responses!$A$1:$AN$1,0))&amp;""),""),IFERROR(TRIM(INDEX(Responses!$A$2:$AN$301,MATCH($A48,Responses!$AS$2:$AS$301,0),MATCH(Lists!$B$6,Responses!$A$1:$AN$1,0))&amp;""),"")))</f>
        <v/>
      </c>
      <c r="D48" s="23">
        <f>IF($A48="","",IFERROR(TRIM(INDEX(Responses!$A$2:$AN$301,MATCH($A48,Responses!$AS$2:$AS$301,0),MATCH(Lists!$B$20,Responses!$A$1:$AN$1,0))&amp;""),""))</f>
        <v/>
      </c>
      <c r="E48" s="23">
        <f>IF($A48="","",IFERROR(TRIM(INDEX(Responses!$A$2:$AN$301,MATCH($A48,Responses!$AS$2:$AS$301,0),MATCH(Lists!$B$21,Responses!$A$1:$AN$1,0))&amp;""),""))</f>
        <v/>
      </c>
      <c r="F48" s="23">
        <f>IF($A48="","",IFERROR(TRIM(INDEX(Responses!$A$2:$AN$301,MATCH($A48,Responses!$AS$2:$AS$301,0),MATCH(Lists!$B$22,Responses!$A$1:$AN$1,0))&amp;""),""))</f>
        <v/>
      </c>
      <c r="G48" s="23">
        <f>IF($A48="","",IFERROR(TRIM(INDEX(Responses!$A$2:$AN$301,MATCH($A48,Responses!$AS$2:$AS$301,0),MATCH(Lists!$B$23,Responses!$A$1:$AN$1,0))&amp;""),""))</f>
        <v/>
      </c>
    </row>
    <row r="49" ht="60" customHeight="1">
      <c r="A49" s="23">
        <f>IF(ISNUMBER(MATCH(45,Responses!$AS$2:$AS$301,0)),45,"")</f>
        <v/>
      </c>
      <c r="B49" s="23">
        <f>IF($A49="","",IFERROR(TRIM(INDEX(Responses!$A$2:$AN$301,MATCH($A49,Responses!$AS$2:$AS$301,0),MATCH(Lists!$B$3,Responses!$A$1:$AN$1,0))&amp;""),""))</f>
        <v/>
      </c>
      <c r="C49" s="23">
        <f>IF($A49="","",IF(IFERROR(TRIM(INDEX(Responses!$A$2:$AN$301,MATCH($A49,Responses!$AS$2:$AS$301,0),MATCH(Lists!$B$5,Responses!$A$1:$AN$1,0))&amp;""),"")&lt;&gt;"",IFERROR(TRIM(INDEX(Responses!$A$2:$AN$301,MATCH($A49,Responses!$AS$2:$AS$301,0),MATCH(Lists!$B$5,Responses!$A$1:$AN$1,0))&amp;""),""),IFERROR(TRIM(INDEX(Responses!$A$2:$AN$301,MATCH($A49,Responses!$AS$2:$AS$301,0),MATCH(Lists!$B$6,Responses!$A$1:$AN$1,0))&amp;""),"")))</f>
        <v/>
      </c>
      <c r="D49" s="23">
        <f>IF($A49="","",IFERROR(TRIM(INDEX(Responses!$A$2:$AN$301,MATCH($A49,Responses!$AS$2:$AS$301,0),MATCH(Lists!$B$20,Responses!$A$1:$AN$1,0))&amp;""),""))</f>
        <v/>
      </c>
      <c r="E49" s="23">
        <f>IF($A49="","",IFERROR(TRIM(INDEX(Responses!$A$2:$AN$301,MATCH($A49,Responses!$AS$2:$AS$301,0),MATCH(Lists!$B$21,Responses!$A$1:$AN$1,0))&amp;""),""))</f>
        <v/>
      </c>
      <c r="F49" s="23">
        <f>IF($A49="","",IFERROR(TRIM(INDEX(Responses!$A$2:$AN$301,MATCH($A49,Responses!$AS$2:$AS$301,0),MATCH(Lists!$B$22,Responses!$A$1:$AN$1,0))&amp;""),""))</f>
        <v/>
      </c>
      <c r="G49" s="23">
        <f>IF($A49="","",IFERROR(TRIM(INDEX(Responses!$A$2:$AN$301,MATCH($A49,Responses!$AS$2:$AS$301,0),MATCH(Lists!$B$23,Responses!$A$1:$AN$1,0))&amp;""),""))</f>
        <v/>
      </c>
    </row>
    <row r="50" ht="60" customHeight="1">
      <c r="A50" s="23">
        <f>IF(ISNUMBER(MATCH(46,Responses!$AS$2:$AS$301,0)),46,"")</f>
        <v/>
      </c>
      <c r="B50" s="23">
        <f>IF($A50="","",IFERROR(TRIM(INDEX(Responses!$A$2:$AN$301,MATCH($A50,Responses!$AS$2:$AS$301,0),MATCH(Lists!$B$3,Responses!$A$1:$AN$1,0))&amp;""),""))</f>
        <v/>
      </c>
      <c r="C50" s="23">
        <f>IF($A50="","",IF(IFERROR(TRIM(INDEX(Responses!$A$2:$AN$301,MATCH($A50,Responses!$AS$2:$AS$301,0),MATCH(Lists!$B$5,Responses!$A$1:$AN$1,0))&amp;""),"")&lt;&gt;"",IFERROR(TRIM(INDEX(Responses!$A$2:$AN$301,MATCH($A50,Responses!$AS$2:$AS$301,0),MATCH(Lists!$B$5,Responses!$A$1:$AN$1,0))&amp;""),""),IFERROR(TRIM(INDEX(Responses!$A$2:$AN$301,MATCH($A50,Responses!$AS$2:$AS$301,0),MATCH(Lists!$B$6,Responses!$A$1:$AN$1,0))&amp;""),"")))</f>
        <v/>
      </c>
      <c r="D50" s="23">
        <f>IF($A50="","",IFERROR(TRIM(INDEX(Responses!$A$2:$AN$301,MATCH($A50,Responses!$AS$2:$AS$301,0),MATCH(Lists!$B$20,Responses!$A$1:$AN$1,0))&amp;""),""))</f>
        <v/>
      </c>
      <c r="E50" s="23">
        <f>IF($A50="","",IFERROR(TRIM(INDEX(Responses!$A$2:$AN$301,MATCH($A50,Responses!$AS$2:$AS$301,0),MATCH(Lists!$B$21,Responses!$A$1:$AN$1,0))&amp;""),""))</f>
        <v/>
      </c>
      <c r="F50" s="23">
        <f>IF($A50="","",IFERROR(TRIM(INDEX(Responses!$A$2:$AN$301,MATCH($A50,Responses!$AS$2:$AS$301,0),MATCH(Lists!$B$22,Responses!$A$1:$AN$1,0))&amp;""),""))</f>
        <v/>
      </c>
      <c r="G50" s="23">
        <f>IF($A50="","",IFERROR(TRIM(INDEX(Responses!$A$2:$AN$301,MATCH($A50,Responses!$AS$2:$AS$301,0),MATCH(Lists!$B$23,Responses!$A$1:$AN$1,0))&amp;""),""))</f>
        <v/>
      </c>
    </row>
    <row r="51" ht="60" customHeight="1">
      <c r="A51" s="23">
        <f>IF(ISNUMBER(MATCH(47,Responses!$AS$2:$AS$301,0)),47,"")</f>
        <v/>
      </c>
      <c r="B51" s="23">
        <f>IF($A51="","",IFERROR(TRIM(INDEX(Responses!$A$2:$AN$301,MATCH($A51,Responses!$AS$2:$AS$301,0),MATCH(Lists!$B$3,Responses!$A$1:$AN$1,0))&amp;""),""))</f>
        <v/>
      </c>
      <c r="C51" s="23">
        <f>IF($A51="","",IF(IFERROR(TRIM(INDEX(Responses!$A$2:$AN$301,MATCH($A51,Responses!$AS$2:$AS$301,0),MATCH(Lists!$B$5,Responses!$A$1:$AN$1,0))&amp;""),"")&lt;&gt;"",IFERROR(TRIM(INDEX(Responses!$A$2:$AN$301,MATCH($A51,Responses!$AS$2:$AS$301,0),MATCH(Lists!$B$5,Responses!$A$1:$AN$1,0))&amp;""),""),IFERROR(TRIM(INDEX(Responses!$A$2:$AN$301,MATCH($A51,Responses!$AS$2:$AS$301,0),MATCH(Lists!$B$6,Responses!$A$1:$AN$1,0))&amp;""),"")))</f>
        <v/>
      </c>
      <c r="D51" s="23">
        <f>IF($A51="","",IFERROR(TRIM(INDEX(Responses!$A$2:$AN$301,MATCH($A51,Responses!$AS$2:$AS$301,0),MATCH(Lists!$B$20,Responses!$A$1:$AN$1,0))&amp;""),""))</f>
        <v/>
      </c>
      <c r="E51" s="23">
        <f>IF($A51="","",IFERROR(TRIM(INDEX(Responses!$A$2:$AN$301,MATCH($A51,Responses!$AS$2:$AS$301,0),MATCH(Lists!$B$21,Responses!$A$1:$AN$1,0))&amp;""),""))</f>
        <v/>
      </c>
      <c r="F51" s="23">
        <f>IF($A51="","",IFERROR(TRIM(INDEX(Responses!$A$2:$AN$301,MATCH($A51,Responses!$AS$2:$AS$301,0),MATCH(Lists!$B$22,Responses!$A$1:$AN$1,0))&amp;""),""))</f>
        <v/>
      </c>
      <c r="G51" s="23">
        <f>IF($A51="","",IFERROR(TRIM(INDEX(Responses!$A$2:$AN$301,MATCH($A51,Responses!$AS$2:$AS$301,0),MATCH(Lists!$B$23,Responses!$A$1:$AN$1,0))&amp;""),""))</f>
        <v/>
      </c>
    </row>
    <row r="52" ht="60" customHeight="1">
      <c r="A52" s="23">
        <f>IF(ISNUMBER(MATCH(48,Responses!$AS$2:$AS$301,0)),48,"")</f>
        <v/>
      </c>
      <c r="B52" s="23">
        <f>IF($A52="","",IFERROR(TRIM(INDEX(Responses!$A$2:$AN$301,MATCH($A52,Responses!$AS$2:$AS$301,0),MATCH(Lists!$B$3,Responses!$A$1:$AN$1,0))&amp;""),""))</f>
        <v/>
      </c>
      <c r="C52" s="23">
        <f>IF($A52="","",IF(IFERROR(TRIM(INDEX(Responses!$A$2:$AN$301,MATCH($A52,Responses!$AS$2:$AS$301,0),MATCH(Lists!$B$5,Responses!$A$1:$AN$1,0))&amp;""),"")&lt;&gt;"",IFERROR(TRIM(INDEX(Responses!$A$2:$AN$301,MATCH($A52,Responses!$AS$2:$AS$301,0),MATCH(Lists!$B$5,Responses!$A$1:$AN$1,0))&amp;""),""),IFERROR(TRIM(INDEX(Responses!$A$2:$AN$301,MATCH($A52,Responses!$AS$2:$AS$301,0),MATCH(Lists!$B$6,Responses!$A$1:$AN$1,0))&amp;""),"")))</f>
        <v/>
      </c>
      <c r="D52" s="23">
        <f>IF($A52="","",IFERROR(TRIM(INDEX(Responses!$A$2:$AN$301,MATCH($A52,Responses!$AS$2:$AS$301,0),MATCH(Lists!$B$20,Responses!$A$1:$AN$1,0))&amp;""),""))</f>
        <v/>
      </c>
      <c r="E52" s="23">
        <f>IF($A52="","",IFERROR(TRIM(INDEX(Responses!$A$2:$AN$301,MATCH($A52,Responses!$AS$2:$AS$301,0),MATCH(Lists!$B$21,Responses!$A$1:$AN$1,0))&amp;""),""))</f>
        <v/>
      </c>
      <c r="F52" s="23">
        <f>IF($A52="","",IFERROR(TRIM(INDEX(Responses!$A$2:$AN$301,MATCH($A52,Responses!$AS$2:$AS$301,0),MATCH(Lists!$B$22,Responses!$A$1:$AN$1,0))&amp;""),""))</f>
        <v/>
      </c>
      <c r="G52" s="23">
        <f>IF($A52="","",IFERROR(TRIM(INDEX(Responses!$A$2:$AN$301,MATCH($A52,Responses!$AS$2:$AS$301,0),MATCH(Lists!$B$23,Responses!$A$1:$AN$1,0))&amp;""),""))</f>
        <v/>
      </c>
    </row>
    <row r="53" ht="60" customHeight="1">
      <c r="A53" s="23">
        <f>IF(ISNUMBER(MATCH(49,Responses!$AS$2:$AS$301,0)),49,"")</f>
        <v/>
      </c>
      <c r="B53" s="23">
        <f>IF($A53="","",IFERROR(TRIM(INDEX(Responses!$A$2:$AN$301,MATCH($A53,Responses!$AS$2:$AS$301,0),MATCH(Lists!$B$3,Responses!$A$1:$AN$1,0))&amp;""),""))</f>
        <v/>
      </c>
      <c r="C53" s="23">
        <f>IF($A53="","",IF(IFERROR(TRIM(INDEX(Responses!$A$2:$AN$301,MATCH($A53,Responses!$AS$2:$AS$301,0),MATCH(Lists!$B$5,Responses!$A$1:$AN$1,0))&amp;""),"")&lt;&gt;"",IFERROR(TRIM(INDEX(Responses!$A$2:$AN$301,MATCH($A53,Responses!$AS$2:$AS$301,0),MATCH(Lists!$B$5,Responses!$A$1:$AN$1,0))&amp;""),""),IFERROR(TRIM(INDEX(Responses!$A$2:$AN$301,MATCH($A53,Responses!$AS$2:$AS$301,0),MATCH(Lists!$B$6,Responses!$A$1:$AN$1,0))&amp;""),"")))</f>
        <v/>
      </c>
      <c r="D53" s="23">
        <f>IF($A53="","",IFERROR(TRIM(INDEX(Responses!$A$2:$AN$301,MATCH($A53,Responses!$AS$2:$AS$301,0),MATCH(Lists!$B$20,Responses!$A$1:$AN$1,0))&amp;""),""))</f>
        <v/>
      </c>
      <c r="E53" s="23">
        <f>IF($A53="","",IFERROR(TRIM(INDEX(Responses!$A$2:$AN$301,MATCH($A53,Responses!$AS$2:$AS$301,0),MATCH(Lists!$B$21,Responses!$A$1:$AN$1,0))&amp;""),""))</f>
        <v/>
      </c>
      <c r="F53" s="23">
        <f>IF($A53="","",IFERROR(TRIM(INDEX(Responses!$A$2:$AN$301,MATCH($A53,Responses!$AS$2:$AS$301,0),MATCH(Lists!$B$22,Responses!$A$1:$AN$1,0))&amp;""),""))</f>
        <v/>
      </c>
      <c r="G53" s="23">
        <f>IF($A53="","",IFERROR(TRIM(INDEX(Responses!$A$2:$AN$301,MATCH($A53,Responses!$AS$2:$AS$301,0),MATCH(Lists!$B$23,Responses!$A$1:$AN$1,0))&amp;""),""))</f>
        <v/>
      </c>
    </row>
    <row r="54" ht="60" customHeight="1">
      <c r="A54" s="23">
        <f>IF(ISNUMBER(MATCH(50,Responses!$AS$2:$AS$301,0)),50,"")</f>
        <v/>
      </c>
      <c r="B54" s="23">
        <f>IF($A54="","",IFERROR(TRIM(INDEX(Responses!$A$2:$AN$301,MATCH($A54,Responses!$AS$2:$AS$301,0),MATCH(Lists!$B$3,Responses!$A$1:$AN$1,0))&amp;""),""))</f>
        <v/>
      </c>
      <c r="C54" s="23">
        <f>IF($A54="","",IF(IFERROR(TRIM(INDEX(Responses!$A$2:$AN$301,MATCH($A54,Responses!$AS$2:$AS$301,0),MATCH(Lists!$B$5,Responses!$A$1:$AN$1,0))&amp;""),"")&lt;&gt;"",IFERROR(TRIM(INDEX(Responses!$A$2:$AN$301,MATCH($A54,Responses!$AS$2:$AS$301,0),MATCH(Lists!$B$5,Responses!$A$1:$AN$1,0))&amp;""),""),IFERROR(TRIM(INDEX(Responses!$A$2:$AN$301,MATCH($A54,Responses!$AS$2:$AS$301,0),MATCH(Lists!$B$6,Responses!$A$1:$AN$1,0))&amp;""),"")))</f>
        <v/>
      </c>
      <c r="D54" s="23">
        <f>IF($A54="","",IFERROR(TRIM(INDEX(Responses!$A$2:$AN$301,MATCH($A54,Responses!$AS$2:$AS$301,0),MATCH(Lists!$B$20,Responses!$A$1:$AN$1,0))&amp;""),""))</f>
        <v/>
      </c>
      <c r="E54" s="23">
        <f>IF($A54="","",IFERROR(TRIM(INDEX(Responses!$A$2:$AN$301,MATCH($A54,Responses!$AS$2:$AS$301,0),MATCH(Lists!$B$21,Responses!$A$1:$AN$1,0))&amp;""),""))</f>
        <v/>
      </c>
      <c r="F54" s="23">
        <f>IF($A54="","",IFERROR(TRIM(INDEX(Responses!$A$2:$AN$301,MATCH($A54,Responses!$AS$2:$AS$301,0),MATCH(Lists!$B$22,Responses!$A$1:$AN$1,0))&amp;""),""))</f>
        <v/>
      </c>
      <c r="G54" s="23">
        <f>IF($A54="","",IFERROR(TRIM(INDEX(Responses!$A$2:$AN$301,MATCH($A54,Responses!$AS$2:$AS$301,0),MATCH(Lists!$B$23,Responses!$A$1:$AN$1,0))&amp;""),""))</f>
        <v/>
      </c>
    </row>
    <row r="55" ht="60" customHeight="1">
      <c r="A55" s="23">
        <f>IF(ISNUMBER(MATCH(51,Responses!$AS$2:$AS$301,0)),51,"")</f>
        <v/>
      </c>
      <c r="B55" s="23">
        <f>IF($A55="","",IFERROR(TRIM(INDEX(Responses!$A$2:$AN$301,MATCH($A55,Responses!$AS$2:$AS$301,0),MATCH(Lists!$B$3,Responses!$A$1:$AN$1,0))&amp;""),""))</f>
        <v/>
      </c>
      <c r="C55" s="23">
        <f>IF($A55="","",IF(IFERROR(TRIM(INDEX(Responses!$A$2:$AN$301,MATCH($A55,Responses!$AS$2:$AS$301,0),MATCH(Lists!$B$5,Responses!$A$1:$AN$1,0))&amp;""),"")&lt;&gt;"",IFERROR(TRIM(INDEX(Responses!$A$2:$AN$301,MATCH($A55,Responses!$AS$2:$AS$301,0),MATCH(Lists!$B$5,Responses!$A$1:$AN$1,0))&amp;""),""),IFERROR(TRIM(INDEX(Responses!$A$2:$AN$301,MATCH($A55,Responses!$AS$2:$AS$301,0),MATCH(Lists!$B$6,Responses!$A$1:$AN$1,0))&amp;""),"")))</f>
        <v/>
      </c>
      <c r="D55" s="23">
        <f>IF($A55="","",IFERROR(TRIM(INDEX(Responses!$A$2:$AN$301,MATCH($A55,Responses!$AS$2:$AS$301,0),MATCH(Lists!$B$20,Responses!$A$1:$AN$1,0))&amp;""),""))</f>
        <v/>
      </c>
      <c r="E55" s="23">
        <f>IF($A55="","",IFERROR(TRIM(INDEX(Responses!$A$2:$AN$301,MATCH($A55,Responses!$AS$2:$AS$301,0),MATCH(Lists!$B$21,Responses!$A$1:$AN$1,0))&amp;""),""))</f>
        <v/>
      </c>
      <c r="F55" s="23">
        <f>IF($A55="","",IFERROR(TRIM(INDEX(Responses!$A$2:$AN$301,MATCH($A55,Responses!$AS$2:$AS$301,0),MATCH(Lists!$B$22,Responses!$A$1:$AN$1,0))&amp;""),""))</f>
        <v/>
      </c>
      <c r="G55" s="23">
        <f>IF($A55="","",IFERROR(TRIM(INDEX(Responses!$A$2:$AN$301,MATCH($A55,Responses!$AS$2:$AS$301,0),MATCH(Lists!$B$23,Responses!$A$1:$AN$1,0))&amp;""),""))</f>
        <v/>
      </c>
    </row>
    <row r="56" ht="60" customHeight="1">
      <c r="A56" s="23">
        <f>IF(ISNUMBER(MATCH(52,Responses!$AS$2:$AS$301,0)),52,"")</f>
        <v/>
      </c>
      <c r="B56" s="23">
        <f>IF($A56="","",IFERROR(TRIM(INDEX(Responses!$A$2:$AN$301,MATCH($A56,Responses!$AS$2:$AS$301,0),MATCH(Lists!$B$3,Responses!$A$1:$AN$1,0))&amp;""),""))</f>
        <v/>
      </c>
      <c r="C56" s="23">
        <f>IF($A56="","",IF(IFERROR(TRIM(INDEX(Responses!$A$2:$AN$301,MATCH($A56,Responses!$AS$2:$AS$301,0),MATCH(Lists!$B$5,Responses!$A$1:$AN$1,0))&amp;""),"")&lt;&gt;"",IFERROR(TRIM(INDEX(Responses!$A$2:$AN$301,MATCH($A56,Responses!$AS$2:$AS$301,0),MATCH(Lists!$B$5,Responses!$A$1:$AN$1,0))&amp;""),""),IFERROR(TRIM(INDEX(Responses!$A$2:$AN$301,MATCH($A56,Responses!$AS$2:$AS$301,0),MATCH(Lists!$B$6,Responses!$A$1:$AN$1,0))&amp;""),"")))</f>
        <v/>
      </c>
      <c r="D56" s="23">
        <f>IF($A56="","",IFERROR(TRIM(INDEX(Responses!$A$2:$AN$301,MATCH($A56,Responses!$AS$2:$AS$301,0),MATCH(Lists!$B$20,Responses!$A$1:$AN$1,0))&amp;""),""))</f>
        <v/>
      </c>
      <c r="E56" s="23">
        <f>IF($A56="","",IFERROR(TRIM(INDEX(Responses!$A$2:$AN$301,MATCH($A56,Responses!$AS$2:$AS$301,0),MATCH(Lists!$B$21,Responses!$A$1:$AN$1,0))&amp;""),""))</f>
        <v/>
      </c>
      <c r="F56" s="23">
        <f>IF($A56="","",IFERROR(TRIM(INDEX(Responses!$A$2:$AN$301,MATCH($A56,Responses!$AS$2:$AS$301,0),MATCH(Lists!$B$22,Responses!$A$1:$AN$1,0))&amp;""),""))</f>
        <v/>
      </c>
      <c r="G56" s="23">
        <f>IF($A56="","",IFERROR(TRIM(INDEX(Responses!$A$2:$AN$301,MATCH($A56,Responses!$AS$2:$AS$301,0),MATCH(Lists!$B$23,Responses!$A$1:$AN$1,0))&amp;""),""))</f>
        <v/>
      </c>
    </row>
    <row r="57" ht="60" customHeight="1">
      <c r="A57" s="23">
        <f>IF(ISNUMBER(MATCH(53,Responses!$AS$2:$AS$301,0)),53,"")</f>
        <v/>
      </c>
      <c r="B57" s="23">
        <f>IF($A57="","",IFERROR(TRIM(INDEX(Responses!$A$2:$AN$301,MATCH($A57,Responses!$AS$2:$AS$301,0),MATCH(Lists!$B$3,Responses!$A$1:$AN$1,0))&amp;""),""))</f>
        <v/>
      </c>
      <c r="C57" s="23">
        <f>IF($A57="","",IF(IFERROR(TRIM(INDEX(Responses!$A$2:$AN$301,MATCH($A57,Responses!$AS$2:$AS$301,0),MATCH(Lists!$B$5,Responses!$A$1:$AN$1,0))&amp;""),"")&lt;&gt;"",IFERROR(TRIM(INDEX(Responses!$A$2:$AN$301,MATCH($A57,Responses!$AS$2:$AS$301,0),MATCH(Lists!$B$5,Responses!$A$1:$AN$1,0))&amp;""),""),IFERROR(TRIM(INDEX(Responses!$A$2:$AN$301,MATCH($A57,Responses!$AS$2:$AS$301,0),MATCH(Lists!$B$6,Responses!$A$1:$AN$1,0))&amp;""),"")))</f>
        <v/>
      </c>
      <c r="D57" s="23">
        <f>IF($A57="","",IFERROR(TRIM(INDEX(Responses!$A$2:$AN$301,MATCH($A57,Responses!$AS$2:$AS$301,0),MATCH(Lists!$B$20,Responses!$A$1:$AN$1,0))&amp;""),""))</f>
        <v/>
      </c>
      <c r="E57" s="23">
        <f>IF($A57="","",IFERROR(TRIM(INDEX(Responses!$A$2:$AN$301,MATCH($A57,Responses!$AS$2:$AS$301,0),MATCH(Lists!$B$21,Responses!$A$1:$AN$1,0))&amp;""),""))</f>
        <v/>
      </c>
      <c r="F57" s="23">
        <f>IF($A57="","",IFERROR(TRIM(INDEX(Responses!$A$2:$AN$301,MATCH($A57,Responses!$AS$2:$AS$301,0),MATCH(Lists!$B$22,Responses!$A$1:$AN$1,0))&amp;""),""))</f>
        <v/>
      </c>
      <c r="G57" s="23">
        <f>IF($A57="","",IFERROR(TRIM(INDEX(Responses!$A$2:$AN$301,MATCH($A57,Responses!$AS$2:$AS$301,0),MATCH(Lists!$B$23,Responses!$A$1:$AN$1,0))&amp;""),""))</f>
        <v/>
      </c>
    </row>
    <row r="58" ht="60" customHeight="1">
      <c r="A58" s="23">
        <f>IF(ISNUMBER(MATCH(54,Responses!$AS$2:$AS$301,0)),54,"")</f>
        <v/>
      </c>
      <c r="B58" s="23">
        <f>IF($A58="","",IFERROR(TRIM(INDEX(Responses!$A$2:$AN$301,MATCH($A58,Responses!$AS$2:$AS$301,0),MATCH(Lists!$B$3,Responses!$A$1:$AN$1,0))&amp;""),""))</f>
        <v/>
      </c>
      <c r="C58" s="23">
        <f>IF($A58="","",IF(IFERROR(TRIM(INDEX(Responses!$A$2:$AN$301,MATCH($A58,Responses!$AS$2:$AS$301,0),MATCH(Lists!$B$5,Responses!$A$1:$AN$1,0))&amp;""),"")&lt;&gt;"",IFERROR(TRIM(INDEX(Responses!$A$2:$AN$301,MATCH($A58,Responses!$AS$2:$AS$301,0),MATCH(Lists!$B$5,Responses!$A$1:$AN$1,0))&amp;""),""),IFERROR(TRIM(INDEX(Responses!$A$2:$AN$301,MATCH($A58,Responses!$AS$2:$AS$301,0),MATCH(Lists!$B$6,Responses!$A$1:$AN$1,0))&amp;""),"")))</f>
        <v/>
      </c>
      <c r="D58" s="23">
        <f>IF($A58="","",IFERROR(TRIM(INDEX(Responses!$A$2:$AN$301,MATCH($A58,Responses!$AS$2:$AS$301,0),MATCH(Lists!$B$20,Responses!$A$1:$AN$1,0))&amp;""),""))</f>
        <v/>
      </c>
      <c r="E58" s="23">
        <f>IF($A58="","",IFERROR(TRIM(INDEX(Responses!$A$2:$AN$301,MATCH($A58,Responses!$AS$2:$AS$301,0),MATCH(Lists!$B$21,Responses!$A$1:$AN$1,0))&amp;""),""))</f>
        <v/>
      </c>
      <c r="F58" s="23">
        <f>IF($A58="","",IFERROR(TRIM(INDEX(Responses!$A$2:$AN$301,MATCH($A58,Responses!$AS$2:$AS$301,0),MATCH(Lists!$B$22,Responses!$A$1:$AN$1,0))&amp;""),""))</f>
        <v/>
      </c>
      <c r="G58" s="23">
        <f>IF($A58="","",IFERROR(TRIM(INDEX(Responses!$A$2:$AN$301,MATCH($A58,Responses!$AS$2:$AS$301,0),MATCH(Lists!$B$23,Responses!$A$1:$AN$1,0))&amp;""),""))</f>
        <v/>
      </c>
    </row>
    <row r="59" ht="60" customHeight="1">
      <c r="A59" s="23">
        <f>IF(ISNUMBER(MATCH(55,Responses!$AS$2:$AS$301,0)),55,"")</f>
        <v/>
      </c>
      <c r="B59" s="23">
        <f>IF($A59="","",IFERROR(TRIM(INDEX(Responses!$A$2:$AN$301,MATCH($A59,Responses!$AS$2:$AS$301,0),MATCH(Lists!$B$3,Responses!$A$1:$AN$1,0))&amp;""),""))</f>
        <v/>
      </c>
      <c r="C59" s="23">
        <f>IF($A59="","",IF(IFERROR(TRIM(INDEX(Responses!$A$2:$AN$301,MATCH($A59,Responses!$AS$2:$AS$301,0),MATCH(Lists!$B$5,Responses!$A$1:$AN$1,0))&amp;""),"")&lt;&gt;"",IFERROR(TRIM(INDEX(Responses!$A$2:$AN$301,MATCH($A59,Responses!$AS$2:$AS$301,0),MATCH(Lists!$B$5,Responses!$A$1:$AN$1,0))&amp;""),""),IFERROR(TRIM(INDEX(Responses!$A$2:$AN$301,MATCH($A59,Responses!$AS$2:$AS$301,0),MATCH(Lists!$B$6,Responses!$A$1:$AN$1,0))&amp;""),"")))</f>
        <v/>
      </c>
      <c r="D59" s="23">
        <f>IF($A59="","",IFERROR(TRIM(INDEX(Responses!$A$2:$AN$301,MATCH($A59,Responses!$AS$2:$AS$301,0),MATCH(Lists!$B$20,Responses!$A$1:$AN$1,0))&amp;""),""))</f>
        <v/>
      </c>
      <c r="E59" s="23">
        <f>IF($A59="","",IFERROR(TRIM(INDEX(Responses!$A$2:$AN$301,MATCH($A59,Responses!$AS$2:$AS$301,0),MATCH(Lists!$B$21,Responses!$A$1:$AN$1,0))&amp;""),""))</f>
        <v/>
      </c>
      <c r="F59" s="23">
        <f>IF($A59="","",IFERROR(TRIM(INDEX(Responses!$A$2:$AN$301,MATCH($A59,Responses!$AS$2:$AS$301,0),MATCH(Lists!$B$22,Responses!$A$1:$AN$1,0))&amp;""),""))</f>
        <v/>
      </c>
      <c r="G59" s="23">
        <f>IF($A59="","",IFERROR(TRIM(INDEX(Responses!$A$2:$AN$301,MATCH($A59,Responses!$AS$2:$AS$301,0),MATCH(Lists!$B$23,Responses!$A$1:$AN$1,0))&amp;""),""))</f>
        <v/>
      </c>
    </row>
    <row r="60" ht="60" customHeight="1">
      <c r="A60" s="23">
        <f>IF(ISNUMBER(MATCH(56,Responses!$AS$2:$AS$301,0)),56,"")</f>
        <v/>
      </c>
      <c r="B60" s="23">
        <f>IF($A60="","",IFERROR(TRIM(INDEX(Responses!$A$2:$AN$301,MATCH($A60,Responses!$AS$2:$AS$301,0),MATCH(Lists!$B$3,Responses!$A$1:$AN$1,0))&amp;""),""))</f>
        <v/>
      </c>
      <c r="C60" s="23">
        <f>IF($A60="","",IF(IFERROR(TRIM(INDEX(Responses!$A$2:$AN$301,MATCH($A60,Responses!$AS$2:$AS$301,0),MATCH(Lists!$B$5,Responses!$A$1:$AN$1,0))&amp;""),"")&lt;&gt;"",IFERROR(TRIM(INDEX(Responses!$A$2:$AN$301,MATCH($A60,Responses!$AS$2:$AS$301,0),MATCH(Lists!$B$5,Responses!$A$1:$AN$1,0))&amp;""),""),IFERROR(TRIM(INDEX(Responses!$A$2:$AN$301,MATCH($A60,Responses!$AS$2:$AS$301,0),MATCH(Lists!$B$6,Responses!$A$1:$AN$1,0))&amp;""),"")))</f>
        <v/>
      </c>
      <c r="D60" s="23">
        <f>IF($A60="","",IFERROR(TRIM(INDEX(Responses!$A$2:$AN$301,MATCH($A60,Responses!$AS$2:$AS$301,0),MATCH(Lists!$B$20,Responses!$A$1:$AN$1,0))&amp;""),""))</f>
        <v/>
      </c>
      <c r="E60" s="23">
        <f>IF($A60="","",IFERROR(TRIM(INDEX(Responses!$A$2:$AN$301,MATCH($A60,Responses!$AS$2:$AS$301,0),MATCH(Lists!$B$21,Responses!$A$1:$AN$1,0))&amp;""),""))</f>
        <v/>
      </c>
      <c r="F60" s="23">
        <f>IF($A60="","",IFERROR(TRIM(INDEX(Responses!$A$2:$AN$301,MATCH($A60,Responses!$AS$2:$AS$301,0),MATCH(Lists!$B$22,Responses!$A$1:$AN$1,0))&amp;""),""))</f>
        <v/>
      </c>
      <c r="G60" s="23">
        <f>IF($A60="","",IFERROR(TRIM(INDEX(Responses!$A$2:$AN$301,MATCH($A60,Responses!$AS$2:$AS$301,0),MATCH(Lists!$B$23,Responses!$A$1:$AN$1,0))&amp;""),""))</f>
        <v/>
      </c>
    </row>
    <row r="61" ht="60" customHeight="1">
      <c r="A61" s="23">
        <f>IF(ISNUMBER(MATCH(57,Responses!$AS$2:$AS$301,0)),57,"")</f>
        <v/>
      </c>
      <c r="B61" s="23">
        <f>IF($A61="","",IFERROR(TRIM(INDEX(Responses!$A$2:$AN$301,MATCH($A61,Responses!$AS$2:$AS$301,0),MATCH(Lists!$B$3,Responses!$A$1:$AN$1,0))&amp;""),""))</f>
        <v/>
      </c>
      <c r="C61" s="23">
        <f>IF($A61="","",IF(IFERROR(TRIM(INDEX(Responses!$A$2:$AN$301,MATCH($A61,Responses!$AS$2:$AS$301,0),MATCH(Lists!$B$5,Responses!$A$1:$AN$1,0))&amp;""),"")&lt;&gt;"",IFERROR(TRIM(INDEX(Responses!$A$2:$AN$301,MATCH($A61,Responses!$AS$2:$AS$301,0),MATCH(Lists!$B$5,Responses!$A$1:$AN$1,0))&amp;""),""),IFERROR(TRIM(INDEX(Responses!$A$2:$AN$301,MATCH($A61,Responses!$AS$2:$AS$301,0),MATCH(Lists!$B$6,Responses!$A$1:$AN$1,0))&amp;""),"")))</f>
        <v/>
      </c>
      <c r="D61" s="23">
        <f>IF($A61="","",IFERROR(TRIM(INDEX(Responses!$A$2:$AN$301,MATCH($A61,Responses!$AS$2:$AS$301,0),MATCH(Lists!$B$20,Responses!$A$1:$AN$1,0))&amp;""),""))</f>
        <v/>
      </c>
      <c r="E61" s="23">
        <f>IF($A61="","",IFERROR(TRIM(INDEX(Responses!$A$2:$AN$301,MATCH($A61,Responses!$AS$2:$AS$301,0),MATCH(Lists!$B$21,Responses!$A$1:$AN$1,0))&amp;""),""))</f>
        <v/>
      </c>
      <c r="F61" s="23">
        <f>IF($A61="","",IFERROR(TRIM(INDEX(Responses!$A$2:$AN$301,MATCH($A61,Responses!$AS$2:$AS$301,0),MATCH(Lists!$B$22,Responses!$A$1:$AN$1,0))&amp;""),""))</f>
        <v/>
      </c>
      <c r="G61" s="23">
        <f>IF($A61="","",IFERROR(TRIM(INDEX(Responses!$A$2:$AN$301,MATCH($A61,Responses!$AS$2:$AS$301,0),MATCH(Lists!$B$23,Responses!$A$1:$AN$1,0))&amp;""),""))</f>
        <v/>
      </c>
    </row>
    <row r="62" ht="60" customHeight="1">
      <c r="A62" s="23">
        <f>IF(ISNUMBER(MATCH(58,Responses!$AS$2:$AS$301,0)),58,"")</f>
        <v/>
      </c>
      <c r="B62" s="23">
        <f>IF($A62="","",IFERROR(TRIM(INDEX(Responses!$A$2:$AN$301,MATCH($A62,Responses!$AS$2:$AS$301,0),MATCH(Lists!$B$3,Responses!$A$1:$AN$1,0))&amp;""),""))</f>
        <v/>
      </c>
      <c r="C62" s="23">
        <f>IF($A62="","",IF(IFERROR(TRIM(INDEX(Responses!$A$2:$AN$301,MATCH($A62,Responses!$AS$2:$AS$301,0),MATCH(Lists!$B$5,Responses!$A$1:$AN$1,0))&amp;""),"")&lt;&gt;"",IFERROR(TRIM(INDEX(Responses!$A$2:$AN$301,MATCH($A62,Responses!$AS$2:$AS$301,0),MATCH(Lists!$B$5,Responses!$A$1:$AN$1,0))&amp;""),""),IFERROR(TRIM(INDEX(Responses!$A$2:$AN$301,MATCH($A62,Responses!$AS$2:$AS$301,0),MATCH(Lists!$B$6,Responses!$A$1:$AN$1,0))&amp;""),"")))</f>
        <v/>
      </c>
      <c r="D62" s="23">
        <f>IF($A62="","",IFERROR(TRIM(INDEX(Responses!$A$2:$AN$301,MATCH($A62,Responses!$AS$2:$AS$301,0),MATCH(Lists!$B$20,Responses!$A$1:$AN$1,0))&amp;""),""))</f>
        <v/>
      </c>
      <c r="E62" s="23">
        <f>IF($A62="","",IFERROR(TRIM(INDEX(Responses!$A$2:$AN$301,MATCH($A62,Responses!$AS$2:$AS$301,0),MATCH(Lists!$B$21,Responses!$A$1:$AN$1,0))&amp;""),""))</f>
        <v/>
      </c>
      <c r="F62" s="23">
        <f>IF($A62="","",IFERROR(TRIM(INDEX(Responses!$A$2:$AN$301,MATCH($A62,Responses!$AS$2:$AS$301,0),MATCH(Lists!$B$22,Responses!$A$1:$AN$1,0))&amp;""),""))</f>
        <v/>
      </c>
      <c r="G62" s="23">
        <f>IF($A62="","",IFERROR(TRIM(INDEX(Responses!$A$2:$AN$301,MATCH($A62,Responses!$AS$2:$AS$301,0),MATCH(Lists!$B$23,Responses!$A$1:$AN$1,0))&amp;""),""))</f>
        <v/>
      </c>
    </row>
    <row r="63" ht="60" customHeight="1">
      <c r="A63" s="23">
        <f>IF(ISNUMBER(MATCH(59,Responses!$AS$2:$AS$301,0)),59,"")</f>
        <v/>
      </c>
      <c r="B63" s="23">
        <f>IF($A63="","",IFERROR(TRIM(INDEX(Responses!$A$2:$AN$301,MATCH($A63,Responses!$AS$2:$AS$301,0),MATCH(Lists!$B$3,Responses!$A$1:$AN$1,0))&amp;""),""))</f>
        <v/>
      </c>
      <c r="C63" s="23">
        <f>IF($A63="","",IF(IFERROR(TRIM(INDEX(Responses!$A$2:$AN$301,MATCH($A63,Responses!$AS$2:$AS$301,0),MATCH(Lists!$B$5,Responses!$A$1:$AN$1,0))&amp;""),"")&lt;&gt;"",IFERROR(TRIM(INDEX(Responses!$A$2:$AN$301,MATCH($A63,Responses!$AS$2:$AS$301,0),MATCH(Lists!$B$5,Responses!$A$1:$AN$1,0))&amp;""),""),IFERROR(TRIM(INDEX(Responses!$A$2:$AN$301,MATCH($A63,Responses!$AS$2:$AS$301,0),MATCH(Lists!$B$6,Responses!$A$1:$AN$1,0))&amp;""),"")))</f>
        <v/>
      </c>
      <c r="D63" s="23">
        <f>IF($A63="","",IFERROR(TRIM(INDEX(Responses!$A$2:$AN$301,MATCH($A63,Responses!$AS$2:$AS$301,0),MATCH(Lists!$B$20,Responses!$A$1:$AN$1,0))&amp;""),""))</f>
        <v/>
      </c>
      <c r="E63" s="23">
        <f>IF($A63="","",IFERROR(TRIM(INDEX(Responses!$A$2:$AN$301,MATCH($A63,Responses!$AS$2:$AS$301,0),MATCH(Lists!$B$21,Responses!$A$1:$AN$1,0))&amp;""),""))</f>
        <v/>
      </c>
      <c r="F63" s="23">
        <f>IF($A63="","",IFERROR(TRIM(INDEX(Responses!$A$2:$AN$301,MATCH($A63,Responses!$AS$2:$AS$301,0),MATCH(Lists!$B$22,Responses!$A$1:$AN$1,0))&amp;""),""))</f>
        <v/>
      </c>
      <c r="G63" s="23">
        <f>IF($A63="","",IFERROR(TRIM(INDEX(Responses!$A$2:$AN$301,MATCH($A63,Responses!$AS$2:$AS$301,0),MATCH(Lists!$B$23,Responses!$A$1:$AN$1,0))&amp;""),""))</f>
        <v/>
      </c>
    </row>
    <row r="64" ht="60" customHeight="1">
      <c r="A64" s="23">
        <f>IF(ISNUMBER(MATCH(60,Responses!$AS$2:$AS$301,0)),60,"")</f>
        <v/>
      </c>
      <c r="B64" s="23">
        <f>IF($A64="","",IFERROR(TRIM(INDEX(Responses!$A$2:$AN$301,MATCH($A64,Responses!$AS$2:$AS$301,0),MATCH(Lists!$B$3,Responses!$A$1:$AN$1,0))&amp;""),""))</f>
        <v/>
      </c>
      <c r="C64" s="23">
        <f>IF($A64="","",IF(IFERROR(TRIM(INDEX(Responses!$A$2:$AN$301,MATCH($A64,Responses!$AS$2:$AS$301,0),MATCH(Lists!$B$5,Responses!$A$1:$AN$1,0))&amp;""),"")&lt;&gt;"",IFERROR(TRIM(INDEX(Responses!$A$2:$AN$301,MATCH($A64,Responses!$AS$2:$AS$301,0),MATCH(Lists!$B$5,Responses!$A$1:$AN$1,0))&amp;""),""),IFERROR(TRIM(INDEX(Responses!$A$2:$AN$301,MATCH($A64,Responses!$AS$2:$AS$301,0),MATCH(Lists!$B$6,Responses!$A$1:$AN$1,0))&amp;""),"")))</f>
        <v/>
      </c>
      <c r="D64" s="23">
        <f>IF($A64="","",IFERROR(TRIM(INDEX(Responses!$A$2:$AN$301,MATCH($A64,Responses!$AS$2:$AS$301,0),MATCH(Lists!$B$20,Responses!$A$1:$AN$1,0))&amp;""),""))</f>
        <v/>
      </c>
      <c r="E64" s="23">
        <f>IF($A64="","",IFERROR(TRIM(INDEX(Responses!$A$2:$AN$301,MATCH($A64,Responses!$AS$2:$AS$301,0),MATCH(Lists!$B$21,Responses!$A$1:$AN$1,0))&amp;""),""))</f>
        <v/>
      </c>
      <c r="F64" s="23">
        <f>IF($A64="","",IFERROR(TRIM(INDEX(Responses!$A$2:$AN$301,MATCH($A64,Responses!$AS$2:$AS$301,0),MATCH(Lists!$B$22,Responses!$A$1:$AN$1,0))&amp;""),""))</f>
        <v/>
      </c>
      <c r="G64" s="23">
        <f>IF($A64="","",IFERROR(TRIM(INDEX(Responses!$A$2:$AN$301,MATCH($A64,Responses!$AS$2:$AS$301,0),MATCH(Lists!$B$23,Responses!$A$1:$AN$1,0))&amp;""),""))</f>
        <v/>
      </c>
    </row>
    <row r="65" ht="60" customHeight="1">
      <c r="A65" s="23">
        <f>IF(ISNUMBER(MATCH(61,Responses!$AS$2:$AS$301,0)),61,"")</f>
        <v/>
      </c>
      <c r="B65" s="23">
        <f>IF($A65="","",IFERROR(TRIM(INDEX(Responses!$A$2:$AN$301,MATCH($A65,Responses!$AS$2:$AS$301,0),MATCH(Lists!$B$3,Responses!$A$1:$AN$1,0))&amp;""),""))</f>
        <v/>
      </c>
      <c r="C65" s="23">
        <f>IF($A65="","",IF(IFERROR(TRIM(INDEX(Responses!$A$2:$AN$301,MATCH($A65,Responses!$AS$2:$AS$301,0),MATCH(Lists!$B$5,Responses!$A$1:$AN$1,0))&amp;""),"")&lt;&gt;"",IFERROR(TRIM(INDEX(Responses!$A$2:$AN$301,MATCH($A65,Responses!$AS$2:$AS$301,0),MATCH(Lists!$B$5,Responses!$A$1:$AN$1,0))&amp;""),""),IFERROR(TRIM(INDEX(Responses!$A$2:$AN$301,MATCH($A65,Responses!$AS$2:$AS$301,0),MATCH(Lists!$B$6,Responses!$A$1:$AN$1,0))&amp;""),"")))</f>
        <v/>
      </c>
      <c r="D65" s="23">
        <f>IF($A65="","",IFERROR(TRIM(INDEX(Responses!$A$2:$AN$301,MATCH($A65,Responses!$AS$2:$AS$301,0),MATCH(Lists!$B$20,Responses!$A$1:$AN$1,0))&amp;""),""))</f>
        <v/>
      </c>
      <c r="E65" s="23">
        <f>IF($A65="","",IFERROR(TRIM(INDEX(Responses!$A$2:$AN$301,MATCH($A65,Responses!$AS$2:$AS$301,0),MATCH(Lists!$B$21,Responses!$A$1:$AN$1,0))&amp;""),""))</f>
        <v/>
      </c>
      <c r="F65" s="23">
        <f>IF($A65="","",IFERROR(TRIM(INDEX(Responses!$A$2:$AN$301,MATCH($A65,Responses!$AS$2:$AS$301,0),MATCH(Lists!$B$22,Responses!$A$1:$AN$1,0))&amp;""),""))</f>
        <v/>
      </c>
      <c r="G65" s="23">
        <f>IF($A65="","",IFERROR(TRIM(INDEX(Responses!$A$2:$AN$301,MATCH($A65,Responses!$AS$2:$AS$301,0),MATCH(Lists!$B$23,Responses!$A$1:$AN$1,0))&amp;""),""))</f>
        <v/>
      </c>
    </row>
    <row r="66" ht="60" customHeight="1">
      <c r="A66" s="23">
        <f>IF(ISNUMBER(MATCH(62,Responses!$AS$2:$AS$301,0)),62,"")</f>
        <v/>
      </c>
      <c r="B66" s="23">
        <f>IF($A66="","",IFERROR(TRIM(INDEX(Responses!$A$2:$AN$301,MATCH($A66,Responses!$AS$2:$AS$301,0),MATCH(Lists!$B$3,Responses!$A$1:$AN$1,0))&amp;""),""))</f>
        <v/>
      </c>
      <c r="C66" s="23">
        <f>IF($A66="","",IF(IFERROR(TRIM(INDEX(Responses!$A$2:$AN$301,MATCH($A66,Responses!$AS$2:$AS$301,0),MATCH(Lists!$B$5,Responses!$A$1:$AN$1,0))&amp;""),"")&lt;&gt;"",IFERROR(TRIM(INDEX(Responses!$A$2:$AN$301,MATCH($A66,Responses!$AS$2:$AS$301,0),MATCH(Lists!$B$5,Responses!$A$1:$AN$1,0))&amp;""),""),IFERROR(TRIM(INDEX(Responses!$A$2:$AN$301,MATCH($A66,Responses!$AS$2:$AS$301,0),MATCH(Lists!$B$6,Responses!$A$1:$AN$1,0))&amp;""),"")))</f>
        <v/>
      </c>
      <c r="D66" s="23">
        <f>IF($A66="","",IFERROR(TRIM(INDEX(Responses!$A$2:$AN$301,MATCH($A66,Responses!$AS$2:$AS$301,0),MATCH(Lists!$B$20,Responses!$A$1:$AN$1,0))&amp;""),""))</f>
        <v/>
      </c>
      <c r="E66" s="23">
        <f>IF($A66="","",IFERROR(TRIM(INDEX(Responses!$A$2:$AN$301,MATCH($A66,Responses!$AS$2:$AS$301,0),MATCH(Lists!$B$21,Responses!$A$1:$AN$1,0))&amp;""),""))</f>
        <v/>
      </c>
      <c r="F66" s="23">
        <f>IF($A66="","",IFERROR(TRIM(INDEX(Responses!$A$2:$AN$301,MATCH($A66,Responses!$AS$2:$AS$301,0),MATCH(Lists!$B$22,Responses!$A$1:$AN$1,0))&amp;""),""))</f>
        <v/>
      </c>
      <c r="G66" s="23">
        <f>IF($A66="","",IFERROR(TRIM(INDEX(Responses!$A$2:$AN$301,MATCH($A66,Responses!$AS$2:$AS$301,0),MATCH(Lists!$B$23,Responses!$A$1:$AN$1,0))&amp;""),""))</f>
        <v/>
      </c>
    </row>
    <row r="67" ht="60" customHeight="1">
      <c r="A67" s="23">
        <f>IF(ISNUMBER(MATCH(63,Responses!$AS$2:$AS$301,0)),63,"")</f>
        <v/>
      </c>
      <c r="B67" s="23">
        <f>IF($A67="","",IFERROR(TRIM(INDEX(Responses!$A$2:$AN$301,MATCH($A67,Responses!$AS$2:$AS$301,0),MATCH(Lists!$B$3,Responses!$A$1:$AN$1,0))&amp;""),""))</f>
        <v/>
      </c>
      <c r="C67" s="23">
        <f>IF($A67="","",IF(IFERROR(TRIM(INDEX(Responses!$A$2:$AN$301,MATCH($A67,Responses!$AS$2:$AS$301,0),MATCH(Lists!$B$5,Responses!$A$1:$AN$1,0))&amp;""),"")&lt;&gt;"",IFERROR(TRIM(INDEX(Responses!$A$2:$AN$301,MATCH($A67,Responses!$AS$2:$AS$301,0),MATCH(Lists!$B$5,Responses!$A$1:$AN$1,0))&amp;""),""),IFERROR(TRIM(INDEX(Responses!$A$2:$AN$301,MATCH($A67,Responses!$AS$2:$AS$301,0),MATCH(Lists!$B$6,Responses!$A$1:$AN$1,0))&amp;""),"")))</f>
        <v/>
      </c>
      <c r="D67" s="23">
        <f>IF($A67="","",IFERROR(TRIM(INDEX(Responses!$A$2:$AN$301,MATCH($A67,Responses!$AS$2:$AS$301,0),MATCH(Lists!$B$20,Responses!$A$1:$AN$1,0))&amp;""),""))</f>
        <v/>
      </c>
      <c r="E67" s="23">
        <f>IF($A67="","",IFERROR(TRIM(INDEX(Responses!$A$2:$AN$301,MATCH($A67,Responses!$AS$2:$AS$301,0),MATCH(Lists!$B$21,Responses!$A$1:$AN$1,0))&amp;""),""))</f>
        <v/>
      </c>
      <c r="F67" s="23">
        <f>IF($A67="","",IFERROR(TRIM(INDEX(Responses!$A$2:$AN$301,MATCH($A67,Responses!$AS$2:$AS$301,0),MATCH(Lists!$B$22,Responses!$A$1:$AN$1,0))&amp;""),""))</f>
        <v/>
      </c>
      <c r="G67" s="23">
        <f>IF($A67="","",IFERROR(TRIM(INDEX(Responses!$A$2:$AN$301,MATCH($A67,Responses!$AS$2:$AS$301,0),MATCH(Lists!$B$23,Responses!$A$1:$AN$1,0))&amp;""),""))</f>
        <v/>
      </c>
    </row>
    <row r="68" ht="60" customHeight="1">
      <c r="A68" s="23">
        <f>IF(ISNUMBER(MATCH(64,Responses!$AS$2:$AS$301,0)),64,"")</f>
        <v/>
      </c>
      <c r="B68" s="23">
        <f>IF($A68="","",IFERROR(TRIM(INDEX(Responses!$A$2:$AN$301,MATCH($A68,Responses!$AS$2:$AS$301,0),MATCH(Lists!$B$3,Responses!$A$1:$AN$1,0))&amp;""),""))</f>
        <v/>
      </c>
      <c r="C68" s="23">
        <f>IF($A68="","",IF(IFERROR(TRIM(INDEX(Responses!$A$2:$AN$301,MATCH($A68,Responses!$AS$2:$AS$301,0),MATCH(Lists!$B$5,Responses!$A$1:$AN$1,0))&amp;""),"")&lt;&gt;"",IFERROR(TRIM(INDEX(Responses!$A$2:$AN$301,MATCH($A68,Responses!$AS$2:$AS$301,0),MATCH(Lists!$B$5,Responses!$A$1:$AN$1,0))&amp;""),""),IFERROR(TRIM(INDEX(Responses!$A$2:$AN$301,MATCH($A68,Responses!$AS$2:$AS$301,0),MATCH(Lists!$B$6,Responses!$A$1:$AN$1,0))&amp;""),"")))</f>
        <v/>
      </c>
      <c r="D68" s="23">
        <f>IF($A68="","",IFERROR(TRIM(INDEX(Responses!$A$2:$AN$301,MATCH($A68,Responses!$AS$2:$AS$301,0),MATCH(Lists!$B$20,Responses!$A$1:$AN$1,0))&amp;""),""))</f>
        <v/>
      </c>
      <c r="E68" s="23">
        <f>IF($A68="","",IFERROR(TRIM(INDEX(Responses!$A$2:$AN$301,MATCH($A68,Responses!$AS$2:$AS$301,0),MATCH(Lists!$B$21,Responses!$A$1:$AN$1,0))&amp;""),""))</f>
        <v/>
      </c>
      <c r="F68" s="23">
        <f>IF($A68="","",IFERROR(TRIM(INDEX(Responses!$A$2:$AN$301,MATCH($A68,Responses!$AS$2:$AS$301,0),MATCH(Lists!$B$22,Responses!$A$1:$AN$1,0))&amp;""),""))</f>
        <v/>
      </c>
      <c r="G68" s="23">
        <f>IF($A68="","",IFERROR(TRIM(INDEX(Responses!$A$2:$AN$301,MATCH($A68,Responses!$AS$2:$AS$301,0),MATCH(Lists!$B$23,Responses!$A$1:$AN$1,0))&amp;""),""))</f>
        <v/>
      </c>
    </row>
    <row r="69" ht="60" customHeight="1">
      <c r="A69" s="23">
        <f>IF(ISNUMBER(MATCH(65,Responses!$AS$2:$AS$301,0)),65,"")</f>
        <v/>
      </c>
      <c r="B69" s="23">
        <f>IF($A69="","",IFERROR(TRIM(INDEX(Responses!$A$2:$AN$301,MATCH($A69,Responses!$AS$2:$AS$301,0),MATCH(Lists!$B$3,Responses!$A$1:$AN$1,0))&amp;""),""))</f>
        <v/>
      </c>
      <c r="C69" s="23">
        <f>IF($A69="","",IF(IFERROR(TRIM(INDEX(Responses!$A$2:$AN$301,MATCH($A69,Responses!$AS$2:$AS$301,0),MATCH(Lists!$B$5,Responses!$A$1:$AN$1,0))&amp;""),"")&lt;&gt;"",IFERROR(TRIM(INDEX(Responses!$A$2:$AN$301,MATCH($A69,Responses!$AS$2:$AS$301,0),MATCH(Lists!$B$5,Responses!$A$1:$AN$1,0))&amp;""),""),IFERROR(TRIM(INDEX(Responses!$A$2:$AN$301,MATCH($A69,Responses!$AS$2:$AS$301,0),MATCH(Lists!$B$6,Responses!$A$1:$AN$1,0))&amp;""),"")))</f>
        <v/>
      </c>
      <c r="D69" s="23">
        <f>IF($A69="","",IFERROR(TRIM(INDEX(Responses!$A$2:$AN$301,MATCH($A69,Responses!$AS$2:$AS$301,0),MATCH(Lists!$B$20,Responses!$A$1:$AN$1,0))&amp;""),""))</f>
        <v/>
      </c>
      <c r="E69" s="23">
        <f>IF($A69="","",IFERROR(TRIM(INDEX(Responses!$A$2:$AN$301,MATCH($A69,Responses!$AS$2:$AS$301,0),MATCH(Lists!$B$21,Responses!$A$1:$AN$1,0))&amp;""),""))</f>
        <v/>
      </c>
      <c r="F69" s="23">
        <f>IF($A69="","",IFERROR(TRIM(INDEX(Responses!$A$2:$AN$301,MATCH($A69,Responses!$AS$2:$AS$301,0),MATCH(Lists!$B$22,Responses!$A$1:$AN$1,0))&amp;""),""))</f>
        <v/>
      </c>
      <c r="G69" s="23">
        <f>IF($A69="","",IFERROR(TRIM(INDEX(Responses!$A$2:$AN$301,MATCH($A69,Responses!$AS$2:$AS$301,0),MATCH(Lists!$B$23,Responses!$A$1:$AN$1,0))&amp;""),""))</f>
        <v/>
      </c>
    </row>
    <row r="70" ht="60" customHeight="1">
      <c r="A70" s="23">
        <f>IF(ISNUMBER(MATCH(66,Responses!$AS$2:$AS$301,0)),66,"")</f>
        <v/>
      </c>
      <c r="B70" s="23">
        <f>IF($A70="","",IFERROR(TRIM(INDEX(Responses!$A$2:$AN$301,MATCH($A70,Responses!$AS$2:$AS$301,0),MATCH(Lists!$B$3,Responses!$A$1:$AN$1,0))&amp;""),""))</f>
        <v/>
      </c>
      <c r="C70" s="23">
        <f>IF($A70="","",IF(IFERROR(TRIM(INDEX(Responses!$A$2:$AN$301,MATCH($A70,Responses!$AS$2:$AS$301,0),MATCH(Lists!$B$5,Responses!$A$1:$AN$1,0))&amp;""),"")&lt;&gt;"",IFERROR(TRIM(INDEX(Responses!$A$2:$AN$301,MATCH($A70,Responses!$AS$2:$AS$301,0),MATCH(Lists!$B$5,Responses!$A$1:$AN$1,0))&amp;""),""),IFERROR(TRIM(INDEX(Responses!$A$2:$AN$301,MATCH($A70,Responses!$AS$2:$AS$301,0),MATCH(Lists!$B$6,Responses!$A$1:$AN$1,0))&amp;""),"")))</f>
        <v/>
      </c>
      <c r="D70" s="23">
        <f>IF($A70="","",IFERROR(TRIM(INDEX(Responses!$A$2:$AN$301,MATCH($A70,Responses!$AS$2:$AS$301,0),MATCH(Lists!$B$20,Responses!$A$1:$AN$1,0))&amp;""),""))</f>
        <v/>
      </c>
      <c r="E70" s="23">
        <f>IF($A70="","",IFERROR(TRIM(INDEX(Responses!$A$2:$AN$301,MATCH($A70,Responses!$AS$2:$AS$301,0),MATCH(Lists!$B$21,Responses!$A$1:$AN$1,0))&amp;""),""))</f>
        <v/>
      </c>
      <c r="F70" s="23">
        <f>IF($A70="","",IFERROR(TRIM(INDEX(Responses!$A$2:$AN$301,MATCH($A70,Responses!$AS$2:$AS$301,0),MATCH(Lists!$B$22,Responses!$A$1:$AN$1,0))&amp;""),""))</f>
        <v/>
      </c>
      <c r="G70" s="23">
        <f>IF($A70="","",IFERROR(TRIM(INDEX(Responses!$A$2:$AN$301,MATCH($A70,Responses!$AS$2:$AS$301,0),MATCH(Lists!$B$23,Responses!$A$1:$AN$1,0))&amp;""),""))</f>
        <v/>
      </c>
    </row>
    <row r="71" ht="60" customHeight="1">
      <c r="A71" s="23">
        <f>IF(ISNUMBER(MATCH(67,Responses!$AS$2:$AS$301,0)),67,"")</f>
        <v/>
      </c>
      <c r="B71" s="23">
        <f>IF($A71="","",IFERROR(TRIM(INDEX(Responses!$A$2:$AN$301,MATCH($A71,Responses!$AS$2:$AS$301,0),MATCH(Lists!$B$3,Responses!$A$1:$AN$1,0))&amp;""),""))</f>
        <v/>
      </c>
      <c r="C71" s="23">
        <f>IF($A71="","",IF(IFERROR(TRIM(INDEX(Responses!$A$2:$AN$301,MATCH($A71,Responses!$AS$2:$AS$301,0),MATCH(Lists!$B$5,Responses!$A$1:$AN$1,0))&amp;""),"")&lt;&gt;"",IFERROR(TRIM(INDEX(Responses!$A$2:$AN$301,MATCH($A71,Responses!$AS$2:$AS$301,0),MATCH(Lists!$B$5,Responses!$A$1:$AN$1,0))&amp;""),""),IFERROR(TRIM(INDEX(Responses!$A$2:$AN$301,MATCH($A71,Responses!$AS$2:$AS$301,0),MATCH(Lists!$B$6,Responses!$A$1:$AN$1,0))&amp;""),"")))</f>
        <v/>
      </c>
      <c r="D71" s="23">
        <f>IF($A71="","",IFERROR(TRIM(INDEX(Responses!$A$2:$AN$301,MATCH($A71,Responses!$AS$2:$AS$301,0),MATCH(Lists!$B$20,Responses!$A$1:$AN$1,0))&amp;""),""))</f>
        <v/>
      </c>
      <c r="E71" s="23">
        <f>IF($A71="","",IFERROR(TRIM(INDEX(Responses!$A$2:$AN$301,MATCH($A71,Responses!$AS$2:$AS$301,0),MATCH(Lists!$B$21,Responses!$A$1:$AN$1,0))&amp;""),""))</f>
        <v/>
      </c>
      <c r="F71" s="23">
        <f>IF($A71="","",IFERROR(TRIM(INDEX(Responses!$A$2:$AN$301,MATCH($A71,Responses!$AS$2:$AS$301,0),MATCH(Lists!$B$22,Responses!$A$1:$AN$1,0))&amp;""),""))</f>
        <v/>
      </c>
      <c r="G71" s="23">
        <f>IF($A71="","",IFERROR(TRIM(INDEX(Responses!$A$2:$AN$301,MATCH($A71,Responses!$AS$2:$AS$301,0),MATCH(Lists!$B$23,Responses!$A$1:$AN$1,0))&amp;""),""))</f>
        <v/>
      </c>
    </row>
    <row r="72" ht="60" customHeight="1">
      <c r="A72" s="23">
        <f>IF(ISNUMBER(MATCH(68,Responses!$AS$2:$AS$301,0)),68,"")</f>
        <v/>
      </c>
      <c r="B72" s="23">
        <f>IF($A72="","",IFERROR(TRIM(INDEX(Responses!$A$2:$AN$301,MATCH($A72,Responses!$AS$2:$AS$301,0),MATCH(Lists!$B$3,Responses!$A$1:$AN$1,0))&amp;""),""))</f>
        <v/>
      </c>
      <c r="C72" s="23">
        <f>IF($A72="","",IF(IFERROR(TRIM(INDEX(Responses!$A$2:$AN$301,MATCH($A72,Responses!$AS$2:$AS$301,0),MATCH(Lists!$B$5,Responses!$A$1:$AN$1,0))&amp;""),"")&lt;&gt;"",IFERROR(TRIM(INDEX(Responses!$A$2:$AN$301,MATCH($A72,Responses!$AS$2:$AS$301,0),MATCH(Lists!$B$5,Responses!$A$1:$AN$1,0))&amp;""),""),IFERROR(TRIM(INDEX(Responses!$A$2:$AN$301,MATCH($A72,Responses!$AS$2:$AS$301,0),MATCH(Lists!$B$6,Responses!$A$1:$AN$1,0))&amp;""),"")))</f>
        <v/>
      </c>
      <c r="D72" s="23">
        <f>IF($A72="","",IFERROR(TRIM(INDEX(Responses!$A$2:$AN$301,MATCH($A72,Responses!$AS$2:$AS$301,0),MATCH(Lists!$B$20,Responses!$A$1:$AN$1,0))&amp;""),""))</f>
        <v/>
      </c>
      <c r="E72" s="23">
        <f>IF($A72="","",IFERROR(TRIM(INDEX(Responses!$A$2:$AN$301,MATCH($A72,Responses!$AS$2:$AS$301,0),MATCH(Lists!$B$21,Responses!$A$1:$AN$1,0))&amp;""),""))</f>
        <v/>
      </c>
      <c r="F72" s="23">
        <f>IF($A72="","",IFERROR(TRIM(INDEX(Responses!$A$2:$AN$301,MATCH($A72,Responses!$AS$2:$AS$301,0),MATCH(Lists!$B$22,Responses!$A$1:$AN$1,0))&amp;""),""))</f>
        <v/>
      </c>
      <c r="G72" s="23">
        <f>IF($A72="","",IFERROR(TRIM(INDEX(Responses!$A$2:$AN$301,MATCH($A72,Responses!$AS$2:$AS$301,0),MATCH(Lists!$B$23,Responses!$A$1:$AN$1,0))&amp;""),""))</f>
        <v/>
      </c>
    </row>
    <row r="73" ht="60" customHeight="1">
      <c r="A73" s="23">
        <f>IF(ISNUMBER(MATCH(69,Responses!$AS$2:$AS$301,0)),69,"")</f>
        <v/>
      </c>
      <c r="B73" s="23">
        <f>IF($A73="","",IFERROR(TRIM(INDEX(Responses!$A$2:$AN$301,MATCH($A73,Responses!$AS$2:$AS$301,0),MATCH(Lists!$B$3,Responses!$A$1:$AN$1,0))&amp;""),""))</f>
        <v/>
      </c>
      <c r="C73" s="23">
        <f>IF($A73="","",IF(IFERROR(TRIM(INDEX(Responses!$A$2:$AN$301,MATCH($A73,Responses!$AS$2:$AS$301,0),MATCH(Lists!$B$5,Responses!$A$1:$AN$1,0))&amp;""),"")&lt;&gt;"",IFERROR(TRIM(INDEX(Responses!$A$2:$AN$301,MATCH($A73,Responses!$AS$2:$AS$301,0),MATCH(Lists!$B$5,Responses!$A$1:$AN$1,0))&amp;""),""),IFERROR(TRIM(INDEX(Responses!$A$2:$AN$301,MATCH($A73,Responses!$AS$2:$AS$301,0),MATCH(Lists!$B$6,Responses!$A$1:$AN$1,0))&amp;""),"")))</f>
        <v/>
      </c>
      <c r="D73" s="23">
        <f>IF($A73="","",IFERROR(TRIM(INDEX(Responses!$A$2:$AN$301,MATCH($A73,Responses!$AS$2:$AS$301,0),MATCH(Lists!$B$20,Responses!$A$1:$AN$1,0))&amp;""),""))</f>
        <v/>
      </c>
      <c r="E73" s="23">
        <f>IF($A73="","",IFERROR(TRIM(INDEX(Responses!$A$2:$AN$301,MATCH($A73,Responses!$AS$2:$AS$301,0),MATCH(Lists!$B$21,Responses!$A$1:$AN$1,0))&amp;""),""))</f>
        <v/>
      </c>
      <c r="F73" s="23">
        <f>IF($A73="","",IFERROR(TRIM(INDEX(Responses!$A$2:$AN$301,MATCH($A73,Responses!$AS$2:$AS$301,0),MATCH(Lists!$B$22,Responses!$A$1:$AN$1,0))&amp;""),""))</f>
        <v/>
      </c>
      <c r="G73" s="23">
        <f>IF($A73="","",IFERROR(TRIM(INDEX(Responses!$A$2:$AN$301,MATCH($A73,Responses!$AS$2:$AS$301,0),MATCH(Lists!$B$23,Responses!$A$1:$AN$1,0))&amp;""),""))</f>
        <v/>
      </c>
    </row>
    <row r="74" ht="60" customHeight="1">
      <c r="A74" s="23">
        <f>IF(ISNUMBER(MATCH(70,Responses!$AS$2:$AS$301,0)),70,"")</f>
        <v/>
      </c>
      <c r="B74" s="23">
        <f>IF($A74="","",IFERROR(TRIM(INDEX(Responses!$A$2:$AN$301,MATCH($A74,Responses!$AS$2:$AS$301,0),MATCH(Lists!$B$3,Responses!$A$1:$AN$1,0))&amp;""),""))</f>
        <v/>
      </c>
      <c r="C74" s="23">
        <f>IF($A74="","",IF(IFERROR(TRIM(INDEX(Responses!$A$2:$AN$301,MATCH($A74,Responses!$AS$2:$AS$301,0),MATCH(Lists!$B$5,Responses!$A$1:$AN$1,0))&amp;""),"")&lt;&gt;"",IFERROR(TRIM(INDEX(Responses!$A$2:$AN$301,MATCH($A74,Responses!$AS$2:$AS$301,0),MATCH(Lists!$B$5,Responses!$A$1:$AN$1,0))&amp;""),""),IFERROR(TRIM(INDEX(Responses!$A$2:$AN$301,MATCH($A74,Responses!$AS$2:$AS$301,0),MATCH(Lists!$B$6,Responses!$A$1:$AN$1,0))&amp;""),"")))</f>
        <v/>
      </c>
      <c r="D74" s="23">
        <f>IF($A74="","",IFERROR(TRIM(INDEX(Responses!$A$2:$AN$301,MATCH($A74,Responses!$AS$2:$AS$301,0),MATCH(Lists!$B$20,Responses!$A$1:$AN$1,0))&amp;""),""))</f>
        <v/>
      </c>
      <c r="E74" s="23">
        <f>IF($A74="","",IFERROR(TRIM(INDEX(Responses!$A$2:$AN$301,MATCH($A74,Responses!$AS$2:$AS$301,0),MATCH(Lists!$B$21,Responses!$A$1:$AN$1,0))&amp;""),""))</f>
        <v/>
      </c>
      <c r="F74" s="23">
        <f>IF($A74="","",IFERROR(TRIM(INDEX(Responses!$A$2:$AN$301,MATCH($A74,Responses!$AS$2:$AS$301,0),MATCH(Lists!$B$22,Responses!$A$1:$AN$1,0))&amp;""),""))</f>
        <v/>
      </c>
      <c r="G74" s="23">
        <f>IF($A74="","",IFERROR(TRIM(INDEX(Responses!$A$2:$AN$301,MATCH($A74,Responses!$AS$2:$AS$301,0),MATCH(Lists!$B$23,Responses!$A$1:$AN$1,0))&amp;""),""))</f>
        <v/>
      </c>
    </row>
    <row r="75" ht="60" customHeight="1">
      <c r="A75" s="23">
        <f>IF(ISNUMBER(MATCH(71,Responses!$AS$2:$AS$301,0)),71,"")</f>
        <v/>
      </c>
      <c r="B75" s="23">
        <f>IF($A75="","",IFERROR(TRIM(INDEX(Responses!$A$2:$AN$301,MATCH($A75,Responses!$AS$2:$AS$301,0),MATCH(Lists!$B$3,Responses!$A$1:$AN$1,0))&amp;""),""))</f>
        <v/>
      </c>
      <c r="C75" s="23">
        <f>IF($A75="","",IF(IFERROR(TRIM(INDEX(Responses!$A$2:$AN$301,MATCH($A75,Responses!$AS$2:$AS$301,0),MATCH(Lists!$B$5,Responses!$A$1:$AN$1,0))&amp;""),"")&lt;&gt;"",IFERROR(TRIM(INDEX(Responses!$A$2:$AN$301,MATCH($A75,Responses!$AS$2:$AS$301,0),MATCH(Lists!$B$5,Responses!$A$1:$AN$1,0))&amp;""),""),IFERROR(TRIM(INDEX(Responses!$A$2:$AN$301,MATCH($A75,Responses!$AS$2:$AS$301,0),MATCH(Lists!$B$6,Responses!$A$1:$AN$1,0))&amp;""),"")))</f>
        <v/>
      </c>
      <c r="D75" s="23">
        <f>IF($A75="","",IFERROR(TRIM(INDEX(Responses!$A$2:$AN$301,MATCH($A75,Responses!$AS$2:$AS$301,0),MATCH(Lists!$B$20,Responses!$A$1:$AN$1,0))&amp;""),""))</f>
        <v/>
      </c>
      <c r="E75" s="23">
        <f>IF($A75="","",IFERROR(TRIM(INDEX(Responses!$A$2:$AN$301,MATCH($A75,Responses!$AS$2:$AS$301,0),MATCH(Lists!$B$21,Responses!$A$1:$AN$1,0))&amp;""),""))</f>
        <v/>
      </c>
      <c r="F75" s="23">
        <f>IF($A75="","",IFERROR(TRIM(INDEX(Responses!$A$2:$AN$301,MATCH($A75,Responses!$AS$2:$AS$301,0),MATCH(Lists!$B$22,Responses!$A$1:$AN$1,0))&amp;""),""))</f>
        <v/>
      </c>
      <c r="G75" s="23">
        <f>IF($A75="","",IFERROR(TRIM(INDEX(Responses!$A$2:$AN$301,MATCH($A75,Responses!$AS$2:$AS$301,0),MATCH(Lists!$B$23,Responses!$A$1:$AN$1,0))&amp;""),""))</f>
        <v/>
      </c>
    </row>
    <row r="76" ht="60" customHeight="1">
      <c r="A76" s="23">
        <f>IF(ISNUMBER(MATCH(72,Responses!$AS$2:$AS$301,0)),72,"")</f>
        <v/>
      </c>
      <c r="B76" s="23">
        <f>IF($A76="","",IFERROR(TRIM(INDEX(Responses!$A$2:$AN$301,MATCH($A76,Responses!$AS$2:$AS$301,0),MATCH(Lists!$B$3,Responses!$A$1:$AN$1,0))&amp;""),""))</f>
        <v/>
      </c>
      <c r="C76" s="23">
        <f>IF($A76="","",IF(IFERROR(TRIM(INDEX(Responses!$A$2:$AN$301,MATCH($A76,Responses!$AS$2:$AS$301,0),MATCH(Lists!$B$5,Responses!$A$1:$AN$1,0))&amp;""),"")&lt;&gt;"",IFERROR(TRIM(INDEX(Responses!$A$2:$AN$301,MATCH($A76,Responses!$AS$2:$AS$301,0),MATCH(Lists!$B$5,Responses!$A$1:$AN$1,0))&amp;""),""),IFERROR(TRIM(INDEX(Responses!$A$2:$AN$301,MATCH($A76,Responses!$AS$2:$AS$301,0),MATCH(Lists!$B$6,Responses!$A$1:$AN$1,0))&amp;""),"")))</f>
        <v/>
      </c>
      <c r="D76" s="23">
        <f>IF($A76="","",IFERROR(TRIM(INDEX(Responses!$A$2:$AN$301,MATCH($A76,Responses!$AS$2:$AS$301,0),MATCH(Lists!$B$20,Responses!$A$1:$AN$1,0))&amp;""),""))</f>
        <v/>
      </c>
      <c r="E76" s="23">
        <f>IF($A76="","",IFERROR(TRIM(INDEX(Responses!$A$2:$AN$301,MATCH($A76,Responses!$AS$2:$AS$301,0),MATCH(Lists!$B$21,Responses!$A$1:$AN$1,0))&amp;""),""))</f>
        <v/>
      </c>
      <c r="F76" s="23">
        <f>IF($A76="","",IFERROR(TRIM(INDEX(Responses!$A$2:$AN$301,MATCH($A76,Responses!$AS$2:$AS$301,0),MATCH(Lists!$B$22,Responses!$A$1:$AN$1,0))&amp;""),""))</f>
        <v/>
      </c>
      <c r="G76" s="23">
        <f>IF($A76="","",IFERROR(TRIM(INDEX(Responses!$A$2:$AN$301,MATCH($A76,Responses!$AS$2:$AS$301,0),MATCH(Lists!$B$23,Responses!$A$1:$AN$1,0))&amp;""),""))</f>
        <v/>
      </c>
    </row>
    <row r="77" ht="60" customHeight="1">
      <c r="A77" s="23">
        <f>IF(ISNUMBER(MATCH(73,Responses!$AS$2:$AS$301,0)),73,"")</f>
        <v/>
      </c>
      <c r="B77" s="23">
        <f>IF($A77="","",IFERROR(TRIM(INDEX(Responses!$A$2:$AN$301,MATCH($A77,Responses!$AS$2:$AS$301,0),MATCH(Lists!$B$3,Responses!$A$1:$AN$1,0))&amp;""),""))</f>
        <v/>
      </c>
      <c r="C77" s="23">
        <f>IF($A77="","",IF(IFERROR(TRIM(INDEX(Responses!$A$2:$AN$301,MATCH($A77,Responses!$AS$2:$AS$301,0),MATCH(Lists!$B$5,Responses!$A$1:$AN$1,0))&amp;""),"")&lt;&gt;"",IFERROR(TRIM(INDEX(Responses!$A$2:$AN$301,MATCH($A77,Responses!$AS$2:$AS$301,0),MATCH(Lists!$B$5,Responses!$A$1:$AN$1,0))&amp;""),""),IFERROR(TRIM(INDEX(Responses!$A$2:$AN$301,MATCH($A77,Responses!$AS$2:$AS$301,0),MATCH(Lists!$B$6,Responses!$A$1:$AN$1,0))&amp;""),"")))</f>
        <v/>
      </c>
      <c r="D77" s="23">
        <f>IF($A77="","",IFERROR(TRIM(INDEX(Responses!$A$2:$AN$301,MATCH($A77,Responses!$AS$2:$AS$301,0),MATCH(Lists!$B$20,Responses!$A$1:$AN$1,0))&amp;""),""))</f>
        <v/>
      </c>
      <c r="E77" s="23">
        <f>IF($A77="","",IFERROR(TRIM(INDEX(Responses!$A$2:$AN$301,MATCH($A77,Responses!$AS$2:$AS$301,0),MATCH(Lists!$B$21,Responses!$A$1:$AN$1,0))&amp;""),""))</f>
        <v/>
      </c>
      <c r="F77" s="23">
        <f>IF($A77="","",IFERROR(TRIM(INDEX(Responses!$A$2:$AN$301,MATCH($A77,Responses!$AS$2:$AS$301,0),MATCH(Lists!$B$22,Responses!$A$1:$AN$1,0))&amp;""),""))</f>
        <v/>
      </c>
      <c r="G77" s="23">
        <f>IF($A77="","",IFERROR(TRIM(INDEX(Responses!$A$2:$AN$301,MATCH($A77,Responses!$AS$2:$AS$301,0),MATCH(Lists!$B$23,Responses!$A$1:$AN$1,0))&amp;""),""))</f>
        <v/>
      </c>
    </row>
    <row r="78" ht="60" customHeight="1">
      <c r="A78" s="23">
        <f>IF(ISNUMBER(MATCH(74,Responses!$AS$2:$AS$301,0)),74,"")</f>
        <v/>
      </c>
      <c r="B78" s="23">
        <f>IF($A78="","",IFERROR(TRIM(INDEX(Responses!$A$2:$AN$301,MATCH($A78,Responses!$AS$2:$AS$301,0),MATCH(Lists!$B$3,Responses!$A$1:$AN$1,0))&amp;""),""))</f>
        <v/>
      </c>
      <c r="C78" s="23">
        <f>IF($A78="","",IF(IFERROR(TRIM(INDEX(Responses!$A$2:$AN$301,MATCH($A78,Responses!$AS$2:$AS$301,0),MATCH(Lists!$B$5,Responses!$A$1:$AN$1,0))&amp;""),"")&lt;&gt;"",IFERROR(TRIM(INDEX(Responses!$A$2:$AN$301,MATCH($A78,Responses!$AS$2:$AS$301,0),MATCH(Lists!$B$5,Responses!$A$1:$AN$1,0))&amp;""),""),IFERROR(TRIM(INDEX(Responses!$A$2:$AN$301,MATCH($A78,Responses!$AS$2:$AS$301,0),MATCH(Lists!$B$6,Responses!$A$1:$AN$1,0))&amp;""),"")))</f>
        <v/>
      </c>
      <c r="D78" s="23">
        <f>IF($A78="","",IFERROR(TRIM(INDEX(Responses!$A$2:$AN$301,MATCH($A78,Responses!$AS$2:$AS$301,0),MATCH(Lists!$B$20,Responses!$A$1:$AN$1,0))&amp;""),""))</f>
        <v/>
      </c>
      <c r="E78" s="23">
        <f>IF($A78="","",IFERROR(TRIM(INDEX(Responses!$A$2:$AN$301,MATCH($A78,Responses!$AS$2:$AS$301,0),MATCH(Lists!$B$21,Responses!$A$1:$AN$1,0))&amp;""),""))</f>
        <v/>
      </c>
      <c r="F78" s="23">
        <f>IF($A78="","",IFERROR(TRIM(INDEX(Responses!$A$2:$AN$301,MATCH($A78,Responses!$AS$2:$AS$301,0),MATCH(Lists!$B$22,Responses!$A$1:$AN$1,0))&amp;""),""))</f>
        <v/>
      </c>
      <c r="G78" s="23">
        <f>IF($A78="","",IFERROR(TRIM(INDEX(Responses!$A$2:$AN$301,MATCH($A78,Responses!$AS$2:$AS$301,0),MATCH(Lists!$B$23,Responses!$A$1:$AN$1,0))&amp;""),""))</f>
        <v/>
      </c>
    </row>
    <row r="79" ht="60" customHeight="1">
      <c r="A79" s="23">
        <f>IF(ISNUMBER(MATCH(75,Responses!$AS$2:$AS$301,0)),75,"")</f>
        <v/>
      </c>
      <c r="B79" s="23">
        <f>IF($A79="","",IFERROR(TRIM(INDEX(Responses!$A$2:$AN$301,MATCH($A79,Responses!$AS$2:$AS$301,0),MATCH(Lists!$B$3,Responses!$A$1:$AN$1,0))&amp;""),""))</f>
        <v/>
      </c>
      <c r="C79" s="23">
        <f>IF($A79="","",IF(IFERROR(TRIM(INDEX(Responses!$A$2:$AN$301,MATCH($A79,Responses!$AS$2:$AS$301,0),MATCH(Lists!$B$5,Responses!$A$1:$AN$1,0))&amp;""),"")&lt;&gt;"",IFERROR(TRIM(INDEX(Responses!$A$2:$AN$301,MATCH($A79,Responses!$AS$2:$AS$301,0),MATCH(Lists!$B$5,Responses!$A$1:$AN$1,0))&amp;""),""),IFERROR(TRIM(INDEX(Responses!$A$2:$AN$301,MATCH($A79,Responses!$AS$2:$AS$301,0),MATCH(Lists!$B$6,Responses!$A$1:$AN$1,0))&amp;""),"")))</f>
        <v/>
      </c>
      <c r="D79" s="23">
        <f>IF($A79="","",IFERROR(TRIM(INDEX(Responses!$A$2:$AN$301,MATCH($A79,Responses!$AS$2:$AS$301,0),MATCH(Lists!$B$20,Responses!$A$1:$AN$1,0))&amp;""),""))</f>
        <v/>
      </c>
      <c r="E79" s="23">
        <f>IF($A79="","",IFERROR(TRIM(INDEX(Responses!$A$2:$AN$301,MATCH($A79,Responses!$AS$2:$AS$301,0),MATCH(Lists!$B$21,Responses!$A$1:$AN$1,0))&amp;""),""))</f>
        <v/>
      </c>
      <c r="F79" s="23">
        <f>IF($A79="","",IFERROR(TRIM(INDEX(Responses!$A$2:$AN$301,MATCH($A79,Responses!$AS$2:$AS$301,0),MATCH(Lists!$B$22,Responses!$A$1:$AN$1,0))&amp;""),""))</f>
        <v/>
      </c>
      <c r="G79" s="23">
        <f>IF($A79="","",IFERROR(TRIM(INDEX(Responses!$A$2:$AN$301,MATCH($A79,Responses!$AS$2:$AS$301,0),MATCH(Lists!$B$23,Responses!$A$1:$AN$1,0))&amp;""),""))</f>
        <v/>
      </c>
    </row>
    <row r="80" ht="60" customHeight="1">
      <c r="A80" s="23">
        <f>IF(ISNUMBER(MATCH(76,Responses!$AS$2:$AS$301,0)),76,"")</f>
        <v/>
      </c>
      <c r="B80" s="23">
        <f>IF($A80="","",IFERROR(TRIM(INDEX(Responses!$A$2:$AN$301,MATCH($A80,Responses!$AS$2:$AS$301,0),MATCH(Lists!$B$3,Responses!$A$1:$AN$1,0))&amp;""),""))</f>
        <v/>
      </c>
      <c r="C80" s="23">
        <f>IF($A80="","",IF(IFERROR(TRIM(INDEX(Responses!$A$2:$AN$301,MATCH($A80,Responses!$AS$2:$AS$301,0),MATCH(Lists!$B$5,Responses!$A$1:$AN$1,0))&amp;""),"")&lt;&gt;"",IFERROR(TRIM(INDEX(Responses!$A$2:$AN$301,MATCH($A80,Responses!$AS$2:$AS$301,0),MATCH(Lists!$B$5,Responses!$A$1:$AN$1,0))&amp;""),""),IFERROR(TRIM(INDEX(Responses!$A$2:$AN$301,MATCH($A80,Responses!$AS$2:$AS$301,0),MATCH(Lists!$B$6,Responses!$A$1:$AN$1,0))&amp;""),"")))</f>
        <v/>
      </c>
      <c r="D80" s="23">
        <f>IF($A80="","",IFERROR(TRIM(INDEX(Responses!$A$2:$AN$301,MATCH($A80,Responses!$AS$2:$AS$301,0),MATCH(Lists!$B$20,Responses!$A$1:$AN$1,0))&amp;""),""))</f>
        <v/>
      </c>
      <c r="E80" s="23">
        <f>IF($A80="","",IFERROR(TRIM(INDEX(Responses!$A$2:$AN$301,MATCH($A80,Responses!$AS$2:$AS$301,0),MATCH(Lists!$B$21,Responses!$A$1:$AN$1,0))&amp;""),""))</f>
        <v/>
      </c>
      <c r="F80" s="23">
        <f>IF($A80="","",IFERROR(TRIM(INDEX(Responses!$A$2:$AN$301,MATCH($A80,Responses!$AS$2:$AS$301,0),MATCH(Lists!$B$22,Responses!$A$1:$AN$1,0))&amp;""),""))</f>
        <v/>
      </c>
      <c r="G80" s="23">
        <f>IF($A80="","",IFERROR(TRIM(INDEX(Responses!$A$2:$AN$301,MATCH($A80,Responses!$AS$2:$AS$301,0),MATCH(Lists!$B$23,Responses!$A$1:$AN$1,0))&amp;""),""))</f>
        <v/>
      </c>
    </row>
    <row r="81" ht="60" customHeight="1">
      <c r="A81" s="23">
        <f>IF(ISNUMBER(MATCH(77,Responses!$AS$2:$AS$301,0)),77,"")</f>
        <v/>
      </c>
      <c r="B81" s="23">
        <f>IF($A81="","",IFERROR(TRIM(INDEX(Responses!$A$2:$AN$301,MATCH($A81,Responses!$AS$2:$AS$301,0),MATCH(Lists!$B$3,Responses!$A$1:$AN$1,0))&amp;""),""))</f>
        <v/>
      </c>
      <c r="C81" s="23">
        <f>IF($A81="","",IF(IFERROR(TRIM(INDEX(Responses!$A$2:$AN$301,MATCH($A81,Responses!$AS$2:$AS$301,0),MATCH(Lists!$B$5,Responses!$A$1:$AN$1,0))&amp;""),"")&lt;&gt;"",IFERROR(TRIM(INDEX(Responses!$A$2:$AN$301,MATCH($A81,Responses!$AS$2:$AS$301,0),MATCH(Lists!$B$5,Responses!$A$1:$AN$1,0))&amp;""),""),IFERROR(TRIM(INDEX(Responses!$A$2:$AN$301,MATCH($A81,Responses!$AS$2:$AS$301,0),MATCH(Lists!$B$6,Responses!$A$1:$AN$1,0))&amp;""),"")))</f>
        <v/>
      </c>
      <c r="D81" s="23">
        <f>IF($A81="","",IFERROR(TRIM(INDEX(Responses!$A$2:$AN$301,MATCH($A81,Responses!$AS$2:$AS$301,0),MATCH(Lists!$B$20,Responses!$A$1:$AN$1,0))&amp;""),""))</f>
        <v/>
      </c>
      <c r="E81" s="23">
        <f>IF($A81="","",IFERROR(TRIM(INDEX(Responses!$A$2:$AN$301,MATCH($A81,Responses!$AS$2:$AS$301,0),MATCH(Lists!$B$21,Responses!$A$1:$AN$1,0))&amp;""),""))</f>
        <v/>
      </c>
      <c r="F81" s="23">
        <f>IF($A81="","",IFERROR(TRIM(INDEX(Responses!$A$2:$AN$301,MATCH($A81,Responses!$AS$2:$AS$301,0),MATCH(Lists!$B$22,Responses!$A$1:$AN$1,0))&amp;""),""))</f>
        <v/>
      </c>
      <c r="G81" s="23">
        <f>IF($A81="","",IFERROR(TRIM(INDEX(Responses!$A$2:$AN$301,MATCH($A81,Responses!$AS$2:$AS$301,0),MATCH(Lists!$B$23,Responses!$A$1:$AN$1,0))&amp;""),""))</f>
        <v/>
      </c>
    </row>
    <row r="82" ht="60" customHeight="1">
      <c r="A82" s="23">
        <f>IF(ISNUMBER(MATCH(78,Responses!$AS$2:$AS$301,0)),78,"")</f>
        <v/>
      </c>
      <c r="B82" s="23">
        <f>IF($A82="","",IFERROR(TRIM(INDEX(Responses!$A$2:$AN$301,MATCH($A82,Responses!$AS$2:$AS$301,0),MATCH(Lists!$B$3,Responses!$A$1:$AN$1,0))&amp;""),""))</f>
        <v/>
      </c>
      <c r="C82" s="23">
        <f>IF($A82="","",IF(IFERROR(TRIM(INDEX(Responses!$A$2:$AN$301,MATCH($A82,Responses!$AS$2:$AS$301,0),MATCH(Lists!$B$5,Responses!$A$1:$AN$1,0))&amp;""),"")&lt;&gt;"",IFERROR(TRIM(INDEX(Responses!$A$2:$AN$301,MATCH($A82,Responses!$AS$2:$AS$301,0),MATCH(Lists!$B$5,Responses!$A$1:$AN$1,0))&amp;""),""),IFERROR(TRIM(INDEX(Responses!$A$2:$AN$301,MATCH($A82,Responses!$AS$2:$AS$301,0),MATCH(Lists!$B$6,Responses!$A$1:$AN$1,0))&amp;""),"")))</f>
        <v/>
      </c>
      <c r="D82" s="23">
        <f>IF($A82="","",IFERROR(TRIM(INDEX(Responses!$A$2:$AN$301,MATCH($A82,Responses!$AS$2:$AS$301,0),MATCH(Lists!$B$20,Responses!$A$1:$AN$1,0))&amp;""),""))</f>
        <v/>
      </c>
      <c r="E82" s="23">
        <f>IF($A82="","",IFERROR(TRIM(INDEX(Responses!$A$2:$AN$301,MATCH($A82,Responses!$AS$2:$AS$301,0),MATCH(Lists!$B$21,Responses!$A$1:$AN$1,0))&amp;""),""))</f>
        <v/>
      </c>
      <c r="F82" s="23">
        <f>IF($A82="","",IFERROR(TRIM(INDEX(Responses!$A$2:$AN$301,MATCH($A82,Responses!$AS$2:$AS$301,0),MATCH(Lists!$B$22,Responses!$A$1:$AN$1,0))&amp;""),""))</f>
        <v/>
      </c>
      <c r="G82" s="23">
        <f>IF($A82="","",IFERROR(TRIM(INDEX(Responses!$A$2:$AN$301,MATCH($A82,Responses!$AS$2:$AS$301,0),MATCH(Lists!$B$23,Responses!$A$1:$AN$1,0))&amp;""),""))</f>
        <v/>
      </c>
    </row>
    <row r="83" ht="60" customHeight="1">
      <c r="A83" s="23">
        <f>IF(ISNUMBER(MATCH(79,Responses!$AS$2:$AS$301,0)),79,"")</f>
        <v/>
      </c>
      <c r="B83" s="23">
        <f>IF($A83="","",IFERROR(TRIM(INDEX(Responses!$A$2:$AN$301,MATCH($A83,Responses!$AS$2:$AS$301,0),MATCH(Lists!$B$3,Responses!$A$1:$AN$1,0))&amp;""),""))</f>
        <v/>
      </c>
      <c r="C83" s="23">
        <f>IF($A83="","",IF(IFERROR(TRIM(INDEX(Responses!$A$2:$AN$301,MATCH($A83,Responses!$AS$2:$AS$301,0),MATCH(Lists!$B$5,Responses!$A$1:$AN$1,0))&amp;""),"")&lt;&gt;"",IFERROR(TRIM(INDEX(Responses!$A$2:$AN$301,MATCH($A83,Responses!$AS$2:$AS$301,0),MATCH(Lists!$B$5,Responses!$A$1:$AN$1,0))&amp;""),""),IFERROR(TRIM(INDEX(Responses!$A$2:$AN$301,MATCH($A83,Responses!$AS$2:$AS$301,0),MATCH(Lists!$B$6,Responses!$A$1:$AN$1,0))&amp;""),"")))</f>
        <v/>
      </c>
      <c r="D83" s="23">
        <f>IF($A83="","",IFERROR(TRIM(INDEX(Responses!$A$2:$AN$301,MATCH($A83,Responses!$AS$2:$AS$301,0),MATCH(Lists!$B$20,Responses!$A$1:$AN$1,0))&amp;""),""))</f>
        <v/>
      </c>
      <c r="E83" s="23">
        <f>IF($A83="","",IFERROR(TRIM(INDEX(Responses!$A$2:$AN$301,MATCH($A83,Responses!$AS$2:$AS$301,0),MATCH(Lists!$B$21,Responses!$A$1:$AN$1,0))&amp;""),""))</f>
        <v/>
      </c>
      <c r="F83" s="23">
        <f>IF($A83="","",IFERROR(TRIM(INDEX(Responses!$A$2:$AN$301,MATCH($A83,Responses!$AS$2:$AS$301,0),MATCH(Lists!$B$22,Responses!$A$1:$AN$1,0))&amp;""),""))</f>
        <v/>
      </c>
      <c r="G83" s="23">
        <f>IF($A83="","",IFERROR(TRIM(INDEX(Responses!$A$2:$AN$301,MATCH($A83,Responses!$AS$2:$AS$301,0),MATCH(Lists!$B$23,Responses!$A$1:$AN$1,0))&amp;""),""))</f>
        <v/>
      </c>
    </row>
    <row r="84" ht="60" customHeight="1">
      <c r="A84" s="23">
        <f>IF(ISNUMBER(MATCH(80,Responses!$AS$2:$AS$301,0)),80,"")</f>
        <v/>
      </c>
      <c r="B84" s="23">
        <f>IF($A84="","",IFERROR(TRIM(INDEX(Responses!$A$2:$AN$301,MATCH($A84,Responses!$AS$2:$AS$301,0),MATCH(Lists!$B$3,Responses!$A$1:$AN$1,0))&amp;""),""))</f>
        <v/>
      </c>
      <c r="C84" s="23">
        <f>IF($A84="","",IF(IFERROR(TRIM(INDEX(Responses!$A$2:$AN$301,MATCH($A84,Responses!$AS$2:$AS$301,0),MATCH(Lists!$B$5,Responses!$A$1:$AN$1,0))&amp;""),"")&lt;&gt;"",IFERROR(TRIM(INDEX(Responses!$A$2:$AN$301,MATCH($A84,Responses!$AS$2:$AS$301,0),MATCH(Lists!$B$5,Responses!$A$1:$AN$1,0))&amp;""),""),IFERROR(TRIM(INDEX(Responses!$A$2:$AN$301,MATCH($A84,Responses!$AS$2:$AS$301,0),MATCH(Lists!$B$6,Responses!$A$1:$AN$1,0))&amp;""),"")))</f>
        <v/>
      </c>
      <c r="D84" s="23">
        <f>IF($A84="","",IFERROR(TRIM(INDEX(Responses!$A$2:$AN$301,MATCH($A84,Responses!$AS$2:$AS$301,0),MATCH(Lists!$B$20,Responses!$A$1:$AN$1,0))&amp;""),""))</f>
        <v/>
      </c>
      <c r="E84" s="23">
        <f>IF($A84="","",IFERROR(TRIM(INDEX(Responses!$A$2:$AN$301,MATCH($A84,Responses!$AS$2:$AS$301,0),MATCH(Lists!$B$21,Responses!$A$1:$AN$1,0))&amp;""),""))</f>
        <v/>
      </c>
      <c r="F84" s="23">
        <f>IF($A84="","",IFERROR(TRIM(INDEX(Responses!$A$2:$AN$301,MATCH($A84,Responses!$AS$2:$AS$301,0),MATCH(Lists!$B$22,Responses!$A$1:$AN$1,0))&amp;""),""))</f>
        <v/>
      </c>
      <c r="G84" s="23">
        <f>IF($A84="","",IFERROR(TRIM(INDEX(Responses!$A$2:$AN$301,MATCH($A84,Responses!$AS$2:$AS$301,0),MATCH(Lists!$B$23,Responses!$A$1:$AN$1,0))&amp;""),""))</f>
        <v/>
      </c>
    </row>
    <row r="85" ht="60" customHeight="1">
      <c r="A85" s="23">
        <f>IF(ISNUMBER(MATCH(81,Responses!$AS$2:$AS$301,0)),81,"")</f>
        <v/>
      </c>
      <c r="B85" s="23">
        <f>IF($A85="","",IFERROR(TRIM(INDEX(Responses!$A$2:$AN$301,MATCH($A85,Responses!$AS$2:$AS$301,0),MATCH(Lists!$B$3,Responses!$A$1:$AN$1,0))&amp;""),""))</f>
        <v/>
      </c>
      <c r="C85" s="23">
        <f>IF($A85="","",IF(IFERROR(TRIM(INDEX(Responses!$A$2:$AN$301,MATCH($A85,Responses!$AS$2:$AS$301,0),MATCH(Lists!$B$5,Responses!$A$1:$AN$1,0))&amp;""),"")&lt;&gt;"",IFERROR(TRIM(INDEX(Responses!$A$2:$AN$301,MATCH($A85,Responses!$AS$2:$AS$301,0),MATCH(Lists!$B$5,Responses!$A$1:$AN$1,0))&amp;""),""),IFERROR(TRIM(INDEX(Responses!$A$2:$AN$301,MATCH($A85,Responses!$AS$2:$AS$301,0),MATCH(Lists!$B$6,Responses!$A$1:$AN$1,0))&amp;""),"")))</f>
        <v/>
      </c>
      <c r="D85" s="23">
        <f>IF($A85="","",IFERROR(TRIM(INDEX(Responses!$A$2:$AN$301,MATCH($A85,Responses!$AS$2:$AS$301,0),MATCH(Lists!$B$20,Responses!$A$1:$AN$1,0))&amp;""),""))</f>
        <v/>
      </c>
      <c r="E85" s="23">
        <f>IF($A85="","",IFERROR(TRIM(INDEX(Responses!$A$2:$AN$301,MATCH($A85,Responses!$AS$2:$AS$301,0),MATCH(Lists!$B$21,Responses!$A$1:$AN$1,0))&amp;""),""))</f>
        <v/>
      </c>
      <c r="F85" s="23">
        <f>IF($A85="","",IFERROR(TRIM(INDEX(Responses!$A$2:$AN$301,MATCH($A85,Responses!$AS$2:$AS$301,0),MATCH(Lists!$B$22,Responses!$A$1:$AN$1,0))&amp;""),""))</f>
        <v/>
      </c>
      <c r="G85" s="23">
        <f>IF($A85="","",IFERROR(TRIM(INDEX(Responses!$A$2:$AN$301,MATCH($A85,Responses!$AS$2:$AS$301,0),MATCH(Lists!$B$23,Responses!$A$1:$AN$1,0))&amp;""),""))</f>
        <v/>
      </c>
    </row>
    <row r="86" ht="60" customHeight="1">
      <c r="A86" s="23">
        <f>IF(ISNUMBER(MATCH(82,Responses!$AS$2:$AS$301,0)),82,"")</f>
        <v/>
      </c>
      <c r="B86" s="23">
        <f>IF($A86="","",IFERROR(TRIM(INDEX(Responses!$A$2:$AN$301,MATCH($A86,Responses!$AS$2:$AS$301,0),MATCH(Lists!$B$3,Responses!$A$1:$AN$1,0))&amp;""),""))</f>
        <v/>
      </c>
      <c r="C86" s="23">
        <f>IF($A86="","",IF(IFERROR(TRIM(INDEX(Responses!$A$2:$AN$301,MATCH($A86,Responses!$AS$2:$AS$301,0),MATCH(Lists!$B$5,Responses!$A$1:$AN$1,0))&amp;""),"")&lt;&gt;"",IFERROR(TRIM(INDEX(Responses!$A$2:$AN$301,MATCH($A86,Responses!$AS$2:$AS$301,0),MATCH(Lists!$B$5,Responses!$A$1:$AN$1,0))&amp;""),""),IFERROR(TRIM(INDEX(Responses!$A$2:$AN$301,MATCH($A86,Responses!$AS$2:$AS$301,0),MATCH(Lists!$B$6,Responses!$A$1:$AN$1,0))&amp;""),"")))</f>
        <v/>
      </c>
      <c r="D86" s="23">
        <f>IF($A86="","",IFERROR(TRIM(INDEX(Responses!$A$2:$AN$301,MATCH($A86,Responses!$AS$2:$AS$301,0),MATCH(Lists!$B$20,Responses!$A$1:$AN$1,0))&amp;""),""))</f>
        <v/>
      </c>
      <c r="E86" s="23">
        <f>IF($A86="","",IFERROR(TRIM(INDEX(Responses!$A$2:$AN$301,MATCH($A86,Responses!$AS$2:$AS$301,0),MATCH(Lists!$B$21,Responses!$A$1:$AN$1,0))&amp;""),""))</f>
        <v/>
      </c>
      <c r="F86" s="23">
        <f>IF($A86="","",IFERROR(TRIM(INDEX(Responses!$A$2:$AN$301,MATCH($A86,Responses!$AS$2:$AS$301,0),MATCH(Lists!$B$22,Responses!$A$1:$AN$1,0))&amp;""),""))</f>
        <v/>
      </c>
      <c r="G86" s="23">
        <f>IF($A86="","",IFERROR(TRIM(INDEX(Responses!$A$2:$AN$301,MATCH($A86,Responses!$AS$2:$AS$301,0),MATCH(Lists!$B$23,Responses!$A$1:$AN$1,0))&amp;""),""))</f>
        <v/>
      </c>
    </row>
    <row r="87" ht="60" customHeight="1">
      <c r="A87" s="23">
        <f>IF(ISNUMBER(MATCH(83,Responses!$AS$2:$AS$301,0)),83,"")</f>
        <v/>
      </c>
      <c r="B87" s="23">
        <f>IF($A87="","",IFERROR(TRIM(INDEX(Responses!$A$2:$AN$301,MATCH($A87,Responses!$AS$2:$AS$301,0),MATCH(Lists!$B$3,Responses!$A$1:$AN$1,0))&amp;""),""))</f>
        <v/>
      </c>
      <c r="C87" s="23">
        <f>IF($A87="","",IF(IFERROR(TRIM(INDEX(Responses!$A$2:$AN$301,MATCH($A87,Responses!$AS$2:$AS$301,0),MATCH(Lists!$B$5,Responses!$A$1:$AN$1,0))&amp;""),"")&lt;&gt;"",IFERROR(TRIM(INDEX(Responses!$A$2:$AN$301,MATCH($A87,Responses!$AS$2:$AS$301,0),MATCH(Lists!$B$5,Responses!$A$1:$AN$1,0))&amp;""),""),IFERROR(TRIM(INDEX(Responses!$A$2:$AN$301,MATCH($A87,Responses!$AS$2:$AS$301,0),MATCH(Lists!$B$6,Responses!$A$1:$AN$1,0))&amp;""),"")))</f>
        <v/>
      </c>
      <c r="D87" s="23">
        <f>IF($A87="","",IFERROR(TRIM(INDEX(Responses!$A$2:$AN$301,MATCH($A87,Responses!$AS$2:$AS$301,0),MATCH(Lists!$B$20,Responses!$A$1:$AN$1,0))&amp;""),""))</f>
        <v/>
      </c>
      <c r="E87" s="23">
        <f>IF($A87="","",IFERROR(TRIM(INDEX(Responses!$A$2:$AN$301,MATCH($A87,Responses!$AS$2:$AS$301,0),MATCH(Lists!$B$21,Responses!$A$1:$AN$1,0))&amp;""),""))</f>
        <v/>
      </c>
      <c r="F87" s="23">
        <f>IF($A87="","",IFERROR(TRIM(INDEX(Responses!$A$2:$AN$301,MATCH($A87,Responses!$AS$2:$AS$301,0),MATCH(Lists!$B$22,Responses!$A$1:$AN$1,0))&amp;""),""))</f>
        <v/>
      </c>
      <c r="G87" s="23">
        <f>IF($A87="","",IFERROR(TRIM(INDEX(Responses!$A$2:$AN$301,MATCH($A87,Responses!$AS$2:$AS$301,0),MATCH(Lists!$B$23,Responses!$A$1:$AN$1,0))&amp;""),""))</f>
        <v/>
      </c>
    </row>
    <row r="88" ht="60" customHeight="1">
      <c r="A88" s="23">
        <f>IF(ISNUMBER(MATCH(84,Responses!$AS$2:$AS$301,0)),84,"")</f>
        <v/>
      </c>
      <c r="B88" s="23">
        <f>IF($A88="","",IFERROR(TRIM(INDEX(Responses!$A$2:$AN$301,MATCH($A88,Responses!$AS$2:$AS$301,0),MATCH(Lists!$B$3,Responses!$A$1:$AN$1,0))&amp;""),""))</f>
        <v/>
      </c>
      <c r="C88" s="23">
        <f>IF($A88="","",IF(IFERROR(TRIM(INDEX(Responses!$A$2:$AN$301,MATCH($A88,Responses!$AS$2:$AS$301,0),MATCH(Lists!$B$5,Responses!$A$1:$AN$1,0))&amp;""),"")&lt;&gt;"",IFERROR(TRIM(INDEX(Responses!$A$2:$AN$301,MATCH($A88,Responses!$AS$2:$AS$301,0),MATCH(Lists!$B$5,Responses!$A$1:$AN$1,0))&amp;""),""),IFERROR(TRIM(INDEX(Responses!$A$2:$AN$301,MATCH($A88,Responses!$AS$2:$AS$301,0),MATCH(Lists!$B$6,Responses!$A$1:$AN$1,0))&amp;""),"")))</f>
        <v/>
      </c>
      <c r="D88" s="23">
        <f>IF($A88="","",IFERROR(TRIM(INDEX(Responses!$A$2:$AN$301,MATCH($A88,Responses!$AS$2:$AS$301,0),MATCH(Lists!$B$20,Responses!$A$1:$AN$1,0))&amp;""),""))</f>
        <v/>
      </c>
      <c r="E88" s="23">
        <f>IF($A88="","",IFERROR(TRIM(INDEX(Responses!$A$2:$AN$301,MATCH($A88,Responses!$AS$2:$AS$301,0),MATCH(Lists!$B$21,Responses!$A$1:$AN$1,0))&amp;""),""))</f>
        <v/>
      </c>
      <c r="F88" s="23">
        <f>IF($A88="","",IFERROR(TRIM(INDEX(Responses!$A$2:$AN$301,MATCH($A88,Responses!$AS$2:$AS$301,0),MATCH(Lists!$B$22,Responses!$A$1:$AN$1,0))&amp;""),""))</f>
        <v/>
      </c>
      <c r="G88" s="23">
        <f>IF($A88="","",IFERROR(TRIM(INDEX(Responses!$A$2:$AN$301,MATCH($A88,Responses!$AS$2:$AS$301,0),MATCH(Lists!$B$23,Responses!$A$1:$AN$1,0))&amp;""),""))</f>
        <v/>
      </c>
    </row>
    <row r="89" ht="60" customHeight="1">
      <c r="A89" s="23">
        <f>IF(ISNUMBER(MATCH(85,Responses!$AS$2:$AS$301,0)),85,"")</f>
        <v/>
      </c>
      <c r="B89" s="23">
        <f>IF($A89="","",IFERROR(TRIM(INDEX(Responses!$A$2:$AN$301,MATCH($A89,Responses!$AS$2:$AS$301,0),MATCH(Lists!$B$3,Responses!$A$1:$AN$1,0))&amp;""),""))</f>
        <v/>
      </c>
      <c r="C89" s="23">
        <f>IF($A89="","",IF(IFERROR(TRIM(INDEX(Responses!$A$2:$AN$301,MATCH($A89,Responses!$AS$2:$AS$301,0),MATCH(Lists!$B$5,Responses!$A$1:$AN$1,0))&amp;""),"")&lt;&gt;"",IFERROR(TRIM(INDEX(Responses!$A$2:$AN$301,MATCH($A89,Responses!$AS$2:$AS$301,0),MATCH(Lists!$B$5,Responses!$A$1:$AN$1,0))&amp;""),""),IFERROR(TRIM(INDEX(Responses!$A$2:$AN$301,MATCH($A89,Responses!$AS$2:$AS$301,0),MATCH(Lists!$B$6,Responses!$A$1:$AN$1,0))&amp;""),"")))</f>
        <v/>
      </c>
      <c r="D89" s="23">
        <f>IF($A89="","",IFERROR(TRIM(INDEX(Responses!$A$2:$AN$301,MATCH($A89,Responses!$AS$2:$AS$301,0),MATCH(Lists!$B$20,Responses!$A$1:$AN$1,0))&amp;""),""))</f>
        <v/>
      </c>
      <c r="E89" s="23">
        <f>IF($A89="","",IFERROR(TRIM(INDEX(Responses!$A$2:$AN$301,MATCH($A89,Responses!$AS$2:$AS$301,0),MATCH(Lists!$B$21,Responses!$A$1:$AN$1,0))&amp;""),""))</f>
        <v/>
      </c>
      <c r="F89" s="23">
        <f>IF($A89="","",IFERROR(TRIM(INDEX(Responses!$A$2:$AN$301,MATCH($A89,Responses!$AS$2:$AS$301,0),MATCH(Lists!$B$22,Responses!$A$1:$AN$1,0))&amp;""),""))</f>
        <v/>
      </c>
      <c r="G89" s="23">
        <f>IF($A89="","",IFERROR(TRIM(INDEX(Responses!$A$2:$AN$301,MATCH($A89,Responses!$AS$2:$AS$301,0),MATCH(Lists!$B$23,Responses!$A$1:$AN$1,0))&amp;""),""))</f>
        <v/>
      </c>
    </row>
    <row r="90" ht="60" customHeight="1">
      <c r="A90" s="23">
        <f>IF(ISNUMBER(MATCH(86,Responses!$AS$2:$AS$301,0)),86,"")</f>
        <v/>
      </c>
      <c r="B90" s="23">
        <f>IF($A90="","",IFERROR(TRIM(INDEX(Responses!$A$2:$AN$301,MATCH($A90,Responses!$AS$2:$AS$301,0),MATCH(Lists!$B$3,Responses!$A$1:$AN$1,0))&amp;""),""))</f>
        <v/>
      </c>
      <c r="C90" s="23">
        <f>IF($A90="","",IF(IFERROR(TRIM(INDEX(Responses!$A$2:$AN$301,MATCH($A90,Responses!$AS$2:$AS$301,0),MATCH(Lists!$B$5,Responses!$A$1:$AN$1,0))&amp;""),"")&lt;&gt;"",IFERROR(TRIM(INDEX(Responses!$A$2:$AN$301,MATCH($A90,Responses!$AS$2:$AS$301,0),MATCH(Lists!$B$5,Responses!$A$1:$AN$1,0))&amp;""),""),IFERROR(TRIM(INDEX(Responses!$A$2:$AN$301,MATCH($A90,Responses!$AS$2:$AS$301,0),MATCH(Lists!$B$6,Responses!$A$1:$AN$1,0))&amp;""),"")))</f>
        <v/>
      </c>
      <c r="D90" s="23">
        <f>IF($A90="","",IFERROR(TRIM(INDEX(Responses!$A$2:$AN$301,MATCH($A90,Responses!$AS$2:$AS$301,0),MATCH(Lists!$B$20,Responses!$A$1:$AN$1,0))&amp;""),""))</f>
        <v/>
      </c>
      <c r="E90" s="23">
        <f>IF($A90="","",IFERROR(TRIM(INDEX(Responses!$A$2:$AN$301,MATCH($A90,Responses!$AS$2:$AS$301,0),MATCH(Lists!$B$21,Responses!$A$1:$AN$1,0))&amp;""),""))</f>
        <v/>
      </c>
      <c r="F90" s="23">
        <f>IF($A90="","",IFERROR(TRIM(INDEX(Responses!$A$2:$AN$301,MATCH($A90,Responses!$AS$2:$AS$301,0),MATCH(Lists!$B$22,Responses!$A$1:$AN$1,0))&amp;""),""))</f>
        <v/>
      </c>
      <c r="G90" s="23">
        <f>IF($A90="","",IFERROR(TRIM(INDEX(Responses!$A$2:$AN$301,MATCH($A90,Responses!$AS$2:$AS$301,0),MATCH(Lists!$B$23,Responses!$A$1:$AN$1,0))&amp;""),""))</f>
        <v/>
      </c>
    </row>
    <row r="91" ht="60" customHeight="1">
      <c r="A91" s="23">
        <f>IF(ISNUMBER(MATCH(87,Responses!$AS$2:$AS$301,0)),87,"")</f>
        <v/>
      </c>
      <c r="B91" s="23">
        <f>IF($A91="","",IFERROR(TRIM(INDEX(Responses!$A$2:$AN$301,MATCH($A91,Responses!$AS$2:$AS$301,0),MATCH(Lists!$B$3,Responses!$A$1:$AN$1,0))&amp;""),""))</f>
        <v/>
      </c>
      <c r="C91" s="23">
        <f>IF($A91="","",IF(IFERROR(TRIM(INDEX(Responses!$A$2:$AN$301,MATCH($A91,Responses!$AS$2:$AS$301,0),MATCH(Lists!$B$5,Responses!$A$1:$AN$1,0))&amp;""),"")&lt;&gt;"",IFERROR(TRIM(INDEX(Responses!$A$2:$AN$301,MATCH($A91,Responses!$AS$2:$AS$301,0),MATCH(Lists!$B$5,Responses!$A$1:$AN$1,0))&amp;""),""),IFERROR(TRIM(INDEX(Responses!$A$2:$AN$301,MATCH($A91,Responses!$AS$2:$AS$301,0),MATCH(Lists!$B$6,Responses!$A$1:$AN$1,0))&amp;""),"")))</f>
        <v/>
      </c>
      <c r="D91" s="23">
        <f>IF($A91="","",IFERROR(TRIM(INDEX(Responses!$A$2:$AN$301,MATCH($A91,Responses!$AS$2:$AS$301,0),MATCH(Lists!$B$20,Responses!$A$1:$AN$1,0))&amp;""),""))</f>
        <v/>
      </c>
      <c r="E91" s="23">
        <f>IF($A91="","",IFERROR(TRIM(INDEX(Responses!$A$2:$AN$301,MATCH($A91,Responses!$AS$2:$AS$301,0),MATCH(Lists!$B$21,Responses!$A$1:$AN$1,0))&amp;""),""))</f>
        <v/>
      </c>
      <c r="F91" s="23">
        <f>IF($A91="","",IFERROR(TRIM(INDEX(Responses!$A$2:$AN$301,MATCH($A91,Responses!$AS$2:$AS$301,0),MATCH(Lists!$B$22,Responses!$A$1:$AN$1,0))&amp;""),""))</f>
        <v/>
      </c>
      <c r="G91" s="23">
        <f>IF($A91="","",IFERROR(TRIM(INDEX(Responses!$A$2:$AN$301,MATCH($A91,Responses!$AS$2:$AS$301,0),MATCH(Lists!$B$23,Responses!$A$1:$AN$1,0))&amp;""),""))</f>
        <v/>
      </c>
    </row>
    <row r="92" ht="60" customHeight="1">
      <c r="A92" s="23">
        <f>IF(ISNUMBER(MATCH(88,Responses!$AS$2:$AS$301,0)),88,"")</f>
        <v/>
      </c>
      <c r="B92" s="23">
        <f>IF($A92="","",IFERROR(TRIM(INDEX(Responses!$A$2:$AN$301,MATCH($A92,Responses!$AS$2:$AS$301,0),MATCH(Lists!$B$3,Responses!$A$1:$AN$1,0))&amp;""),""))</f>
        <v/>
      </c>
      <c r="C92" s="23">
        <f>IF($A92="","",IF(IFERROR(TRIM(INDEX(Responses!$A$2:$AN$301,MATCH($A92,Responses!$AS$2:$AS$301,0),MATCH(Lists!$B$5,Responses!$A$1:$AN$1,0))&amp;""),"")&lt;&gt;"",IFERROR(TRIM(INDEX(Responses!$A$2:$AN$301,MATCH($A92,Responses!$AS$2:$AS$301,0),MATCH(Lists!$B$5,Responses!$A$1:$AN$1,0))&amp;""),""),IFERROR(TRIM(INDEX(Responses!$A$2:$AN$301,MATCH($A92,Responses!$AS$2:$AS$301,0),MATCH(Lists!$B$6,Responses!$A$1:$AN$1,0))&amp;""),"")))</f>
        <v/>
      </c>
      <c r="D92" s="23">
        <f>IF($A92="","",IFERROR(TRIM(INDEX(Responses!$A$2:$AN$301,MATCH($A92,Responses!$AS$2:$AS$301,0),MATCH(Lists!$B$20,Responses!$A$1:$AN$1,0))&amp;""),""))</f>
        <v/>
      </c>
      <c r="E92" s="23">
        <f>IF($A92="","",IFERROR(TRIM(INDEX(Responses!$A$2:$AN$301,MATCH($A92,Responses!$AS$2:$AS$301,0),MATCH(Lists!$B$21,Responses!$A$1:$AN$1,0))&amp;""),""))</f>
        <v/>
      </c>
      <c r="F92" s="23">
        <f>IF($A92="","",IFERROR(TRIM(INDEX(Responses!$A$2:$AN$301,MATCH($A92,Responses!$AS$2:$AS$301,0),MATCH(Lists!$B$22,Responses!$A$1:$AN$1,0))&amp;""),""))</f>
        <v/>
      </c>
      <c r="G92" s="23">
        <f>IF($A92="","",IFERROR(TRIM(INDEX(Responses!$A$2:$AN$301,MATCH($A92,Responses!$AS$2:$AS$301,0),MATCH(Lists!$B$23,Responses!$A$1:$AN$1,0))&amp;""),""))</f>
        <v/>
      </c>
    </row>
    <row r="93" ht="60" customHeight="1">
      <c r="A93" s="23">
        <f>IF(ISNUMBER(MATCH(89,Responses!$AS$2:$AS$301,0)),89,"")</f>
        <v/>
      </c>
      <c r="B93" s="23">
        <f>IF($A93="","",IFERROR(TRIM(INDEX(Responses!$A$2:$AN$301,MATCH($A93,Responses!$AS$2:$AS$301,0),MATCH(Lists!$B$3,Responses!$A$1:$AN$1,0))&amp;""),""))</f>
        <v/>
      </c>
      <c r="C93" s="23">
        <f>IF($A93="","",IF(IFERROR(TRIM(INDEX(Responses!$A$2:$AN$301,MATCH($A93,Responses!$AS$2:$AS$301,0),MATCH(Lists!$B$5,Responses!$A$1:$AN$1,0))&amp;""),"")&lt;&gt;"",IFERROR(TRIM(INDEX(Responses!$A$2:$AN$301,MATCH($A93,Responses!$AS$2:$AS$301,0),MATCH(Lists!$B$5,Responses!$A$1:$AN$1,0))&amp;""),""),IFERROR(TRIM(INDEX(Responses!$A$2:$AN$301,MATCH($A93,Responses!$AS$2:$AS$301,0),MATCH(Lists!$B$6,Responses!$A$1:$AN$1,0))&amp;""),"")))</f>
        <v/>
      </c>
      <c r="D93" s="23">
        <f>IF($A93="","",IFERROR(TRIM(INDEX(Responses!$A$2:$AN$301,MATCH($A93,Responses!$AS$2:$AS$301,0),MATCH(Lists!$B$20,Responses!$A$1:$AN$1,0))&amp;""),""))</f>
        <v/>
      </c>
      <c r="E93" s="23">
        <f>IF($A93="","",IFERROR(TRIM(INDEX(Responses!$A$2:$AN$301,MATCH($A93,Responses!$AS$2:$AS$301,0),MATCH(Lists!$B$21,Responses!$A$1:$AN$1,0))&amp;""),""))</f>
        <v/>
      </c>
      <c r="F93" s="23">
        <f>IF($A93="","",IFERROR(TRIM(INDEX(Responses!$A$2:$AN$301,MATCH($A93,Responses!$AS$2:$AS$301,0),MATCH(Lists!$B$22,Responses!$A$1:$AN$1,0))&amp;""),""))</f>
        <v/>
      </c>
      <c r="G93" s="23">
        <f>IF($A93="","",IFERROR(TRIM(INDEX(Responses!$A$2:$AN$301,MATCH($A93,Responses!$AS$2:$AS$301,0),MATCH(Lists!$B$23,Responses!$A$1:$AN$1,0))&amp;""),""))</f>
        <v/>
      </c>
    </row>
    <row r="94" ht="60" customHeight="1">
      <c r="A94" s="23">
        <f>IF(ISNUMBER(MATCH(90,Responses!$AS$2:$AS$301,0)),90,"")</f>
        <v/>
      </c>
      <c r="B94" s="23">
        <f>IF($A94="","",IFERROR(TRIM(INDEX(Responses!$A$2:$AN$301,MATCH($A94,Responses!$AS$2:$AS$301,0),MATCH(Lists!$B$3,Responses!$A$1:$AN$1,0))&amp;""),""))</f>
        <v/>
      </c>
      <c r="C94" s="23">
        <f>IF($A94="","",IF(IFERROR(TRIM(INDEX(Responses!$A$2:$AN$301,MATCH($A94,Responses!$AS$2:$AS$301,0),MATCH(Lists!$B$5,Responses!$A$1:$AN$1,0))&amp;""),"")&lt;&gt;"",IFERROR(TRIM(INDEX(Responses!$A$2:$AN$301,MATCH($A94,Responses!$AS$2:$AS$301,0),MATCH(Lists!$B$5,Responses!$A$1:$AN$1,0))&amp;""),""),IFERROR(TRIM(INDEX(Responses!$A$2:$AN$301,MATCH($A94,Responses!$AS$2:$AS$301,0),MATCH(Lists!$B$6,Responses!$A$1:$AN$1,0))&amp;""),"")))</f>
        <v/>
      </c>
      <c r="D94" s="23">
        <f>IF($A94="","",IFERROR(TRIM(INDEX(Responses!$A$2:$AN$301,MATCH($A94,Responses!$AS$2:$AS$301,0),MATCH(Lists!$B$20,Responses!$A$1:$AN$1,0))&amp;""),""))</f>
        <v/>
      </c>
      <c r="E94" s="23">
        <f>IF($A94="","",IFERROR(TRIM(INDEX(Responses!$A$2:$AN$301,MATCH($A94,Responses!$AS$2:$AS$301,0),MATCH(Lists!$B$21,Responses!$A$1:$AN$1,0))&amp;""),""))</f>
        <v/>
      </c>
      <c r="F94" s="23">
        <f>IF($A94="","",IFERROR(TRIM(INDEX(Responses!$A$2:$AN$301,MATCH($A94,Responses!$AS$2:$AS$301,0),MATCH(Lists!$B$22,Responses!$A$1:$AN$1,0))&amp;""),""))</f>
        <v/>
      </c>
      <c r="G94" s="23">
        <f>IF($A94="","",IFERROR(TRIM(INDEX(Responses!$A$2:$AN$301,MATCH($A94,Responses!$AS$2:$AS$301,0),MATCH(Lists!$B$23,Responses!$A$1:$AN$1,0))&amp;""),""))</f>
        <v/>
      </c>
    </row>
    <row r="95" ht="60" customHeight="1">
      <c r="A95" s="23">
        <f>IF(ISNUMBER(MATCH(91,Responses!$AS$2:$AS$301,0)),91,"")</f>
        <v/>
      </c>
      <c r="B95" s="23">
        <f>IF($A95="","",IFERROR(TRIM(INDEX(Responses!$A$2:$AN$301,MATCH($A95,Responses!$AS$2:$AS$301,0),MATCH(Lists!$B$3,Responses!$A$1:$AN$1,0))&amp;""),""))</f>
        <v/>
      </c>
      <c r="C95" s="23">
        <f>IF($A95="","",IF(IFERROR(TRIM(INDEX(Responses!$A$2:$AN$301,MATCH($A95,Responses!$AS$2:$AS$301,0),MATCH(Lists!$B$5,Responses!$A$1:$AN$1,0))&amp;""),"")&lt;&gt;"",IFERROR(TRIM(INDEX(Responses!$A$2:$AN$301,MATCH($A95,Responses!$AS$2:$AS$301,0),MATCH(Lists!$B$5,Responses!$A$1:$AN$1,0))&amp;""),""),IFERROR(TRIM(INDEX(Responses!$A$2:$AN$301,MATCH($A95,Responses!$AS$2:$AS$301,0),MATCH(Lists!$B$6,Responses!$A$1:$AN$1,0))&amp;""),"")))</f>
        <v/>
      </c>
      <c r="D95" s="23">
        <f>IF($A95="","",IFERROR(TRIM(INDEX(Responses!$A$2:$AN$301,MATCH($A95,Responses!$AS$2:$AS$301,0),MATCH(Lists!$B$20,Responses!$A$1:$AN$1,0))&amp;""),""))</f>
        <v/>
      </c>
      <c r="E95" s="23">
        <f>IF($A95="","",IFERROR(TRIM(INDEX(Responses!$A$2:$AN$301,MATCH($A95,Responses!$AS$2:$AS$301,0),MATCH(Lists!$B$21,Responses!$A$1:$AN$1,0))&amp;""),""))</f>
        <v/>
      </c>
      <c r="F95" s="23">
        <f>IF($A95="","",IFERROR(TRIM(INDEX(Responses!$A$2:$AN$301,MATCH($A95,Responses!$AS$2:$AS$301,0),MATCH(Lists!$B$22,Responses!$A$1:$AN$1,0))&amp;""),""))</f>
        <v/>
      </c>
      <c r="G95" s="23">
        <f>IF($A95="","",IFERROR(TRIM(INDEX(Responses!$A$2:$AN$301,MATCH($A95,Responses!$AS$2:$AS$301,0),MATCH(Lists!$B$23,Responses!$A$1:$AN$1,0))&amp;""),""))</f>
        <v/>
      </c>
    </row>
    <row r="96" ht="60" customHeight="1">
      <c r="A96" s="23">
        <f>IF(ISNUMBER(MATCH(92,Responses!$AS$2:$AS$301,0)),92,"")</f>
        <v/>
      </c>
      <c r="B96" s="23">
        <f>IF($A96="","",IFERROR(TRIM(INDEX(Responses!$A$2:$AN$301,MATCH($A96,Responses!$AS$2:$AS$301,0),MATCH(Lists!$B$3,Responses!$A$1:$AN$1,0))&amp;""),""))</f>
        <v/>
      </c>
      <c r="C96" s="23">
        <f>IF($A96="","",IF(IFERROR(TRIM(INDEX(Responses!$A$2:$AN$301,MATCH($A96,Responses!$AS$2:$AS$301,0),MATCH(Lists!$B$5,Responses!$A$1:$AN$1,0))&amp;""),"")&lt;&gt;"",IFERROR(TRIM(INDEX(Responses!$A$2:$AN$301,MATCH($A96,Responses!$AS$2:$AS$301,0),MATCH(Lists!$B$5,Responses!$A$1:$AN$1,0))&amp;""),""),IFERROR(TRIM(INDEX(Responses!$A$2:$AN$301,MATCH($A96,Responses!$AS$2:$AS$301,0),MATCH(Lists!$B$6,Responses!$A$1:$AN$1,0))&amp;""),"")))</f>
        <v/>
      </c>
      <c r="D96" s="23">
        <f>IF($A96="","",IFERROR(TRIM(INDEX(Responses!$A$2:$AN$301,MATCH($A96,Responses!$AS$2:$AS$301,0),MATCH(Lists!$B$20,Responses!$A$1:$AN$1,0))&amp;""),""))</f>
        <v/>
      </c>
      <c r="E96" s="23">
        <f>IF($A96="","",IFERROR(TRIM(INDEX(Responses!$A$2:$AN$301,MATCH($A96,Responses!$AS$2:$AS$301,0),MATCH(Lists!$B$21,Responses!$A$1:$AN$1,0))&amp;""),""))</f>
        <v/>
      </c>
      <c r="F96" s="23">
        <f>IF($A96="","",IFERROR(TRIM(INDEX(Responses!$A$2:$AN$301,MATCH($A96,Responses!$AS$2:$AS$301,0),MATCH(Lists!$B$22,Responses!$A$1:$AN$1,0))&amp;""),""))</f>
        <v/>
      </c>
      <c r="G96" s="23">
        <f>IF($A96="","",IFERROR(TRIM(INDEX(Responses!$A$2:$AN$301,MATCH($A96,Responses!$AS$2:$AS$301,0),MATCH(Lists!$B$23,Responses!$A$1:$AN$1,0))&amp;""),""))</f>
        <v/>
      </c>
    </row>
    <row r="97" ht="60" customHeight="1">
      <c r="A97" s="23">
        <f>IF(ISNUMBER(MATCH(93,Responses!$AS$2:$AS$301,0)),93,"")</f>
        <v/>
      </c>
      <c r="B97" s="23">
        <f>IF($A97="","",IFERROR(TRIM(INDEX(Responses!$A$2:$AN$301,MATCH($A97,Responses!$AS$2:$AS$301,0),MATCH(Lists!$B$3,Responses!$A$1:$AN$1,0))&amp;""),""))</f>
        <v/>
      </c>
      <c r="C97" s="23">
        <f>IF($A97="","",IF(IFERROR(TRIM(INDEX(Responses!$A$2:$AN$301,MATCH($A97,Responses!$AS$2:$AS$301,0),MATCH(Lists!$B$5,Responses!$A$1:$AN$1,0))&amp;""),"")&lt;&gt;"",IFERROR(TRIM(INDEX(Responses!$A$2:$AN$301,MATCH($A97,Responses!$AS$2:$AS$301,0),MATCH(Lists!$B$5,Responses!$A$1:$AN$1,0))&amp;""),""),IFERROR(TRIM(INDEX(Responses!$A$2:$AN$301,MATCH($A97,Responses!$AS$2:$AS$301,0),MATCH(Lists!$B$6,Responses!$A$1:$AN$1,0))&amp;""),"")))</f>
        <v/>
      </c>
      <c r="D97" s="23">
        <f>IF($A97="","",IFERROR(TRIM(INDEX(Responses!$A$2:$AN$301,MATCH($A97,Responses!$AS$2:$AS$301,0),MATCH(Lists!$B$20,Responses!$A$1:$AN$1,0))&amp;""),""))</f>
        <v/>
      </c>
      <c r="E97" s="23">
        <f>IF($A97="","",IFERROR(TRIM(INDEX(Responses!$A$2:$AN$301,MATCH($A97,Responses!$AS$2:$AS$301,0),MATCH(Lists!$B$21,Responses!$A$1:$AN$1,0))&amp;""),""))</f>
        <v/>
      </c>
      <c r="F97" s="23">
        <f>IF($A97="","",IFERROR(TRIM(INDEX(Responses!$A$2:$AN$301,MATCH($A97,Responses!$AS$2:$AS$301,0),MATCH(Lists!$B$22,Responses!$A$1:$AN$1,0))&amp;""),""))</f>
        <v/>
      </c>
      <c r="G97" s="23">
        <f>IF($A97="","",IFERROR(TRIM(INDEX(Responses!$A$2:$AN$301,MATCH($A97,Responses!$AS$2:$AS$301,0),MATCH(Lists!$B$23,Responses!$A$1:$AN$1,0))&amp;""),""))</f>
        <v/>
      </c>
    </row>
    <row r="98" ht="60" customHeight="1">
      <c r="A98" s="23">
        <f>IF(ISNUMBER(MATCH(94,Responses!$AS$2:$AS$301,0)),94,"")</f>
        <v/>
      </c>
      <c r="B98" s="23">
        <f>IF($A98="","",IFERROR(TRIM(INDEX(Responses!$A$2:$AN$301,MATCH($A98,Responses!$AS$2:$AS$301,0),MATCH(Lists!$B$3,Responses!$A$1:$AN$1,0))&amp;""),""))</f>
        <v/>
      </c>
      <c r="C98" s="23">
        <f>IF($A98="","",IF(IFERROR(TRIM(INDEX(Responses!$A$2:$AN$301,MATCH($A98,Responses!$AS$2:$AS$301,0),MATCH(Lists!$B$5,Responses!$A$1:$AN$1,0))&amp;""),"")&lt;&gt;"",IFERROR(TRIM(INDEX(Responses!$A$2:$AN$301,MATCH($A98,Responses!$AS$2:$AS$301,0),MATCH(Lists!$B$5,Responses!$A$1:$AN$1,0))&amp;""),""),IFERROR(TRIM(INDEX(Responses!$A$2:$AN$301,MATCH($A98,Responses!$AS$2:$AS$301,0),MATCH(Lists!$B$6,Responses!$A$1:$AN$1,0))&amp;""),"")))</f>
        <v/>
      </c>
      <c r="D98" s="23">
        <f>IF($A98="","",IFERROR(TRIM(INDEX(Responses!$A$2:$AN$301,MATCH($A98,Responses!$AS$2:$AS$301,0),MATCH(Lists!$B$20,Responses!$A$1:$AN$1,0))&amp;""),""))</f>
        <v/>
      </c>
      <c r="E98" s="23">
        <f>IF($A98="","",IFERROR(TRIM(INDEX(Responses!$A$2:$AN$301,MATCH($A98,Responses!$AS$2:$AS$301,0),MATCH(Lists!$B$21,Responses!$A$1:$AN$1,0))&amp;""),""))</f>
        <v/>
      </c>
      <c r="F98" s="23">
        <f>IF($A98="","",IFERROR(TRIM(INDEX(Responses!$A$2:$AN$301,MATCH($A98,Responses!$AS$2:$AS$301,0),MATCH(Lists!$B$22,Responses!$A$1:$AN$1,0))&amp;""),""))</f>
        <v/>
      </c>
      <c r="G98" s="23">
        <f>IF($A98="","",IFERROR(TRIM(INDEX(Responses!$A$2:$AN$301,MATCH($A98,Responses!$AS$2:$AS$301,0),MATCH(Lists!$B$23,Responses!$A$1:$AN$1,0))&amp;""),""))</f>
        <v/>
      </c>
    </row>
    <row r="99" ht="60" customHeight="1">
      <c r="A99" s="23">
        <f>IF(ISNUMBER(MATCH(95,Responses!$AS$2:$AS$301,0)),95,"")</f>
        <v/>
      </c>
      <c r="B99" s="23">
        <f>IF($A99="","",IFERROR(TRIM(INDEX(Responses!$A$2:$AN$301,MATCH($A99,Responses!$AS$2:$AS$301,0),MATCH(Lists!$B$3,Responses!$A$1:$AN$1,0))&amp;""),""))</f>
        <v/>
      </c>
      <c r="C99" s="23">
        <f>IF($A99="","",IF(IFERROR(TRIM(INDEX(Responses!$A$2:$AN$301,MATCH($A99,Responses!$AS$2:$AS$301,0),MATCH(Lists!$B$5,Responses!$A$1:$AN$1,0))&amp;""),"")&lt;&gt;"",IFERROR(TRIM(INDEX(Responses!$A$2:$AN$301,MATCH($A99,Responses!$AS$2:$AS$301,0),MATCH(Lists!$B$5,Responses!$A$1:$AN$1,0))&amp;""),""),IFERROR(TRIM(INDEX(Responses!$A$2:$AN$301,MATCH($A99,Responses!$AS$2:$AS$301,0),MATCH(Lists!$B$6,Responses!$A$1:$AN$1,0))&amp;""),"")))</f>
        <v/>
      </c>
      <c r="D99" s="23">
        <f>IF($A99="","",IFERROR(TRIM(INDEX(Responses!$A$2:$AN$301,MATCH($A99,Responses!$AS$2:$AS$301,0),MATCH(Lists!$B$20,Responses!$A$1:$AN$1,0))&amp;""),""))</f>
        <v/>
      </c>
      <c r="E99" s="23">
        <f>IF($A99="","",IFERROR(TRIM(INDEX(Responses!$A$2:$AN$301,MATCH($A99,Responses!$AS$2:$AS$301,0),MATCH(Lists!$B$21,Responses!$A$1:$AN$1,0))&amp;""),""))</f>
        <v/>
      </c>
      <c r="F99" s="23">
        <f>IF($A99="","",IFERROR(TRIM(INDEX(Responses!$A$2:$AN$301,MATCH($A99,Responses!$AS$2:$AS$301,0),MATCH(Lists!$B$22,Responses!$A$1:$AN$1,0))&amp;""),""))</f>
        <v/>
      </c>
      <c r="G99" s="23">
        <f>IF($A99="","",IFERROR(TRIM(INDEX(Responses!$A$2:$AN$301,MATCH($A99,Responses!$AS$2:$AS$301,0),MATCH(Lists!$B$23,Responses!$A$1:$AN$1,0))&amp;""),""))</f>
        <v/>
      </c>
    </row>
    <row r="100" ht="60" customHeight="1">
      <c r="A100" s="23">
        <f>IF(ISNUMBER(MATCH(96,Responses!$AS$2:$AS$301,0)),96,"")</f>
        <v/>
      </c>
      <c r="B100" s="23">
        <f>IF($A100="","",IFERROR(TRIM(INDEX(Responses!$A$2:$AN$301,MATCH($A100,Responses!$AS$2:$AS$301,0),MATCH(Lists!$B$3,Responses!$A$1:$AN$1,0))&amp;""),""))</f>
        <v/>
      </c>
      <c r="C100" s="23">
        <f>IF($A100="","",IF(IFERROR(TRIM(INDEX(Responses!$A$2:$AN$301,MATCH($A100,Responses!$AS$2:$AS$301,0),MATCH(Lists!$B$5,Responses!$A$1:$AN$1,0))&amp;""),"")&lt;&gt;"",IFERROR(TRIM(INDEX(Responses!$A$2:$AN$301,MATCH($A100,Responses!$AS$2:$AS$301,0),MATCH(Lists!$B$5,Responses!$A$1:$AN$1,0))&amp;""),""),IFERROR(TRIM(INDEX(Responses!$A$2:$AN$301,MATCH($A100,Responses!$AS$2:$AS$301,0),MATCH(Lists!$B$6,Responses!$A$1:$AN$1,0))&amp;""),"")))</f>
        <v/>
      </c>
      <c r="D100" s="23">
        <f>IF($A100="","",IFERROR(TRIM(INDEX(Responses!$A$2:$AN$301,MATCH($A100,Responses!$AS$2:$AS$301,0),MATCH(Lists!$B$20,Responses!$A$1:$AN$1,0))&amp;""),""))</f>
        <v/>
      </c>
      <c r="E100" s="23">
        <f>IF($A100="","",IFERROR(TRIM(INDEX(Responses!$A$2:$AN$301,MATCH($A100,Responses!$AS$2:$AS$301,0),MATCH(Lists!$B$21,Responses!$A$1:$AN$1,0))&amp;""),""))</f>
        <v/>
      </c>
      <c r="F100" s="23">
        <f>IF($A100="","",IFERROR(TRIM(INDEX(Responses!$A$2:$AN$301,MATCH($A100,Responses!$AS$2:$AS$301,0),MATCH(Lists!$B$22,Responses!$A$1:$AN$1,0))&amp;""),""))</f>
        <v/>
      </c>
      <c r="G100" s="23">
        <f>IF($A100="","",IFERROR(TRIM(INDEX(Responses!$A$2:$AN$301,MATCH($A100,Responses!$AS$2:$AS$301,0),MATCH(Lists!$B$23,Responses!$A$1:$AN$1,0))&amp;""),""))</f>
        <v/>
      </c>
    </row>
    <row r="101" ht="60" customHeight="1">
      <c r="A101" s="23">
        <f>IF(ISNUMBER(MATCH(97,Responses!$AS$2:$AS$301,0)),97,"")</f>
        <v/>
      </c>
      <c r="B101" s="23">
        <f>IF($A101="","",IFERROR(TRIM(INDEX(Responses!$A$2:$AN$301,MATCH($A101,Responses!$AS$2:$AS$301,0),MATCH(Lists!$B$3,Responses!$A$1:$AN$1,0))&amp;""),""))</f>
        <v/>
      </c>
      <c r="C101" s="23">
        <f>IF($A101="","",IF(IFERROR(TRIM(INDEX(Responses!$A$2:$AN$301,MATCH($A101,Responses!$AS$2:$AS$301,0),MATCH(Lists!$B$5,Responses!$A$1:$AN$1,0))&amp;""),"")&lt;&gt;"",IFERROR(TRIM(INDEX(Responses!$A$2:$AN$301,MATCH($A101,Responses!$AS$2:$AS$301,0),MATCH(Lists!$B$5,Responses!$A$1:$AN$1,0))&amp;""),""),IFERROR(TRIM(INDEX(Responses!$A$2:$AN$301,MATCH($A101,Responses!$AS$2:$AS$301,0),MATCH(Lists!$B$6,Responses!$A$1:$AN$1,0))&amp;""),"")))</f>
        <v/>
      </c>
      <c r="D101" s="23">
        <f>IF($A101="","",IFERROR(TRIM(INDEX(Responses!$A$2:$AN$301,MATCH($A101,Responses!$AS$2:$AS$301,0),MATCH(Lists!$B$20,Responses!$A$1:$AN$1,0))&amp;""),""))</f>
        <v/>
      </c>
      <c r="E101" s="23">
        <f>IF($A101="","",IFERROR(TRIM(INDEX(Responses!$A$2:$AN$301,MATCH($A101,Responses!$AS$2:$AS$301,0),MATCH(Lists!$B$21,Responses!$A$1:$AN$1,0))&amp;""),""))</f>
        <v/>
      </c>
      <c r="F101" s="23">
        <f>IF($A101="","",IFERROR(TRIM(INDEX(Responses!$A$2:$AN$301,MATCH($A101,Responses!$AS$2:$AS$301,0),MATCH(Lists!$B$22,Responses!$A$1:$AN$1,0))&amp;""),""))</f>
        <v/>
      </c>
      <c r="G101" s="23">
        <f>IF($A101="","",IFERROR(TRIM(INDEX(Responses!$A$2:$AN$301,MATCH($A101,Responses!$AS$2:$AS$301,0),MATCH(Lists!$B$23,Responses!$A$1:$AN$1,0))&amp;""),""))</f>
        <v/>
      </c>
    </row>
    <row r="102" ht="60" customHeight="1">
      <c r="A102" s="23">
        <f>IF(ISNUMBER(MATCH(98,Responses!$AS$2:$AS$301,0)),98,"")</f>
        <v/>
      </c>
      <c r="B102" s="23">
        <f>IF($A102="","",IFERROR(TRIM(INDEX(Responses!$A$2:$AN$301,MATCH($A102,Responses!$AS$2:$AS$301,0),MATCH(Lists!$B$3,Responses!$A$1:$AN$1,0))&amp;""),""))</f>
        <v/>
      </c>
      <c r="C102" s="23">
        <f>IF($A102="","",IF(IFERROR(TRIM(INDEX(Responses!$A$2:$AN$301,MATCH($A102,Responses!$AS$2:$AS$301,0),MATCH(Lists!$B$5,Responses!$A$1:$AN$1,0))&amp;""),"")&lt;&gt;"",IFERROR(TRIM(INDEX(Responses!$A$2:$AN$301,MATCH($A102,Responses!$AS$2:$AS$301,0),MATCH(Lists!$B$5,Responses!$A$1:$AN$1,0))&amp;""),""),IFERROR(TRIM(INDEX(Responses!$A$2:$AN$301,MATCH($A102,Responses!$AS$2:$AS$301,0),MATCH(Lists!$B$6,Responses!$A$1:$AN$1,0))&amp;""),"")))</f>
        <v/>
      </c>
      <c r="D102" s="23">
        <f>IF($A102="","",IFERROR(TRIM(INDEX(Responses!$A$2:$AN$301,MATCH($A102,Responses!$AS$2:$AS$301,0),MATCH(Lists!$B$20,Responses!$A$1:$AN$1,0))&amp;""),""))</f>
        <v/>
      </c>
      <c r="E102" s="23">
        <f>IF($A102="","",IFERROR(TRIM(INDEX(Responses!$A$2:$AN$301,MATCH($A102,Responses!$AS$2:$AS$301,0),MATCH(Lists!$B$21,Responses!$A$1:$AN$1,0))&amp;""),""))</f>
        <v/>
      </c>
      <c r="F102" s="23">
        <f>IF($A102="","",IFERROR(TRIM(INDEX(Responses!$A$2:$AN$301,MATCH($A102,Responses!$AS$2:$AS$301,0),MATCH(Lists!$B$22,Responses!$A$1:$AN$1,0))&amp;""),""))</f>
        <v/>
      </c>
      <c r="G102" s="23">
        <f>IF($A102="","",IFERROR(TRIM(INDEX(Responses!$A$2:$AN$301,MATCH($A102,Responses!$AS$2:$AS$301,0),MATCH(Lists!$B$23,Responses!$A$1:$AN$1,0))&amp;""),""))</f>
        <v/>
      </c>
    </row>
    <row r="103" ht="60" customHeight="1">
      <c r="A103" s="23">
        <f>IF(ISNUMBER(MATCH(99,Responses!$AS$2:$AS$301,0)),99,"")</f>
        <v/>
      </c>
      <c r="B103" s="23">
        <f>IF($A103="","",IFERROR(TRIM(INDEX(Responses!$A$2:$AN$301,MATCH($A103,Responses!$AS$2:$AS$301,0),MATCH(Lists!$B$3,Responses!$A$1:$AN$1,0))&amp;""),""))</f>
        <v/>
      </c>
      <c r="C103" s="23">
        <f>IF($A103="","",IF(IFERROR(TRIM(INDEX(Responses!$A$2:$AN$301,MATCH($A103,Responses!$AS$2:$AS$301,0),MATCH(Lists!$B$5,Responses!$A$1:$AN$1,0))&amp;""),"")&lt;&gt;"",IFERROR(TRIM(INDEX(Responses!$A$2:$AN$301,MATCH($A103,Responses!$AS$2:$AS$301,0),MATCH(Lists!$B$5,Responses!$A$1:$AN$1,0))&amp;""),""),IFERROR(TRIM(INDEX(Responses!$A$2:$AN$301,MATCH($A103,Responses!$AS$2:$AS$301,0),MATCH(Lists!$B$6,Responses!$A$1:$AN$1,0))&amp;""),"")))</f>
        <v/>
      </c>
      <c r="D103" s="23">
        <f>IF($A103="","",IFERROR(TRIM(INDEX(Responses!$A$2:$AN$301,MATCH($A103,Responses!$AS$2:$AS$301,0),MATCH(Lists!$B$20,Responses!$A$1:$AN$1,0))&amp;""),""))</f>
        <v/>
      </c>
      <c r="E103" s="23">
        <f>IF($A103="","",IFERROR(TRIM(INDEX(Responses!$A$2:$AN$301,MATCH($A103,Responses!$AS$2:$AS$301,0),MATCH(Lists!$B$21,Responses!$A$1:$AN$1,0))&amp;""),""))</f>
        <v/>
      </c>
      <c r="F103" s="23">
        <f>IF($A103="","",IFERROR(TRIM(INDEX(Responses!$A$2:$AN$301,MATCH($A103,Responses!$AS$2:$AS$301,0),MATCH(Lists!$B$22,Responses!$A$1:$AN$1,0))&amp;""),""))</f>
        <v/>
      </c>
      <c r="G103" s="23">
        <f>IF($A103="","",IFERROR(TRIM(INDEX(Responses!$A$2:$AN$301,MATCH($A103,Responses!$AS$2:$AS$301,0),MATCH(Lists!$B$23,Responses!$A$1:$AN$1,0))&amp;""),""))</f>
        <v/>
      </c>
    </row>
    <row r="104" ht="60" customHeight="1">
      <c r="A104" s="23">
        <f>IF(ISNUMBER(MATCH(100,Responses!$AS$2:$AS$301,0)),100,"")</f>
        <v/>
      </c>
      <c r="B104" s="23">
        <f>IF($A104="","",IFERROR(TRIM(INDEX(Responses!$A$2:$AN$301,MATCH($A104,Responses!$AS$2:$AS$301,0),MATCH(Lists!$B$3,Responses!$A$1:$AN$1,0))&amp;""),""))</f>
        <v/>
      </c>
      <c r="C104" s="23">
        <f>IF($A104="","",IF(IFERROR(TRIM(INDEX(Responses!$A$2:$AN$301,MATCH($A104,Responses!$AS$2:$AS$301,0),MATCH(Lists!$B$5,Responses!$A$1:$AN$1,0))&amp;""),"")&lt;&gt;"",IFERROR(TRIM(INDEX(Responses!$A$2:$AN$301,MATCH($A104,Responses!$AS$2:$AS$301,0),MATCH(Lists!$B$5,Responses!$A$1:$AN$1,0))&amp;""),""),IFERROR(TRIM(INDEX(Responses!$A$2:$AN$301,MATCH($A104,Responses!$AS$2:$AS$301,0),MATCH(Lists!$B$6,Responses!$A$1:$AN$1,0))&amp;""),"")))</f>
        <v/>
      </c>
      <c r="D104" s="23">
        <f>IF($A104="","",IFERROR(TRIM(INDEX(Responses!$A$2:$AN$301,MATCH($A104,Responses!$AS$2:$AS$301,0),MATCH(Lists!$B$20,Responses!$A$1:$AN$1,0))&amp;""),""))</f>
        <v/>
      </c>
      <c r="E104" s="23">
        <f>IF($A104="","",IFERROR(TRIM(INDEX(Responses!$A$2:$AN$301,MATCH($A104,Responses!$AS$2:$AS$301,0),MATCH(Lists!$B$21,Responses!$A$1:$AN$1,0))&amp;""),""))</f>
        <v/>
      </c>
      <c r="F104" s="23">
        <f>IF($A104="","",IFERROR(TRIM(INDEX(Responses!$A$2:$AN$301,MATCH($A104,Responses!$AS$2:$AS$301,0),MATCH(Lists!$B$22,Responses!$A$1:$AN$1,0))&amp;""),""))</f>
        <v/>
      </c>
      <c r="G104" s="23">
        <f>IF($A104="","",IFERROR(TRIM(INDEX(Responses!$A$2:$AN$301,MATCH($A104,Responses!$AS$2:$AS$301,0),MATCH(Lists!$B$23,Responses!$A$1:$AN$1,0))&amp;""),""))</f>
        <v/>
      </c>
    </row>
    <row r="105" ht="60" customHeight="1">
      <c r="A105" s="23">
        <f>IF(ISNUMBER(MATCH(101,Responses!$AS$2:$AS$301,0)),101,"")</f>
        <v/>
      </c>
      <c r="B105" s="23">
        <f>IF($A105="","",IFERROR(TRIM(INDEX(Responses!$A$2:$AN$301,MATCH($A105,Responses!$AS$2:$AS$301,0),MATCH(Lists!$B$3,Responses!$A$1:$AN$1,0))&amp;""),""))</f>
        <v/>
      </c>
      <c r="C105" s="23">
        <f>IF($A105="","",IF(IFERROR(TRIM(INDEX(Responses!$A$2:$AN$301,MATCH($A105,Responses!$AS$2:$AS$301,0),MATCH(Lists!$B$5,Responses!$A$1:$AN$1,0))&amp;""),"")&lt;&gt;"",IFERROR(TRIM(INDEX(Responses!$A$2:$AN$301,MATCH($A105,Responses!$AS$2:$AS$301,0),MATCH(Lists!$B$5,Responses!$A$1:$AN$1,0))&amp;""),""),IFERROR(TRIM(INDEX(Responses!$A$2:$AN$301,MATCH($A105,Responses!$AS$2:$AS$301,0),MATCH(Lists!$B$6,Responses!$A$1:$AN$1,0))&amp;""),"")))</f>
        <v/>
      </c>
      <c r="D105" s="23">
        <f>IF($A105="","",IFERROR(TRIM(INDEX(Responses!$A$2:$AN$301,MATCH($A105,Responses!$AS$2:$AS$301,0),MATCH(Lists!$B$20,Responses!$A$1:$AN$1,0))&amp;""),""))</f>
        <v/>
      </c>
      <c r="E105" s="23">
        <f>IF($A105="","",IFERROR(TRIM(INDEX(Responses!$A$2:$AN$301,MATCH($A105,Responses!$AS$2:$AS$301,0),MATCH(Lists!$B$21,Responses!$A$1:$AN$1,0))&amp;""),""))</f>
        <v/>
      </c>
      <c r="F105" s="23">
        <f>IF($A105="","",IFERROR(TRIM(INDEX(Responses!$A$2:$AN$301,MATCH($A105,Responses!$AS$2:$AS$301,0),MATCH(Lists!$B$22,Responses!$A$1:$AN$1,0))&amp;""),""))</f>
        <v/>
      </c>
      <c r="G105" s="23">
        <f>IF($A105="","",IFERROR(TRIM(INDEX(Responses!$A$2:$AN$301,MATCH($A105,Responses!$AS$2:$AS$301,0),MATCH(Lists!$B$23,Responses!$A$1:$AN$1,0))&amp;""),""))</f>
        <v/>
      </c>
    </row>
    <row r="106" ht="60" customHeight="1">
      <c r="A106" s="23">
        <f>IF(ISNUMBER(MATCH(102,Responses!$AS$2:$AS$301,0)),102,"")</f>
        <v/>
      </c>
      <c r="B106" s="23">
        <f>IF($A106="","",IFERROR(TRIM(INDEX(Responses!$A$2:$AN$301,MATCH($A106,Responses!$AS$2:$AS$301,0),MATCH(Lists!$B$3,Responses!$A$1:$AN$1,0))&amp;""),""))</f>
        <v/>
      </c>
      <c r="C106" s="23">
        <f>IF($A106="","",IF(IFERROR(TRIM(INDEX(Responses!$A$2:$AN$301,MATCH($A106,Responses!$AS$2:$AS$301,0),MATCH(Lists!$B$5,Responses!$A$1:$AN$1,0))&amp;""),"")&lt;&gt;"",IFERROR(TRIM(INDEX(Responses!$A$2:$AN$301,MATCH($A106,Responses!$AS$2:$AS$301,0),MATCH(Lists!$B$5,Responses!$A$1:$AN$1,0))&amp;""),""),IFERROR(TRIM(INDEX(Responses!$A$2:$AN$301,MATCH($A106,Responses!$AS$2:$AS$301,0),MATCH(Lists!$B$6,Responses!$A$1:$AN$1,0))&amp;""),"")))</f>
        <v/>
      </c>
      <c r="D106" s="23">
        <f>IF($A106="","",IFERROR(TRIM(INDEX(Responses!$A$2:$AN$301,MATCH($A106,Responses!$AS$2:$AS$301,0),MATCH(Lists!$B$20,Responses!$A$1:$AN$1,0))&amp;""),""))</f>
        <v/>
      </c>
      <c r="E106" s="23">
        <f>IF($A106="","",IFERROR(TRIM(INDEX(Responses!$A$2:$AN$301,MATCH($A106,Responses!$AS$2:$AS$301,0),MATCH(Lists!$B$21,Responses!$A$1:$AN$1,0))&amp;""),""))</f>
        <v/>
      </c>
      <c r="F106" s="23">
        <f>IF($A106="","",IFERROR(TRIM(INDEX(Responses!$A$2:$AN$301,MATCH($A106,Responses!$AS$2:$AS$301,0),MATCH(Lists!$B$22,Responses!$A$1:$AN$1,0))&amp;""),""))</f>
        <v/>
      </c>
      <c r="G106" s="23">
        <f>IF($A106="","",IFERROR(TRIM(INDEX(Responses!$A$2:$AN$301,MATCH($A106,Responses!$AS$2:$AS$301,0),MATCH(Lists!$B$23,Responses!$A$1:$AN$1,0))&amp;""),""))</f>
        <v/>
      </c>
    </row>
    <row r="107" ht="60" customHeight="1">
      <c r="A107" s="23">
        <f>IF(ISNUMBER(MATCH(103,Responses!$AS$2:$AS$301,0)),103,"")</f>
        <v/>
      </c>
      <c r="B107" s="23">
        <f>IF($A107="","",IFERROR(TRIM(INDEX(Responses!$A$2:$AN$301,MATCH($A107,Responses!$AS$2:$AS$301,0),MATCH(Lists!$B$3,Responses!$A$1:$AN$1,0))&amp;""),""))</f>
        <v/>
      </c>
      <c r="C107" s="23">
        <f>IF($A107="","",IF(IFERROR(TRIM(INDEX(Responses!$A$2:$AN$301,MATCH($A107,Responses!$AS$2:$AS$301,0),MATCH(Lists!$B$5,Responses!$A$1:$AN$1,0))&amp;""),"")&lt;&gt;"",IFERROR(TRIM(INDEX(Responses!$A$2:$AN$301,MATCH($A107,Responses!$AS$2:$AS$301,0),MATCH(Lists!$B$5,Responses!$A$1:$AN$1,0))&amp;""),""),IFERROR(TRIM(INDEX(Responses!$A$2:$AN$301,MATCH($A107,Responses!$AS$2:$AS$301,0),MATCH(Lists!$B$6,Responses!$A$1:$AN$1,0))&amp;""),"")))</f>
        <v/>
      </c>
      <c r="D107" s="23">
        <f>IF($A107="","",IFERROR(TRIM(INDEX(Responses!$A$2:$AN$301,MATCH($A107,Responses!$AS$2:$AS$301,0),MATCH(Lists!$B$20,Responses!$A$1:$AN$1,0))&amp;""),""))</f>
        <v/>
      </c>
      <c r="E107" s="23">
        <f>IF($A107="","",IFERROR(TRIM(INDEX(Responses!$A$2:$AN$301,MATCH($A107,Responses!$AS$2:$AS$301,0),MATCH(Lists!$B$21,Responses!$A$1:$AN$1,0))&amp;""),""))</f>
        <v/>
      </c>
      <c r="F107" s="23">
        <f>IF($A107="","",IFERROR(TRIM(INDEX(Responses!$A$2:$AN$301,MATCH($A107,Responses!$AS$2:$AS$301,0),MATCH(Lists!$B$22,Responses!$A$1:$AN$1,0))&amp;""),""))</f>
        <v/>
      </c>
      <c r="G107" s="23">
        <f>IF($A107="","",IFERROR(TRIM(INDEX(Responses!$A$2:$AN$301,MATCH($A107,Responses!$AS$2:$AS$301,0),MATCH(Lists!$B$23,Responses!$A$1:$AN$1,0))&amp;""),""))</f>
        <v/>
      </c>
    </row>
    <row r="108" ht="60" customHeight="1">
      <c r="A108" s="23">
        <f>IF(ISNUMBER(MATCH(104,Responses!$AS$2:$AS$301,0)),104,"")</f>
        <v/>
      </c>
      <c r="B108" s="23">
        <f>IF($A108="","",IFERROR(TRIM(INDEX(Responses!$A$2:$AN$301,MATCH($A108,Responses!$AS$2:$AS$301,0),MATCH(Lists!$B$3,Responses!$A$1:$AN$1,0))&amp;""),""))</f>
        <v/>
      </c>
      <c r="C108" s="23">
        <f>IF($A108="","",IF(IFERROR(TRIM(INDEX(Responses!$A$2:$AN$301,MATCH($A108,Responses!$AS$2:$AS$301,0),MATCH(Lists!$B$5,Responses!$A$1:$AN$1,0))&amp;""),"")&lt;&gt;"",IFERROR(TRIM(INDEX(Responses!$A$2:$AN$301,MATCH($A108,Responses!$AS$2:$AS$301,0),MATCH(Lists!$B$5,Responses!$A$1:$AN$1,0))&amp;""),""),IFERROR(TRIM(INDEX(Responses!$A$2:$AN$301,MATCH($A108,Responses!$AS$2:$AS$301,0),MATCH(Lists!$B$6,Responses!$A$1:$AN$1,0))&amp;""),"")))</f>
        <v/>
      </c>
      <c r="D108" s="23">
        <f>IF($A108="","",IFERROR(TRIM(INDEX(Responses!$A$2:$AN$301,MATCH($A108,Responses!$AS$2:$AS$301,0),MATCH(Lists!$B$20,Responses!$A$1:$AN$1,0))&amp;""),""))</f>
        <v/>
      </c>
      <c r="E108" s="23">
        <f>IF($A108="","",IFERROR(TRIM(INDEX(Responses!$A$2:$AN$301,MATCH($A108,Responses!$AS$2:$AS$301,0),MATCH(Lists!$B$21,Responses!$A$1:$AN$1,0))&amp;""),""))</f>
        <v/>
      </c>
      <c r="F108" s="23">
        <f>IF($A108="","",IFERROR(TRIM(INDEX(Responses!$A$2:$AN$301,MATCH($A108,Responses!$AS$2:$AS$301,0),MATCH(Lists!$B$22,Responses!$A$1:$AN$1,0))&amp;""),""))</f>
        <v/>
      </c>
      <c r="G108" s="23">
        <f>IF($A108="","",IFERROR(TRIM(INDEX(Responses!$A$2:$AN$301,MATCH($A108,Responses!$AS$2:$AS$301,0),MATCH(Lists!$B$23,Responses!$A$1:$AN$1,0))&amp;""),""))</f>
        <v/>
      </c>
    </row>
    <row r="109" ht="60" customHeight="1">
      <c r="A109" s="23">
        <f>IF(ISNUMBER(MATCH(105,Responses!$AS$2:$AS$301,0)),105,"")</f>
        <v/>
      </c>
      <c r="B109" s="23">
        <f>IF($A109="","",IFERROR(TRIM(INDEX(Responses!$A$2:$AN$301,MATCH($A109,Responses!$AS$2:$AS$301,0),MATCH(Lists!$B$3,Responses!$A$1:$AN$1,0))&amp;""),""))</f>
        <v/>
      </c>
      <c r="C109" s="23">
        <f>IF($A109="","",IF(IFERROR(TRIM(INDEX(Responses!$A$2:$AN$301,MATCH($A109,Responses!$AS$2:$AS$301,0),MATCH(Lists!$B$5,Responses!$A$1:$AN$1,0))&amp;""),"")&lt;&gt;"",IFERROR(TRIM(INDEX(Responses!$A$2:$AN$301,MATCH($A109,Responses!$AS$2:$AS$301,0),MATCH(Lists!$B$5,Responses!$A$1:$AN$1,0))&amp;""),""),IFERROR(TRIM(INDEX(Responses!$A$2:$AN$301,MATCH($A109,Responses!$AS$2:$AS$301,0),MATCH(Lists!$B$6,Responses!$A$1:$AN$1,0))&amp;""),"")))</f>
        <v/>
      </c>
      <c r="D109" s="23">
        <f>IF($A109="","",IFERROR(TRIM(INDEX(Responses!$A$2:$AN$301,MATCH($A109,Responses!$AS$2:$AS$301,0),MATCH(Lists!$B$20,Responses!$A$1:$AN$1,0))&amp;""),""))</f>
        <v/>
      </c>
      <c r="E109" s="23">
        <f>IF($A109="","",IFERROR(TRIM(INDEX(Responses!$A$2:$AN$301,MATCH($A109,Responses!$AS$2:$AS$301,0),MATCH(Lists!$B$21,Responses!$A$1:$AN$1,0))&amp;""),""))</f>
        <v/>
      </c>
      <c r="F109" s="23">
        <f>IF($A109="","",IFERROR(TRIM(INDEX(Responses!$A$2:$AN$301,MATCH($A109,Responses!$AS$2:$AS$301,0),MATCH(Lists!$B$22,Responses!$A$1:$AN$1,0))&amp;""),""))</f>
        <v/>
      </c>
      <c r="G109" s="23">
        <f>IF($A109="","",IFERROR(TRIM(INDEX(Responses!$A$2:$AN$301,MATCH($A109,Responses!$AS$2:$AS$301,0),MATCH(Lists!$B$23,Responses!$A$1:$AN$1,0))&amp;""),""))</f>
        <v/>
      </c>
    </row>
    <row r="110" ht="60" customHeight="1">
      <c r="A110" s="23">
        <f>IF(ISNUMBER(MATCH(106,Responses!$AS$2:$AS$301,0)),106,"")</f>
        <v/>
      </c>
      <c r="B110" s="23">
        <f>IF($A110="","",IFERROR(TRIM(INDEX(Responses!$A$2:$AN$301,MATCH($A110,Responses!$AS$2:$AS$301,0),MATCH(Lists!$B$3,Responses!$A$1:$AN$1,0))&amp;""),""))</f>
        <v/>
      </c>
      <c r="C110" s="23">
        <f>IF($A110="","",IF(IFERROR(TRIM(INDEX(Responses!$A$2:$AN$301,MATCH($A110,Responses!$AS$2:$AS$301,0),MATCH(Lists!$B$5,Responses!$A$1:$AN$1,0))&amp;""),"")&lt;&gt;"",IFERROR(TRIM(INDEX(Responses!$A$2:$AN$301,MATCH($A110,Responses!$AS$2:$AS$301,0),MATCH(Lists!$B$5,Responses!$A$1:$AN$1,0))&amp;""),""),IFERROR(TRIM(INDEX(Responses!$A$2:$AN$301,MATCH($A110,Responses!$AS$2:$AS$301,0),MATCH(Lists!$B$6,Responses!$A$1:$AN$1,0))&amp;""),"")))</f>
        <v/>
      </c>
      <c r="D110" s="23">
        <f>IF($A110="","",IFERROR(TRIM(INDEX(Responses!$A$2:$AN$301,MATCH($A110,Responses!$AS$2:$AS$301,0),MATCH(Lists!$B$20,Responses!$A$1:$AN$1,0))&amp;""),""))</f>
        <v/>
      </c>
      <c r="E110" s="23">
        <f>IF($A110="","",IFERROR(TRIM(INDEX(Responses!$A$2:$AN$301,MATCH($A110,Responses!$AS$2:$AS$301,0),MATCH(Lists!$B$21,Responses!$A$1:$AN$1,0))&amp;""),""))</f>
        <v/>
      </c>
      <c r="F110" s="23">
        <f>IF($A110="","",IFERROR(TRIM(INDEX(Responses!$A$2:$AN$301,MATCH($A110,Responses!$AS$2:$AS$301,0),MATCH(Lists!$B$22,Responses!$A$1:$AN$1,0))&amp;""),""))</f>
        <v/>
      </c>
      <c r="G110" s="23">
        <f>IF($A110="","",IFERROR(TRIM(INDEX(Responses!$A$2:$AN$301,MATCH($A110,Responses!$AS$2:$AS$301,0),MATCH(Lists!$B$23,Responses!$A$1:$AN$1,0))&amp;""),""))</f>
        <v/>
      </c>
    </row>
    <row r="111" ht="60" customHeight="1">
      <c r="A111" s="23">
        <f>IF(ISNUMBER(MATCH(107,Responses!$AS$2:$AS$301,0)),107,"")</f>
        <v/>
      </c>
      <c r="B111" s="23">
        <f>IF($A111="","",IFERROR(TRIM(INDEX(Responses!$A$2:$AN$301,MATCH($A111,Responses!$AS$2:$AS$301,0),MATCH(Lists!$B$3,Responses!$A$1:$AN$1,0))&amp;""),""))</f>
        <v/>
      </c>
      <c r="C111" s="23">
        <f>IF($A111="","",IF(IFERROR(TRIM(INDEX(Responses!$A$2:$AN$301,MATCH($A111,Responses!$AS$2:$AS$301,0),MATCH(Lists!$B$5,Responses!$A$1:$AN$1,0))&amp;""),"")&lt;&gt;"",IFERROR(TRIM(INDEX(Responses!$A$2:$AN$301,MATCH($A111,Responses!$AS$2:$AS$301,0),MATCH(Lists!$B$5,Responses!$A$1:$AN$1,0))&amp;""),""),IFERROR(TRIM(INDEX(Responses!$A$2:$AN$301,MATCH($A111,Responses!$AS$2:$AS$301,0),MATCH(Lists!$B$6,Responses!$A$1:$AN$1,0))&amp;""),"")))</f>
        <v/>
      </c>
      <c r="D111" s="23">
        <f>IF($A111="","",IFERROR(TRIM(INDEX(Responses!$A$2:$AN$301,MATCH($A111,Responses!$AS$2:$AS$301,0),MATCH(Lists!$B$20,Responses!$A$1:$AN$1,0))&amp;""),""))</f>
        <v/>
      </c>
      <c r="E111" s="23">
        <f>IF($A111="","",IFERROR(TRIM(INDEX(Responses!$A$2:$AN$301,MATCH($A111,Responses!$AS$2:$AS$301,0),MATCH(Lists!$B$21,Responses!$A$1:$AN$1,0))&amp;""),""))</f>
        <v/>
      </c>
      <c r="F111" s="23">
        <f>IF($A111="","",IFERROR(TRIM(INDEX(Responses!$A$2:$AN$301,MATCH($A111,Responses!$AS$2:$AS$301,0),MATCH(Lists!$B$22,Responses!$A$1:$AN$1,0))&amp;""),""))</f>
        <v/>
      </c>
      <c r="G111" s="23">
        <f>IF($A111="","",IFERROR(TRIM(INDEX(Responses!$A$2:$AN$301,MATCH($A111,Responses!$AS$2:$AS$301,0),MATCH(Lists!$B$23,Responses!$A$1:$AN$1,0))&amp;""),""))</f>
        <v/>
      </c>
    </row>
    <row r="112" ht="60" customHeight="1">
      <c r="A112" s="23">
        <f>IF(ISNUMBER(MATCH(108,Responses!$AS$2:$AS$301,0)),108,"")</f>
        <v/>
      </c>
      <c r="B112" s="23">
        <f>IF($A112="","",IFERROR(TRIM(INDEX(Responses!$A$2:$AN$301,MATCH($A112,Responses!$AS$2:$AS$301,0),MATCH(Lists!$B$3,Responses!$A$1:$AN$1,0))&amp;""),""))</f>
        <v/>
      </c>
      <c r="C112" s="23">
        <f>IF($A112="","",IF(IFERROR(TRIM(INDEX(Responses!$A$2:$AN$301,MATCH($A112,Responses!$AS$2:$AS$301,0),MATCH(Lists!$B$5,Responses!$A$1:$AN$1,0))&amp;""),"")&lt;&gt;"",IFERROR(TRIM(INDEX(Responses!$A$2:$AN$301,MATCH($A112,Responses!$AS$2:$AS$301,0),MATCH(Lists!$B$5,Responses!$A$1:$AN$1,0))&amp;""),""),IFERROR(TRIM(INDEX(Responses!$A$2:$AN$301,MATCH($A112,Responses!$AS$2:$AS$301,0),MATCH(Lists!$B$6,Responses!$A$1:$AN$1,0))&amp;""),"")))</f>
        <v/>
      </c>
      <c r="D112" s="23">
        <f>IF($A112="","",IFERROR(TRIM(INDEX(Responses!$A$2:$AN$301,MATCH($A112,Responses!$AS$2:$AS$301,0),MATCH(Lists!$B$20,Responses!$A$1:$AN$1,0))&amp;""),""))</f>
        <v/>
      </c>
      <c r="E112" s="23">
        <f>IF($A112="","",IFERROR(TRIM(INDEX(Responses!$A$2:$AN$301,MATCH($A112,Responses!$AS$2:$AS$301,0),MATCH(Lists!$B$21,Responses!$A$1:$AN$1,0))&amp;""),""))</f>
        <v/>
      </c>
      <c r="F112" s="23">
        <f>IF($A112="","",IFERROR(TRIM(INDEX(Responses!$A$2:$AN$301,MATCH($A112,Responses!$AS$2:$AS$301,0),MATCH(Lists!$B$22,Responses!$A$1:$AN$1,0))&amp;""),""))</f>
        <v/>
      </c>
      <c r="G112" s="23">
        <f>IF($A112="","",IFERROR(TRIM(INDEX(Responses!$A$2:$AN$301,MATCH($A112,Responses!$AS$2:$AS$301,0),MATCH(Lists!$B$23,Responses!$A$1:$AN$1,0))&amp;""),""))</f>
        <v/>
      </c>
    </row>
    <row r="113" ht="60" customHeight="1">
      <c r="A113" s="23">
        <f>IF(ISNUMBER(MATCH(109,Responses!$AS$2:$AS$301,0)),109,"")</f>
        <v/>
      </c>
      <c r="B113" s="23">
        <f>IF($A113="","",IFERROR(TRIM(INDEX(Responses!$A$2:$AN$301,MATCH($A113,Responses!$AS$2:$AS$301,0),MATCH(Lists!$B$3,Responses!$A$1:$AN$1,0))&amp;""),""))</f>
        <v/>
      </c>
      <c r="C113" s="23">
        <f>IF($A113="","",IF(IFERROR(TRIM(INDEX(Responses!$A$2:$AN$301,MATCH($A113,Responses!$AS$2:$AS$301,0),MATCH(Lists!$B$5,Responses!$A$1:$AN$1,0))&amp;""),"")&lt;&gt;"",IFERROR(TRIM(INDEX(Responses!$A$2:$AN$301,MATCH($A113,Responses!$AS$2:$AS$301,0),MATCH(Lists!$B$5,Responses!$A$1:$AN$1,0))&amp;""),""),IFERROR(TRIM(INDEX(Responses!$A$2:$AN$301,MATCH($A113,Responses!$AS$2:$AS$301,0),MATCH(Lists!$B$6,Responses!$A$1:$AN$1,0))&amp;""),"")))</f>
        <v/>
      </c>
      <c r="D113" s="23">
        <f>IF($A113="","",IFERROR(TRIM(INDEX(Responses!$A$2:$AN$301,MATCH($A113,Responses!$AS$2:$AS$301,0),MATCH(Lists!$B$20,Responses!$A$1:$AN$1,0))&amp;""),""))</f>
        <v/>
      </c>
      <c r="E113" s="23">
        <f>IF($A113="","",IFERROR(TRIM(INDEX(Responses!$A$2:$AN$301,MATCH($A113,Responses!$AS$2:$AS$301,0),MATCH(Lists!$B$21,Responses!$A$1:$AN$1,0))&amp;""),""))</f>
        <v/>
      </c>
      <c r="F113" s="23">
        <f>IF($A113="","",IFERROR(TRIM(INDEX(Responses!$A$2:$AN$301,MATCH($A113,Responses!$AS$2:$AS$301,0),MATCH(Lists!$B$22,Responses!$A$1:$AN$1,0))&amp;""),""))</f>
        <v/>
      </c>
      <c r="G113" s="23">
        <f>IF($A113="","",IFERROR(TRIM(INDEX(Responses!$A$2:$AN$301,MATCH($A113,Responses!$AS$2:$AS$301,0),MATCH(Lists!$B$23,Responses!$A$1:$AN$1,0))&amp;""),""))</f>
        <v/>
      </c>
    </row>
    <row r="114" ht="60" customHeight="1">
      <c r="A114" s="23">
        <f>IF(ISNUMBER(MATCH(110,Responses!$AS$2:$AS$301,0)),110,"")</f>
        <v/>
      </c>
      <c r="B114" s="23">
        <f>IF($A114="","",IFERROR(TRIM(INDEX(Responses!$A$2:$AN$301,MATCH($A114,Responses!$AS$2:$AS$301,0),MATCH(Lists!$B$3,Responses!$A$1:$AN$1,0))&amp;""),""))</f>
        <v/>
      </c>
      <c r="C114" s="23">
        <f>IF($A114="","",IF(IFERROR(TRIM(INDEX(Responses!$A$2:$AN$301,MATCH($A114,Responses!$AS$2:$AS$301,0),MATCH(Lists!$B$5,Responses!$A$1:$AN$1,0))&amp;""),"")&lt;&gt;"",IFERROR(TRIM(INDEX(Responses!$A$2:$AN$301,MATCH($A114,Responses!$AS$2:$AS$301,0),MATCH(Lists!$B$5,Responses!$A$1:$AN$1,0))&amp;""),""),IFERROR(TRIM(INDEX(Responses!$A$2:$AN$301,MATCH($A114,Responses!$AS$2:$AS$301,0),MATCH(Lists!$B$6,Responses!$A$1:$AN$1,0))&amp;""),"")))</f>
        <v/>
      </c>
      <c r="D114" s="23">
        <f>IF($A114="","",IFERROR(TRIM(INDEX(Responses!$A$2:$AN$301,MATCH($A114,Responses!$AS$2:$AS$301,0),MATCH(Lists!$B$20,Responses!$A$1:$AN$1,0))&amp;""),""))</f>
        <v/>
      </c>
      <c r="E114" s="23">
        <f>IF($A114="","",IFERROR(TRIM(INDEX(Responses!$A$2:$AN$301,MATCH($A114,Responses!$AS$2:$AS$301,0),MATCH(Lists!$B$21,Responses!$A$1:$AN$1,0))&amp;""),""))</f>
        <v/>
      </c>
      <c r="F114" s="23">
        <f>IF($A114="","",IFERROR(TRIM(INDEX(Responses!$A$2:$AN$301,MATCH($A114,Responses!$AS$2:$AS$301,0),MATCH(Lists!$B$22,Responses!$A$1:$AN$1,0))&amp;""),""))</f>
        <v/>
      </c>
      <c r="G114" s="23">
        <f>IF($A114="","",IFERROR(TRIM(INDEX(Responses!$A$2:$AN$301,MATCH($A114,Responses!$AS$2:$AS$301,0),MATCH(Lists!$B$23,Responses!$A$1:$AN$1,0))&amp;""),""))</f>
        <v/>
      </c>
    </row>
    <row r="115" ht="60" customHeight="1">
      <c r="A115" s="23">
        <f>IF(ISNUMBER(MATCH(111,Responses!$AS$2:$AS$301,0)),111,"")</f>
        <v/>
      </c>
      <c r="B115" s="23">
        <f>IF($A115="","",IFERROR(TRIM(INDEX(Responses!$A$2:$AN$301,MATCH($A115,Responses!$AS$2:$AS$301,0),MATCH(Lists!$B$3,Responses!$A$1:$AN$1,0))&amp;""),""))</f>
        <v/>
      </c>
      <c r="C115" s="23">
        <f>IF($A115="","",IF(IFERROR(TRIM(INDEX(Responses!$A$2:$AN$301,MATCH($A115,Responses!$AS$2:$AS$301,0),MATCH(Lists!$B$5,Responses!$A$1:$AN$1,0))&amp;""),"")&lt;&gt;"",IFERROR(TRIM(INDEX(Responses!$A$2:$AN$301,MATCH($A115,Responses!$AS$2:$AS$301,0),MATCH(Lists!$B$5,Responses!$A$1:$AN$1,0))&amp;""),""),IFERROR(TRIM(INDEX(Responses!$A$2:$AN$301,MATCH($A115,Responses!$AS$2:$AS$301,0),MATCH(Lists!$B$6,Responses!$A$1:$AN$1,0))&amp;""),"")))</f>
        <v/>
      </c>
      <c r="D115" s="23">
        <f>IF($A115="","",IFERROR(TRIM(INDEX(Responses!$A$2:$AN$301,MATCH($A115,Responses!$AS$2:$AS$301,0),MATCH(Lists!$B$20,Responses!$A$1:$AN$1,0))&amp;""),""))</f>
        <v/>
      </c>
      <c r="E115" s="23">
        <f>IF($A115="","",IFERROR(TRIM(INDEX(Responses!$A$2:$AN$301,MATCH($A115,Responses!$AS$2:$AS$301,0),MATCH(Lists!$B$21,Responses!$A$1:$AN$1,0))&amp;""),""))</f>
        <v/>
      </c>
      <c r="F115" s="23">
        <f>IF($A115="","",IFERROR(TRIM(INDEX(Responses!$A$2:$AN$301,MATCH($A115,Responses!$AS$2:$AS$301,0),MATCH(Lists!$B$22,Responses!$A$1:$AN$1,0))&amp;""),""))</f>
        <v/>
      </c>
      <c r="G115" s="23">
        <f>IF($A115="","",IFERROR(TRIM(INDEX(Responses!$A$2:$AN$301,MATCH($A115,Responses!$AS$2:$AS$301,0),MATCH(Lists!$B$23,Responses!$A$1:$AN$1,0))&amp;""),""))</f>
        <v/>
      </c>
    </row>
    <row r="116" ht="60" customHeight="1">
      <c r="A116" s="23">
        <f>IF(ISNUMBER(MATCH(112,Responses!$AS$2:$AS$301,0)),112,"")</f>
        <v/>
      </c>
      <c r="B116" s="23">
        <f>IF($A116="","",IFERROR(TRIM(INDEX(Responses!$A$2:$AN$301,MATCH($A116,Responses!$AS$2:$AS$301,0),MATCH(Lists!$B$3,Responses!$A$1:$AN$1,0))&amp;""),""))</f>
        <v/>
      </c>
      <c r="C116" s="23">
        <f>IF($A116="","",IF(IFERROR(TRIM(INDEX(Responses!$A$2:$AN$301,MATCH($A116,Responses!$AS$2:$AS$301,0),MATCH(Lists!$B$5,Responses!$A$1:$AN$1,0))&amp;""),"")&lt;&gt;"",IFERROR(TRIM(INDEX(Responses!$A$2:$AN$301,MATCH($A116,Responses!$AS$2:$AS$301,0),MATCH(Lists!$B$5,Responses!$A$1:$AN$1,0))&amp;""),""),IFERROR(TRIM(INDEX(Responses!$A$2:$AN$301,MATCH($A116,Responses!$AS$2:$AS$301,0),MATCH(Lists!$B$6,Responses!$A$1:$AN$1,0))&amp;""),"")))</f>
        <v/>
      </c>
      <c r="D116" s="23">
        <f>IF($A116="","",IFERROR(TRIM(INDEX(Responses!$A$2:$AN$301,MATCH($A116,Responses!$AS$2:$AS$301,0),MATCH(Lists!$B$20,Responses!$A$1:$AN$1,0))&amp;""),""))</f>
        <v/>
      </c>
      <c r="E116" s="23">
        <f>IF($A116="","",IFERROR(TRIM(INDEX(Responses!$A$2:$AN$301,MATCH($A116,Responses!$AS$2:$AS$301,0),MATCH(Lists!$B$21,Responses!$A$1:$AN$1,0))&amp;""),""))</f>
        <v/>
      </c>
      <c r="F116" s="23">
        <f>IF($A116="","",IFERROR(TRIM(INDEX(Responses!$A$2:$AN$301,MATCH($A116,Responses!$AS$2:$AS$301,0),MATCH(Lists!$B$22,Responses!$A$1:$AN$1,0))&amp;""),""))</f>
        <v/>
      </c>
      <c r="G116" s="23">
        <f>IF($A116="","",IFERROR(TRIM(INDEX(Responses!$A$2:$AN$301,MATCH($A116,Responses!$AS$2:$AS$301,0),MATCH(Lists!$B$23,Responses!$A$1:$AN$1,0))&amp;""),""))</f>
        <v/>
      </c>
    </row>
    <row r="117" ht="60" customHeight="1">
      <c r="A117" s="23">
        <f>IF(ISNUMBER(MATCH(113,Responses!$AS$2:$AS$301,0)),113,"")</f>
        <v/>
      </c>
      <c r="B117" s="23">
        <f>IF($A117="","",IFERROR(TRIM(INDEX(Responses!$A$2:$AN$301,MATCH($A117,Responses!$AS$2:$AS$301,0),MATCH(Lists!$B$3,Responses!$A$1:$AN$1,0))&amp;""),""))</f>
        <v/>
      </c>
      <c r="C117" s="23">
        <f>IF($A117="","",IF(IFERROR(TRIM(INDEX(Responses!$A$2:$AN$301,MATCH($A117,Responses!$AS$2:$AS$301,0),MATCH(Lists!$B$5,Responses!$A$1:$AN$1,0))&amp;""),"")&lt;&gt;"",IFERROR(TRIM(INDEX(Responses!$A$2:$AN$301,MATCH($A117,Responses!$AS$2:$AS$301,0),MATCH(Lists!$B$5,Responses!$A$1:$AN$1,0))&amp;""),""),IFERROR(TRIM(INDEX(Responses!$A$2:$AN$301,MATCH($A117,Responses!$AS$2:$AS$301,0),MATCH(Lists!$B$6,Responses!$A$1:$AN$1,0))&amp;""),"")))</f>
        <v/>
      </c>
      <c r="D117" s="23">
        <f>IF($A117="","",IFERROR(TRIM(INDEX(Responses!$A$2:$AN$301,MATCH($A117,Responses!$AS$2:$AS$301,0),MATCH(Lists!$B$20,Responses!$A$1:$AN$1,0))&amp;""),""))</f>
        <v/>
      </c>
      <c r="E117" s="23">
        <f>IF($A117="","",IFERROR(TRIM(INDEX(Responses!$A$2:$AN$301,MATCH($A117,Responses!$AS$2:$AS$301,0),MATCH(Lists!$B$21,Responses!$A$1:$AN$1,0))&amp;""),""))</f>
        <v/>
      </c>
      <c r="F117" s="23">
        <f>IF($A117="","",IFERROR(TRIM(INDEX(Responses!$A$2:$AN$301,MATCH($A117,Responses!$AS$2:$AS$301,0),MATCH(Lists!$B$22,Responses!$A$1:$AN$1,0))&amp;""),""))</f>
        <v/>
      </c>
      <c r="G117" s="23">
        <f>IF($A117="","",IFERROR(TRIM(INDEX(Responses!$A$2:$AN$301,MATCH($A117,Responses!$AS$2:$AS$301,0),MATCH(Lists!$B$23,Responses!$A$1:$AN$1,0))&amp;""),""))</f>
        <v/>
      </c>
    </row>
    <row r="118" ht="60" customHeight="1">
      <c r="A118" s="23">
        <f>IF(ISNUMBER(MATCH(114,Responses!$AS$2:$AS$301,0)),114,"")</f>
        <v/>
      </c>
      <c r="B118" s="23">
        <f>IF($A118="","",IFERROR(TRIM(INDEX(Responses!$A$2:$AN$301,MATCH($A118,Responses!$AS$2:$AS$301,0),MATCH(Lists!$B$3,Responses!$A$1:$AN$1,0))&amp;""),""))</f>
        <v/>
      </c>
      <c r="C118" s="23">
        <f>IF($A118="","",IF(IFERROR(TRIM(INDEX(Responses!$A$2:$AN$301,MATCH($A118,Responses!$AS$2:$AS$301,0),MATCH(Lists!$B$5,Responses!$A$1:$AN$1,0))&amp;""),"")&lt;&gt;"",IFERROR(TRIM(INDEX(Responses!$A$2:$AN$301,MATCH($A118,Responses!$AS$2:$AS$301,0),MATCH(Lists!$B$5,Responses!$A$1:$AN$1,0))&amp;""),""),IFERROR(TRIM(INDEX(Responses!$A$2:$AN$301,MATCH($A118,Responses!$AS$2:$AS$301,0),MATCH(Lists!$B$6,Responses!$A$1:$AN$1,0))&amp;""),"")))</f>
        <v/>
      </c>
      <c r="D118" s="23">
        <f>IF($A118="","",IFERROR(TRIM(INDEX(Responses!$A$2:$AN$301,MATCH($A118,Responses!$AS$2:$AS$301,0),MATCH(Lists!$B$20,Responses!$A$1:$AN$1,0))&amp;""),""))</f>
        <v/>
      </c>
      <c r="E118" s="23">
        <f>IF($A118="","",IFERROR(TRIM(INDEX(Responses!$A$2:$AN$301,MATCH($A118,Responses!$AS$2:$AS$301,0),MATCH(Lists!$B$21,Responses!$A$1:$AN$1,0))&amp;""),""))</f>
        <v/>
      </c>
      <c r="F118" s="23">
        <f>IF($A118="","",IFERROR(TRIM(INDEX(Responses!$A$2:$AN$301,MATCH($A118,Responses!$AS$2:$AS$301,0),MATCH(Lists!$B$22,Responses!$A$1:$AN$1,0))&amp;""),""))</f>
        <v/>
      </c>
      <c r="G118" s="23">
        <f>IF($A118="","",IFERROR(TRIM(INDEX(Responses!$A$2:$AN$301,MATCH($A118,Responses!$AS$2:$AS$301,0),MATCH(Lists!$B$23,Responses!$A$1:$AN$1,0))&amp;""),""))</f>
        <v/>
      </c>
    </row>
    <row r="119" ht="60" customHeight="1">
      <c r="A119" s="23">
        <f>IF(ISNUMBER(MATCH(115,Responses!$AS$2:$AS$301,0)),115,"")</f>
        <v/>
      </c>
      <c r="B119" s="23">
        <f>IF($A119="","",IFERROR(TRIM(INDEX(Responses!$A$2:$AN$301,MATCH($A119,Responses!$AS$2:$AS$301,0),MATCH(Lists!$B$3,Responses!$A$1:$AN$1,0))&amp;""),""))</f>
        <v/>
      </c>
      <c r="C119" s="23">
        <f>IF($A119="","",IF(IFERROR(TRIM(INDEX(Responses!$A$2:$AN$301,MATCH($A119,Responses!$AS$2:$AS$301,0),MATCH(Lists!$B$5,Responses!$A$1:$AN$1,0))&amp;""),"")&lt;&gt;"",IFERROR(TRIM(INDEX(Responses!$A$2:$AN$301,MATCH($A119,Responses!$AS$2:$AS$301,0),MATCH(Lists!$B$5,Responses!$A$1:$AN$1,0))&amp;""),""),IFERROR(TRIM(INDEX(Responses!$A$2:$AN$301,MATCH($A119,Responses!$AS$2:$AS$301,0),MATCH(Lists!$B$6,Responses!$A$1:$AN$1,0))&amp;""),"")))</f>
        <v/>
      </c>
      <c r="D119" s="23">
        <f>IF($A119="","",IFERROR(TRIM(INDEX(Responses!$A$2:$AN$301,MATCH($A119,Responses!$AS$2:$AS$301,0),MATCH(Lists!$B$20,Responses!$A$1:$AN$1,0))&amp;""),""))</f>
        <v/>
      </c>
      <c r="E119" s="23">
        <f>IF($A119="","",IFERROR(TRIM(INDEX(Responses!$A$2:$AN$301,MATCH($A119,Responses!$AS$2:$AS$301,0),MATCH(Lists!$B$21,Responses!$A$1:$AN$1,0))&amp;""),""))</f>
        <v/>
      </c>
      <c r="F119" s="23">
        <f>IF($A119="","",IFERROR(TRIM(INDEX(Responses!$A$2:$AN$301,MATCH($A119,Responses!$AS$2:$AS$301,0),MATCH(Lists!$B$22,Responses!$A$1:$AN$1,0))&amp;""),""))</f>
        <v/>
      </c>
      <c r="G119" s="23">
        <f>IF($A119="","",IFERROR(TRIM(INDEX(Responses!$A$2:$AN$301,MATCH($A119,Responses!$AS$2:$AS$301,0),MATCH(Lists!$B$23,Responses!$A$1:$AN$1,0))&amp;""),""))</f>
        <v/>
      </c>
    </row>
    <row r="120" ht="60" customHeight="1">
      <c r="A120" s="23">
        <f>IF(ISNUMBER(MATCH(116,Responses!$AS$2:$AS$301,0)),116,"")</f>
        <v/>
      </c>
      <c r="B120" s="23">
        <f>IF($A120="","",IFERROR(TRIM(INDEX(Responses!$A$2:$AN$301,MATCH($A120,Responses!$AS$2:$AS$301,0),MATCH(Lists!$B$3,Responses!$A$1:$AN$1,0))&amp;""),""))</f>
        <v/>
      </c>
      <c r="C120" s="23">
        <f>IF($A120="","",IF(IFERROR(TRIM(INDEX(Responses!$A$2:$AN$301,MATCH($A120,Responses!$AS$2:$AS$301,0),MATCH(Lists!$B$5,Responses!$A$1:$AN$1,0))&amp;""),"")&lt;&gt;"",IFERROR(TRIM(INDEX(Responses!$A$2:$AN$301,MATCH($A120,Responses!$AS$2:$AS$301,0),MATCH(Lists!$B$5,Responses!$A$1:$AN$1,0))&amp;""),""),IFERROR(TRIM(INDEX(Responses!$A$2:$AN$301,MATCH($A120,Responses!$AS$2:$AS$301,0),MATCH(Lists!$B$6,Responses!$A$1:$AN$1,0))&amp;""),"")))</f>
        <v/>
      </c>
      <c r="D120" s="23">
        <f>IF($A120="","",IFERROR(TRIM(INDEX(Responses!$A$2:$AN$301,MATCH($A120,Responses!$AS$2:$AS$301,0),MATCH(Lists!$B$20,Responses!$A$1:$AN$1,0))&amp;""),""))</f>
        <v/>
      </c>
      <c r="E120" s="23">
        <f>IF($A120="","",IFERROR(TRIM(INDEX(Responses!$A$2:$AN$301,MATCH($A120,Responses!$AS$2:$AS$301,0),MATCH(Lists!$B$21,Responses!$A$1:$AN$1,0))&amp;""),""))</f>
        <v/>
      </c>
      <c r="F120" s="23">
        <f>IF($A120="","",IFERROR(TRIM(INDEX(Responses!$A$2:$AN$301,MATCH($A120,Responses!$AS$2:$AS$301,0),MATCH(Lists!$B$22,Responses!$A$1:$AN$1,0))&amp;""),""))</f>
        <v/>
      </c>
      <c r="G120" s="23">
        <f>IF($A120="","",IFERROR(TRIM(INDEX(Responses!$A$2:$AN$301,MATCH($A120,Responses!$AS$2:$AS$301,0),MATCH(Lists!$B$23,Responses!$A$1:$AN$1,0))&amp;""),""))</f>
        <v/>
      </c>
    </row>
    <row r="121" ht="60" customHeight="1">
      <c r="A121" s="23">
        <f>IF(ISNUMBER(MATCH(117,Responses!$AS$2:$AS$301,0)),117,"")</f>
        <v/>
      </c>
      <c r="B121" s="23">
        <f>IF($A121="","",IFERROR(TRIM(INDEX(Responses!$A$2:$AN$301,MATCH($A121,Responses!$AS$2:$AS$301,0),MATCH(Lists!$B$3,Responses!$A$1:$AN$1,0))&amp;""),""))</f>
        <v/>
      </c>
      <c r="C121" s="23">
        <f>IF($A121="","",IF(IFERROR(TRIM(INDEX(Responses!$A$2:$AN$301,MATCH($A121,Responses!$AS$2:$AS$301,0),MATCH(Lists!$B$5,Responses!$A$1:$AN$1,0))&amp;""),"")&lt;&gt;"",IFERROR(TRIM(INDEX(Responses!$A$2:$AN$301,MATCH($A121,Responses!$AS$2:$AS$301,0),MATCH(Lists!$B$5,Responses!$A$1:$AN$1,0))&amp;""),""),IFERROR(TRIM(INDEX(Responses!$A$2:$AN$301,MATCH($A121,Responses!$AS$2:$AS$301,0),MATCH(Lists!$B$6,Responses!$A$1:$AN$1,0))&amp;""),"")))</f>
        <v/>
      </c>
      <c r="D121" s="23">
        <f>IF($A121="","",IFERROR(TRIM(INDEX(Responses!$A$2:$AN$301,MATCH($A121,Responses!$AS$2:$AS$301,0),MATCH(Lists!$B$20,Responses!$A$1:$AN$1,0))&amp;""),""))</f>
        <v/>
      </c>
      <c r="E121" s="23">
        <f>IF($A121="","",IFERROR(TRIM(INDEX(Responses!$A$2:$AN$301,MATCH($A121,Responses!$AS$2:$AS$301,0),MATCH(Lists!$B$21,Responses!$A$1:$AN$1,0))&amp;""),""))</f>
        <v/>
      </c>
      <c r="F121" s="23">
        <f>IF($A121="","",IFERROR(TRIM(INDEX(Responses!$A$2:$AN$301,MATCH($A121,Responses!$AS$2:$AS$301,0),MATCH(Lists!$B$22,Responses!$A$1:$AN$1,0))&amp;""),""))</f>
        <v/>
      </c>
      <c r="G121" s="23">
        <f>IF($A121="","",IFERROR(TRIM(INDEX(Responses!$A$2:$AN$301,MATCH($A121,Responses!$AS$2:$AS$301,0),MATCH(Lists!$B$23,Responses!$A$1:$AN$1,0))&amp;""),""))</f>
        <v/>
      </c>
    </row>
    <row r="122" ht="60" customHeight="1">
      <c r="A122" s="23">
        <f>IF(ISNUMBER(MATCH(118,Responses!$AS$2:$AS$301,0)),118,"")</f>
        <v/>
      </c>
      <c r="B122" s="23">
        <f>IF($A122="","",IFERROR(TRIM(INDEX(Responses!$A$2:$AN$301,MATCH($A122,Responses!$AS$2:$AS$301,0),MATCH(Lists!$B$3,Responses!$A$1:$AN$1,0))&amp;""),""))</f>
        <v/>
      </c>
      <c r="C122" s="23">
        <f>IF($A122="","",IF(IFERROR(TRIM(INDEX(Responses!$A$2:$AN$301,MATCH($A122,Responses!$AS$2:$AS$301,0),MATCH(Lists!$B$5,Responses!$A$1:$AN$1,0))&amp;""),"")&lt;&gt;"",IFERROR(TRIM(INDEX(Responses!$A$2:$AN$301,MATCH($A122,Responses!$AS$2:$AS$301,0),MATCH(Lists!$B$5,Responses!$A$1:$AN$1,0))&amp;""),""),IFERROR(TRIM(INDEX(Responses!$A$2:$AN$301,MATCH($A122,Responses!$AS$2:$AS$301,0),MATCH(Lists!$B$6,Responses!$A$1:$AN$1,0))&amp;""),"")))</f>
        <v/>
      </c>
      <c r="D122" s="23">
        <f>IF($A122="","",IFERROR(TRIM(INDEX(Responses!$A$2:$AN$301,MATCH($A122,Responses!$AS$2:$AS$301,0),MATCH(Lists!$B$20,Responses!$A$1:$AN$1,0))&amp;""),""))</f>
        <v/>
      </c>
      <c r="E122" s="23">
        <f>IF($A122="","",IFERROR(TRIM(INDEX(Responses!$A$2:$AN$301,MATCH($A122,Responses!$AS$2:$AS$301,0),MATCH(Lists!$B$21,Responses!$A$1:$AN$1,0))&amp;""),""))</f>
        <v/>
      </c>
      <c r="F122" s="23">
        <f>IF($A122="","",IFERROR(TRIM(INDEX(Responses!$A$2:$AN$301,MATCH($A122,Responses!$AS$2:$AS$301,0),MATCH(Lists!$B$22,Responses!$A$1:$AN$1,0))&amp;""),""))</f>
        <v/>
      </c>
      <c r="G122" s="23">
        <f>IF($A122="","",IFERROR(TRIM(INDEX(Responses!$A$2:$AN$301,MATCH($A122,Responses!$AS$2:$AS$301,0),MATCH(Lists!$B$23,Responses!$A$1:$AN$1,0))&amp;""),""))</f>
        <v/>
      </c>
    </row>
    <row r="123" ht="60" customHeight="1">
      <c r="A123" s="23">
        <f>IF(ISNUMBER(MATCH(119,Responses!$AS$2:$AS$301,0)),119,"")</f>
        <v/>
      </c>
      <c r="B123" s="23">
        <f>IF($A123="","",IFERROR(TRIM(INDEX(Responses!$A$2:$AN$301,MATCH($A123,Responses!$AS$2:$AS$301,0),MATCH(Lists!$B$3,Responses!$A$1:$AN$1,0))&amp;""),""))</f>
        <v/>
      </c>
      <c r="C123" s="23">
        <f>IF($A123="","",IF(IFERROR(TRIM(INDEX(Responses!$A$2:$AN$301,MATCH($A123,Responses!$AS$2:$AS$301,0),MATCH(Lists!$B$5,Responses!$A$1:$AN$1,0))&amp;""),"")&lt;&gt;"",IFERROR(TRIM(INDEX(Responses!$A$2:$AN$301,MATCH($A123,Responses!$AS$2:$AS$301,0),MATCH(Lists!$B$5,Responses!$A$1:$AN$1,0))&amp;""),""),IFERROR(TRIM(INDEX(Responses!$A$2:$AN$301,MATCH($A123,Responses!$AS$2:$AS$301,0),MATCH(Lists!$B$6,Responses!$A$1:$AN$1,0))&amp;""),"")))</f>
        <v/>
      </c>
      <c r="D123" s="23">
        <f>IF($A123="","",IFERROR(TRIM(INDEX(Responses!$A$2:$AN$301,MATCH($A123,Responses!$AS$2:$AS$301,0),MATCH(Lists!$B$20,Responses!$A$1:$AN$1,0))&amp;""),""))</f>
        <v/>
      </c>
      <c r="E123" s="23">
        <f>IF($A123="","",IFERROR(TRIM(INDEX(Responses!$A$2:$AN$301,MATCH($A123,Responses!$AS$2:$AS$301,0),MATCH(Lists!$B$21,Responses!$A$1:$AN$1,0))&amp;""),""))</f>
        <v/>
      </c>
      <c r="F123" s="23">
        <f>IF($A123="","",IFERROR(TRIM(INDEX(Responses!$A$2:$AN$301,MATCH($A123,Responses!$AS$2:$AS$301,0),MATCH(Lists!$B$22,Responses!$A$1:$AN$1,0))&amp;""),""))</f>
        <v/>
      </c>
      <c r="G123" s="23">
        <f>IF($A123="","",IFERROR(TRIM(INDEX(Responses!$A$2:$AN$301,MATCH($A123,Responses!$AS$2:$AS$301,0),MATCH(Lists!$B$23,Responses!$A$1:$AN$1,0))&amp;""),""))</f>
        <v/>
      </c>
    </row>
    <row r="124" ht="60" customHeight="1">
      <c r="A124" s="23">
        <f>IF(ISNUMBER(MATCH(120,Responses!$AS$2:$AS$301,0)),120,"")</f>
        <v/>
      </c>
      <c r="B124" s="23">
        <f>IF($A124="","",IFERROR(TRIM(INDEX(Responses!$A$2:$AN$301,MATCH($A124,Responses!$AS$2:$AS$301,0),MATCH(Lists!$B$3,Responses!$A$1:$AN$1,0))&amp;""),""))</f>
        <v/>
      </c>
      <c r="C124" s="23">
        <f>IF($A124="","",IF(IFERROR(TRIM(INDEX(Responses!$A$2:$AN$301,MATCH($A124,Responses!$AS$2:$AS$301,0),MATCH(Lists!$B$5,Responses!$A$1:$AN$1,0))&amp;""),"")&lt;&gt;"",IFERROR(TRIM(INDEX(Responses!$A$2:$AN$301,MATCH($A124,Responses!$AS$2:$AS$301,0),MATCH(Lists!$B$5,Responses!$A$1:$AN$1,0))&amp;""),""),IFERROR(TRIM(INDEX(Responses!$A$2:$AN$301,MATCH($A124,Responses!$AS$2:$AS$301,0),MATCH(Lists!$B$6,Responses!$A$1:$AN$1,0))&amp;""),"")))</f>
        <v/>
      </c>
      <c r="D124" s="23">
        <f>IF($A124="","",IFERROR(TRIM(INDEX(Responses!$A$2:$AN$301,MATCH($A124,Responses!$AS$2:$AS$301,0),MATCH(Lists!$B$20,Responses!$A$1:$AN$1,0))&amp;""),""))</f>
        <v/>
      </c>
      <c r="E124" s="23">
        <f>IF($A124="","",IFERROR(TRIM(INDEX(Responses!$A$2:$AN$301,MATCH($A124,Responses!$AS$2:$AS$301,0),MATCH(Lists!$B$21,Responses!$A$1:$AN$1,0))&amp;""),""))</f>
        <v/>
      </c>
      <c r="F124" s="23">
        <f>IF($A124="","",IFERROR(TRIM(INDEX(Responses!$A$2:$AN$301,MATCH($A124,Responses!$AS$2:$AS$301,0),MATCH(Lists!$B$22,Responses!$A$1:$AN$1,0))&amp;""),""))</f>
        <v/>
      </c>
      <c r="G124" s="23">
        <f>IF($A124="","",IFERROR(TRIM(INDEX(Responses!$A$2:$AN$301,MATCH($A124,Responses!$AS$2:$AS$301,0),MATCH(Lists!$B$23,Responses!$A$1:$AN$1,0))&amp;""),""))</f>
        <v/>
      </c>
    </row>
    <row r="125" ht="60" customHeight="1">
      <c r="A125" s="23">
        <f>IF(ISNUMBER(MATCH(121,Responses!$AS$2:$AS$301,0)),121,"")</f>
        <v/>
      </c>
      <c r="B125" s="23">
        <f>IF($A125="","",IFERROR(TRIM(INDEX(Responses!$A$2:$AN$301,MATCH($A125,Responses!$AS$2:$AS$301,0),MATCH(Lists!$B$3,Responses!$A$1:$AN$1,0))&amp;""),""))</f>
        <v/>
      </c>
      <c r="C125" s="23">
        <f>IF($A125="","",IF(IFERROR(TRIM(INDEX(Responses!$A$2:$AN$301,MATCH($A125,Responses!$AS$2:$AS$301,0),MATCH(Lists!$B$5,Responses!$A$1:$AN$1,0))&amp;""),"")&lt;&gt;"",IFERROR(TRIM(INDEX(Responses!$A$2:$AN$301,MATCH($A125,Responses!$AS$2:$AS$301,0),MATCH(Lists!$B$5,Responses!$A$1:$AN$1,0))&amp;""),""),IFERROR(TRIM(INDEX(Responses!$A$2:$AN$301,MATCH($A125,Responses!$AS$2:$AS$301,0),MATCH(Lists!$B$6,Responses!$A$1:$AN$1,0))&amp;""),"")))</f>
        <v/>
      </c>
      <c r="D125" s="23">
        <f>IF($A125="","",IFERROR(TRIM(INDEX(Responses!$A$2:$AN$301,MATCH($A125,Responses!$AS$2:$AS$301,0),MATCH(Lists!$B$20,Responses!$A$1:$AN$1,0))&amp;""),""))</f>
        <v/>
      </c>
      <c r="E125" s="23">
        <f>IF($A125="","",IFERROR(TRIM(INDEX(Responses!$A$2:$AN$301,MATCH($A125,Responses!$AS$2:$AS$301,0),MATCH(Lists!$B$21,Responses!$A$1:$AN$1,0))&amp;""),""))</f>
        <v/>
      </c>
      <c r="F125" s="23">
        <f>IF($A125="","",IFERROR(TRIM(INDEX(Responses!$A$2:$AN$301,MATCH($A125,Responses!$AS$2:$AS$301,0),MATCH(Lists!$B$22,Responses!$A$1:$AN$1,0))&amp;""),""))</f>
        <v/>
      </c>
      <c r="G125" s="23">
        <f>IF($A125="","",IFERROR(TRIM(INDEX(Responses!$A$2:$AN$301,MATCH($A125,Responses!$AS$2:$AS$301,0),MATCH(Lists!$B$23,Responses!$A$1:$AN$1,0))&amp;""),""))</f>
        <v/>
      </c>
    </row>
    <row r="126" ht="60" customHeight="1">
      <c r="A126" s="23">
        <f>IF(ISNUMBER(MATCH(122,Responses!$AS$2:$AS$301,0)),122,"")</f>
        <v/>
      </c>
      <c r="B126" s="23">
        <f>IF($A126="","",IFERROR(TRIM(INDEX(Responses!$A$2:$AN$301,MATCH($A126,Responses!$AS$2:$AS$301,0),MATCH(Lists!$B$3,Responses!$A$1:$AN$1,0))&amp;""),""))</f>
        <v/>
      </c>
      <c r="C126" s="23">
        <f>IF($A126="","",IF(IFERROR(TRIM(INDEX(Responses!$A$2:$AN$301,MATCH($A126,Responses!$AS$2:$AS$301,0),MATCH(Lists!$B$5,Responses!$A$1:$AN$1,0))&amp;""),"")&lt;&gt;"",IFERROR(TRIM(INDEX(Responses!$A$2:$AN$301,MATCH($A126,Responses!$AS$2:$AS$301,0),MATCH(Lists!$B$5,Responses!$A$1:$AN$1,0))&amp;""),""),IFERROR(TRIM(INDEX(Responses!$A$2:$AN$301,MATCH($A126,Responses!$AS$2:$AS$301,0),MATCH(Lists!$B$6,Responses!$A$1:$AN$1,0))&amp;""),"")))</f>
        <v/>
      </c>
      <c r="D126" s="23">
        <f>IF($A126="","",IFERROR(TRIM(INDEX(Responses!$A$2:$AN$301,MATCH($A126,Responses!$AS$2:$AS$301,0),MATCH(Lists!$B$20,Responses!$A$1:$AN$1,0))&amp;""),""))</f>
        <v/>
      </c>
      <c r="E126" s="23">
        <f>IF($A126="","",IFERROR(TRIM(INDEX(Responses!$A$2:$AN$301,MATCH($A126,Responses!$AS$2:$AS$301,0),MATCH(Lists!$B$21,Responses!$A$1:$AN$1,0))&amp;""),""))</f>
        <v/>
      </c>
      <c r="F126" s="23">
        <f>IF($A126="","",IFERROR(TRIM(INDEX(Responses!$A$2:$AN$301,MATCH($A126,Responses!$AS$2:$AS$301,0),MATCH(Lists!$B$22,Responses!$A$1:$AN$1,0))&amp;""),""))</f>
        <v/>
      </c>
      <c r="G126" s="23">
        <f>IF($A126="","",IFERROR(TRIM(INDEX(Responses!$A$2:$AN$301,MATCH($A126,Responses!$AS$2:$AS$301,0),MATCH(Lists!$B$23,Responses!$A$1:$AN$1,0))&amp;""),""))</f>
        <v/>
      </c>
    </row>
    <row r="127" ht="60" customHeight="1">
      <c r="A127" s="23">
        <f>IF(ISNUMBER(MATCH(123,Responses!$AS$2:$AS$301,0)),123,"")</f>
        <v/>
      </c>
      <c r="B127" s="23">
        <f>IF($A127="","",IFERROR(TRIM(INDEX(Responses!$A$2:$AN$301,MATCH($A127,Responses!$AS$2:$AS$301,0),MATCH(Lists!$B$3,Responses!$A$1:$AN$1,0))&amp;""),""))</f>
        <v/>
      </c>
      <c r="C127" s="23">
        <f>IF($A127="","",IF(IFERROR(TRIM(INDEX(Responses!$A$2:$AN$301,MATCH($A127,Responses!$AS$2:$AS$301,0),MATCH(Lists!$B$5,Responses!$A$1:$AN$1,0))&amp;""),"")&lt;&gt;"",IFERROR(TRIM(INDEX(Responses!$A$2:$AN$301,MATCH($A127,Responses!$AS$2:$AS$301,0),MATCH(Lists!$B$5,Responses!$A$1:$AN$1,0))&amp;""),""),IFERROR(TRIM(INDEX(Responses!$A$2:$AN$301,MATCH($A127,Responses!$AS$2:$AS$301,0),MATCH(Lists!$B$6,Responses!$A$1:$AN$1,0))&amp;""),"")))</f>
        <v/>
      </c>
      <c r="D127" s="23">
        <f>IF($A127="","",IFERROR(TRIM(INDEX(Responses!$A$2:$AN$301,MATCH($A127,Responses!$AS$2:$AS$301,0),MATCH(Lists!$B$20,Responses!$A$1:$AN$1,0))&amp;""),""))</f>
        <v/>
      </c>
      <c r="E127" s="23">
        <f>IF($A127="","",IFERROR(TRIM(INDEX(Responses!$A$2:$AN$301,MATCH($A127,Responses!$AS$2:$AS$301,0),MATCH(Lists!$B$21,Responses!$A$1:$AN$1,0))&amp;""),""))</f>
        <v/>
      </c>
      <c r="F127" s="23">
        <f>IF($A127="","",IFERROR(TRIM(INDEX(Responses!$A$2:$AN$301,MATCH($A127,Responses!$AS$2:$AS$301,0),MATCH(Lists!$B$22,Responses!$A$1:$AN$1,0))&amp;""),""))</f>
        <v/>
      </c>
      <c r="G127" s="23">
        <f>IF($A127="","",IFERROR(TRIM(INDEX(Responses!$A$2:$AN$301,MATCH($A127,Responses!$AS$2:$AS$301,0),MATCH(Lists!$B$23,Responses!$A$1:$AN$1,0))&amp;""),""))</f>
        <v/>
      </c>
    </row>
    <row r="128" ht="60" customHeight="1">
      <c r="A128" s="23">
        <f>IF(ISNUMBER(MATCH(124,Responses!$AS$2:$AS$301,0)),124,"")</f>
        <v/>
      </c>
      <c r="B128" s="23">
        <f>IF($A128="","",IFERROR(TRIM(INDEX(Responses!$A$2:$AN$301,MATCH($A128,Responses!$AS$2:$AS$301,0),MATCH(Lists!$B$3,Responses!$A$1:$AN$1,0))&amp;""),""))</f>
        <v/>
      </c>
      <c r="C128" s="23">
        <f>IF($A128="","",IF(IFERROR(TRIM(INDEX(Responses!$A$2:$AN$301,MATCH($A128,Responses!$AS$2:$AS$301,0),MATCH(Lists!$B$5,Responses!$A$1:$AN$1,0))&amp;""),"")&lt;&gt;"",IFERROR(TRIM(INDEX(Responses!$A$2:$AN$301,MATCH($A128,Responses!$AS$2:$AS$301,0),MATCH(Lists!$B$5,Responses!$A$1:$AN$1,0))&amp;""),""),IFERROR(TRIM(INDEX(Responses!$A$2:$AN$301,MATCH($A128,Responses!$AS$2:$AS$301,0),MATCH(Lists!$B$6,Responses!$A$1:$AN$1,0))&amp;""),"")))</f>
        <v/>
      </c>
      <c r="D128" s="23">
        <f>IF($A128="","",IFERROR(TRIM(INDEX(Responses!$A$2:$AN$301,MATCH($A128,Responses!$AS$2:$AS$301,0),MATCH(Lists!$B$20,Responses!$A$1:$AN$1,0))&amp;""),""))</f>
        <v/>
      </c>
      <c r="E128" s="23">
        <f>IF($A128="","",IFERROR(TRIM(INDEX(Responses!$A$2:$AN$301,MATCH($A128,Responses!$AS$2:$AS$301,0),MATCH(Lists!$B$21,Responses!$A$1:$AN$1,0))&amp;""),""))</f>
        <v/>
      </c>
      <c r="F128" s="23">
        <f>IF($A128="","",IFERROR(TRIM(INDEX(Responses!$A$2:$AN$301,MATCH($A128,Responses!$AS$2:$AS$301,0),MATCH(Lists!$B$22,Responses!$A$1:$AN$1,0))&amp;""),""))</f>
        <v/>
      </c>
      <c r="G128" s="23">
        <f>IF($A128="","",IFERROR(TRIM(INDEX(Responses!$A$2:$AN$301,MATCH($A128,Responses!$AS$2:$AS$301,0),MATCH(Lists!$B$23,Responses!$A$1:$AN$1,0))&amp;""),""))</f>
        <v/>
      </c>
    </row>
    <row r="129" ht="60" customHeight="1">
      <c r="A129" s="23">
        <f>IF(ISNUMBER(MATCH(125,Responses!$AS$2:$AS$301,0)),125,"")</f>
        <v/>
      </c>
      <c r="B129" s="23">
        <f>IF($A129="","",IFERROR(TRIM(INDEX(Responses!$A$2:$AN$301,MATCH($A129,Responses!$AS$2:$AS$301,0),MATCH(Lists!$B$3,Responses!$A$1:$AN$1,0))&amp;""),""))</f>
        <v/>
      </c>
      <c r="C129" s="23">
        <f>IF($A129="","",IF(IFERROR(TRIM(INDEX(Responses!$A$2:$AN$301,MATCH($A129,Responses!$AS$2:$AS$301,0),MATCH(Lists!$B$5,Responses!$A$1:$AN$1,0))&amp;""),"")&lt;&gt;"",IFERROR(TRIM(INDEX(Responses!$A$2:$AN$301,MATCH($A129,Responses!$AS$2:$AS$301,0),MATCH(Lists!$B$5,Responses!$A$1:$AN$1,0))&amp;""),""),IFERROR(TRIM(INDEX(Responses!$A$2:$AN$301,MATCH($A129,Responses!$AS$2:$AS$301,0),MATCH(Lists!$B$6,Responses!$A$1:$AN$1,0))&amp;""),"")))</f>
        <v/>
      </c>
      <c r="D129" s="23">
        <f>IF($A129="","",IFERROR(TRIM(INDEX(Responses!$A$2:$AN$301,MATCH($A129,Responses!$AS$2:$AS$301,0),MATCH(Lists!$B$20,Responses!$A$1:$AN$1,0))&amp;""),""))</f>
        <v/>
      </c>
      <c r="E129" s="23">
        <f>IF($A129="","",IFERROR(TRIM(INDEX(Responses!$A$2:$AN$301,MATCH($A129,Responses!$AS$2:$AS$301,0),MATCH(Lists!$B$21,Responses!$A$1:$AN$1,0))&amp;""),""))</f>
        <v/>
      </c>
      <c r="F129" s="23">
        <f>IF($A129="","",IFERROR(TRIM(INDEX(Responses!$A$2:$AN$301,MATCH($A129,Responses!$AS$2:$AS$301,0),MATCH(Lists!$B$22,Responses!$A$1:$AN$1,0))&amp;""),""))</f>
        <v/>
      </c>
      <c r="G129" s="23">
        <f>IF($A129="","",IFERROR(TRIM(INDEX(Responses!$A$2:$AN$301,MATCH($A129,Responses!$AS$2:$AS$301,0),MATCH(Lists!$B$23,Responses!$A$1:$AN$1,0))&amp;""),""))</f>
        <v/>
      </c>
    </row>
    <row r="130" ht="60" customHeight="1">
      <c r="A130" s="23">
        <f>IF(ISNUMBER(MATCH(126,Responses!$AS$2:$AS$301,0)),126,"")</f>
        <v/>
      </c>
      <c r="B130" s="23">
        <f>IF($A130="","",IFERROR(TRIM(INDEX(Responses!$A$2:$AN$301,MATCH($A130,Responses!$AS$2:$AS$301,0),MATCH(Lists!$B$3,Responses!$A$1:$AN$1,0))&amp;""),""))</f>
        <v/>
      </c>
      <c r="C130" s="23">
        <f>IF($A130="","",IF(IFERROR(TRIM(INDEX(Responses!$A$2:$AN$301,MATCH($A130,Responses!$AS$2:$AS$301,0),MATCH(Lists!$B$5,Responses!$A$1:$AN$1,0))&amp;""),"")&lt;&gt;"",IFERROR(TRIM(INDEX(Responses!$A$2:$AN$301,MATCH($A130,Responses!$AS$2:$AS$301,0),MATCH(Lists!$B$5,Responses!$A$1:$AN$1,0))&amp;""),""),IFERROR(TRIM(INDEX(Responses!$A$2:$AN$301,MATCH($A130,Responses!$AS$2:$AS$301,0),MATCH(Lists!$B$6,Responses!$A$1:$AN$1,0))&amp;""),"")))</f>
        <v/>
      </c>
      <c r="D130" s="23">
        <f>IF($A130="","",IFERROR(TRIM(INDEX(Responses!$A$2:$AN$301,MATCH($A130,Responses!$AS$2:$AS$301,0),MATCH(Lists!$B$20,Responses!$A$1:$AN$1,0))&amp;""),""))</f>
        <v/>
      </c>
      <c r="E130" s="23">
        <f>IF($A130="","",IFERROR(TRIM(INDEX(Responses!$A$2:$AN$301,MATCH($A130,Responses!$AS$2:$AS$301,0),MATCH(Lists!$B$21,Responses!$A$1:$AN$1,0))&amp;""),""))</f>
        <v/>
      </c>
      <c r="F130" s="23">
        <f>IF($A130="","",IFERROR(TRIM(INDEX(Responses!$A$2:$AN$301,MATCH($A130,Responses!$AS$2:$AS$301,0),MATCH(Lists!$B$22,Responses!$A$1:$AN$1,0))&amp;""),""))</f>
        <v/>
      </c>
      <c r="G130" s="23">
        <f>IF($A130="","",IFERROR(TRIM(INDEX(Responses!$A$2:$AN$301,MATCH($A130,Responses!$AS$2:$AS$301,0),MATCH(Lists!$B$23,Responses!$A$1:$AN$1,0))&amp;""),""))</f>
        <v/>
      </c>
    </row>
    <row r="131" ht="60" customHeight="1">
      <c r="A131" s="23">
        <f>IF(ISNUMBER(MATCH(127,Responses!$AS$2:$AS$301,0)),127,"")</f>
        <v/>
      </c>
      <c r="B131" s="23">
        <f>IF($A131="","",IFERROR(TRIM(INDEX(Responses!$A$2:$AN$301,MATCH($A131,Responses!$AS$2:$AS$301,0),MATCH(Lists!$B$3,Responses!$A$1:$AN$1,0))&amp;""),""))</f>
        <v/>
      </c>
      <c r="C131" s="23">
        <f>IF($A131="","",IF(IFERROR(TRIM(INDEX(Responses!$A$2:$AN$301,MATCH($A131,Responses!$AS$2:$AS$301,0),MATCH(Lists!$B$5,Responses!$A$1:$AN$1,0))&amp;""),"")&lt;&gt;"",IFERROR(TRIM(INDEX(Responses!$A$2:$AN$301,MATCH($A131,Responses!$AS$2:$AS$301,0),MATCH(Lists!$B$5,Responses!$A$1:$AN$1,0))&amp;""),""),IFERROR(TRIM(INDEX(Responses!$A$2:$AN$301,MATCH($A131,Responses!$AS$2:$AS$301,0),MATCH(Lists!$B$6,Responses!$A$1:$AN$1,0))&amp;""),"")))</f>
        <v/>
      </c>
      <c r="D131" s="23">
        <f>IF($A131="","",IFERROR(TRIM(INDEX(Responses!$A$2:$AN$301,MATCH($A131,Responses!$AS$2:$AS$301,0),MATCH(Lists!$B$20,Responses!$A$1:$AN$1,0))&amp;""),""))</f>
        <v/>
      </c>
      <c r="E131" s="23">
        <f>IF($A131="","",IFERROR(TRIM(INDEX(Responses!$A$2:$AN$301,MATCH($A131,Responses!$AS$2:$AS$301,0),MATCH(Lists!$B$21,Responses!$A$1:$AN$1,0))&amp;""),""))</f>
        <v/>
      </c>
      <c r="F131" s="23">
        <f>IF($A131="","",IFERROR(TRIM(INDEX(Responses!$A$2:$AN$301,MATCH($A131,Responses!$AS$2:$AS$301,0),MATCH(Lists!$B$22,Responses!$A$1:$AN$1,0))&amp;""),""))</f>
        <v/>
      </c>
      <c r="G131" s="23">
        <f>IF($A131="","",IFERROR(TRIM(INDEX(Responses!$A$2:$AN$301,MATCH($A131,Responses!$AS$2:$AS$301,0),MATCH(Lists!$B$23,Responses!$A$1:$AN$1,0))&amp;""),""))</f>
        <v/>
      </c>
    </row>
    <row r="132" ht="60" customHeight="1">
      <c r="A132" s="23">
        <f>IF(ISNUMBER(MATCH(128,Responses!$AS$2:$AS$301,0)),128,"")</f>
        <v/>
      </c>
      <c r="B132" s="23">
        <f>IF($A132="","",IFERROR(TRIM(INDEX(Responses!$A$2:$AN$301,MATCH($A132,Responses!$AS$2:$AS$301,0),MATCH(Lists!$B$3,Responses!$A$1:$AN$1,0))&amp;""),""))</f>
        <v/>
      </c>
      <c r="C132" s="23">
        <f>IF($A132="","",IF(IFERROR(TRIM(INDEX(Responses!$A$2:$AN$301,MATCH($A132,Responses!$AS$2:$AS$301,0),MATCH(Lists!$B$5,Responses!$A$1:$AN$1,0))&amp;""),"")&lt;&gt;"",IFERROR(TRIM(INDEX(Responses!$A$2:$AN$301,MATCH($A132,Responses!$AS$2:$AS$301,0),MATCH(Lists!$B$5,Responses!$A$1:$AN$1,0))&amp;""),""),IFERROR(TRIM(INDEX(Responses!$A$2:$AN$301,MATCH($A132,Responses!$AS$2:$AS$301,0),MATCH(Lists!$B$6,Responses!$A$1:$AN$1,0))&amp;""),"")))</f>
        <v/>
      </c>
      <c r="D132" s="23">
        <f>IF($A132="","",IFERROR(TRIM(INDEX(Responses!$A$2:$AN$301,MATCH($A132,Responses!$AS$2:$AS$301,0),MATCH(Lists!$B$20,Responses!$A$1:$AN$1,0))&amp;""),""))</f>
        <v/>
      </c>
      <c r="E132" s="23">
        <f>IF($A132="","",IFERROR(TRIM(INDEX(Responses!$A$2:$AN$301,MATCH($A132,Responses!$AS$2:$AS$301,0),MATCH(Lists!$B$21,Responses!$A$1:$AN$1,0))&amp;""),""))</f>
        <v/>
      </c>
      <c r="F132" s="23">
        <f>IF($A132="","",IFERROR(TRIM(INDEX(Responses!$A$2:$AN$301,MATCH($A132,Responses!$AS$2:$AS$301,0),MATCH(Lists!$B$22,Responses!$A$1:$AN$1,0))&amp;""),""))</f>
        <v/>
      </c>
      <c r="G132" s="23">
        <f>IF($A132="","",IFERROR(TRIM(INDEX(Responses!$A$2:$AN$301,MATCH($A132,Responses!$AS$2:$AS$301,0),MATCH(Lists!$B$23,Responses!$A$1:$AN$1,0))&amp;""),""))</f>
        <v/>
      </c>
    </row>
    <row r="133" ht="60" customHeight="1">
      <c r="A133" s="23">
        <f>IF(ISNUMBER(MATCH(129,Responses!$AS$2:$AS$301,0)),129,"")</f>
        <v/>
      </c>
      <c r="B133" s="23">
        <f>IF($A133="","",IFERROR(TRIM(INDEX(Responses!$A$2:$AN$301,MATCH($A133,Responses!$AS$2:$AS$301,0),MATCH(Lists!$B$3,Responses!$A$1:$AN$1,0))&amp;""),""))</f>
        <v/>
      </c>
      <c r="C133" s="23">
        <f>IF($A133="","",IF(IFERROR(TRIM(INDEX(Responses!$A$2:$AN$301,MATCH($A133,Responses!$AS$2:$AS$301,0),MATCH(Lists!$B$5,Responses!$A$1:$AN$1,0))&amp;""),"")&lt;&gt;"",IFERROR(TRIM(INDEX(Responses!$A$2:$AN$301,MATCH($A133,Responses!$AS$2:$AS$301,0),MATCH(Lists!$B$5,Responses!$A$1:$AN$1,0))&amp;""),""),IFERROR(TRIM(INDEX(Responses!$A$2:$AN$301,MATCH($A133,Responses!$AS$2:$AS$301,0),MATCH(Lists!$B$6,Responses!$A$1:$AN$1,0))&amp;""),"")))</f>
        <v/>
      </c>
      <c r="D133" s="23">
        <f>IF($A133="","",IFERROR(TRIM(INDEX(Responses!$A$2:$AN$301,MATCH($A133,Responses!$AS$2:$AS$301,0),MATCH(Lists!$B$20,Responses!$A$1:$AN$1,0))&amp;""),""))</f>
        <v/>
      </c>
      <c r="E133" s="23">
        <f>IF($A133="","",IFERROR(TRIM(INDEX(Responses!$A$2:$AN$301,MATCH($A133,Responses!$AS$2:$AS$301,0),MATCH(Lists!$B$21,Responses!$A$1:$AN$1,0))&amp;""),""))</f>
        <v/>
      </c>
      <c r="F133" s="23">
        <f>IF($A133="","",IFERROR(TRIM(INDEX(Responses!$A$2:$AN$301,MATCH($A133,Responses!$AS$2:$AS$301,0),MATCH(Lists!$B$22,Responses!$A$1:$AN$1,0))&amp;""),""))</f>
        <v/>
      </c>
      <c r="G133" s="23">
        <f>IF($A133="","",IFERROR(TRIM(INDEX(Responses!$A$2:$AN$301,MATCH($A133,Responses!$AS$2:$AS$301,0),MATCH(Lists!$B$23,Responses!$A$1:$AN$1,0))&amp;""),""))</f>
        <v/>
      </c>
    </row>
    <row r="134" ht="60" customHeight="1">
      <c r="A134" s="23">
        <f>IF(ISNUMBER(MATCH(130,Responses!$AS$2:$AS$301,0)),130,"")</f>
        <v/>
      </c>
      <c r="B134" s="23">
        <f>IF($A134="","",IFERROR(TRIM(INDEX(Responses!$A$2:$AN$301,MATCH($A134,Responses!$AS$2:$AS$301,0),MATCH(Lists!$B$3,Responses!$A$1:$AN$1,0))&amp;""),""))</f>
        <v/>
      </c>
      <c r="C134" s="23">
        <f>IF($A134="","",IF(IFERROR(TRIM(INDEX(Responses!$A$2:$AN$301,MATCH($A134,Responses!$AS$2:$AS$301,0),MATCH(Lists!$B$5,Responses!$A$1:$AN$1,0))&amp;""),"")&lt;&gt;"",IFERROR(TRIM(INDEX(Responses!$A$2:$AN$301,MATCH($A134,Responses!$AS$2:$AS$301,0),MATCH(Lists!$B$5,Responses!$A$1:$AN$1,0))&amp;""),""),IFERROR(TRIM(INDEX(Responses!$A$2:$AN$301,MATCH($A134,Responses!$AS$2:$AS$301,0),MATCH(Lists!$B$6,Responses!$A$1:$AN$1,0))&amp;""),"")))</f>
        <v/>
      </c>
      <c r="D134" s="23">
        <f>IF($A134="","",IFERROR(TRIM(INDEX(Responses!$A$2:$AN$301,MATCH($A134,Responses!$AS$2:$AS$301,0),MATCH(Lists!$B$20,Responses!$A$1:$AN$1,0))&amp;""),""))</f>
        <v/>
      </c>
      <c r="E134" s="23">
        <f>IF($A134="","",IFERROR(TRIM(INDEX(Responses!$A$2:$AN$301,MATCH($A134,Responses!$AS$2:$AS$301,0),MATCH(Lists!$B$21,Responses!$A$1:$AN$1,0))&amp;""),""))</f>
        <v/>
      </c>
      <c r="F134" s="23">
        <f>IF($A134="","",IFERROR(TRIM(INDEX(Responses!$A$2:$AN$301,MATCH($A134,Responses!$AS$2:$AS$301,0),MATCH(Lists!$B$22,Responses!$A$1:$AN$1,0))&amp;""),""))</f>
        <v/>
      </c>
      <c r="G134" s="23">
        <f>IF($A134="","",IFERROR(TRIM(INDEX(Responses!$A$2:$AN$301,MATCH($A134,Responses!$AS$2:$AS$301,0),MATCH(Lists!$B$23,Responses!$A$1:$AN$1,0))&amp;""),""))</f>
        <v/>
      </c>
    </row>
    <row r="135" ht="60" customHeight="1">
      <c r="A135" s="23">
        <f>IF(ISNUMBER(MATCH(131,Responses!$AS$2:$AS$301,0)),131,"")</f>
        <v/>
      </c>
      <c r="B135" s="23">
        <f>IF($A135="","",IFERROR(TRIM(INDEX(Responses!$A$2:$AN$301,MATCH($A135,Responses!$AS$2:$AS$301,0),MATCH(Lists!$B$3,Responses!$A$1:$AN$1,0))&amp;""),""))</f>
        <v/>
      </c>
      <c r="C135" s="23">
        <f>IF($A135="","",IF(IFERROR(TRIM(INDEX(Responses!$A$2:$AN$301,MATCH($A135,Responses!$AS$2:$AS$301,0),MATCH(Lists!$B$5,Responses!$A$1:$AN$1,0))&amp;""),"")&lt;&gt;"",IFERROR(TRIM(INDEX(Responses!$A$2:$AN$301,MATCH($A135,Responses!$AS$2:$AS$301,0),MATCH(Lists!$B$5,Responses!$A$1:$AN$1,0))&amp;""),""),IFERROR(TRIM(INDEX(Responses!$A$2:$AN$301,MATCH($A135,Responses!$AS$2:$AS$301,0),MATCH(Lists!$B$6,Responses!$A$1:$AN$1,0))&amp;""),"")))</f>
        <v/>
      </c>
      <c r="D135" s="23">
        <f>IF($A135="","",IFERROR(TRIM(INDEX(Responses!$A$2:$AN$301,MATCH($A135,Responses!$AS$2:$AS$301,0),MATCH(Lists!$B$20,Responses!$A$1:$AN$1,0))&amp;""),""))</f>
        <v/>
      </c>
      <c r="E135" s="23">
        <f>IF($A135="","",IFERROR(TRIM(INDEX(Responses!$A$2:$AN$301,MATCH($A135,Responses!$AS$2:$AS$301,0),MATCH(Lists!$B$21,Responses!$A$1:$AN$1,0))&amp;""),""))</f>
        <v/>
      </c>
      <c r="F135" s="23">
        <f>IF($A135="","",IFERROR(TRIM(INDEX(Responses!$A$2:$AN$301,MATCH($A135,Responses!$AS$2:$AS$301,0),MATCH(Lists!$B$22,Responses!$A$1:$AN$1,0))&amp;""),""))</f>
        <v/>
      </c>
      <c r="G135" s="23">
        <f>IF($A135="","",IFERROR(TRIM(INDEX(Responses!$A$2:$AN$301,MATCH($A135,Responses!$AS$2:$AS$301,0),MATCH(Lists!$B$23,Responses!$A$1:$AN$1,0))&amp;""),""))</f>
        <v/>
      </c>
    </row>
    <row r="136" ht="60" customHeight="1">
      <c r="A136" s="23">
        <f>IF(ISNUMBER(MATCH(132,Responses!$AS$2:$AS$301,0)),132,"")</f>
        <v/>
      </c>
      <c r="B136" s="23">
        <f>IF($A136="","",IFERROR(TRIM(INDEX(Responses!$A$2:$AN$301,MATCH($A136,Responses!$AS$2:$AS$301,0),MATCH(Lists!$B$3,Responses!$A$1:$AN$1,0))&amp;""),""))</f>
        <v/>
      </c>
      <c r="C136" s="23">
        <f>IF($A136="","",IF(IFERROR(TRIM(INDEX(Responses!$A$2:$AN$301,MATCH($A136,Responses!$AS$2:$AS$301,0),MATCH(Lists!$B$5,Responses!$A$1:$AN$1,0))&amp;""),"")&lt;&gt;"",IFERROR(TRIM(INDEX(Responses!$A$2:$AN$301,MATCH($A136,Responses!$AS$2:$AS$301,0),MATCH(Lists!$B$5,Responses!$A$1:$AN$1,0))&amp;""),""),IFERROR(TRIM(INDEX(Responses!$A$2:$AN$301,MATCH($A136,Responses!$AS$2:$AS$301,0),MATCH(Lists!$B$6,Responses!$A$1:$AN$1,0))&amp;""),"")))</f>
        <v/>
      </c>
      <c r="D136" s="23">
        <f>IF($A136="","",IFERROR(TRIM(INDEX(Responses!$A$2:$AN$301,MATCH($A136,Responses!$AS$2:$AS$301,0),MATCH(Lists!$B$20,Responses!$A$1:$AN$1,0))&amp;""),""))</f>
        <v/>
      </c>
      <c r="E136" s="23">
        <f>IF($A136="","",IFERROR(TRIM(INDEX(Responses!$A$2:$AN$301,MATCH($A136,Responses!$AS$2:$AS$301,0),MATCH(Lists!$B$21,Responses!$A$1:$AN$1,0))&amp;""),""))</f>
        <v/>
      </c>
      <c r="F136" s="23">
        <f>IF($A136="","",IFERROR(TRIM(INDEX(Responses!$A$2:$AN$301,MATCH($A136,Responses!$AS$2:$AS$301,0),MATCH(Lists!$B$22,Responses!$A$1:$AN$1,0))&amp;""),""))</f>
        <v/>
      </c>
      <c r="G136" s="23">
        <f>IF($A136="","",IFERROR(TRIM(INDEX(Responses!$A$2:$AN$301,MATCH($A136,Responses!$AS$2:$AS$301,0),MATCH(Lists!$B$23,Responses!$A$1:$AN$1,0))&amp;""),""))</f>
        <v/>
      </c>
    </row>
    <row r="137" ht="60" customHeight="1">
      <c r="A137" s="23">
        <f>IF(ISNUMBER(MATCH(133,Responses!$AS$2:$AS$301,0)),133,"")</f>
        <v/>
      </c>
      <c r="B137" s="23">
        <f>IF($A137="","",IFERROR(TRIM(INDEX(Responses!$A$2:$AN$301,MATCH($A137,Responses!$AS$2:$AS$301,0),MATCH(Lists!$B$3,Responses!$A$1:$AN$1,0))&amp;""),""))</f>
        <v/>
      </c>
      <c r="C137" s="23">
        <f>IF($A137="","",IF(IFERROR(TRIM(INDEX(Responses!$A$2:$AN$301,MATCH($A137,Responses!$AS$2:$AS$301,0),MATCH(Lists!$B$5,Responses!$A$1:$AN$1,0))&amp;""),"")&lt;&gt;"",IFERROR(TRIM(INDEX(Responses!$A$2:$AN$301,MATCH($A137,Responses!$AS$2:$AS$301,0),MATCH(Lists!$B$5,Responses!$A$1:$AN$1,0))&amp;""),""),IFERROR(TRIM(INDEX(Responses!$A$2:$AN$301,MATCH($A137,Responses!$AS$2:$AS$301,0),MATCH(Lists!$B$6,Responses!$A$1:$AN$1,0))&amp;""),"")))</f>
        <v/>
      </c>
      <c r="D137" s="23">
        <f>IF($A137="","",IFERROR(TRIM(INDEX(Responses!$A$2:$AN$301,MATCH($A137,Responses!$AS$2:$AS$301,0),MATCH(Lists!$B$20,Responses!$A$1:$AN$1,0))&amp;""),""))</f>
        <v/>
      </c>
      <c r="E137" s="23">
        <f>IF($A137="","",IFERROR(TRIM(INDEX(Responses!$A$2:$AN$301,MATCH($A137,Responses!$AS$2:$AS$301,0),MATCH(Lists!$B$21,Responses!$A$1:$AN$1,0))&amp;""),""))</f>
        <v/>
      </c>
      <c r="F137" s="23">
        <f>IF($A137="","",IFERROR(TRIM(INDEX(Responses!$A$2:$AN$301,MATCH($A137,Responses!$AS$2:$AS$301,0),MATCH(Lists!$B$22,Responses!$A$1:$AN$1,0))&amp;""),""))</f>
        <v/>
      </c>
      <c r="G137" s="23">
        <f>IF($A137="","",IFERROR(TRIM(INDEX(Responses!$A$2:$AN$301,MATCH($A137,Responses!$AS$2:$AS$301,0),MATCH(Lists!$B$23,Responses!$A$1:$AN$1,0))&amp;""),""))</f>
        <v/>
      </c>
    </row>
    <row r="138" ht="60" customHeight="1">
      <c r="A138" s="23">
        <f>IF(ISNUMBER(MATCH(134,Responses!$AS$2:$AS$301,0)),134,"")</f>
        <v/>
      </c>
      <c r="B138" s="23">
        <f>IF($A138="","",IFERROR(TRIM(INDEX(Responses!$A$2:$AN$301,MATCH($A138,Responses!$AS$2:$AS$301,0),MATCH(Lists!$B$3,Responses!$A$1:$AN$1,0))&amp;""),""))</f>
        <v/>
      </c>
      <c r="C138" s="23">
        <f>IF($A138="","",IF(IFERROR(TRIM(INDEX(Responses!$A$2:$AN$301,MATCH($A138,Responses!$AS$2:$AS$301,0),MATCH(Lists!$B$5,Responses!$A$1:$AN$1,0))&amp;""),"")&lt;&gt;"",IFERROR(TRIM(INDEX(Responses!$A$2:$AN$301,MATCH($A138,Responses!$AS$2:$AS$301,0),MATCH(Lists!$B$5,Responses!$A$1:$AN$1,0))&amp;""),""),IFERROR(TRIM(INDEX(Responses!$A$2:$AN$301,MATCH($A138,Responses!$AS$2:$AS$301,0),MATCH(Lists!$B$6,Responses!$A$1:$AN$1,0))&amp;""),"")))</f>
        <v/>
      </c>
      <c r="D138" s="23">
        <f>IF($A138="","",IFERROR(TRIM(INDEX(Responses!$A$2:$AN$301,MATCH($A138,Responses!$AS$2:$AS$301,0),MATCH(Lists!$B$20,Responses!$A$1:$AN$1,0))&amp;""),""))</f>
        <v/>
      </c>
      <c r="E138" s="23">
        <f>IF($A138="","",IFERROR(TRIM(INDEX(Responses!$A$2:$AN$301,MATCH($A138,Responses!$AS$2:$AS$301,0),MATCH(Lists!$B$21,Responses!$A$1:$AN$1,0))&amp;""),""))</f>
        <v/>
      </c>
      <c r="F138" s="23">
        <f>IF($A138="","",IFERROR(TRIM(INDEX(Responses!$A$2:$AN$301,MATCH($A138,Responses!$AS$2:$AS$301,0),MATCH(Lists!$B$22,Responses!$A$1:$AN$1,0))&amp;""),""))</f>
        <v/>
      </c>
      <c r="G138" s="23">
        <f>IF($A138="","",IFERROR(TRIM(INDEX(Responses!$A$2:$AN$301,MATCH($A138,Responses!$AS$2:$AS$301,0),MATCH(Lists!$B$23,Responses!$A$1:$AN$1,0))&amp;""),""))</f>
        <v/>
      </c>
    </row>
    <row r="139" ht="60" customHeight="1">
      <c r="A139" s="23">
        <f>IF(ISNUMBER(MATCH(135,Responses!$AS$2:$AS$301,0)),135,"")</f>
        <v/>
      </c>
      <c r="B139" s="23">
        <f>IF($A139="","",IFERROR(TRIM(INDEX(Responses!$A$2:$AN$301,MATCH($A139,Responses!$AS$2:$AS$301,0),MATCH(Lists!$B$3,Responses!$A$1:$AN$1,0))&amp;""),""))</f>
        <v/>
      </c>
      <c r="C139" s="23">
        <f>IF($A139="","",IF(IFERROR(TRIM(INDEX(Responses!$A$2:$AN$301,MATCH($A139,Responses!$AS$2:$AS$301,0),MATCH(Lists!$B$5,Responses!$A$1:$AN$1,0))&amp;""),"")&lt;&gt;"",IFERROR(TRIM(INDEX(Responses!$A$2:$AN$301,MATCH($A139,Responses!$AS$2:$AS$301,0),MATCH(Lists!$B$5,Responses!$A$1:$AN$1,0))&amp;""),""),IFERROR(TRIM(INDEX(Responses!$A$2:$AN$301,MATCH($A139,Responses!$AS$2:$AS$301,0),MATCH(Lists!$B$6,Responses!$A$1:$AN$1,0))&amp;""),"")))</f>
        <v/>
      </c>
      <c r="D139" s="23">
        <f>IF($A139="","",IFERROR(TRIM(INDEX(Responses!$A$2:$AN$301,MATCH($A139,Responses!$AS$2:$AS$301,0),MATCH(Lists!$B$20,Responses!$A$1:$AN$1,0))&amp;""),""))</f>
        <v/>
      </c>
      <c r="E139" s="23">
        <f>IF($A139="","",IFERROR(TRIM(INDEX(Responses!$A$2:$AN$301,MATCH($A139,Responses!$AS$2:$AS$301,0),MATCH(Lists!$B$21,Responses!$A$1:$AN$1,0))&amp;""),""))</f>
        <v/>
      </c>
      <c r="F139" s="23">
        <f>IF($A139="","",IFERROR(TRIM(INDEX(Responses!$A$2:$AN$301,MATCH($A139,Responses!$AS$2:$AS$301,0),MATCH(Lists!$B$22,Responses!$A$1:$AN$1,0))&amp;""),""))</f>
        <v/>
      </c>
      <c r="G139" s="23">
        <f>IF($A139="","",IFERROR(TRIM(INDEX(Responses!$A$2:$AN$301,MATCH($A139,Responses!$AS$2:$AS$301,0),MATCH(Lists!$B$23,Responses!$A$1:$AN$1,0))&amp;""),""))</f>
        <v/>
      </c>
    </row>
    <row r="140" ht="60" customHeight="1">
      <c r="A140" s="23">
        <f>IF(ISNUMBER(MATCH(136,Responses!$AS$2:$AS$301,0)),136,"")</f>
        <v/>
      </c>
      <c r="B140" s="23">
        <f>IF($A140="","",IFERROR(TRIM(INDEX(Responses!$A$2:$AN$301,MATCH($A140,Responses!$AS$2:$AS$301,0),MATCH(Lists!$B$3,Responses!$A$1:$AN$1,0))&amp;""),""))</f>
        <v/>
      </c>
      <c r="C140" s="23">
        <f>IF($A140="","",IF(IFERROR(TRIM(INDEX(Responses!$A$2:$AN$301,MATCH($A140,Responses!$AS$2:$AS$301,0),MATCH(Lists!$B$5,Responses!$A$1:$AN$1,0))&amp;""),"")&lt;&gt;"",IFERROR(TRIM(INDEX(Responses!$A$2:$AN$301,MATCH($A140,Responses!$AS$2:$AS$301,0),MATCH(Lists!$B$5,Responses!$A$1:$AN$1,0))&amp;""),""),IFERROR(TRIM(INDEX(Responses!$A$2:$AN$301,MATCH($A140,Responses!$AS$2:$AS$301,0),MATCH(Lists!$B$6,Responses!$A$1:$AN$1,0))&amp;""),"")))</f>
        <v/>
      </c>
      <c r="D140" s="23">
        <f>IF($A140="","",IFERROR(TRIM(INDEX(Responses!$A$2:$AN$301,MATCH($A140,Responses!$AS$2:$AS$301,0),MATCH(Lists!$B$20,Responses!$A$1:$AN$1,0))&amp;""),""))</f>
        <v/>
      </c>
      <c r="E140" s="23">
        <f>IF($A140="","",IFERROR(TRIM(INDEX(Responses!$A$2:$AN$301,MATCH($A140,Responses!$AS$2:$AS$301,0),MATCH(Lists!$B$21,Responses!$A$1:$AN$1,0))&amp;""),""))</f>
        <v/>
      </c>
      <c r="F140" s="23">
        <f>IF($A140="","",IFERROR(TRIM(INDEX(Responses!$A$2:$AN$301,MATCH($A140,Responses!$AS$2:$AS$301,0),MATCH(Lists!$B$22,Responses!$A$1:$AN$1,0))&amp;""),""))</f>
        <v/>
      </c>
      <c r="G140" s="23">
        <f>IF($A140="","",IFERROR(TRIM(INDEX(Responses!$A$2:$AN$301,MATCH($A140,Responses!$AS$2:$AS$301,0),MATCH(Lists!$B$23,Responses!$A$1:$AN$1,0))&amp;""),""))</f>
        <v/>
      </c>
    </row>
    <row r="141" ht="60" customHeight="1">
      <c r="A141" s="23">
        <f>IF(ISNUMBER(MATCH(137,Responses!$AS$2:$AS$301,0)),137,"")</f>
        <v/>
      </c>
      <c r="B141" s="23">
        <f>IF($A141="","",IFERROR(TRIM(INDEX(Responses!$A$2:$AN$301,MATCH($A141,Responses!$AS$2:$AS$301,0),MATCH(Lists!$B$3,Responses!$A$1:$AN$1,0))&amp;""),""))</f>
        <v/>
      </c>
      <c r="C141" s="23">
        <f>IF($A141="","",IF(IFERROR(TRIM(INDEX(Responses!$A$2:$AN$301,MATCH($A141,Responses!$AS$2:$AS$301,0),MATCH(Lists!$B$5,Responses!$A$1:$AN$1,0))&amp;""),"")&lt;&gt;"",IFERROR(TRIM(INDEX(Responses!$A$2:$AN$301,MATCH($A141,Responses!$AS$2:$AS$301,0),MATCH(Lists!$B$5,Responses!$A$1:$AN$1,0))&amp;""),""),IFERROR(TRIM(INDEX(Responses!$A$2:$AN$301,MATCH($A141,Responses!$AS$2:$AS$301,0),MATCH(Lists!$B$6,Responses!$A$1:$AN$1,0))&amp;""),"")))</f>
        <v/>
      </c>
      <c r="D141" s="23">
        <f>IF($A141="","",IFERROR(TRIM(INDEX(Responses!$A$2:$AN$301,MATCH($A141,Responses!$AS$2:$AS$301,0),MATCH(Lists!$B$20,Responses!$A$1:$AN$1,0))&amp;""),""))</f>
        <v/>
      </c>
      <c r="E141" s="23">
        <f>IF($A141="","",IFERROR(TRIM(INDEX(Responses!$A$2:$AN$301,MATCH($A141,Responses!$AS$2:$AS$301,0),MATCH(Lists!$B$21,Responses!$A$1:$AN$1,0))&amp;""),""))</f>
        <v/>
      </c>
      <c r="F141" s="23">
        <f>IF($A141="","",IFERROR(TRIM(INDEX(Responses!$A$2:$AN$301,MATCH($A141,Responses!$AS$2:$AS$301,0),MATCH(Lists!$B$22,Responses!$A$1:$AN$1,0))&amp;""),""))</f>
        <v/>
      </c>
      <c r="G141" s="23">
        <f>IF($A141="","",IFERROR(TRIM(INDEX(Responses!$A$2:$AN$301,MATCH($A141,Responses!$AS$2:$AS$301,0),MATCH(Lists!$B$23,Responses!$A$1:$AN$1,0))&amp;""),""))</f>
        <v/>
      </c>
    </row>
    <row r="142" ht="60" customHeight="1">
      <c r="A142" s="23">
        <f>IF(ISNUMBER(MATCH(138,Responses!$AS$2:$AS$301,0)),138,"")</f>
        <v/>
      </c>
      <c r="B142" s="23">
        <f>IF($A142="","",IFERROR(TRIM(INDEX(Responses!$A$2:$AN$301,MATCH($A142,Responses!$AS$2:$AS$301,0),MATCH(Lists!$B$3,Responses!$A$1:$AN$1,0))&amp;""),""))</f>
        <v/>
      </c>
      <c r="C142" s="23">
        <f>IF($A142="","",IF(IFERROR(TRIM(INDEX(Responses!$A$2:$AN$301,MATCH($A142,Responses!$AS$2:$AS$301,0),MATCH(Lists!$B$5,Responses!$A$1:$AN$1,0))&amp;""),"")&lt;&gt;"",IFERROR(TRIM(INDEX(Responses!$A$2:$AN$301,MATCH($A142,Responses!$AS$2:$AS$301,0),MATCH(Lists!$B$5,Responses!$A$1:$AN$1,0))&amp;""),""),IFERROR(TRIM(INDEX(Responses!$A$2:$AN$301,MATCH($A142,Responses!$AS$2:$AS$301,0),MATCH(Lists!$B$6,Responses!$A$1:$AN$1,0))&amp;""),"")))</f>
        <v/>
      </c>
      <c r="D142" s="23">
        <f>IF($A142="","",IFERROR(TRIM(INDEX(Responses!$A$2:$AN$301,MATCH($A142,Responses!$AS$2:$AS$301,0),MATCH(Lists!$B$20,Responses!$A$1:$AN$1,0))&amp;""),""))</f>
        <v/>
      </c>
      <c r="E142" s="23">
        <f>IF($A142="","",IFERROR(TRIM(INDEX(Responses!$A$2:$AN$301,MATCH($A142,Responses!$AS$2:$AS$301,0),MATCH(Lists!$B$21,Responses!$A$1:$AN$1,0))&amp;""),""))</f>
        <v/>
      </c>
      <c r="F142" s="23">
        <f>IF($A142="","",IFERROR(TRIM(INDEX(Responses!$A$2:$AN$301,MATCH($A142,Responses!$AS$2:$AS$301,0),MATCH(Lists!$B$22,Responses!$A$1:$AN$1,0))&amp;""),""))</f>
        <v/>
      </c>
      <c r="G142" s="23">
        <f>IF($A142="","",IFERROR(TRIM(INDEX(Responses!$A$2:$AN$301,MATCH($A142,Responses!$AS$2:$AS$301,0),MATCH(Lists!$B$23,Responses!$A$1:$AN$1,0))&amp;""),""))</f>
        <v/>
      </c>
    </row>
    <row r="143" ht="60" customHeight="1">
      <c r="A143" s="23">
        <f>IF(ISNUMBER(MATCH(139,Responses!$AS$2:$AS$301,0)),139,"")</f>
        <v/>
      </c>
      <c r="B143" s="23">
        <f>IF($A143="","",IFERROR(TRIM(INDEX(Responses!$A$2:$AN$301,MATCH($A143,Responses!$AS$2:$AS$301,0),MATCH(Lists!$B$3,Responses!$A$1:$AN$1,0))&amp;""),""))</f>
        <v/>
      </c>
      <c r="C143" s="23">
        <f>IF($A143="","",IF(IFERROR(TRIM(INDEX(Responses!$A$2:$AN$301,MATCH($A143,Responses!$AS$2:$AS$301,0),MATCH(Lists!$B$5,Responses!$A$1:$AN$1,0))&amp;""),"")&lt;&gt;"",IFERROR(TRIM(INDEX(Responses!$A$2:$AN$301,MATCH($A143,Responses!$AS$2:$AS$301,0),MATCH(Lists!$B$5,Responses!$A$1:$AN$1,0))&amp;""),""),IFERROR(TRIM(INDEX(Responses!$A$2:$AN$301,MATCH($A143,Responses!$AS$2:$AS$301,0),MATCH(Lists!$B$6,Responses!$A$1:$AN$1,0))&amp;""),"")))</f>
        <v/>
      </c>
      <c r="D143" s="23">
        <f>IF($A143="","",IFERROR(TRIM(INDEX(Responses!$A$2:$AN$301,MATCH($A143,Responses!$AS$2:$AS$301,0),MATCH(Lists!$B$20,Responses!$A$1:$AN$1,0))&amp;""),""))</f>
        <v/>
      </c>
      <c r="E143" s="23">
        <f>IF($A143="","",IFERROR(TRIM(INDEX(Responses!$A$2:$AN$301,MATCH($A143,Responses!$AS$2:$AS$301,0),MATCH(Lists!$B$21,Responses!$A$1:$AN$1,0))&amp;""),""))</f>
        <v/>
      </c>
      <c r="F143" s="23">
        <f>IF($A143="","",IFERROR(TRIM(INDEX(Responses!$A$2:$AN$301,MATCH($A143,Responses!$AS$2:$AS$301,0),MATCH(Lists!$B$22,Responses!$A$1:$AN$1,0))&amp;""),""))</f>
        <v/>
      </c>
      <c r="G143" s="23">
        <f>IF($A143="","",IFERROR(TRIM(INDEX(Responses!$A$2:$AN$301,MATCH($A143,Responses!$AS$2:$AS$301,0),MATCH(Lists!$B$23,Responses!$A$1:$AN$1,0))&amp;""),""))</f>
        <v/>
      </c>
    </row>
    <row r="144" ht="60" customHeight="1">
      <c r="A144" s="23">
        <f>IF(ISNUMBER(MATCH(140,Responses!$AS$2:$AS$301,0)),140,"")</f>
        <v/>
      </c>
      <c r="B144" s="23">
        <f>IF($A144="","",IFERROR(TRIM(INDEX(Responses!$A$2:$AN$301,MATCH($A144,Responses!$AS$2:$AS$301,0),MATCH(Lists!$B$3,Responses!$A$1:$AN$1,0))&amp;""),""))</f>
        <v/>
      </c>
      <c r="C144" s="23">
        <f>IF($A144="","",IF(IFERROR(TRIM(INDEX(Responses!$A$2:$AN$301,MATCH($A144,Responses!$AS$2:$AS$301,0),MATCH(Lists!$B$5,Responses!$A$1:$AN$1,0))&amp;""),"")&lt;&gt;"",IFERROR(TRIM(INDEX(Responses!$A$2:$AN$301,MATCH($A144,Responses!$AS$2:$AS$301,0),MATCH(Lists!$B$5,Responses!$A$1:$AN$1,0))&amp;""),""),IFERROR(TRIM(INDEX(Responses!$A$2:$AN$301,MATCH($A144,Responses!$AS$2:$AS$301,0),MATCH(Lists!$B$6,Responses!$A$1:$AN$1,0))&amp;""),"")))</f>
        <v/>
      </c>
      <c r="D144" s="23">
        <f>IF($A144="","",IFERROR(TRIM(INDEX(Responses!$A$2:$AN$301,MATCH($A144,Responses!$AS$2:$AS$301,0),MATCH(Lists!$B$20,Responses!$A$1:$AN$1,0))&amp;""),""))</f>
        <v/>
      </c>
      <c r="E144" s="23">
        <f>IF($A144="","",IFERROR(TRIM(INDEX(Responses!$A$2:$AN$301,MATCH($A144,Responses!$AS$2:$AS$301,0),MATCH(Lists!$B$21,Responses!$A$1:$AN$1,0))&amp;""),""))</f>
        <v/>
      </c>
      <c r="F144" s="23">
        <f>IF($A144="","",IFERROR(TRIM(INDEX(Responses!$A$2:$AN$301,MATCH($A144,Responses!$AS$2:$AS$301,0),MATCH(Lists!$B$22,Responses!$A$1:$AN$1,0))&amp;""),""))</f>
        <v/>
      </c>
      <c r="G144" s="23">
        <f>IF($A144="","",IFERROR(TRIM(INDEX(Responses!$A$2:$AN$301,MATCH($A144,Responses!$AS$2:$AS$301,0),MATCH(Lists!$B$23,Responses!$A$1:$AN$1,0))&amp;""),""))</f>
        <v/>
      </c>
    </row>
    <row r="145" ht="60" customHeight="1">
      <c r="A145" s="23">
        <f>IF(ISNUMBER(MATCH(141,Responses!$AS$2:$AS$301,0)),141,"")</f>
        <v/>
      </c>
      <c r="B145" s="23">
        <f>IF($A145="","",IFERROR(TRIM(INDEX(Responses!$A$2:$AN$301,MATCH($A145,Responses!$AS$2:$AS$301,0),MATCH(Lists!$B$3,Responses!$A$1:$AN$1,0))&amp;""),""))</f>
        <v/>
      </c>
      <c r="C145" s="23">
        <f>IF($A145="","",IF(IFERROR(TRIM(INDEX(Responses!$A$2:$AN$301,MATCH($A145,Responses!$AS$2:$AS$301,0),MATCH(Lists!$B$5,Responses!$A$1:$AN$1,0))&amp;""),"")&lt;&gt;"",IFERROR(TRIM(INDEX(Responses!$A$2:$AN$301,MATCH($A145,Responses!$AS$2:$AS$301,0),MATCH(Lists!$B$5,Responses!$A$1:$AN$1,0))&amp;""),""),IFERROR(TRIM(INDEX(Responses!$A$2:$AN$301,MATCH($A145,Responses!$AS$2:$AS$301,0),MATCH(Lists!$B$6,Responses!$A$1:$AN$1,0))&amp;""),"")))</f>
        <v/>
      </c>
      <c r="D145" s="23">
        <f>IF($A145="","",IFERROR(TRIM(INDEX(Responses!$A$2:$AN$301,MATCH($A145,Responses!$AS$2:$AS$301,0),MATCH(Lists!$B$20,Responses!$A$1:$AN$1,0))&amp;""),""))</f>
        <v/>
      </c>
      <c r="E145" s="23">
        <f>IF($A145="","",IFERROR(TRIM(INDEX(Responses!$A$2:$AN$301,MATCH($A145,Responses!$AS$2:$AS$301,0),MATCH(Lists!$B$21,Responses!$A$1:$AN$1,0))&amp;""),""))</f>
        <v/>
      </c>
      <c r="F145" s="23">
        <f>IF($A145="","",IFERROR(TRIM(INDEX(Responses!$A$2:$AN$301,MATCH($A145,Responses!$AS$2:$AS$301,0),MATCH(Lists!$B$22,Responses!$A$1:$AN$1,0))&amp;""),""))</f>
        <v/>
      </c>
      <c r="G145" s="23">
        <f>IF($A145="","",IFERROR(TRIM(INDEX(Responses!$A$2:$AN$301,MATCH($A145,Responses!$AS$2:$AS$301,0),MATCH(Lists!$B$23,Responses!$A$1:$AN$1,0))&amp;""),""))</f>
        <v/>
      </c>
    </row>
    <row r="146" ht="60" customHeight="1">
      <c r="A146" s="23">
        <f>IF(ISNUMBER(MATCH(142,Responses!$AS$2:$AS$301,0)),142,"")</f>
        <v/>
      </c>
      <c r="B146" s="23">
        <f>IF($A146="","",IFERROR(TRIM(INDEX(Responses!$A$2:$AN$301,MATCH($A146,Responses!$AS$2:$AS$301,0),MATCH(Lists!$B$3,Responses!$A$1:$AN$1,0))&amp;""),""))</f>
        <v/>
      </c>
      <c r="C146" s="23">
        <f>IF($A146="","",IF(IFERROR(TRIM(INDEX(Responses!$A$2:$AN$301,MATCH($A146,Responses!$AS$2:$AS$301,0),MATCH(Lists!$B$5,Responses!$A$1:$AN$1,0))&amp;""),"")&lt;&gt;"",IFERROR(TRIM(INDEX(Responses!$A$2:$AN$301,MATCH($A146,Responses!$AS$2:$AS$301,0),MATCH(Lists!$B$5,Responses!$A$1:$AN$1,0))&amp;""),""),IFERROR(TRIM(INDEX(Responses!$A$2:$AN$301,MATCH($A146,Responses!$AS$2:$AS$301,0),MATCH(Lists!$B$6,Responses!$A$1:$AN$1,0))&amp;""),"")))</f>
        <v/>
      </c>
      <c r="D146" s="23">
        <f>IF($A146="","",IFERROR(TRIM(INDEX(Responses!$A$2:$AN$301,MATCH($A146,Responses!$AS$2:$AS$301,0),MATCH(Lists!$B$20,Responses!$A$1:$AN$1,0))&amp;""),""))</f>
        <v/>
      </c>
      <c r="E146" s="23">
        <f>IF($A146="","",IFERROR(TRIM(INDEX(Responses!$A$2:$AN$301,MATCH($A146,Responses!$AS$2:$AS$301,0),MATCH(Lists!$B$21,Responses!$A$1:$AN$1,0))&amp;""),""))</f>
        <v/>
      </c>
      <c r="F146" s="23">
        <f>IF($A146="","",IFERROR(TRIM(INDEX(Responses!$A$2:$AN$301,MATCH($A146,Responses!$AS$2:$AS$301,0),MATCH(Lists!$B$22,Responses!$A$1:$AN$1,0))&amp;""),""))</f>
        <v/>
      </c>
      <c r="G146" s="23">
        <f>IF($A146="","",IFERROR(TRIM(INDEX(Responses!$A$2:$AN$301,MATCH($A146,Responses!$AS$2:$AS$301,0),MATCH(Lists!$B$23,Responses!$A$1:$AN$1,0))&amp;""),""))</f>
        <v/>
      </c>
    </row>
    <row r="147" ht="60" customHeight="1">
      <c r="A147" s="23">
        <f>IF(ISNUMBER(MATCH(143,Responses!$AS$2:$AS$301,0)),143,"")</f>
        <v/>
      </c>
      <c r="B147" s="23">
        <f>IF($A147="","",IFERROR(TRIM(INDEX(Responses!$A$2:$AN$301,MATCH($A147,Responses!$AS$2:$AS$301,0),MATCH(Lists!$B$3,Responses!$A$1:$AN$1,0))&amp;""),""))</f>
        <v/>
      </c>
      <c r="C147" s="23">
        <f>IF($A147="","",IF(IFERROR(TRIM(INDEX(Responses!$A$2:$AN$301,MATCH($A147,Responses!$AS$2:$AS$301,0),MATCH(Lists!$B$5,Responses!$A$1:$AN$1,0))&amp;""),"")&lt;&gt;"",IFERROR(TRIM(INDEX(Responses!$A$2:$AN$301,MATCH($A147,Responses!$AS$2:$AS$301,0),MATCH(Lists!$B$5,Responses!$A$1:$AN$1,0))&amp;""),""),IFERROR(TRIM(INDEX(Responses!$A$2:$AN$301,MATCH($A147,Responses!$AS$2:$AS$301,0),MATCH(Lists!$B$6,Responses!$A$1:$AN$1,0))&amp;""),"")))</f>
        <v/>
      </c>
      <c r="D147" s="23">
        <f>IF($A147="","",IFERROR(TRIM(INDEX(Responses!$A$2:$AN$301,MATCH($A147,Responses!$AS$2:$AS$301,0),MATCH(Lists!$B$20,Responses!$A$1:$AN$1,0))&amp;""),""))</f>
        <v/>
      </c>
      <c r="E147" s="23">
        <f>IF($A147="","",IFERROR(TRIM(INDEX(Responses!$A$2:$AN$301,MATCH($A147,Responses!$AS$2:$AS$301,0),MATCH(Lists!$B$21,Responses!$A$1:$AN$1,0))&amp;""),""))</f>
        <v/>
      </c>
      <c r="F147" s="23">
        <f>IF($A147="","",IFERROR(TRIM(INDEX(Responses!$A$2:$AN$301,MATCH($A147,Responses!$AS$2:$AS$301,0),MATCH(Lists!$B$22,Responses!$A$1:$AN$1,0))&amp;""),""))</f>
        <v/>
      </c>
      <c r="G147" s="23">
        <f>IF($A147="","",IFERROR(TRIM(INDEX(Responses!$A$2:$AN$301,MATCH($A147,Responses!$AS$2:$AS$301,0),MATCH(Lists!$B$23,Responses!$A$1:$AN$1,0))&amp;""),""))</f>
        <v/>
      </c>
    </row>
    <row r="148" ht="60" customHeight="1">
      <c r="A148" s="23">
        <f>IF(ISNUMBER(MATCH(144,Responses!$AS$2:$AS$301,0)),144,"")</f>
        <v/>
      </c>
      <c r="B148" s="23">
        <f>IF($A148="","",IFERROR(TRIM(INDEX(Responses!$A$2:$AN$301,MATCH($A148,Responses!$AS$2:$AS$301,0),MATCH(Lists!$B$3,Responses!$A$1:$AN$1,0))&amp;""),""))</f>
        <v/>
      </c>
      <c r="C148" s="23">
        <f>IF($A148="","",IF(IFERROR(TRIM(INDEX(Responses!$A$2:$AN$301,MATCH($A148,Responses!$AS$2:$AS$301,0),MATCH(Lists!$B$5,Responses!$A$1:$AN$1,0))&amp;""),"")&lt;&gt;"",IFERROR(TRIM(INDEX(Responses!$A$2:$AN$301,MATCH($A148,Responses!$AS$2:$AS$301,0),MATCH(Lists!$B$5,Responses!$A$1:$AN$1,0))&amp;""),""),IFERROR(TRIM(INDEX(Responses!$A$2:$AN$301,MATCH($A148,Responses!$AS$2:$AS$301,0),MATCH(Lists!$B$6,Responses!$A$1:$AN$1,0))&amp;""),"")))</f>
        <v/>
      </c>
      <c r="D148" s="23">
        <f>IF($A148="","",IFERROR(TRIM(INDEX(Responses!$A$2:$AN$301,MATCH($A148,Responses!$AS$2:$AS$301,0),MATCH(Lists!$B$20,Responses!$A$1:$AN$1,0))&amp;""),""))</f>
        <v/>
      </c>
      <c r="E148" s="23">
        <f>IF($A148="","",IFERROR(TRIM(INDEX(Responses!$A$2:$AN$301,MATCH($A148,Responses!$AS$2:$AS$301,0),MATCH(Lists!$B$21,Responses!$A$1:$AN$1,0))&amp;""),""))</f>
        <v/>
      </c>
      <c r="F148" s="23">
        <f>IF($A148="","",IFERROR(TRIM(INDEX(Responses!$A$2:$AN$301,MATCH($A148,Responses!$AS$2:$AS$301,0),MATCH(Lists!$B$22,Responses!$A$1:$AN$1,0))&amp;""),""))</f>
        <v/>
      </c>
      <c r="G148" s="23">
        <f>IF($A148="","",IFERROR(TRIM(INDEX(Responses!$A$2:$AN$301,MATCH($A148,Responses!$AS$2:$AS$301,0),MATCH(Lists!$B$23,Responses!$A$1:$AN$1,0))&amp;""),""))</f>
        <v/>
      </c>
    </row>
    <row r="149" ht="60" customHeight="1">
      <c r="A149" s="23">
        <f>IF(ISNUMBER(MATCH(145,Responses!$AS$2:$AS$301,0)),145,"")</f>
        <v/>
      </c>
      <c r="B149" s="23">
        <f>IF($A149="","",IFERROR(TRIM(INDEX(Responses!$A$2:$AN$301,MATCH($A149,Responses!$AS$2:$AS$301,0),MATCH(Lists!$B$3,Responses!$A$1:$AN$1,0))&amp;""),""))</f>
        <v/>
      </c>
      <c r="C149" s="23">
        <f>IF($A149="","",IF(IFERROR(TRIM(INDEX(Responses!$A$2:$AN$301,MATCH($A149,Responses!$AS$2:$AS$301,0),MATCH(Lists!$B$5,Responses!$A$1:$AN$1,0))&amp;""),"")&lt;&gt;"",IFERROR(TRIM(INDEX(Responses!$A$2:$AN$301,MATCH($A149,Responses!$AS$2:$AS$301,0),MATCH(Lists!$B$5,Responses!$A$1:$AN$1,0))&amp;""),""),IFERROR(TRIM(INDEX(Responses!$A$2:$AN$301,MATCH($A149,Responses!$AS$2:$AS$301,0),MATCH(Lists!$B$6,Responses!$A$1:$AN$1,0))&amp;""),"")))</f>
        <v/>
      </c>
      <c r="D149" s="23">
        <f>IF($A149="","",IFERROR(TRIM(INDEX(Responses!$A$2:$AN$301,MATCH($A149,Responses!$AS$2:$AS$301,0),MATCH(Lists!$B$20,Responses!$A$1:$AN$1,0))&amp;""),""))</f>
        <v/>
      </c>
      <c r="E149" s="23">
        <f>IF($A149="","",IFERROR(TRIM(INDEX(Responses!$A$2:$AN$301,MATCH($A149,Responses!$AS$2:$AS$301,0),MATCH(Lists!$B$21,Responses!$A$1:$AN$1,0))&amp;""),""))</f>
        <v/>
      </c>
      <c r="F149" s="23">
        <f>IF($A149="","",IFERROR(TRIM(INDEX(Responses!$A$2:$AN$301,MATCH($A149,Responses!$AS$2:$AS$301,0),MATCH(Lists!$B$22,Responses!$A$1:$AN$1,0))&amp;""),""))</f>
        <v/>
      </c>
      <c r="G149" s="23">
        <f>IF($A149="","",IFERROR(TRIM(INDEX(Responses!$A$2:$AN$301,MATCH($A149,Responses!$AS$2:$AS$301,0),MATCH(Lists!$B$23,Responses!$A$1:$AN$1,0))&amp;""),""))</f>
        <v/>
      </c>
    </row>
    <row r="150" ht="60" customHeight="1">
      <c r="A150" s="23">
        <f>IF(ISNUMBER(MATCH(146,Responses!$AS$2:$AS$301,0)),146,"")</f>
        <v/>
      </c>
      <c r="B150" s="23">
        <f>IF($A150="","",IFERROR(TRIM(INDEX(Responses!$A$2:$AN$301,MATCH($A150,Responses!$AS$2:$AS$301,0),MATCH(Lists!$B$3,Responses!$A$1:$AN$1,0))&amp;""),""))</f>
        <v/>
      </c>
      <c r="C150" s="23">
        <f>IF($A150="","",IF(IFERROR(TRIM(INDEX(Responses!$A$2:$AN$301,MATCH($A150,Responses!$AS$2:$AS$301,0),MATCH(Lists!$B$5,Responses!$A$1:$AN$1,0))&amp;""),"")&lt;&gt;"",IFERROR(TRIM(INDEX(Responses!$A$2:$AN$301,MATCH($A150,Responses!$AS$2:$AS$301,0),MATCH(Lists!$B$5,Responses!$A$1:$AN$1,0))&amp;""),""),IFERROR(TRIM(INDEX(Responses!$A$2:$AN$301,MATCH($A150,Responses!$AS$2:$AS$301,0),MATCH(Lists!$B$6,Responses!$A$1:$AN$1,0))&amp;""),"")))</f>
        <v/>
      </c>
      <c r="D150" s="23">
        <f>IF($A150="","",IFERROR(TRIM(INDEX(Responses!$A$2:$AN$301,MATCH($A150,Responses!$AS$2:$AS$301,0),MATCH(Lists!$B$20,Responses!$A$1:$AN$1,0))&amp;""),""))</f>
        <v/>
      </c>
      <c r="E150" s="23">
        <f>IF($A150="","",IFERROR(TRIM(INDEX(Responses!$A$2:$AN$301,MATCH($A150,Responses!$AS$2:$AS$301,0),MATCH(Lists!$B$21,Responses!$A$1:$AN$1,0))&amp;""),""))</f>
        <v/>
      </c>
      <c r="F150" s="23">
        <f>IF($A150="","",IFERROR(TRIM(INDEX(Responses!$A$2:$AN$301,MATCH($A150,Responses!$AS$2:$AS$301,0),MATCH(Lists!$B$22,Responses!$A$1:$AN$1,0))&amp;""),""))</f>
        <v/>
      </c>
      <c r="G150" s="23">
        <f>IF($A150="","",IFERROR(TRIM(INDEX(Responses!$A$2:$AN$301,MATCH($A150,Responses!$AS$2:$AS$301,0),MATCH(Lists!$B$23,Responses!$A$1:$AN$1,0))&amp;""),""))</f>
        <v/>
      </c>
    </row>
    <row r="151" ht="60" customHeight="1">
      <c r="A151" s="23">
        <f>IF(ISNUMBER(MATCH(147,Responses!$AS$2:$AS$301,0)),147,"")</f>
        <v/>
      </c>
      <c r="B151" s="23">
        <f>IF($A151="","",IFERROR(TRIM(INDEX(Responses!$A$2:$AN$301,MATCH($A151,Responses!$AS$2:$AS$301,0),MATCH(Lists!$B$3,Responses!$A$1:$AN$1,0))&amp;""),""))</f>
        <v/>
      </c>
      <c r="C151" s="23">
        <f>IF($A151="","",IF(IFERROR(TRIM(INDEX(Responses!$A$2:$AN$301,MATCH($A151,Responses!$AS$2:$AS$301,0),MATCH(Lists!$B$5,Responses!$A$1:$AN$1,0))&amp;""),"")&lt;&gt;"",IFERROR(TRIM(INDEX(Responses!$A$2:$AN$301,MATCH($A151,Responses!$AS$2:$AS$301,0),MATCH(Lists!$B$5,Responses!$A$1:$AN$1,0))&amp;""),""),IFERROR(TRIM(INDEX(Responses!$A$2:$AN$301,MATCH($A151,Responses!$AS$2:$AS$301,0),MATCH(Lists!$B$6,Responses!$A$1:$AN$1,0))&amp;""),"")))</f>
        <v/>
      </c>
      <c r="D151" s="23">
        <f>IF($A151="","",IFERROR(TRIM(INDEX(Responses!$A$2:$AN$301,MATCH($A151,Responses!$AS$2:$AS$301,0),MATCH(Lists!$B$20,Responses!$A$1:$AN$1,0))&amp;""),""))</f>
        <v/>
      </c>
      <c r="E151" s="23">
        <f>IF($A151="","",IFERROR(TRIM(INDEX(Responses!$A$2:$AN$301,MATCH($A151,Responses!$AS$2:$AS$301,0),MATCH(Lists!$B$21,Responses!$A$1:$AN$1,0))&amp;""),""))</f>
        <v/>
      </c>
      <c r="F151" s="23">
        <f>IF($A151="","",IFERROR(TRIM(INDEX(Responses!$A$2:$AN$301,MATCH($A151,Responses!$AS$2:$AS$301,0),MATCH(Lists!$B$22,Responses!$A$1:$AN$1,0))&amp;""),""))</f>
        <v/>
      </c>
      <c r="G151" s="23">
        <f>IF($A151="","",IFERROR(TRIM(INDEX(Responses!$A$2:$AN$301,MATCH($A151,Responses!$AS$2:$AS$301,0),MATCH(Lists!$B$23,Responses!$A$1:$AN$1,0))&amp;""),""))</f>
        <v/>
      </c>
    </row>
    <row r="152" ht="60" customHeight="1">
      <c r="A152" s="23">
        <f>IF(ISNUMBER(MATCH(148,Responses!$AS$2:$AS$301,0)),148,"")</f>
        <v/>
      </c>
      <c r="B152" s="23">
        <f>IF($A152="","",IFERROR(TRIM(INDEX(Responses!$A$2:$AN$301,MATCH($A152,Responses!$AS$2:$AS$301,0),MATCH(Lists!$B$3,Responses!$A$1:$AN$1,0))&amp;""),""))</f>
        <v/>
      </c>
      <c r="C152" s="23">
        <f>IF($A152="","",IF(IFERROR(TRIM(INDEX(Responses!$A$2:$AN$301,MATCH($A152,Responses!$AS$2:$AS$301,0),MATCH(Lists!$B$5,Responses!$A$1:$AN$1,0))&amp;""),"")&lt;&gt;"",IFERROR(TRIM(INDEX(Responses!$A$2:$AN$301,MATCH($A152,Responses!$AS$2:$AS$301,0),MATCH(Lists!$B$5,Responses!$A$1:$AN$1,0))&amp;""),""),IFERROR(TRIM(INDEX(Responses!$A$2:$AN$301,MATCH($A152,Responses!$AS$2:$AS$301,0),MATCH(Lists!$B$6,Responses!$A$1:$AN$1,0))&amp;""),"")))</f>
        <v/>
      </c>
      <c r="D152" s="23">
        <f>IF($A152="","",IFERROR(TRIM(INDEX(Responses!$A$2:$AN$301,MATCH($A152,Responses!$AS$2:$AS$301,0),MATCH(Lists!$B$20,Responses!$A$1:$AN$1,0))&amp;""),""))</f>
        <v/>
      </c>
      <c r="E152" s="23">
        <f>IF($A152="","",IFERROR(TRIM(INDEX(Responses!$A$2:$AN$301,MATCH($A152,Responses!$AS$2:$AS$301,0),MATCH(Lists!$B$21,Responses!$A$1:$AN$1,0))&amp;""),""))</f>
        <v/>
      </c>
      <c r="F152" s="23">
        <f>IF($A152="","",IFERROR(TRIM(INDEX(Responses!$A$2:$AN$301,MATCH($A152,Responses!$AS$2:$AS$301,0),MATCH(Lists!$B$22,Responses!$A$1:$AN$1,0))&amp;""),""))</f>
        <v/>
      </c>
      <c r="G152" s="23">
        <f>IF($A152="","",IFERROR(TRIM(INDEX(Responses!$A$2:$AN$301,MATCH($A152,Responses!$AS$2:$AS$301,0),MATCH(Lists!$B$23,Responses!$A$1:$AN$1,0))&amp;""),""))</f>
        <v/>
      </c>
    </row>
    <row r="153" ht="60" customHeight="1">
      <c r="A153" s="23">
        <f>IF(ISNUMBER(MATCH(149,Responses!$AS$2:$AS$301,0)),149,"")</f>
        <v/>
      </c>
      <c r="B153" s="23">
        <f>IF($A153="","",IFERROR(TRIM(INDEX(Responses!$A$2:$AN$301,MATCH($A153,Responses!$AS$2:$AS$301,0),MATCH(Lists!$B$3,Responses!$A$1:$AN$1,0))&amp;""),""))</f>
        <v/>
      </c>
      <c r="C153" s="23">
        <f>IF($A153="","",IF(IFERROR(TRIM(INDEX(Responses!$A$2:$AN$301,MATCH($A153,Responses!$AS$2:$AS$301,0),MATCH(Lists!$B$5,Responses!$A$1:$AN$1,0))&amp;""),"")&lt;&gt;"",IFERROR(TRIM(INDEX(Responses!$A$2:$AN$301,MATCH($A153,Responses!$AS$2:$AS$301,0),MATCH(Lists!$B$5,Responses!$A$1:$AN$1,0))&amp;""),""),IFERROR(TRIM(INDEX(Responses!$A$2:$AN$301,MATCH($A153,Responses!$AS$2:$AS$301,0),MATCH(Lists!$B$6,Responses!$A$1:$AN$1,0))&amp;""),"")))</f>
        <v/>
      </c>
      <c r="D153" s="23">
        <f>IF($A153="","",IFERROR(TRIM(INDEX(Responses!$A$2:$AN$301,MATCH($A153,Responses!$AS$2:$AS$301,0),MATCH(Lists!$B$20,Responses!$A$1:$AN$1,0))&amp;""),""))</f>
        <v/>
      </c>
      <c r="E153" s="23">
        <f>IF($A153="","",IFERROR(TRIM(INDEX(Responses!$A$2:$AN$301,MATCH($A153,Responses!$AS$2:$AS$301,0),MATCH(Lists!$B$21,Responses!$A$1:$AN$1,0))&amp;""),""))</f>
        <v/>
      </c>
      <c r="F153" s="23">
        <f>IF($A153="","",IFERROR(TRIM(INDEX(Responses!$A$2:$AN$301,MATCH($A153,Responses!$AS$2:$AS$301,0),MATCH(Lists!$B$22,Responses!$A$1:$AN$1,0))&amp;""),""))</f>
        <v/>
      </c>
      <c r="G153" s="23">
        <f>IF($A153="","",IFERROR(TRIM(INDEX(Responses!$A$2:$AN$301,MATCH($A153,Responses!$AS$2:$AS$301,0),MATCH(Lists!$B$23,Responses!$A$1:$AN$1,0))&amp;""),""))</f>
        <v/>
      </c>
    </row>
    <row r="154" ht="60" customHeight="1">
      <c r="A154" s="23">
        <f>IF(ISNUMBER(MATCH(150,Responses!$AS$2:$AS$301,0)),150,"")</f>
        <v/>
      </c>
      <c r="B154" s="23">
        <f>IF($A154="","",IFERROR(TRIM(INDEX(Responses!$A$2:$AN$301,MATCH($A154,Responses!$AS$2:$AS$301,0),MATCH(Lists!$B$3,Responses!$A$1:$AN$1,0))&amp;""),""))</f>
        <v/>
      </c>
      <c r="C154" s="23">
        <f>IF($A154="","",IF(IFERROR(TRIM(INDEX(Responses!$A$2:$AN$301,MATCH($A154,Responses!$AS$2:$AS$301,0),MATCH(Lists!$B$5,Responses!$A$1:$AN$1,0))&amp;""),"")&lt;&gt;"",IFERROR(TRIM(INDEX(Responses!$A$2:$AN$301,MATCH($A154,Responses!$AS$2:$AS$301,0),MATCH(Lists!$B$5,Responses!$A$1:$AN$1,0))&amp;""),""),IFERROR(TRIM(INDEX(Responses!$A$2:$AN$301,MATCH($A154,Responses!$AS$2:$AS$301,0),MATCH(Lists!$B$6,Responses!$A$1:$AN$1,0))&amp;""),"")))</f>
        <v/>
      </c>
      <c r="D154" s="23">
        <f>IF($A154="","",IFERROR(TRIM(INDEX(Responses!$A$2:$AN$301,MATCH($A154,Responses!$AS$2:$AS$301,0),MATCH(Lists!$B$20,Responses!$A$1:$AN$1,0))&amp;""),""))</f>
        <v/>
      </c>
      <c r="E154" s="23">
        <f>IF($A154="","",IFERROR(TRIM(INDEX(Responses!$A$2:$AN$301,MATCH($A154,Responses!$AS$2:$AS$301,0),MATCH(Lists!$B$21,Responses!$A$1:$AN$1,0))&amp;""),""))</f>
        <v/>
      </c>
      <c r="F154" s="23">
        <f>IF($A154="","",IFERROR(TRIM(INDEX(Responses!$A$2:$AN$301,MATCH($A154,Responses!$AS$2:$AS$301,0),MATCH(Lists!$B$22,Responses!$A$1:$AN$1,0))&amp;""),""))</f>
        <v/>
      </c>
      <c r="G154" s="23">
        <f>IF($A154="","",IFERROR(TRIM(INDEX(Responses!$A$2:$AN$301,MATCH($A154,Responses!$AS$2:$AS$301,0),MATCH(Lists!$B$23,Responses!$A$1:$AN$1,0))&amp;""),""))</f>
        <v/>
      </c>
    </row>
    <row r="155" ht="60" customHeight="1">
      <c r="A155" s="23">
        <f>IF(ISNUMBER(MATCH(151,Responses!$AS$2:$AS$301,0)),151,"")</f>
        <v/>
      </c>
      <c r="B155" s="23">
        <f>IF($A155="","",IFERROR(TRIM(INDEX(Responses!$A$2:$AN$301,MATCH($A155,Responses!$AS$2:$AS$301,0),MATCH(Lists!$B$3,Responses!$A$1:$AN$1,0))&amp;""),""))</f>
        <v/>
      </c>
      <c r="C155" s="23">
        <f>IF($A155="","",IF(IFERROR(TRIM(INDEX(Responses!$A$2:$AN$301,MATCH($A155,Responses!$AS$2:$AS$301,0),MATCH(Lists!$B$5,Responses!$A$1:$AN$1,0))&amp;""),"")&lt;&gt;"",IFERROR(TRIM(INDEX(Responses!$A$2:$AN$301,MATCH($A155,Responses!$AS$2:$AS$301,0),MATCH(Lists!$B$5,Responses!$A$1:$AN$1,0))&amp;""),""),IFERROR(TRIM(INDEX(Responses!$A$2:$AN$301,MATCH($A155,Responses!$AS$2:$AS$301,0),MATCH(Lists!$B$6,Responses!$A$1:$AN$1,0))&amp;""),"")))</f>
        <v/>
      </c>
      <c r="D155" s="23">
        <f>IF($A155="","",IFERROR(TRIM(INDEX(Responses!$A$2:$AN$301,MATCH($A155,Responses!$AS$2:$AS$301,0),MATCH(Lists!$B$20,Responses!$A$1:$AN$1,0))&amp;""),""))</f>
        <v/>
      </c>
      <c r="E155" s="23">
        <f>IF($A155="","",IFERROR(TRIM(INDEX(Responses!$A$2:$AN$301,MATCH($A155,Responses!$AS$2:$AS$301,0),MATCH(Lists!$B$21,Responses!$A$1:$AN$1,0))&amp;""),""))</f>
        <v/>
      </c>
      <c r="F155" s="23">
        <f>IF($A155="","",IFERROR(TRIM(INDEX(Responses!$A$2:$AN$301,MATCH($A155,Responses!$AS$2:$AS$301,0),MATCH(Lists!$B$22,Responses!$A$1:$AN$1,0))&amp;""),""))</f>
        <v/>
      </c>
      <c r="G155" s="23">
        <f>IF($A155="","",IFERROR(TRIM(INDEX(Responses!$A$2:$AN$301,MATCH($A155,Responses!$AS$2:$AS$301,0),MATCH(Lists!$B$23,Responses!$A$1:$AN$1,0))&amp;""),""))</f>
        <v/>
      </c>
    </row>
    <row r="156" ht="60" customHeight="1">
      <c r="A156" s="23">
        <f>IF(ISNUMBER(MATCH(152,Responses!$AS$2:$AS$301,0)),152,"")</f>
        <v/>
      </c>
      <c r="B156" s="23">
        <f>IF($A156="","",IFERROR(TRIM(INDEX(Responses!$A$2:$AN$301,MATCH($A156,Responses!$AS$2:$AS$301,0),MATCH(Lists!$B$3,Responses!$A$1:$AN$1,0))&amp;""),""))</f>
        <v/>
      </c>
      <c r="C156" s="23">
        <f>IF($A156="","",IF(IFERROR(TRIM(INDEX(Responses!$A$2:$AN$301,MATCH($A156,Responses!$AS$2:$AS$301,0),MATCH(Lists!$B$5,Responses!$A$1:$AN$1,0))&amp;""),"")&lt;&gt;"",IFERROR(TRIM(INDEX(Responses!$A$2:$AN$301,MATCH($A156,Responses!$AS$2:$AS$301,0),MATCH(Lists!$B$5,Responses!$A$1:$AN$1,0))&amp;""),""),IFERROR(TRIM(INDEX(Responses!$A$2:$AN$301,MATCH($A156,Responses!$AS$2:$AS$301,0),MATCH(Lists!$B$6,Responses!$A$1:$AN$1,0))&amp;""),"")))</f>
        <v/>
      </c>
      <c r="D156" s="23">
        <f>IF($A156="","",IFERROR(TRIM(INDEX(Responses!$A$2:$AN$301,MATCH($A156,Responses!$AS$2:$AS$301,0),MATCH(Lists!$B$20,Responses!$A$1:$AN$1,0))&amp;""),""))</f>
        <v/>
      </c>
      <c r="E156" s="23">
        <f>IF($A156="","",IFERROR(TRIM(INDEX(Responses!$A$2:$AN$301,MATCH($A156,Responses!$AS$2:$AS$301,0),MATCH(Lists!$B$21,Responses!$A$1:$AN$1,0))&amp;""),""))</f>
        <v/>
      </c>
      <c r="F156" s="23">
        <f>IF($A156="","",IFERROR(TRIM(INDEX(Responses!$A$2:$AN$301,MATCH($A156,Responses!$AS$2:$AS$301,0),MATCH(Lists!$B$22,Responses!$A$1:$AN$1,0))&amp;""),""))</f>
        <v/>
      </c>
      <c r="G156" s="23">
        <f>IF($A156="","",IFERROR(TRIM(INDEX(Responses!$A$2:$AN$301,MATCH($A156,Responses!$AS$2:$AS$301,0),MATCH(Lists!$B$23,Responses!$A$1:$AN$1,0))&amp;""),""))</f>
        <v/>
      </c>
    </row>
    <row r="157" ht="60" customHeight="1">
      <c r="A157" s="23">
        <f>IF(ISNUMBER(MATCH(153,Responses!$AS$2:$AS$301,0)),153,"")</f>
        <v/>
      </c>
      <c r="B157" s="23">
        <f>IF($A157="","",IFERROR(TRIM(INDEX(Responses!$A$2:$AN$301,MATCH($A157,Responses!$AS$2:$AS$301,0),MATCH(Lists!$B$3,Responses!$A$1:$AN$1,0))&amp;""),""))</f>
        <v/>
      </c>
      <c r="C157" s="23">
        <f>IF($A157="","",IF(IFERROR(TRIM(INDEX(Responses!$A$2:$AN$301,MATCH($A157,Responses!$AS$2:$AS$301,0),MATCH(Lists!$B$5,Responses!$A$1:$AN$1,0))&amp;""),"")&lt;&gt;"",IFERROR(TRIM(INDEX(Responses!$A$2:$AN$301,MATCH($A157,Responses!$AS$2:$AS$301,0),MATCH(Lists!$B$5,Responses!$A$1:$AN$1,0))&amp;""),""),IFERROR(TRIM(INDEX(Responses!$A$2:$AN$301,MATCH($A157,Responses!$AS$2:$AS$301,0),MATCH(Lists!$B$6,Responses!$A$1:$AN$1,0))&amp;""),"")))</f>
        <v/>
      </c>
      <c r="D157" s="23">
        <f>IF($A157="","",IFERROR(TRIM(INDEX(Responses!$A$2:$AN$301,MATCH($A157,Responses!$AS$2:$AS$301,0),MATCH(Lists!$B$20,Responses!$A$1:$AN$1,0))&amp;""),""))</f>
        <v/>
      </c>
      <c r="E157" s="23">
        <f>IF($A157="","",IFERROR(TRIM(INDEX(Responses!$A$2:$AN$301,MATCH($A157,Responses!$AS$2:$AS$301,0),MATCH(Lists!$B$21,Responses!$A$1:$AN$1,0))&amp;""),""))</f>
        <v/>
      </c>
      <c r="F157" s="23">
        <f>IF($A157="","",IFERROR(TRIM(INDEX(Responses!$A$2:$AN$301,MATCH($A157,Responses!$AS$2:$AS$301,0),MATCH(Lists!$B$22,Responses!$A$1:$AN$1,0))&amp;""),""))</f>
        <v/>
      </c>
      <c r="G157" s="23">
        <f>IF($A157="","",IFERROR(TRIM(INDEX(Responses!$A$2:$AN$301,MATCH($A157,Responses!$AS$2:$AS$301,0),MATCH(Lists!$B$23,Responses!$A$1:$AN$1,0))&amp;""),""))</f>
        <v/>
      </c>
    </row>
    <row r="158" ht="60" customHeight="1">
      <c r="A158" s="23">
        <f>IF(ISNUMBER(MATCH(154,Responses!$AS$2:$AS$301,0)),154,"")</f>
        <v/>
      </c>
      <c r="B158" s="23">
        <f>IF($A158="","",IFERROR(TRIM(INDEX(Responses!$A$2:$AN$301,MATCH($A158,Responses!$AS$2:$AS$301,0),MATCH(Lists!$B$3,Responses!$A$1:$AN$1,0))&amp;""),""))</f>
        <v/>
      </c>
      <c r="C158" s="23">
        <f>IF($A158="","",IF(IFERROR(TRIM(INDEX(Responses!$A$2:$AN$301,MATCH($A158,Responses!$AS$2:$AS$301,0),MATCH(Lists!$B$5,Responses!$A$1:$AN$1,0))&amp;""),"")&lt;&gt;"",IFERROR(TRIM(INDEX(Responses!$A$2:$AN$301,MATCH($A158,Responses!$AS$2:$AS$301,0),MATCH(Lists!$B$5,Responses!$A$1:$AN$1,0))&amp;""),""),IFERROR(TRIM(INDEX(Responses!$A$2:$AN$301,MATCH($A158,Responses!$AS$2:$AS$301,0),MATCH(Lists!$B$6,Responses!$A$1:$AN$1,0))&amp;""),"")))</f>
        <v/>
      </c>
      <c r="D158" s="23">
        <f>IF($A158="","",IFERROR(TRIM(INDEX(Responses!$A$2:$AN$301,MATCH($A158,Responses!$AS$2:$AS$301,0),MATCH(Lists!$B$20,Responses!$A$1:$AN$1,0))&amp;""),""))</f>
        <v/>
      </c>
      <c r="E158" s="23">
        <f>IF($A158="","",IFERROR(TRIM(INDEX(Responses!$A$2:$AN$301,MATCH($A158,Responses!$AS$2:$AS$301,0),MATCH(Lists!$B$21,Responses!$A$1:$AN$1,0))&amp;""),""))</f>
        <v/>
      </c>
      <c r="F158" s="23">
        <f>IF($A158="","",IFERROR(TRIM(INDEX(Responses!$A$2:$AN$301,MATCH($A158,Responses!$AS$2:$AS$301,0),MATCH(Lists!$B$22,Responses!$A$1:$AN$1,0))&amp;""),""))</f>
        <v/>
      </c>
      <c r="G158" s="23">
        <f>IF($A158="","",IFERROR(TRIM(INDEX(Responses!$A$2:$AN$301,MATCH($A158,Responses!$AS$2:$AS$301,0),MATCH(Lists!$B$23,Responses!$A$1:$AN$1,0))&amp;""),""))</f>
        <v/>
      </c>
    </row>
    <row r="159" ht="60" customHeight="1">
      <c r="A159" s="23">
        <f>IF(ISNUMBER(MATCH(155,Responses!$AS$2:$AS$301,0)),155,"")</f>
        <v/>
      </c>
      <c r="B159" s="23">
        <f>IF($A159="","",IFERROR(TRIM(INDEX(Responses!$A$2:$AN$301,MATCH($A159,Responses!$AS$2:$AS$301,0),MATCH(Lists!$B$3,Responses!$A$1:$AN$1,0))&amp;""),""))</f>
        <v/>
      </c>
      <c r="C159" s="23">
        <f>IF($A159="","",IF(IFERROR(TRIM(INDEX(Responses!$A$2:$AN$301,MATCH($A159,Responses!$AS$2:$AS$301,0),MATCH(Lists!$B$5,Responses!$A$1:$AN$1,0))&amp;""),"")&lt;&gt;"",IFERROR(TRIM(INDEX(Responses!$A$2:$AN$301,MATCH($A159,Responses!$AS$2:$AS$301,0),MATCH(Lists!$B$5,Responses!$A$1:$AN$1,0))&amp;""),""),IFERROR(TRIM(INDEX(Responses!$A$2:$AN$301,MATCH($A159,Responses!$AS$2:$AS$301,0),MATCH(Lists!$B$6,Responses!$A$1:$AN$1,0))&amp;""),"")))</f>
        <v/>
      </c>
      <c r="D159" s="23">
        <f>IF($A159="","",IFERROR(TRIM(INDEX(Responses!$A$2:$AN$301,MATCH($A159,Responses!$AS$2:$AS$301,0),MATCH(Lists!$B$20,Responses!$A$1:$AN$1,0))&amp;""),""))</f>
        <v/>
      </c>
      <c r="E159" s="23">
        <f>IF($A159="","",IFERROR(TRIM(INDEX(Responses!$A$2:$AN$301,MATCH($A159,Responses!$AS$2:$AS$301,0),MATCH(Lists!$B$21,Responses!$A$1:$AN$1,0))&amp;""),""))</f>
        <v/>
      </c>
      <c r="F159" s="23">
        <f>IF($A159="","",IFERROR(TRIM(INDEX(Responses!$A$2:$AN$301,MATCH($A159,Responses!$AS$2:$AS$301,0),MATCH(Lists!$B$22,Responses!$A$1:$AN$1,0))&amp;""),""))</f>
        <v/>
      </c>
      <c r="G159" s="23">
        <f>IF($A159="","",IFERROR(TRIM(INDEX(Responses!$A$2:$AN$301,MATCH($A159,Responses!$AS$2:$AS$301,0),MATCH(Lists!$B$23,Responses!$A$1:$AN$1,0))&amp;""),""))</f>
        <v/>
      </c>
    </row>
    <row r="160" ht="60" customHeight="1">
      <c r="A160" s="23">
        <f>IF(ISNUMBER(MATCH(156,Responses!$AS$2:$AS$301,0)),156,"")</f>
        <v/>
      </c>
      <c r="B160" s="23">
        <f>IF($A160="","",IFERROR(TRIM(INDEX(Responses!$A$2:$AN$301,MATCH($A160,Responses!$AS$2:$AS$301,0),MATCH(Lists!$B$3,Responses!$A$1:$AN$1,0))&amp;""),""))</f>
        <v/>
      </c>
      <c r="C160" s="23">
        <f>IF($A160="","",IF(IFERROR(TRIM(INDEX(Responses!$A$2:$AN$301,MATCH($A160,Responses!$AS$2:$AS$301,0),MATCH(Lists!$B$5,Responses!$A$1:$AN$1,0))&amp;""),"")&lt;&gt;"",IFERROR(TRIM(INDEX(Responses!$A$2:$AN$301,MATCH($A160,Responses!$AS$2:$AS$301,0),MATCH(Lists!$B$5,Responses!$A$1:$AN$1,0))&amp;""),""),IFERROR(TRIM(INDEX(Responses!$A$2:$AN$301,MATCH($A160,Responses!$AS$2:$AS$301,0),MATCH(Lists!$B$6,Responses!$A$1:$AN$1,0))&amp;""),"")))</f>
        <v/>
      </c>
      <c r="D160" s="23">
        <f>IF($A160="","",IFERROR(TRIM(INDEX(Responses!$A$2:$AN$301,MATCH($A160,Responses!$AS$2:$AS$301,0),MATCH(Lists!$B$20,Responses!$A$1:$AN$1,0))&amp;""),""))</f>
        <v/>
      </c>
      <c r="E160" s="23">
        <f>IF($A160="","",IFERROR(TRIM(INDEX(Responses!$A$2:$AN$301,MATCH($A160,Responses!$AS$2:$AS$301,0),MATCH(Lists!$B$21,Responses!$A$1:$AN$1,0))&amp;""),""))</f>
        <v/>
      </c>
      <c r="F160" s="23">
        <f>IF($A160="","",IFERROR(TRIM(INDEX(Responses!$A$2:$AN$301,MATCH($A160,Responses!$AS$2:$AS$301,0),MATCH(Lists!$B$22,Responses!$A$1:$AN$1,0))&amp;""),""))</f>
        <v/>
      </c>
      <c r="G160" s="23">
        <f>IF($A160="","",IFERROR(TRIM(INDEX(Responses!$A$2:$AN$301,MATCH($A160,Responses!$AS$2:$AS$301,0),MATCH(Lists!$B$23,Responses!$A$1:$AN$1,0))&amp;""),""))</f>
        <v/>
      </c>
    </row>
    <row r="161" ht="60" customHeight="1">
      <c r="A161" s="23">
        <f>IF(ISNUMBER(MATCH(157,Responses!$AS$2:$AS$301,0)),157,"")</f>
        <v/>
      </c>
      <c r="B161" s="23">
        <f>IF($A161="","",IFERROR(TRIM(INDEX(Responses!$A$2:$AN$301,MATCH($A161,Responses!$AS$2:$AS$301,0),MATCH(Lists!$B$3,Responses!$A$1:$AN$1,0))&amp;""),""))</f>
        <v/>
      </c>
      <c r="C161" s="23">
        <f>IF($A161="","",IF(IFERROR(TRIM(INDEX(Responses!$A$2:$AN$301,MATCH($A161,Responses!$AS$2:$AS$301,0),MATCH(Lists!$B$5,Responses!$A$1:$AN$1,0))&amp;""),"")&lt;&gt;"",IFERROR(TRIM(INDEX(Responses!$A$2:$AN$301,MATCH($A161,Responses!$AS$2:$AS$301,0),MATCH(Lists!$B$5,Responses!$A$1:$AN$1,0))&amp;""),""),IFERROR(TRIM(INDEX(Responses!$A$2:$AN$301,MATCH($A161,Responses!$AS$2:$AS$301,0),MATCH(Lists!$B$6,Responses!$A$1:$AN$1,0))&amp;""),"")))</f>
        <v/>
      </c>
      <c r="D161" s="23">
        <f>IF($A161="","",IFERROR(TRIM(INDEX(Responses!$A$2:$AN$301,MATCH($A161,Responses!$AS$2:$AS$301,0),MATCH(Lists!$B$20,Responses!$A$1:$AN$1,0))&amp;""),""))</f>
        <v/>
      </c>
      <c r="E161" s="23">
        <f>IF($A161="","",IFERROR(TRIM(INDEX(Responses!$A$2:$AN$301,MATCH($A161,Responses!$AS$2:$AS$301,0),MATCH(Lists!$B$21,Responses!$A$1:$AN$1,0))&amp;""),""))</f>
        <v/>
      </c>
      <c r="F161" s="23">
        <f>IF($A161="","",IFERROR(TRIM(INDEX(Responses!$A$2:$AN$301,MATCH($A161,Responses!$AS$2:$AS$301,0),MATCH(Lists!$B$22,Responses!$A$1:$AN$1,0))&amp;""),""))</f>
        <v/>
      </c>
      <c r="G161" s="23">
        <f>IF($A161="","",IFERROR(TRIM(INDEX(Responses!$A$2:$AN$301,MATCH($A161,Responses!$AS$2:$AS$301,0),MATCH(Lists!$B$23,Responses!$A$1:$AN$1,0))&amp;""),""))</f>
        <v/>
      </c>
    </row>
    <row r="162" ht="60" customHeight="1">
      <c r="A162" s="23">
        <f>IF(ISNUMBER(MATCH(158,Responses!$AS$2:$AS$301,0)),158,"")</f>
        <v/>
      </c>
      <c r="B162" s="23">
        <f>IF($A162="","",IFERROR(TRIM(INDEX(Responses!$A$2:$AN$301,MATCH($A162,Responses!$AS$2:$AS$301,0),MATCH(Lists!$B$3,Responses!$A$1:$AN$1,0))&amp;""),""))</f>
        <v/>
      </c>
      <c r="C162" s="23">
        <f>IF($A162="","",IF(IFERROR(TRIM(INDEX(Responses!$A$2:$AN$301,MATCH($A162,Responses!$AS$2:$AS$301,0),MATCH(Lists!$B$5,Responses!$A$1:$AN$1,0))&amp;""),"")&lt;&gt;"",IFERROR(TRIM(INDEX(Responses!$A$2:$AN$301,MATCH($A162,Responses!$AS$2:$AS$301,0),MATCH(Lists!$B$5,Responses!$A$1:$AN$1,0))&amp;""),""),IFERROR(TRIM(INDEX(Responses!$A$2:$AN$301,MATCH($A162,Responses!$AS$2:$AS$301,0),MATCH(Lists!$B$6,Responses!$A$1:$AN$1,0))&amp;""),"")))</f>
        <v/>
      </c>
      <c r="D162" s="23">
        <f>IF($A162="","",IFERROR(TRIM(INDEX(Responses!$A$2:$AN$301,MATCH($A162,Responses!$AS$2:$AS$301,0),MATCH(Lists!$B$20,Responses!$A$1:$AN$1,0))&amp;""),""))</f>
        <v/>
      </c>
      <c r="E162" s="23">
        <f>IF($A162="","",IFERROR(TRIM(INDEX(Responses!$A$2:$AN$301,MATCH($A162,Responses!$AS$2:$AS$301,0),MATCH(Lists!$B$21,Responses!$A$1:$AN$1,0))&amp;""),""))</f>
        <v/>
      </c>
      <c r="F162" s="23">
        <f>IF($A162="","",IFERROR(TRIM(INDEX(Responses!$A$2:$AN$301,MATCH($A162,Responses!$AS$2:$AS$301,0),MATCH(Lists!$B$22,Responses!$A$1:$AN$1,0))&amp;""),""))</f>
        <v/>
      </c>
      <c r="G162" s="23">
        <f>IF($A162="","",IFERROR(TRIM(INDEX(Responses!$A$2:$AN$301,MATCH($A162,Responses!$AS$2:$AS$301,0),MATCH(Lists!$B$23,Responses!$A$1:$AN$1,0))&amp;""),""))</f>
        <v/>
      </c>
    </row>
    <row r="163" ht="60" customHeight="1">
      <c r="A163" s="23">
        <f>IF(ISNUMBER(MATCH(159,Responses!$AS$2:$AS$301,0)),159,"")</f>
        <v/>
      </c>
      <c r="B163" s="23">
        <f>IF($A163="","",IFERROR(TRIM(INDEX(Responses!$A$2:$AN$301,MATCH($A163,Responses!$AS$2:$AS$301,0),MATCH(Lists!$B$3,Responses!$A$1:$AN$1,0))&amp;""),""))</f>
        <v/>
      </c>
      <c r="C163" s="23">
        <f>IF($A163="","",IF(IFERROR(TRIM(INDEX(Responses!$A$2:$AN$301,MATCH($A163,Responses!$AS$2:$AS$301,0),MATCH(Lists!$B$5,Responses!$A$1:$AN$1,0))&amp;""),"")&lt;&gt;"",IFERROR(TRIM(INDEX(Responses!$A$2:$AN$301,MATCH($A163,Responses!$AS$2:$AS$301,0),MATCH(Lists!$B$5,Responses!$A$1:$AN$1,0))&amp;""),""),IFERROR(TRIM(INDEX(Responses!$A$2:$AN$301,MATCH($A163,Responses!$AS$2:$AS$301,0),MATCH(Lists!$B$6,Responses!$A$1:$AN$1,0))&amp;""),"")))</f>
        <v/>
      </c>
      <c r="D163" s="23">
        <f>IF($A163="","",IFERROR(TRIM(INDEX(Responses!$A$2:$AN$301,MATCH($A163,Responses!$AS$2:$AS$301,0),MATCH(Lists!$B$20,Responses!$A$1:$AN$1,0))&amp;""),""))</f>
        <v/>
      </c>
      <c r="E163" s="23">
        <f>IF($A163="","",IFERROR(TRIM(INDEX(Responses!$A$2:$AN$301,MATCH($A163,Responses!$AS$2:$AS$301,0),MATCH(Lists!$B$21,Responses!$A$1:$AN$1,0))&amp;""),""))</f>
        <v/>
      </c>
      <c r="F163" s="23">
        <f>IF($A163="","",IFERROR(TRIM(INDEX(Responses!$A$2:$AN$301,MATCH($A163,Responses!$AS$2:$AS$301,0),MATCH(Lists!$B$22,Responses!$A$1:$AN$1,0))&amp;""),""))</f>
        <v/>
      </c>
      <c r="G163" s="23">
        <f>IF($A163="","",IFERROR(TRIM(INDEX(Responses!$A$2:$AN$301,MATCH($A163,Responses!$AS$2:$AS$301,0),MATCH(Lists!$B$23,Responses!$A$1:$AN$1,0))&amp;""),""))</f>
        <v/>
      </c>
    </row>
    <row r="164" ht="60" customHeight="1">
      <c r="A164" s="23">
        <f>IF(ISNUMBER(MATCH(160,Responses!$AS$2:$AS$301,0)),160,"")</f>
        <v/>
      </c>
      <c r="B164" s="23">
        <f>IF($A164="","",IFERROR(TRIM(INDEX(Responses!$A$2:$AN$301,MATCH($A164,Responses!$AS$2:$AS$301,0),MATCH(Lists!$B$3,Responses!$A$1:$AN$1,0))&amp;""),""))</f>
        <v/>
      </c>
      <c r="C164" s="23">
        <f>IF($A164="","",IF(IFERROR(TRIM(INDEX(Responses!$A$2:$AN$301,MATCH($A164,Responses!$AS$2:$AS$301,0),MATCH(Lists!$B$5,Responses!$A$1:$AN$1,0))&amp;""),"")&lt;&gt;"",IFERROR(TRIM(INDEX(Responses!$A$2:$AN$301,MATCH($A164,Responses!$AS$2:$AS$301,0),MATCH(Lists!$B$5,Responses!$A$1:$AN$1,0))&amp;""),""),IFERROR(TRIM(INDEX(Responses!$A$2:$AN$301,MATCH($A164,Responses!$AS$2:$AS$301,0),MATCH(Lists!$B$6,Responses!$A$1:$AN$1,0))&amp;""),"")))</f>
        <v/>
      </c>
      <c r="D164" s="23">
        <f>IF($A164="","",IFERROR(TRIM(INDEX(Responses!$A$2:$AN$301,MATCH($A164,Responses!$AS$2:$AS$301,0),MATCH(Lists!$B$20,Responses!$A$1:$AN$1,0))&amp;""),""))</f>
        <v/>
      </c>
      <c r="E164" s="23">
        <f>IF($A164="","",IFERROR(TRIM(INDEX(Responses!$A$2:$AN$301,MATCH($A164,Responses!$AS$2:$AS$301,0),MATCH(Lists!$B$21,Responses!$A$1:$AN$1,0))&amp;""),""))</f>
        <v/>
      </c>
      <c r="F164" s="23">
        <f>IF($A164="","",IFERROR(TRIM(INDEX(Responses!$A$2:$AN$301,MATCH($A164,Responses!$AS$2:$AS$301,0),MATCH(Lists!$B$22,Responses!$A$1:$AN$1,0))&amp;""),""))</f>
        <v/>
      </c>
      <c r="G164" s="23">
        <f>IF($A164="","",IFERROR(TRIM(INDEX(Responses!$A$2:$AN$301,MATCH($A164,Responses!$AS$2:$AS$301,0),MATCH(Lists!$B$23,Responses!$A$1:$AN$1,0))&amp;""),""))</f>
        <v/>
      </c>
    </row>
    <row r="165" ht="60" customHeight="1">
      <c r="A165" s="23">
        <f>IF(ISNUMBER(MATCH(161,Responses!$AS$2:$AS$301,0)),161,"")</f>
        <v/>
      </c>
      <c r="B165" s="23">
        <f>IF($A165="","",IFERROR(TRIM(INDEX(Responses!$A$2:$AN$301,MATCH($A165,Responses!$AS$2:$AS$301,0),MATCH(Lists!$B$3,Responses!$A$1:$AN$1,0))&amp;""),""))</f>
        <v/>
      </c>
      <c r="C165" s="23">
        <f>IF($A165="","",IF(IFERROR(TRIM(INDEX(Responses!$A$2:$AN$301,MATCH($A165,Responses!$AS$2:$AS$301,0),MATCH(Lists!$B$5,Responses!$A$1:$AN$1,0))&amp;""),"")&lt;&gt;"",IFERROR(TRIM(INDEX(Responses!$A$2:$AN$301,MATCH($A165,Responses!$AS$2:$AS$301,0),MATCH(Lists!$B$5,Responses!$A$1:$AN$1,0))&amp;""),""),IFERROR(TRIM(INDEX(Responses!$A$2:$AN$301,MATCH($A165,Responses!$AS$2:$AS$301,0),MATCH(Lists!$B$6,Responses!$A$1:$AN$1,0))&amp;""),"")))</f>
        <v/>
      </c>
      <c r="D165" s="23">
        <f>IF($A165="","",IFERROR(TRIM(INDEX(Responses!$A$2:$AN$301,MATCH($A165,Responses!$AS$2:$AS$301,0),MATCH(Lists!$B$20,Responses!$A$1:$AN$1,0))&amp;""),""))</f>
        <v/>
      </c>
      <c r="E165" s="23">
        <f>IF($A165="","",IFERROR(TRIM(INDEX(Responses!$A$2:$AN$301,MATCH($A165,Responses!$AS$2:$AS$301,0),MATCH(Lists!$B$21,Responses!$A$1:$AN$1,0))&amp;""),""))</f>
        <v/>
      </c>
      <c r="F165" s="23">
        <f>IF($A165="","",IFERROR(TRIM(INDEX(Responses!$A$2:$AN$301,MATCH($A165,Responses!$AS$2:$AS$301,0),MATCH(Lists!$B$22,Responses!$A$1:$AN$1,0))&amp;""),""))</f>
        <v/>
      </c>
      <c r="G165" s="23">
        <f>IF($A165="","",IFERROR(TRIM(INDEX(Responses!$A$2:$AN$301,MATCH($A165,Responses!$AS$2:$AS$301,0),MATCH(Lists!$B$23,Responses!$A$1:$AN$1,0))&amp;""),""))</f>
        <v/>
      </c>
    </row>
    <row r="166" ht="60" customHeight="1">
      <c r="A166" s="23">
        <f>IF(ISNUMBER(MATCH(162,Responses!$AS$2:$AS$301,0)),162,"")</f>
        <v/>
      </c>
      <c r="B166" s="23">
        <f>IF($A166="","",IFERROR(TRIM(INDEX(Responses!$A$2:$AN$301,MATCH($A166,Responses!$AS$2:$AS$301,0),MATCH(Lists!$B$3,Responses!$A$1:$AN$1,0))&amp;""),""))</f>
        <v/>
      </c>
      <c r="C166" s="23">
        <f>IF($A166="","",IF(IFERROR(TRIM(INDEX(Responses!$A$2:$AN$301,MATCH($A166,Responses!$AS$2:$AS$301,0),MATCH(Lists!$B$5,Responses!$A$1:$AN$1,0))&amp;""),"")&lt;&gt;"",IFERROR(TRIM(INDEX(Responses!$A$2:$AN$301,MATCH($A166,Responses!$AS$2:$AS$301,0),MATCH(Lists!$B$5,Responses!$A$1:$AN$1,0))&amp;""),""),IFERROR(TRIM(INDEX(Responses!$A$2:$AN$301,MATCH($A166,Responses!$AS$2:$AS$301,0),MATCH(Lists!$B$6,Responses!$A$1:$AN$1,0))&amp;""),"")))</f>
        <v/>
      </c>
      <c r="D166" s="23">
        <f>IF($A166="","",IFERROR(TRIM(INDEX(Responses!$A$2:$AN$301,MATCH($A166,Responses!$AS$2:$AS$301,0),MATCH(Lists!$B$20,Responses!$A$1:$AN$1,0))&amp;""),""))</f>
        <v/>
      </c>
      <c r="E166" s="23">
        <f>IF($A166="","",IFERROR(TRIM(INDEX(Responses!$A$2:$AN$301,MATCH($A166,Responses!$AS$2:$AS$301,0),MATCH(Lists!$B$21,Responses!$A$1:$AN$1,0))&amp;""),""))</f>
        <v/>
      </c>
      <c r="F166" s="23">
        <f>IF($A166="","",IFERROR(TRIM(INDEX(Responses!$A$2:$AN$301,MATCH($A166,Responses!$AS$2:$AS$301,0),MATCH(Lists!$B$22,Responses!$A$1:$AN$1,0))&amp;""),""))</f>
        <v/>
      </c>
      <c r="G166" s="23">
        <f>IF($A166="","",IFERROR(TRIM(INDEX(Responses!$A$2:$AN$301,MATCH($A166,Responses!$AS$2:$AS$301,0),MATCH(Lists!$B$23,Responses!$A$1:$AN$1,0))&amp;""),""))</f>
        <v/>
      </c>
    </row>
    <row r="167" ht="60" customHeight="1">
      <c r="A167" s="23">
        <f>IF(ISNUMBER(MATCH(163,Responses!$AS$2:$AS$301,0)),163,"")</f>
        <v/>
      </c>
      <c r="B167" s="23">
        <f>IF($A167="","",IFERROR(TRIM(INDEX(Responses!$A$2:$AN$301,MATCH($A167,Responses!$AS$2:$AS$301,0),MATCH(Lists!$B$3,Responses!$A$1:$AN$1,0))&amp;""),""))</f>
        <v/>
      </c>
      <c r="C167" s="23">
        <f>IF($A167="","",IF(IFERROR(TRIM(INDEX(Responses!$A$2:$AN$301,MATCH($A167,Responses!$AS$2:$AS$301,0),MATCH(Lists!$B$5,Responses!$A$1:$AN$1,0))&amp;""),"")&lt;&gt;"",IFERROR(TRIM(INDEX(Responses!$A$2:$AN$301,MATCH($A167,Responses!$AS$2:$AS$301,0),MATCH(Lists!$B$5,Responses!$A$1:$AN$1,0))&amp;""),""),IFERROR(TRIM(INDEX(Responses!$A$2:$AN$301,MATCH($A167,Responses!$AS$2:$AS$301,0),MATCH(Lists!$B$6,Responses!$A$1:$AN$1,0))&amp;""),"")))</f>
        <v/>
      </c>
      <c r="D167" s="23">
        <f>IF($A167="","",IFERROR(TRIM(INDEX(Responses!$A$2:$AN$301,MATCH($A167,Responses!$AS$2:$AS$301,0),MATCH(Lists!$B$20,Responses!$A$1:$AN$1,0))&amp;""),""))</f>
        <v/>
      </c>
      <c r="E167" s="23">
        <f>IF($A167="","",IFERROR(TRIM(INDEX(Responses!$A$2:$AN$301,MATCH($A167,Responses!$AS$2:$AS$301,0),MATCH(Lists!$B$21,Responses!$A$1:$AN$1,0))&amp;""),""))</f>
        <v/>
      </c>
      <c r="F167" s="23">
        <f>IF($A167="","",IFERROR(TRIM(INDEX(Responses!$A$2:$AN$301,MATCH($A167,Responses!$AS$2:$AS$301,0),MATCH(Lists!$B$22,Responses!$A$1:$AN$1,0))&amp;""),""))</f>
        <v/>
      </c>
      <c r="G167" s="23">
        <f>IF($A167="","",IFERROR(TRIM(INDEX(Responses!$A$2:$AN$301,MATCH($A167,Responses!$AS$2:$AS$301,0),MATCH(Lists!$B$23,Responses!$A$1:$AN$1,0))&amp;""),""))</f>
        <v/>
      </c>
    </row>
    <row r="168" ht="60" customHeight="1">
      <c r="A168" s="23">
        <f>IF(ISNUMBER(MATCH(164,Responses!$AS$2:$AS$301,0)),164,"")</f>
        <v/>
      </c>
      <c r="B168" s="23">
        <f>IF($A168="","",IFERROR(TRIM(INDEX(Responses!$A$2:$AN$301,MATCH($A168,Responses!$AS$2:$AS$301,0),MATCH(Lists!$B$3,Responses!$A$1:$AN$1,0))&amp;""),""))</f>
        <v/>
      </c>
      <c r="C168" s="23">
        <f>IF($A168="","",IF(IFERROR(TRIM(INDEX(Responses!$A$2:$AN$301,MATCH($A168,Responses!$AS$2:$AS$301,0),MATCH(Lists!$B$5,Responses!$A$1:$AN$1,0))&amp;""),"")&lt;&gt;"",IFERROR(TRIM(INDEX(Responses!$A$2:$AN$301,MATCH($A168,Responses!$AS$2:$AS$301,0),MATCH(Lists!$B$5,Responses!$A$1:$AN$1,0))&amp;""),""),IFERROR(TRIM(INDEX(Responses!$A$2:$AN$301,MATCH($A168,Responses!$AS$2:$AS$301,0),MATCH(Lists!$B$6,Responses!$A$1:$AN$1,0))&amp;""),"")))</f>
        <v/>
      </c>
      <c r="D168" s="23">
        <f>IF($A168="","",IFERROR(TRIM(INDEX(Responses!$A$2:$AN$301,MATCH($A168,Responses!$AS$2:$AS$301,0),MATCH(Lists!$B$20,Responses!$A$1:$AN$1,0))&amp;""),""))</f>
        <v/>
      </c>
      <c r="E168" s="23">
        <f>IF($A168="","",IFERROR(TRIM(INDEX(Responses!$A$2:$AN$301,MATCH($A168,Responses!$AS$2:$AS$301,0),MATCH(Lists!$B$21,Responses!$A$1:$AN$1,0))&amp;""),""))</f>
        <v/>
      </c>
      <c r="F168" s="23">
        <f>IF($A168="","",IFERROR(TRIM(INDEX(Responses!$A$2:$AN$301,MATCH($A168,Responses!$AS$2:$AS$301,0),MATCH(Lists!$B$22,Responses!$A$1:$AN$1,0))&amp;""),""))</f>
        <v/>
      </c>
      <c r="G168" s="23">
        <f>IF($A168="","",IFERROR(TRIM(INDEX(Responses!$A$2:$AN$301,MATCH($A168,Responses!$AS$2:$AS$301,0),MATCH(Lists!$B$23,Responses!$A$1:$AN$1,0))&amp;""),""))</f>
        <v/>
      </c>
    </row>
    <row r="169" ht="60" customHeight="1">
      <c r="A169" s="23">
        <f>IF(ISNUMBER(MATCH(165,Responses!$AS$2:$AS$301,0)),165,"")</f>
        <v/>
      </c>
      <c r="B169" s="23">
        <f>IF($A169="","",IFERROR(TRIM(INDEX(Responses!$A$2:$AN$301,MATCH($A169,Responses!$AS$2:$AS$301,0),MATCH(Lists!$B$3,Responses!$A$1:$AN$1,0))&amp;""),""))</f>
        <v/>
      </c>
      <c r="C169" s="23">
        <f>IF($A169="","",IF(IFERROR(TRIM(INDEX(Responses!$A$2:$AN$301,MATCH($A169,Responses!$AS$2:$AS$301,0),MATCH(Lists!$B$5,Responses!$A$1:$AN$1,0))&amp;""),"")&lt;&gt;"",IFERROR(TRIM(INDEX(Responses!$A$2:$AN$301,MATCH($A169,Responses!$AS$2:$AS$301,0),MATCH(Lists!$B$5,Responses!$A$1:$AN$1,0))&amp;""),""),IFERROR(TRIM(INDEX(Responses!$A$2:$AN$301,MATCH($A169,Responses!$AS$2:$AS$301,0),MATCH(Lists!$B$6,Responses!$A$1:$AN$1,0))&amp;""),"")))</f>
        <v/>
      </c>
      <c r="D169" s="23">
        <f>IF($A169="","",IFERROR(TRIM(INDEX(Responses!$A$2:$AN$301,MATCH($A169,Responses!$AS$2:$AS$301,0),MATCH(Lists!$B$20,Responses!$A$1:$AN$1,0))&amp;""),""))</f>
        <v/>
      </c>
      <c r="E169" s="23">
        <f>IF($A169="","",IFERROR(TRIM(INDEX(Responses!$A$2:$AN$301,MATCH($A169,Responses!$AS$2:$AS$301,0),MATCH(Lists!$B$21,Responses!$A$1:$AN$1,0))&amp;""),""))</f>
        <v/>
      </c>
      <c r="F169" s="23">
        <f>IF($A169="","",IFERROR(TRIM(INDEX(Responses!$A$2:$AN$301,MATCH($A169,Responses!$AS$2:$AS$301,0),MATCH(Lists!$B$22,Responses!$A$1:$AN$1,0))&amp;""),""))</f>
        <v/>
      </c>
      <c r="G169" s="23">
        <f>IF($A169="","",IFERROR(TRIM(INDEX(Responses!$A$2:$AN$301,MATCH($A169,Responses!$AS$2:$AS$301,0),MATCH(Lists!$B$23,Responses!$A$1:$AN$1,0))&amp;""),""))</f>
        <v/>
      </c>
    </row>
    <row r="170" ht="60" customHeight="1">
      <c r="A170" s="23">
        <f>IF(ISNUMBER(MATCH(166,Responses!$AS$2:$AS$301,0)),166,"")</f>
        <v/>
      </c>
      <c r="B170" s="23">
        <f>IF($A170="","",IFERROR(TRIM(INDEX(Responses!$A$2:$AN$301,MATCH($A170,Responses!$AS$2:$AS$301,0),MATCH(Lists!$B$3,Responses!$A$1:$AN$1,0))&amp;""),""))</f>
        <v/>
      </c>
      <c r="C170" s="23">
        <f>IF($A170="","",IF(IFERROR(TRIM(INDEX(Responses!$A$2:$AN$301,MATCH($A170,Responses!$AS$2:$AS$301,0),MATCH(Lists!$B$5,Responses!$A$1:$AN$1,0))&amp;""),"")&lt;&gt;"",IFERROR(TRIM(INDEX(Responses!$A$2:$AN$301,MATCH($A170,Responses!$AS$2:$AS$301,0),MATCH(Lists!$B$5,Responses!$A$1:$AN$1,0))&amp;""),""),IFERROR(TRIM(INDEX(Responses!$A$2:$AN$301,MATCH($A170,Responses!$AS$2:$AS$301,0),MATCH(Lists!$B$6,Responses!$A$1:$AN$1,0))&amp;""),"")))</f>
        <v/>
      </c>
      <c r="D170" s="23">
        <f>IF($A170="","",IFERROR(TRIM(INDEX(Responses!$A$2:$AN$301,MATCH($A170,Responses!$AS$2:$AS$301,0),MATCH(Lists!$B$20,Responses!$A$1:$AN$1,0))&amp;""),""))</f>
        <v/>
      </c>
      <c r="E170" s="23">
        <f>IF($A170="","",IFERROR(TRIM(INDEX(Responses!$A$2:$AN$301,MATCH($A170,Responses!$AS$2:$AS$301,0),MATCH(Lists!$B$21,Responses!$A$1:$AN$1,0))&amp;""),""))</f>
        <v/>
      </c>
      <c r="F170" s="23">
        <f>IF($A170="","",IFERROR(TRIM(INDEX(Responses!$A$2:$AN$301,MATCH($A170,Responses!$AS$2:$AS$301,0),MATCH(Lists!$B$22,Responses!$A$1:$AN$1,0))&amp;""),""))</f>
        <v/>
      </c>
      <c r="G170" s="23">
        <f>IF($A170="","",IFERROR(TRIM(INDEX(Responses!$A$2:$AN$301,MATCH($A170,Responses!$AS$2:$AS$301,0),MATCH(Lists!$B$23,Responses!$A$1:$AN$1,0))&amp;""),""))</f>
        <v/>
      </c>
    </row>
    <row r="171" ht="60" customHeight="1">
      <c r="A171" s="23">
        <f>IF(ISNUMBER(MATCH(167,Responses!$AS$2:$AS$301,0)),167,"")</f>
        <v/>
      </c>
      <c r="B171" s="23">
        <f>IF($A171="","",IFERROR(TRIM(INDEX(Responses!$A$2:$AN$301,MATCH($A171,Responses!$AS$2:$AS$301,0),MATCH(Lists!$B$3,Responses!$A$1:$AN$1,0))&amp;""),""))</f>
        <v/>
      </c>
      <c r="C171" s="23">
        <f>IF($A171="","",IF(IFERROR(TRIM(INDEX(Responses!$A$2:$AN$301,MATCH($A171,Responses!$AS$2:$AS$301,0),MATCH(Lists!$B$5,Responses!$A$1:$AN$1,0))&amp;""),"")&lt;&gt;"",IFERROR(TRIM(INDEX(Responses!$A$2:$AN$301,MATCH($A171,Responses!$AS$2:$AS$301,0),MATCH(Lists!$B$5,Responses!$A$1:$AN$1,0))&amp;""),""),IFERROR(TRIM(INDEX(Responses!$A$2:$AN$301,MATCH($A171,Responses!$AS$2:$AS$301,0),MATCH(Lists!$B$6,Responses!$A$1:$AN$1,0))&amp;""),"")))</f>
        <v/>
      </c>
      <c r="D171" s="23">
        <f>IF($A171="","",IFERROR(TRIM(INDEX(Responses!$A$2:$AN$301,MATCH($A171,Responses!$AS$2:$AS$301,0),MATCH(Lists!$B$20,Responses!$A$1:$AN$1,0))&amp;""),""))</f>
        <v/>
      </c>
      <c r="E171" s="23">
        <f>IF($A171="","",IFERROR(TRIM(INDEX(Responses!$A$2:$AN$301,MATCH($A171,Responses!$AS$2:$AS$301,0),MATCH(Lists!$B$21,Responses!$A$1:$AN$1,0))&amp;""),""))</f>
        <v/>
      </c>
      <c r="F171" s="23">
        <f>IF($A171="","",IFERROR(TRIM(INDEX(Responses!$A$2:$AN$301,MATCH($A171,Responses!$AS$2:$AS$301,0),MATCH(Lists!$B$22,Responses!$A$1:$AN$1,0))&amp;""),""))</f>
        <v/>
      </c>
      <c r="G171" s="23">
        <f>IF($A171="","",IFERROR(TRIM(INDEX(Responses!$A$2:$AN$301,MATCH($A171,Responses!$AS$2:$AS$301,0),MATCH(Lists!$B$23,Responses!$A$1:$AN$1,0))&amp;""),""))</f>
        <v/>
      </c>
    </row>
    <row r="172" ht="60" customHeight="1">
      <c r="A172" s="23">
        <f>IF(ISNUMBER(MATCH(168,Responses!$AS$2:$AS$301,0)),168,"")</f>
        <v/>
      </c>
      <c r="B172" s="23">
        <f>IF($A172="","",IFERROR(TRIM(INDEX(Responses!$A$2:$AN$301,MATCH($A172,Responses!$AS$2:$AS$301,0),MATCH(Lists!$B$3,Responses!$A$1:$AN$1,0))&amp;""),""))</f>
        <v/>
      </c>
      <c r="C172" s="23">
        <f>IF($A172="","",IF(IFERROR(TRIM(INDEX(Responses!$A$2:$AN$301,MATCH($A172,Responses!$AS$2:$AS$301,0),MATCH(Lists!$B$5,Responses!$A$1:$AN$1,0))&amp;""),"")&lt;&gt;"",IFERROR(TRIM(INDEX(Responses!$A$2:$AN$301,MATCH($A172,Responses!$AS$2:$AS$301,0),MATCH(Lists!$B$5,Responses!$A$1:$AN$1,0))&amp;""),""),IFERROR(TRIM(INDEX(Responses!$A$2:$AN$301,MATCH($A172,Responses!$AS$2:$AS$301,0),MATCH(Lists!$B$6,Responses!$A$1:$AN$1,0))&amp;""),"")))</f>
        <v/>
      </c>
      <c r="D172" s="23">
        <f>IF($A172="","",IFERROR(TRIM(INDEX(Responses!$A$2:$AN$301,MATCH($A172,Responses!$AS$2:$AS$301,0),MATCH(Lists!$B$20,Responses!$A$1:$AN$1,0))&amp;""),""))</f>
        <v/>
      </c>
      <c r="E172" s="23">
        <f>IF($A172="","",IFERROR(TRIM(INDEX(Responses!$A$2:$AN$301,MATCH($A172,Responses!$AS$2:$AS$301,0),MATCH(Lists!$B$21,Responses!$A$1:$AN$1,0))&amp;""),""))</f>
        <v/>
      </c>
      <c r="F172" s="23">
        <f>IF($A172="","",IFERROR(TRIM(INDEX(Responses!$A$2:$AN$301,MATCH($A172,Responses!$AS$2:$AS$301,0),MATCH(Lists!$B$22,Responses!$A$1:$AN$1,0))&amp;""),""))</f>
        <v/>
      </c>
      <c r="G172" s="23">
        <f>IF($A172="","",IFERROR(TRIM(INDEX(Responses!$A$2:$AN$301,MATCH($A172,Responses!$AS$2:$AS$301,0),MATCH(Lists!$B$23,Responses!$A$1:$AN$1,0))&amp;""),""))</f>
        <v/>
      </c>
    </row>
    <row r="173" ht="60" customHeight="1">
      <c r="A173" s="23">
        <f>IF(ISNUMBER(MATCH(169,Responses!$AS$2:$AS$301,0)),169,"")</f>
        <v/>
      </c>
      <c r="B173" s="23">
        <f>IF($A173="","",IFERROR(TRIM(INDEX(Responses!$A$2:$AN$301,MATCH($A173,Responses!$AS$2:$AS$301,0),MATCH(Lists!$B$3,Responses!$A$1:$AN$1,0))&amp;""),""))</f>
        <v/>
      </c>
      <c r="C173" s="23">
        <f>IF($A173="","",IF(IFERROR(TRIM(INDEX(Responses!$A$2:$AN$301,MATCH($A173,Responses!$AS$2:$AS$301,0),MATCH(Lists!$B$5,Responses!$A$1:$AN$1,0))&amp;""),"")&lt;&gt;"",IFERROR(TRIM(INDEX(Responses!$A$2:$AN$301,MATCH($A173,Responses!$AS$2:$AS$301,0),MATCH(Lists!$B$5,Responses!$A$1:$AN$1,0))&amp;""),""),IFERROR(TRIM(INDEX(Responses!$A$2:$AN$301,MATCH($A173,Responses!$AS$2:$AS$301,0),MATCH(Lists!$B$6,Responses!$A$1:$AN$1,0))&amp;""),"")))</f>
        <v/>
      </c>
      <c r="D173" s="23">
        <f>IF($A173="","",IFERROR(TRIM(INDEX(Responses!$A$2:$AN$301,MATCH($A173,Responses!$AS$2:$AS$301,0),MATCH(Lists!$B$20,Responses!$A$1:$AN$1,0))&amp;""),""))</f>
        <v/>
      </c>
      <c r="E173" s="23">
        <f>IF($A173="","",IFERROR(TRIM(INDEX(Responses!$A$2:$AN$301,MATCH($A173,Responses!$AS$2:$AS$301,0),MATCH(Lists!$B$21,Responses!$A$1:$AN$1,0))&amp;""),""))</f>
        <v/>
      </c>
      <c r="F173" s="23">
        <f>IF($A173="","",IFERROR(TRIM(INDEX(Responses!$A$2:$AN$301,MATCH($A173,Responses!$AS$2:$AS$301,0),MATCH(Lists!$B$22,Responses!$A$1:$AN$1,0))&amp;""),""))</f>
        <v/>
      </c>
      <c r="G173" s="23">
        <f>IF($A173="","",IFERROR(TRIM(INDEX(Responses!$A$2:$AN$301,MATCH($A173,Responses!$AS$2:$AS$301,0),MATCH(Lists!$B$23,Responses!$A$1:$AN$1,0))&amp;""),""))</f>
        <v/>
      </c>
    </row>
    <row r="174" ht="60" customHeight="1">
      <c r="A174" s="23">
        <f>IF(ISNUMBER(MATCH(170,Responses!$AS$2:$AS$301,0)),170,"")</f>
        <v/>
      </c>
      <c r="B174" s="23">
        <f>IF($A174="","",IFERROR(TRIM(INDEX(Responses!$A$2:$AN$301,MATCH($A174,Responses!$AS$2:$AS$301,0),MATCH(Lists!$B$3,Responses!$A$1:$AN$1,0))&amp;""),""))</f>
        <v/>
      </c>
      <c r="C174" s="23">
        <f>IF($A174="","",IF(IFERROR(TRIM(INDEX(Responses!$A$2:$AN$301,MATCH($A174,Responses!$AS$2:$AS$301,0),MATCH(Lists!$B$5,Responses!$A$1:$AN$1,0))&amp;""),"")&lt;&gt;"",IFERROR(TRIM(INDEX(Responses!$A$2:$AN$301,MATCH($A174,Responses!$AS$2:$AS$301,0),MATCH(Lists!$B$5,Responses!$A$1:$AN$1,0))&amp;""),""),IFERROR(TRIM(INDEX(Responses!$A$2:$AN$301,MATCH($A174,Responses!$AS$2:$AS$301,0),MATCH(Lists!$B$6,Responses!$A$1:$AN$1,0))&amp;""),"")))</f>
        <v/>
      </c>
      <c r="D174" s="23">
        <f>IF($A174="","",IFERROR(TRIM(INDEX(Responses!$A$2:$AN$301,MATCH($A174,Responses!$AS$2:$AS$301,0),MATCH(Lists!$B$20,Responses!$A$1:$AN$1,0))&amp;""),""))</f>
        <v/>
      </c>
      <c r="E174" s="23">
        <f>IF($A174="","",IFERROR(TRIM(INDEX(Responses!$A$2:$AN$301,MATCH($A174,Responses!$AS$2:$AS$301,0),MATCH(Lists!$B$21,Responses!$A$1:$AN$1,0))&amp;""),""))</f>
        <v/>
      </c>
      <c r="F174" s="23">
        <f>IF($A174="","",IFERROR(TRIM(INDEX(Responses!$A$2:$AN$301,MATCH($A174,Responses!$AS$2:$AS$301,0),MATCH(Lists!$B$22,Responses!$A$1:$AN$1,0))&amp;""),""))</f>
        <v/>
      </c>
      <c r="G174" s="23">
        <f>IF($A174="","",IFERROR(TRIM(INDEX(Responses!$A$2:$AN$301,MATCH($A174,Responses!$AS$2:$AS$301,0),MATCH(Lists!$B$23,Responses!$A$1:$AN$1,0))&amp;""),""))</f>
        <v/>
      </c>
    </row>
    <row r="175" ht="60" customHeight="1">
      <c r="A175" s="23">
        <f>IF(ISNUMBER(MATCH(171,Responses!$AS$2:$AS$301,0)),171,"")</f>
        <v/>
      </c>
      <c r="B175" s="23">
        <f>IF($A175="","",IFERROR(TRIM(INDEX(Responses!$A$2:$AN$301,MATCH($A175,Responses!$AS$2:$AS$301,0),MATCH(Lists!$B$3,Responses!$A$1:$AN$1,0))&amp;""),""))</f>
        <v/>
      </c>
      <c r="C175" s="23">
        <f>IF($A175="","",IF(IFERROR(TRIM(INDEX(Responses!$A$2:$AN$301,MATCH($A175,Responses!$AS$2:$AS$301,0),MATCH(Lists!$B$5,Responses!$A$1:$AN$1,0))&amp;""),"")&lt;&gt;"",IFERROR(TRIM(INDEX(Responses!$A$2:$AN$301,MATCH($A175,Responses!$AS$2:$AS$301,0),MATCH(Lists!$B$5,Responses!$A$1:$AN$1,0))&amp;""),""),IFERROR(TRIM(INDEX(Responses!$A$2:$AN$301,MATCH($A175,Responses!$AS$2:$AS$301,0),MATCH(Lists!$B$6,Responses!$A$1:$AN$1,0))&amp;""),"")))</f>
        <v/>
      </c>
      <c r="D175" s="23">
        <f>IF($A175="","",IFERROR(TRIM(INDEX(Responses!$A$2:$AN$301,MATCH($A175,Responses!$AS$2:$AS$301,0),MATCH(Lists!$B$20,Responses!$A$1:$AN$1,0))&amp;""),""))</f>
        <v/>
      </c>
      <c r="E175" s="23">
        <f>IF($A175="","",IFERROR(TRIM(INDEX(Responses!$A$2:$AN$301,MATCH($A175,Responses!$AS$2:$AS$301,0),MATCH(Lists!$B$21,Responses!$A$1:$AN$1,0))&amp;""),""))</f>
        <v/>
      </c>
      <c r="F175" s="23">
        <f>IF($A175="","",IFERROR(TRIM(INDEX(Responses!$A$2:$AN$301,MATCH($A175,Responses!$AS$2:$AS$301,0),MATCH(Lists!$B$22,Responses!$A$1:$AN$1,0))&amp;""),""))</f>
        <v/>
      </c>
      <c r="G175" s="23">
        <f>IF($A175="","",IFERROR(TRIM(INDEX(Responses!$A$2:$AN$301,MATCH($A175,Responses!$AS$2:$AS$301,0),MATCH(Lists!$B$23,Responses!$A$1:$AN$1,0))&amp;""),""))</f>
        <v/>
      </c>
    </row>
    <row r="176" ht="60" customHeight="1">
      <c r="A176" s="23">
        <f>IF(ISNUMBER(MATCH(172,Responses!$AS$2:$AS$301,0)),172,"")</f>
        <v/>
      </c>
      <c r="B176" s="23">
        <f>IF($A176="","",IFERROR(TRIM(INDEX(Responses!$A$2:$AN$301,MATCH($A176,Responses!$AS$2:$AS$301,0),MATCH(Lists!$B$3,Responses!$A$1:$AN$1,0))&amp;""),""))</f>
        <v/>
      </c>
      <c r="C176" s="23">
        <f>IF($A176="","",IF(IFERROR(TRIM(INDEX(Responses!$A$2:$AN$301,MATCH($A176,Responses!$AS$2:$AS$301,0),MATCH(Lists!$B$5,Responses!$A$1:$AN$1,0))&amp;""),"")&lt;&gt;"",IFERROR(TRIM(INDEX(Responses!$A$2:$AN$301,MATCH($A176,Responses!$AS$2:$AS$301,0),MATCH(Lists!$B$5,Responses!$A$1:$AN$1,0))&amp;""),""),IFERROR(TRIM(INDEX(Responses!$A$2:$AN$301,MATCH($A176,Responses!$AS$2:$AS$301,0),MATCH(Lists!$B$6,Responses!$A$1:$AN$1,0))&amp;""),"")))</f>
        <v/>
      </c>
      <c r="D176" s="23">
        <f>IF($A176="","",IFERROR(TRIM(INDEX(Responses!$A$2:$AN$301,MATCH($A176,Responses!$AS$2:$AS$301,0),MATCH(Lists!$B$20,Responses!$A$1:$AN$1,0))&amp;""),""))</f>
        <v/>
      </c>
      <c r="E176" s="23">
        <f>IF($A176="","",IFERROR(TRIM(INDEX(Responses!$A$2:$AN$301,MATCH($A176,Responses!$AS$2:$AS$301,0),MATCH(Lists!$B$21,Responses!$A$1:$AN$1,0))&amp;""),""))</f>
        <v/>
      </c>
      <c r="F176" s="23">
        <f>IF($A176="","",IFERROR(TRIM(INDEX(Responses!$A$2:$AN$301,MATCH($A176,Responses!$AS$2:$AS$301,0),MATCH(Lists!$B$22,Responses!$A$1:$AN$1,0))&amp;""),""))</f>
        <v/>
      </c>
      <c r="G176" s="23">
        <f>IF($A176="","",IFERROR(TRIM(INDEX(Responses!$A$2:$AN$301,MATCH($A176,Responses!$AS$2:$AS$301,0),MATCH(Lists!$B$23,Responses!$A$1:$AN$1,0))&amp;""),""))</f>
        <v/>
      </c>
    </row>
    <row r="177" ht="60" customHeight="1">
      <c r="A177" s="23">
        <f>IF(ISNUMBER(MATCH(173,Responses!$AS$2:$AS$301,0)),173,"")</f>
        <v/>
      </c>
      <c r="B177" s="23">
        <f>IF($A177="","",IFERROR(TRIM(INDEX(Responses!$A$2:$AN$301,MATCH($A177,Responses!$AS$2:$AS$301,0),MATCH(Lists!$B$3,Responses!$A$1:$AN$1,0))&amp;""),""))</f>
        <v/>
      </c>
      <c r="C177" s="23">
        <f>IF($A177="","",IF(IFERROR(TRIM(INDEX(Responses!$A$2:$AN$301,MATCH($A177,Responses!$AS$2:$AS$301,0),MATCH(Lists!$B$5,Responses!$A$1:$AN$1,0))&amp;""),"")&lt;&gt;"",IFERROR(TRIM(INDEX(Responses!$A$2:$AN$301,MATCH($A177,Responses!$AS$2:$AS$301,0),MATCH(Lists!$B$5,Responses!$A$1:$AN$1,0))&amp;""),""),IFERROR(TRIM(INDEX(Responses!$A$2:$AN$301,MATCH($A177,Responses!$AS$2:$AS$301,0),MATCH(Lists!$B$6,Responses!$A$1:$AN$1,0))&amp;""),"")))</f>
        <v/>
      </c>
      <c r="D177" s="23">
        <f>IF($A177="","",IFERROR(TRIM(INDEX(Responses!$A$2:$AN$301,MATCH($A177,Responses!$AS$2:$AS$301,0),MATCH(Lists!$B$20,Responses!$A$1:$AN$1,0))&amp;""),""))</f>
        <v/>
      </c>
      <c r="E177" s="23">
        <f>IF($A177="","",IFERROR(TRIM(INDEX(Responses!$A$2:$AN$301,MATCH($A177,Responses!$AS$2:$AS$301,0),MATCH(Lists!$B$21,Responses!$A$1:$AN$1,0))&amp;""),""))</f>
        <v/>
      </c>
      <c r="F177" s="23">
        <f>IF($A177="","",IFERROR(TRIM(INDEX(Responses!$A$2:$AN$301,MATCH($A177,Responses!$AS$2:$AS$301,0),MATCH(Lists!$B$22,Responses!$A$1:$AN$1,0))&amp;""),""))</f>
        <v/>
      </c>
      <c r="G177" s="23">
        <f>IF($A177="","",IFERROR(TRIM(INDEX(Responses!$A$2:$AN$301,MATCH($A177,Responses!$AS$2:$AS$301,0),MATCH(Lists!$B$23,Responses!$A$1:$AN$1,0))&amp;""),""))</f>
        <v/>
      </c>
    </row>
    <row r="178" ht="60" customHeight="1">
      <c r="A178" s="23">
        <f>IF(ISNUMBER(MATCH(174,Responses!$AS$2:$AS$301,0)),174,"")</f>
        <v/>
      </c>
      <c r="B178" s="23">
        <f>IF($A178="","",IFERROR(TRIM(INDEX(Responses!$A$2:$AN$301,MATCH($A178,Responses!$AS$2:$AS$301,0),MATCH(Lists!$B$3,Responses!$A$1:$AN$1,0))&amp;""),""))</f>
        <v/>
      </c>
      <c r="C178" s="23">
        <f>IF($A178="","",IF(IFERROR(TRIM(INDEX(Responses!$A$2:$AN$301,MATCH($A178,Responses!$AS$2:$AS$301,0),MATCH(Lists!$B$5,Responses!$A$1:$AN$1,0))&amp;""),"")&lt;&gt;"",IFERROR(TRIM(INDEX(Responses!$A$2:$AN$301,MATCH($A178,Responses!$AS$2:$AS$301,0),MATCH(Lists!$B$5,Responses!$A$1:$AN$1,0))&amp;""),""),IFERROR(TRIM(INDEX(Responses!$A$2:$AN$301,MATCH($A178,Responses!$AS$2:$AS$301,0),MATCH(Lists!$B$6,Responses!$A$1:$AN$1,0))&amp;""),"")))</f>
        <v/>
      </c>
      <c r="D178" s="23">
        <f>IF($A178="","",IFERROR(TRIM(INDEX(Responses!$A$2:$AN$301,MATCH($A178,Responses!$AS$2:$AS$301,0),MATCH(Lists!$B$20,Responses!$A$1:$AN$1,0))&amp;""),""))</f>
        <v/>
      </c>
      <c r="E178" s="23">
        <f>IF($A178="","",IFERROR(TRIM(INDEX(Responses!$A$2:$AN$301,MATCH($A178,Responses!$AS$2:$AS$301,0),MATCH(Lists!$B$21,Responses!$A$1:$AN$1,0))&amp;""),""))</f>
        <v/>
      </c>
      <c r="F178" s="23">
        <f>IF($A178="","",IFERROR(TRIM(INDEX(Responses!$A$2:$AN$301,MATCH($A178,Responses!$AS$2:$AS$301,0),MATCH(Lists!$B$22,Responses!$A$1:$AN$1,0))&amp;""),""))</f>
        <v/>
      </c>
      <c r="G178" s="23">
        <f>IF($A178="","",IFERROR(TRIM(INDEX(Responses!$A$2:$AN$301,MATCH($A178,Responses!$AS$2:$AS$301,0),MATCH(Lists!$B$23,Responses!$A$1:$AN$1,0))&amp;""),""))</f>
        <v/>
      </c>
    </row>
    <row r="179" ht="60" customHeight="1">
      <c r="A179" s="23">
        <f>IF(ISNUMBER(MATCH(175,Responses!$AS$2:$AS$301,0)),175,"")</f>
        <v/>
      </c>
      <c r="B179" s="23">
        <f>IF($A179="","",IFERROR(TRIM(INDEX(Responses!$A$2:$AN$301,MATCH($A179,Responses!$AS$2:$AS$301,0),MATCH(Lists!$B$3,Responses!$A$1:$AN$1,0))&amp;""),""))</f>
        <v/>
      </c>
      <c r="C179" s="23">
        <f>IF($A179="","",IF(IFERROR(TRIM(INDEX(Responses!$A$2:$AN$301,MATCH($A179,Responses!$AS$2:$AS$301,0),MATCH(Lists!$B$5,Responses!$A$1:$AN$1,0))&amp;""),"")&lt;&gt;"",IFERROR(TRIM(INDEX(Responses!$A$2:$AN$301,MATCH($A179,Responses!$AS$2:$AS$301,0),MATCH(Lists!$B$5,Responses!$A$1:$AN$1,0))&amp;""),""),IFERROR(TRIM(INDEX(Responses!$A$2:$AN$301,MATCH($A179,Responses!$AS$2:$AS$301,0),MATCH(Lists!$B$6,Responses!$A$1:$AN$1,0))&amp;""),"")))</f>
        <v/>
      </c>
      <c r="D179" s="23">
        <f>IF($A179="","",IFERROR(TRIM(INDEX(Responses!$A$2:$AN$301,MATCH($A179,Responses!$AS$2:$AS$301,0),MATCH(Lists!$B$20,Responses!$A$1:$AN$1,0))&amp;""),""))</f>
        <v/>
      </c>
      <c r="E179" s="23">
        <f>IF($A179="","",IFERROR(TRIM(INDEX(Responses!$A$2:$AN$301,MATCH($A179,Responses!$AS$2:$AS$301,0),MATCH(Lists!$B$21,Responses!$A$1:$AN$1,0))&amp;""),""))</f>
        <v/>
      </c>
      <c r="F179" s="23">
        <f>IF($A179="","",IFERROR(TRIM(INDEX(Responses!$A$2:$AN$301,MATCH($A179,Responses!$AS$2:$AS$301,0),MATCH(Lists!$B$22,Responses!$A$1:$AN$1,0))&amp;""),""))</f>
        <v/>
      </c>
      <c r="G179" s="23">
        <f>IF($A179="","",IFERROR(TRIM(INDEX(Responses!$A$2:$AN$301,MATCH($A179,Responses!$AS$2:$AS$301,0),MATCH(Lists!$B$23,Responses!$A$1:$AN$1,0))&amp;""),""))</f>
        <v/>
      </c>
    </row>
    <row r="180" ht="60" customHeight="1">
      <c r="A180" s="23">
        <f>IF(ISNUMBER(MATCH(176,Responses!$AS$2:$AS$301,0)),176,"")</f>
        <v/>
      </c>
      <c r="B180" s="23">
        <f>IF($A180="","",IFERROR(TRIM(INDEX(Responses!$A$2:$AN$301,MATCH($A180,Responses!$AS$2:$AS$301,0),MATCH(Lists!$B$3,Responses!$A$1:$AN$1,0))&amp;""),""))</f>
        <v/>
      </c>
      <c r="C180" s="23">
        <f>IF($A180="","",IF(IFERROR(TRIM(INDEX(Responses!$A$2:$AN$301,MATCH($A180,Responses!$AS$2:$AS$301,0),MATCH(Lists!$B$5,Responses!$A$1:$AN$1,0))&amp;""),"")&lt;&gt;"",IFERROR(TRIM(INDEX(Responses!$A$2:$AN$301,MATCH($A180,Responses!$AS$2:$AS$301,0),MATCH(Lists!$B$5,Responses!$A$1:$AN$1,0))&amp;""),""),IFERROR(TRIM(INDEX(Responses!$A$2:$AN$301,MATCH($A180,Responses!$AS$2:$AS$301,0),MATCH(Lists!$B$6,Responses!$A$1:$AN$1,0))&amp;""),"")))</f>
        <v/>
      </c>
      <c r="D180" s="23">
        <f>IF($A180="","",IFERROR(TRIM(INDEX(Responses!$A$2:$AN$301,MATCH($A180,Responses!$AS$2:$AS$301,0),MATCH(Lists!$B$20,Responses!$A$1:$AN$1,0))&amp;""),""))</f>
        <v/>
      </c>
      <c r="E180" s="23">
        <f>IF($A180="","",IFERROR(TRIM(INDEX(Responses!$A$2:$AN$301,MATCH($A180,Responses!$AS$2:$AS$301,0),MATCH(Lists!$B$21,Responses!$A$1:$AN$1,0))&amp;""),""))</f>
        <v/>
      </c>
      <c r="F180" s="23">
        <f>IF($A180="","",IFERROR(TRIM(INDEX(Responses!$A$2:$AN$301,MATCH($A180,Responses!$AS$2:$AS$301,0),MATCH(Lists!$B$22,Responses!$A$1:$AN$1,0))&amp;""),""))</f>
        <v/>
      </c>
      <c r="G180" s="23">
        <f>IF($A180="","",IFERROR(TRIM(INDEX(Responses!$A$2:$AN$301,MATCH($A180,Responses!$AS$2:$AS$301,0),MATCH(Lists!$B$23,Responses!$A$1:$AN$1,0))&amp;""),""))</f>
        <v/>
      </c>
    </row>
    <row r="181" ht="60" customHeight="1">
      <c r="A181" s="23">
        <f>IF(ISNUMBER(MATCH(177,Responses!$AS$2:$AS$301,0)),177,"")</f>
        <v/>
      </c>
      <c r="B181" s="23">
        <f>IF($A181="","",IFERROR(TRIM(INDEX(Responses!$A$2:$AN$301,MATCH($A181,Responses!$AS$2:$AS$301,0),MATCH(Lists!$B$3,Responses!$A$1:$AN$1,0))&amp;""),""))</f>
        <v/>
      </c>
      <c r="C181" s="23">
        <f>IF($A181="","",IF(IFERROR(TRIM(INDEX(Responses!$A$2:$AN$301,MATCH($A181,Responses!$AS$2:$AS$301,0),MATCH(Lists!$B$5,Responses!$A$1:$AN$1,0))&amp;""),"")&lt;&gt;"",IFERROR(TRIM(INDEX(Responses!$A$2:$AN$301,MATCH($A181,Responses!$AS$2:$AS$301,0),MATCH(Lists!$B$5,Responses!$A$1:$AN$1,0))&amp;""),""),IFERROR(TRIM(INDEX(Responses!$A$2:$AN$301,MATCH($A181,Responses!$AS$2:$AS$301,0),MATCH(Lists!$B$6,Responses!$A$1:$AN$1,0))&amp;""),"")))</f>
        <v/>
      </c>
      <c r="D181" s="23">
        <f>IF($A181="","",IFERROR(TRIM(INDEX(Responses!$A$2:$AN$301,MATCH($A181,Responses!$AS$2:$AS$301,0),MATCH(Lists!$B$20,Responses!$A$1:$AN$1,0))&amp;""),""))</f>
        <v/>
      </c>
      <c r="E181" s="23">
        <f>IF($A181="","",IFERROR(TRIM(INDEX(Responses!$A$2:$AN$301,MATCH($A181,Responses!$AS$2:$AS$301,0),MATCH(Lists!$B$21,Responses!$A$1:$AN$1,0))&amp;""),""))</f>
        <v/>
      </c>
      <c r="F181" s="23">
        <f>IF($A181="","",IFERROR(TRIM(INDEX(Responses!$A$2:$AN$301,MATCH($A181,Responses!$AS$2:$AS$301,0),MATCH(Lists!$B$22,Responses!$A$1:$AN$1,0))&amp;""),""))</f>
        <v/>
      </c>
      <c r="G181" s="23">
        <f>IF($A181="","",IFERROR(TRIM(INDEX(Responses!$A$2:$AN$301,MATCH($A181,Responses!$AS$2:$AS$301,0),MATCH(Lists!$B$23,Responses!$A$1:$AN$1,0))&amp;""),""))</f>
        <v/>
      </c>
    </row>
    <row r="182" ht="60" customHeight="1">
      <c r="A182" s="23">
        <f>IF(ISNUMBER(MATCH(178,Responses!$AS$2:$AS$301,0)),178,"")</f>
        <v/>
      </c>
      <c r="B182" s="23">
        <f>IF($A182="","",IFERROR(TRIM(INDEX(Responses!$A$2:$AN$301,MATCH($A182,Responses!$AS$2:$AS$301,0),MATCH(Lists!$B$3,Responses!$A$1:$AN$1,0))&amp;""),""))</f>
        <v/>
      </c>
      <c r="C182" s="23">
        <f>IF($A182="","",IF(IFERROR(TRIM(INDEX(Responses!$A$2:$AN$301,MATCH($A182,Responses!$AS$2:$AS$301,0),MATCH(Lists!$B$5,Responses!$A$1:$AN$1,0))&amp;""),"")&lt;&gt;"",IFERROR(TRIM(INDEX(Responses!$A$2:$AN$301,MATCH($A182,Responses!$AS$2:$AS$301,0),MATCH(Lists!$B$5,Responses!$A$1:$AN$1,0))&amp;""),""),IFERROR(TRIM(INDEX(Responses!$A$2:$AN$301,MATCH($A182,Responses!$AS$2:$AS$301,0),MATCH(Lists!$B$6,Responses!$A$1:$AN$1,0))&amp;""),"")))</f>
        <v/>
      </c>
      <c r="D182" s="23">
        <f>IF($A182="","",IFERROR(TRIM(INDEX(Responses!$A$2:$AN$301,MATCH($A182,Responses!$AS$2:$AS$301,0),MATCH(Lists!$B$20,Responses!$A$1:$AN$1,0))&amp;""),""))</f>
        <v/>
      </c>
      <c r="E182" s="23">
        <f>IF($A182="","",IFERROR(TRIM(INDEX(Responses!$A$2:$AN$301,MATCH($A182,Responses!$AS$2:$AS$301,0),MATCH(Lists!$B$21,Responses!$A$1:$AN$1,0))&amp;""),""))</f>
        <v/>
      </c>
      <c r="F182" s="23">
        <f>IF($A182="","",IFERROR(TRIM(INDEX(Responses!$A$2:$AN$301,MATCH($A182,Responses!$AS$2:$AS$301,0),MATCH(Lists!$B$22,Responses!$A$1:$AN$1,0))&amp;""),""))</f>
        <v/>
      </c>
      <c r="G182" s="23">
        <f>IF($A182="","",IFERROR(TRIM(INDEX(Responses!$A$2:$AN$301,MATCH($A182,Responses!$AS$2:$AS$301,0),MATCH(Lists!$B$23,Responses!$A$1:$AN$1,0))&amp;""),""))</f>
        <v/>
      </c>
    </row>
    <row r="183" ht="60" customHeight="1">
      <c r="A183" s="23">
        <f>IF(ISNUMBER(MATCH(179,Responses!$AS$2:$AS$301,0)),179,"")</f>
        <v/>
      </c>
      <c r="B183" s="23">
        <f>IF($A183="","",IFERROR(TRIM(INDEX(Responses!$A$2:$AN$301,MATCH($A183,Responses!$AS$2:$AS$301,0),MATCH(Lists!$B$3,Responses!$A$1:$AN$1,0))&amp;""),""))</f>
        <v/>
      </c>
      <c r="C183" s="23">
        <f>IF($A183="","",IF(IFERROR(TRIM(INDEX(Responses!$A$2:$AN$301,MATCH($A183,Responses!$AS$2:$AS$301,0),MATCH(Lists!$B$5,Responses!$A$1:$AN$1,0))&amp;""),"")&lt;&gt;"",IFERROR(TRIM(INDEX(Responses!$A$2:$AN$301,MATCH($A183,Responses!$AS$2:$AS$301,0),MATCH(Lists!$B$5,Responses!$A$1:$AN$1,0))&amp;""),""),IFERROR(TRIM(INDEX(Responses!$A$2:$AN$301,MATCH($A183,Responses!$AS$2:$AS$301,0),MATCH(Lists!$B$6,Responses!$A$1:$AN$1,0))&amp;""),"")))</f>
        <v/>
      </c>
      <c r="D183" s="23">
        <f>IF($A183="","",IFERROR(TRIM(INDEX(Responses!$A$2:$AN$301,MATCH($A183,Responses!$AS$2:$AS$301,0),MATCH(Lists!$B$20,Responses!$A$1:$AN$1,0))&amp;""),""))</f>
        <v/>
      </c>
      <c r="E183" s="23">
        <f>IF($A183="","",IFERROR(TRIM(INDEX(Responses!$A$2:$AN$301,MATCH($A183,Responses!$AS$2:$AS$301,0),MATCH(Lists!$B$21,Responses!$A$1:$AN$1,0))&amp;""),""))</f>
        <v/>
      </c>
      <c r="F183" s="23">
        <f>IF($A183="","",IFERROR(TRIM(INDEX(Responses!$A$2:$AN$301,MATCH($A183,Responses!$AS$2:$AS$301,0),MATCH(Lists!$B$22,Responses!$A$1:$AN$1,0))&amp;""),""))</f>
        <v/>
      </c>
      <c r="G183" s="23">
        <f>IF($A183="","",IFERROR(TRIM(INDEX(Responses!$A$2:$AN$301,MATCH($A183,Responses!$AS$2:$AS$301,0),MATCH(Lists!$B$23,Responses!$A$1:$AN$1,0))&amp;""),""))</f>
        <v/>
      </c>
    </row>
    <row r="184" ht="60" customHeight="1">
      <c r="A184" s="23">
        <f>IF(ISNUMBER(MATCH(180,Responses!$AS$2:$AS$301,0)),180,"")</f>
        <v/>
      </c>
      <c r="B184" s="23">
        <f>IF($A184="","",IFERROR(TRIM(INDEX(Responses!$A$2:$AN$301,MATCH($A184,Responses!$AS$2:$AS$301,0),MATCH(Lists!$B$3,Responses!$A$1:$AN$1,0))&amp;""),""))</f>
        <v/>
      </c>
      <c r="C184" s="23">
        <f>IF($A184="","",IF(IFERROR(TRIM(INDEX(Responses!$A$2:$AN$301,MATCH($A184,Responses!$AS$2:$AS$301,0),MATCH(Lists!$B$5,Responses!$A$1:$AN$1,0))&amp;""),"")&lt;&gt;"",IFERROR(TRIM(INDEX(Responses!$A$2:$AN$301,MATCH($A184,Responses!$AS$2:$AS$301,0),MATCH(Lists!$B$5,Responses!$A$1:$AN$1,0))&amp;""),""),IFERROR(TRIM(INDEX(Responses!$A$2:$AN$301,MATCH($A184,Responses!$AS$2:$AS$301,0),MATCH(Lists!$B$6,Responses!$A$1:$AN$1,0))&amp;""),"")))</f>
        <v/>
      </c>
      <c r="D184" s="23">
        <f>IF($A184="","",IFERROR(TRIM(INDEX(Responses!$A$2:$AN$301,MATCH($A184,Responses!$AS$2:$AS$301,0),MATCH(Lists!$B$20,Responses!$A$1:$AN$1,0))&amp;""),""))</f>
        <v/>
      </c>
      <c r="E184" s="23">
        <f>IF($A184="","",IFERROR(TRIM(INDEX(Responses!$A$2:$AN$301,MATCH($A184,Responses!$AS$2:$AS$301,0),MATCH(Lists!$B$21,Responses!$A$1:$AN$1,0))&amp;""),""))</f>
        <v/>
      </c>
      <c r="F184" s="23">
        <f>IF($A184="","",IFERROR(TRIM(INDEX(Responses!$A$2:$AN$301,MATCH($A184,Responses!$AS$2:$AS$301,0),MATCH(Lists!$B$22,Responses!$A$1:$AN$1,0))&amp;""),""))</f>
        <v/>
      </c>
      <c r="G184" s="23">
        <f>IF($A184="","",IFERROR(TRIM(INDEX(Responses!$A$2:$AN$301,MATCH($A184,Responses!$AS$2:$AS$301,0),MATCH(Lists!$B$23,Responses!$A$1:$AN$1,0))&amp;""),""))</f>
        <v/>
      </c>
    </row>
    <row r="185" ht="60" customHeight="1">
      <c r="A185" s="23">
        <f>IF(ISNUMBER(MATCH(181,Responses!$AS$2:$AS$301,0)),181,"")</f>
        <v/>
      </c>
      <c r="B185" s="23">
        <f>IF($A185="","",IFERROR(TRIM(INDEX(Responses!$A$2:$AN$301,MATCH($A185,Responses!$AS$2:$AS$301,0),MATCH(Lists!$B$3,Responses!$A$1:$AN$1,0))&amp;""),""))</f>
        <v/>
      </c>
      <c r="C185" s="23">
        <f>IF($A185="","",IF(IFERROR(TRIM(INDEX(Responses!$A$2:$AN$301,MATCH($A185,Responses!$AS$2:$AS$301,0),MATCH(Lists!$B$5,Responses!$A$1:$AN$1,0))&amp;""),"")&lt;&gt;"",IFERROR(TRIM(INDEX(Responses!$A$2:$AN$301,MATCH($A185,Responses!$AS$2:$AS$301,0),MATCH(Lists!$B$5,Responses!$A$1:$AN$1,0))&amp;""),""),IFERROR(TRIM(INDEX(Responses!$A$2:$AN$301,MATCH($A185,Responses!$AS$2:$AS$301,0),MATCH(Lists!$B$6,Responses!$A$1:$AN$1,0))&amp;""),"")))</f>
        <v/>
      </c>
      <c r="D185" s="23">
        <f>IF($A185="","",IFERROR(TRIM(INDEX(Responses!$A$2:$AN$301,MATCH($A185,Responses!$AS$2:$AS$301,0),MATCH(Lists!$B$20,Responses!$A$1:$AN$1,0))&amp;""),""))</f>
        <v/>
      </c>
      <c r="E185" s="23">
        <f>IF($A185="","",IFERROR(TRIM(INDEX(Responses!$A$2:$AN$301,MATCH($A185,Responses!$AS$2:$AS$301,0),MATCH(Lists!$B$21,Responses!$A$1:$AN$1,0))&amp;""),""))</f>
        <v/>
      </c>
      <c r="F185" s="23">
        <f>IF($A185="","",IFERROR(TRIM(INDEX(Responses!$A$2:$AN$301,MATCH($A185,Responses!$AS$2:$AS$301,0),MATCH(Lists!$B$22,Responses!$A$1:$AN$1,0))&amp;""),""))</f>
        <v/>
      </c>
      <c r="G185" s="23">
        <f>IF($A185="","",IFERROR(TRIM(INDEX(Responses!$A$2:$AN$301,MATCH($A185,Responses!$AS$2:$AS$301,0),MATCH(Lists!$B$23,Responses!$A$1:$AN$1,0))&amp;""),""))</f>
        <v/>
      </c>
    </row>
    <row r="186" ht="60" customHeight="1">
      <c r="A186" s="23">
        <f>IF(ISNUMBER(MATCH(182,Responses!$AS$2:$AS$301,0)),182,"")</f>
        <v/>
      </c>
      <c r="B186" s="23">
        <f>IF($A186="","",IFERROR(TRIM(INDEX(Responses!$A$2:$AN$301,MATCH($A186,Responses!$AS$2:$AS$301,0),MATCH(Lists!$B$3,Responses!$A$1:$AN$1,0))&amp;""),""))</f>
        <v/>
      </c>
      <c r="C186" s="23">
        <f>IF($A186="","",IF(IFERROR(TRIM(INDEX(Responses!$A$2:$AN$301,MATCH($A186,Responses!$AS$2:$AS$301,0),MATCH(Lists!$B$5,Responses!$A$1:$AN$1,0))&amp;""),"")&lt;&gt;"",IFERROR(TRIM(INDEX(Responses!$A$2:$AN$301,MATCH($A186,Responses!$AS$2:$AS$301,0),MATCH(Lists!$B$5,Responses!$A$1:$AN$1,0))&amp;""),""),IFERROR(TRIM(INDEX(Responses!$A$2:$AN$301,MATCH($A186,Responses!$AS$2:$AS$301,0),MATCH(Lists!$B$6,Responses!$A$1:$AN$1,0))&amp;""),"")))</f>
        <v/>
      </c>
      <c r="D186" s="23">
        <f>IF($A186="","",IFERROR(TRIM(INDEX(Responses!$A$2:$AN$301,MATCH($A186,Responses!$AS$2:$AS$301,0),MATCH(Lists!$B$20,Responses!$A$1:$AN$1,0))&amp;""),""))</f>
        <v/>
      </c>
      <c r="E186" s="23">
        <f>IF($A186="","",IFERROR(TRIM(INDEX(Responses!$A$2:$AN$301,MATCH($A186,Responses!$AS$2:$AS$301,0),MATCH(Lists!$B$21,Responses!$A$1:$AN$1,0))&amp;""),""))</f>
        <v/>
      </c>
      <c r="F186" s="23">
        <f>IF($A186="","",IFERROR(TRIM(INDEX(Responses!$A$2:$AN$301,MATCH($A186,Responses!$AS$2:$AS$301,0),MATCH(Lists!$B$22,Responses!$A$1:$AN$1,0))&amp;""),""))</f>
        <v/>
      </c>
      <c r="G186" s="23">
        <f>IF($A186="","",IFERROR(TRIM(INDEX(Responses!$A$2:$AN$301,MATCH($A186,Responses!$AS$2:$AS$301,0),MATCH(Lists!$B$23,Responses!$A$1:$AN$1,0))&amp;""),""))</f>
        <v/>
      </c>
    </row>
    <row r="187" ht="60" customHeight="1">
      <c r="A187" s="23">
        <f>IF(ISNUMBER(MATCH(183,Responses!$AS$2:$AS$301,0)),183,"")</f>
        <v/>
      </c>
      <c r="B187" s="23">
        <f>IF($A187="","",IFERROR(TRIM(INDEX(Responses!$A$2:$AN$301,MATCH($A187,Responses!$AS$2:$AS$301,0),MATCH(Lists!$B$3,Responses!$A$1:$AN$1,0))&amp;""),""))</f>
        <v/>
      </c>
      <c r="C187" s="23">
        <f>IF($A187="","",IF(IFERROR(TRIM(INDEX(Responses!$A$2:$AN$301,MATCH($A187,Responses!$AS$2:$AS$301,0),MATCH(Lists!$B$5,Responses!$A$1:$AN$1,0))&amp;""),"")&lt;&gt;"",IFERROR(TRIM(INDEX(Responses!$A$2:$AN$301,MATCH($A187,Responses!$AS$2:$AS$301,0),MATCH(Lists!$B$5,Responses!$A$1:$AN$1,0))&amp;""),""),IFERROR(TRIM(INDEX(Responses!$A$2:$AN$301,MATCH($A187,Responses!$AS$2:$AS$301,0),MATCH(Lists!$B$6,Responses!$A$1:$AN$1,0))&amp;""),"")))</f>
        <v/>
      </c>
      <c r="D187" s="23">
        <f>IF($A187="","",IFERROR(TRIM(INDEX(Responses!$A$2:$AN$301,MATCH($A187,Responses!$AS$2:$AS$301,0),MATCH(Lists!$B$20,Responses!$A$1:$AN$1,0))&amp;""),""))</f>
        <v/>
      </c>
      <c r="E187" s="23">
        <f>IF($A187="","",IFERROR(TRIM(INDEX(Responses!$A$2:$AN$301,MATCH($A187,Responses!$AS$2:$AS$301,0),MATCH(Lists!$B$21,Responses!$A$1:$AN$1,0))&amp;""),""))</f>
        <v/>
      </c>
      <c r="F187" s="23">
        <f>IF($A187="","",IFERROR(TRIM(INDEX(Responses!$A$2:$AN$301,MATCH($A187,Responses!$AS$2:$AS$301,0),MATCH(Lists!$B$22,Responses!$A$1:$AN$1,0))&amp;""),""))</f>
        <v/>
      </c>
      <c r="G187" s="23">
        <f>IF($A187="","",IFERROR(TRIM(INDEX(Responses!$A$2:$AN$301,MATCH($A187,Responses!$AS$2:$AS$301,0),MATCH(Lists!$B$23,Responses!$A$1:$AN$1,0))&amp;""),""))</f>
        <v/>
      </c>
    </row>
    <row r="188" ht="60" customHeight="1">
      <c r="A188" s="23">
        <f>IF(ISNUMBER(MATCH(184,Responses!$AS$2:$AS$301,0)),184,"")</f>
        <v/>
      </c>
      <c r="B188" s="23">
        <f>IF($A188="","",IFERROR(TRIM(INDEX(Responses!$A$2:$AN$301,MATCH($A188,Responses!$AS$2:$AS$301,0),MATCH(Lists!$B$3,Responses!$A$1:$AN$1,0))&amp;""),""))</f>
        <v/>
      </c>
      <c r="C188" s="23">
        <f>IF($A188="","",IF(IFERROR(TRIM(INDEX(Responses!$A$2:$AN$301,MATCH($A188,Responses!$AS$2:$AS$301,0),MATCH(Lists!$B$5,Responses!$A$1:$AN$1,0))&amp;""),"")&lt;&gt;"",IFERROR(TRIM(INDEX(Responses!$A$2:$AN$301,MATCH($A188,Responses!$AS$2:$AS$301,0),MATCH(Lists!$B$5,Responses!$A$1:$AN$1,0))&amp;""),""),IFERROR(TRIM(INDEX(Responses!$A$2:$AN$301,MATCH($A188,Responses!$AS$2:$AS$301,0),MATCH(Lists!$B$6,Responses!$A$1:$AN$1,0))&amp;""),"")))</f>
        <v/>
      </c>
      <c r="D188" s="23">
        <f>IF($A188="","",IFERROR(TRIM(INDEX(Responses!$A$2:$AN$301,MATCH($A188,Responses!$AS$2:$AS$301,0),MATCH(Lists!$B$20,Responses!$A$1:$AN$1,0))&amp;""),""))</f>
        <v/>
      </c>
      <c r="E188" s="23">
        <f>IF($A188="","",IFERROR(TRIM(INDEX(Responses!$A$2:$AN$301,MATCH($A188,Responses!$AS$2:$AS$301,0),MATCH(Lists!$B$21,Responses!$A$1:$AN$1,0))&amp;""),""))</f>
        <v/>
      </c>
      <c r="F188" s="23">
        <f>IF($A188="","",IFERROR(TRIM(INDEX(Responses!$A$2:$AN$301,MATCH($A188,Responses!$AS$2:$AS$301,0),MATCH(Lists!$B$22,Responses!$A$1:$AN$1,0))&amp;""),""))</f>
        <v/>
      </c>
      <c r="G188" s="23">
        <f>IF($A188="","",IFERROR(TRIM(INDEX(Responses!$A$2:$AN$301,MATCH($A188,Responses!$AS$2:$AS$301,0),MATCH(Lists!$B$23,Responses!$A$1:$AN$1,0))&amp;""),""))</f>
        <v/>
      </c>
    </row>
    <row r="189" ht="60" customHeight="1">
      <c r="A189" s="23">
        <f>IF(ISNUMBER(MATCH(185,Responses!$AS$2:$AS$301,0)),185,"")</f>
        <v/>
      </c>
      <c r="B189" s="23">
        <f>IF($A189="","",IFERROR(TRIM(INDEX(Responses!$A$2:$AN$301,MATCH($A189,Responses!$AS$2:$AS$301,0),MATCH(Lists!$B$3,Responses!$A$1:$AN$1,0))&amp;""),""))</f>
        <v/>
      </c>
      <c r="C189" s="23">
        <f>IF($A189="","",IF(IFERROR(TRIM(INDEX(Responses!$A$2:$AN$301,MATCH($A189,Responses!$AS$2:$AS$301,0),MATCH(Lists!$B$5,Responses!$A$1:$AN$1,0))&amp;""),"")&lt;&gt;"",IFERROR(TRIM(INDEX(Responses!$A$2:$AN$301,MATCH($A189,Responses!$AS$2:$AS$301,0),MATCH(Lists!$B$5,Responses!$A$1:$AN$1,0))&amp;""),""),IFERROR(TRIM(INDEX(Responses!$A$2:$AN$301,MATCH($A189,Responses!$AS$2:$AS$301,0),MATCH(Lists!$B$6,Responses!$A$1:$AN$1,0))&amp;""),"")))</f>
        <v/>
      </c>
      <c r="D189" s="23">
        <f>IF($A189="","",IFERROR(TRIM(INDEX(Responses!$A$2:$AN$301,MATCH($A189,Responses!$AS$2:$AS$301,0),MATCH(Lists!$B$20,Responses!$A$1:$AN$1,0))&amp;""),""))</f>
        <v/>
      </c>
      <c r="E189" s="23">
        <f>IF($A189="","",IFERROR(TRIM(INDEX(Responses!$A$2:$AN$301,MATCH($A189,Responses!$AS$2:$AS$301,0),MATCH(Lists!$B$21,Responses!$A$1:$AN$1,0))&amp;""),""))</f>
        <v/>
      </c>
      <c r="F189" s="23">
        <f>IF($A189="","",IFERROR(TRIM(INDEX(Responses!$A$2:$AN$301,MATCH($A189,Responses!$AS$2:$AS$301,0),MATCH(Lists!$B$22,Responses!$A$1:$AN$1,0))&amp;""),""))</f>
        <v/>
      </c>
      <c r="G189" s="23">
        <f>IF($A189="","",IFERROR(TRIM(INDEX(Responses!$A$2:$AN$301,MATCH($A189,Responses!$AS$2:$AS$301,0),MATCH(Lists!$B$23,Responses!$A$1:$AN$1,0))&amp;""),""))</f>
        <v/>
      </c>
    </row>
    <row r="190" ht="60" customHeight="1">
      <c r="A190" s="23">
        <f>IF(ISNUMBER(MATCH(186,Responses!$AS$2:$AS$301,0)),186,"")</f>
        <v/>
      </c>
      <c r="B190" s="23">
        <f>IF($A190="","",IFERROR(TRIM(INDEX(Responses!$A$2:$AN$301,MATCH($A190,Responses!$AS$2:$AS$301,0),MATCH(Lists!$B$3,Responses!$A$1:$AN$1,0))&amp;""),""))</f>
        <v/>
      </c>
      <c r="C190" s="23">
        <f>IF($A190="","",IF(IFERROR(TRIM(INDEX(Responses!$A$2:$AN$301,MATCH($A190,Responses!$AS$2:$AS$301,0),MATCH(Lists!$B$5,Responses!$A$1:$AN$1,0))&amp;""),"")&lt;&gt;"",IFERROR(TRIM(INDEX(Responses!$A$2:$AN$301,MATCH($A190,Responses!$AS$2:$AS$301,0),MATCH(Lists!$B$5,Responses!$A$1:$AN$1,0))&amp;""),""),IFERROR(TRIM(INDEX(Responses!$A$2:$AN$301,MATCH($A190,Responses!$AS$2:$AS$301,0),MATCH(Lists!$B$6,Responses!$A$1:$AN$1,0))&amp;""),"")))</f>
        <v/>
      </c>
      <c r="D190" s="23">
        <f>IF($A190="","",IFERROR(TRIM(INDEX(Responses!$A$2:$AN$301,MATCH($A190,Responses!$AS$2:$AS$301,0),MATCH(Lists!$B$20,Responses!$A$1:$AN$1,0))&amp;""),""))</f>
        <v/>
      </c>
      <c r="E190" s="23">
        <f>IF($A190="","",IFERROR(TRIM(INDEX(Responses!$A$2:$AN$301,MATCH($A190,Responses!$AS$2:$AS$301,0),MATCH(Lists!$B$21,Responses!$A$1:$AN$1,0))&amp;""),""))</f>
        <v/>
      </c>
      <c r="F190" s="23">
        <f>IF($A190="","",IFERROR(TRIM(INDEX(Responses!$A$2:$AN$301,MATCH($A190,Responses!$AS$2:$AS$301,0),MATCH(Lists!$B$22,Responses!$A$1:$AN$1,0))&amp;""),""))</f>
        <v/>
      </c>
      <c r="G190" s="23">
        <f>IF($A190="","",IFERROR(TRIM(INDEX(Responses!$A$2:$AN$301,MATCH($A190,Responses!$AS$2:$AS$301,0),MATCH(Lists!$B$23,Responses!$A$1:$AN$1,0))&amp;""),""))</f>
        <v/>
      </c>
    </row>
    <row r="191" ht="60" customHeight="1">
      <c r="A191" s="23">
        <f>IF(ISNUMBER(MATCH(187,Responses!$AS$2:$AS$301,0)),187,"")</f>
        <v/>
      </c>
      <c r="B191" s="23">
        <f>IF($A191="","",IFERROR(TRIM(INDEX(Responses!$A$2:$AN$301,MATCH($A191,Responses!$AS$2:$AS$301,0),MATCH(Lists!$B$3,Responses!$A$1:$AN$1,0))&amp;""),""))</f>
        <v/>
      </c>
      <c r="C191" s="23">
        <f>IF($A191="","",IF(IFERROR(TRIM(INDEX(Responses!$A$2:$AN$301,MATCH($A191,Responses!$AS$2:$AS$301,0),MATCH(Lists!$B$5,Responses!$A$1:$AN$1,0))&amp;""),"")&lt;&gt;"",IFERROR(TRIM(INDEX(Responses!$A$2:$AN$301,MATCH($A191,Responses!$AS$2:$AS$301,0),MATCH(Lists!$B$5,Responses!$A$1:$AN$1,0))&amp;""),""),IFERROR(TRIM(INDEX(Responses!$A$2:$AN$301,MATCH($A191,Responses!$AS$2:$AS$301,0),MATCH(Lists!$B$6,Responses!$A$1:$AN$1,0))&amp;""),"")))</f>
        <v/>
      </c>
      <c r="D191" s="23">
        <f>IF($A191="","",IFERROR(TRIM(INDEX(Responses!$A$2:$AN$301,MATCH($A191,Responses!$AS$2:$AS$301,0),MATCH(Lists!$B$20,Responses!$A$1:$AN$1,0))&amp;""),""))</f>
        <v/>
      </c>
      <c r="E191" s="23">
        <f>IF($A191="","",IFERROR(TRIM(INDEX(Responses!$A$2:$AN$301,MATCH($A191,Responses!$AS$2:$AS$301,0),MATCH(Lists!$B$21,Responses!$A$1:$AN$1,0))&amp;""),""))</f>
        <v/>
      </c>
      <c r="F191" s="23">
        <f>IF($A191="","",IFERROR(TRIM(INDEX(Responses!$A$2:$AN$301,MATCH($A191,Responses!$AS$2:$AS$301,0),MATCH(Lists!$B$22,Responses!$A$1:$AN$1,0))&amp;""),""))</f>
        <v/>
      </c>
      <c r="G191" s="23">
        <f>IF($A191="","",IFERROR(TRIM(INDEX(Responses!$A$2:$AN$301,MATCH($A191,Responses!$AS$2:$AS$301,0),MATCH(Lists!$B$23,Responses!$A$1:$AN$1,0))&amp;""),""))</f>
        <v/>
      </c>
    </row>
    <row r="192" ht="60" customHeight="1">
      <c r="A192" s="23">
        <f>IF(ISNUMBER(MATCH(188,Responses!$AS$2:$AS$301,0)),188,"")</f>
        <v/>
      </c>
      <c r="B192" s="23">
        <f>IF($A192="","",IFERROR(TRIM(INDEX(Responses!$A$2:$AN$301,MATCH($A192,Responses!$AS$2:$AS$301,0),MATCH(Lists!$B$3,Responses!$A$1:$AN$1,0))&amp;""),""))</f>
        <v/>
      </c>
      <c r="C192" s="23">
        <f>IF($A192="","",IF(IFERROR(TRIM(INDEX(Responses!$A$2:$AN$301,MATCH($A192,Responses!$AS$2:$AS$301,0),MATCH(Lists!$B$5,Responses!$A$1:$AN$1,0))&amp;""),"")&lt;&gt;"",IFERROR(TRIM(INDEX(Responses!$A$2:$AN$301,MATCH($A192,Responses!$AS$2:$AS$301,0),MATCH(Lists!$B$5,Responses!$A$1:$AN$1,0))&amp;""),""),IFERROR(TRIM(INDEX(Responses!$A$2:$AN$301,MATCH($A192,Responses!$AS$2:$AS$301,0),MATCH(Lists!$B$6,Responses!$A$1:$AN$1,0))&amp;""),"")))</f>
        <v/>
      </c>
      <c r="D192" s="23">
        <f>IF($A192="","",IFERROR(TRIM(INDEX(Responses!$A$2:$AN$301,MATCH($A192,Responses!$AS$2:$AS$301,0),MATCH(Lists!$B$20,Responses!$A$1:$AN$1,0))&amp;""),""))</f>
        <v/>
      </c>
      <c r="E192" s="23">
        <f>IF($A192="","",IFERROR(TRIM(INDEX(Responses!$A$2:$AN$301,MATCH($A192,Responses!$AS$2:$AS$301,0),MATCH(Lists!$B$21,Responses!$A$1:$AN$1,0))&amp;""),""))</f>
        <v/>
      </c>
      <c r="F192" s="23">
        <f>IF($A192="","",IFERROR(TRIM(INDEX(Responses!$A$2:$AN$301,MATCH($A192,Responses!$AS$2:$AS$301,0),MATCH(Lists!$B$22,Responses!$A$1:$AN$1,0))&amp;""),""))</f>
        <v/>
      </c>
      <c r="G192" s="23">
        <f>IF($A192="","",IFERROR(TRIM(INDEX(Responses!$A$2:$AN$301,MATCH($A192,Responses!$AS$2:$AS$301,0),MATCH(Lists!$B$23,Responses!$A$1:$AN$1,0))&amp;""),""))</f>
        <v/>
      </c>
    </row>
    <row r="193" ht="60" customHeight="1">
      <c r="A193" s="23">
        <f>IF(ISNUMBER(MATCH(189,Responses!$AS$2:$AS$301,0)),189,"")</f>
        <v/>
      </c>
      <c r="B193" s="23">
        <f>IF($A193="","",IFERROR(TRIM(INDEX(Responses!$A$2:$AN$301,MATCH($A193,Responses!$AS$2:$AS$301,0),MATCH(Lists!$B$3,Responses!$A$1:$AN$1,0))&amp;""),""))</f>
        <v/>
      </c>
      <c r="C193" s="23">
        <f>IF($A193="","",IF(IFERROR(TRIM(INDEX(Responses!$A$2:$AN$301,MATCH($A193,Responses!$AS$2:$AS$301,0),MATCH(Lists!$B$5,Responses!$A$1:$AN$1,0))&amp;""),"")&lt;&gt;"",IFERROR(TRIM(INDEX(Responses!$A$2:$AN$301,MATCH($A193,Responses!$AS$2:$AS$301,0),MATCH(Lists!$B$5,Responses!$A$1:$AN$1,0))&amp;""),""),IFERROR(TRIM(INDEX(Responses!$A$2:$AN$301,MATCH($A193,Responses!$AS$2:$AS$301,0),MATCH(Lists!$B$6,Responses!$A$1:$AN$1,0))&amp;""),"")))</f>
        <v/>
      </c>
      <c r="D193" s="23">
        <f>IF($A193="","",IFERROR(TRIM(INDEX(Responses!$A$2:$AN$301,MATCH($A193,Responses!$AS$2:$AS$301,0),MATCH(Lists!$B$20,Responses!$A$1:$AN$1,0))&amp;""),""))</f>
        <v/>
      </c>
      <c r="E193" s="23">
        <f>IF($A193="","",IFERROR(TRIM(INDEX(Responses!$A$2:$AN$301,MATCH($A193,Responses!$AS$2:$AS$301,0),MATCH(Lists!$B$21,Responses!$A$1:$AN$1,0))&amp;""),""))</f>
        <v/>
      </c>
      <c r="F193" s="23">
        <f>IF($A193="","",IFERROR(TRIM(INDEX(Responses!$A$2:$AN$301,MATCH($A193,Responses!$AS$2:$AS$301,0),MATCH(Lists!$B$22,Responses!$A$1:$AN$1,0))&amp;""),""))</f>
        <v/>
      </c>
      <c r="G193" s="23">
        <f>IF($A193="","",IFERROR(TRIM(INDEX(Responses!$A$2:$AN$301,MATCH($A193,Responses!$AS$2:$AS$301,0),MATCH(Lists!$B$23,Responses!$A$1:$AN$1,0))&amp;""),""))</f>
        <v/>
      </c>
    </row>
    <row r="194" ht="60" customHeight="1">
      <c r="A194" s="23">
        <f>IF(ISNUMBER(MATCH(190,Responses!$AS$2:$AS$301,0)),190,"")</f>
        <v/>
      </c>
      <c r="B194" s="23">
        <f>IF($A194="","",IFERROR(TRIM(INDEX(Responses!$A$2:$AN$301,MATCH($A194,Responses!$AS$2:$AS$301,0),MATCH(Lists!$B$3,Responses!$A$1:$AN$1,0))&amp;""),""))</f>
        <v/>
      </c>
      <c r="C194" s="23">
        <f>IF($A194="","",IF(IFERROR(TRIM(INDEX(Responses!$A$2:$AN$301,MATCH($A194,Responses!$AS$2:$AS$301,0),MATCH(Lists!$B$5,Responses!$A$1:$AN$1,0))&amp;""),"")&lt;&gt;"",IFERROR(TRIM(INDEX(Responses!$A$2:$AN$301,MATCH($A194,Responses!$AS$2:$AS$301,0),MATCH(Lists!$B$5,Responses!$A$1:$AN$1,0))&amp;""),""),IFERROR(TRIM(INDEX(Responses!$A$2:$AN$301,MATCH($A194,Responses!$AS$2:$AS$301,0),MATCH(Lists!$B$6,Responses!$A$1:$AN$1,0))&amp;""),"")))</f>
        <v/>
      </c>
      <c r="D194" s="23">
        <f>IF($A194="","",IFERROR(TRIM(INDEX(Responses!$A$2:$AN$301,MATCH($A194,Responses!$AS$2:$AS$301,0),MATCH(Lists!$B$20,Responses!$A$1:$AN$1,0))&amp;""),""))</f>
        <v/>
      </c>
      <c r="E194" s="23">
        <f>IF($A194="","",IFERROR(TRIM(INDEX(Responses!$A$2:$AN$301,MATCH($A194,Responses!$AS$2:$AS$301,0),MATCH(Lists!$B$21,Responses!$A$1:$AN$1,0))&amp;""),""))</f>
        <v/>
      </c>
      <c r="F194" s="23">
        <f>IF($A194="","",IFERROR(TRIM(INDEX(Responses!$A$2:$AN$301,MATCH($A194,Responses!$AS$2:$AS$301,0),MATCH(Lists!$B$22,Responses!$A$1:$AN$1,0))&amp;""),""))</f>
        <v/>
      </c>
      <c r="G194" s="23">
        <f>IF($A194="","",IFERROR(TRIM(INDEX(Responses!$A$2:$AN$301,MATCH($A194,Responses!$AS$2:$AS$301,0),MATCH(Lists!$B$23,Responses!$A$1:$AN$1,0))&amp;""),""))</f>
        <v/>
      </c>
    </row>
    <row r="195" ht="60" customHeight="1">
      <c r="A195" s="23">
        <f>IF(ISNUMBER(MATCH(191,Responses!$AS$2:$AS$301,0)),191,"")</f>
        <v/>
      </c>
      <c r="B195" s="23">
        <f>IF($A195="","",IFERROR(TRIM(INDEX(Responses!$A$2:$AN$301,MATCH($A195,Responses!$AS$2:$AS$301,0),MATCH(Lists!$B$3,Responses!$A$1:$AN$1,0))&amp;""),""))</f>
        <v/>
      </c>
      <c r="C195" s="23">
        <f>IF($A195="","",IF(IFERROR(TRIM(INDEX(Responses!$A$2:$AN$301,MATCH($A195,Responses!$AS$2:$AS$301,0),MATCH(Lists!$B$5,Responses!$A$1:$AN$1,0))&amp;""),"")&lt;&gt;"",IFERROR(TRIM(INDEX(Responses!$A$2:$AN$301,MATCH($A195,Responses!$AS$2:$AS$301,0),MATCH(Lists!$B$5,Responses!$A$1:$AN$1,0))&amp;""),""),IFERROR(TRIM(INDEX(Responses!$A$2:$AN$301,MATCH($A195,Responses!$AS$2:$AS$301,0),MATCH(Lists!$B$6,Responses!$A$1:$AN$1,0))&amp;""),"")))</f>
        <v/>
      </c>
      <c r="D195" s="23">
        <f>IF($A195="","",IFERROR(TRIM(INDEX(Responses!$A$2:$AN$301,MATCH($A195,Responses!$AS$2:$AS$301,0),MATCH(Lists!$B$20,Responses!$A$1:$AN$1,0))&amp;""),""))</f>
        <v/>
      </c>
      <c r="E195" s="23">
        <f>IF($A195="","",IFERROR(TRIM(INDEX(Responses!$A$2:$AN$301,MATCH($A195,Responses!$AS$2:$AS$301,0),MATCH(Lists!$B$21,Responses!$A$1:$AN$1,0))&amp;""),""))</f>
        <v/>
      </c>
      <c r="F195" s="23">
        <f>IF($A195="","",IFERROR(TRIM(INDEX(Responses!$A$2:$AN$301,MATCH($A195,Responses!$AS$2:$AS$301,0),MATCH(Lists!$B$22,Responses!$A$1:$AN$1,0))&amp;""),""))</f>
        <v/>
      </c>
      <c r="G195" s="23">
        <f>IF($A195="","",IFERROR(TRIM(INDEX(Responses!$A$2:$AN$301,MATCH($A195,Responses!$AS$2:$AS$301,0),MATCH(Lists!$B$23,Responses!$A$1:$AN$1,0))&amp;""),""))</f>
        <v/>
      </c>
    </row>
    <row r="196" ht="60" customHeight="1">
      <c r="A196" s="23">
        <f>IF(ISNUMBER(MATCH(192,Responses!$AS$2:$AS$301,0)),192,"")</f>
        <v/>
      </c>
      <c r="B196" s="23">
        <f>IF($A196="","",IFERROR(TRIM(INDEX(Responses!$A$2:$AN$301,MATCH($A196,Responses!$AS$2:$AS$301,0),MATCH(Lists!$B$3,Responses!$A$1:$AN$1,0))&amp;""),""))</f>
        <v/>
      </c>
      <c r="C196" s="23">
        <f>IF($A196="","",IF(IFERROR(TRIM(INDEX(Responses!$A$2:$AN$301,MATCH($A196,Responses!$AS$2:$AS$301,0),MATCH(Lists!$B$5,Responses!$A$1:$AN$1,0))&amp;""),"")&lt;&gt;"",IFERROR(TRIM(INDEX(Responses!$A$2:$AN$301,MATCH($A196,Responses!$AS$2:$AS$301,0),MATCH(Lists!$B$5,Responses!$A$1:$AN$1,0))&amp;""),""),IFERROR(TRIM(INDEX(Responses!$A$2:$AN$301,MATCH($A196,Responses!$AS$2:$AS$301,0),MATCH(Lists!$B$6,Responses!$A$1:$AN$1,0))&amp;""),"")))</f>
        <v/>
      </c>
      <c r="D196" s="23">
        <f>IF($A196="","",IFERROR(TRIM(INDEX(Responses!$A$2:$AN$301,MATCH($A196,Responses!$AS$2:$AS$301,0),MATCH(Lists!$B$20,Responses!$A$1:$AN$1,0))&amp;""),""))</f>
        <v/>
      </c>
      <c r="E196" s="23">
        <f>IF($A196="","",IFERROR(TRIM(INDEX(Responses!$A$2:$AN$301,MATCH($A196,Responses!$AS$2:$AS$301,0),MATCH(Lists!$B$21,Responses!$A$1:$AN$1,0))&amp;""),""))</f>
        <v/>
      </c>
      <c r="F196" s="23">
        <f>IF($A196="","",IFERROR(TRIM(INDEX(Responses!$A$2:$AN$301,MATCH($A196,Responses!$AS$2:$AS$301,0),MATCH(Lists!$B$22,Responses!$A$1:$AN$1,0))&amp;""),""))</f>
        <v/>
      </c>
      <c r="G196" s="23">
        <f>IF($A196="","",IFERROR(TRIM(INDEX(Responses!$A$2:$AN$301,MATCH($A196,Responses!$AS$2:$AS$301,0),MATCH(Lists!$B$23,Responses!$A$1:$AN$1,0))&amp;""),""))</f>
        <v/>
      </c>
    </row>
    <row r="197" ht="60" customHeight="1">
      <c r="A197" s="23">
        <f>IF(ISNUMBER(MATCH(193,Responses!$AS$2:$AS$301,0)),193,"")</f>
        <v/>
      </c>
      <c r="B197" s="23">
        <f>IF($A197="","",IFERROR(TRIM(INDEX(Responses!$A$2:$AN$301,MATCH($A197,Responses!$AS$2:$AS$301,0),MATCH(Lists!$B$3,Responses!$A$1:$AN$1,0))&amp;""),""))</f>
        <v/>
      </c>
      <c r="C197" s="23">
        <f>IF($A197="","",IF(IFERROR(TRIM(INDEX(Responses!$A$2:$AN$301,MATCH($A197,Responses!$AS$2:$AS$301,0),MATCH(Lists!$B$5,Responses!$A$1:$AN$1,0))&amp;""),"")&lt;&gt;"",IFERROR(TRIM(INDEX(Responses!$A$2:$AN$301,MATCH($A197,Responses!$AS$2:$AS$301,0),MATCH(Lists!$B$5,Responses!$A$1:$AN$1,0))&amp;""),""),IFERROR(TRIM(INDEX(Responses!$A$2:$AN$301,MATCH($A197,Responses!$AS$2:$AS$301,0),MATCH(Lists!$B$6,Responses!$A$1:$AN$1,0))&amp;""),"")))</f>
        <v/>
      </c>
      <c r="D197" s="23">
        <f>IF($A197="","",IFERROR(TRIM(INDEX(Responses!$A$2:$AN$301,MATCH($A197,Responses!$AS$2:$AS$301,0),MATCH(Lists!$B$20,Responses!$A$1:$AN$1,0))&amp;""),""))</f>
        <v/>
      </c>
      <c r="E197" s="23">
        <f>IF($A197="","",IFERROR(TRIM(INDEX(Responses!$A$2:$AN$301,MATCH($A197,Responses!$AS$2:$AS$301,0),MATCH(Lists!$B$21,Responses!$A$1:$AN$1,0))&amp;""),""))</f>
        <v/>
      </c>
      <c r="F197" s="23">
        <f>IF($A197="","",IFERROR(TRIM(INDEX(Responses!$A$2:$AN$301,MATCH($A197,Responses!$AS$2:$AS$301,0),MATCH(Lists!$B$22,Responses!$A$1:$AN$1,0))&amp;""),""))</f>
        <v/>
      </c>
      <c r="G197" s="23">
        <f>IF($A197="","",IFERROR(TRIM(INDEX(Responses!$A$2:$AN$301,MATCH($A197,Responses!$AS$2:$AS$301,0),MATCH(Lists!$B$23,Responses!$A$1:$AN$1,0))&amp;""),""))</f>
        <v/>
      </c>
    </row>
    <row r="198" ht="60" customHeight="1">
      <c r="A198" s="23">
        <f>IF(ISNUMBER(MATCH(194,Responses!$AS$2:$AS$301,0)),194,"")</f>
        <v/>
      </c>
      <c r="B198" s="23">
        <f>IF($A198="","",IFERROR(TRIM(INDEX(Responses!$A$2:$AN$301,MATCH($A198,Responses!$AS$2:$AS$301,0),MATCH(Lists!$B$3,Responses!$A$1:$AN$1,0))&amp;""),""))</f>
        <v/>
      </c>
      <c r="C198" s="23">
        <f>IF($A198="","",IF(IFERROR(TRIM(INDEX(Responses!$A$2:$AN$301,MATCH($A198,Responses!$AS$2:$AS$301,0),MATCH(Lists!$B$5,Responses!$A$1:$AN$1,0))&amp;""),"")&lt;&gt;"",IFERROR(TRIM(INDEX(Responses!$A$2:$AN$301,MATCH($A198,Responses!$AS$2:$AS$301,0),MATCH(Lists!$B$5,Responses!$A$1:$AN$1,0))&amp;""),""),IFERROR(TRIM(INDEX(Responses!$A$2:$AN$301,MATCH($A198,Responses!$AS$2:$AS$301,0),MATCH(Lists!$B$6,Responses!$A$1:$AN$1,0))&amp;""),"")))</f>
        <v/>
      </c>
      <c r="D198" s="23">
        <f>IF($A198="","",IFERROR(TRIM(INDEX(Responses!$A$2:$AN$301,MATCH($A198,Responses!$AS$2:$AS$301,0),MATCH(Lists!$B$20,Responses!$A$1:$AN$1,0))&amp;""),""))</f>
        <v/>
      </c>
      <c r="E198" s="23">
        <f>IF($A198="","",IFERROR(TRIM(INDEX(Responses!$A$2:$AN$301,MATCH($A198,Responses!$AS$2:$AS$301,0),MATCH(Lists!$B$21,Responses!$A$1:$AN$1,0))&amp;""),""))</f>
        <v/>
      </c>
      <c r="F198" s="23">
        <f>IF($A198="","",IFERROR(TRIM(INDEX(Responses!$A$2:$AN$301,MATCH($A198,Responses!$AS$2:$AS$301,0),MATCH(Lists!$B$22,Responses!$A$1:$AN$1,0))&amp;""),""))</f>
        <v/>
      </c>
      <c r="G198" s="23">
        <f>IF($A198="","",IFERROR(TRIM(INDEX(Responses!$A$2:$AN$301,MATCH($A198,Responses!$AS$2:$AS$301,0),MATCH(Lists!$B$23,Responses!$A$1:$AN$1,0))&amp;""),""))</f>
        <v/>
      </c>
    </row>
    <row r="199" ht="60" customHeight="1">
      <c r="A199" s="23">
        <f>IF(ISNUMBER(MATCH(195,Responses!$AS$2:$AS$301,0)),195,"")</f>
        <v/>
      </c>
      <c r="B199" s="23">
        <f>IF($A199="","",IFERROR(TRIM(INDEX(Responses!$A$2:$AN$301,MATCH($A199,Responses!$AS$2:$AS$301,0),MATCH(Lists!$B$3,Responses!$A$1:$AN$1,0))&amp;""),""))</f>
        <v/>
      </c>
      <c r="C199" s="23">
        <f>IF($A199="","",IF(IFERROR(TRIM(INDEX(Responses!$A$2:$AN$301,MATCH($A199,Responses!$AS$2:$AS$301,0),MATCH(Lists!$B$5,Responses!$A$1:$AN$1,0))&amp;""),"")&lt;&gt;"",IFERROR(TRIM(INDEX(Responses!$A$2:$AN$301,MATCH($A199,Responses!$AS$2:$AS$301,0),MATCH(Lists!$B$5,Responses!$A$1:$AN$1,0))&amp;""),""),IFERROR(TRIM(INDEX(Responses!$A$2:$AN$301,MATCH($A199,Responses!$AS$2:$AS$301,0),MATCH(Lists!$B$6,Responses!$A$1:$AN$1,0))&amp;""),"")))</f>
        <v/>
      </c>
      <c r="D199" s="23">
        <f>IF($A199="","",IFERROR(TRIM(INDEX(Responses!$A$2:$AN$301,MATCH($A199,Responses!$AS$2:$AS$301,0),MATCH(Lists!$B$20,Responses!$A$1:$AN$1,0))&amp;""),""))</f>
        <v/>
      </c>
      <c r="E199" s="23">
        <f>IF($A199="","",IFERROR(TRIM(INDEX(Responses!$A$2:$AN$301,MATCH($A199,Responses!$AS$2:$AS$301,0),MATCH(Lists!$B$21,Responses!$A$1:$AN$1,0))&amp;""),""))</f>
        <v/>
      </c>
      <c r="F199" s="23">
        <f>IF($A199="","",IFERROR(TRIM(INDEX(Responses!$A$2:$AN$301,MATCH($A199,Responses!$AS$2:$AS$301,0),MATCH(Lists!$B$22,Responses!$A$1:$AN$1,0))&amp;""),""))</f>
        <v/>
      </c>
      <c r="G199" s="23">
        <f>IF($A199="","",IFERROR(TRIM(INDEX(Responses!$A$2:$AN$301,MATCH($A199,Responses!$AS$2:$AS$301,0),MATCH(Lists!$B$23,Responses!$A$1:$AN$1,0))&amp;""),""))</f>
        <v/>
      </c>
    </row>
    <row r="200" ht="60" customHeight="1">
      <c r="A200" s="23">
        <f>IF(ISNUMBER(MATCH(196,Responses!$AS$2:$AS$301,0)),196,"")</f>
        <v/>
      </c>
      <c r="B200" s="23">
        <f>IF($A200="","",IFERROR(TRIM(INDEX(Responses!$A$2:$AN$301,MATCH($A200,Responses!$AS$2:$AS$301,0),MATCH(Lists!$B$3,Responses!$A$1:$AN$1,0))&amp;""),""))</f>
        <v/>
      </c>
      <c r="C200" s="23">
        <f>IF($A200="","",IF(IFERROR(TRIM(INDEX(Responses!$A$2:$AN$301,MATCH($A200,Responses!$AS$2:$AS$301,0),MATCH(Lists!$B$5,Responses!$A$1:$AN$1,0))&amp;""),"")&lt;&gt;"",IFERROR(TRIM(INDEX(Responses!$A$2:$AN$301,MATCH($A200,Responses!$AS$2:$AS$301,0),MATCH(Lists!$B$5,Responses!$A$1:$AN$1,0))&amp;""),""),IFERROR(TRIM(INDEX(Responses!$A$2:$AN$301,MATCH($A200,Responses!$AS$2:$AS$301,0),MATCH(Lists!$B$6,Responses!$A$1:$AN$1,0))&amp;""),"")))</f>
        <v/>
      </c>
      <c r="D200" s="23">
        <f>IF($A200="","",IFERROR(TRIM(INDEX(Responses!$A$2:$AN$301,MATCH($A200,Responses!$AS$2:$AS$301,0),MATCH(Lists!$B$20,Responses!$A$1:$AN$1,0))&amp;""),""))</f>
        <v/>
      </c>
      <c r="E200" s="23">
        <f>IF($A200="","",IFERROR(TRIM(INDEX(Responses!$A$2:$AN$301,MATCH($A200,Responses!$AS$2:$AS$301,0),MATCH(Lists!$B$21,Responses!$A$1:$AN$1,0))&amp;""),""))</f>
        <v/>
      </c>
      <c r="F200" s="23">
        <f>IF($A200="","",IFERROR(TRIM(INDEX(Responses!$A$2:$AN$301,MATCH($A200,Responses!$AS$2:$AS$301,0),MATCH(Lists!$B$22,Responses!$A$1:$AN$1,0))&amp;""),""))</f>
        <v/>
      </c>
      <c r="G200" s="23">
        <f>IF($A200="","",IFERROR(TRIM(INDEX(Responses!$A$2:$AN$301,MATCH($A200,Responses!$AS$2:$AS$301,0),MATCH(Lists!$B$23,Responses!$A$1:$AN$1,0))&amp;""),""))</f>
        <v/>
      </c>
    </row>
    <row r="201" ht="60" customHeight="1">
      <c r="A201" s="23">
        <f>IF(ISNUMBER(MATCH(197,Responses!$AS$2:$AS$301,0)),197,"")</f>
        <v/>
      </c>
      <c r="B201" s="23">
        <f>IF($A201="","",IFERROR(TRIM(INDEX(Responses!$A$2:$AN$301,MATCH($A201,Responses!$AS$2:$AS$301,0),MATCH(Lists!$B$3,Responses!$A$1:$AN$1,0))&amp;""),""))</f>
        <v/>
      </c>
      <c r="C201" s="23">
        <f>IF($A201="","",IF(IFERROR(TRIM(INDEX(Responses!$A$2:$AN$301,MATCH($A201,Responses!$AS$2:$AS$301,0),MATCH(Lists!$B$5,Responses!$A$1:$AN$1,0))&amp;""),"")&lt;&gt;"",IFERROR(TRIM(INDEX(Responses!$A$2:$AN$301,MATCH($A201,Responses!$AS$2:$AS$301,0),MATCH(Lists!$B$5,Responses!$A$1:$AN$1,0))&amp;""),""),IFERROR(TRIM(INDEX(Responses!$A$2:$AN$301,MATCH($A201,Responses!$AS$2:$AS$301,0),MATCH(Lists!$B$6,Responses!$A$1:$AN$1,0))&amp;""),"")))</f>
        <v/>
      </c>
      <c r="D201" s="23">
        <f>IF($A201="","",IFERROR(TRIM(INDEX(Responses!$A$2:$AN$301,MATCH($A201,Responses!$AS$2:$AS$301,0),MATCH(Lists!$B$20,Responses!$A$1:$AN$1,0))&amp;""),""))</f>
        <v/>
      </c>
      <c r="E201" s="23">
        <f>IF($A201="","",IFERROR(TRIM(INDEX(Responses!$A$2:$AN$301,MATCH($A201,Responses!$AS$2:$AS$301,0),MATCH(Lists!$B$21,Responses!$A$1:$AN$1,0))&amp;""),""))</f>
        <v/>
      </c>
      <c r="F201" s="23">
        <f>IF($A201="","",IFERROR(TRIM(INDEX(Responses!$A$2:$AN$301,MATCH($A201,Responses!$AS$2:$AS$301,0),MATCH(Lists!$B$22,Responses!$A$1:$AN$1,0))&amp;""),""))</f>
        <v/>
      </c>
      <c r="G201" s="23">
        <f>IF($A201="","",IFERROR(TRIM(INDEX(Responses!$A$2:$AN$301,MATCH($A201,Responses!$AS$2:$AS$301,0),MATCH(Lists!$B$23,Responses!$A$1:$AN$1,0))&amp;""),""))</f>
        <v/>
      </c>
    </row>
    <row r="202" ht="60" customHeight="1">
      <c r="A202" s="23">
        <f>IF(ISNUMBER(MATCH(198,Responses!$AS$2:$AS$301,0)),198,"")</f>
        <v/>
      </c>
      <c r="B202" s="23">
        <f>IF($A202="","",IFERROR(TRIM(INDEX(Responses!$A$2:$AN$301,MATCH($A202,Responses!$AS$2:$AS$301,0),MATCH(Lists!$B$3,Responses!$A$1:$AN$1,0))&amp;""),""))</f>
        <v/>
      </c>
      <c r="C202" s="23">
        <f>IF($A202="","",IF(IFERROR(TRIM(INDEX(Responses!$A$2:$AN$301,MATCH($A202,Responses!$AS$2:$AS$301,0),MATCH(Lists!$B$5,Responses!$A$1:$AN$1,0))&amp;""),"")&lt;&gt;"",IFERROR(TRIM(INDEX(Responses!$A$2:$AN$301,MATCH($A202,Responses!$AS$2:$AS$301,0),MATCH(Lists!$B$5,Responses!$A$1:$AN$1,0))&amp;""),""),IFERROR(TRIM(INDEX(Responses!$A$2:$AN$301,MATCH($A202,Responses!$AS$2:$AS$301,0),MATCH(Lists!$B$6,Responses!$A$1:$AN$1,0))&amp;""),"")))</f>
        <v/>
      </c>
      <c r="D202" s="23">
        <f>IF($A202="","",IFERROR(TRIM(INDEX(Responses!$A$2:$AN$301,MATCH($A202,Responses!$AS$2:$AS$301,0),MATCH(Lists!$B$20,Responses!$A$1:$AN$1,0))&amp;""),""))</f>
        <v/>
      </c>
      <c r="E202" s="23">
        <f>IF($A202="","",IFERROR(TRIM(INDEX(Responses!$A$2:$AN$301,MATCH($A202,Responses!$AS$2:$AS$301,0),MATCH(Lists!$B$21,Responses!$A$1:$AN$1,0))&amp;""),""))</f>
        <v/>
      </c>
      <c r="F202" s="23">
        <f>IF($A202="","",IFERROR(TRIM(INDEX(Responses!$A$2:$AN$301,MATCH($A202,Responses!$AS$2:$AS$301,0),MATCH(Lists!$B$22,Responses!$A$1:$AN$1,0))&amp;""),""))</f>
        <v/>
      </c>
      <c r="G202" s="23">
        <f>IF($A202="","",IFERROR(TRIM(INDEX(Responses!$A$2:$AN$301,MATCH($A202,Responses!$AS$2:$AS$301,0),MATCH(Lists!$B$23,Responses!$A$1:$AN$1,0))&amp;""),""))</f>
        <v/>
      </c>
    </row>
    <row r="203" ht="60" customHeight="1">
      <c r="A203" s="23">
        <f>IF(ISNUMBER(MATCH(199,Responses!$AS$2:$AS$301,0)),199,"")</f>
        <v/>
      </c>
      <c r="B203" s="23">
        <f>IF($A203="","",IFERROR(TRIM(INDEX(Responses!$A$2:$AN$301,MATCH($A203,Responses!$AS$2:$AS$301,0),MATCH(Lists!$B$3,Responses!$A$1:$AN$1,0))&amp;""),""))</f>
        <v/>
      </c>
      <c r="C203" s="23">
        <f>IF($A203="","",IF(IFERROR(TRIM(INDEX(Responses!$A$2:$AN$301,MATCH($A203,Responses!$AS$2:$AS$301,0),MATCH(Lists!$B$5,Responses!$A$1:$AN$1,0))&amp;""),"")&lt;&gt;"",IFERROR(TRIM(INDEX(Responses!$A$2:$AN$301,MATCH($A203,Responses!$AS$2:$AS$301,0),MATCH(Lists!$B$5,Responses!$A$1:$AN$1,0))&amp;""),""),IFERROR(TRIM(INDEX(Responses!$A$2:$AN$301,MATCH($A203,Responses!$AS$2:$AS$301,0),MATCH(Lists!$B$6,Responses!$A$1:$AN$1,0))&amp;""),"")))</f>
        <v/>
      </c>
      <c r="D203" s="23">
        <f>IF($A203="","",IFERROR(TRIM(INDEX(Responses!$A$2:$AN$301,MATCH($A203,Responses!$AS$2:$AS$301,0),MATCH(Lists!$B$20,Responses!$A$1:$AN$1,0))&amp;""),""))</f>
        <v/>
      </c>
      <c r="E203" s="23">
        <f>IF($A203="","",IFERROR(TRIM(INDEX(Responses!$A$2:$AN$301,MATCH($A203,Responses!$AS$2:$AS$301,0),MATCH(Lists!$B$21,Responses!$A$1:$AN$1,0))&amp;""),""))</f>
        <v/>
      </c>
      <c r="F203" s="23">
        <f>IF($A203="","",IFERROR(TRIM(INDEX(Responses!$A$2:$AN$301,MATCH($A203,Responses!$AS$2:$AS$301,0),MATCH(Lists!$B$22,Responses!$A$1:$AN$1,0))&amp;""),""))</f>
        <v/>
      </c>
      <c r="G203" s="23">
        <f>IF($A203="","",IFERROR(TRIM(INDEX(Responses!$A$2:$AN$301,MATCH($A203,Responses!$AS$2:$AS$301,0),MATCH(Lists!$B$23,Responses!$A$1:$AN$1,0))&amp;""),""))</f>
        <v/>
      </c>
    </row>
    <row r="204" ht="60" customHeight="1">
      <c r="A204" s="23">
        <f>IF(ISNUMBER(MATCH(200,Responses!$AS$2:$AS$301,0)),200,"")</f>
        <v/>
      </c>
      <c r="B204" s="23">
        <f>IF($A204="","",IFERROR(TRIM(INDEX(Responses!$A$2:$AN$301,MATCH($A204,Responses!$AS$2:$AS$301,0),MATCH(Lists!$B$3,Responses!$A$1:$AN$1,0))&amp;""),""))</f>
        <v/>
      </c>
      <c r="C204" s="23">
        <f>IF($A204="","",IF(IFERROR(TRIM(INDEX(Responses!$A$2:$AN$301,MATCH($A204,Responses!$AS$2:$AS$301,0),MATCH(Lists!$B$5,Responses!$A$1:$AN$1,0))&amp;""),"")&lt;&gt;"",IFERROR(TRIM(INDEX(Responses!$A$2:$AN$301,MATCH($A204,Responses!$AS$2:$AS$301,0),MATCH(Lists!$B$5,Responses!$A$1:$AN$1,0))&amp;""),""),IFERROR(TRIM(INDEX(Responses!$A$2:$AN$301,MATCH($A204,Responses!$AS$2:$AS$301,0),MATCH(Lists!$B$6,Responses!$A$1:$AN$1,0))&amp;""),"")))</f>
        <v/>
      </c>
      <c r="D204" s="23">
        <f>IF($A204="","",IFERROR(TRIM(INDEX(Responses!$A$2:$AN$301,MATCH($A204,Responses!$AS$2:$AS$301,0),MATCH(Lists!$B$20,Responses!$A$1:$AN$1,0))&amp;""),""))</f>
        <v/>
      </c>
      <c r="E204" s="23">
        <f>IF($A204="","",IFERROR(TRIM(INDEX(Responses!$A$2:$AN$301,MATCH($A204,Responses!$AS$2:$AS$301,0),MATCH(Lists!$B$21,Responses!$A$1:$AN$1,0))&amp;""),""))</f>
        <v/>
      </c>
      <c r="F204" s="23">
        <f>IF($A204="","",IFERROR(TRIM(INDEX(Responses!$A$2:$AN$301,MATCH($A204,Responses!$AS$2:$AS$301,0),MATCH(Lists!$B$22,Responses!$A$1:$AN$1,0))&amp;""),""))</f>
        <v/>
      </c>
      <c r="G204" s="23">
        <f>IF($A204="","",IFERROR(TRIM(INDEX(Responses!$A$2:$AN$301,MATCH($A204,Responses!$AS$2:$AS$301,0),MATCH(Lists!$B$23,Responses!$A$1:$AN$1,0))&amp;""),""))</f>
        <v/>
      </c>
    </row>
    <row r="205" ht="60" customHeight="1">
      <c r="A205" s="23">
        <f>IF(ISNUMBER(MATCH(201,Responses!$AS$2:$AS$301,0)),201,"")</f>
        <v/>
      </c>
      <c r="B205" s="23">
        <f>IF($A205="","",IFERROR(TRIM(INDEX(Responses!$A$2:$AN$301,MATCH($A205,Responses!$AS$2:$AS$301,0),MATCH(Lists!$B$3,Responses!$A$1:$AN$1,0))&amp;""),""))</f>
        <v/>
      </c>
      <c r="C205" s="23">
        <f>IF($A205="","",IF(IFERROR(TRIM(INDEX(Responses!$A$2:$AN$301,MATCH($A205,Responses!$AS$2:$AS$301,0),MATCH(Lists!$B$5,Responses!$A$1:$AN$1,0))&amp;""),"")&lt;&gt;"",IFERROR(TRIM(INDEX(Responses!$A$2:$AN$301,MATCH($A205,Responses!$AS$2:$AS$301,0),MATCH(Lists!$B$5,Responses!$A$1:$AN$1,0))&amp;""),""),IFERROR(TRIM(INDEX(Responses!$A$2:$AN$301,MATCH($A205,Responses!$AS$2:$AS$301,0),MATCH(Lists!$B$6,Responses!$A$1:$AN$1,0))&amp;""),"")))</f>
        <v/>
      </c>
      <c r="D205" s="23">
        <f>IF($A205="","",IFERROR(TRIM(INDEX(Responses!$A$2:$AN$301,MATCH($A205,Responses!$AS$2:$AS$301,0),MATCH(Lists!$B$20,Responses!$A$1:$AN$1,0))&amp;""),""))</f>
        <v/>
      </c>
      <c r="E205" s="23">
        <f>IF($A205="","",IFERROR(TRIM(INDEX(Responses!$A$2:$AN$301,MATCH($A205,Responses!$AS$2:$AS$301,0),MATCH(Lists!$B$21,Responses!$A$1:$AN$1,0))&amp;""),""))</f>
        <v/>
      </c>
      <c r="F205" s="23">
        <f>IF($A205="","",IFERROR(TRIM(INDEX(Responses!$A$2:$AN$301,MATCH($A205,Responses!$AS$2:$AS$301,0),MATCH(Lists!$B$22,Responses!$A$1:$AN$1,0))&amp;""),""))</f>
        <v/>
      </c>
      <c r="G205" s="23">
        <f>IF($A205="","",IFERROR(TRIM(INDEX(Responses!$A$2:$AN$301,MATCH($A205,Responses!$AS$2:$AS$301,0),MATCH(Lists!$B$23,Responses!$A$1:$AN$1,0))&amp;""),""))</f>
        <v/>
      </c>
    </row>
    <row r="206" ht="60" customHeight="1">
      <c r="A206" s="23">
        <f>IF(ISNUMBER(MATCH(202,Responses!$AS$2:$AS$301,0)),202,"")</f>
        <v/>
      </c>
      <c r="B206" s="23">
        <f>IF($A206="","",IFERROR(TRIM(INDEX(Responses!$A$2:$AN$301,MATCH($A206,Responses!$AS$2:$AS$301,0),MATCH(Lists!$B$3,Responses!$A$1:$AN$1,0))&amp;""),""))</f>
        <v/>
      </c>
      <c r="C206" s="23">
        <f>IF($A206="","",IF(IFERROR(TRIM(INDEX(Responses!$A$2:$AN$301,MATCH($A206,Responses!$AS$2:$AS$301,0),MATCH(Lists!$B$5,Responses!$A$1:$AN$1,0))&amp;""),"")&lt;&gt;"",IFERROR(TRIM(INDEX(Responses!$A$2:$AN$301,MATCH($A206,Responses!$AS$2:$AS$301,0),MATCH(Lists!$B$5,Responses!$A$1:$AN$1,0))&amp;""),""),IFERROR(TRIM(INDEX(Responses!$A$2:$AN$301,MATCH($A206,Responses!$AS$2:$AS$301,0),MATCH(Lists!$B$6,Responses!$A$1:$AN$1,0))&amp;""),"")))</f>
        <v/>
      </c>
      <c r="D206" s="23">
        <f>IF($A206="","",IFERROR(TRIM(INDEX(Responses!$A$2:$AN$301,MATCH($A206,Responses!$AS$2:$AS$301,0),MATCH(Lists!$B$20,Responses!$A$1:$AN$1,0))&amp;""),""))</f>
        <v/>
      </c>
      <c r="E206" s="23">
        <f>IF($A206="","",IFERROR(TRIM(INDEX(Responses!$A$2:$AN$301,MATCH($A206,Responses!$AS$2:$AS$301,0),MATCH(Lists!$B$21,Responses!$A$1:$AN$1,0))&amp;""),""))</f>
        <v/>
      </c>
      <c r="F206" s="23">
        <f>IF($A206="","",IFERROR(TRIM(INDEX(Responses!$A$2:$AN$301,MATCH($A206,Responses!$AS$2:$AS$301,0),MATCH(Lists!$B$22,Responses!$A$1:$AN$1,0))&amp;""),""))</f>
        <v/>
      </c>
      <c r="G206" s="23">
        <f>IF($A206="","",IFERROR(TRIM(INDEX(Responses!$A$2:$AN$301,MATCH($A206,Responses!$AS$2:$AS$301,0),MATCH(Lists!$B$23,Responses!$A$1:$AN$1,0))&amp;""),""))</f>
        <v/>
      </c>
    </row>
    <row r="207" ht="60" customHeight="1">
      <c r="A207" s="23">
        <f>IF(ISNUMBER(MATCH(203,Responses!$AS$2:$AS$301,0)),203,"")</f>
        <v/>
      </c>
      <c r="B207" s="23">
        <f>IF($A207="","",IFERROR(TRIM(INDEX(Responses!$A$2:$AN$301,MATCH($A207,Responses!$AS$2:$AS$301,0),MATCH(Lists!$B$3,Responses!$A$1:$AN$1,0))&amp;""),""))</f>
        <v/>
      </c>
      <c r="C207" s="23">
        <f>IF($A207="","",IF(IFERROR(TRIM(INDEX(Responses!$A$2:$AN$301,MATCH($A207,Responses!$AS$2:$AS$301,0),MATCH(Lists!$B$5,Responses!$A$1:$AN$1,0))&amp;""),"")&lt;&gt;"",IFERROR(TRIM(INDEX(Responses!$A$2:$AN$301,MATCH($A207,Responses!$AS$2:$AS$301,0),MATCH(Lists!$B$5,Responses!$A$1:$AN$1,0))&amp;""),""),IFERROR(TRIM(INDEX(Responses!$A$2:$AN$301,MATCH($A207,Responses!$AS$2:$AS$301,0),MATCH(Lists!$B$6,Responses!$A$1:$AN$1,0))&amp;""),"")))</f>
        <v/>
      </c>
      <c r="D207" s="23">
        <f>IF($A207="","",IFERROR(TRIM(INDEX(Responses!$A$2:$AN$301,MATCH($A207,Responses!$AS$2:$AS$301,0),MATCH(Lists!$B$20,Responses!$A$1:$AN$1,0))&amp;""),""))</f>
        <v/>
      </c>
      <c r="E207" s="23">
        <f>IF($A207="","",IFERROR(TRIM(INDEX(Responses!$A$2:$AN$301,MATCH($A207,Responses!$AS$2:$AS$301,0),MATCH(Lists!$B$21,Responses!$A$1:$AN$1,0))&amp;""),""))</f>
        <v/>
      </c>
      <c r="F207" s="23">
        <f>IF($A207="","",IFERROR(TRIM(INDEX(Responses!$A$2:$AN$301,MATCH($A207,Responses!$AS$2:$AS$301,0),MATCH(Lists!$B$22,Responses!$A$1:$AN$1,0))&amp;""),""))</f>
        <v/>
      </c>
      <c r="G207" s="23">
        <f>IF($A207="","",IFERROR(TRIM(INDEX(Responses!$A$2:$AN$301,MATCH($A207,Responses!$AS$2:$AS$301,0),MATCH(Lists!$B$23,Responses!$A$1:$AN$1,0))&amp;""),""))</f>
        <v/>
      </c>
    </row>
    <row r="208" ht="60" customHeight="1">
      <c r="A208" s="23">
        <f>IF(ISNUMBER(MATCH(204,Responses!$AS$2:$AS$301,0)),204,"")</f>
        <v/>
      </c>
      <c r="B208" s="23">
        <f>IF($A208="","",IFERROR(TRIM(INDEX(Responses!$A$2:$AN$301,MATCH($A208,Responses!$AS$2:$AS$301,0),MATCH(Lists!$B$3,Responses!$A$1:$AN$1,0))&amp;""),""))</f>
        <v/>
      </c>
      <c r="C208" s="23">
        <f>IF($A208="","",IF(IFERROR(TRIM(INDEX(Responses!$A$2:$AN$301,MATCH($A208,Responses!$AS$2:$AS$301,0),MATCH(Lists!$B$5,Responses!$A$1:$AN$1,0))&amp;""),"")&lt;&gt;"",IFERROR(TRIM(INDEX(Responses!$A$2:$AN$301,MATCH($A208,Responses!$AS$2:$AS$301,0),MATCH(Lists!$B$5,Responses!$A$1:$AN$1,0))&amp;""),""),IFERROR(TRIM(INDEX(Responses!$A$2:$AN$301,MATCH($A208,Responses!$AS$2:$AS$301,0),MATCH(Lists!$B$6,Responses!$A$1:$AN$1,0))&amp;""),"")))</f>
        <v/>
      </c>
      <c r="D208" s="23">
        <f>IF($A208="","",IFERROR(TRIM(INDEX(Responses!$A$2:$AN$301,MATCH($A208,Responses!$AS$2:$AS$301,0),MATCH(Lists!$B$20,Responses!$A$1:$AN$1,0))&amp;""),""))</f>
        <v/>
      </c>
      <c r="E208" s="23">
        <f>IF($A208="","",IFERROR(TRIM(INDEX(Responses!$A$2:$AN$301,MATCH($A208,Responses!$AS$2:$AS$301,0),MATCH(Lists!$B$21,Responses!$A$1:$AN$1,0))&amp;""),""))</f>
        <v/>
      </c>
      <c r="F208" s="23">
        <f>IF($A208="","",IFERROR(TRIM(INDEX(Responses!$A$2:$AN$301,MATCH($A208,Responses!$AS$2:$AS$301,0),MATCH(Lists!$B$22,Responses!$A$1:$AN$1,0))&amp;""),""))</f>
        <v/>
      </c>
      <c r="G208" s="23">
        <f>IF($A208="","",IFERROR(TRIM(INDEX(Responses!$A$2:$AN$301,MATCH($A208,Responses!$AS$2:$AS$301,0),MATCH(Lists!$B$23,Responses!$A$1:$AN$1,0))&amp;""),""))</f>
        <v/>
      </c>
    </row>
    <row r="209" ht="60" customHeight="1">
      <c r="A209" s="23">
        <f>IF(ISNUMBER(MATCH(205,Responses!$AS$2:$AS$301,0)),205,"")</f>
        <v/>
      </c>
      <c r="B209" s="23">
        <f>IF($A209="","",IFERROR(TRIM(INDEX(Responses!$A$2:$AN$301,MATCH($A209,Responses!$AS$2:$AS$301,0),MATCH(Lists!$B$3,Responses!$A$1:$AN$1,0))&amp;""),""))</f>
        <v/>
      </c>
      <c r="C209" s="23">
        <f>IF($A209="","",IF(IFERROR(TRIM(INDEX(Responses!$A$2:$AN$301,MATCH($A209,Responses!$AS$2:$AS$301,0),MATCH(Lists!$B$5,Responses!$A$1:$AN$1,0))&amp;""),"")&lt;&gt;"",IFERROR(TRIM(INDEX(Responses!$A$2:$AN$301,MATCH($A209,Responses!$AS$2:$AS$301,0),MATCH(Lists!$B$5,Responses!$A$1:$AN$1,0))&amp;""),""),IFERROR(TRIM(INDEX(Responses!$A$2:$AN$301,MATCH($A209,Responses!$AS$2:$AS$301,0),MATCH(Lists!$B$6,Responses!$A$1:$AN$1,0))&amp;""),"")))</f>
        <v/>
      </c>
      <c r="D209" s="23">
        <f>IF($A209="","",IFERROR(TRIM(INDEX(Responses!$A$2:$AN$301,MATCH($A209,Responses!$AS$2:$AS$301,0),MATCH(Lists!$B$20,Responses!$A$1:$AN$1,0))&amp;""),""))</f>
        <v/>
      </c>
      <c r="E209" s="23">
        <f>IF($A209="","",IFERROR(TRIM(INDEX(Responses!$A$2:$AN$301,MATCH($A209,Responses!$AS$2:$AS$301,0),MATCH(Lists!$B$21,Responses!$A$1:$AN$1,0))&amp;""),""))</f>
        <v/>
      </c>
      <c r="F209" s="23">
        <f>IF($A209="","",IFERROR(TRIM(INDEX(Responses!$A$2:$AN$301,MATCH($A209,Responses!$AS$2:$AS$301,0),MATCH(Lists!$B$22,Responses!$A$1:$AN$1,0))&amp;""),""))</f>
        <v/>
      </c>
      <c r="G209" s="23">
        <f>IF($A209="","",IFERROR(TRIM(INDEX(Responses!$A$2:$AN$301,MATCH($A209,Responses!$AS$2:$AS$301,0),MATCH(Lists!$B$23,Responses!$A$1:$AN$1,0))&amp;""),""))</f>
        <v/>
      </c>
    </row>
    <row r="210" ht="60" customHeight="1">
      <c r="A210" s="23">
        <f>IF(ISNUMBER(MATCH(206,Responses!$AS$2:$AS$301,0)),206,"")</f>
        <v/>
      </c>
      <c r="B210" s="23">
        <f>IF($A210="","",IFERROR(TRIM(INDEX(Responses!$A$2:$AN$301,MATCH($A210,Responses!$AS$2:$AS$301,0),MATCH(Lists!$B$3,Responses!$A$1:$AN$1,0))&amp;""),""))</f>
        <v/>
      </c>
      <c r="C210" s="23">
        <f>IF($A210="","",IF(IFERROR(TRIM(INDEX(Responses!$A$2:$AN$301,MATCH($A210,Responses!$AS$2:$AS$301,0),MATCH(Lists!$B$5,Responses!$A$1:$AN$1,0))&amp;""),"")&lt;&gt;"",IFERROR(TRIM(INDEX(Responses!$A$2:$AN$301,MATCH($A210,Responses!$AS$2:$AS$301,0),MATCH(Lists!$B$5,Responses!$A$1:$AN$1,0))&amp;""),""),IFERROR(TRIM(INDEX(Responses!$A$2:$AN$301,MATCH($A210,Responses!$AS$2:$AS$301,0),MATCH(Lists!$B$6,Responses!$A$1:$AN$1,0))&amp;""),"")))</f>
        <v/>
      </c>
      <c r="D210" s="23">
        <f>IF($A210="","",IFERROR(TRIM(INDEX(Responses!$A$2:$AN$301,MATCH($A210,Responses!$AS$2:$AS$301,0),MATCH(Lists!$B$20,Responses!$A$1:$AN$1,0))&amp;""),""))</f>
        <v/>
      </c>
      <c r="E210" s="23">
        <f>IF($A210="","",IFERROR(TRIM(INDEX(Responses!$A$2:$AN$301,MATCH($A210,Responses!$AS$2:$AS$301,0),MATCH(Lists!$B$21,Responses!$A$1:$AN$1,0))&amp;""),""))</f>
        <v/>
      </c>
      <c r="F210" s="23">
        <f>IF($A210="","",IFERROR(TRIM(INDEX(Responses!$A$2:$AN$301,MATCH($A210,Responses!$AS$2:$AS$301,0),MATCH(Lists!$B$22,Responses!$A$1:$AN$1,0))&amp;""),""))</f>
        <v/>
      </c>
      <c r="G210" s="23">
        <f>IF($A210="","",IFERROR(TRIM(INDEX(Responses!$A$2:$AN$301,MATCH($A210,Responses!$AS$2:$AS$301,0),MATCH(Lists!$B$23,Responses!$A$1:$AN$1,0))&amp;""),""))</f>
        <v/>
      </c>
    </row>
    <row r="211" ht="60" customHeight="1">
      <c r="A211" s="23">
        <f>IF(ISNUMBER(MATCH(207,Responses!$AS$2:$AS$301,0)),207,"")</f>
        <v/>
      </c>
      <c r="B211" s="23">
        <f>IF($A211="","",IFERROR(TRIM(INDEX(Responses!$A$2:$AN$301,MATCH($A211,Responses!$AS$2:$AS$301,0),MATCH(Lists!$B$3,Responses!$A$1:$AN$1,0))&amp;""),""))</f>
        <v/>
      </c>
      <c r="C211" s="23">
        <f>IF($A211="","",IF(IFERROR(TRIM(INDEX(Responses!$A$2:$AN$301,MATCH($A211,Responses!$AS$2:$AS$301,0),MATCH(Lists!$B$5,Responses!$A$1:$AN$1,0))&amp;""),"")&lt;&gt;"",IFERROR(TRIM(INDEX(Responses!$A$2:$AN$301,MATCH($A211,Responses!$AS$2:$AS$301,0),MATCH(Lists!$B$5,Responses!$A$1:$AN$1,0))&amp;""),""),IFERROR(TRIM(INDEX(Responses!$A$2:$AN$301,MATCH($A211,Responses!$AS$2:$AS$301,0),MATCH(Lists!$B$6,Responses!$A$1:$AN$1,0))&amp;""),"")))</f>
        <v/>
      </c>
      <c r="D211" s="23">
        <f>IF($A211="","",IFERROR(TRIM(INDEX(Responses!$A$2:$AN$301,MATCH($A211,Responses!$AS$2:$AS$301,0),MATCH(Lists!$B$20,Responses!$A$1:$AN$1,0))&amp;""),""))</f>
        <v/>
      </c>
      <c r="E211" s="23">
        <f>IF($A211="","",IFERROR(TRIM(INDEX(Responses!$A$2:$AN$301,MATCH($A211,Responses!$AS$2:$AS$301,0),MATCH(Lists!$B$21,Responses!$A$1:$AN$1,0))&amp;""),""))</f>
        <v/>
      </c>
      <c r="F211" s="23">
        <f>IF($A211="","",IFERROR(TRIM(INDEX(Responses!$A$2:$AN$301,MATCH($A211,Responses!$AS$2:$AS$301,0),MATCH(Lists!$B$22,Responses!$A$1:$AN$1,0))&amp;""),""))</f>
        <v/>
      </c>
      <c r="G211" s="23">
        <f>IF($A211="","",IFERROR(TRIM(INDEX(Responses!$A$2:$AN$301,MATCH($A211,Responses!$AS$2:$AS$301,0),MATCH(Lists!$B$23,Responses!$A$1:$AN$1,0))&amp;""),""))</f>
        <v/>
      </c>
    </row>
    <row r="212" ht="60" customHeight="1">
      <c r="A212" s="23">
        <f>IF(ISNUMBER(MATCH(208,Responses!$AS$2:$AS$301,0)),208,"")</f>
        <v/>
      </c>
      <c r="B212" s="23">
        <f>IF($A212="","",IFERROR(TRIM(INDEX(Responses!$A$2:$AN$301,MATCH($A212,Responses!$AS$2:$AS$301,0),MATCH(Lists!$B$3,Responses!$A$1:$AN$1,0))&amp;""),""))</f>
        <v/>
      </c>
      <c r="C212" s="23">
        <f>IF($A212="","",IF(IFERROR(TRIM(INDEX(Responses!$A$2:$AN$301,MATCH($A212,Responses!$AS$2:$AS$301,0),MATCH(Lists!$B$5,Responses!$A$1:$AN$1,0))&amp;""),"")&lt;&gt;"",IFERROR(TRIM(INDEX(Responses!$A$2:$AN$301,MATCH($A212,Responses!$AS$2:$AS$301,0),MATCH(Lists!$B$5,Responses!$A$1:$AN$1,0))&amp;""),""),IFERROR(TRIM(INDEX(Responses!$A$2:$AN$301,MATCH($A212,Responses!$AS$2:$AS$301,0),MATCH(Lists!$B$6,Responses!$A$1:$AN$1,0))&amp;""),"")))</f>
        <v/>
      </c>
      <c r="D212" s="23">
        <f>IF($A212="","",IFERROR(TRIM(INDEX(Responses!$A$2:$AN$301,MATCH($A212,Responses!$AS$2:$AS$301,0),MATCH(Lists!$B$20,Responses!$A$1:$AN$1,0))&amp;""),""))</f>
        <v/>
      </c>
      <c r="E212" s="23">
        <f>IF($A212="","",IFERROR(TRIM(INDEX(Responses!$A$2:$AN$301,MATCH($A212,Responses!$AS$2:$AS$301,0),MATCH(Lists!$B$21,Responses!$A$1:$AN$1,0))&amp;""),""))</f>
        <v/>
      </c>
      <c r="F212" s="23">
        <f>IF($A212="","",IFERROR(TRIM(INDEX(Responses!$A$2:$AN$301,MATCH($A212,Responses!$AS$2:$AS$301,0),MATCH(Lists!$B$22,Responses!$A$1:$AN$1,0))&amp;""),""))</f>
        <v/>
      </c>
      <c r="G212" s="23">
        <f>IF($A212="","",IFERROR(TRIM(INDEX(Responses!$A$2:$AN$301,MATCH($A212,Responses!$AS$2:$AS$301,0),MATCH(Lists!$B$23,Responses!$A$1:$AN$1,0))&amp;""),""))</f>
        <v/>
      </c>
    </row>
    <row r="213" ht="60" customHeight="1">
      <c r="A213" s="23">
        <f>IF(ISNUMBER(MATCH(209,Responses!$AS$2:$AS$301,0)),209,"")</f>
        <v/>
      </c>
      <c r="B213" s="23">
        <f>IF($A213="","",IFERROR(TRIM(INDEX(Responses!$A$2:$AN$301,MATCH($A213,Responses!$AS$2:$AS$301,0),MATCH(Lists!$B$3,Responses!$A$1:$AN$1,0))&amp;""),""))</f>
        <v/>
      </c>
      <c r="C213" s="23">
        <f>IF($A213="","",IF(IFERROR(TRIM(INDEX(Responses!$A$2:$AN$301,MATCH($A213,Responses!$AS$2:$AS$301,0),MATCH(Lists!$B$5,Responses!$A$1:$AN$1,0))&amp;""),"")&lt;&gt;"",IFERROR(TRIM(INDEX(Responses!$A$2:$AN$301,MATCH($A213,Responses!$AS$2:$AS$301,0),MATCH(Lists!$B$5,Responses!$A$1:$AN$1,0))&amp;""),""),IFERROR(TRIM(INDEX(Responses!$A$2:$AN$301,MATCH($A213,Responses!$AS$2:$AS$301,0),MATCH(Lists!$B$6,Responses!$A$1:$AN$1,0))&amp;""),"")))</f>
        <v/>
      </c>
      <c r="D213" s="23">
        <f>IF($A213="","",IFERROR(TRIM(INDEX(Responses!$A$2:$AN$301,MATCH($A213,Responses!$AS$2:$AS$301,0),MATCH(Lists!$B$20,Responses!$A$1:$AN$1,0))&amp;""),""))</f>
        <v/>
      </c>
      <c r="E213" s="23">
        <f>IF($A213="","",IFERROR(TRIM(INDEX(Responses!$A$2:$AN$301,MATCH($A213,Responses!$AS$2:$AS$301,0),MATCH(Lists!$B$21,Responses!$A$1:$AN$1,0))&amp;""),""))</f>
        <v/>
      </c>
      <c r="F213" s="23">
        <f>IF($A213="","",IFERROR(TRIM(INDEX(Responses!$A$2:$AN$301,MATCH($A213,Responses!$AS$2:$AS$301,0),MATCH(Lists!$B$22,Responses!$A$1:$AN$1,0))&amp;""),""))</f>
        <v/>
      </c>
      <c r="G213" s="23">
        <f>IF($A213="","",IFERROR(TRIM(INDEX(Responses!$A$2:$AN$301,MATCH($A213,Responses!$AS$2:$AS$301,0),MATCH(Lists!$B$23,Responses!$A$1:$AN$1,0))&amp;""),""))</f>
        <v/>
      </c>
    </row>
    <row r="214" ht="60" customHeight="1">
      <c r="A214" s="23">
        <f>IF(ISNUMBER(MATCH(210,Responses!$AS$2:$AS$301,0)),210,"")</f>
        <v/>
      </c>
      <c r="B214" s="23">
        <f>IF($A214="","",IFERROR(TRIM(INDEX(Responses!$A$2:$AN$301,MATCH($A214,Responses!$AS$2:$AS$301,0),MATCH(Lists!$B$3,Responses!$A$1:$AN$1,0))&amp;""),""))</f>
        <v/>
      </c>
      <c r="C214" s="23">
        <f>IF($A214="","",IF(IFERROR(TRIM(INDEX(Responses!$A$2:$AN$301,MATCH($A214,Responses!$AS$2:$AS$301,0),MATCH(Lists!$B$5,Responses!$A$1:$AN$1,0))&amp;""),"")&lt;&gt;"",IFERROR(TRIM(INDEX(Responses!$A$2:$AN$301,MATCH($A214,Responses!$AS$2:$AS$301,0),MATCH(Lists!$B$5,Responses!$A$1:$AN$1,0))&amp;""),""),IFERROR(TRIM(INDEX(Responses!$A$2:$AN$301,MATCH($A214,Responses!$AS$2:$AS$301,0),MATCH(Lists!$B$6,Responses!$A$1:$AN$1,0))&amp;""),"")))</f>
        <v/>
      </c>
      <c r="D214" s="23">
        <f>IF($A214="","",IFERROR(TRIM(INDEX(Responses!$A$2:$AN$301,MATCH($A214,Responses!$AS$2:$AS$301,0),MATCH(Lists!$B$20,Responses!$A$1:$AN$1,0))&amp;""),""))</f>
        <v/>
      </c>
      <c r="E214" s="23">
        <f>IF($A214="","",IFERROR(TRIM(INDEX(Responses!$A$2:$AN$301,MATCH($A214,Responses!$AS$2:$AS$301,0),MATCH(Lists!$B$21,Responses!$A$1:$AN$1,0))&amp;""),""))</f>
        <v/>
      </c>
      <c r="F214" s="23">
        <f>IF($A214="","",IFERROR(TRIM(INDEX(Responses!$A$2:$AN$301,MATCH($A214,Responses!$AS$2:$AS$301,0),MATCH(Lists!$B$22,Responses!$A$1:$AN$1,0))&amp;""),""))</f>
        <v/>
      </c>
      <c r="G214" s="23">
        <f>IF($A214="","",IFERROR(TRIM(INDEX(Responses!$A$2:$AN$301,MATCH($A214,Responses!$AS$2:$AS$301,0),MATCH(Lists!$B$23,Responses!$A$1:$AN$1,0))&amp;""),""))</f>
        <v/>
      </c>
    </row>
    <row r="215" ht="60" customHeight="1">
      <c r="A215" s="23">
        <f>IF(ISNUMBER(MATCH(211,Responses!$AS$2:$AS$301,0)),211,"")</f>
        <v/>
      </c>
      <c r="B215" s="23">
        <f>IF($A215="","",IFERROR(TRIM(INDEX(Responses!$A$2:$AN$301,MATCH($A215,Responses!$AS$2:$AS$301,0),MATCH(Lists!$B$3,Responses!$A$1:$AN$1,0))&amp;""),""))</f>
        <v/>
      </c>
      <c r="C215" s="23">
        <f>IF($A215="","",IF(IFERROR(TRIM(INDEX(Responses!$A$2:$AN$301,MATCH($A215,Responses!$AS$2:$AS$301,0),MATCH(Lists!$B$5,Responses!$A$1:$AN$1,0))&amp;""),"")&lt;&gt;"",IFERROR(TRIM(INDEX(Responses!$A$2:$AN$301,MATCH($A215,Responses!$AS$2:$AS$301,0),MATCH(Lists!$B$5,Responses!$A$1:$AN$1,0))&amp;""),""),IFERROR(TRIM(INDEX(Responses!$A$2:$AN$301,MATCH($A215,Responses!$AS$2:$AS$301,0),MATCH(Lists!$B$6,Responses!$A$1:$AN$1,0))&amp;""),"")))</f>
        <v/>
      </c>
      <c r="D215" s="23">
        <f>IF($A215="","",IFERROR(TRIM(INDEX(Responses!$A$2:$AN$301,MATCH($A215,Responses!$AS$2:$AS$301,0),MATCH(Lists!$B$20,Responses!$A$1:$AN$1,0))&amp;""),""))</f>
        <v/>
      </c>
      <c r="E215" s="23">
        <f>IF($A215="","",IFERROR(TRIM(INDEX(Responses!$A$2:$AN$301,MATCH($A215,Responses!$AS$2:$AS$301,0),MATCH(Lists!$B$21,Responses!$A$1:$AN$1,0))&amp;""),""))</f>
        <v/>
      </c>
      <c r="F215" s="23">
        <f>IF($A215="","",IFERROR(TRIM(INDEX(Responses!$A$2:$AN$301,MATCH($A215,Responses!$AS$2:$AS$301,0),MATCH(Lists!$B$22,Responses!$A$1:$AN$1,0))&amp;""),""))</f>
        <v/>
      </c>
      <c r="G215" s="23">
        <f>IF($A215="","",IFERROR(TRIM(INDEX(Responses!$A$2:$AN$301,MATCH($A215,Responses!$AS$2:$AS$301,0),MATCH(Lists!$B$23,Responses!$A$1:$AN$1,0))&amp;""),""))</f>
        <v/>
      </c>
    </row>
    <row r="216" ht="60" customHeight="1">
      <c r="A216" s="23">
        <f>IF(ISNUMBER(MATCH(212,Responses!$AS$2:$AS$301,0)),212,"")</f>
        <v/>
      </c>
      <c r="B216" s="23">
        <f>IF($A216="","",IFERROR(TRIM(INDEX(Responses!$A$2:$AN$301,MATCH($A216,Responses!$AS$2:$AS$301,0),MATCH(Lists!$B$3,Responses!$A$1:$AN$1,0))&amp;""),""))</f>
        <v/>
      </c>
      <c r="C216" s="23">
        <f>IF($A216="","",IF(IFERROR(TRIM(INDEX(Responses!$A$2:$AN$301,MATCH($A216,Responses!$AS$2:$AS$301,0),MATCH(Lists!$B$5,Responses!$A$1:$AN$1,0))&amp;""),"")&lt;&gt;"",IFERROR(TRIM(INDEX(Responses!$A$2:$AN$301,MATCH($A216,Responses!$AS$2:$AS$301,0),MATCH(Lists!$B$5,Responses!$A$1:$AN$1,0))&amp;""),""),IFERROR(TRIM(INDEX(Responses!$A$2:$AN$301,MATCH($A216,Responses!$AS$2:$AS$301,0),MATCH(Lists!$B$6,Responses!$A$1:$AN$1,0))&amp;""),"")))</f>
        <v/>
      </c>
      <c r="D216" s="23">
        <f>IF($A216="","",IFERROR(TRIM(INDEX(Responses!$A$2:$AN$301,MATCH($A216,Responses!$AS$2:$AS$301,0),MATCH(Lists!$B$20,Responses!$A$1:$AN$1,0))&amp;""),""))</f>
        <v/>
      </c>
      <c r="E216" s="23">
        <f>IF($A216="","",IFERROR(TRIM(INDEX(Responses!$A$2:$AN$301,MATCH($A216,Responses!$AS$2:$AS$301,0),MATCH(Lists!$B$21,Responses!$A$1:$AN$1,0))&amp;""),""))</f>
        <v/>
      </c>
      <c r="F216" s="23">
        <f>IF($A216="","",IFERROR(TRIM(INDEX(Responses!$A$2:$AN$301,MATCH($A216,Responses!$AS$2:$AS$301,0),MATCH(Lists!$B$22,Responses!$A$1:$AN$1,0))&amp;""),""))</f>
        <v/>
      </c>
      <c r="G216" s="23">
        <f>IF($A216="","",IFERROR(TRIM(INDEX(Responses!$A$2:$AN$301,MATCH($A216,Responses!$AS$2:$AS$301,0),MATCH(Lists!$B$23,Responses!$A$1:$AN$1,0))&amp;""),""))</f>
        <v/>
      </c>
    </row>
    <row r="217" ht="60" customHeight="1">
      <c r="A217" s="23">
        <f>IF(ISNUMBER(MATCH(213,Responses!$AS$2:$AS$301,0)),213,"")</f>
        <v/>
      </c>
      <c r="B217" s="23">
        <f>IF($A217="","",IFERROR(TRIM(INDEX(Responses!$A$2:$AN$301,MATCH($A217,Responses!$AS$2:$AS$301,0),MATCH(Lists!$B$3,Responses!$A$1:$AN$1,0))&amp;""),""))</f>
        <v/>
      </c>
      <c r="C217" s="23">
        <f>IF($A217="","",IF(IFERROR(TRIM(INDEX(Responses!$A$2:$AN$301,MATCH($A217,Responses!$AS$2:$AS$301,0),MATCH(Lists!$B$5,Responses!$A$1:$AN$1,0))&amp;""),"")&lt;&gt;"",IFERROR(TRIM(INDEX(Responses!$A$2:$AN$301,MATCH($A217,Responses!$AS$2:$AS$301,0),MATCH(Lists!$B$5,Responses!$A$1:$AN$1,0))&amp;""),""),IFERROR(TRIM(INDEX(Responses!$A$2:$AN$301,MATCH($A217,Responses!$AS$2:$AS$301,0),MATCH(Lists!$B$6,Responses!$A$1:$AN$1,0))&amp;""),"")))</f>
        <v/>
      </c>
      <c r="D217" s="23">
        <f>IF($A217="","",IFERROR(TRIM(INDEX(Responses!$A$2:$AN$301,MATCH($A217,Responses!$AS$2:$AS$301,0),MATCH(Lists!$B$20,Responses!$A$1:$AN$1,0))&amp;""),""))</f>
        <v/>
      </c>
      <c r="E217" s="23">
        <f>IF($A217="","",IFERROR(TRIM(INDEX(Responses!$A$2:$AN$301,MATCH($A217,Responses!$AS$2:$AS$301,0),MATCH(Lists!$B$21,Responses!$A$1:$AN$1,0))&amp;""),""))</f>
        <v/>
      </c>
      <c r="F217" s="23">
        <f>IF($A217="","",IFERROR(TRIM(INDEX(Responses!$A$2:$AN$301,MATCH($A217,Responses!$AS$2:$AS$301,0),MATCH(Lists!$B$22,Responses!$A$1:$AN$1,0))&amp;""),""))</f>
        <v/>
      </c>
      <c r="G217" s="23">
        <f>IF($A217="","",IFERROR(TRIM(INDEX(Responses!$A$2:$AN$301,MATCH($A217,Responses!$AS$2:$AS$301,0),MATCH(Lists!$B$23,Responses!$A$1:$AN$1,0))&amp;""),""))</f>
        <v/>
      </c>
    </row>
    <row r="218" ht="60" customHeight="1">
      <c r="A218" s="23">
        <f>IF(ISNUMBER(MATCH(214,Responses!$AS$2:$AS$301,0)),214,"")</f>
        <v/>
      </c>
      <c r="B218" s="23">
        <f>IF($A218="","",IFERROR(TRIM(INDEX(Responses!$A$2:$AN$301,MATCH($A218,Responses!$AS$2:$AS$301,0),MATCH(Lists!$B$3,Responses!$A$1:$AN$1,0))&amp;""),""))</f>
        <v/>
      </c>
      <c r="C218" s="23">
        <f>IF($A218="","",IF(IFERROR(TRIM(INDEX(Responses!$A$2:$AN$301,MATCH($A218,Responses!$AS$2:$AS$301,0),MATCH(Lists!$B$5,Responses!$A$1:$AN$1,0))&amp;""),"")&lt;&gt;"",IFERROR(TRIM(INDEX(Responses!$A$2:$AN$301,MATCH($A218,Responses!$AS$2:$AS$301,0),MATCH(Lists!$B$5,Responses!$A$1:$AN$1,0))&amp;""),""),IFERROR(TRIM(INDEX(Responses!$A$2:$AN$301,MATCH($A218,Responses!$AS$2:$AS$301,0),MATCH(Lists!$B$6,Responses!$A$1:$AN$1,0))&amp;""),"")))</f>
        <v/>
      </c>
      <c r="D218" s="23">
        <f>IF($A218="","",IFERROR(TRIM(INDEX(Responses!$A$2:$AN$301,MATCH($A218,Responses!$AS$2:$AS$301,0),MATCH(Lists!$B$20,Responses!$A$1:$AN$1,0))&amp;""),""))</f>
        <v/>
      </c>
      <c r="E218" s="23">
        <f>IF($A218="","",IFERROR(TRIM(INDEX(Responses!$A$2:$AN$301,MATCH($A218,Responses!$AS$2:$AS$301,0),MATCH(Lists!$B$21,Responses!$A$1:$AN$1,0))&amp;""),""))</f>
        <v/>
      </c>
      <c r="F218" s="23">
        <f>IF($A218="","",IFERROR(TRIM(INDEX(Responses!$A$2:$AN$301,MATCH($A218,Responses!$AS$2:$AS$301,0),MATCH(Lists!$B$22,Responses!$A$1:$AN$1,0))&amp;""),""))</f>
        <v/>
      </c>
      <c r="G218" s="23">
        <f>IF($A218="","",IFERROR(TRIM(INDEX(Responses!$A$2:$AN$301,MATCH($A218,Responses!$AS$2:$AS$301,0),MATCH(Lists!$B$23,Responses!$A$1:$AN$1,0))&amp;""),""))</f>
        <v/>
      </c>
    </row>
    <row r="219" ht="60" customHeight="1">
      <c r="A219" s="23">
        <f>IF(ISNUMBER(MATCH(215,Responses!$AS$2:$AS$301,0)),215,"")</f>
        <v/>
      </c>
      <c r="B219" s="23">
        <f>IF($A219="","",IFERROR(TRIM(INDEX(Responses!$A$2:$AN$301,MATCH($A219,Responses!$AS$2:$AS$301,0),MATCH(Lists!$B$3,Responses!$A$1:$AN$1,0))&amp;""),""))</f>
        <v/>
      </c>
      <c r="C219" s="23">
        <f>IF($A219="","",IF(IFERROR(TRIM(INDEX(Responses!$A$2:$AN$301,MATCH($A219,Responses!$AS$2:$AS$301,0),MATCH(Lists!$B$5,Responses!$A$1:$AN$1,0))&amp;""),"")&lt;&gt;"",IFERROR(TRIM(INDEX(Responses!$A$2:$AN$301,MATCH($A219,Responses!$AS$2:$AS$301,0),MATCH(Lists!$B$5,Responses!$A$1:$AN$1,0))&amp;""),""),IFERROR(TRIM(INDEX(Responses!$A$2:$AN$301,MATCH($A219,Responses!$AS$2:$AS$301,0),MATCH(Lists!$B$6,Responses!$A$1:$AN$1,0))&amp;""),"")))</f>
        <v/>
      </c>
      <c r="D219" s="23">
        <f>IF($A219="","",IFERROR(TRIM(INDEX(Responses!$A$2:$AN$301,MATCH($A219,Responses!$AS$2:$AS$301,0),MATCH(Lists!$B$20,Responses!$A$1:$AN$1,0))&amp;""),""))</f>
        <v/>
      </c>
      <c r="E219" s="23">
        <f>IF($A219="","",IFERROR(TRIM(INDEX(Responses!$A$2:$AN$301,MATCH($A219,Responses!$AS$2:$AS$301,0),MATCH(Lists!$B$21,Responses!$A$1:$AN$1,0))&amp;""),""))</f>
        <v/>
      </c>
      <c r="F219" s="23">
        <f>IF($A219="","",IFERROR(TRIM(INDEX(Responses!$A$2:$AN$301,MATCH($A219,Responses!$AS$2:$AS$301,0),MATCH(Lists!$B$22,Responses!$A$1:$AN$1,0))&amp;""),""))</f>
        <v/>
      </c>
      <c r="G219" s="23">
        <f>IF($A219="","",IFERROR(TRIM(INDEX(Responses!$A$2:$AN$301,MATCH($A219,Responses!$AS$2:$AS$301,0),MATCH(Lists!$B$23,Responses!$A$1:$AN$1,0))&amp;""),""))</f>
        <v/>
      </c>
    </row>
    <row r="220" ht="60" customHeight="1">
      <c r="A220" s="23">
        <f>IF(ISNUMBER(MATCH(216,Responses!$AS$2:$AS$301,0)),216,"")</f>
        <v/>
      </c>
      <c r="B220" s="23">
        <f>IF($A220="","",IFERROR(TRIM(INDEX(Responses!$A$2:$AN$301,MATCH($A220,Responses!$AS$2:$AS$301,0),MATCH(Lists!$B$3,Responses!$A$1:$AN$1,0))&amp;""),""))</f>
        <v/>
      </c>
      <c r="C220" s="23">
        <f>IF($A220="","",IF(IFERROR(TRIM(INDEX(Responses!$A$2:$AN$301,MATCH($A220,Responses!$AS$2:$AS$301,0),MATCH(Lists!$B$5,Responses!$A$1:$AN$1,0))&amp;""),"")&lt;&gt;"",IFERROR(TRIM(INDEX(Responses!$A$2:$AN$301,MATCH($A220,Responses!$AS$2:$AS$301,0),MATCH(Lists!$B$5,Responses!$A$1:$AN$1,0))&amp;""),""),IFERROR(TRIM(INDEX(Responses!$A$2:$AN$301,MATCH($A220,Responses!$AS$2:$AS$301,0),MATCH(Lists!$B$6,Responses!$A$1:$AN$1,0))&amp;""),"")))</f>
        <v/>
      </c>
      <c r="D220" s="23">
        <f>IF($A220="","",IFERROR(TRIM(INDEX(Responses!$A$2:$AN$301,MATCH($A220,Responses!$AS$2:$AS$301,0),MATCH(Lists!$B$20,Responses!$A$1:$AN$1,0))&amp;""),""))</f>
        <v/>
      </c>
      <c r="E220" s="23">
        <f>IF($A220="","",IFERROR(TRIM(INDEX(Responses!$A$2:$AN$301,MATCH($A220,Responses!$AS$2:$AS$301,0),MATCH(Lists!$B$21,Responses!$A$1:$AN$1,0))&amp;""),""))</f>
        <v/>
      </c>
      <c r="F220" s="23">
        <f>IF($A220="","",IFERROR(TRIM(INDEX(Responses!$A$2:$AN$301,MATCH($A220,Responses!$AS$2:$AS$301,0),MATCH(Lists!$B$22,Responses!$A$1:$AN$1,0))&amp;""),""))</f>
        <v/>
      </c>
      <c r="G220" s="23">
        <f>IF($A220="","",IFERROR(TRIM(INDEX(Responses!$A$2:$AN$301,MATCH($A220,Responses!$AS$2:$AS$301,0),MATCH(Lists!$B$23,Responses!$A$1:$AN$1,0))&amp;""),""))</f>
        <v/>
      </c>
    </row>
    <row r="221" ht="60" customHeight="1">
      <c r="A221" s="23">
        <f>IF(ISNUMBER(MATCH(217,Responses!$AS$2:$AS$301,0)),217,"")</f>
        <v/>
      </c>
      <c r="B221" s="23">
        <f>IF($A221="","",IFERROR(TRIM(INDEX(Responses!$A$2:$AN$301,MATCH($A221,Responses!$AS$2:$AS$301,0),MATCH(Lists!$B$3,Responses!$A$1:$AN$1,0))&amp;""),""))</f>
        <v/>
      </c>
      <c r="C221" s="23">
        <f>IF($A221="","",IF(IFERROR(TRIM(INDEX(Responses!$A$2:$AN$301,MATCH($A221,Responses!$AS$2:$AS$301,0),MATCH(Lists!$B$5,Responses!$A$1:$AN$1,0))&amp;""),"")&lt;&gt;"",IFERROR(TRIM(INDEX(Responses!$A$2:$AN$301,MATCH($A221,Responses!$AS$2:$AS$301,0),MATCH(Lists!$B$5,Responses!$A$1:$AN$1,0))&amp;""),""),IFERROR(TRIM(INDEX(Responses!$A$2:$AN$301,MATCH($A221,Responses!$AS$2:$AS$301,0),MATCH(Lists!$B$6,Responses!$A$1:$AN$1,0))&amp;""),"")))</f>
        <v/>
      </c>
      <c r="D221" s="23">
        <f>IF($A221="","",IFERROR(TRIM(INDEX(Responses!$A$2:$AN$301,MATCH($A221,Responses!$AS$2:$AS$301,0),MATCH(Lists!$B$20,Responses!$A$1:$AN$1,0))&amp;""),""))</f>
        <v/>
      </c>
      <c r="E221" s="23">
        <f>IF($A221="","",IFERROR(TRIM(INDEX(Responses!$A$2:$AN$301,MATCH($A221,Responses!$AS$2:$AS$301,0),MATCH(Lists!$B$21,Responses!$A$1:$AN$1,0))&amp;""),""))</f>
        <v/>
      </c>
      <c r="F221" s="23">
        <f>IF($A221="","",IFERROR(TRIM(INDEX(Responses!$A$2:$AN$301,MATCH($A221,Responses!$AS$2:$AS$301,0),MATCH(Lists!$B$22,Responses!$A$1:$AN$1,0))&amp;""),""))</f>
        <v/>
      </c>
      <c r="G221" s="23">
        <f>IF($A221="","",IFERROR(TRIM(INDEX(Responses!$A$2:$AN$301,MATCH($A221,Responses!$AS$2:$AS$301,0),MATCH(Lists!$B$23,Responses!$A$1:$AN$1,0))&amp;""),""))</f>
        <v/>
      </c>
    </row>
    <row r="222" ht="60" customHeight="1">
      <c r="A222" s="23">
        <f>IF(ISNUMBER(MATCH(218,Responses!$AS$2:$AS$301,0)),218,"")</f>
        <v/>
      </c>
      <c r="B222" s="23">
        <f>IF($A222="","",IFERROR(TRIM(INDEX(Responses!$A$2:$AN$301,MATCH($A222,Responses!$AS$2:$AS$301,0),MATCH(Lists!$B$3,Responses!$A$1:$AN$1,0))&amp;""),""))</f>
        <v/>
      </c>
      <c r="C222" s="23">
        <f>IF($A222="","",IF(IFERROR(TRIM(INDEX(Responses!$A$2:$AN$301,MATCH($A222,Responses!$AS$2:$AS$301,0),MATCH(Lists!$B$5,Responses!$A$1:$AN$1,0))&amp;""),"")&lt;&gt;"",IFERROR(TRIM(INDEX(Responses!$A$2:$AN$301,MATCH($A222,Responses!$AS$2:$AS$301,0),MATCH(Lists!$B$5,Responses!$A$1:$AN$1,0))&amp;""),""),IFERROR(TRIM(INDEX(Responses!$A$2:$AN$301,MATCH($A222,Responses!$AS$2:$AS$301,0),MATCH(Lists!$B$6,Responses!$A$1:$AN$1,0))&amp;""),"")))</f>
        <v/>
      </c>
      <c r="D222" s="23">
        <f>IF($A222="","",IFERROR(TRIM(INDEX(Responses!$A$2:$AN$301,MATCH($A222,Responses!$AS$2:$AS$301,0),MATCH(Lists!$B$20,Responses!$A$1:$AN$1,0))&amp;""),""))</f>
        <v/>
      </c>
      <c r="E222" s="23">
        <f>IF($A222="","",IFERROR(TRIM(INDEX(Responses!$A$2:$AN$301,MATCH($A222,Responses!$AS$2:$AS$301,0),MATCH(Lists!$B$21,Responses!$A$1:$AN$1,0))&amp;""),""))</f>
        <v/>
      </c>
      <c r="F222" s="23">
        <f>IF($A222="","",IFERROR(TRIM(INDEX(Responses!$A$2:$AN$301,MATCH($A222,Responses!$AS$2:$AS$301,0),MATCH(Lists!$B$22,Responses!$A$1:$AN$1,0))&amp;""),""))</f>
        <v/>
      </c>
      <c r="G222" s="23">
        <f>IF($A222="","",IFERROR(TRIM(INDEX(Responses!$A$2:$AN$301,MATCH($A222,Responses!$AS$2:$AS$301,0),MATCH(Lists!$B$23,Responses!$A$1:$AN$1,0))&amp;""),""))</f>
        <v/>
      </c>
    </row>
    <row r="223" ht="60" customHeight="1">
      <c r="A223" s="23">
        <f>IF(ISNUMBER(MATCH(219,Responses!$AS$2:$AS$301,0)),219,"")</f>
        <v/>
      </c>
      <c r="B223" s="23">
        <f>IF($A223="","",IFERROR(TRIM(INDEX(Responses!$A$2:$AN$301,MATCH($A223,Responses!$AS$2:$AS$301,0),MATCH(Lists!$B$3,Responses!$A$1:$AN$1,0))&amp;""),""))</f>
        <v/>
      </c>
      <c r="C223" s="23">
        <f>IF($A223="","",IF(IFERROR(TRIM(INDEX(Responses!$A$2:$AN$301,MATCH($A223,Responses!$AS$2:$AS$301,0),MATCH(Lists!$B$5,Responses!$A$1:$AN$1,0))&amp;""),"")&lt;&gt;"",IFERROR(TRIM(INDEX(Responses!$A$2:$AN$301,MATCH($A223,Responses!$AS$2:$AS$301,0),MATCH(Lists!$B$5,Responses!$A$1:$AN$1,0))&amp;""),""),IFERROR(TRIM(INDEX(Responses!$A$2:$AN$301,MATCH($A223,Responses!$AS$2:$AS$301,0),MATCH(Lists!$B$6,Responses!$A$1:$AN$1,0))&amp;""),"")))</f>
        <v/>
      </c>
      <c r="D223" s="23">
        <f>IF($A223="","",IFERROR(TRIM(INDEX(Responses!$A$2:$AN$301,MATCH($A223,Responses!$AS$2:$AS$301,0),MATCH(Lists!$B$20,Responses!$A$1:$AN$1,0))&amp;""),""))</f>
        <v/>
      </c>
      <c r="E223" s="23">
        <f>IF($A223="","",IFERROR(TRIM(INDEX(Responses!$A$2:$AN$301,MATCH($A223,Responses!$AS$2:$AS$301,0),MATCH(Lists!$B$21,Responses!$A$1:$AN$1,0))&amp;""),""))</f>
        <v/>
      </c>
      <c r="F223" s="23">
        <f>IF($A223="","",IFERROR(TRIM(INDEX(Responses!$A$2:$AN$301,MATCH($A223,Responses!$AS$2:$AS$301,0),MATCH(Lists!$B$22,Responses!$A$1:$AN$1,0))&amp;""),""))</f>
        <v/>
      </c>
      <c r="G223" s="23">
        <f>IF($A223="","",IFERROR(TRIM(INDEX(Responses!$A$2:$AN$301,MATCH($A223,Responses!$AS$2:$AS$301,0),MATCH(Lists!$B$23,Responses!$A$1:$AN$1,0))&amp;""),""))</f>
        <v/>
      </c>
    </row>
    <row r="224" ht="60" customHeight="1">
      <c r="A224" s="23">
        <f>IF(ISNUMBER(MATCH(220,Responses!$AS$2:$AS$301,0)),220,"")</f>
        <v/>
      </c>
      <c r="B224" s="23">
        <f>IF($A224="","",IFERROR(TRIM(INDEX(Responses!$A$2:$AN$301,MATCH($A224,Responses!$AS$2:$AS$301,0),MATCH(Lists!$B$3,Responses!$A$1:$AN$1,0))&amp;""),""))</f>
        <v/>
      </c>
      <c r="C224" s="23">
        <f>IF($A224="","",IF(IFERROR(TRIM(INDEX(Responses!$A$2:$AN$301,MATCH($A224,Responses!$AS$2:$AS$301,0),MATCH(Lists!$B$5,Responses!$A$1:$AN$1,0))&amp;""),"")&lt;&gt;"",IFERROR(TRIM(INDEX(Responses!$A$2:$AN$301,MATCH($A224,Responses!$AS$2:$AS$301,0),MATCH(Lists!$B$5,Responses!$A$1:$AN$1,0))&amp;""),""),IFERROR(TRIM(INDEX(Responses!$A$2:$AN$301,MATCH($A224,Responses!$AS$2:$AS$301,0),MATCH(Lists!$B$6,Responses!$A$1:$AN$1,0))&amp;""),"")))</f>
        <v/>
      </c>
      <c r="D224" s="23">
        <f>IF($A224="","",IFERROR(TRIM(INDEX(Responses!$A$2:$AN$301,MATCH($A224,Responses!$AS$2:$AS$301,0),MATCH(Lists!$B$20,Responses!$A$1:$AN$1,0))&amp;""),""))</f>
        <v/>
      </c>
      <c r="E224" s="23">
        <f>IF($A224="","",IFERROR(TRIM(INDEX(Responses!$A$2:$AN$301,MATCH($A224,Responses!$AS$2:$AS$301,0),MATCH(Lists!$B$21,Responses!$A$1:$AN$1,0))&amp;""),""))</f>
        <v/>
      </c>
      <c r="F224" s="23">
        <f>IF($A224="","",IFERROR(TRIM(INDEX(Responses!$A$2:$AN$301,MATCH($A224,Responses!$AS$2:$AS$301,0),MATCH(Lists!$B$22,Responses!$A$1:$AN$1,0))&amp;""),""))</f>
        <v/>
      </c>
      <c r="G224" s="23">
        <f>IF($A224="","",IFERROR(TRIM(INDEX(Responses!$A$2:$AN$301,MATCH($A224,Responses!$AS$2:$AS$301,0),MATCH(Lists!$B$23,Responses!$A$1:$AN$1,0))&amp;""),""))</f>
        <v/>
      </c>
    </row>
    <row r="225" ht="60" customHeight="1">
      <c r="A225" s="23">
        <f>IF(ISNUMBER(MATCH(221,Responses!$AS$2:$AS$301,0)),221,"")</f>
        <v/>
      </c>
      <c r="B225" s="23">
        <f>IF($A225="","",IFERROR(TRIM(INDEX(Responses!$A$2:$AN$301,MATCH($A225,Responses!$AS$2:$AS$301,0),MATCH(Lists!$B$3,Responses!$A$1:$AN$1,0))&amp;""),""))</f>
        <v/>
      </c>
      <c r="C225" s="23">
        <f>IF($A225="","",IF(IFERROR(TRIM(INDEX(Responses!$A$2:$AN$301,MATCH($A225,Responses!$AS$2:$AS$301,0),MATCH(Lists!$B$5,Responses!$A$1:$AN$1,0))&amp;""),"")&lt;&gt;"",IFERROR(TRIM(INDEX(Responses!$A$2:$AN$301,MATCH($A225,Responses!$AS$2:$AS$301,0),MATCH(Lists!$B$5,Responses!$A$1:$AN$1,0))&amp;""),""),IFERROR(TRIM(INDEX(Responses!$A$2:$AN$301,MATCH($A225,Responses!$AS$2:$AS$301,0),MATCH(Lists!$B$6,Responses!$A$1:$AN$1,0))&amp;""),"")))</f>
        <v/>
      </c>
      <c r="D225" s="23">
        <f>IF($A225="","",IFERROR(TRIM(INDEX(Responses!$A$2:$AN$301,MATCH($A225,Responses!$AS$2:$AS$301,0),MATCH(Lists!$B$20,Responses!$A$1:$AN$1,0))&amp;""),""))</f>
        <v/>
      </c>
      <c r="E225" s="23">
        <f>IF($A225="","",IFERROR(TRIM(INDEX(Responses!$A$2:$AN$301,MATCH($A225,Responses!$AS$2:$AS$301,0),MATCH(Lists!$B$21,Responses!$A$1:$AN$1,0))&amp;""),""))</f>
        <v/>
      </c>
      <c r="F225" s="23">
        <f>IF($A225="","",IFERROR(TRIM(INDEX(Responses!$A$2:$AN$301,MATCH($A225,Responses!$AS$2:$AS$301,0),MATCH(Lists!$B$22,Responses!$A$1:$AN$1,0))&amp;""),""))</f>
        <v/>
      </c>
      <c r="G225" s="23">
        <f>IF($A225="","",IFERROR(TRIM(INDEX(Responses!$A$2:$AN$301,MATCH($A225,Responses!$AS$2:$AS$301,0),MATCH(Lists!$B$23,Responses!$A$1:$AN$1,0))&amp;""),""))</f>
        <v/>
      </c>
    </row>
    <row r="226" ht="60" customHeight="1">
      <c r="A226" s="23">
        <f>IF(ISNUMBER(MATCH(222,Responses!$AS$2:$AS$301,0)),222,"")</f>
        <v/>
      </c>
      <c r="B226" s="23">
        <f>IF($A226="","",IFERROR(TRIM(INDEX(Responses!$A$2:$AN$301,MATCH($A226,Responses!$AS$2:$AS$301,0),MATCH(Lists!$B$3,Responses!$A$1:$AN$1,0))&amp;""),""))</f>
        <v/>
      </c>
      <c r="C226" s="23">
        <f>IF($A226="","",IF(IFERROR(TRIM(INDEX(Responses!$A$2:$AN$301,MATCH($A226,Responses!$AS$2:$AS$301,0),MATCH(Lists!$B$5,Responses!$A$1:$AN$1,0))&amp;""),"")&lt;&gt;"",IFERROR(TRIM(INDEX(Responses!$A$2:$AN$301,MATCH($A226,Responses!$AS$2:$AS$301,0),MATCH(Lists!$B$5,Responses!$A$1:$AN$1,0))&amp;""),""),IFERROR(TRIM(INDEX(Responses!$A$2:$AN$301,MATCH($A226,Responses!$AS$2:$AS$301,0),MATCH(Lists!$B$6,Responses!$A$1:$AN$1,0))&amp;""),"")))</f>
        <v/>
      </c>
      <c r="D226" s="23">
        <f>IF($A226="","",IFERROR(TRIM(INDEX(Responses!$A$2:$AN$301,MATCH($A226,Responses!$AS$2:$AS$301,0),MATCH(Lists!$B$20,Responses!$A$1:$AN$1,0))&amp;""),""))</f>
        <v/>
      </c>
      <c r="E226" s="23">
        <f>IF($A226="","",IFERROR(TRIM(INDEX(Responses!$A$2:$AN$301,MATCH($A226,Responses!$AS$2:$AS$301,0),MATCH(Lists!$B$21,Responses!$A$1:$AN$1,0))&amp;""),""))</f>
        <v/>
      </c>
      <c r="F226" s="23">
        <f>IF($A226="","",IFERROR(TRIM(INDEX(Responses!$A$2:$AN$301,MATCH($A226,Responses!$AS$2:$AS$301,0),MATCH(Lists!$B$22,Responses!$A$1:$AN$1,0))&amp;""),""))</f>
        <v/>
      </c>
      <c r="G226" s="23">
        <f>IF($A226="","",IFERROR(TRIM(INDEX(Responses!$A$2:$AN$301,MATCH($A226,Responses!$AS$2:$AS$301,0),MATCH(Lists!$B$23,Responses!$A$1:$AN$1,0))&amp;""),""))</f>
        <v/>
      </c>
    </row>
    <row r="227" ht="60" customHeight="1">
      <c r="A227" s="23">
        <f>IF(ISNUMBER(MATCH(223,Responses!$AS$2:$AS$301,0)),223,"")</f>
        <v/>
      </c>
      <c r="B227" s="23">
        <f>IF($A227="","",IFERROR(TRIM(INDEX(Responses!$A$2:$AN$301,MATCH($A227,Responses!$AS$2:$AS$301,0),MATCH(Lists!$B$3,Responses!$A$1:$AN$1,0))&amp;""),""))</f>
        <v/>
      </c>
      <c r="C227" s="23">
        <f>IF($A227="","",IF(IFERROR(TRIM(INDEX(Responses!$A$2:$AN$301,MATCH($A227,Responses!$AS$2:$AS$301,0),MATCH(Lists!$B$5,Responses!$A$1:$AN$1,0))&amp;""),"")&lt;&gt;"",IFERROR(TRIM(INDEX(Responses!$A$2:$AN$301,MATCH($A227,Responses!$AS$2:$AS$301,0),MATCH(Lists!$B$5,Responses!$A$1:$AN$1,0))&amp;""),""),IFERROR(TRIM(INDEX(Responses!$A$2:$AN$301,MATCH($A227,Responses!$AS$2:$AS$301,0),MATCH(Lists!$B$6,Responses!$A$1:$AN$1,0))&amp;""),"")))</f>
        <v/>
      </c>
      <c r="D227" s="23">
        <f>IF($A227="","",IFERROR(TRIM(INDEX(Responses!$A$2:$AN$301,MATCH($A227,Responses!$AS$2:$AS$301,0),MATCH(Lists!$B$20,Responses!$A$1:$AN$1,0))&amp;""),""))</f>
        <v/>
      </c>
      <c r="E227" s="23">
        <f>IF($A227="","",IFERROR(TRIM(INDEX(Responses!$A$2:$AN$301,MATCH($A227,Responses!$AS$2:$AS$301,0),MATCH(Lists!$B$21,Responses!$A$1:$AN$1,0))&amp;""),""))</f>
        <v/>
      </c>
      <c r="F227" s="23">
        <f>IF($A227="","",IFERROR(TRIM(INDEX(Responses!$A$2:$AN$301,MATCH($A227,Responses!$AS$2:$AS$301,0),MATCH(Lists!$B$22,Responses!$A$1:$AN$1,0))&amp;""),""))</f>
        <v/>
      </c>
      <c r="G227" s="23">
        <f>IF($A227="","",IFERROR(TRIM(INDEX(Responses!$A$2:$AN$301,MATCH($A227,Responses!$AS$2:$AS$301,0),MATCH(Lists!$B$23,Responses!$A$1:$AN$1,0))&amp;""),""))</f>
        <v/>
      </c>
    </row>
    <row r="228" ht="60" customHeight="1">
      <c r="A228" s="23">
        <f>IF(ISNUMBER(MATCH(224,Responses!$AS$2:$AS$301,0)),224,"")</f>
        <v/>
      </c>
      <c r="B228" s="23">
        <f>IF($A228="","",IFERROR(TRIM(INDEX(Responses!$A$2:$AN$301,MATCH($A228,Responses!$AS$2:$AS$301,0),MATCH(Lists!$B$3,Responses!$A$1:$AN$1,0))&amp;""),""))</f>
        <v/>
      </c>
      <c r="C228" s="23">
        <f>IF($A228="","",IF(IFERROR(TRIM(INDEX(Responses!$A$2:$AN$301,MATCH($A228,Responses!$AS$2:$AS$301,0),MATCH(Lists!$B$5,Responses!$A$1:$AN$1,0))&amp;""),"")&lt;&gt;"",IFERROR(TRIM(INDEX(Responses!$A$2:$AN$301,MATCH($A228,Responses!$AS$2:$AS$301,0),MATCH(Lists!$B$5,Responses!$A$1:$AN$1,0))&amp;""),""),IFERROR(TRIM(INDEX(Responses!$A$2:$AN$301,MATCH($A228,Responses!$AS$2:$AS$301,0),MATCH(Lists!$B$6,Responses!$A$1:$AN$1,0))&amp;""),"")))</f>
        <v/>
      </c>
      <c r="D228" s="23">
        <f>IF($A228="","",IFERROR(TRIM(INDEX(Responses!$A$2:$AN$301,MATCH($A228,Responses!$AS$2:$AS$301,0),MATCH(Lists!$B$20,Responses!$A$1:$AN$1,0))&amp;""),""))</f>
        <v/>
      </c>
      <c r="E228" s="23">
        <f>IF($A228="","",IFERROR(TRIM(INDEX(Responses!$A$2:$AN$301,MATCH($A228,Responses!$AS$2:$AS$301,0),MATCH(Lists!$B$21,Responses!$A$1:$AN$1,0))&amp;""),""))</f>
        <v/>
      </c>
      <c r="F228" s="23">
        <f>IF($A228="","",IFERROR(TRIM(INDEX(Responses!$A$2:$AN$301,MATCH($A228,Responses!$AS$2:$AS$301,0),MATCH(Lists!$B$22,Responses!$A$1:$AN$1,0))&amp;""),""))</f>
        <v/>
      </c>
      <c r="G228" s="23">
        <f>IF($A228="","",IFERROR(TRIM(INDEX(Responses!$A$2:$AN$301,MATCH($A228,Responses!$AS$2:$AS$301,0),MATCH(Lists!$B$23,Responses!$A$1:$AN$1,0))&amp;""),""))</f>
        <v/>
      </c>
    </row>
    <row r="229" ht="60" customHeight="1">
      <c r="A229" s="23">
        <f>IF(ISNUMBER(MATCH(225,Responses!$AS$2:$AS$301,0)),225,"")</f>
        <v/>
      </c>
      <c r="B229" s="23">
        <f>IF($A229="","",IFERROR(TRIM(INDEX(Responses!$A$2:$AN$301,MATCH($A229,Responses!$AS$2:$AS$301,0),MATCH(Lists!$B$3,Responses!$A$1:$AN$1,0))&amp;""),""))</f>
        <v/>
      </c>
      <c r="C229" s="23">
        <f>IF($A229="","",IF(IFERROR(TRIM(INDEX(Responses!$A$2:$AN$301,MATCH($A229,Responses!$AS$2:$AS$301,0),MATCH(Lists!$B$5,Responses!$A$1:$AN$1,0))&amp;""),"")&lt;&gt;"",IFERROR(TRIM(INDEX(Responses!$A$2:$AN$301,MATCH($A229,Responses!$AS$2:$AS$301,0),MATCH(Lists!$B$5,Responses!$A$1:$AN$1,0))&amp;""),""),IFERROR(TRIM(INDEX(Responses!$A$2:$AN$301,MATCH($A229,Responses!$AS$2:$AS$301,0),MATCH(Lists!$B$6,Responses!$A$1:$AN$1,0))&amp;""),"")))</f>
        <v/>
      </c>
      <c r="D229" s="23">
        <f>IF($A229="","",IFERROR(TRIM(INDEX(Responses!$A$2:$AN$301,MATCH($A229,Responses!$AS$2:$AS$301,0),MATCH(Lists!$B$20,Responses!$A$1:$AN$1,0))&amp;""),""))</f>
        <v/>
      </c>
      <c r="E229" s="23">
        <f>IF($A229="","",IFERROR(TRIM(INDEX(Responses!$A$2:$AN$301,MATCH($A229,Responses!$AS$2:$AS$301,0),MATCH(Lists!$B$21,Responses!$A$1:$AN$1,0))&amp;""),""))</f>
        <v/>
      </c>
      <c r="F229" s="23">
        <f>IF($A229="","",IFERROR(TRIM(INDEX(Responses!$A$2:$AN$301,MATCH($A229,Responses!$AS$2:$AS$301,0),MATCH(Lists!$B$22,Responses!$A$1:$AN$1,0))&amp;""),""))</f>
        <v/>
      </c>
      <c r="G229" s="23">
        <f>IF($A229="","",IFERROR(TRIM(INDEX(Responses!$A$2:$AN$301,MATCH($A229,Responses!$AS$2:$AS$301,0),MATCH(Lists!$B$23,Responses!$A$1:$AN$1,0))&amp;""),""))</f>
        <v/>
      </c>
    </row>
    <row r="230" ht="60" customHeight="1">
      <c r="A230" s="23">
        <f>IF(ISNUMBER(MATCH(226,Responses!$AS$2:$AS$301,0)),226,"")</f>
        <v/>
      </c>
      <c r="B230" s="23">
        <f>IF($A230="","",IFERROR(TRIM(INDEX(Responses!$A$2:$AN$301,MATCH($A230,Responses!$AS$2:$AS$301,0),MATCH(Lists!$B$3,Responses!$A$1:$AN$1,0))&amp;""),""))</f>
        <v/>
      </c>
      <c r="C230" s="23">
        <f>IF($A230="","",IF(IFERROR(TRIM(INDEX(Responses!$A$2:$AN$301,MATCH($A230,Responses!$AS$2:$AS$301,0),MATCH(Lists!$B$5,Responses!$A$1:$AN$1,0))&amp;""),"")&lt;&gt;"",IFERROR(TRIM(INDEX(Responses!$A$2:$AN$301,MATCH($A230,Responses!$AS$2:$AS$301,0),MATCH(Lists!$B$5,Responses!$A$1:$AN$1,0))&amp;""),""),IFERROR(TRIM(INDEX(Responses!$A$2:$AN$301,MATCH($A230,Responses!$AS$2:$AS$301,0),MATCH(Lists!$B$6,Responses!$A$1:$AN$1,0))&amp;""),"")))</f>
        <v/>
      </c>
      <c r="D230" s="23">
        <f>IF($A230="","",IFERROR(TRIM(INDEX(Responses!$A$2:$AN$301,MATCH($A230,Responses!$AS$2:$AS$301,0),MATCH(Lists!$B$20,Responses!$A$1:$AN$1,0))&amp;""),""))</f>
        <v/>
      </c>
      <c r="E230" s="23">
        <f>IF($A230="","",IFERROR(TRIM(INDEX(Responses!$A$2:$AN$301,MATCH($A230,Responses!$AS$2:$AS$301,0),MATCH(Lists!$B$21,Responses!$A$1:$AN$1,0))&amp;""),""))</f>
        <v/>
      </c>
      <c r="F230" s="23">
        <f>IF($A230="","",IFERROR(TRIM(INDEX(Responses!$A$2:$AN$301,MATCH($A230,Responses!$AS$2:$AS$301,0),MATCH(Lists!$B$22,Responses!$A$1:$AN$1,0))&amp;""),""))</f>
        <v/>
      </c>
      <c r="G230" s="23">
        <f>IF($A230="","",IFERROR(TRIM(INDEX(Responses!$A$2:$AN$301,MATCH($A230,Responses!$AS$2:$AS$301,0),MATCH(Lists!$B$23,Responses!$A$1:$AN$1,0))&amp;""),""))</f>
        <v/>
      </c>
    </row>
    <row r="231" ht="60" customHeight="1">
      <c r="A231" s="23">
        <f>IF(ISNUMBER(MATCH(227,Responses!$AS$2:$AS$301,0)),227,"")</f>
        <v/>
      </c>
      <c r="B231" s="23">
        <f>IF($A231="","",IFERROR(TRIM(INDEX(Responses!$A$2:$AN$301,MATCH($A231,Responses!$AS$2:$AS$301,0),MATCH(Lists!$B$3,Responses!$A$1:$AN$1,0))&amp;""),""))</f>
        <v/>
      </c>
      <c r="C231" s="23">
        <f>IF($A231="","",IF(IFERROR(TRIM(INDEX(Responses!$A$2:$AN$301,MATCH($A231,Responses!$AS$2:$AS$301,0),MATCH(Lists!$B$5,Responses!$A$1:$AN$1,0))&amp;""),"")&lt;&gt;"",IFERROR(TRIM(INDEX(Responses!$A$2:$AN$301,MATCH($A231,Responses!$AS$2:$AS$301,0),MATCH(Lists!$B$5,Responses!$A$1:$AN$1,0))&amp;""),""),IFERROR(TRIM(INDEX(Responses!$A$2:$AN$301,MATCH($A231,Responses!$AS$2:$AS$301,0),MATCH(Lists!$B$6,Responses!$A$1:$AN$1,0))&amp;""),"")))</f>
        <v/>
      </c>
      <c r="D231" s="23">
        <f>IF($A231="","",IFERROR(TRIM(INDEX(Responses!$A$2:$AN$301,MATCH($A231,Responses!$AS$2:$AS$301,0),MATCH(Lists!$B$20,Responses!$A$1:$AN$1,0))&amp;""),""))</f>
        <v/>
      </c>
      <c r="E231" s="23">
        <f>IF($A231="","",IFERROR(TRIM(INDEX(Responses!$A$2:$AN$301,MATCH($A231,Responses!$AS$2:$AS$301,0),MATCH(Lists!$B$21,Responses!$A$1:$AN$1,0))&amp;""),""))</f>
        <v/>
      </c>
      <c r="F231" s="23">
        <f>IF($A231="","",IFERROR(TRIM(INDEX(Responses!$A$2:$AN$301,MATCH($A231,Responses!$AS$2:$AS$301,0),MATCH(Lists!$B$22,Responses!$A$1:$AN$1,0))&amp;""),""))</f>
        <v/>
      </c>
      <c r="G231" s="23">
        <f>IF($A231="","",IFERROR(TRIM(INDEX(Responses!$A$2:$AN$301,MATCH($A231,Responses!$AS$2:$AS$301,0),MATCH(Lists!$B$23,Responses!$A$1:$AN$1,0))&amp;""),""))</f>
        <v/>
      </c>
    </row>
    <row r="232" ht="60" customHeight="1">
      <c r="A232" s="23">
        <f>IF(ISNUMBER(MATCH(228,Responses!$AS$2:$AS$301,0)),228,"")</f>
        <v/>
      </c>
      <c r="B232" s="23">
        <f>IF($A232="","",IFERROR(TRIM(INDEX(Responses!$A$2:$AN$301,MATCH($A232,Responses!$AS$2:$AS$301,0),MATCH(Lists!$B$3,Responses!$A$1:$AN$1,0))&amp;""),""))</f>
        <v/>
      </c>
      <c r="C232" s="23">
        <f>IF($A232="","",IF(IFERROR(TRIM(INDEX(Responses!$A$2:$AN$301,MATCH($A232,Responses!$AS$2:$AS$301,0),MATCH(Lists!$B$5,Responses!$A$1:$AN$1,0))&amp;""),"")&lt;&gt;"",IFERROR(TRIM(INDEX(Responses!$A$2:$AN$301,MATCH($A232,Responses!$AS$2:$AS$301,0),MATCH(Lists!$B$5,Responses!$A$1:$AN$1,0))&amp;""),""),IFERROR(TRIM(INDEX(Responses!$A$2:$AN$301,MATCH($A232,Responses!$AS$2:$AS$301,0),MATCH(Lists!$B$6,Responses!$A$1:$AN$1,0))&amp;""),"")))</f>
        <v/>
      </c>
      <c r="D232" s="23">
        <f>IF($A232="","",IFERROR(TRIM(INDEX(Responses!$A$2:$AN$301,MATCH($A232,Responses!$AS$2:$AS$301,0),MATCH(Lists!$B$20,Responses!$A$1:$AN$1,0))&amp;""),""))</f>
        <v/>
      </c>
      <c r="E232" s="23">
        <f>IF($A232="","",IFERROR(TRIM(INDEX(Responses!$A$2:$AN$301,MATCH($A232,Responses!$AS$2:$AS$301,0),MATCH(Lists!$B$21,Responses!$A$1:$AN$1,0))&amp;""),""))</f>
        <v/>
      </c>
      <c r="F232" s="23">
        <f>IF($A232="","",IFERROR(TRIM(INDEX(Responses!$A$2:$AN$301,MATCH($A232,Responses!$AS$2:$AS$301,0),MATCH(Lists!$B$22,Responses!$A$1:$AN$1,0))&amp;""),""))</f>
        <v/>
      </c>
      <c r="G232" s="23">
        <f>IF($A232="","",IFERROR(TRIM(INDEX(Responses!$A$2:$AN$301,MATCH($A232,Responses!$AS$2:$AS$301,0),MATCH(Lists!$B$23,Responses!$A$1:$AN$1,0))&amp;""),""))</f>
        <v/>
      </c>
    </row>
    <row r="233" ht="60" customHeight="1">
      <c r="A233" s="23">
        <f>IF(ISNUMBER(MATCH(229,Responses!$AS$2:$AS$301,0)),229,"")</f>
        <v/>
      </c>
      <c r="B233" s="23">
        <f>IF($A233="","",IFERROR(TRIM(INDEX(Responses!$A$2:$AN$301,MATCH($A233,Responses!$AS$2:$AS$301,0),MATCH(Lists!$B$3,Responses!$A$1:$AN$1,0))&amp;""),""))</f>
        <v/>
      </c>
      <c r="C233" s="23">
        <f>IF($A233="","",IF(IFERROR(TRIM(INDEX(Responses!$A$2:$AN$301,MATCH($A233,Responses!$AS$2:$AS$301,0),MATCH(Lists!$B$5,Responses!$A$1:$AN$1,0))&amp;""),"")&lt;&gt;"",IFERROR(TRIM(INDEX(Responses!$A$2:$AN$301,MATCH($A233,Responses!$AS$2:$AS$301,0),MATCH(Lists!$B$5,Responses!$A$1:$AN$1,0))&amp;""),""),IFERROR(TRIM(INDEX(Responses!$A$2:$AN$301,MATCH($A233,Responses!$AS$2:$AS$301,0),MATCH(Lists!$B$6,Responses!$A$1:$AN$1,0))&amp;""),"")))</f>
        <v/>
      </c>
      <c r="D233" s="23">
        <f>IF($A233="","",IFERROR(TRIM(INDEX(Responses!$A$2:$AN$301,MATCH($A233,Responses!$AS$2:$AS$301,0),MATCH(Lists!$B$20,Responses!$A$1:$AN$1,0))&amp;""),""))</f>
        <v/>
      </c>
      <c r="E233" s="23">
        <f>IF($A233="","",IFERROR(TRIM(INDEX(Responses!$A$2:$AN$301,MATCH($A233,Responses!$AS$2:$AS$301,0),MATCH(Lists!$B$21,Responses!$A$1:$AN$1,0))&amp;""),""))</f>
        <v/>
      </c>
      <c r="F233" s="23">
        <f>IF($A233="","",IFERROR(TRIM(INDEX(Responses!$A$2:$AN$301,MATCH($A233,Responses!$AS$2:$AS$301,0),MATCH(Lists!$B$22,Responses!$A$1:$AN$1,0))&amp;""),""))</f>
        <v/>
      </c>
      <c r="G233" s="23">
        <f>IF($A233="","",IFERROR(TRIM(INDEX(Responses!$A$2:$AN$301,MATCH($A233,Responses!$AS$2:$AS$301,0),MATCH(Lists!$B$23,Responses!$A$1:$AN$1,0))&amp;""),""))</f>
        <v/>
      </c>
    </row>
    <row r="234" ht="60" customHeight="1">
      <c r="A234" s="23">
        <f>IF(ISNUMBER(MATCH(230,Responses!$AS$2:$AS$301,0)),230,"")</f>
        <v/>
      </c>
      <c r="B234" s="23">
        <f>IF($A234="","",IFERROR(TRIM(INDEX(Responses!$A$2:$AN$301,MATCH($A234,Responses!$AS$2:$AS$301,0),MATCH(Lists!$B$3,Responses!$A$1:$AN$1,0))&amp;""),""))</f>
        <v/>
      </c>
      <c r="C234" s="23">
        <f>IF($A234="","",IF(IFERROR(TRIM(INDEX(Responses!$A$2:$AN$301,MATCH($A234,Responses!$AS$2:$AS$301,0),MATCH(Lists!$B$5,Responses!$A$1:$AN$1,0))&amp;""),"")&lt;&gt;"",IFERROR(TRIM(INDEX(Responses!$A$2:$AN$301,MATCH($A234,Responses!$AS$2:$AS$301,0),MATCH(Lists!$B$5,Responses!$A$1:$AN$1,0))&amp;""),""),IFERROR(TRIM(INDEX(Responses!$A$2:$AN$301,MATCH($A234,Responses!$AS$2:$AS$301,0),MATCH(Lists!$B$6,Responses!$A$1:$AN$1,0))&amp;""),"")))</f>
        <v/>
      </c>
      <c r="D234" s="23">
        <f>IF($A234="","",IFERROR(TRIM(INDEX(Responses!$A$2:$AN$301,MATCH($A234,Responses!$AS$2:$AS$301,0),MATCH(Lists!$B$20,Responses!$A$1:$AN$1,0))&amp;""),""))</f>
        <v/>
      </c>
      <c r="E234" s="23">
        <f>IF($A234="","",IFERROR(TRIM(INDEX(Responses!$A$2:$AN$301,MATCH($A234,Responses!$AS$2:$AS$301,0),MATCH(Lists!$B$21,Responses!$A$1:$AN$1,0))&amp;""),""))</f>
        <v/>
      </c>
      <c r="F234" s="23">
        <f>IF($A234="","",IFERROR(TRIM(INDEX(Responses!$A$2:$AN$301,MATCH($A234,Responses!$AS$2:$AS$301,0),MATCH(Lists!$B$22,Responses!$A$1:$AN$1,0))&amp;""),""))</f>
        <v/>
      </c>
      <c r="G234" s="23">
        <f>IF($A234="","",IFERROR(TRIM(INDEX(Responses!$A$2:$AN$301,MATCH($A234,Responses!$AS$2:$AS$301,0),MATCH(Lists!$B$23,Responses!$A$1:$AN$1,0))&amp;""),""))</f>
        <v/>
      </c>
    </row>
    <row r="235" ht="60" customHeight="1">
      <c r="A235" s="23">
        <f>IF(ISNUMBER(MATCH(231,Responses!$AS$2:$AS$301,0)),231,"")</f>
        <v/>
      </c>
      <c r="B235" s="23">
        <f>IF($A235="","",IFERROR(TRIM(INDEX(Responses!$A$2:$AN$301,MATCH($A235,Responses!$AS$2:$AS$301,0),MATCH(Lists!$B$3,Responses!$A$1:$AN$1,0))&amp;""),""))</f>
        <v/>
      </c>
      <c r="C235" s="23">
        <f>IF($A235="","",IF(IFERROR(TRIM(INDEX(Responses!$A$2:$AN$301,MATCH($A235,Responses!$AS$2:$AS$301,0),MATCH(Lists!$B$5,Responses!$A$1:$AN$1,0))&amp;""),"")&lt;&gt;"",IFERROR(TRIM(INDEX(Responses!$A$2:$AN$301,MATCH($A235,Responses!$AS$2:$AS$301,0),MATCH(Lists!$B$5,Responses!$A$1:$AN$1,0))&amp;""),""),IFERROR(TRIM(INDEX(Responses!$A$2:$AN$301,MATCH($A235,Responses!$AS$2:$AS$301,0),MATCH(Lists!$B$6,Responses!$A$1:$AN$1,0))&amp;""),"")))</f>
        <v/>
      </c>
      <c r="D235" s="23">
        <f>IF($A235="","",IFERROR(TRIM(INDEX(Responses!$A$2:$AN$301,MATCH($A235,Responses!$AS$2:$AS$301,0),MATCH(Lists!$B$20,Responses!$A$1:$AN$1,0))&amp;""),""))</f>
        <v/>
      </c>
      <c r="E235" s="23">
        <f>IF($A235="","",IFERROR(TRIM(INDEX(Responses!$A$2:$AN$301,MATCH($A235,Responses!$AS$2:$AS$301,0),MATCH(Lists!$B$21,Responses!$A$1:$AN$1,0))&amp;""),""))</f>
        <v/>
      </c>
      <c r="F235" s="23">
        <f>IF($A235="","",IFERROR(TRIM(INDEX(Responses!$A$2:$AN$301,MATCH($A235,Responses!$AS$2:$AS$301,0),MATCH(Lists!$B$22,Responses!$A$1:$AN$1,0))&amp;""),""))</f>
        <v/>
      </c>
      <c r="G235" s="23">
        <f>IF($A235="","",IFERROR(TRIM(INDEX(Responses!$A$2:$AN$301,MATCH($A235,Responses!$AS$2:$AS$301,0),MATCH(Lists!$B$23,Responses!$A$1:$AN$1,0))&amp;""),""))</f>
        <v/>
      </c>
    </row>
    <row r="236" ht="60" customHeight="1">
      <c r="A236" s="23">
        <f>IF(ISNUMBER(MATCH(232,Responses!$AS$2:$AS$301,0)),232,"")</f>
        <v/>
      </c>
      <c r="B236" s="23">
        <f>IF($A236="","",IFERROR(TRIM(INDEX(Responses!$A$2:$AN$301,MATCH($A236,Responses!$AS$2:$AS$301,0),MATCH(Lists!$B$3,Responses!$A$1:$AN$1,0))&amp;""),""))</f>
        <v/>
      </c>
      <c r="C236" s="23">
        <f>IF($A236="","",IF(IFERROR(TRIM(INDEX(Responses!$A$2:$AN$301,MATCH($A236,Responses!$AS$2:$AS$301,0),MATCH(Lists!$B$5,Responses!$A$1:$AN$1,0))&amp;""),"")&lt;&gt;"",IFERROR(TRIM(INDEX(Responses!$A$2:$AN$301,MATCH($A236,Responses!$AS$2:$AS$301,0),MATCH(Lists!$B$5,Responses!$A$1:$AN$1,0))&amp;""),""),IFERROR(TRIM(INDEX(Responses!$A$2:$AN$301,MATCH($A236,Responses!$AS$2:$AS$301,0),MATCH(Lists!$B$6,Responses!$A$1:$AN$1,0))&amp;""),"")))</f>
        <v/>
      </c>
      <c r="D236" s="23">
        <f>IF($A236="","",IFERROR(TRIM(INDEX(Responses!$A$2:$AN$301,MATCH($A236,Responses!$AS$2:$AS$301,0),MATCH(Lists!$B$20,Responses!$A$1:$AN$1,0))&amp;""),""))</f>
        <v/>
      </c>
      <c r="E236" s="23">
        <f>IF($A236="","",IFERROR(TRIM(INDEX(Responses!$A$2:$AN$301,MATCH($A236,Responses!$AS$2:$AS$301,0),MATCH(Lists!$B$21,Responses!$A$1:$AN$1,0))&amp;""),""))</f>
        <v/>
      </c>
      <c r="F236" s="23">
        <f>IF($A236="","",IFERROR(TRIM(INDEX(Responses!$A$2:$AN$301,MATCH($A236,Responses!$AS$2:$AS$301,0),MATCH(Lists!$B$22,Responses!$A$1:$AN$1,0))&amp;""),""))</f>
        <v/>
      </c>
      <c r="G236" s="23">
        <f>IF($A236="","",IFERROR(TRIM(INDEX(Responses!$A$2:$AN$301,MATCH($A236,Responses!$AS$2:$AS$301,0),MATCH(Lists!$B$23,Responses!$A$1:$AN$1,0))&amp;""),""))</f>
        <v/>
      </c>
    </row>
    <row r="237" ht="60" customHeight="1">
      <c r="A237" s="23">
        <f>IF(ISNUMBER(MATCH(233,Responses!$AS$2:$AS$301,0)),233,"")</f>
        <v/>
      </c>
      <c r="B237" s="23">
        <f>IF($A237="","",IFERROR(TRIM(INDEX(Responses!$A$2:$AN$301,MATCH($A237,Responses!$AS$2:$AS$301,0),MATCH(Lists!$B$3,Responses!$A$1:$AN$1,0))&amp;""),""))</f>
        <v/>
      </c>
      <c r="C237" s="23">
        <f>IF($A237="","",IF(IFERROR(TRIM(INDEX(Responses!$A$2:$AN$301,MATCH($A237,Responses!$AS$2:$AS$301,0),MATCH(Lists!$B$5,Responses!$A$1:$AN$1,0))&amp;""),"")&lt;&gt;"",IFERROR(TRIM(INDEX(Responses!$A$2:$AN$301,MATCH($A237,Responses!$AS$2:$AS$301,0),MATCH(Lists!$B$5,Responses!$A$1:$AN$1,0))&amp;""),""),IFERROR(TRIM(INDEX(Responses!$A$2:$AN$301,MATCH($A237,Responses!$AS$2:$AS$301,0),MATCH(Lists!$B$6,Responses!$A$1:$AN$1,0))&amp;""),"")))</f>
        <v/>
      </c>
      <c r="D237" s="23">
        <f>IF($A237="","",IFERROR(TRIM(INDEX(Responses!$A$2:$AN$301,MATCH($A237,Responses!$AS$2:$AS$301,0),MATCH(Lists!$B$20,Responses!$A$1:$AN$1,0))&amp;""),""))</f>
        <v/>
      </c>
      <c r="E237" s="23">
        <f>IF($A237="","",IFERROR(TRIM(INDEX(Responses!$A$2:$AN$301,MATCH($A237,Responses!$AS$2:$AS$301,0),MATCH(Lists!$B$21,Responses!$A$1:$AN$1,0))&amp;""),""))</f>
        <v/>
      </c>
      <c r="F237" s="23">
        <f>IF($A237="","",IFERROR(TRIM(INDEX(Responses!$A$2:$AN$301,MATCH($A237,Responses!$AS$2:$AS$301,0),MATCH(Lists!$B$22,Responses!$A$1:$AN$1,0))&amp;""),""))</f>
        <v/>
      </c>
      <c r="G237" s="23">
        <f>IF($A237="","",IFERROR(TRIM(INDEX(Responses!$A$2:$AN$301,MATCH($A237,Responses!$AS$2:$AS$301,0),MATCH(Lists!$B$23,Responses!$A$1:$AN$1,0))&amp;""),""))</f>
        <v/>
      </c>
    </row>
    <row r="238" ht="60" customHeight="1">
      <c r="A238" s="23">
        <f>IF(ISNUMBER(MATCH(234,Responses!$AS$2:$AS$301,0)),234,"")</f>
        <v/>
      </c>
      <c r="B238" s="23">
        <f>IF($A238="","",IFERROR(TRIM(INDEX(Responses!$A$2:$AN$301,MATCH($A238,Responses!$AS$2:$AS$301,0),MATCH(Lists!$B$3,Responses!$A$1:$AN$1,0))&amp;""),""))</f>
        <v/>
      </c>
      <c r="C238" s="23">
        <f>IF($A238="","",IF(IFERROR(TRIM(INDEX(Responses!$A$2:$AN$301,MATCH($A238,Responses!$AS$2:$AS$301,0),MATCH(Lists!$B$5,Responses!$A$1:$AN$1,0))&amp;""),"")&lt;&gt;"",IFERROR(TRIM(INDEX(Responses!$A$2:$AN$301,MATCH($A238,Responses!$AS$2:$AS$301,0),MATCH(Lists!$B$5,Responses!$A$1:$AN$1,0))&amp;""),""),IFERROR(TRIM(INDEX(Responses!$A$2:$AN$301,MATCH($A238,Responses!$AS$2:$AS$301,0),MATCH(Lists!$B$6,Responses!$A$1:$AN$1,0))&amp;""),"")))</f>
        <v/>
      </c>
      <c r="D238" s="23">
        <f>IF($A238="","",IFERROR(TRIM(INDEX(Responses!$A$2:$AN$301,MATCH($A238,Responses!$AS$2:$AS$301,0),MATCH(Lists!$B$20,Responses!$A$1:$AN$1,0))&amp;""),""))</f>
        <v/>
      </c>
      <c r="E238" s="23">
        <f>IF($A238="","",IFERROR(TRIM(INDEX(Responses!$A$2:$AN$301,MATCH($A238,Responses!$AS$2:$AS$301,0),MATCH(Lists!$B$21,Responses!$A$1:$AN$1,0))&amp;""),""))</f>
        <v/>
      </c>
      <c r="F238" s="23">
        <f>IF($A238="","",IFERROR(TRIM(INDEX(Responses!$A$2:$AN$301,MATCH($A238,Responses!$AS$2:$AS$301,0),MATCH(Lists!$B$22,Responses!$A$1:$AN$1,0))&amp;""),""))</f>
        <v/>
      </c>
      <c r="G238" s="23">
        <f>IF($A238="","",IFERROR(TRIM(INDEX(Responses!$A$2:$AN$301,MATCH($A238,Responses!$AS$2:$AS$301,0),MATCH(Lists!$B$23,Responses!$A$1:$AN$1,0))&amp;""),""))</f>
        <v/>
      </c>
    </row>
    <row r="239" ht="60" customHeight="1">
      <c r="A239" s="23">
        <f>IF(ISNUMBER(MATCH(235,Responses!$AS$2:$AS$301,0)),235,"")</f>
        <v/>
      </c>
      <c r="B239" s="23">
        <f>IF($A239="","",IFERROR(TRIM(INDEX(Responses!$A$2:$AN$301,MATCH($A239,Responses!$AS$2:$AS$301,0),MATCH(Lists!$B$3,Responses!$A$1:$AN$1,0))&amp;""),""))</f>
        <v/>
      </c>
      <c r="C239" s="23">
        <f>IF($A239="","",IF(IFERROR(TRIM(INDEX(Responses!$A$2:$AN$301,MATCH($A239,Responses!$AS$2:$AS$301,0),MATCH(Lists!$B$5,Responses!$A$1:$AN$1,0))&amp;""),"")&lt;&gt;"",IFERROR(TRIM(INDEX(Responses!$A$2:$AN$301,MATCH($A239,Responses!$AS$2:$AS$301,0),MATCH(Lists!$B$5,Responses!$A$1:$AN$1,0))&amp;""),""),IFERROR(TRIM(INDEX(Responses!$A$2:$AN$301,MATCH($A239,Responses!$AS$2:$AS$301,0),MATCH(Lists!$B$6,Responses!$A$1:$AN$1,0))&amp;""),"")))</f>
        <v/>
      </c>
      <c r="D239" s="23">
        <f>IF($A239="","",IFERROR(TRIM(INDEX(Responses!$A$2:$AN$301,MATCH($A239,Responses!$AS$2:$AS$301,0),MATCH(Lists!$B$20,Responses!$A$1:$AN$1,0))&amp;""),""))</f>
        <v/>
      </c>
      <c r="E239" s="23">
        <f>IF($A239="","",IFERROR(TRIM(INDEX(Responses!$A$2:$AN$301,MATCH($A239,Responses!$AS$2:$AS$301,0),MATCH(Lists!$B$21,Responses!$A$1:$AN$1,0))&amp;""),""))</f>
        <v/>
      </c>
      <c r="F239" s="23">
        <f>IF($A239="","",IFERROR(TRIM(INDEX(Responses!$A$2:$AN$301,MATCH($A239,Responses!$AS$2:$AS$301,0),MATCH(Lists!$B$22,Responses!$A$1:$AN$1,0))&amp;""),""))</f>
        <v/>
      </c>
      <c r="G239" s="23">
        <f>IF($A239="","",IFERROR(TRIM(INDEX(Responses!$A$2:$AN$301,MATCH($A239,Responses!$AS$2:$AS$301,0),MATCH(Lists!$B$23,Responses!$A$1:$AN$1,0))&amp;""),""))</f>
        <v/>
      </c>
    </row>
    <row r="240" ht="60" customHeight="1">
      <c r="A240" s="23">
        <f>IF(ISNUMBER(MATCH(236,Responses!$AS$2:$AS$301,0)),236,"")</f>
        <v/>
      </c>
      <c r="B240" s="23">
        <f>IF($A240="","",IFERROR(TRIM(INDEX(Responses!$A$2:$AN$301,MATCH($A240,Responses!$AS$2:$AS$301,0),MATCH(Lists!$B$3,Responses!$A$1:$AN$1,0))&amp;""),""))</f>
        <v/>
      </c>
      <c r="C240" s="23">
        <f>IF($A240="","",IF(IFERROR(TRIM(INDEX(Responses!$A$2:$AN$301,MATCH($A240,Responses!$AS$2:$AS$301,0),MATCH(Lists!$B$5,Responses!$A$1:$AN$1,0))&amp;""),"")&lt;&gt;"",IFERROR(TRIM(INDEX(Responses!$A$2:$AN$301,MATCH($A240,Responses!$AS$2:$AS$301,0),MATCH(Lists!$B$5,Responses!$A$1:$AN$1,0))&amp;""),""),IFERROR(TRIM(INDEX(Responses!$A$2:$AN$301,MATCH($A240,Responses!$AS$2:$AS$301,0),MATCH(Lists!$B$6,Responses!$A$1:$AN$1,0))&amp;""),"")))</f>
        <v/>
      </c>
      <c r="D240" s="23">
        <f>IF($A240="","",IFERROR(TRIM(INDEX(Responses!$A$2:$AN$301,MATCH($A240,Responses!$AS$2:$AS$301,0),MATCH(Lists!$B$20,Responses!$A$1:$AN$1,0))&amp;""),""))</f>
        <v/>
      </c>
      <c r="E240" s="23">
        <f>IF($A240="","",IFERROR(TRIM(INDEX(Responses!$A$2:$AN$301,MATCH($A240,Responses!$AS$2:$AS$301,0),MATCH(Lists!$B$21,Responses!$A$1:$AN$1,0))&amp;""),""))</f>
        <v/>
      </c>
      <c r="F240" s="23">
        <f>IF($A240="","",IFERROR(TRIM(INDEX(Responses!$A$2:$AN$301,MATCH($A240,Responses!$AS$2:$AS$301,0),MATCH(Lists!$B$22,Responses!$A$1:$AN$1,0))&amp;""),""))</f>
        <v/>
      </c>
      <c r="G240" s="23">
        <f>IF($A240="","",IFERROR(TRIM(INDEX(Responses!$A$2:$AN$301,MATCH($A240,Responses!$AS$2:$AS$301,0),MATCH(Lists!$B$23,Responses!$A$1:$AN$1,0))&amp;""),""))</f>
        <v/>
      </c>
    </row>
    <row r="241" ht="60" customHeight="1">
      <c r="A241" s="23">
        <f>IF(ISNUMBER(MATCH(237,Responses!$AS$2:$AS$301,0)),237,"")</f>
        <v/>
      </c>
      <c r="B241" s="23">
        <f>IF($A241="","",IFERROR(TRIM(INDEX(Responses!$A$2:$AN$301,MATCH($A241,Responses!$AS$2:$AS$301,0),MATCH(Lists!$B$3,Responses!$A$1:$AN$1,0))&amp;""),""))</f>
        <v/>
      </c>
      <c r="C241" s="23">
        <f>IF($A241="","",IF(IFERROR(TRIM(INDEX(Responses!$A$2:$AN$301,MATCH($A241,Responses!$AS$2:$AS$301,0),MATCH(Lists!$B$5,Responses!$A$1:$AN$1,0))&amp;""),"")&lt;&gt;"",IFERROR(TRIM(INDEX(Responses!$A$2:$AN$301,MATCH($A241,Responses!$AS$2:$AS$301,0),MATCH(Lists!$B$5,Responses!$A$1:$AN$1,0))&amp;""),""),IFERROR(TRIM(INDEX(Responses!$A$2:$AN$301,MATCH($A241,Responses!$AS$2:$AS$301,0),MATCH(Lists!$B$6,Responses!$A$1:$AN$1,0))&amp;""),"")))</f>
        <v/>
      </c>
      <c r="D241" s="23">
        <f>IF($A241="","",IFERROR(TRIM(INDEX(Responses!$A$2:$AN$301,MATCH($A241,Responses!$AS$2:$AS$301,0),MATCH(Lists!$B$20,Responses!$A$1:$AN$1,0))&amp;""),""))</f>
        <v/>
      </c>
      <c r="E241" s="23">
        <f>IF($A241="","",IFERROR(TRIM(INDEX(Responses!$A$2:$AN$301,MATCH($A241,Responses!$AS$2:$AS$301,0),MATCH(Lists!$B$21,Responses!$A$1:$AN$1,0))&amp;""),""))</f>
        <v/>
      </c>
      <c r="F241" s="23">
        <f>IF($A241="","",IFERROR(TRIM(INDEX(Responses!$A$2:$AN$301,MATCH($A241,Responses!$AS$2:$AS$301,0),MATCH(Lists!$B$22,Responses!$A$1:$AN$1,0))&amp;""),""))</f>
        <v/>
      </c>
      <c r="G241" s="23">
        <f>IF($A241="","",IFERROR(TRIM(INDEX(Responses!$A$2:$AN$301,MATCH($A241,Responses!$AS$2:$AS$301,0),MATCH(Lists!$B$23,Responses!$A$1:$AN$1,0))&amp;""),""))</f>
        <v/>
      </c>
    </row>
    <row r="242" ht="60" customHeight="1">
      <c r="A242" s="23">
        <f>IF(ISNUMBER(MATCH(238,Responses!$AS$2:$AS$301,0)),238,"")</f>
        <v/>
      </c>
      <c r="B242" s="23">
        <f>IF($A242="","",IFERROR(TRIM(INDEX(Responses!$A$2:$AN$301,MATCH($A242,Responses!$AS$2:$AS$301,0),MATCH(Lists!$B$3,Responses!$A$1:$AN$1,0))&amp;""),""))</f>
        <v/>
      </c>
      <c r="C242" s="23">
        <f>IF($A242="","",IF(IFERROR(TRIM(INDEX(Responses!$A$2:$AN$301,MATCH($A242,Responses!$AS$2:$AS$301,0),MATCH(Lists!$B$5,Responses!$A$1:$AN$1,0))&amp;""),"")&lt;&gt;"",IFERROR(TRIM(INDEX(Responses!$A$2:$AN$301,MATCH($A242,Responses!$AS$2:$AS$301,0),MATCH(Lists!$B$5,Responses!$A$1:$AN$1,0))&amp;""),""),IFERROR(TRIM(INDEX(Responses!$A$2:$AN$301,MATCH($A242,Responses!$AS$2:$AS$301,0),MATCH(Lists!$B$6,Responses!$A$1:$AN$1,0))&amp;""),"")))</f>
        <v/>
      </c>
      <c r="D242" s="23">
        <f>IF($A242="","",IFERROR(TRIM(INDEX(Responses!$A$2:$AN$301,MATCH($A242,Responses!$AS$2:$AS$301,0),MATCH(Lists!$B$20,Responses!$A$1:$AN$1,0))&amp;""),""))</f>
        <v/>
      </c>
      <c r="E242" s="23">
        <f>IF($A242="","",IFERROR(TRIM(INDEX(Responses!$A$2:$AN$301,MATCH($A242,Responses!$AS$2:$AS$301,0),MATCH(Lists!$B$21,Responses!$A$1:$AN$1,0))&amp;""),""))</f>
        <v/>
      </c>
      <c r="F242" s="23">
        <f>IF($A242="","",IFERROR(TRIM(INDEX(Responses!$A$2:$AN$301,MATCH($A242,Responses!$AS$2:$AS$301,0),MATCH(Lists!$B$22,Responses!$A$1:$AN$1,0))&amp;""),""))</f>
        <v/>
      </c>
      <c r="G242" s="23">
        <f>IF($A242="","",IFERROR(TRIM(INDEX(Responses!$A$2:$AN$301,MATCH($A242,Responses!$AS$2:$AS$301,0),MATCH(Lists!$B$23,Responses!$A$1:$AN$1,0))&amp;""),""))</f>
        <v/>
      </c>
    </row>
    <row r="243" ht="60" customHeight="1">
      <c r="A243" s="23">
        <f>IF(ISNUMBER(MATCH(239,Responses!$AS$2:$AS$301,0)),239,"")</f>
        <v/>
      </c>
      <c r="B243" s="23">
        <f>IF($A243="","",IFERROR(TRIM(INDEX(Responses!$A$2:$AN$301,MATCH($A243,Responses!$AS$2:$AS$301,0),MATCH(Lists!$B$3,Responses!$A$1:$AN$1,0))&amp;""),""))</f>
        <v/>
      </c>
      <c r="C243" s="23">
        <f>IF($A243="","",IF(IFERROR(TRIM(INDEX(Responses!$A$2:$AN$301,MATCH($A243,Responses!$AS$2:$AS$301,0),MATCH(Lists!$B$5,Responses!$A$1:$AN$1,0))&amp;""),"")&lt;&gt;"",IFERROR(TRIM(INDEX(Responses!$A$2:$AN$301,MATCH($A243,Responses!$AS$2:$AS$301,0),MATCH(Lists!$B$5,Responses!$A$1:$AN$1,0))&amp;""),""),IFERROR(TRIM(INDEX(Responses!$A$2:$AN$301,MATCH($A243,Responses!$AS$2:$AS$301,0),MATCH(Lists!$B$6,Responses!$A$1:$AN$1,0))&amp;""),"")))</f>
        <v/>
      </c>
      <c r="D243" s="23">
        <f>IF($A243="","",IFERROR(TRIM(INDEX(Responses!$A$2:$AN$301,MATCH($A243,Responses!$AS$2:$AS$301,0),MATCH(Lists!$B$20,Responses!$A$1:$AN$1,0))&amp;""),""))</f>
        <v/>
      </c>
      <c r="E243" s="23">
        <f>IF($A243="","",IFERROR(TRIM(INDEX(Responses!$A$2:$AN$301,MATCH($A243,Responses!$AS$2:$AS$301,0),MATCH(Lists!$B$21,Responses!$A$1:$AN$1,0))&amp;""),""))</f>
        <v/>
      </c>
      <c r="F243" s="23">
        <f>IF($A243="","",IFERROR(TRIM(INDEX(Responses!$A$2:$AN$301,MATCH($A243,Responses!$AS$2:$AS$301,0),MATCH(Lists!$B$22,Responses!$A$1:$AN$1,0))&amp;""),""))</f>
        <v/>
      </c>
      <c r="G243" s="23">
        <f>IF($A243="","",IFERROR(TRIM(INDEX(Responses!$A$2:$AN$301,MATCH($A243,Responses!$AS$2:$AS$301,0),MATCH(Lists!$B$23,Responses!$A$1:$AN$1,0))&amp;""),""))</f>
        <v/>
      </c>
    </row>
    <row r="244" ht="60" customHeight="1">
      <c r="A244" s="23">
        <f>IF(ISNUMBER(MATCH(240,Responses!$AS$2:$AS$301,0)),240,"")</f>
        <v/>
      </c>
      <c r="B244" s="23">
        <f>IF($A244="","",IFERROR(TRIM(INDEX(Responses!$A$2:$AN$301,MATCH($A244,Responses!$AS$2:$AS$301,0),MATCH(Lists!$B$3,Responses!$A$1:$AN$1,0))&amp;""),""))</f>
        <v/>
      </c>
      <c r="C244" s="23">
        <f>IF($A244="","",IF(IFERROR(TRIM(INDEX(Responses!$A$2:$AN$301,MATCH($A244,Responses!$AS$2:$AS$301,0),MATCH(Lists!$B$5,Responses!$A$1:$AN$1,0))&amp;""),"")&lt;&gt;"",IFERROR(TRIM(INDEX(Responses!$A$2:$AN$301,MATCH($A244,Responses!$AS$2:$AS$301,0),MATCH(Lists!$B$5,Responses!$A$1:$AN$1,0))&amp;""),""),IFERROR(TRIM(INDEX(Responses!$A$2:$AN$301,MATCH($A244,Responses!$AS$2:$AS$301,0),MATCH(Lists!$B$6,Responses!$A$1:$AN$1,0))&amp;""),"")))</f>
        <v/>
      </c>
      <c r="D244" s="23">
        <f>IF($A244="","",IFERROR(TRIM(INDEX(Responses!$A$2:$AN$301,MATCH($A244,Responses!$AS$2:$AS$301,0),MATCH(Lists!$B$20,Responses!$A$1:$AN$1,0))&amp;""),""))</f>
        <v/>
      </c>
      <c r="E244" s="23">
        <f>IF($A244="","",IFERROR(TRIM(INDEX(Responses!$A$2:$AN$301,MATCH($A244,Responses!$AS$2:$AS$301,0),MATCH(Lists!$B$21,Responses!$A$1:$AN$1,0))&amp;""),""))</f>
        <v/>
      </c>
      <c r="F244" s="23">
        <f>IF($A244="","",IFERROR(TRIM(INDEX(Responses!$A$2:$AN$301,MATCH($A244,Responses!$AS$2:$AS$301,0),MATCH(Lists!$B$22,Responses!$A$1:$AN$1,0))&amp;""),""))</f>
        <v/>
      </c>
      <c r="G244" s="23">
        <f>IF($A244="","",IFERROR(TRIM(INDEX(Responses!$A$2:$AN$301,MATCH($A244,Responses!$AS$2:$AS$301,0),MATCH(Lists!$B$23,Responses!$A$1:$AN$1,0))&amp;""),""))</f>
        <v/>
      </c>
    </row>
    <row r="245" ht="60" customHeight="1">
      <c r="A245" s="23">
        <f>IF(ISNUMBER(MATCH(241,Responses!$AS$2:$AS$301,0)),241,"")</f>
        <v/>
      </c>
      <c r="B245" s="23">
        <f>IF($A245="","",IFERROR(TRIM(INDEX(Responses!$A$2:$AN$301,MATCH($A245,Responses!$AS$2:$AS$301,0),MATCH(Lists!$B$3,Responses!$A$1:$AN$1,0))&amp;""),""))</f>
        <v/>
      </c>
      <c r="C245" s="23">
        <f>IF($A245="","",IF(IFERROR(TRIM(INDEX(Responses!$A$2:$AN$301,MATCH($A245,Responses!$AS$2:$AS$301,0),MATCH(Lists!$B$5,Responses!$A$1:$AN$1,0))&amp;""),"")&lt;&gt;"",IFERROR(TRIM(INDEX(Responses!$A$2:$AN$301,MATCH($A245,Responses!$AS$2:$AS$301,0),MATCH(Lists!$B$5,Responses!$A$1:$AN$1,0))&amp;""),""),IFERROR(TRIM(INDEX(Responses!$A$2:$AN$301,MATCH($A245,Responses!$AS$2:$AS$301,0),MATCH(Lists!$B$6,Responses!$A$1:$AN$1,0))&amp;""),"")))</f>
        <v/>
      </c>
      <c r="D245" s="23">
        <f>IF($A245="","",IFERROR(TRIM(INDEX(Responses!$A$2:$AN$301,MATCH($A245,Responses!$AS$2:$AS$301,0),MATCH(Lists!$B$20,Responses!$A$1:$AN$1,0))&amp;""),""))</f>
        <v/>
      </c>
      <c r="E245" s="23">
        <f>IF($A245="","",IFERROR(TRIM(INDEX(Responses!$A$2:$AN$301,MATCH($A245,Responses!$AS$2:$AS$301,0),MATCH(Lists!$B$21,Responses!$A$1:$AN$1,0))&amp;""),""))</f>
        <v/>
      </c>
      <c r="F245" s="23">
        <f>IF($A245="","",IFERROR(TRIM(INDEX(Responses!$A$2:$AN$301,MATCH($A245,Responses!$AS$2:$AS$301,0),MATCH(Lists!$B$22,Responses!$A$1:$AN$1,0))&amp;""),""))</f>
        <v/>
      </c>
      <c r="G245" s="23">
        <f>IF($A245="","",IFERROR(TRIM(INDEX(Responses!$A$2:$AN$301,MATCH($A245,Responses!$AS$2:$AS$301,0),MATCH(Lists!$B$23,Responses!$A$1:$AN$1,0))&amp;""),""))</f>
        <v/>
      </c>
    </row>
    <row r="246" ht="60" customHeight="1">
      <c r="A246" s="23">
        <f>IF(ISNUMBER(MATCH(242,Responses!$AS$2:$AS$301,0)),242,"")</f>
        <v/>
      </c>
      <c r="B246" s="23">
        <f>IF($A246="","",IFERROR(TRIM(INDEX(Responses!$A$2:$AN$301,MATCH($A246,Responses!$AS$2:$AS$301,0),MATCH(Lists!$B$3,Responses!$A$1:$AN$1,0))&amp;""),""))</f>
        <v/>
      </c>
      <c r="C246" s="23">
        <f>IF($A246="","",IF(IFERROR(TRIM(INDEX(Responses!$A$2:$AN$301,MATCH($A246,Responses!$AS$2:$AS$301,0),MATCH(Lists!$B$5,Responses!$A$1:$AN$1,0))&amp;""),"")&lt;&gt;"",IFERROR(TRIM(INDEX(Responses!$A$2:$AN$301,MATCH($A246,Responses!$AS$2:$AS$301,0),MATCH(Lists!$B$5,Responses!$A$1:$AN$1,0))&amp;""),""),IFERROR(TRIM(INDEX(Responses!$A$2:$AN$301,MATCH($A246,Responses!$AS$2:$AS$301,0),MATCH(Lists!$B$6,Responses!$A$1:$AN$1,0))&amp;""),"")))</f>
        <v/>
      </c>
      <c r="D246" s="23">
        <f>IF($A246="","",IFERROR(TRIM(INDEX(Responses!$A$2:$AN$301,MATCH($A246,Responses!$AS$2:$AS$301,0),MATCH(Lists!$B$20,Responses!$A$1:$AN$1,0))&amp;""),""))</f>
        <v/>
      </c>
      <c r="E246" s="23">
        <f>IF($A246="","",IFERROR(TRIM(INDEX(Responses!$A$2:$AN$301,MATCH($A246,Responses!$AS$2:$AS$301,0),MATCH(Lists!$B$21,Responses!$A$1:$AN$1,0))&amp;""),""))</f>
        <v/>
      </c>
      <c r="F246" s="23">
        <f>IF($A246="","",IFERROR(TRIM(INDEX(Responses!$A$2:$AN$301,MATCH($A246,Responses!$AS$2:$AS$301,0),MATCH(Lists!$B$22,Responses!$A$1:$AN$1,0))&amp;""),""))</f>
        <v/>
      </c>
      <c r="G246" s="23">
        <f>IF($A246="","",IFERROR(TRIM(INDEX(Responses!$A$2:$AN$301,MATCH($A246,Responses!$AS$2:$AS$301,0),MATCH(Lists!$B$23,Responses!$A$1:$AN$1,0))&amp;""),""))</f>
        <v/>
      </c>
    </row>
    <row r="247" ht="60" customHeight="1">
      <c r="A247" s="23">
        <f>IF(ISNUMBER(MATCH(243,Responses!$AS$2:$AS$301,0)),243,"")</f>
        <v/>
      </c>
      <c r="B247" s="23">
        <f>IF($A247="","",IFERROR(TRIM(INDEX(Responses!$A$2:$AN$301,MATCH($A247,Responses!$AS$2:$AS$301,0),MATCH(Lists!$B$3,Responses!$A$1:$AN$1,0))&amp;""),""))</f>
        <v/>
      </c>
      <c r="C247" s="23">
        <f>IF($A247="","",IF(IFERROR(TRIM(INDEX(Responses!$A$2:$AN$301,MATCH($A247,Responses!$AS$2:$AS$301,0),MATCH(Lists!$B$5,Responses!$A$1:$AN$1,0))&amp;""),"")&lt;&gt;"",IFERROR(TRIM(INDEX(Responses!$A$2:$AN$301,MATCH($A247,Responses!$AS$2:$AS$301,0),MATCH(Lists!$B$5,Responses!$A$1:$AN$1,0))&amp;""),""),IFERROR(TRIM(INDEX(Responses!$A$2:$AN$301,MATCH($A247,Responses!$AS$2:$AS$301,0),MATCH(Lists!$B$6,Responses!$A$1:$AN$1,0))&amp;""),"")))</f>
        <v/>
      </c>
      <c r="D247" s="23">
        <f>IF($A247="","",IFERROR(TRIM(INDEX(Responses!$A$2:$AN$301,MATCH($A247,Responses!$AS$2:$AS$301,0),MATCH(Lists!$B$20,Responses!$A$1:$AN$1,0))&amp;""),""))</f>
        <v/>
      </c>
      <c r="E247" s="23">
        <f>IF($A247="","",IFERROR(TRIM(INDEX(Responses!$A$2:$AN$301,MATCH($A247,Responses!$AS$2:$AS$301,0),MATCH(Lists!$B$21,Responses!$A$1:$AN$1,0))&amp;""),""))</f>
        <v/>
      </c>
      <c r="F247" s="23">
        <f>IF($A247="","",IFERROR(TRIM(INDEX(Responses!$A$2:$AN$301,MATCH($A247,Responses!$AS$2:$AS$301,0),MATCH(Lists!$B$22,Responses!$A$1:$AN$1,0))&amp;""),""))</f>
        <v/>
      </c>
      <c r="G247" s="23">
        <f>IF($A247="","",IFERROR(TRIM(INDEX(Responses!$A$2:$AN$301,MATCH($A247,Responses!$AS$2:$AS$301,0),MATCH(Lists!$B$23,Responses!$A$1:$AN$1,0))&amp;""),""))</f>
        <v/>
      </c>
    </row>
    <row r="248" ht="60" customHeight="1">
      <c r="A248" s="23">
        <f>IF(ISNUMBER(MATCH(244,Responses!$AS$2:$AS$301,0)),244,"")</f>
        <v/>
      </c>
      <c r="B248" s="23">
        <f>IF($A248="","",IFERROR(TRIM(INDEX(Responses!$A$2:$AN$301,MATCH($A248,Responses!$AS$2:$AS$301,0),MATCH(Lists!$B$3,Responses!$A$1:$AN$1,0))&amp;""),""))</f>
        <v/>
      </c>
      <c r="C248" s="23">
        <f>IF($A248="","",IF(IFERROR(TRIM(INDEX(Responses!$A$2:$AN$301,MATCH($A248,Responses!$AS$2:$AS$301,0),MATCH(Lists!$B$5,Responses!$A$1:$AN$1,0))&amp;""),"")&lt;&gt;"",IFERROR(TRIM(INDEX(Responses!$A$2:$AN$301,MATCH($A248,Responses!$AS$2:$AS$301,0),MATCH(Lists!$B$5,Responses!$A$1:$AN$1,0))&amp;""),""),IFERROR(TRIM(INDEX(Responses!$A$2:$AN$301,MATCH($A248,Responses!$AS$2:$AS$301,0),MATCH(Lists!$B$6,Responses!$A$1:$AN$1,0))&amp;""),"")))</f>
        <v/>
      </c>
      <c r="D248" s="23">
        <f>IF($A248="","",IFERROR(TRIM(INDEX(Responses!$A$2:$AN$301,MATCH($A248,Responses!$AS$2:$AS$301,0),MATCH(Lists!$B$20,Responses!$A$1:$AN$1,0))&amp;""),""))</f>
        <v/>
      </c>
      <c r="E248" s="23">
        <f>IF($A248="","",IFERROR(TRIM(INDEX(Responses!$A$2:$AN$301,MATCH($A248,Responses!$AS$2:$AS$301,0),MATCH(Lists!$B$21,Responses!$A$1:$AN$1,0))&amp;""),""))</f>
        <v/>
      </c>
      <c r="F248" s="23">
        <f>IF($A248="","",IFERROR(TRIM(INDEX(Responses!$A$2:$AN$301,MATCH($A248,Responses!$AS$2:$AS$301,0),MATCH(Lists!$B$22,Responses!$A$1:$AN$1,0))&amp;""),""))</f>
        <v/>
      </c>
      <c r="G248" s="23">
        <f>IF($A248="","",IFERROR(TRIM(INDEX(Responses!$A$2:$AN$301,MATCH($A248,Responses!$AS$2:$AS$301,0),MATCH(Lists!$B$23,Responses!$A$1:$AN$1,0))&amp;""),""))</f>
        <v/>
      </c>
    </row>
    <row r="249" ht="60" customHeight="1">
      <c r="A249" s="23">
        <f>IF(ISNUMBER(MATCH(245,Responses!$AS$2:$AS$301,0)),245,"")</f>
        <v/>
      </c>
      <c r="B249" s="23">
        <f>IF($A249="","",IFERROR(TRIM(INDEX(Responses!$A$2:$AN$301,MATCH($A249,Responses!$AS$2:$AS$301,0),MATCH(Lists!$B$3,Responses!$A$1:$AN$1,0))&amp;""),""))</f>
        <v/>
      </c>
      <c r="C249" s="23">
        <f>IF($A249="","",IF(IFERROR(TRIM(INDEX(Responses!$A$2:$AN$301,MATCH($A249,Responses!$AS$2:$AS$301,0),MATCH(Lists!$B$5,Responses!$A$1:$AN$1,0))&amp;""),"")&lt;&gt;"",IFERROR(TRIM(INDEX(Responses!$A$2:$AN$301,MATCH($A249,Responses!$AS$2:$AS$301,0),MATCH(Lists!$B$5,Responses!$A$1:$AN$1,0))&amp;""),""),IFERROR(TRIM(INDEX(Responses!$A$2:$AN$301,MATCH($A249,Responses!$AS$2:$AS$301,0),MATCH(Lists!$B$6,Responses!$A$1:$AN$1,0))&amp;""),"")))</f>
        <v/>
      </c>
      <c r="D249" s="23">
        <f>IF($A249="","",IFERROR(TRIM(INDEX(Responses!$A$2:$AN$301,MATCH($A249,Responses!$AS$2:$AS$301,0),MATCH(Lists!$B$20,Responses!$A$1:$AN$1,0))&amp;""),""))</f>
        <v/>
      </c>
      <c r="E249" s="23">
        <f>IF($A249="","",IFERROR(TRIM(INDEX(Responses!$A$2:$AN$301,MATCH($A249,Responses!$AS$2:$AS$301,0),MATCH(Lists!$B$21,Responses!$A$1:$AN$1,0))&amp;""),""))</f>
        <v/>
      </c>
      <c r="F249" s="23">
        <f>IF($A249="","",IFERROR(TRIM(INDEX(Responses!$A$2:$AN$301,MATCH($A249,Responses!$AS$2:$AS$301,0),MATCH(Lists!$B$22,Responses!$A$1:$AN$1,0))&amp;""),""))</f>
        <v/>
      </c>
      <c r="G249" s="23">
        <f>IF($A249="","",IFERROR(TRIM(INDEX(Responses!$A$2:$AN$301,MATCH($A249,Responses!$AS$2:$AS$301,0),MATCH(Lists!$B$23,Responses!$A$1:$AN$1,0))&amp;""),""))</f>
        <v/>
      </c>
    </row>
    <row r="250" ht="60" customHeight="1">
      <c r="A250" s="23">
        <f>IF(ISNUMBER(MATCH(246,Responses!$AS$2:$AS$301,0)),246,"")</f>
        <v/>
      </c>
      <c r="B250" s="23">
        <f>IF($A250="","",IFERROR(TRIM(INDEX(Responses!$A$2:$AN$301,MATCH($A250,Responses!$AS$2:$AS$301,0),MATCH(Lists!$B$3,Responses!$A$1:$AN$1,0))&amp;""),""))</f>
        <v/>
      </c>
      <c r="C250" s="23">
        <f>IF($A250="","",IF(IFERROR(TRIM(INDEX(Responses!$A$2:$AN$301,MATCH($A250,Responses!$AS$2:$AS$301,0),MATCH(Lists!$B$5,Responses!$A$1:$AN$1,0))&amp;""),"")&lt;&gt;"",IFERROR(TRIM(INDEX(Responses!$A$2:$AN$301,MATCH($A250,Responses!$AS$2:$AS$301,0),MATCH(Lists!$B$5,Responses!$A$1:$AN$1,0))&amp;""),""),IFERROR(TRIM(INDEX(Responses!$A$2:$AN$301,MATCH($A250,Responses!$AS$2:$AS$301,0),MATCH(Lists!$B$6,Responses!$A$1:$AN$1,0))&amp;""),"")))</f>
        <v/>
      </c>
      <c r="D250" s="23">
        <f>IF($A250="","",IFERROR(TRIM(INDEX(Responses!$A$2:$AN$301,MATCH($A250,Responses!$AS$2:$AS$301,0),MATCH(Lists!$B$20,Responses!$A$1:$AN$1,0))&amp;""),""))</f>
        <v/>
      </c>
      <c r="E250" s="23">
        <f>IF($A250="","",IFERROR(TRIM(INDEX(Responses!$A$2:$AN$301,MATCH($A250,Responses!$AS$2:$AS$301,0),MATCH(Lists!$B$21,Responses!$A$1:$AN$1,0))&amp;""),""))</f>
        <v/>
      </c>
      <c r="F250" s="23">
        <f>IF($A250="","",IFERROR(TRIM(INDEX(Responses!$A$2:$AN$301,MATCH($A250,Responses!$AS$2:$AS$301,0),MATCH(Lists!$B$22,Responses!$A$1:$AN$1,0))&amp;""),""))</f>
        <v/>
      </c>
      <c r="G250" s="23">
        <f>IF($A250="","",IFERROR(TRIM(INDEX(Responses!$A$2:$AN$301,MATCH($A250,Responses!$AS$2:$AS$301,0),MATCH(Lists!$B$23,Responses!$A$1:$AN$1,0))&amp;""),""))</f>
        <v/>
      </c>
    </row>
    <row r="251" ht="60" customHeight="1">
      <c r="A251" s="23">
        <f>IF(ISNUMBER(MATCH(247,Responses!$AS$2:$AS$301,0)),247,"")</f>
        <v/>
      </c>
      <c r="B251" s="23">
        <f>IF($A251="","",IFERROR(TRIM(INDEX(Responses!$A$2:$AN$301,MATCH($A251,Responses!$AS$2:$AS$301,0),MATCH(Lists!$B$3,Responses!$A$1:$AN$1,0))&amp;""),""))</f>
        <v/>
      </c>
      <c r="C251" s="23">
        <f>IF($A251="","",IF(IFERROR(TRIM(INDEX(Responses!$A$2:$AN$301,MATCH($A251,Responses!$AS$2:$AS$301,0),MATCH(Lists!$B$5,Responses!$A$1:$AN$1,0))&amp;""),"")&lt;&gt;"",IFERROR(TRIM(INDEX(Responses!$A$2:$AN$301,MATCH($A251,Responses!$AS$2:$AS$301,0),MATCH(Lists!$B$5,Responses!$A$1:$AN$1,0))&amp;""),""),IFERROR(TRIM(INDEX(Responses!$A$2:$AN$301,MATCH($A251,Responses!$AS$2:$AS$301,0),MATCH(Lists!$B$6,Responses!$A$1:$AN$1,0))&amp;""),"")))</f>
        <v/>
      </c>
      <c r="D251" s="23">
        <f>IF($A251="","",IFERROR(TRIM(INDEX(Responses!$A$2:$AN$301,MATCH($A251,Responses!$AS$2:$AS$301,0),MATCH(Lists!$B$20,Responses!$A$1:$AN$1,0))&amp;""),""))</f>
        <v/>
      </c>
      <c r="E251" s="23">
        <f>IF($A251="","",IFERROR(TRIM(INDEX(Responses!$A$2:$AN$301,MATCH($A251,Responses!$AS$2:$AS$301,0),MATCH(Lists!$B$21,Responses!$A$1:$AN$1,0))&amp;""),""))</f>
        <v/>
      </c>
      <c r="F251" s="23">
        <f>IF($A251="","",IFERROR(TRIM(INDEX(Responses!$A$2:$AN$301,MATCH($A251,Responses!$AS$2:$AS$301,0),MATCH(Lists!$B$22,Responses!$A$1:$AN$1,0))&amp;""),""))</f>
        <v/>
      </c>
      <c r="G251" s="23">
        <f>IF($A251="","",IFERROR(TRIM(INDEX(Responses!$A$2:$AN$301,MATCH($A251,Responses!$AS$2:$AS$301,0),MATCH(Lists!$B$23,Responses!$A$1:$AN$1,0))&amp;""),""))</f>
        <v/>
      </c>
    </row>
    <row r="252" ht="60" customHeight="1">
      <c r="A252" s="23">
        <f>IF(ISNUMBER(MATCH(248,Responses!$AS$2:$AS$301,0)),248,"")</f>
        <v/>
      </c>
      <c r="B252" s="23">
        <f>IF($A252="","",IFERROR(TRIM(INDEX(Responses!$A$2:$AN$301,MATCH($A252,Responses!$AS$2:$AS$301,0),MATCH(Lists!$B$3,Responses!$A$1:$AN$1,0))&amp;""),""))</f>
        <v/>
      </c>
      <c r="C252" s="23">
        <f>IF($A252="","",IF(IFERROR(TRIM(INDEX(Responses!$A$2:$AN$301,MATCH($A252,Responses!$AS$2:$AS$301,0),MATCH(Lists!$B$5,Responses!$A$1:$AN$1,0))&amp;""),"")&lt;&gt;"",IFERROR(TRIM(INDEX(Responses!$A$2:$AN$301,MATCH($A252,Responses!$AS$2:$AS$301,0),MATCH(Lists!$B$5,Responses!$A$1:$AN$1,0))&amp;""),""),IFERROR(TRIM(INDEX(Responses!$A$2:$AN$301,MATCH($A252,Responses!$AS$2:$AS$301,0),MATCH(Lists!$B$6,Responses!$A$1:$AN$1,0))&amp;""),"")))</f>
        <v/>
      </c>
      <c r="D252" s="23">
        <f>IF($A252="","",IFERROR(TRIM(INDEX(Responses!$A$2:$AN$301,MATCH($A252,Responses!$AS$2:$AS$301,0),MATCH(Lists!$B$20,Responses!$A$1:$AN$1,0))&amp;""),""))</f>
        <v/>
      </c>
      <c r="E252" s="23">
        <f>IF($A252="","",IFERROR(TRIM(INDEX(Responses!$A$2:$AN$301,MATCH($A252,Responses!$AS$2:$AS$301,0),MATCH(Lists!$B$21,Responses!$A$1:$AN$1,0))&amp;""),""))</f>
        <v/>
      </c>
      <c r="F252" s="23">
        <f>IF($A252="","",IFERROR(TRIM(INDEX(Responses!$A$2:$AN$301,MATCH($A252,Responses!$AS$2:$AS$301,0),MATCH(Lists!$B$22,Responses!$A$1:$AN$1,0))&amp;""),""))</f>
        <v/>
      </c>
      <c r="G252" s="23">
        <f>IF($A252="","",IFERROR(TRIM(INDEX(Responses!$A$2:$AN$301,MATCH($A252,Responses!$AS$2:$AS$301,0),MATCH(Lists!$B$23,Responses!$A$1:$AN$1,0))&amp;""),""))</f>
        <v/>
      </c>
    </row>
    <row r="253" ht="60" customHeight="1">
      <c r="A253" s="23">
        <f>IF(ISNUMBER(MATCH(249,Responses!$AS$2:$AS$301,0)),249,"")</f>
        <v/>
      </c>
      <c r="B253" s="23">
        <f>IF($A253="","",IFERROR(TRIM(INDEX(Responses!$A$2:$AN$301,MATCH($A253,Responses!$AS$2:$AS$301,0),MATCH(Lists!$B$3,Responses!$A$1:$AN$1,0))&amp;""),""))</f>
        <v/>
      </c>
      <c r="C253" s="23">
        <f>IF($A253="","",IF(IFERROR(TRIM(INDEX(Responses!$A$2:$AN$301,MATCH($A253,Responses!$AS$2:$AS$301,0),MATCH(Lists!$B$5,Responses!$A$1:$AN$1,0))&amp;""),"")&lt;&gt;"",IFERROR(TRIM(INDEX(Responses!$A$2:$AN$301,MATCH($A253,Responses!$AS$2:$AS$301,0),MATCH(Lists!$B$5,Responses!$A$1:$AN$1,0))&amp;""),""),IFERROR(TRIM(INDEX(Responses!$A$2:$AN$301,MATCH($A253,Responses!$AS$2:$AS$301,0),MATCH(Lists!$B$6,Responses!$A$1:$AN$1,0))&amp;""),"")))</f>
        <v/>
      </c>
      <c r="D253" s="23">
        <f>IF($A253="","",IFERROR(TRIM(INDEX(Responses!$A$2:$AN$301,MATCH($A253,Responses!$AS$2:$AS$301,0),MATCH(Lists!$B$20,Responses!$A$1:$AN$1,0))&amp;""),""))</f>
        <v/>
      </c>
      <c r="E253" s="23">
        <f>IF($A253="","",IFERROR(TRIM(INDEX(Responses!$A$2:$AN$301,MATCH($A253,Responses!$AS$2:$AS$301,0),MATCH(Lists!$B$21,Responses!$A$1:$AN$1,0))&amp;""),""))</f>
        <v/>
      </c>
      <c r="F253" s="23">
        <f>IF($A253="","",IFERROR(TRIM(INDEX(Responses!$A$2:$AN$301,MATCH($A253,Responses!$AS$2:$AS$301,0),MATCH(Lists!$B$22,Responses!$A$1:$AN$1,0))&amp;""),""))</f>
        <v/>
      </c>
      <c r="G253" s="23">
        <f>IF($A253="","",IFERROR(TRIM(INDEX(Responses!$A$2:$AN$301,MATCH($A253,Responses!$AS$2:$AS$301,0),MATCH(Lists!$B$23,Responses!$A$1:$AN$1,0))&amp;""),""))</f>
        <v/>
      </c>
    </row>
    <row r="254" ht="60" customHeight="1">
      <c r="A254" s="23">
        <f>IF(ISNUMBER(MATCH(250,Responses!$AS$2:$AS$301,0)),250,"")</f>
        <v/>
      </c>
      <c r="B254" s="23">
        <f>IF($A254="","",IFERROR(TRIM(INDEX(Responses!$A$2:$AN$301,MATCH($A254,Responses!$AS$2:$AS$301,0),MATCH(Lists!$B$3,Responses!$A$1:$AN$1,0))&amp;""),""))</f>
        <v/>
      </c>
      <c r="C254" s="23">
        <f>IF($A254="","",IF(IFERROR(TRIM(INDEX(Responses!$A$2:$AN$301,MATCH($A254,Responses!$AS$2:$AS$301,0),MATCH(Lists!$B$5,Responses!$A$1:$AN$1,0))&amp;""),"")&lt;&gt;"",IFERROR(TRIM(INDEX(Responses!$A$2:$AN$301,MATCH($A254,Responses!$AS$2:$AS$301,0),MATCH(Lists!$B$5,Responses!$A$1:$AN$1,0))&amp;""),""),IFERROR(TRIM(INDEX(Responses!$A$2:$AN$301,MATCH($A254,Responses!$AS$2:$AS$301,0),MATCH(Lists!$B$6,Responses!$A$1:$AN$1,0))&amp;""),"")))</f>
        <v/>
      </c>
      <c r="D254" s="23">
        <f>IF($A254="","",IFERROR(TRIM(INDEX(Responses!$A$2:$AN$301,MATCH($A254,Responses!$AS$2:$AS$301,0),MATCH(Lists!$B$20,Responses!$A$1:$AN$1,0))&amp;""),""))</f>
        <v/>
      </c>
      <c r="E254" s="23">
        <f>IF($A254="","",IFERROR(TRIM(INDEX(Responses!$A$2:$AN$301,MATCH($A254,Responses!$AS$2:$AS$301,0),MATCH(Lists!$B$21,Responses!$A$1:$AN$1,0))&amp;""),""))</f>
        <v/>
      </c>
      <c r="F254" s="23">
        <f>IF($A254="","",IFERROR(TRIM(INDEX(Responses!$A$2:$AN$301,MATCH($A254,Responses!$AS$2:$AS$301,0),MATCH(Lists!$B$22,Responses!$A$1:$AN$1,0))&amp;""),""))</f>
        <v/>
      </c>
      <c r="G254" s="23">
        <f>IF($A254="","",IFERROR(TRIM(INDEX(Responses!$A$2:$AN$301,MATCH($A254,Responses!$AS$2:$AS$301,0),MATCH(Lists!$B$23,Responses!$A$1:$AN$1,0))&amp;""),""))</f>
        <v/>
      </c>
    </row>
    <row r="255" ht="60" customHeight="1">
      <c r="A255" s="23">
        <f>IF(ISNUMBER(MATCH(251,Responses!$AS$2:$AS$301,0)),251,"")</f>
        <v/>
      </c>
      <c r="B255" s="23">
        <f>IF($A255="","",IFERROR(TRIM(INDEX(Responses!$A$2:$AN$301,MATCH($A255,Responses!$AS$2:$AS$301,0),MATCH(Lists!$B$3,Responses!$A$1:$AN$1,0))&amp;""),""))</f>
        <v/>
      </c>
      <c r="C255" s="23">
        <f>IF($A255="","",IF(IFERROR(TRIM(INDEX(Responses!$A$2:$AN$301,MATCH($A255,Responses!$AS$2:$AS$301,0),MATCH(Lists!$B$5,Responses!$A$1:$AN$1,0))&amp;""),"")&lt;&gt;"",IFERROR(TRIM(INDEX(Responses!$A$2:$AN$301,MATCH($A255,Responses!$AS$2:$AS$301,0),MATCH(Lists!$B$5,Responses!$A$1:$AN$1,0))&amp;""),""),IFERROR(TRIM(INDEX(Responses!$A$2:$AN$301,MATCH($A255,Responses!$AS$2:$AS$301,0),MATCH(Lists!$B$6,Responses!$A$1:$AN$1,0))&amp;""),"")))</f>
        <v/>
      </c>
      <c r="D255" s="23">
        <f>IF($A255="","",IFERROR(TRIM(INDEX(Responses!$A$2:$AN$301,MATCH($A255,Responses!$AS$2:$AS$301,0),MATCH(Lists!$B$20,Responses!$A$1:$AN$1,0))&amp;""),""))</f>
        <v/>
      </c>
      <c r="E255" s="23">
        <f>IF($A255="","",IFERROR(TRIM(INDEX(Responses!$A$2:$AN$301,MATCH($A255,Responses!$AS$2:$AS$301,0),MATCH(Lists!$B$21,Responses!$A$1:$AN$1,0))&amp;""),""))</f>
        <v/>
      </c>
      <c r="F255" s="23">
        <f>IF($A255="","",IFERROR(TRIM(INDEX(Responses!$A$2:$AN$301,MATCH($A255,Responses!$AS$2:$AS$301,0),MATCH(Lists!$B$22,Responses!$A$1:$AN$1,0))&amp;""),""))</f>
        <v/>
      </c>
      <c r="G255" s="23">
        <f>IF($A255="","",IFERROR(TRIM(INDEX(Responses!$A$2:$AN$301,MATCH($A255,Responses!$AS$2:$AS$301,0),MATCH(Lists!$B$23,Responses!$A$1:$AN$1,0))&amp;""),""))</f>
        <v/>
      </c>
    </row>
    <row r="256" ht="60" customHeight="1">
      <c r="A256" s="23">
        <f>IF(ISNUMBER(MATCH(252,Responses!$AS$2:$AS$301,0)),252,"")</f>
        <v/>
      </c>
      <c r="B256" s="23">
        <f>IF($A256="","",IFERROR(TRIM(INDEX(Responses!$A$2:$AN$301,MATCH($A256,Responses!$AS$2:$AS$301,0),MATCH(Lists!$B$3,Responses!$A$1:$AN$1,0))&amp;""),""))</f>
        <v/>
      </c>
      <c r="C256" s="23">
        <f>IF($A256="","",IF(IFERROR(TRIM(INDEX(Responses!$A$2:$AN$301,MATCH($A256,Responses!$AS$2:$AS$301,0),MATCH(Lists!$B$5,Responses!$A$1:$AN$1,0))&amp;""),"")&lt;&gt;"",IFERROR(TRIM(INDEX(Responses!$A$2:$AN$301,MATCH($A256,Responses!$AS$2:$AS$301,0),MATCH(Lists!$B$5,Responses!$A$1:$AN$1,0))&amp;""),""),IFERROR(TRIM(INDEX(Responses!$A$2:$AN$301,MATCH($A256,Responses!$AS$2:$AS$301,0),MATCH(Lists!$B$6,Responses!$A$1:$AN$1,0))&amp;""),"")))</f>
        <v/>
      </c>
      <c r="D256" s="23">
        <f>IF($A256="","",IFERROR(TRIM(INDEX(Responses!$A$2:$AN$301,MATCH($A256,Responses!$AS$2:$AS$301,0),MATCH(Lists!$B$20,Responses!$A$1:$AN$1,0))&amp;""),""))</f>
        <v/>
      </c>
      <c r="E256" s="23">
        <f>IF($A256="","",IFERROR(TRIM(INDEX(Responses!$A$2:$AN$301,MATCH($A256,Responses!$AS$2:$AS$301,0),MATCH(Lists!$B$21,Responses!$A$1:$AN$1,0))&amp;""),""))</f>
        <v/>
      </c>
      <c r="F256" s="23">
        <f>IF($A256="","",IFERROR(TRIM(INDEX(Responses!$A$2:$AN$301,MATCH($A256,Responses!$AS$2:$AS$301,0),MATCH(Lists!$B$22,Responses!$A$1:$AN$1,0))&amp;""),""))</f>
        <v/>
      </c>
      <c r="G256" s="23">
        <f>IF($A256="","",IFERROR(TRIM(INDEX(Responses!$A$2:$AN$301,MATCH($A256,Responses!$AS$2:$AS$301,0),MATCH(Lists!$B$23,Responses!$A$1:$AN$1,0))&amp;""),""))</f>
        <v/>
      </c>
    </row>
    <row r="257" ht="60" customHeight="1">
      <c r="A257" s="23">
        <f>IF(ISNUMBER(MATCH(253,Responses!$AS$2:$AS$301,0)),253,"")</f>
        <v/>
      </c>
      <c r="B257" s="23">
        <f>IF($A257="","",IFERROR(TRIM(INDEX(Responses!$A$2:$AN$301,MATCH($A257,Responses!$AS$2:$AS$301,0),MATCH(Lists!$B$3,Responses!$A$1:$AN$1,0))&amp;""),""))</f>
        <v/>
      </c>
      <c r="C257" s="23">
        <f>IF($A257="","",IF(IFERROR(TRIM(INDEX(Responses!$A$2:$AN$301,MATCH($A257,Responses!$AS$2:$AS$301,0),MATCH(Lists!$B$5,Responses!$A$1:$AN$1,0))&amp;""),"")&lt;&gt;"",IFERROR(TRIM(INDEX(Responses!$A$2:$AN$301,MATCH($A257,Responses!$AS$2:$AS$301,0),MATCH(Lists!$B$5,Responses!$A$1:$AN$1,0))&amp;""),""),IFERROR(TRIM(INDEX(Responses!$A$2:$AN$301,MATCH($A257,Responses!$AS$2:$AS$301,0),MATCH(Lists!$B$6,Responses!$A$1:$AN$1,0))&amp;""),"")))</f>
        <v/>
      </c>
      <c r="D257" s="23">
        <f>IF($A257="","",IFERROR(TRIM(INDEX(Responses!$A$2:$AN$301,MATCH($A257,Responses!$AS$2:$AS$301,0),MATCH(Lists!$B$20,Responses!$A$1:$AN$1,0))&amp;""),""))</f>
        <v/>
      </c>
      <c r="E257" s="23">
        <f>IF($A257="","",IFERROR(TRIM(INDEX(Responses!$A$2:$AN$301,MATCH($A257,Responses!$AS$2:$AS$301,0),MATCH(Lists!$B$21,Responses!$A$1:$AN$1,0))&amp;""),""))</f>
        <v/>
      </c>
      <c r="F257" s="23">
        <f>IF($A257="","",IFERROR(TRIM(INDEX(Responses!$A$2:$AN$301,MATCH($A257,Responses!$AS$2:$AS$301,0),MATCH(Lists!$B$22,Responses!$A$1:$AN$1,0))&amp;""),""))</f>
        <v/>
      </c>
      <c r="G257" s="23">
        <f>IF($A257="","",IFERROR(TRIM(INDEX(Responses!$A$2:$AN$301,MATCH($A257,Responses!$AS$2:$AS$301,0),MATCH(Lists!$B$23,Responses!$A$1:$AN$1,0))&amp;""),""))</f>
        <v/>
      </c>
    </row>
    <row r="258" ht="60" customHeight="1">
      <c r="A258" s="23">
        <f>IF(ISNUMBER(MATCH(254,Responses!$AS$2:$AS$301,0)),254,"")</f>
        <v/>
      </c>
      <c r="B258" s="23">
        <f>IF($A258="","",IFERROR(TRIM(INDEX(Responses!$A$2:$AN$301,MATCH($A258,Responses!$AS$2:$AS$301,0),MATCH(Lists!$B$3,Responses!$A$1:$AN$1,0))&amp;""),""))</f>
        <v/>
      </c>
      <c r="C258" s="23">
        <f>IF($A258="","",IF(IFERROR(TRIM(INDEX(Responses!$A$2:$AN$301,MATCH($A258,Responses!$AS$2:$AS$301,0),MATCH(Lists!$B$5,Responses!$A$1:$AN$1,0))&amp;""),"")&lt;&gt;"",IFERROR(TRIM(INDEX(Responses!$A$2:$AN$301,MATCH($A258,Responses!$AS$2:$AS$301,0),MATCH(Lists!$B$5,Responses!$A$1:$AN$1,0))&amp;""),""),IFERROR(TRIM(INDEX(Responses!$A$2:$AN$301,MATCH($A258,Responses!$AS$2:$AS$301,0),MATCH(Lists!$B$6,Responses!$A$1:$AN$1,0))&amp;""),"")))</f>
        <v/>
      </c>
      <c r="D258" s="23">
        <f>IF($A258="","",IFERROR(TRIM(INDEX(Responses!$A$2:$AN$301,MATCH($A258,Responses!$AS$2:$AS$301,0),MATCH(Lists!$B$20,Responses!$A$1:$AN$1,0))&amp;""),""))</f>
        <v/>
      </c>
      <c r="E258" s="23">
        <f>IF($A258="","",IFERROR(TRIM(INDEX(Responses!$A$2:$AN$301,MATCH($A258,Responses!$AS$2:$AS$301,0),MATCH(Lists!$B$21,Responses!$A$1:$AN$1,0))&amp;""),""))</f>
        <v/>
      </c>
      <c r="F258" s="23">
        <f>IF($A258="","",IFERROR(TRIM(INDEX(Responses!$A$2:$AN$301,MATCH($A258,Responses!$AS$2:$AS$301,0),MATCH(Lists!$B$22,Responses!$A$1:$AN$1,0))&amp;""),""))</f>
        <v/>
      </c>
      <c r="G258" s="23">
        <f>IF($A258="","",IFERROR(TRIM(INDEX(Responses!$A$2:$AN$301,MATCH($A258,Responses!$AS$2:$AS$301,0),MATCH(Lists!$B$23,Responses!$A$1:$AN$1,0))&amp;""),""))</f>
        <v/>
      </c>
    </row>
    <row r="259" ht="60" customHeight="1">
      <c r="A259" s="23">
        <f>IF(ISNUMBER(MATCH(255,Responses!$AS$2:$AS$301,0)),255,"")</f>
        <v/>
      </c>
      <c r="B259" s="23">
        <f>IF($A259="","",IFERROR(TRIM(INDEX(Responses!$A$2:$AN$301,MATCH($A259,Responses!$AS$2:$AS$301,0),MATCH(Lists!$B$3,Responses!$A$1:$AN$1,0))&amp;""),""))</f>
        <v/>
      </c>
      <c r="C259" s="23">
        <f>IF($A259="","",IF(IFERROR(TRIM(INDEX(Responses!$A$2:$AN$301,MATCH($A259,Responses!$AS$2:$AS$301,0),MATCH(Lists!$B$5,Responses!$A$1:$AN$1,0))&amp;""),"")&lt;&gt;"",IFERROR(TRIM(INDEX(Responses!$A$2:$AN$301,MATCH($A259,Responses!$AS$2:$AS$301,0),MATCH(Lists!$B$5,Responses!$A$1:$AN$1,0))&amp;""),""),IFERROR(TRIM(INDEX(Responses!$A$2:$AN$301,MATCH($A259,Responses!$AS$2:$AS$301,0),MATCH(Lists!$B$6,Responses!$A$1:$AN$1,0))&amp;""),"")))</f>
        <v/>
      </c>
      <c r="D259" s="23">
        <f>IF($A259="","",IFERROR(TRIM(INDEX(Responses!$A$2:$AN$301,MATCH($A259,Responses!$AS$2:$AS$301,0),MATCH(Lists!$B$20,Responses!$A$1:$AN$1,0))&amp;""),""))</f>
        <v/>
      </c>
      <c r="E259" s="23">
        <f>IF($A259="","",IFERROR(TRIM(INDEX(Responses!$A$2:$AN$301,MATCH($A259,Responses!$AS$2:$AS$301,0),MATCH(Lists!$B$21,Responses!$A$1:$AN$1,0))&amp;""),""))</f>
        <v/>
      </c>
      <c r="F259" s="23">
        <f>IF($A259="","",IFERROR(TRIM(INDEX(Responses!$A$2:$AN$301,MATCH($A259,Responses!$AS$2:$AS$301,0),MATCH(Lists!$B$22,Responses!$A$1:$AN$1,0))&amp;""),""))</f>
        <v/>
      </c>
      <c r="G259" s="23">
        <f>IF($A259="","",IFERROR(TRIM(INDEX(Responses!$A$2:$AN$301,MATCH($A259,Responses!$AS$2:$AS$301,0),MATCH(Lists!$B$23,Responses!$A$1:$AN$1,0))&amp;""),""))</f>
        <v/>
      </c>
    </row>
    <row r="260" ht="60" customHeight="1">
      <c r="A260" s="23">
        <f>IF(ISNUMBER(MATCH(256,Responses!$AS$2:$AS$301,0)),256,"")</f>
        <v/>
      </c>
      <c r="B260" s="23">
        <f>IF($A260="","",IFERROR(TRIM(INDEX(Responses!$A$2:$AN$301,MATCH($A260,Responses!$AS$2:$AS$301,0),MATCH(Lists!$B$3,Responses!$A$1:$AN$1,0))&amp;""),""))</f>
        <v/>
      </c>
      <c r="C260" s="23">
        <f>IF($A260="","",IF(IFERROR(TRIM(INDEX(Responses!$A$2:$AN$301,MATCH($A260,Responses!$AS$2:$AS$301,0),MATCH(Lists!$B$5,Responses!$A$1:$AN$1,0))&amp;""),"")&lt;&gt;"",IFERROR(TRIM(INDEX(Responses!$A$2:$AN$301,MATCH($A260,Responses!$AS$2:$AS$301,0),MATCH(Lists!$B$5,Responses!$A$1:$AN$1,0))&amp;""),""),IFERROR(TRIM(INDEX(Responses!$A$2:$AN$301,MATCH($A260,Responses!$AS$2:$AS$301,0),MATCH(Lists!$B$6,Responses!$A$1:$AN$1,0))&amp;""),"")))</f>
        <v/>
      </c>
      <c r="D260" s="23">
        <f>IF($A260="","",IFERROR(TRIM(INDEX(Responses!$A$2:$AN$301,MATCH($A260,Responses!$AS$2:$AS$301,0),MATCH(Lists!$B$20,Responses!$A$1:$AN$1,0))&amp;""),""))</f>
        <v/>
      </c>
      <c r="E260" s="23">
        <f>IF($A260="","",IFERROR(TRIM(INDEX(Responses!$A$2:$AN$301,MATCH($A260,Responses!$AS$2:$AS$301,0),MATCH(Lists!$B$21,Responses!$A$1:$AN$1,0))&amp;""),""))</f>
        <v/>
      </c>
      <c r="F260" s="23">
        <f>IF($A260="","",IFERROR(TRIM(INDEX(Responses!$A$2:$AN$301,MATCH($A260,Responses!$AS$2:$AS$301,0),MATCH(Lists!$B$22,Responses!$A$1:$AN$1,0))&amp;""),""))</f>
        <v/>
      </c>
      <c r="G260" s="23">
        <f>IF($A260="","",IFERROR(TRIM(INDEX(Responses!$A$2:$AN$301,MATCH($A260,Responses!$AS$2:$AS$301,0),MATCH(Lists!$B$23,Responses!$A$1:$AN$1,0))&amp;""),""))</f>
        <v/>
      </c>
    </row>
    <row r="261" ht="60" customHeight="1">
      <c r="A261" s="23">
        <f>IF(ISNUMBER(MATCH(257,Responses!$AS$2:$AS$301,0)),257,"")</f>
        <v/>
      </c>
      <c r="B261" s="23">
        <f>IF($A261="","",IFERROR(TRIM(INDEX(Responses!$A$2:$AN$301,MATCH($A261,Responses!$AS$2:$AS$301,0),MATCH(Lists!$B$3,Responses!$A$1:$AN$1,0))&amp;""),""))</f>
        <v/>
      </c>
      <c r="C261" s="23">
        <f>IF($A261="","",IF(IFERROR(TRIM(INDEX(Responses!$A$2:$AN$301,MATCH($A261,Responses!$AS$2:$AS$301,0),MATCH(Lists!$B$5,Responses!$A$1:$AN$1,0))&amp;""),"")&lt;&gt;"",IFERROR(TRIM(INDEX(Responses!$A$2:$AN$301,MATCH($A261,Responses!$AS$2:$AS$301,0),MATCH(Lists!$B$5,Responses!$A$1:$AN$1,0))&amp;""),""),IFERROR(TRIM(INDEX(Responses!$A$2:$AN$301,MATCH($A261,Responses!$AS$2:$AS$301,0),MATCH(Lists!$B$6,Responses!$A$1:$AN$1,0))&amp;""),"")))</f>
        <v/>
      </c>
      <c r="D261" s="23">
        <f>IF($A261="","",IFERROR(TRIM(INDEX(Responses!$A$2:$AN$301,MATCH($A261,Responses!$AS$2:$AS$301,0),MATCH(Lists!$B$20,Responses!$A$1:$AN$1,0))&amp;""),""))</f>
        <v/>
      </c>
      <c r="E261" s="23">
        <f>IF($A261="","",IFERROR(TRIM(INDEX(Responses!$A$2:$AN$301,MATCH($A261,Responses!$AS$2:$AS$301,0),MATCH(Lists!$B$21,Responses!$A$1:$AN$1,0))&amp;""),""))</f>
        <v/>
      </c>
      <c r="F261" s="23">
        <f>IF($A261="","",IFERROR(TRIM(INDEX(Responses!$A$2:$AN$301,MATCH($A261,Responses!$AS$2:$AS$301,0),MATCH(Lists!$B$22,Responses!$A$1:$AN$1,0))&amp;""),""))</f>
        <v/>
      </c>
      <c r="G261" s="23">
        <f>IF($A261="","",IFERROR(TRIM(INDEX(Responses!$A$2:$AN$301,MATCH($A261,Responses!$AS$2:$AS$301,0),MATCH(Lists!$B$23,Responses!$A$1:$AN$1,0))&amp;""),""))</f>
        <v/>
      </c>
    </row>
    <row r="262" ht="60" customHeight="1">
      <c r="A262" s="23">
        <f>IF(ISNUMBER(MATCH(258,Responses!$AS$2:$AS$301,0)),258,"")</f>
        <v/>
      </c>
      <c r="B262" s="23">
        <f>IF($A262="","",IFERROR(TRIM(INDEX(Responses!$A$2:$AN$301,MATCH($A262,Responses!$AS$2:$AS$301,0),MATCH(Lists!$B$3,Responses!$A$1:$AN$1,0))&amp;""),""))</f>
        <v/>
      </c>
      <c r="C262" s="23">
        <f>IF($A262="","",IF(IFERROR(TRIM(INDEX(Responses!$A$2:$AN$301,MATCH($A262,Responses!$AS$2:$AS$301,0),MATCH(Lists!$B$5,Responses!$A$1:$AN$1,0))&amp;""),"")&lt;&gt;"",IFERROR(TRIM(INDEX(Responses!$A$2:$AN$301,MATCH($A262,Responses!$AS$2:$AS$301,0),MATCH(Lists!$B$5,Responses!$A$1:$AN$1,0))&amp;""),""),IFERROR(TRIM(INDEX(Responses!$A$2:$AN$301,MATCH($A262,Responses!$AS$2:$AS$301,0),MATCH(Lists!$B$6,Responses!$A$1:$AN$1,0))&amp;""),"")))</f>
        <v/>
      </c>
      <c r="D262" s="23">
        <f>IF($A262="","",IFERROR(TRIM(INDEX(Responses!$A$2:$AN$301,MATCH($A262,Responses!$AS$2:$AS$301,0),MATCH(Lists!$B$20,Responses!$A$1:$AN$1,0))&amp;""),""))</f>
        <v/>
      </c>
      <c r="E262" s="23">
        <f>IF($A262="","",IFERROR(TRIM(INDEX(Responses!$A$2:$AN$301,MATCH($A262,Responses!$AS$2:$AS$301,0),MATCH(Lists!$B$21,Responses!$A$1:$AN$1,0))&amp;""),""))</f>
        <v/>
      </c>
      <c r="F262" s="23">
        <f>IF($A262="","",IFERROR(TRIM(INDEX(Responses!$A$2:$AN$301,MATCH($A262,Responses!$AS$2:$AS$301,0),MATCH(Lists!$B$22,Responses!$A$1:$AN$1,0))&amp;""),""))</f>
        <v/>
      </c>
      <c r="G262" s="23">
        <f>IF($A262="","",IFERROR(TRIM(INDEX(Responses!$A$2:$AN$301,MATCH($A262,Responses!$AS$2:$AS$301,0),MATCH(Lists!$B$23,Responses!$A$1:$AN$1,0))&amp;""),""))</f>
        <v/>
      </c>
    </row>
    <row r="263" ht="60" customHeight="1">
      <c r="A263" s="23">
        <f>IF(ISNUMBER(MATCH(259,Responses!$AS$2:$AS$301,0)),259,"")</f>
        <v/>
      </c>
      <c r="B263" s="23">
        <f>IF($A263="","",IFERROR(TRIM(INDEX(Responses!$A$2:$AN$301,MATCH($A263,Responses!$AS$2:$AS$301,0),MATCH(Lists!$B$3,Responses!$A$1:$AN$1,0))&amp;""),""))</f>
        <v/>
      </c>
      <c r="C263" s="23">
        <f>IF($A263="","",IF(IFERROR(TRIM(INDEX(Responses!$A$2:$AN$301,MATCH($A263,Responses!$AS$2:$AS$301,0),MATCH(Lists!$B$5,Responses!$A$1:$AN$1,0))&amp;""),"")&lt;&gt;"",IFERROR(TRIM(INDEX(Responses!$A$2:$AN$301,MATCH($A263,Responses!$AS$2:$AS$301,0),MATCH(Lists!$B$5,Responses!$A$1:$AN$1,0))&amp;""),""),IFERROR(TRIM(INDEX(Responses!$A$2:$AN$301,MATCH($A263,Responses!$AS$2:$AS$301,0),MATCH(Lists!$B$6,Responses!$A$1:$AN$1,0))&amp;""),"")))</f>
        <v/>
      </c>
      <c r="D263" s="23">
        <f>IF($A263="","",IFERROR(TRIM(INDEX(Responses!$A$2:$AN$301,MATCH($A263,Responses!$AS$2:$AS$301,0),MATCH(Lists!$B$20,Responses!$A$1:$AN$1,0))&amp;""),""))</f>
        <v/>
      </c>
      <c r="E263" s="23">
        <f>IF($A263="","",IFERROR(TRIM(INDEX(Responses!$A$2:$AN$301,MATCH($A263,Responses!$AS$2:$AS$301,0),MATCH(Lists!$B$21,Responses!$A$1:$AN$1,0))&amp;""),""))</f>
        <v/>
      </c>
      <c r="F263" s="23">
        <f>IF($A263="","",IFERROR(TRIM(INDEX(Responses!$A$2:$AN$301,MATCH($A263,Responses!$AS$2:$AS$301,0),MATCH(Lists!$B$22,Responses!$A$1:$AN$1,0))&amp;""),""))</f>
        <v/>
      </c>
      <c r="G263" s="23">
        <f>IF($A263="","",IFERROR(TRIM(INDEX(Responses!$A$2:$AN$301,MATCH($A263,Responses!$AS$2:$AS$301,0),MATCH(Lists!$B$23,Responses!$A$1:$AN$1,0))&amp;""),""))</f>
        <v/>
      </c>
    </row>
    <row r="264" ht="60" customHeight="1">
      <c r="A264" s="23">
        <f>IF(ISNUMBER(MATCH(260,Responses!$AS$2:$AS$301,0)),260,"")</f>
        <v/>
      </c>
      <c r="B264" s="23">
        <f>IF($A264="","",IFERROR(TRIM(INDEX(Responses!$A$2:$AN$301,MATCH($A264,Responses!$AS$2:$AS$301,0),MATCH(Lists!$B$3,Responses!$A$1:$AN$1,0))&amp;""),""))</f>
        <v/>
      </c>
      <c r="C264" s="23">
        <f>IF($A264="","",IF(IFERROR(TRIM(INDEX(Responses!$A$2:$AN$301,MATCH($A264,Responses!$AS$2:$AS$301,0),MATCH(Lists!$B$5,Responses!$A$1:$AN$1,0))&amp;""),"")&lt;&gt;"",IFERROR(TRIM(INDEX(Responses!$A$2:$AN$301,MATCH($A264,Responses!$AS$2:$AS$301,0),MATCH(Lists!$B$5,Responses!$A$1:$AN$1,0))&amp;""),""),IFERROR(TRIM(INDEX(Responses!$A$2:$AN$301,MATCH($A264,Responses!$AS$2:$AS$301,0),MATCH(Lists!$B$6,Responses!$A$1:$AN$1,0))&amp;""),"")))</f>
        <v/>
      </c>
      <c r="D264" s="23">
        <f>IF($A264="","",IFERROR(TRIM(INDEX(Responses!$A$2:$AN$301,MATCH($A264,Responses!$AS$2:$AS$301,0),MATCH(Lists!$B$20,Responses!$A$1:$AN$1,0))&amp;""),""))</f>
        <v/>
      </c>
      <c r="E264" s="23">
        <f>IF($A264="","",IFERROR(TRIM(INDEX(Responses!$A$2:$AN$301,MATCH($A264,Responses!$AS$2:$AS$301,0),MATCH(Lists!$B$21,Responses!$A$1:$AN$1,0))&amp;""),""))</f>
        <v/>
      </c>
      <c r="F264" s="23">
        <f>IF($A264="","",IFERROR(TRIM(INDEX(Responses!$A$2:$AN$301,MATCH($A264,Responses!$AS$2:$AS$301,0),MATCH(Lists!$B$22,Responses!$A$1:$AN$1,0))&amp;""),""))</f>
        <v/>
      </c>
      <c r="G264" s="23">
        <f>IF($A264="","",IFERROR(TRIM(INDEX(Responses!$A$2:$AN$301,MATCH($A264,Responses!$AS$2:$AS$301,0),MATCH(Lists!$B$23,Responses!$A$1:$AN$1,0))&amp;""),""))</f>
        <v/>
      </c>
    </row>
    <row r="265" ht="60" customHeight="1">
      <c r="A265" s="23">
        <f>IF(ISNUMBER(MATCH(261,Responses!$AS$2:$AS$301,0)),261,"")</f>
        <v/>
      </c>
      <c r="B265" s="23">
        <f>IF($A265="","",IFERROR(TRIM(INDEX(Responses!$A$2:$AN$301,MATCH($A265,Responses!$AS$2:$AS$301,0),MATCH(Lists!$B$3,Responses!$A$1:$AN$1,0))&amp;""),""))</f>
        <v/>
      </c>
      <c r="C265" s="23">
        <f>IF($A265="","",IF(IFERROR(TRIM(INDEX(Responses!$A$2:$AN$301,MATCH($A265,Responses!$AS$2:$AS$301,0),MATCH(Lists!$B$5,Responses!$A$1:$AN$1,0))&amp;""),"")&lt;&gt;"",IFERROR(TRIM(INDEX(Responses!$A$2:$AN$301,MATCH($A265,Responses!$AS$2:$AS$301,0),MATCH(Lists!$B$5,Responses!$A$1:$AN$1,0))&amp;""),""),IFERROR(TRIM(INDEX(Responses!$A$2:$AN$301,MATCH($A265,Responses!$AS$2:$AS$301,0),MATCH(Lists!$B$6,Responses!$A$1:$AN$1,0))&amp;""),"")))</f>
        <v/>
      </c>
      <c r="D265" s="23">
        <f>IF($A265="","",IFERROR(TRIM(INDEX(Responses!$A$2:$AN$301,MATCH($A265,Responses!$AS$2:$AS$301,0),MATCH(Lists!$B$20,Responses!$A$1:$AN$1,0))&amp;""),""))</f>
        <v/>
      </c>
      <c r="E265" s="23">
        <f>IF($A265="","",IFERROR(TRIM(INDEX(Responses!$A$2:$AN$301,MATCH($A265,Responses!$AS$2:$AS$301,0),MATCH(Lists!$B$21,Responses!$A$1:$AN$1,0))&amp;""),""))</f>
        <v/>
      </c>
      <c r="F265" s="23">
        <f>IF($A265="","",IFERROR(TRIM(INDEX(Responses!$A$2:$AN$301,MATCH($A265,Responses!$AS$2:$AS$301,0),MATCH(Lists!$B$22,Responses!$A$1:$AN$1,0))&amp;""),""))</f>
        <v/>
      </c>
      <c r="G265" s="23">
        <f>IF($A265="","",IFERROR(TRIM(INDEX(Responses!$A$2:$AN$301,MATCH($A265,Responses!$AS$2:$AS$301,0),MATCH(Lists!$B$23,Responses!$A$1:$AN$1,0))&amp;""),""))</f>
        <v/>
      </c>
    </row>
    <row r="266" ht="60" customHeight="1">
      <c r="A266" s="23">
        <f>IF(ISNUMBER(MATCH(262,Responses!$AS$2:$AS$301,0)),262,"")</f>
        <v/>
      </c>
      <c r="B266" s="23">
        <f>IF($A266="","",IFERROR(TRIM(INDEX(Responses!$A$2:$AN$301,MATCH($A266,Responses!$AS$2:$AS$301,0),MATCH(Lists!$B$3,Responses!$A$1:$AN$1,0))&amp;""),""))</f>
        <v/>
      </c>
      <c r="C266" s="23">
        <f>IF($A266="","",IF(IFERROR(TRIM(INDEX(Responses!$A$2:$AN$301,MATCH($A266,Responses!$AS$2:$AS$301,0),MATCH(Lists!$B$5,Responses!$A$1:$AN$1,0))&amp;""),"")&lt;&gt;"",IFERROR(TRIM(INDEX(Responses!$A$2:$AN$301,MATCH($A266,Responses!$AS$2:$AS$301,0),MATCH(Lists!$B$5,Responses!$A$1:$AN$1,0))&amp;""),""),IFERROR(TRIM(INDEX(Responses!$A$2:$AN$301,MATCH($A266,Responses!$AS$2:$AS$301,0),MATCH(Lists!$B$6,Responses!$A$1:$AN$1,0))&amp;""),"")))</f>
        <v/>
      </c>
      <c r="D266" s="23">
        <f>IF($A266="","",IFERROR(TRIM(INDEX(Responses!$A$2:$AN$301,MATCH($A266,Responses!$AS$2:$AS$301,0),MATCH(Lists!$B$20,Responses!$A$1:$AN$1,0))&amp;""),""))</f>
        <v/>
      </c>
      <c r="E266" s="23">
        <f>IF($A266="","",IFERROR(TRIM(INDEX(Responses!$A$2:$AN$301,MATCH($A266,Responses!$AS$2:$AS$301,0),MATCH(Lists!$B$21,Responses!$A$1:$AN$1,0))&amp;""),""))</f>
        <v/>
      </c>
      <c r="F266" s="23">
        <f>IF($A266="","",IFERROR(TRIM(INDEX(Responses!$A$2:$AN$301,MATCH($A266,Responses!$AS$2:$AS$301,0),MATCH(Lists!$B$22,Responses!$A$1:$AN$1,0))&amp;""),""))</f>
        <v/>
      </c>
      <c r="G266" s="23">
        <f>IF($A266="","",IFERROR(TRIM(INDEX(Responses!$A$2:$AN$301,MATCH($A266,Responses!$AS$2:$AS$301,0),MATCH(Lists!$B$23,Responses!$A$1:$AN$1,0))&amp;""),""))</f>
        <v/>
      </c>
    </row>
    <row r="267" ht="60" customHeight="1">
      <c r="A267" s="23">
        <f>IF(ISNUMBER(MATCH(263,Responses!$AS$2:$AS$301,0)),263,"")</f>
        <v/>
      </c>
      <c r="B267" s="23">
        <f>IF($A267="","",IFERROR(TRIM(INDEX(Responses!$A$2:$AN$301,MATCH($A267,Responses!$AS$2:$AS$301,0),MATCH(Lists!$B$3,Responses!$A$1:$AN$1,0))&amp;""),""))</f>
        <v/>
      </c>
      <c r="C267" s="23">
        <f>IF($A267="","",IF(IFERROR(TRIM(INDEX(Responses!$A$2:$AN$301,MATCH($A267,Responses!$AS$2:$AS$301,0),MATCH(Lists!$B$5,Responses!$A$1:$AN$1,0))&amp;""),"")&lt;&gt;"",IFERROR(TRIM(INDEX(Responses!$A$2:$AN$301,MATCH($A267,Responses!$AS$2:$AS$301,0),MATCH(Lists!$B$5,Responses!$A$1:$AN$1,0))&amp;""),""),IFERROR(TRIM(INDEX(Responses!$A$2:$AN$301,MATCH($A267,Responses!$AS$2:$AS$301,0),MATCH(Lists!$B$6,Responses!$A$1:$AN$1,0))&amp;""),"")))</f>
        <v/>
      </c>
      <c r="D267" s="23">
        <f>IF($A267="","",IFERROR(TRIM(INDEX(Responses!$A$2:$AN$301,MATCH($A267,Responses!$AS$2:$AS$301,0),MATCH(Lists!$B$20,Responses!$A$1:$AN$1,0))&amp;""),""))</f>
        <v/>
      </c>
      <c r="E267" s="23">
        <f>IF($A267="","",IFERROR(TRIM(INDEX(Responses!$A$2:$AN$301,MATCH($A267,Responses!$AS$2:$AS$301,0),MATCH(Lists!$B$21,Responses!$A$1:$AN$1,0))&amp;""),""))</f>
        <v/>
      </c>
      <c r="F267" s="23">
        <f>IF($A267="","",IFERROR(TRIM(INDEX(Responses!$A$2:$AN$301,MATCH($A267,Responses!$AS$2:$AS$301,0),MATCH(Lists!$B$22,Responses!$A$1:$AN$1,0))&amp;""),""))</f>
        <v/>
      </c>
      <c r="G267" s="23">
        <f>IF($A267="","",IFERROR(TRIM(INDEX(Responses!$A$2:$AN$301,MATCH($A267,Responses!$AS$2:$AS$301,0),MATCH(Lists!$B$23,Responses!$A$1:$AN$1,0))&amp;""),""))</f>
        <v/>
      </c>
    </row>
    <row r="268" ht="60" customHeight="1">
      <c r="A268" s="23">
        <f>IF(ISNUMBER(MATCH(264,Responses!$AS$2:$AS$301,0)),264,"")</f>
        <v/>
      </c>
      <c r="B268" s="23">
        <f>IF($A268="","",IFERROR(TRIM(INDEX(Responses!$A$2:$AN$301,MATCH($A268,Responses!$AS$2:$AS$301,0),MATCH(Lists!$B$3,Responses!$A$1:$AN$1,0))&amp;""),""))</f>
        <v/>
      </c>
      <c r="C268" s="23">
        <f>IF($A268="","",IF(IFERROR(TRIM(INDEX(Responses!$A$2:$AN$301,MATCH($A268,Responses!$AS$2:$AS$301,0),MATCH(Lists!$B$5,Responses!$A$1:$AN$1,0))&amp;""),"")&lt;&gt;"",IFERROR(TRIM(INDEX(Responses!$A$2:$AN$301,MATCH($A268,Responses!$AS$2:$AS$301,0),MATCH(Lists!$B$5,Responses!$A$1:$AN$1,0))&amp;""),""),IFERROR(TRIM(INDEX(Responses!$A$2:$AN$301,MATCH($A268,Responses!$AS$2:$AS$301,0),MATCH(Lists!$B$6,Responses!$A$1:$AN$1,0))&amp;""),"")))</f>
        <v/>
      </c>
      <c r="D268" s="23">
        <f>IF($A268="","",IFERROR(TRIM(INDEX(Responses!$A$2:$AN$301,MATCH($A268,Responses!$AS$2:$AS$301,0),MATCH(Lists!$B$20,Responses!$A$1:$AN$1,0))&amp;""),""))</f>
        <v/>
      </c>
      <c r="E268" s="23">
        <f>IF($A268="","",IFERROR(TRIM(INDEX(Responses!$A$2:$AN$301,MATCH($A268,Responses!$AS$2:$AS$301,0),MATCH(Lists!$B$21,Responses!$A$1:$AN$1,0))&amp;""),""))</f>
        <v/>
      </c>
      <c r="F268" s="23">
        <f>IF($A268="","",IFERROR(TRIM(INDEX(Responses!$A$2:$AN$301,MATCH($A268,Responses!$AS$2:$AS$301,0),MATCH(Lists!$B$22,Responses!$A$1:$AN$1,0))&amp;""),""))</f>
        <v/>
      </c>
      <c r="G268" s="23">
        <f>IF($A268="","",IFERROR(TRIM(INDEX(Responses!$A$2:$AN$301,MATCH($A268,Responses!$AS$2:$AS$301,0),MATCH(Lists!$B$23,Responses!$A$1:$AN$1,0))&amp;""),""))</f>
        <v/>
      </c>
    </row>
    <row r="269" ht="60" customHeight="1">
      <c r="A269" s="23">
        <f>IF(ISNUMBER(MATCH(265,Responses!$AS$2:$AS$301,0)),265,"")</f>
        <v/>
      </c>
      <c r="B269" s="23">
        <f>IF($A269="","",IFERROR(TRIM(INDEX(Responses!$A$2:$AN$301,MATCH($A269,Responses!$AS$2:$AS$301,0),MATCH(Lists!$B$3,Responses!$A$1:$AN$1,0))&amp;""),""))</f>
        <v/>
      </c>
      <c r="C269" s="23">
        <f>IF($A269="","",IF(IFERROR(TRIM(INDEX(Responses!$A$2:$AN$301,MATCH($A269,Responses!$AS$2:$AS$301,0),MATCH(Lists!$B$5,Responses!$A$1:$AN$1,0))&amp;""),"")&lt;&gt;"",IFERROR(TRIM(INDEX(Responses!$A$2:$AN$301,MATCH($A269,Responses!$AS$2:$AS$301,0),MATCH(Lists!$B$5,Responses!$A$1:$AN$1,0))&amp;""),""),IFERROR(TRIM(INDEX(Responses!$A$2:$AN$301,MATCH($A269,Responses!$AS$2:$AS$301,0),MATCH(Lists!$B$6,Responses!$A$1:$AN$1,0))&amp;""),"")))</f>
        <v/>
      </c>
      <c r="D269" s="23">
        <f>IF($A269="","",IFERROR(TRIM(INDEX(Responses!$A$2:$AN$301,MATCH($A269,Responses!$AS$2:$AS$301,0),MATCH(Lists!$B$20,Responses!$A$1:$AN$1,0))&amp;""),""))</f>
        <v/>
      </c>
      <c r="E269" s="23">
        <f>IF($A269="","",IFERROR(TRIM(INDEX(Responses!$A$2:$AN$301,MATCH($A269,Responses!$AS$2:$AS$301,0),MATCH(Lists!$B$21,Responses!$A$1:$AN$1,0))&amp;""),""))</f>
        <v/>
      </c>
      <c r="F269" s="23">
        <f>IF($A269="","",IFERROR(TRIM(INDEX(Responses!$A$2:$AN$301,MATCH($A269,Responses!$AS$2:$AS$301,0),MATCH(Lists!$B$22,Responses!$A$1:$AN$1,0))&amp;""),""))</f>
        <v/>
      </c>
      <c r="G269" s="23">
        <f>IF($A269="","",IFERROR(TRIM(INDEX(Responses!$A$2:$AN$301,MATCH($A269,Responses!$AS$2:$AS$301,0),MATCH(Lists!$B$23,Responses!$A$1:$AN$1,0))&amp;""),""))</f>
        <v/>
      </c>
    </row>
    <row r="270" ht="60" customHeight="1">
      <c r="A270" s="23">
        <f>IF(ISNUMBER(MATCH(266,Responses!$AS$2:$AS$301,0)),266,"")</f>
        <v/>
      </c>
      <c r="B270" s="23">
        <f>IF($A270="","",IFERROR(TRIM(INDEX(Responses!$A$2:$AN$301,MATCH($A270,Responses!$AS$2:$AS$301,0),MATCH(Lists!$B$3,Responses!$A$1:$AN$1,0))&amp;""),""))</f>
        <v/>
      </c>
      <c r="C270" s="23">
        <f>IF($A270="","",IF(IFERROR(TRIM(INDEX(Responses!$A$2:$AN$301,MATCH($A270,Responses!$AS$2:$AS$301,0),MATCH(Lists!$B$5,Responses!$A$1:$AN$1,0))&amp;""),"")&lt;&gt;"",IFERROR(TRIM(INDEX(Responses!$A$2:$AN$301,MATCH($A270,Responses!$AS$2:$AS$301,0),MATCH(Lists!$B$5,Responses!$A$1:$AN$1,0))&amp;""),""),IFERROR(TRIM(INDEX(Responses!$A$2:$AN$301,MATCH($A270,Responses!$AS$2:$AS$301,0),MATCH(Lists!$B$6,Responses!$A$1:$AN$1,0))&amp;""),"")))</f>
        <v/>
      </c>
      <c r="D270" s="23">
        <f>IF($A270="","",IFERROR(TRIM(INDEX(Responses!$A$2:$AN$301,MATCH($A270,Responses!$AS$2:$AS$301,0),MATCH(Lists!$B$20,Responses!$A$1:$AN$1,0))&amp;""),""))</f>
        <v/>
      </c>
      <c r="E270" s="23">
        <f>IF($A270="","",IFERROR(TRIM(INDEX(Responses!$A$2:$AN$301,MATCH($A270,Responses!$AS$2:$AS$301,0),MATCH(Lists!$B$21,Responses!$A$1:$AN$1,0))&amp;""),""))</f>
        <v/>
      </c>
      <c r="F270" s="23">
        <f>IF($A270="","",IFERROR(TRIM(INDEX(Responses!$A$2:$AN$301,MATCH($A270,Responses!$AS$2:$AS$301,0),MATCH(Lists!$B$22,Responses!$A$1:$AN$1,0))&amp;""),""))</f>
        <v/>
      </c>
      <c r="G270" s="23">
        <f>IF($A270="","",IFERROR(TRIM(INDEX(Responses!$A$2:$AN$301,MATCH($A270,Responses!$AS$2:$AS$301,0),MATCH(Lists!$B$23,Responses!$A$1:$AN$1,0))&amp;""),""))</f>
        <v/>
      </c>
    </row>
    <row r="271" ht="60" customHeight="1">
      <c r="A271" s="23">
        <f>IF(ISNUMBER(MATCH(267,Responses!$AS$2:$AS$301,0)),267,"")</f>
        <v/>
      </c>
      <c r="B271" s="23">
        <f>IF($A271="","",IFERROR(TRIM(INDEX(Responses!$A$2:$AN$301,MATCH($A271,Responses!$AS$2:$AS$301,0),MATCH(Lists!$B$3,Responses!$A$1:$AN$1,0))&amp;""),""))</f>
        <v/>
      </c>
      <c r="C271" s="23">
        <f>IF($A271="","",IF(IFERROR(TRIM(INDEX(Responses!$A$2:$AN$301,MATCH($A271,Responses!$AS$2:$AS$301,0),MATCH(Lists!$B$5,Responses!$A$1:$AN$1,0))&amp;""),"")&lt;&gt;"",IFERROR(TRIM(INDEX(Responses!$A$2:$AN$301,MATCH($A271,Responses!$AS$2:$AS$301,0),MATCH(Lists!$B$5,Responses!$A$1:$AN$1,0))&amp;""),""),IFERROR(TRIM(INDEX(Responses!$A$2:$AN$301,MATCH($A271,Responses!$AS$2:$AS$301,0),MATCH(Lists!$B$6,Responses!$A$1:$AN$1,0))&amp;""),"")))</f>
        <v/>
      </c>
      <c r="D271" s="23">
        <f>IF($A271="","",IFERROR(TRIM(INDEX(Responses!$A$2:$AN$301,MATCH($A271,Responses!$AS$2:$AS$301,0),MATCH(Lists!$B$20,Responses!$A$1:$AN$1,0))&amp;""),""))</f>
        <v/>
      </c>
      <c r="E271" s="23">
        <f>IF($A271="","",IFERROR(TRIM(INDEX(Responses!$A$2:$AN$301,MATCH($A271,Responses!$AS$2:$AS$301,0),MATCH(Lists!$B$21,Responses!$A$1:$AN$1,0))&amp;""),""))</f>
        <v/>
      </c>
      <c r="F271" s="23">
        <f>IF($A271="","",IFERROR(TRIM(INDEX(Responses!$A$2:$AN$301,MATCH($A271,Responses!$AS$2:$AS$301,0),MATCH(Lists!$B$22,Responses!$A$1:$AN$1,0))&amp;""),""))</f>
        <v/>
      </c>
      <c r="G271" s="23">
        <f>IF($A271="","",IFERROR(TRIM(INDEX(Responses!$A$2:$AN$301,MATCH($A271,Responses!$AS$2:$AS$301,0),MATCH(Lists!$B$23,Responses!$A$1:$AN$1,0))&amp;""),""))</f>
        <v/>
      </c>
    </row>
    <row r="272" ht="60" customHeight="1">
      <c r="A272" s="23">
        <f>IF(ISNUMBER(MATCH(268,Responses!$AS$2:$AS$301,0)),268,"")</f>
        <v/>
      </c>
      <c r="B272" s="23">
        <f>IF($A272="","",IFERROR(TRIM(INDEX(Responses!$A$2:$AN$301,MATCH($A272,Responses!$AS$2:$AS$301,0),MATCH(Lists!$B$3,Responses!$A$1:$AN$1,0))&amp;""),""))</f>
        <v/>
      </c>
      <c r="C272" s="23">
        <f>IF($A272="","",IF(IFERROR(TRIM(INDEX(Responses!$A$2:$AN$301,MATCH($A272,Responses!$AS$2:$AS$301,0),MATCH(Lists!$B$5,Responses!$A$1:$AN$1,0))&amp;""),"")&lt;&gt;"",IFERROR(TRIM(INDEX(Responses!$A$2:$AN$301,MATCH($A272,Responses!$AS$2:$AS$301,0),MATCH(Lists!$B$5,Responses!$A$1:$AN$1,0))&amp;""),""),IFERROR(TRIM(INDEX(Responses!$A$2:$AN$301,MATCH($A272,Responses!$AS$2:$AS$301,0),MATCH(Lists!$B$6,Responses!$A$1:$AN$1,0))&amp;""),"")))</f>
        <v/>
      </c>
      <c r="D272" s="23">
        <f>IF($A272="","",IFERROR(TRIM(INDEX(Responses!$A$2:$AN$301,MATCH($A272,Responses!$AS$2:$AS$301,0),MATCH(Lists!$B$20,Responses!$A$1:$AN$1,0))&amp;""),""))</f>
        <v/>
      </c>
      <c r="E272" s="23">
        <f>IF($A272="","",IFERROR(TRIM(INDEX(Responses!$A$2:$AN$301,MATCH($A272,Responses!$AS$2:$AS$301,0),MATCH(Lists!$B$21,Responses!$A$1:$AN$1,0))&amp;""),""))</f>
        <v/>
      </c>
      <c r="F272" s="23">
        <f>IF($A272="","",IFERROR(TRIM(INDEX(Responses!$A$2:$AN$301,MATCH($A272,Responses!$AS$2:$AS$301,0),MATCH(Lists!$B$22,Responses!$A$1:$AN$1,0))&amp;""),""))</f>
        <v/>
      </c>
      <c r="G272" s="23">
        <f>IF($A272="","",IFERROR(TRIM(INDEX(Responses!$A$2:$AN$301,MATCH($A272,Responses!$AS$2:$AS$301,0),MATCH(Lists!$B$23,Responses!$A$1:$AN$1,0))&amp;""),""))</f>
        <v/>
      </c>
    </row>
    <row r="273" ht="60" customHeight="1">
      <c r="A273" s="23">
        <f>IF(ISNUMBER(MATCH(269,Responses!$AS$2:$AS$301,0)),269,"")</f>
        <v/>
      </c>
      <c r="B273" s="23">
        <f>IF($A273="","",IFERROR(TRIM(INDEX(Responses!$A$2:$AN$301,MATCH($A273,Responses!$AS$2:$AS$301,0),MATCH(Lists!$B$3,Responses!$A$1:$AN$1,0))&amp;""),""))</f>
        <v/>
      </c>
      <c r="C273" s="23">
        <f>IF($A273="","",IF(IFERROR(TRIM(INDEX(Responses!$A$2:$AN$301,MATCH($A273,Responses!$AS$2:$AS$301,0),MATCH(Lists!$B$5,Responses!$A$1:$AN$1,0))&amp;""),"")&lt;&gt;"",IFERROR(TRIM(INDEX(Responses!$A$2:$AN$301,MATCH($A273,Responses!$AS$2:$AS$301,0),MATCH(Lists!$B$5,Responses!$A$1:$AN$1,0))&amp;""),""),IFERROR(TRIM(INDEX(Responses!$A$2:$AN$301,MATCH($A273,Responses!$AS$2:$AS$301,0),MATCH(Lists!$B$6,Responses!$A$1:$AN$1,0))&amp;""),"")))</f>
        <v/>
      </c>
      <c r="D273" s="23">
        <f>IF($A273="","",IFERROR(TRIM(INDEX(Responses!$A$2:$AN$301,MATCH($A273,Responses!$AS$2:$AS$301,0),MATCH(Lists!$B$20,Responses!$A$1:$AN$1,0))&amp;""),""))</f>
        <v/>
      </c>
      <c r="E273" s="23">
        <f>IF($A273="","",IFERROR(TRIM(INDEX(Responses!$A$2:$AN$301,MATCH($A273,Responses!$AS$2:$AS$301,0),MATCH(Lists!$B$21,Responses!$A$1:$AN$1,0))&amp;""),""))</f>
        <v/>
      </c>
      <c r="F273" s="23">
        <f>IF($A273="","",IFERROR(TRIM(INDEX(Responses!$A$2:$AN$301,MATCH($A273,Responses!$AS$2:$AS$301,0),MATCH(Lists!$B$22,Responses!$A$1:$AN$1,0))&amp;""),""))</f>
        <v/>
      </c>
      <c r="G273" s="23">
        <f>IF($A273="","",IFERROR(TRIM(INDEX(Responses!$A$2:$AN$301,MATCH($A273,Responses!$AS$2:$AS$301,0),MATCH(Lists!$B$23,Responses!$A$1:$AN$1,0))&amp;""),""))</f>
        <v/>
      </c>
    </row>
    <row r="274" ht="60" customHeight="1">
      <c r="A274" s="23">
        <f>IF(ISNUMBER(MATCH(270,Responses!$AS$2:$AS$301,0)),270,"")</f>
        <v/>
      </c>
      <c r="B274" s="23">
        <f>IF($A274="","",IFERROR(TRIM(INDEX(Responses!$A$2:$AN$301,MATCH($A274,Responses!$AS$2:$AS$301,0),MATCH(Lists!$B$3,Responses!$A$1:$AN$1,0))&amp;""),""))</f>
        <v/>
      </c>
      <c r="C274" s="23">
        <f>IF($A274="","",IF(IFERROR(TRIM(INDEX(Responses!$A$2:$AN$301,MATCH($A274,Responses!$AS$2:$AS$301,0),MATCH(Lists!$B$5,Responses!$A$1:$AN$1,0))&amp;""),"")&lt;&gt;"",IFERROR(TRIM(INDEX(Responses!$A$2:$AN$301,MATCH($A274,Responses!$AS$2:$AS$301,0),MATCH(Lists!$B$5,Responses!$A$1:$AN$1,0))&amp;""),""),IFERROR(TRIM(INDEX(Responses!$A$2:$AN$301,MATCH($A274,Responses!$AS$2:$AS$301,0),MATCH(Lists!$B$6,Responses!$A$1:$AN$1,0))&amp;""),"")))</f>
        <v/>
      </c>
      <c r="D274" s="23">
        <f>IF($A274="","",IFERROR(TRIM(INDEX(Responses!$A$2:$AN$301,MATCH($A274,Responses!$AS$2:$AS$301,0),MATCH(Lists!$B$20,Responses!$A$1:$AN$1,0))&amp;""),""))</f>
        <v/>
      </c>
      <c r="E274" s="23">
        <f>IF($A274="","",IFERROR(TRIM(INDEX(Responses!$A$2:$AN$301,MATCH($A274,Responses!$AS$2:$AS$301,0),MATCH(Lists!$B$21,Responses!$A$1:$AN$1,0))&amp;""),""))</f>
        <v/>
      </c>
      <c r="F274" s="23">
        <f>IF($A274="","",IFERROR(TRIM(INDEX(Responses!$A$2:$AN$301,MATCH($A274,Responses!$AS$2:$AS$301,0),MATCH(Lists!$B$22,Responses!$A$1:$AN$1,0))&amp;""),""))</f>
        <v/>
      </c>
      <c r="G274" s="23">
        <f>IF($A274="","",IFERROR(TRIM(INDEX(Responses!$A$2:$AN$301,MATCH($A274,Responses!$AS$2:$AS$301,0),MATCH(Lists!$B$23,Responses!$A$1:$AN$1,0))&amp;""),""))</f>
        <v/>
      </c>
    </row>
    <row r="275" ht="60" customHeight="1">
      <c r="A275" s="23">
        <f>IF(ISNUMBER(MATCH(271,Responses!$AS$2:$AS$301,0)),271,"")</f>
        <v/>
      </c>
      <c r="B275" s="23">
        <f>IF($A275="","",IFERROR(TRIM(INDEX(Responses!$A$2:$AN$301,MATCH($A275,Responses!$AS$2:$AS$301,0),MATCH(Lists!$B$3,Responses!$A$1:$AN$1,0))&amp;""),""))</f>
        <v/>
      </c>
      <c r="C275" s="23">
        <f>IF($A275="","",IF(IFERROR(TRIM(INDEX(Responses!$A$2:$AN$301,MATCH($A275,Responses!$AS$2:$AS$301,0),MATCH(Lists!$B$5,Responses!$A$1:$AN$1,0))&amp;""),"")&lt;&gt;"",IFERROR(TRIM(INDEX(Responses!$A$2:$AN$301,MATCH($A275,Responses!$AS$2:$AS$301,0),MATCH(Lists!$B$5,Responses!$A$1:$AN$1,0))&amp;""),""),IFERROR(TRIM(INDEX(Responses!$A$2:$AN$301,MATCH($A275,Responses!$AS$2:$AS$301,0),MATCH(Lists!$B$6,Responses!$A$1:$AN$1,0))&amp;""),"")))</f>
        <v/>
      </c>
      <c r="D275" s="23">
        <f>IF($A275="","",IFERROR(TRIM(INDEX(Responses!$A$2:$AN$301,MATCH($A275,Responses!$AS$2:$AS$301,0),MATCH(Lists!$B$20,Responses!$A$1:$AN$1,0))&amp;""),""))</f>
        <v/>
      </c>
      <c r="E275" s="23">
        <f>IF($A275="","",IFERROR(TRIM(INDEX(Responses!$A$2:$AN$301,MATCH($A275,Responses!$AS$2:$AS$301,0),MATCH(Lists!$B$21,Responses!$A$1:$AN$1,0))&amp;""),""))</f>
        <v/>
      </c>
      <c r="F275" s="23">
        <f>IF($A275="","",IFERROR(TRIM(INDEX(Responses!$A$2:$AN$301,MATCH($A275,Responses!$AS$2:$AS$301,0),MATCH(Lists!$B$22,Responses!$A$1:$AN$1,0))&amp;""),""))</f>
        <v/>
      </c>
      <c r="G275" s="23">
        <f>IF($A275="","",IFERROR(TRIM(INDEX(Responses!$A$2:$AN$301,MATCH($A275,Responses!$AS$2:$AS$301,0),MATCH(Lists!$B$23,Responses!$A$1:$AN$1,0))&amp;""),""))</f>
        <v/>
      </c>
    </row>
    <row r="276" ht="60" customHeight="1">
      <c r="A276" s="23">
        <f>IF(ISNUMBER(MATCH(272,Responses!$AS$2:$AS$301,0)),272,"")</f>
        <v/>
      </c>
      <c r="B276" s="23">
        <f>IF($A276="","",IFERROR(TRIM(INDEX(Responses!$A$2:$AN$301,MATCH($A276,Responses!$AS$2:$AS$301,0),MATCH(Lists!$B$3,Responses!$A$1:$AN$1,0))&amp;""),""))</f>
        <v/>
      </c>
      <c r="C276" s="23">
        <f>IF($A276="","",IF(IFERROR(TRIM(INDEX(Responses!$A$2:$AN$301,MATCH($A276,Responses!$AS$2:$AS$301,0),MATCH(Lists!$B$5,Responses!$A$1:$AN$1,0))&amp;""),"")&lt;&gt;"",IFERROR(TRIM(INDEX(Responses!$A$2:$AN$301,MATCH($A276,Responses!$AS$2:$AS$301,0),MATCH(Lists!$B$5,Responses!$A$1:$AN$1,0))&amp;""),""),IFERROR(TRIM(INDEX(Responses!$A$2:$AN$301,MATCH($A276,Responses!$AS$2:$AS$301,0),MATCH(Lists!$B$6,Responses!$A$1:$AN$1,0))&amp;""),"")))</f>
        <v/>
      </c>
      <c r="D276" s="23">
        <f>IF($A276="","",IFERROR(TRIM(INDEX(Responses!$A$2:$AN$301,MATCH($A276,Responses!$AS$2:$AS$301,0),MATCH(Lists!$B$20,Responses!$A$1:$AN$1,0))&amp;""),""))</f>
        <v/>
      </c>
      <c r="E276" s="23">
        <f>IF($A276="","",IFERROR(TRIM(INDEX(Responses!$A$2:$AN$301,MATCH($A276,Responses!$AS$2:$AS$301,0),MATCH(Lists!$B$21,Responses!$A$1:$AN$1,0))&amp;""),""))</f>
        <v/>
      </c>
      <c r="F276" s="23">
        <f>IF($A276="","",IFERROR(TRIM(INDEX(Responses!$A$2:$AN$301,MATCH($A276,Responses!$AS$2:$AS$301,0),MATCH(Lists!$B$22,Responses!$A$1:$AN$1,0))&amp;""),""))</f>
        <v/>
      </c>
      <c r="G276" s="23">
        <f>IF($A276="","",IFERROR(TRIM(INDEX(Responses!$A$2:$AN$301,MATCH($A276,Responses!$AS$2:$AS$301,0),MATCH(Lists!$B$23,Responses!$A$1:$AN$1,0))&amp;""),""))</f>
        <v/>
      </c>
    </row>
    <row r="277" ht="60" customHeight="1">
      <c r="A277" s="23">
        <f>IF(ISNUMBER(MATCH(273,Responses!$AS$2:$AS$301,0)),273,"")</f>
        <v/>
      </c>
      <c r="B277" s="23">
        <f>IF($A277="","",IFERROR(TRIM(INDEX(Responses!$A$2:$AN$301,MATCH($A277,Responses!$AS$2:$AS$301,0),MATCH(Lists!$B$3,Responses!$A$1:$AN$1,0))&amp;""),""))</f>
        <v/>
      </c>
      <c r="C277" s="23">
        <f>IF($A277="","",IF(IFERROR(TRIM(INDEX(Responses!$A$2:$AN$301,MATCH($A277,Responses!$AS$2:$AS$301,0),MATCH(Lists!$B$5,Responses!$A$1:$AN$1,0))&amp;""),"")&lt;&gt;"",IFERROR(TRIM(INDEX(Responses!$A$2:$AN$301,MATCH($A277,Responses!$AS$2:$AS$301,0),MATCH(Lists!$B$5,Responses!$A$1:$AN$1,0))&amp;""),""),IFERROR(TRIM(INDEX(Responses!$A$2:$AN$301,MATCH($A277,Responses!$AS$2:$AS$301,0),MATCH(Lists!$B$6,Responses!$A$1:$AN$1,0))&amp;""),"")))</f>
        <v/>
      </c>
      <c r="D277" s="23">
        <f>IF($A277="","",IFERROR(TRIM(INDEX(Responses!$A$2:$AN$301,MATCH($A277,Responses!$AS$2:$AS$301,0),MATCH(Lists!$B$20,Responses!$A$1:$AN$1,0))&amp;""),""))</f>
        <v/>
      </c>
      <c r="E277" s="23">
        <f>IF($A277="","",IFERROR(TRIM(INDEX(Responses!$A$2:$AN$301,MATCH($A277,Responses!$AS$2:$AS$301,0),MATCH(Lists!$B$21,Responses!$A$1:$AN$1,0))&amp;""),""))</f>
        <v/>
      </c>
      <c r="F277" s="23">
        <f>IF($A277="","",IFERROR(TRIM(INDEX(Responses!$A$2:$AN$301,MATCH($A277,Responses!$AS$2:$AS$301,0),MATCH(Lists!$B$22,Responses!$A$1:$AN$1,0))&amp;""),""))</f>
        <v/>
      </c>
      <c r="G277" s="23">
        <f>IF($A277="","",IFERROR(TRIM(INDEX(Responses!$A$2:$AN$301,MATCH($A277,Responses!$AS$2:$AS$301,0),MATCH(Lists!$B$23,Responses!$A$1:$AN$1,0))&amp;""),""))</f>
        <v/>
      </c>
    </row>
    <row r="278" ht="60" customHeight="1">
      <c r="A278" s="23">
        <f>IF(ISNUMBER(MATCH(274,Responses!$AS$2:$AS$301,0)),274,"")</f>
        <v/>
      </c>
      <c r="B278" s="23">
        <f>IF($A278="","",IFERROR(TRIM(INDEX(Responses!$A$2:$AN$301,MATCH($A278,Responses!$AS$2:$AS$301,0),MATCH(Lists!$B$3,Responses!$A$1:$AN$1,0))&amp;""),""))</f>
        <v/>
      </c>
      <c r="C278" s="23">
        <f>IF($A278="","",IF(IFERROR(TRIM(INDEX(Responses!$A$2:$AN$301,MATCH($A278,Responses!$AS$2:$AS$301,0),MATCH(Lists!$B$5,Responses!$A$1:$AN$1,0))&amp;""),"")&lt;&gt;"",IFERROR(TRIM(INDEX(Responses!$A$2:$AN$301,MATCH($A278,Responses!$AS$2:$AS$301,0),MATCH(Lists!$B$5,Responses!$A$1:$AN$1,0))&amp;""),""),IFERROR(TRIM(INDEX(Responses!$A$2:$AN$301,MATCH($A278,Responses!$AS$2:$AS$301,0),MATCH(Lists!$B$6,Responses!$A$1:$AN$1,0))&amp;""),"")))</f>
        <v/>
      </c>
      <c r="D278" s="23">
        <f>IF($A278="","",IFERROR(TRIM(INDEX(Responses!$A$2:$AN$301,MATCH($A278,Responses!$AS$2:$AS$301,0),MATCH(Lists!$B$20,Responses!$A$1:$AN$1,0))&amp;""),""))</f>
        <v/>
      </c>
      <c r="E278" s="23">
        <f>IF($A278="","",IFERROR(TRIM(INDEX(Responses!$A$2:$AN$301,MATCH($A278,Responses!$AS$2:$AS$301,0),MATCH(Lists!$B$21,Responses!$A$1:$AN$1,0))&amp;""),""))</f>
        <v/>
      </c>
      <c r="F278" s="23">
        <f>IF($A278="","",IFERROR(TRIM(INDEX(Responses!$A$2:$AN$301,MATCH($A278,Responses!$AS$2:$AS$301,0),MATCH(Lists!$B$22,Responses!$A$1:$AN$1,0))&amp;""),""))</f>
        <v/>
      </c>
      <c r="G278" s="23">
        <f>IF($A278="","",IFERROR(TRIM(INDEX(Responses!$A$2:$AN$301,MATCH($A278,Responses!$AS$2:$AS$301,0),MATCH(Lists!$B$23,Responses!$A$1:$AN$1,0))&amp;""),""))</f>
        <v/>
      </c>
    </row>
    <row r="279" ht="60" customHeight="1">
      <c r="A279" s="23">
        <f>IF(ISNUMBER(MATCH(275,Responses!$AS$2:$AS$301,0)),275,"")</f>
        <v/>
      </c>
      <c r="B279" s="23">
        <f>IF($A279="","",IFERROR(TRIM(INDEX(Responses!$A$2:$AN$301,MATCH($A279,Responses!$AS$2:$AS$301,0),MATCH(Lists!$B$3,Responses!$A$1:$AN$1,0))&amp;""),""))</f>
        <v/>
      </c>
      <c r="C279" s="23">
        <f>IF($A279="","",IF(IFERROR(TRIM(INDEX(Responses!$A$2:$AN$301,MATCH($A279,Responses!$AS$2:$AS$301,0),MATCH(Lists!$B$5,Responses!$A$1:$AN$1,0))&amp;""),"")&lt;&gt;"",IFERROR(TRIM(INDEX(Responses!$A$2:$AN$301,MATCH($A279,Responses!$AS$2:$AS$301,0),MATCH(Lists!$B$5,Responses!$A$1:$AN$1,0))&amp;""),""),IFERROR(TRIM(INDEX(Responses!$A$2:$AN$301,MATCH($A279,Responses!$AS$2:$AS$301,0),MATCH(Lists!$B$6,Responses!$A$1:$AN$1,0))&amp;""),"")))</f>
        <v/>
      </c>
      <c r="D279" s="23">
        <f>IF($A279="","",IFERROR(TRIM(INDEX(Responses!$A$2:$AN$301,MATCH($A279,Responses!$AS$2:$AS$301,0),MATCH(Lists!$B$20,Responses!$A$1:$AN$1,0))&amp;""),""))</f>
        <v/>
      </c>
      <c r="E279" s="23">
        <f>IF($A279="","",IFERROR(TRIM(INDEX(Responses!$A$2:$AN$301,MATCH($A279,Responses!$AS$2:$AS$301,0),MATCH(Lists!$B$21,Responses!$A$1:$AN$1,0))&amp;""),""))</f>
        <v/>
      </c>
      <c r="F279" s="23">
        <f>IF($A279="","",IFERROR(TRIM(INDEX(Responses!$A$2:$AN$301,MATCH($A279,Responses!$AS$2:$AS$301,0),MATCH(Lists!$B$22,Responses!$A$1:$AN$1,0))&amp;""),""))</f>
        <v/>
      </c>
      <c r="G279" s="23">
        <f>IF($A279="","",IFERROR(TRIM(INDEX(Responses!$A$2:$AN$301,MATCH($A279,Responses!$AS$2:$AS$301,0),MATCH(Lists!$B$23,Responses!$A$1:$AN$1,0))&amp;""),""))</f>
        <v/>
      </c>
    </row>
    <row r="280" ht="60" customHeight="1">
      <c r="A280" s="23">
        <f>IF(ISNUMBER(MATCH(276,Responses!$AS$2:$AS$301,0)),276,"")</f>
        <v/>
      </c>
      <c r="B280" s="23">
        <f>IF($A280="","",IFERROR(TRIM(INDEX(Responses!$A$2:$AN$301,MATCH($A280,Responses!$AS$2:$AS$301,0),MATCH(Lists!$B$3,Responses!$A$1:$AN$1,0))&amp;""),""))</f>
        <v/>
      </c>
      <c r="C280" s="23">
        <f>IF($A280="","",IF(IFERROR(TRIM(INDEX(Responses!$A$2:$AN$301,MATCH($A280,Responses!$AS$2:$AS$301,0),MATCH(Lists!$B$5,Responses!$A$1:$AN$1,0))&amp;""),"")&lt;&gt;"",IFERROR(TRIM(INDEX(Responses!$A$2:$AN$301,MATCH($A280,Responses!$AS$2:$AS$301,0),MATCH(Lists!$B$5,Responses!$A$1:$AN$1,0))&amp;""),""),IFERROR(TRIM(INDEX(Responses!$A$2:$AN$301,MATCH($A280,Responses!$AS$2:$AS$301,0),MATCH(Lists!$B$6,Responses!$A$1:$AN$1,0))&amp;""),"")))</f>
        <v/>
      </c>
      <c r="D280" s="23">
        <f>IF($A280="","",IFERROR(TRIM(INDEX(Responses!$A$2:$AN$301,MATCH($A280,Responses!$AS$2:$AS$301,0),MATCH(Lists!$B$20,Responses!$A$1:$AN$1,0))&amp;""),""))</f>
        <v/>
      </c>
      <c r="E280" s="23">
        <f>IF($A280="","",IFERROR(TRIM(INDEX(Responses!$A$2:$AN$301,MATCH($A280,Responses!$AS$2:$AS$301,0),MATCH(Lists!$B$21,Responses!$A$1:$AN$1,0))&amp;""),""))</f>
        <v/>
      </c>
      <c r="F280" s="23">
        <f>IF($A280="","",IFERROR(TRIM(INDEX(Responses!$A$2:$AN$301,MATCH($A280,Responses!$AS$2:$AS$301,0),MATCH(Lists!$B$22,Responses!$A$1:$AN$1,0))&amp;""),""))</f>
        <v/>
      </c>
      <c r="G280" s="23">
        <f>IF($A280="","",IFERROR(TRIM(INDEX(Responses!$A$2:$AN$301,MATCH($A280,Responses!$AS$2:$AS$301,0),MATCH(Lists!$B$23,Responses!$A$1:$AN$1,0))&amp;""),""))</f>
        <v/>
      </c>
    </row>
    <row r="281" ht="60" customHeight="1">
      <c r="A281" s="23">
        <f>IF(ISNUMBER(MATCH(277,Responses!$AS$2:$AS$301,0)),277,"")</f>
        <v/>
      </c>
      <c r="B281" s="23">
        <f>IF($A281="","",IFERROR(TRIM(INDEX(Responses!$A$2:$AN$301,MATCH($A281,Responses!$AS$2:$AS$301,0),MATCH(Lists!$B$3,Responses!$A$1:$AN$1,0))&amp;""),""))</f>
        <v/>
      </c>
      <c r="C281" s="23">
        <f>IF($A281="","",IF(IFERROR(TRIM(INDEX(Responses!$A$2:$AN$301,MATCH($A281,Responses!$AS$2:$AS$301,0),MATCH(Lists!$B$5,Responses!$A$1:$AN$1,0))&amp;""),"")&lt;&gt;"",IFERROR(TRIM(INDEX(Responses!$A$2:$AN$301,MATCH($A281,Responses!$AS$2:$AS$301,0),MATCH(Lists!$B$5,Responses!$A$1:$AN$1,0))&amp;""),""),IFERROR(TRIM(INDEX(Responses!$A$2:$AN$301,MATCH($A281,Responses!$AS$2:$AS$301,0),MATCH(Lists!$B$6,Responses!$A$1:$AN$1,0))&amp;""),"")))</f>
        <v/>
      </c>
      <c r="D281" s="23">
        <f>IF($A281="","",IFERROR(TRIM(INDEX(Responses!$A$2:$AN$301,MATCH($A281,Responses!$AS$2:$AS$301,0),MATCH(Lists!$B$20,Responses!$A$1:$AN$1,0))&amp;""),""))</f>
        <v/>
      </c>
      <c r="E281" s="23">
        <f>IF($A281="","",IFERROR(TRIM(INDEX(Responses!$A$2:$AN$301,MATCH($A281,Responses!$AS$2:$AS$301,0),MATCH(Lists!$B$21,Responses!$A$1:$AN$1,0))&amp;""),""))</f>
        <v/>
      </c>
      <c r="F281" s="23">
        <f>IF($A281="","",IFERROR(TRIM(INDEX(Responses!$A$2:$AN$301,MATCH($A281,Responses!$AS$2:$AS$301,0),MATCH(Lists!$B$22,Responses!$A$1:$AN$1,0))&amp;""),""))</f>
        <v/>
      </c>
      <c r="G281" s="23">
        <f>IF($A281="","",IFERROR(TRIM(INDEX(Responses!$A$2:$AN$301,MATCH($A281,Responses!$AS$2:$AS$301,0),MATCH(Lists!$B$23,Responses!$A$1:$AN$1,0))&amp;""),""))</f>
        <v/>
      </c>
    </row>
    <row r="282" ht="60" customHeight="1">
      <c r="A282" s="23">
        <f>IF(ISNUMBER(MATCH(278,Responses!$AS$2:$AS$301,0)),278,"")</f>
        <v/>
      </c>
      <c r="B282" s="23">
        <f>IF($A282="","",IFERROR(TRIM(INDEX(Responses!$A$2:$AN$301,MATCH($A282,Responses!$AS$2:$AS$301,0),MATCH(Lists!$B$3,Responses!$A$1:$AN$1,0))&amp;""),""))</f>
        <v/>
      </c>
      <c r="C282" s="23">
        <f>IF($A282="","",IF(IFERROR(TRIM(INDEX(Responses!$A$2:$AN$301,MATCH($A282,Responses!$AS$2:$AS$301,0),MATCH(Lists!$B$5,Responses!$A$1:$AN$1,0))&amp;""),"")&lt;&gt;"",IFERROR(TRIM(INDEX(Responses!$A$2:$AN$301,MATCH($A282,Responses!$AS$2:$AS$301,0),MATCH(Lists!$B$5,Responses!$A$1:$AN$1,0))&amp;""),""),IFERROR(TRIM(INDEX(Responses!$A$2:$AN$301,MATCH($A282,Responses!$AS$2:$AS$301,0),MATCH(Lists!$B$6,Responses!$A$1:$AN$1,0))&amp;""),"")))</f>
        <v/>
      </c>
      <c r="D282" s="23">
        <f>IF($A282="","",IFERROR(TRIM(INDEX(Responses!$A$2:$AN$301,MATCH($A282,Responses!$AS$2:$AS$301,0),MATCH(Lists!$B$20,Responses!$A$1:$AN$1,0))&amp;""),""))</f>
        <v/>
      </c>
      <c r="E282" s="23">
        <f>IF($A282="","",IFERROR(TRIM(INDEX(Responses!$A$2:$AN$301,MATCH($A282,Responses!$AS$2:$AS$301,0),MATCH(Lists!$B$21,Responses!$A$1:$AN$1,0))&amp;""),""))</f>
        <v/>
      </c>
      <c r="F282" s="23">
        <f>IF($A282="","",IFERROR(TRIM(INDEX(Responses!$A$2:$AN$301,MATCH($A282,Responses!$AS$2:$AS$301,0),MATCH(Lists!$B$22,Responses!$A$1:$AN$1,0))&amp;""),""))</f>
        <v/>
      </c>
      <c r="G282" s="23">
        <f>IF($A282="","",IFERROR(TRIM(INDEX(Responses!$A$2:$AN$301,MATCH($A282,Responses!$AS$2:$AS$301,0),MATCH(Lists!$B$23,Responses!$A$1:$AN$1,0))&amp;""),""))</f>
        <v/>
      </c>
    </row>
    <row r="283" ht="60" customHeight="1">
      <c r="A283" s="23">
        <f>IF(ISNUMBER(MATCH(279,Responses!$AS$2:$AS$301,0)),279,"")</f>
        <v/>
      </c>
      <c r="B283" s="23">
        <f>IF($A283="","",IFERROR(TRIM(INDEX(Responses!$A$2:$AN$301,MATCH($A283,Responses!$AS$2:$AS$301,0),MATCH(Lists!$B$3,Responses!$A$1:$AN$1,0))&amp;""),""))</f>
        <v/>
      </c>
      <c r="C283" s="23">
        <f>IF($A283="","",IF(IFERROR(TRIM(INDEX(Responses!$A$2:$AN$301,MATCH($A283,Responses!$AS$2:$AS$301,0),MATCH(Lists!$B$5,Responses!$A$1:$AN$1,0))&amp;""),"")&lt;&gt;"",IFERROR(TRIM(INDEX(Responses!$A$2:$AN$301,MATCH($A283,Responses!$AS$2:$AS$301,0),MATCH(Lists!$B$5,Responses!$A$1:$AN$1,0))&amp;""),""),IFERROR(TRIM(INDEX(Responses!$A$2:$AN$301,MATCH($A283,Responses!$AS$2:$AS$301,0),MATCH(Lists!$B$6,Responses!$A$1:$AN$1,0))&amp;""),"")))</f>
        <v/>
      </c>
      <c r="D283" s="23">
        <f>IF($A283="","",IFERROR(TRIM(INDEX(Responses!$A$2:$AN$301,MATCH($A283,Responses!$AS$2:$AS$301,0),MATCH(Lists!$B$20,Responses!$A$1:$AN$1,0))&amp;""),""))</f>
        <v/>
      </c>
      <c r="E283" s="23">
        <f>IF($A283="","",IFERROR(TRIM(INDEX(Responses!$A$2:$AN$301,MATCH($A283,Responses!$AS$2:$AS$301,0),MATCH(Lists!$B$21,Responses!$A$1:$AN$1,0))&amp;""),""))</f>
        <v/>
      </c>
      <c r="F283" s="23">
        <f>IF($A283="","",IFERROR(TRIM(INDEX(Responses!$A$2:$AN$301,MATCH($A283,Responses!$AS$2:$AS$301,0),MATCH(Lists!$B$22,Responses!$A$1:$AN$1,0))&amp;""),""))</f>
        <v/>
      </c>
      <c r="G283" s="23">
        <f>IF($A283="","",IFERROR(TRIM(INDEX(Responses!$A$2:$AN$301,MATCH($A283,Responses!$AS$2:$AS$301,0),MATCH(Lists!$B$23,Responses!$A$1:$AN$1,0))&amp;""),""))</f>
        <v/>
      </c>
    </row>
    <row r="284" ht="60" customHeight="1">
      <c r="A284" s="23">
        <f>IF(ISNUMBER(MATCH(280,Responses!$AS$2:$AS$301,0)),280,"")</f>
        <v/>
      </c>
      <c r="B284" s="23">
        <f>IF($A284="","",IFERROR(TRIM(INDEX(Responses!$A$2:$AN$301,MATCH($A284,Responses!$AS$2:$AS$301,0),MATCH(Lists!$B$3,Responses!$A$1:$AN$1,0))&amp;""),""))</f>
        <v/>
      </c>
      <c r="C284" s="23">
        <f>IF($A284="","",IF(IFERROR(TRIM(INDEX(Responses!$A$2:$AN$301,MATCH($A284,Responses!$AS$2:$AS$301,0),MATCH(Lists!$B$5,Responses!$A$1:$AN$1,0))&amp;""),"")&lt;&gt;"",IFERROR(TRIM(INDEX(Responses!$A$2:$AN$301,MATCH($A284,Responses!$AS$2:$AS$301,0),MATCH(Lists!$B$5,Responses!$A$1:$AN$1,0))&amp;""),""),IFERROR(TRIM(INDEX(Responses!$A$2:$AN$301,MATCH($A284,Responses!$AS$2:$AS$301,0),MATCH(Lists!$B$6,Responses!$A$1:$AN$1,0))&amp;""),"")))</f>
        <v/>
      </c>
      <c r="D284" s="23">
        <f>IF($A284="","",IFERROR(TRIM(INDEX(Responses!$A$2:$AN$301,MATCH($A284,Responses!$AS$2:$AS$301,0),MATCH(Lists!$B$20,Responses!$A$1:$AN$1,0))&amp;""),""))</f>
        <v/>
      </c>
      <c r="E284" s="23">
        <f>IF($A284="","",IFERROR(TRIM(INDEX(Responses!$A$2:$AN$301,MATCH($A284,Responses!$AS$2:$AS$301,0),MATCH(Lists!$B$21,Responses!$A$1:$AN$1,0))&amp;""),""))</f>
        <v/>
      </c>
      <c r="F284" s="23">
        <f>IF($A284="","",IFERROR(TRIM(INDEX(Responses!$A$2:$AN$301,MATCH($A284,Responses!$AS$2:$AS$301,0),MATCH(Lists!$B$22,Responses!$A$1:$AN$1,0))&amp;""),""))</f>
        <v/>
      </c>
      <c r="G284" s="23">
        <f>IF($A284="","",IFERROR(TRIM(INDEX(Responses!$A$2:$AN$301,MATCH($A284,Responses!$AS$2:$AS$301,0),MATCH(Lists!$B$23,Responses!$A$1:$AN$1,0))&amp;""),""))</f>
        <v/>
      </c>
    </row>
    <row r="285" ht="60" customHeight="1">
      <c r="A285" s="23">
        <f>IF(ISNUMBER(MATCH(281,Responses!$AS$2:$AS$301,0)),281,"")</f>
        <v/>
      </c>
      <c r="B285" s="23">
        <f>IF($A285="","",IFERROR(TRIM(INDEX(Responses!$A$2:$AN$301,MATCH($A285,Responses!$AS$2:$AS$301,0),MATCH(Lists!$B$3,Responses!$A$1:$AN$1,0))&amp;""),""))</f>
        <v/>
      </c>
      <c r="C285" s="23">
        <f>IF($A285="","",IF(IFERROR(TRIM(INDEX(Responses!$A$2:$AN$301,MATCH($A285,Responses!$AS$2:$AS$301,0),MATCH(Lists!$B$5,Responses!$A$1:$AN$1,0))&amp;""),"")&lt;&gt;"",IFERROR(TRIM(INDEX(Responses!$A$2:$AN$301,MATCH($A285,Responses!$AS$2:$AS$301,0),MATCH(Lists!$B$5,Responses!$A$1:$AN$1,0))&amp;""),""),IFERROR(TRIM(INDEX(Responses!$A$2:$AN$301,MATCH($A285,Responses!$AS$2:$AS$301,0),MATCH(Lists!$B$6,Responses!$A$1:$AN$1,0))&amp;""),"")))</f>
        <v/>
      </c>
      <c r="D285" s="23">
        <f>IF($A285="","",IFERROR(TRIM(INDEX(Responses!$A$2:$AN$301,MATCH($A285,Responses!$AS$2:$AS$301,0),MATCH(Lists!$B$20,Responses!$A$1:$AN$1,0))&amp;""),""))</f>
        <v/>
      </c>
      <c r="E285" s="23">
        <f>IF($A285="","",IFERROR(TRIM(INDEX(Responses!$A$2:$AN$301,MATCH($A285,Responses!$AS$2:$AS$301,0),MATCH(Lists!$B$21,Responses!$A$1:$AN$1,0))&amp;""),""))</f>
        <v/>
      </c>
      <c r="F285" s="23">
        <f>IF($A285="","",IFERROR(TRIM(INDEX(Responses!$A$2:$AN$301,MATCH($A285,Responses!$AS$2:$AS$301,0),MATCH(Lists!$B$22,Responses!$A$1:$AN$1,0))&amp;""),""))</f>
        <v/>
      </c>
      <c r="G285" s="23">
        <f>IF($A285="","",IFERROR(TRIM(INDEX(Responses!$A$2:$AN$301,MATCH($A285,Responses!$AS$2:$AS$301,0),MATCH(Lists!$B$23,Responses!$A$1:$AN$1,0))&amp;""),""))</f>
        <v/>
      </c>
    </row>
    <row r="286" ht="60" customHeight="1">
      <c r="A286" s="23">
        <f>IF(ISNUMBER(MATCH(282,Responses!$AS$2:$AS$301,0)),282,"")</f>
        <v/>
      </c>
      <c r="B286" s="23">
        <f>IF($A286="","",IFERROR(TRIM(INDEX(Responses!$A$2:$AN$301,MATCH($A286,Responses!$AS$2:$AS$301,0),MATCH(Lists!$B$3,Responses!$A$1:$AN$1,0))&amp;""),""))</f>
        <v/>
      </c>
      <c r="C286" s="23">
        <f>IF($A286="","",IF(IFERROR(TRIM(INDEX(Responses!$A$2:$AN$301,MATCH($A286,Responses!$AS$2:$AS$301,0),MATCH(Lists!$B$5,Responses!$A$1:$AN$1,0))&amp;""),"")&lt;&gt;"",IFERROR(TRIM(INDEX(Responses!$A$2:$AN$301,MATCH($A286,Responses!$AS$2:$AS$301,0),MATCH(Lists!$B$5,Responses!$A$1:$AN$1,0))&amp;""),""),IFERROR(TRIM(INDEX(Responses!$A$2:$AN$301,MATCH($A286,Responses!$AS$2:$AS$301,0),MATCH(Lists!$B$6,Responses!$A$1:$AN$1,0))&amp;""),"")))</f>
        <v/>
      </c>
      <c r="D286" s="23">
        <f>IF($A286="","",IFERROR(TRIM(INDEX(Responses!$A$2:$AN$301,MATCH($A286,Responses!$AS$2:$AS$301,0),MATCH(Lists!$B$20,Responses!$A$1:$AN$1,0))&amp;""),""))</f>
        <v/>
      </c>
      <c r="E286" s="23">
        <f>IF($A286="","",IFERROR(TRIM(INDEX(Responses!$A$2:$AN$301,MATCH($A286,Responses!$AS$2:$AS$301,0),MATCH(Lists!$B$21,Responses!$A$1:$AN$1,0))&amp;""),""))</f>
        <v/>
      </c>
      <c r="F286" s="23">
        <f>IF($A286="","",IFERROR(TRIM(INDEX(Responses!$A$2:$AN$301,MATCH($A286,Responses!$AS$2:$AS$301,0),MATCH(Lists!$B$22,Responses!$A$1:$AN$1,0))&amp;""),""))</f>
        <v/>
      </c>
      <c r="G286" s="23">
        <f>IF($A286="","",IFERROR(TRIM(INDEX(Responses!$A$2:$AN$301,MATCH($A286,Responses!$AS$2:$AS$301,0),MATCH(Lists!$B$23,Responses!$A$1:$AN$1,0))&amp;""),""))</f>
        <v/>
      </c>
    </row>
    <row r="287" ht="60" customHeight="1">
      <c r="A287" s="23">
        <f>IF(ISNUMBER(MATCH(283,Responses!$AS$2:$AS$301,0)),283,"")</f>
        <v/>
      </c>
      <c r="B287" s="23">
        <f>IF($A287="","",IFERROR(TRIM(INDEX(Responses!$A$2:$AN$301,MATCH($A287,Responses!$AS$2:$AS$301,0),MATCH(Lists!$B$3,Responses!$A$1:$AN$1,0))&amp;""),""))</f>
        <v/>
      </c>
      <c r="C287" s="23">
        <f>IF($A287="","",IF(IFERROR(TRIM(INDEX(Responses!$A$2:$AN$301,MATCH($A287,Responses!$AS$2:$AS$301,0),MATCH(Lists!$B$5,Responses!$A$1:$AN$1,0))&amp;""),"")&lt;&gt;"",IFERROR(TRIM(INDEX(Responses!$A$2:$AN$301,MATCH($A287,Responses!$AS$2:$AS$301,0),MATCH(Lists!$B$5,Responses!$A$1:$AN$1,0))&amp;""),""),IFERROR(TRIM(INDEX(Responses!$A$2:$AN$301,MATCH($A287,Responses!$AS$2:$AS$301,0),MATCH(Lists!$B$6,Responses!$A$1:$AN$1,0))&amp;""),"")))</f>
        <v/>
      </c>
      <c r="D287" s="23">
        <f>IF($A287="","",IFERROR(TRIM(INDEX(Responses!$A$2:$AN$301,MATCH($A287,Responses!$AS$2:$AS$301,0),MATCH(Lists!$B$20,Responses!$A$1:$AN$1,0))&amp;""),""))</f>
        <v/>
      </c>
      <c r="E287" s="23">
        <f>IF($A287="","",IFERROR(TRIM(INDEX(Responses!$A$2:$AN$301,MATCH($A287,Responses!$AS$2:$AS$301,0),MATCH(Lists!$B$21,Responses!$A$1:$AN$1,0))&amp;""),""))</f>
        <v/>
      </c>
      <c r="F287" s="23">
        <f>IF($A287="","",IFERROR(TRIM(INDEX(Responses!$A$2:$AN$301,MATCH($A287,Responses!$AS$2:$AS$301,0),MATCH(Lists!$B$22,Responses!$A$1:$AN$1,0))&amp;""),""))</f>
        <v/>
      </c>
      <c r="G287" s="23">
        <f>IF($A287="","",IFERROR(TRIM(INDEX(Responses!$A$2:$AN$301,MATCH($A287,Responses!$AS$2:$AS$301,0),MATCH(Lists!$B$23,Responses!$A$1:$AN$1,0))&amp;""),""))</f>
        <v/>
      </c>
    </row>
    <row r="288" ht="60" customHeight="1">
      <c r="A288" s="23">
        <f>IF(ISNUMBER(MATCH(284,Responses!$AS$2:$AS$301,0)),284,"")</f>
        <v/>
      </c>
      <c r="B288" s="23">
        <f>IF($A288="","",IFERROR(TRIM(INDEX(Responses!$A$2:$AN$301,MATCH($A288,Responses!$AS$2:$AS$301,0),MATCH(Lists!$B$3,Responses!$A$1:$AN$1,0))&amp;""),""))</f>
        <v/>
      </c>
      <c r="C288" s="23">
        <f>IF($A288="","",IF(IFERROR(TRIM(INDEX(Responses!$A$2:$AN$301,MATCH($A288,Responses!$AS$2:$AS$301,0),MATCH(Lists!$B$5,Responses!$A$1:$AN$1,0))&amp;""),"")&lt;&gt;"",IFERROR(TRIM(INDEX(Responses!$A$2:$AN$301,MATCH($A288,Responses!$AS$2:$AS$301,0),MATCH(Lists!$B$5,Responses!$A$1:$AN$1,0))&amp;""),""),IFERROR(TRIM(INDEX(Responses!$A$2:$AN$301,MATCH($A288,Responses!$AS$2:$AS$301,0),MATCH(Lists!$B$6,Responses!$A$1:$AN$1,0))&amp;""),"")))</f>
        <v/>
      </c>
      <c r="D288" s="23">
        <f>IF($A288="","",IFERROR(TRIM(INDEX(Responses!$A$2:$AN$301,MATCH($A288,Responses!$AS$2:$AS$301,0),MATCH(Lists!$B$20,Responses!$A$1:$AN$1,0))&amp;""),""))</f>
        <v/>
      </c>
      <c r="E288" s="23">
        <f>IF($A288="","",IFERROR(TRIM(INDEX(Responses!$A$2:$AN$301,MATCH($A288,Responses!$AS$2:$AS$301,0),MATCH(Lists!$B$21,Responses!$A$1:$AN$1,0))&amp;""),""))</f>
        <v/>
      </c>
      <c r="F288" s="23">
        <f>IF($A288="","",IFERROR(TRIM(INDEX(Responses!$A$2:$AN$301,MATCH($A288,Responses!$AS$2:$AS$301,0),MATCH(Lists!$B$22,Responses!$A$1:$AN$1,0))&amp;""),""))</f>
        <v/>
      </c>
      <c r="G288" s="23">
        <f>IF($A288="","",IFERROR(TRIM(INDEX(Responses!$A$2:$AN$301,MATCH($A288,Responses!$AS$2:$AS$301,0),MATCH(Lists!$B$23,Responses!$A$1:$AN$1,0))&amp;""),""))</f>
        <v/>
      </c>
    </row>
    <row r="289" ht="60" customHeight="1">
      <c r="A289" s="23">
        <f>IF(ISNUMBER(MATCH(285,Responses!$AS$2:$AS$301,0)),285,"")</f>
        <v/>
      </c>
      <c r="B289" s="23">
        <f>IF($A289="","",IFERROR(TRIM(INDEX(Responses!$A$2:$AN$301,MATCH($A289,Responses!$AS$2:$AS$301,0),MATCH(Lists!$B$3,Responses!$A$1:$AN$1,0))&amp;""),""))</f>
        <v/>
      </c>
      <c r="C289" s="23">
        <f>IF($A289="","",IF(IFERROR(TRIM(INDEX(Responses!$A$2:$AN$301,MATCH($A289,Responses!$AS$2:$AS$301,0),MATCH(Lists!$B$5,Responses!$A$1:$AN$1,0))&amp;""),"")&lt;&gt;"",IFERROR(TRIM(INDEX(Responses!$A$2:$AN$301,MATCH($A289,Responses!$AS$2:$AS$301,0),MATCH(Lists!$B$5,Responses!$A$1:$AN$1,0))&amp;""),""),IFERROR(TRIM(INDEX(Responses!$A$2:$AN$301,MATCH($A289,Responses!$AS$2:$AS$301,0),MATCH(Lists!$B$6,Responses!$A$1:$AN$1,0))&amp;""),"")))</f>
        <v/>
      </c>
      <c r="D289" s="23">
        <f>IF($A289="","",IFERROR(TRIM(INDEX(Responses!$A$2:$AN$301,MATCH($A289,Responses!$AS$2:$AS$301,0),MATCH(Lists!$B$20,Responses!$A$1:$AN$1,0))&amp;""),""))</f>
        <v/>
      </c>
      <c r="E289" s="23">
        <f>IF($A289="","",IFERROR(TRIM(INDEX(Responses!$A$2:$AN$301,MATCH($A289,Responses!$AS$2:$AS$301,0),MATCH(Lists!$B$21,Responses!$A$1:$AN$1,0))&amp;""),""))</f>
        <v/>
      </c>
      <c r="F289" s="23">
        <f>IF($A289="","",IFERROR(TRIM(INDEX(Responses!$A$2:$AN$301,MATCH($A289,Responses!$AS$2:$AS$301,0),MATCH(Lists!$B$22,Responses!$A$1:$AN$1,0))&amp;""),""))</f>
        <v/>
      </c>
      <c r="G289" s="23">
        <f>IF($A289="","",IFERROR(TRIM(INDEX(Responses!$A$2:$AN$301,MATCH($A289,Responses!$AS$2:$AS$301,0),MATCH(Lists!$B$23,Responses!$A$1:$AN$1,0))&amp;""),""))</f>
        <v/>
      </c>
    </row>
    <row r="290" ht="60" customHeight="1">
      <c r="A290" s="23">
        <f>IF(ISNUMBER(MATCH(286,Responses!$AS$2:$AS$301,0)),286,"")</f>
        <v/>
      </c>
      <c r="B290" s="23">
        <f>IF($A290="","",IFERROR(TRIM(INDEX(Responses!$A$2:$AN$301,MATCH($A290,Responses!$AS$2:$AS$301,0),MATCH(Lists!$B$3,Responses!$A$1:$AN$1,0))&amp;""),""))</f>
        <v/>
      </c>
      <c r="C290" s="23">
        <f>IF($A290="","",IF(IFERROR(TRIM(INDEX(Responses!$A$2:$AN$301,MATCH($A290,Responses!$AS$2:$AS$301,0),MATCH(Lists!$B$5,Responses!$A$1:$AN$1,0))&amp;""),"")&lt;&gt;"",IFERROR(TRIM(INDEX(Responses!$A$2:$AN$301,MATCH($A290,Responses!$AS$2:$AS$301,0),MATCH(Lists!$B$5,Responses!$A$1:$AN$1,0))&amp;""),""),IFERROR(TRIM(INDEX(Responses!$A$2:$AN$301,MATCH($A290,Responses!$AS$2:$AS$301,0),MATCH(Lists!$B$6,Responses!$A$1:$AN$1,0))&amp;""),"")))</f>
        <v/>
      </c>
      <c r="D290" s="23">
        <f>IF($A290="","",IFERROR(TRIM(INDEX(Responses!$A$2:$AN$301,MATCH($A290,Responses!$AS$2:$AS$301,0),MATCH(Lists!$B$20,Responses!$A$1:$AN$1,0))&amp;""),""))</f>
        <v/>
      </c>
      <c r="E290" s="23">
        <f>IF($A290="","",IFERROR(TRIM(INDEX(Responses!$A$2:$AN$301,MATCH($A290,Responses!$AS$2:$AS$301,0),MATCH(Lists!$B$21,Responses!$A$1:$AN$1,0))&amp;""),""))</f>
        <v/>
      </c>
      <c r="F290" s="23">
        <f>IF($A290="","",IFERROR(TRIM(INDEX(Responses!$A$2:$AN$301,MATCH($A290,Responses!$AS$2:$AS$301,0),MATCH(Lists!$B$22,Responses!$A$1:$AN$1,0))&amp;""),""))</f>
        <v/>
      </c>
      <c r="G290" s="23">
        <f>IF($A290="","",IFERROR(TRIM(INDEX(Responses!$A$2:$AN$301,MATCH($A290,Responses!$AS$2:$AS$301,0),MATCH(Lists!$B$23,Responses!$A$1:$AN$1,0))&amp;""),""))</f>
        <v/>
      </c>
    </row>
    <row r="291" ht="60" customHeight="1">
      <c r="A291" s="23">
        <f>IF(ISNUMBER(MATCH(287,Responses!$AS$2:$AS$301,0)),287,"")</f>
        <v/>
      </c>
      <c r="B291" s="23">
        <f>IF($A291="","",IFERROR(TRIM(INDEX(Responses!$A$2:$AN$301,MATCH($A291,Responses!$AS$2:$AS$301,0),MATCH(Lists!$B$3,Responses!$A$1:$AN$1,0))&amp;""),""))</f>
        <v/>
      </c>
      <c r="C291" s="23">
        <f>IF($A291="","",IF(IFERROR(TRIM(INDEX(Responses!$A$2:$AN$301,MATCH($A291,Responses!$AS$2:$AS$301,0),MATCH(Lists!$B$5,Responses!$A$1:$AN$1,0))&amp;""),"")&lt;&gt;"",IFERROR(TRIM(INDEX(Responses!$A$2:$AN$301,MATCH($A291,Responses!$AS$2:$AS$301,0),MATCH(Lists!$B$5,Responses!$A$1:$AN$1,0))&amp;""),""),IFERROR(TRIM(INDEX(Responses!$A$2:$AN$301,MATCH($A291,Responses!$AS$2:$AS$301,0),MATCH(Lists!$B$6,Responses!$A$1:$AN$1,0))&amp;""),"")))</f>
        <v/>
      </c>
      <c r="D291" s="23">
        <f>IF($A291="","",IFERROR(TRIM(INDEX(Responses!$A$2:$AN$301,MATCH($A291,Responses!$AS$2:$AS$301,0),MATCH(Lists!$B$20,Responses!$A$1:$AN$1,0))&amp;""),""))</f>
        <v/>
      </c>
      <c r="E291" s="23">
        <f>IF($A291="","",IFERROR(TRIM(INDEX(Responses!$A$2:$AN$301,MATCH($A291,Responses!$AS$2:$AS$301,0),MATCH(Lists!$B$21,Responses!$A$1:$AN$1,0))&amp;""),""))</f>
        <v/>
      </c>
      <c r="F291" s="23">
        <f>IF($A291="","",IFERROR(TRIM(INDEX(Responses!$A$2:$AN$301,MATCH($A291,Responses!$AS$2:$AS$301,0),MATCH(Lists!$B$22,Responses!$A$1:$AN$1,0))&amp;""),""))</f>
        <v/>
      </c>
      <c r="G291" s="23">
        <f>IF($A291="","",IFERROR(TRIM(INDEX(Responses!$A$2:$AN$301,MATCH($A291,Responses!$AS$2:$AS$301,0),MATCH(Lists!$B$23,Responses!$A$1:$AN$1,0))&amp;""),""))</f>
        <v/>
      </c>
    </row>
    <row r="292" ht="60" customHeight="1">
      <c r="A292" s="23">
        <f>IF(ISNUMBER(MATCH(288,Responses!$AS$2:$AS$301,0)),288,"")</f>
        <v/>
      </c>
      <c r="B292" s="23">
        <f>IF($A292="","",IFERROR(TRIM(INDEX(Responses!$A$2:$AN$301,MATCH($A292,Responses!$AS$2:$AS$301,0),MATCH(Lists!$B$3,Responses!$A$1:$AN$1,0))&amp;""),""))</f>
        <v/>
      </c>
      <c r="C292" s="23">
        <f>IF($A292="","",IF(IFERROR(TRIM(INDEX(Responses!$A$2:$AN$301,MATCH($A292,Responses!$AS$2:$AS$301,0),MATCH(Lists!$B$5,Responses!$A$1:$AN$1,0))&amp;""),"")&lt;&gt;"",IFERROR(TRIM(INDEX(Responses!$A$2:$AN$301,MATCH($A292,Responses!$AS$2:$AS$301,0),MATCH(Lists!$B$5,Responses!$A$1:$AN$1,0))&amp;""),""),IFERROR(TRIM(INDEX(Responses!$A$2:$AN$301,MATCH($A292,Responses!$AS$2:$AS$301,0),MATCH(Lists!$B$6,Responses!$A$1:$AN$1,0))&amp;""),"")))</f>
        <v/>
      </c>
      <c r="D292" s="23">
        <f>IF($A292="","",IFERROR(TRIM(INDEX(Responses!$A$2:$AN$301,MATCH($A292,Responses!$AS$2:$AS$301,0),MATCH(Lists!$B$20,Responses!$A$1:$AN$1,0))&amp;""),""))</f>
        <v/>
      </c>
      <c r="E292" s="23">
        <f>IF($A292="","",IFERROR(TRIM(INDEX(Responses!$A$2:$AN$301,MATCH($A292,Responses!$AS$2:$AS$301,0),MATCH(Lists!$B$21,Responses!$A$1:$AN$1,0))&amp;""),""))</f>
        <v/>
      </c>
      <c r="F292" s="23">
        <f>IF($A292="","",IFERROR(TRIM(INDEX(Responses!$A$2:$AN$301,MATCH($A292,Responses!$AS$2:$AS$301,0),MATCH(Lists!$B$22,Responses!$A$1:$AN$1,0))&amp;""),""))</f>
        <v/>
      </c>
      <c r="G292" s="23">
        <f>IF($A292="","",IFERROR(TRIM(INDEX(Responses!$A$2:$AN$301,MATCH($A292,Responses!$AS$2:$AS$301,0),MATCH(Lists!$B$23,Responses!$A$1:$AN$1,0))&amp;""),""))</f>
        <v/>
      </c>
    </row>
    <row r="293" ht="60" customHeight="1">
      <c r="A293" s="23">
        <f>IF(ISNUMBER(MATCH(289,Responses!$AS$2:$AS$301,0)),289,"")</f>
        <v/>
      </c>
      <c r="B293" s="23">
        <f>IF($A293="","",IFERROR(TRIM(INDEX(Responses!$A$2:$AN$301,MATCH($A293,Responses!$AS$2:$AS$301,0),MATCH(Lists!$B$3,Responses!$A$1:$AN$1,0))&amp;""),""))</f>
        <v/>
      </c>
      <c r="C293" s="23">
        <f>IF($A293="","",IF(IFERROR(TRIM(INDEX(Responses!$A$2:$AN$301,MATCH($A293,Responses!$AS$2:$AS$301,0),MATCH(Lists!$B$5,Responses!$A$1:$AN$1,0))&amp;""),"")&lt;&gt;"",IFERROR(TRIM(INDEX(Responses!$A$2:$AN$301,MATCH($A293,Responses!$AS$2:$AS$301,0),MATCH(Lists!$B$5,Responses!$A$1:$AN$1,0))&amp;""),""),IFERROR(TRIM(INDEX(Responses!$A$2:$AN$301,MATCH($A293,Responses!$AS$2:$AS$301,0),MATCH(Lists!$B$6,Responses!$A$1:$AN$1,0))&amp;""),"")))</f>
        <v/>
      </c>
      <c r="D293" s="23">
        <f>IF($A293="","",IFERROR(TRIM(INDEX(Responses!$A$2:$AN$301,MATCH($A293,Responses!$AS$2:$AS$301,0),MATCH(Lists!$B$20,Responses!$A$1:$AN$1,0))&amp;""),""))</f>
        <v/>
      </c>
      <c r="E293" s="23">
        <f>IF($A293="","",IFERROR(TRIM(INDEX(Responses!$A$2:$AN$301,MATCH($A293,Responses!$AS$2:$AS$301,0),MATCH(Lists!$B$21,Responses!$A$1:$AN$1,0))&amp;""),""))</f>
        <v/>
      </c>
      <c r="F293" s="23">
        <f>IF($A293="","",IFERROR(TRIM(INDEX(Responses!$A$2:$AN$301,MATCH($A293,Responses!$AS$2:$AS$301,0),MATCH(Lists!$B$22,Responses!$A$1:$AN$1,0))&amp;""),""))</f>
        <v/>
      </c>
      <c r="G293" s="23">
        <f>IF($A293="","",IFERROR(TRIM(INDEX(Responses!$A$2:$AN$301,MATCH($A293,Responses!$AS$2:$AS$301,0),MATCH(Lists!$B$23,Responses!$A$1:$AN$1,0))&amp;""),""))</f>
        <v/>
      </c>
    </row>
    <row r="294" ht="60" customHeight="1">
      <c r="A294" s="23">
        <f>IF(ISNUMBER(MATCH(290,Responses!$AS$2:$AS$301,0)),290,"")</f>
        <v/>
      </c>
      <c r="B294" s="23">
        <f>IF($A294="","",IFERROR(TRIM(INDEX(Responses!$A$2:$AN$301,MATCH($A294,Responses!$AS$2:$AS$301,0),MATCH(Lists!$B$3,Responses!$A$1:$AN$1,0))&amp;""),""))</f>
        <v/>
      </c>
      <c r="C294" s="23">
        <f>IF($A294="","",IF(IFERROR(TRIM(INDEX(Responses!$A$2:$AN$301,MATCH($A294,Responses!$AS$2:$AS$301,0),MATCH(Lists!$B$5,Responses!$A$1:$AN$1,0))&amp;""),"")&lt;&gt;"",IFERROR(TRIM(INDEX(Responses!$A$2:$AN$301,MATCH($A294,Responses!$AS$2:$AS$301,0),MATCH(Lists!$B$5,Responses!$A$1:$AN$1,0))&amp;""),""),IFERROR(TRIM(INDEX(Responses!$A$2:$AN$301,MATCH($A294,Responses!$AS$2:$AS$301,0),MATCH(Lists!$B$6,Responses!$A$1:$AN$1,0))&amp;""),"")))</f>
        <v/>
      </c>
      <c r="D294" s="23">
        <f>IF($A294="","",IFERROR(TRIM(INDEX(Responses!$A$2:$AN$301,MATCH($A294,Responses!$AS$2:$AS$301,0),MATCH(Lists!$B$20,Responses!$A$1:$AN$1,0))&amp;""),""))</f>
        <v/>
      </c>
      <c r="E294" s="23">
        <f>IF($A294="","",IFERROR(TRIM(INDEX(Responses!$A$2:$AN$301,MATCH($A294,Responses!$AS$2:$AS$301,0),MATCH(Lists!$B$21,Responses!$A$1:$AN$1,0))&amp;""),""))</f>
        <v/>
      </c>
      <c r="F294" s="23">
        <f>IF($A294="","",IFERROR(TRIM(INDEX(Responses!$A$2:$AN$301,MATCH($A294,Responses!$AS$2:$AS$301,0),MATCH(Lists!$B$22,Responses!$A$1:$AN$1,0))&amp;""),""))</f>
        <v/>
      </c>
      <c r="G294" s="23">
        <f>IF($A294="","",IFERROR(TRIM(INDEX(Responses!$A$2:$AN$301,MATCH($A294,Responses!$AS$2:$AS$301,0),MATCH(Lists!$B$23,Responses!$A$1:$AN$1,0))&amp;""),""))</f>
        <v/>
      </c>
    </row>
    <row r="295" ht="60" customHeight="1">
      <c r="A295" s="23">
        <f>IF(ISNUMBER(MATCH(291,Responses!$AS$2:$AS$301,0)),291,"")</f>
        <v/>
      </c>
      <c r="B295" s="23">
        <f>IF($A295="","",IFERROR(TRIM(INDEX(Responses!$A$2:$AN$301,MATCH($A295,Responses!$AS$2:$AS$301,0),MATCH(Lists!$B$3,Responses!$A$1:$AN$1,0))&amp;""),""))</f>
        <v/>
      </c>
      <c r="C295" s="23">
        <f>IF($A295="","",IF(IFERROR(TRIM(INDEX(Responses!$A$2:$AN$301,MATCH($A295,Responses!$AS$2:$AS$301,0),MATCH(Lists!$B$5,Responses!$A$1:$AN$1,0))&amp;""),"")&lt;&gt;"",IFERROR(TRIM(INDEX(Responses!$A$2:$AN$301,MATCH($A295,Responses!$AS$2:$AS$301,0),MATCH(Lists!$B$5,Responses!$A$1:$AN$1,0))&amp;""),""),IFERROR(TRIM(INDEX(Responses!$A$2:$AN$301,MATCH($A295,Responses!$AS$2:$AS$301,0),MATCH(Lists!$B$6,Responses!$A$1:$AN$1,0))&amp;""),"")))</f>
        <v/>
      </c>
      <c r="D295" s="23">
        <f>IF($A295="","",IFERROR(TRIM(INDEX(Responses!$A$2:$AN$301,MATCH($A295,Responses!$AS$2:$AS$301,0),MATCH(Lists!$B$20,Responses!$A$1:$AN$1,0))&amp;""),""))</f>
        <v/>
      </c>
      <c r="E295" s="23">
        <f>IF($A295="","",IFERROR(TRIM(INDEX(Responses!$A$2:$AN$301,MATCH($A295,Responses!$AS$2:$AS$301,0),MATCH(Lists!$B$21,Responses!$A$1:$AN$1,0))&amp;""),""))</f>
        <v/>
      </c>
      <c r="F295" s="23">
        <f>IF($A295="","",IFERROR(TRIM(INDEX(Responses!$A$2:$AN$301,MATCH($A295,Responses!$AS$2:$AS$301,0),MATCH(Lists!$B$22,Responses!$A$1:$AN$1,0))&amp;""),""))</f>
        <v/>
      </c>
      <c r="G295" s="23">
        <f>IF($A295="","",IFERROR(TRIM(INDEX(Responses!$A$2:$AN$301,MATCH($A295,Responses!$AS$2:$AS$301,0),MATCH(Lists!$B$23,Responses!$A$1:$AN$1,0))&amp;""),""))</f>
        <v/>
      </c>
    </row>
    <row r="296" ht="60" customHeight="1">
      <c r="A296" s="23">
        <f>IF(ISNUMBER(MATCH(292,Responses!$AS$2:$AS$301,0)),292,"")</f>
        <v/>
      </c>
      <c r="B296" s="23">
        <f>IF($A296="","",IFERROR(TRIM(INDEX(Responses!$A$2:$AN$301,MATCH($A296,Responses!$AS$2:$AS$301,0),MATCH(Lists!$B$3,Responses!$A$1:$AN$1,0))&amp;""),""))</f>
        <v/>
      </c>
      <c r="C296" s="23">
        <f>IF($A296="","",IF(IFERROR(TRIM(INDEX(Responses!$A$2:$AN$301,MATCH($A296,Responses!$AS$2:$AS$301,0),MATCH(Lists!$B$5,Responses!$A$1:$AN$1,0))&amp;""),"")&lt;&gt;"",IFERROR(TRIM(INDEX(Responses!$A$2:$AN$301,MATCH($A296,Responses!$AS$2:$AS$301,0),MATCH(Lists!$B$5,Responses!$A$1:$AN$1,0))&amp;""),""),IFERROR(TRIM(INDEX(Responses!$A$2:$AN$301,MATCH($A296,Responses!$AS$2:$AS$301,0),MATCH(Lists!$B$6,Responses!$A$1:$AN$1,0))&amp;""),"")))</f>
        <v/>
      </c>
      <c r="D296" s="23">
        <f>IF($A296="","",IFERROR(TRIM(INDEX(Responses!$A$2:$AN$301,MATCH($A296,Responses!$AS$2:$AS$301,0),MATCH(Lists!$B$20,Responses!$A$1:$AN$1,0))&amp;""),""))</f>
        <v/>
      </c>
      <c r="E296" s="23">
        <f>IF($A296="","",IFERROR(TRIM(INDEX(Responses!$A$2:$AN$301,MATCH($A296,Responses!$AS$2:$AS$301,0),MATCH(Lists!$B$21,Responses!$A$1:$AN$1,0))&amp;""),""))</f>
        <v/>
      </c>
      <c r="F296" s="23">
        <f>IF($A296="","",IFERROR(TRIM(INDEX(Responses!$A$2:$AN$301,MATCH($A296,Responses!$AS$2:$AS$301,0),MATCH(Lists!$B$22,Responses!$A$1:$AN$1,0))&amp;""),""))</f>
        <v/>
      </c>
      <c r="G296" s="23">
        <f>IF($A296="","",IFERROR(TRIM(INDEX(Responses!$A$2:$AN$301,MATCH($A296,Responses!$AS$2:$AS$301,0),MATCH(Lists!$B$23,Responses!$A$1:$AN$1,0))&amp;""),""))</f>
        <v/>
      </c>
    </row>
    <row r="297" ht="60" customHeight="1">
      <c r="A297" s="23">
        <f>IF(ISNUMBER(MATCH(293,Responses!$AS$2:$AS$301,0)),293,"")</f>
        <v/>
      </c>
      <c r="B297" s="23">
        <f>IF($A297="","",IFERROR(TRIM(INDEX(Responses!$A$2:$AN$301,MATCH($A297,Responses!$AS$2:$AS$301,0),MATCH(Lists!$B$3,Responses!$A$1:$AN$1,0))&amp;""),""))</f>
        <v/>
      </c>
      <c r="C297" s="23">
        <f>IF($A297="","",IF(IFERROR(TRIM(INDEX(Responses!$A$2:$AN$301,MATCH($A297,Responses!$AS$2:$AS$301,0),MATCH(Lists!$B$5,Responses!$A$1:$AN$1,0))&amp;""),"")&lt;&gt;"",IFERROR(TRIM(INDEX(Responses!$A$2:$AN$301,MATCH($A297,Responses!$AS$2:$AS$301,0),MATCH(Lists!$B$5,Responses!$A$1:$AN$1,0))&amp;""),""),IFERROR(TRIM(INDEX(Responses!$A$2:$AN$301,MATCH($A297,Responses!$AS$2:$AS$301,0),MATCH(Lists!$B$6,Responses!$A$1:$AN$1,0))&amp;""),"")))</f>
        <v/>
      </c>
      <c r="D297" s="23">
        <f>IF($A297="","",IFERROR(TRIM(INDEX(Responses!$A$2:$AN$301,MATCH($A297,Responses!$AS$2:$AS$301,0),MATCH(Lists!$B$20,Responses!$A$1:$AN$1,0))&amp;""),""))</f>
        <v/>
      </c>
      <c r="E297" s="23">
        <f>IF($A297="","",IFERROR(TRIM(INDEX(Responses!$A$2:$AN$301,MATCH($A297,Responses!$AS$2:$AS$301,0),MATCH(Lists!$B$21,Responses!$A$1:$AN$1,0))&amp;""),""))</f>
        <v/>
      </c>
      <c r="F297" s="23">
        <f>IF($A297="","",IFERROR(TRIM(INDEX(Responses!$A$2:$AN$301,MATCH($A297,Responses!$AS$2:$AS$301,0),MATCH(Lists!$B$22,Responses!$A$1:$AN$1,0))&amp;""),""))</f>
        <v/>
      </c>
      <c r="G297" s="23">
        <f>IF($A297="","",IFERROR(TRIM(INDEX(Responses!$A$2:$AN$301,MATCH($A297,Responses!$AS$2:$AS$301,0),MATCH(Lists!$B$23,Responses!$A$1:$AN$1,0))&amp;""),""))</f>
        <v/>
      </c>
    </row>
    <row r="298" ht="60" customHeight="1">
      <c r="A298" s="23">
        <f>IF(ISNUMBER(MATCH(294,Responses!$AS$2:$AS$301,0)),294,"")</f>
        <v/>
      </c>
      <c r="B298" s="23">
        <f>IF($A298="","",IFERROR(TRIM(INDEX(Responses!$A$2:$AN$301,MATCH($A298,Responses!$AS$2:$AS$301,0),MATCH(Lists!$B$3,Responses!$A$1:$AN$1,0))&amp;""),""))</f>
        <v/>
      </c>
      <c r="C298" s="23">
        <f>IF($A298="","",IF(IFERROR(TRIM(INDEX(Responses!$A$2:$AN$301,MATCH($A298,Responses!$AS$2:$AS$301,0),MATCH(Lists!$B$5,Responses!$A$1:$AN$1,0))&amp;""),"")&lt;&gt;"",IFERROR(TRIM(INDEX(Responses!$A$2:$AN$301,MATCH($A298,Responses!$AS$2:$AS$301,0),MATCH(Lists!$B$5,Responses!$A$1:$AN$1,0))&amp;""),""),IFERROR(TRIM(INDEX(Responses!$A$2:$AN$301,MATCH($A298,Responses!$AS$2:$AS$301,0),MATCH(Lists!$B$6,Responses!$A$1:$AN$1,0))&amp;""),"")))</f>
        <v/>
      </c>
      <c r="D298" s="23">
        <f>IF($A298="","",IFERROR(TRIM(INDEX(Responses!$A$2:$AN$301,MATCH($A298,Responses!$AS$2:$AS$301,0),MATCH(Lists!$B$20,Responses!$A$1:$AN$1,0))&amp;""),""))</f>
        <v/>
      </c>
      <c r="E298" s="23">
        <f>IF($A298="","",IFERROR(TRIM(INDEX(Responses!$A$2:$AN$301,MATCH($A298,Responses!$AS$2:$AS$301,0),MATCH(Lists!$B$21,Responses!$A$1:$AN$1,0))&amp;""),""))</f>
        <v/>
      </c>
      <c r="F298" s="23">
        <f>IF($A298="","",IFERROR(TRIM(INDEX(Responses!$A$2:$AN$301,MATCH($A298,Responses!$AS$2:$AS$301,0),MATCH(Lists!$B$22,Responses!$A$1:$AN$1,0))&amp;""),""))</f>
        <v/>
      </c>
      <c r="G298" s="23">
        <f>IF($A298="","",IFERROR(TRIM(INDEX(Responses!$A$2:$AN$301,MATCH($A298,Responses!$AS$2:$AS$301,0),MATCH(Lists!$B$23,Responses!$A$1:$AN$1,0))&amp;""),""))</f>
        <v/>
      </c>
    </row>
    <row r="299" ht="60" customHeight="1">
      <c r="A299" s="23">
        <f>IF(ISNUMBER(MATCH(295,Responses!$AS$2:$AS$301,0)),295,"")</f>
        <v/>
      </c>
      <c r="B299" s="23">
        <f>IF($A299="","",IFERROR(TRIM(INDEX(Responses!$A$2:$AN$301,MATCH($A299,Responses!$AS$2:$AS$301,0),MATCH(Lists!$B$3,Responses!$A$1:$AN$1,0))&amp;""),""))</f>
        <v/>
      </c>
      <c r="C299" s="23">
        <f>IF($A299="","",IF(IFERROR(TRIM(INDEX(Responses!$A$2:$AN$301,MATCH($A299,Responses!$AS$2:$AS$301,0),MATCH(Lists!$B$5,Responses!$A$1:$AN$1,0))&amp;""),"")&lt;&gt;"",IFERROR(TRIM(INDEX(Responses!$A$2:$AN$301,MATCH($A299,Responses!$AS$2:$AS$301,0),MATCH(Lists!$B$5,Responses!$A$1:$AN$1,0))&amp;""),""),IFERROR(TRIM(INDEX(Responses!$A$2:$AN$301,MATCH($A299,Responses!$AS$2:$AS$301,0),MATCH(Lists!$B$6,Responses!$A$1:$AN$1,0))&amp;""),"")))</f>
        <v/>
      </c>
      <c r="D299" s="23">
        <f>IF($A299="","",IFERROR(TRIM(INDEX(Responses!$A$2:$AN$301,MATCH($A299,Responses!$AS$2:$AS$301,0),MATCH(Lists!$B$20,Responses!$A$1:$AN$1,0))&amp;""),""))</f>
        <v/>
      </c>
      <c r="E299" s="23">
        <f>IF($A299="","",IFERROR(TRIM(INDEX(Responses!$A$2:$AN$301,MATCH($A299,Responses!$AS$2:$AS$301,0),MATCH(Lists!$B$21,Responses!$A$1:$AN$1,0))&amp;""),""))</f>
        <v/>
      </c>
      <c r="F299" s="23">
        <f>IF($A299="","",IFERROR(TRIM(INDEX(Responses!$A$2:$AN$301,MATCH($A299,Responses!$AS$2:$AS$301,0),MATCH(Lists!$B$22,Responses!$A$1:$AN$1,0))&amp;""),""))</f>
        <v/>
      </c>
      <c r="G299" s="23">
        <f>IF($A299="","",IFERROR(TRIM(INDEX(Responses!$A$2:$AN$301,MATCH($A299,Responses!$AS$2:$AS$301,0),MATCH(Lists!$B$23,Responses!$A$1:$AN$1,0))&amp;""),""))</f>
        <v/>
      </c>
    </row>
    <row r="300" ht="60" customHeight="1">
      <c r="A300" s="23">
        <f>IF(ISNUMBER(MATCH(296,Responses!$AS$2:$AS$301,0)),296,"")</f>
        <v/>
      </c>
      <c r="B300" s="23">
        <f>IF($A300="","",IFERROR(TRIM(INDEX(Responses!$A$2:$AN$301,MATCH($A300,Responses!$AS$2:$AS$301,0),MATCH(Lists!$B$3,Responses!$A$1:$AN$1,0))&amp;""),""))</f>
        <v/>
      </c>
      <c r="C300" s="23">
        <f>IF($A300="","",IF(IFERROR(TRIM(INDEX(Responses!$A$2:$AN$301,MATCH($A300,Responses!$AS$2:$AS$301,0),MATCH(Lists!$B$5,Responses!$A$1:$AN$1,0))&amp;""),"")&lt;&gt;"",IFERROR(TRIM(INDEX(Responses!$A$2:$AN$301,MATCH($A300,Responses!$AS$2:$AS$301,0),MATCH(Lists!$B$5,Responses!$A$1:$AN$1,0))&amp;""),""),IFERROR(TRIM(INDEX(Responses!$A$2:$AN$301,MATCH($A300,Responses!$AS$2:$AS$301,0),MATCH(Lists!$B$6,Responses!$A$1:$AN$1,0))&amp;""),"")))</f>
        <v/>
      </c>
      <c r="D300" s="23">
        <f>IF($A300="","",IFERROR(TRIM(INDEX(Responses!$A$2:$AN$301,MATCH($A300,Responses!$AS$2:$AS$301,0),MATCH(Lists!$B$20,Responses!$A$1:$AN$1,0))&amp;""),""))</f>
        <v/>
      </c>
      <c r="E300" s="23">
        <f>IF($A300="","",IFERROR(TRIM(INDEX(Responses!$A$2:$AN$301,MATCH($A300,Responses!$AS$2:$AS$301,0),MATCH(Lists!$B$21,Responses!$A$1:$AN$1,0))&amp;""),""))</f>
        <v/>
      </c>
      <c r="F300" s="23">
        <f>IF($A300="","",IFERROR(TRIM(INDEX(Responses!$A$2:$AN$301,MATCH($A300,Responses!$AS$2:$AS$301,0),MATCH(Lists!$B$22,Responses!$A$1:$AN$1,0))&amp;""),""))</f>
        <v/>
      </c>
      <c r="G300" s="23">
        <f>IF($A300="","",IFERROR(TRIM(INDEX(Responses!$A$2:$AN$301,MATCH($A300,Responses!$AS$2:$AS$301,0),MATCH(Lists!$B$23,Responses!$A$1:$AN$1,0))&amp;""),""))</f>
        <v/>
      </c>
    </row>
    <row r="301" ht="60" customHeight="1">
      <c r="A301" s="23">
        <f>IF(ISNUMBER(MATCH(297,Responses!$AS$2:$AS$301,0)),297,"")</f>
        <v/>
      </c>
      <c r="B301" s="23">
        <f>IF($A301="","",IFERROR(TRIM(INDEX(Responses!$A$2:$AN$301,MATCH($A301,Responses!$AS$2:$AS$301,0),MATCH(Lists!$B$3,Responses!$A$1:$AN$1,0))&amp;""),""))</f>
        <v/>
      </c>
      <c r="C301" s="23">
        <f>IF($A301="","",IF(IFERROR(TRIM(INDEX(Responses!$A$2:$AN$301,MATCH($A301,Responses!$AS$2:$AS$301,0),MATCH(Lists!$B$5,Responses!$A$1:$AN$1,0))&amp;""),"")&lt;&gt;"",IFERROR(TRIM(INDEX(Responses!$A$2:$AN$301,MATCH($A301,Responses!$AS$2:$AS$301,0),MATCH(Lists!$B$5,Responses!$A$1:$AN$1,0))&amp;""),""),IFERROR(TRIM(INDEX(Responses!$A$2:$AN$301,MATCH($A301,Responses!$AS$2:$AS$301,0),MATCH(Lists!$B$6,Responses!$A$1:$AN$1,0))&amp;""),"")))</f>
        <v/>
      </c>
      <c r="D301" s="23">
        <f>IF($A301="","",IFERROR(TRIM(INDEX(Responses!$A$2:$AN$301,MATCH($A301,Responses!$AS$2:$AS$301,0),MATCH(Lists!$B$20,Responses!$A$1:$AN$1,0))&amp;""),""))</f>
        <v/>
      </c>
      <c r="E301" s="23">
        <f>IF($A301="","",IFERROR(TRIM(INDEX(Responses!$A$2:$AN$301,MATCH($A301,Responses!$AS$2:$AS$301,0),MATCH(Lists!$B$21,Responses!$A$1:$AN$1,0))&amp;""),""))</f>
        <v/>
      </c>
      <c r="F301" s="23">
        <f>IF($A301="","",IFERROR(TRIM(INDEX(Responses!$A$2:$AN$301,MATCH($A301,Responses!$AS$2:$AS$301,0),MATCH(Lists!$B$22,Responses!$A$1:$AN$1,0))&amp;""),""))</f>
        <v/>
      </c>
      <c r="G301" s="23">
        <f>IF($A301="","",IFERROR(TRIM(INDEX(Responses!$A$2:$AN$301,MATCH($A301,Responses!$AS$2:$AS$301,0),MATCH(Lists!$B$23,Responses!$A$1:$AN$1,0))&amp;""),""))</f>
        <v/>
      </c>
    </row>
    <row r="302" ht="60" customHeight="1">
      <c r="A302" s="23">
        <f>IF(ISNUMBER(MATCH(298,Responses!$AS$2:$AS$301,0)),298,"")</f>
        <v/>
      </c>
      <c r="B302" s="23">
        <f>IF($A302="","",IFERROR(TRIM(INDEX(Responses!$A$2:$AN$301,MATCH($A302,Responses!$AS$2:$AS$301,0),MATCH(Lists!$B$3,Responses!$A$1:$AN$1,0))&amp;""),""))</f>
        <v/>
      </c>
      <c r="C302" s="23">
        <f>IF($A302="","",IF(IFERROR(TRIM(INDEX(Responses!$A$2:$AN$301,MATCH($A302,Responses!$AS$2:$AS$301,0),MATCH(Lists!$B$5,Responses!$A$1:$AN$1,0))&amp;""),"")&lt;&gt;"",IFERROR(TRIM(INDEX(Responses!$A$2:$AN$301,MATCH($A302,Responses!$AS$2:$AS$301,0),MATCH(Lists!$B$5,Responses!$A$1:$AN$1,0))&amp;""),""),IFERROR(TRIM(INDEX(Responses!$A$2:$AN$301,MATCH($A302,Responses!$AS$2:$AS$301,0),MATCH(Lists!$B$6,Responses!$A$1:$AN$1,0))&amp;""),"")))</f>
        <v/>
      </c>
      <c r="D302" s="23">
        <f>IF($A302="","",IFERROR(TRIM(INDEX(Responses!$A$2:$AN$301,MATCH($A302,Responses!$AS$2:$AS$301,0),MATCH(Lists!$B$20,Responses!$A$1:$AN$1,0))&amp;""),""))</f>
        <v/>
      </c>
      <c r="E302" s="23">
        <f>IF($A302="","",IFERROR(TRIM(INDEX(Responses!$A$2:$AN$301,MATCH($A302,Responses!$AS$2:$AS$301,0),MATCH(Lists!$B$21,Responses!$A$1:$AN$1,0))&amp;""),""))</f>
        <v/>
      </c>
      <c r="F302" s="23">
        <f>IF($A302="","",IFERROR(TRIM(INDEX(Responses!$A$2:$AN$301,MATCH($A302,Responses!$AS$2:$AS$301,0),MATCH(Lists!$B$22,Responses!$A$1:$AN$1,0))&amp;""),""))</f>
        <v/>
      </c>
      <c r="G302" s="23">
        <f>IF($A302="","",IFERROR(TRIM(INDEX(Responses!$A$2:$AN$301,MATCH($A302,Responses!$AS$2:$AS$301,0),MATCH(Lists!$B$23,Responses!$A$1:$AN$1,0))&amp;""),""))</f>
        <v/>
      </c>
    </row>
    <row r="303" ht="60" customHeight="1">
      <c r="A303" s="23">
        <f>IF(ISNUMBER(MATCH(299,Responses!$AS$2:$AS$301,0)),299,"")</f>
        <v/>
      </c>
      <c r="B303" s="23">
        <f>IF($A303="","",IFERROR(TRIM(INDEX(Responses!$A$2:$AN$301,MATCH($A303,Responses!$AS$2:$AS$301,0),MATCH(Lists!$B$3,Responses!$A$1:$AN$1,0))&amp;""),""))</f>
        <v/>
      </c>
      <c r="C303" s="23">
        <f>IF($A303="","",IF(IFERROR(TRIM(INDEX(Responses!$A$2:$AN$301,MATCH($A303,Responses!$AS$2:$AS$301,0),MATCH(Lists!$B$5,Responses!$A$1:$AN$1,0))&amp;""),"")&lt;&gt;"",IFERROR(TRIM(INDEX(Responses!$A$2:$AN$301,MATCH($A303,Responses!$AS$2:$AS$301,0),MATCH(Lists!$B$5,Responses!$A$1:$AN$1,0))&amp;""),""),IFERROR(TRIM(INDEX(Responses!$A$2:$AN$301,MATCH($A303,Responses!$AS$2:$AS$301,0),MATCH(Lists!$B$6,Responses!$A$1:$AN$1,0))&amp;""),"")))</f>
        <v/>
      </c>
      <c r="D303" s="23">
        <f>IF($A303="","",IFERROR(TRIM(INDEX(Responses!$A$2:$AN$301,MATCH($A303,Responses!$AS$2:$AS$301,0),MATCH(Lists!$B$20,Responses!$A$1:$AN$1,0))&amp;""),""))</f>
        <v/>
      </c>
      <c r="E303" s="23">
        <f>IF($A303="","",IFERROR(TRIM(INDEX(Responses!$A$2:$AN$301,MATCH($A303,Responses!$AS$2:$AS$301,0),MATCH(Lists!$B$21,Responses!$A$1:$AN$1,0))&amp;""),""))</f>
        <v/>
      </c>
      <c r="F303" s="23">
        <f>IF($A303="","",IFERROR(TRIM(INDEX(Responses!$A$2:$AN$301,MATCH($A303,Responses!$AS$2:$AS$301,0),MATCH(Lists!$B$22,Responses!$A$1:$AN$1,0))&amp;""),""))</f>
        <v/>
      </c>
      <c r="G303" s="23">
        <f>IF($A303="","",IFERROR(TRIM(INDEX(Responses!$A$2:$AN$301,MATCH($A303,Responses!$AS$2:$AS$301,0),MATCH(Lists!$B$23,Responses!$A$1:$AN$1,0))&amp;""),""))</f>
        <v/>
      </c>
    </row>
    <row r="304" ht="60" customHeight="1">
      <c r="A304" s="23">
        <f>IF(ISNUMBER(MATCH(300,Responses!$AS$2:$AS$301,0)),300,"")</f>
        <v/>
      </c>
      <c r="B304" s="23">
        <f>IF($A304="","",IFERROR(TRIM(INDEX(Responses!$A$2:$AN$301,MATCH($A304,Responses!$AS$2:$AS$301,0),MATCH(Lists!$B$3,Responses!$A$1:$AN$1,0))&amp;""),""))</f>
        <v/>
      </c>
      <c r="C304" s="23">
        <f>IF($A304="","",IF(IFERROR(TRIM(INDEX(Responses!$A$2:$AN$301,MATCH($A304,Responses!$AS$2:$AS$301,0),MATCH(Lists!$B$5,Responses!$A$1:$AN$1,0))&amp;""),"")&lt;&gt;"",IFERROR(TRIM(INDEX(Responses!$A$2:$AN$301,MATCH($A304,Responses!$AS$2:$AS$301,0),MATCH(Lists!$B$5,Responses!$A$1:$AN$1,0))&amp;""),""),IFERROR(TRIM(INDEX(Responses!$A$2:$AN$301,MATCH($A304,Responses!$AS$2:$AS$301,0),MATCH(Lists!$B$6,Responses!$A$1:$AN$1,0))&amp;""),"")))</f>
        <v/>
      </c>
      <c r="D304" s="23">
        <f>IF($A304="","",IFERROR(TRIM(INDEX(Responses!$A$2:$AN$301,MATCH($A304,Responses!$AS$2:$AS$301,0),MATCH(Lists!$B$20,Responses!$A$1:$AN$1,0))&amp;""),""))</f>
        <v/>
      </c>
      <c r="E304" s="23">
        <f>IF($A304="","",IFERROR(TRIM(INDEX(Responses!$A$2:$AN$301,MATCH($A304,Responses!$AS$2:$AS$301,0),MATCH(Lists!$B$21,Responses!$A$1:$AN$1,0))&amp;""),""))</f>
        <v/>
      </c>
      <c r="F304" s="23">
        <f>IF($A304="","",IFERROR(TRIM(INDEX(Responses!$A$2:$AN$301,MATCH($A304,Responses!$AS$2:$AS$301,0),MATCH(Lists!$B$22,Responses!$A$1:$AN$1,0))&amp;""),""))</f>
        <v/>
      </c>
      <c r="G304" s="23">
        <f>IF($A304="","",IFERROR(TRIM(INDEX(Responses!$A$2:$AN$301,MATCH($A304,Responses!$AS$2:$AS$301,0),MATCH(Lists!$B$23,Responses!$A$1:$AN$1,0))&amp;""),""))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8F8499"/>
    <outlinePr summaryBelow="1" summaryRight="1"/>
    <pageSetUpPr/>
  </sheetPr>
  <dimension ref="A1:B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58" customWidth="1" min="2" max="2"/>
  </cols>
  <sheetData>
    <row r="1" ht="32" customHeight="1">
      <c r="A1" s="4" t="inlineStr">
        <is>
          <t>Column names to look for</t>
        </is>
      </c>
      <c r="B1" s="4" t="inlineStr">
        <is>
          <t>Header in your export (edit if you renamed a question)</t>
        </is>
      </c>
    </row>
    <row r="2">
      <c r="A2" s="24" t="inlineStr">
        <is>
          <t>Response ID</t>
        </is>
      </c>
      <c r="B2" s="25" t="inlineStr">
        <is>
          <t>Response ID</t>
        </is>
      </c>
    </row>
    <row r="3">
      <c r="A3" s="24" t="inlineStr">
        <is>
          <t>Child's name</t>
        </is>
      </c>
      <c r="B3" s="25" t="inlineStr">
        <is>
          <t>Child's full name</t>
        </is>
      </c>
    </row>
    <row r="4">
      <c r="A4" s="24" t="inlineStr">
        <is>
          <t>Preferred name</t>
        </is>
      </c>
      <c r="B4" s="25" t="inlineStr">
        <is>
          <t>Name your child likes to be called</t>
        </is>
      </c>
    </row>
    <row r="5">
      <c r="A5" s="24" t="inlineStr">
        <is>
          <t>Class or grade</t>
        </is>
      </c>
      <c r="B5" s="25" t="inlineStr">
        <is>
          <t>Class or grade</t>
        </is>
      </c>
    </row>
    <row r="6">
      <c r="A6" s="24" t="inlineStr">
        <is>
          <t>Class (hidden field)</t>
        </is>
      </c>
      <c r="B6" s="25" t="inlineStr">
        <is>
          <t>class</t>
        </is>
      </c>
    </row>
    <row r="7">
      <c r="A7" s="24" t="inlineStr">
        <is>
          <t>Languages at home</t>
        </is>
      </c>
      <c r="B7" s="25" t="inlineStr">
        <is>
          <t>Languages spoken at home</t>
        </is>
      </c>
    </row>
    <row r="8">
      <c r="A8" s="24" t="inlineStr">
        <is>
          <t>Parent or guardian</t>
        </is>
      </c>
      <c r="B8" s="25" t="inlineStr">
        <is>
          <t>Parent or guardian name</t>
        </is>
      </c>
    </row>
    <row r="9">
      <c r="A9" s="24" t="inlineStr">
        <is>
          <t>Relationship</t>
        </is>
      </c>
      <c r="B9" s="25" t="inlineStr">
        <is>
          <t>Relationship to the child</t>
        </is>
      </c>
    </row>
    <row r="10">
      <c r="A10" s="24" t="inlineStr">
        <is>
          <t>Phone</t>
        </is>
      </c>
      <c r="B10" s="25" t="inlineStr">
        <is>
          <t>Phone</t>
        </is>
      </c>
    </row>
    <row r="11">
      <c r="A11" s="24" t="inlineStr">
        <is>
          <t>Email</t>
        </is>
      </c>
      <c r="B11" s="25" t="inlineStr">
        <is>
          <t>Email</t>
        </is>
      </c>
    </row>
    <row r="12">
      <c r="A12" s="24" t="inlineStr">
        <is>
          <t>Best way to reach</t>
        </is>
      </c>
      <c r="B12" s="25" t="inlineStr">
        <is>
          <t>Best way to reach you</t>
        </is>
      </c>
    </row>
    <row r="13">
      <c r="A13" s="24" t="inlineStr">
        <is>
          <t>Language for messages</t>
        </is>
      </c>
      <c r="B13" s="25" t="inlineStr">
        <is>
          <t>Language you'd like us to use when we contact you</t>
        </is>
      </c>
    </row>
    <row r="14">
      <c r="A14" s="24" t="inlineStr">
        <is>
          <t>Second guardian name</t>
        </is>
      </c>
      <c r="B14" s="25" t="inlineStr">
        <is>
          <t>Second parent or guardian name</t>
        </is>
      </c>
    </row>
    <row r="15">
      <c r="A15" s="24" t="inlineStr">
        <is>
          <t>Second guardian phone</t>
        </is>
      </c>
      <c r="B15" s="25" t="inlineStr">
        <is>
          <t>Second parent or guardian phone</t>
        </is>
      </c>
    </row>
    <row r="16">
      <c r="A16" s="24" t="inlineStr">
        <is>
          <t>Second guardian email</t>
        </is>
      </c>
      <c r="B16" s="25" t="inlineStr">
        <is>
          <t>Second parent or guardian email</t>
        </is>
      </c>
    </row>
    <row r="17">
      <c r="A17" s="24" t="inlineStr">
        <is>
          <t>Emergency contact</t>
        </is>
      </c>
      <c r="B17" s="25" t="inlineStr">
        <is>
          <t>Emergency contact name</t>
        </is>
      </c>
    </row>
    <row r="18">
      <c r="A18" s="24" t="inlineStr">
        <is>
          <t>Emergency relationship</t>
        </is>
      </c>
      <c r="B18" s="25" t="inlineStr">
        <is>
          <t>Emergency contact's relationship to the child</t>
        </is>
      </c>
    </row>
    <row r="19">
      <c r="A19" s="24" t="inlineStr">
        <is>
          <t>Emergency phone</t>
        </is>
      </c>
      <c r="B19" s="25" t="inlineStr">
        <is>
          <t>Emergency contact phone</t>
        </is>
      </c>
    </row>
    <row r="20">
      <c r="A20" s="24" t="inlineStr">
        <is>
          <t>Other pickup</t>
        </is>
      </c>
      <c r="B20" s="25" t="inlineStr">
        <is>
          <t>Who else may pick up your child?</t>
        </is>
      </c>
    </row>
    <row r="21">
      <c r="A21" s="24" t="inlineStr">
        <is>
          <t>Must not pick up</t>
        </is>
      </c>
      <c r="B21" s="25" t="inlineStr">
        <is>
          <t>Is there anyone who must not pick up your child?</t>
        </is>
      </c>
    </row>
    <row r="22">
      <c r="A22" s="24" t="inlineStr">
        <is>
          <t>Pickup note</t>
        </is>
      </c>
      <c r="B22" s="25" t="inlineStr">
        <is>
          <t>Please tell us who, and anything we should know</t>
        </is>
      </c>
    </row>
    <row r="23">
      <c r="A23" s="24" t="inlineStr">
        <is>
          <t>Document upload</t>
        </is>
      </c>
      <c r="B23" s="25" t="inlineStr">
        <is>
          <t>Upload a court order or other document (optional)</t>
        </is>
      </c>
    </row>
    <row r="24">
      <c r="A24" s="24" t="inlineStr">
        <is>
          <t>Allergies</t>
        </is>
      </c>
      <c r="B24" s="25" t="inlineStr">
        <is>
          <t>Does your child have any allergies?</t>
        </is>
      </c>
    </row>
    <row r="25">
      <c r="A25" s="24" t="inlineStr">
        <is>
          <t>Allergy note</t>
        </is>
      </c>
      <c r="B25" s="25" t="inlineStr">
        <is>
          <t>What is your child allergic to, and what should we do?</t>
        </is>
      </c>
    </row>
    <row r="26">
      <c r="A26" s="24" t="inlineStr">
        <is>
          <t>Medical note</t>
        </is>
      </c>
      <c r="B26" s="25" t="inlineStr">
        <is>
          <t>Medical conditions or medicines we should know about</t>
        </is>
      </c>
    </row>
    <row r="27">
      <c r="A27" s="24" t="inlineStr">
        <is>
          <t>Learning note</t>
        </is>
      </c>
      <c r="B27" s="25" t="inlineStr">
        <is>
          <t>Anything that helps your child learn or feel settled</t>
        </is>
      </c>
    </row>
    <row r="29">
      <c r="A29" s="26" t="inlineStr">
        <is>
          <t>Answer to look for</t>
        </is>
      </c>
    </row>
    <row r="30">
      <c r="A30" s="24" t="inlineStr">
        <is>
          <t>Answer that means yes (allergies, pickup)</t>
        </is>
      </c>
      <c r="B30" s="25" t="inlineStr">
        <is>
          <t>Yes</t>
        </is>
      </c>
    </row>
    <row r="32">
      <c r="A32" s="15" t="inlineStr">
        <is>
          <t>The sheet finds columns by these names, so column order does not matter.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2026-10-26T22:35:18Z</dcterms:created>
  <dcterms:modified xmlns:dcterms="http://purl.org/dc/terms/" xmlns:xsi="http://www.w3.org/2001/XMLSchema-instance" xsi:type="dcterms:W3CDTF">2026-10-26T22:35:23Z</dcterms:modified>
</cp:coreProperties>
</file>