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alculator" sheetId="2" state="visible" r:id="rId2"/>
    <sheet xmlns:r="http://schemas.openxmlformats.org/officeDocument/2006/relationships" name="Ready table" sheetId="3" state="visible" r:id="rId3"/>
    <sheet xmlns:r="http://schemas.openxmlformats.org/officeDocument/2006/relationships" name="Worked examples" sheetId="4" state="visible" r:id="rId4"/>
    <sheet xmlns:r="http://schemas.openxmlformats.org/officeDocument/2006/relationships" name="z valu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000"/>
    <numFmt numFmtId="166" formatCode="0.000"/>
    <numFmt numFmtId="167" formatCode="&quot;+/- &quot;0%"/>
  </numFmts>
  <fonts count="14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  <font>
      <name val="Arial"/>
      <i val="1"/>
      <color rgb="005E5468"/>
      <sz val="10"/>
    </font>
    <font>
      <name val="Arial"/>
      <b val="1"/>
      <color rgb="00231A2E"/>
      <sz val="11"/>
    </font>
    <font>
      <name val="Arial"/>
      <b val="1"/>
      <color rgb="004B2E83"/>
      <sz val="11"/>
    </font>
  </fonts>
  <fills count="6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6" fillId="0" borderId="1" applyAlignment="1" pivotButton="0" quotePrefix="0" xfId="0">
      <alignment vertical="center" wrapText="1"/>
    </xf>
    <xf numFmtId="3" fontId="5" fillId="3" borderId="1" applyAlignment="1" pivotButton="0" quotePrefix="0" xfId="0">
      <alignment horizontal="center"/>
    </xf>
    <xf numFmtId="3" fontId="11" fillId="0" borderId="1" applyAlignment="1" pivotButton="0" quotePrefix="0" xfId="0">
      <alignment horizontal="center"/>
    </xf>
    <xf numFmtId="3" fontId="5" fillId="4" borderId="1" applyAlignment="1" pivotButton="0" quotePrefix="0" xfId="0">
      <alignment horizontal="center"/>
    </xf>
    <xf numFmtId="9" fontId="5" fillId="3" borderId="1" applyAlignment="1" pivotButton="0" quotePrefix="0" xfId="0">
      <alignment horizontal="center"/>
    </xf>
    <xf numFmtId="9" fontId="11" fillId="0" borderId="1" applyAlignment="1" pivotButton="0" quotePrefix="0" xfId="0">
      <alignment horizontal="center"/>
    </xf>
    <xf numFmtId="9" fontId="5" fillId="4" borderId="1" applyAlignment="1" pivotButton="0" quotePrefix="0" xfId="0">
      <alignment horizontal="center"/>
    </xf>
    <xf numFmtId="164" fontId="5" fillId="3" borderId="1" applyAlignment="1" pivotButton="0" quotePrefix="0" xfId="0">
      <alignment horizontal="center"/>
    </xf>
    <xf numFmtId="164" fontId="11" fillId="0" borderId="1" applyAlignment="1" pivotButton="0" quotePrefix="0" xfId="0">
      <alignment horizontal="center"/>
    </xf>
    <xf numFmtId="164" fontId="5" fillId="4" borderId="1" applyAlignment="1" pivotButton="0" quotePrefix="0" xfId="0">
      <alignment horizontal="center"/>
    </xf>
    <xf numFmtId="165" fontId="5" fillId="4" borderId="1" applyAlignment="1" pivotButton="0" quotePrefix="0" xfId="0">
      <alignment horizontal="center"/>
    </xf>
    <xf numFmtId="0" fontId="10" fillId="0" borderId="1" pivotButton="0" quotePrefix="0" xfId="0"/>
    <xf numFmtId="166" fontId="5" fillId="4" borderId="1" applyAlignment="1" pivotButton="0" quotePrefix="0" xfId="0">
      <alignment horizontal="center"/>
    </xf>
    <xf numFmtId="2" fontId="5" fillId="4" borderId="1" applyAlignment="1" pivotButton="0" quotePrefix="0" xfId="0">
      <alignment horizontal="center"/>
    </xf>
    <xf numFmtId="0" fontId="5" fillId="0" borderId="1" applyAlignment="1" pivotButton="0" quotePrefix="0" xfId="0">
      <alignment vertical="center" wrapText="1"/>
    </xf>
    <xf numFmtId="3" fontId="12" fillId="4" borderId="1" applyAlignment="1" pivotButton="0" quotePrefix="0" xfId="0">
      <alignment horizontal="center"/>
    </xf>
    <xf numFmtId="0" fontId="13" fillId="0" borderId="0" applyAlignment="1" pivotButton="0" quotePrefix="0" xfId="0">
      <alignment vertical="center" wrapText="1"/>
    </xf>
    <xf numFmtId="0" fontId="5" fillId="0" borderId="0" pivotButton="0" quotePrefix="0" xfId="0"/>
    <xf numFmtId="9" fontId="5" fillId="3" borderId="1" pivotButton="0" quotePrefix="0" xfId="0"/>
    <xf numFmtId="9" fontId="0" fillId="0" borderId="0" pivotButton="0" quotePrefix="0" xfId="0"/>
    <xf numFmtId="165" fontId="0" fillId="4" borderId="0" pivotButton="0" quotePrefix="0" xfId="0"/>
    <xf numFmtId="167" fontId="5" fillId="3" borderId="1" applyAlignment="1" pivotButton="0" quotePrefix="0" xfId="0">
      <alignment horizontal="center"/>
    </xf>
    <xf numFmtId="3" fontId="5" fillId="0" borderId="1" applyAlignment="1" pivotButton="0" quotePrefix="0" xfId="0">
      <alignment horizontal="left"/>
    </xf>
    <xf numFmtId="3" fontId="6" fillId="4" borderId="1" applyAlignment="1" pivotButton="0" quotePrefix="0" xfId="0">
      <alignment horizontal="center"/>
    </xf>
    <xf numFmtId="0" fontId="5" fillId="0" borderId="1" pivotButton="0" quotePrefix="0" xfId="0"/>
    <xf numFmtId="3" fontId="6" fillId="0" borderId="1" applyAlignment="1" pivotButton="0" quotePrefix="0" xfId="0">
      <alignment horizontal="center"/>
    </xf>
    <xf numFmtId="9" fontId="6" fillId="0" borderId="1" applyAlignment="1" pivotButton="0" quotePrefix="0" xfId="0">
      <alignment horizontal="center"/>
    </xf>
    <xf numFmtId="165" fontId="6" fillId="4" borderId="1" applyAlignment="1" pivotButton="0" quotePrefix="0" xfId="0">
      <alignment horizontal="center"/>
    </xf>
    <xf numFmtId="2" fontId="6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9" fontId="5" fillId="0" borderId="1" applyAlignment="1" pivotButton="0" quotePrefix="0" xfId="0">
      <alignment horizontal="center"/>
    </xf>
    <xf numFmtId="166" fontId="6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left"/>
    </xf>
    <xf numFmtId="164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HornetForms</author>
  </authors>
  <commentList>
    <comment ref="B5" authorId="0" shapeId="0">
      <text>
        <t>How many people are on your list, in your club, school or customer base. Leave empty to use the example in the next column.</t>
      </text>
    </comment>
    <comment ref="B6" authorId="0" shapeId="0">
      <text>
        <t>How sure you want to be. 95% is the usual choice. Leave empty to use the example in the next column.</t>
      </text>
    </comment>
    <comment ref="B7" authorId="0" shapeId="0">
      <text>
        <t>How close to the true answer you need to be. 5% means plus or minus 5 points. Leave empty to use the example in the next column.</t>
      </text>
    </comment>
    <comment ref="B8" authorId="0" shapeId="0">
      <text>
        <t>50% gives the largest, safest sample size. Leave empty to use the example in the next column.</t>
      </text>
    </comment>
    <comment ref="B9" authorId="0" shapeId="0">
      <text>
        <t>Type your own response rate, for example 30% if 30 of every 100 people you invited last time answered. The sheet does not assume one for you.</t>
      </text>
    </comment>
    <comment ref="B14" authorId="0" shapeId="0">
      <text>
        <t>The printed table rounds z to three decimals (1.960 for 95%). The sheet uses the exact value from NORM.S.INV. Now and then the two answers differ by one person after rounding up.</t>
      </text>
    </comment>
    <comment ref="B18" authorId="0" shapeId="0">
      <text>
        <t>Count completed responses only. This is the number of answers you need back, not the number of people you invite.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Survey sample size calculator</t>
        </is>
      </c>
    </row>
    <row r="3">
      <c r="B3" s="2" t="inlineStr">
        <is>
          <t>Work out how many completed responses you need, and how many people to invite. Works in Excel and Google Sheets.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Count your population</t>
        </is>
      </c>
      <c r="D6" s="6" t="inlineStr">
        <is>
          <t>On the Calculator tab, type in B5 how many people you could survey: your customer list, members, staff or students. Type 0 if it is very large or you do not know.</t>
        </is>
      </c>
    </row>
    <row r="7" ht="44" customHeight="1">
      <c r="B7" s="4" t="n">
        <v>2</v>
      </c>
      <c r="C7" s="5" t="inlineStr">
        <is>
          <t>Pick confidence and margin</t>
        </is>
      </c>
      <c r="D7" s="6" t="inlineStr">
        <is>
          <t>Type your confidence level (95% is usual) in B6 and your margin of error (5% is common) in B7.</t>
        </is>
      </c>
    </row>
    <row r="8" ht="44" customHeight="1">
      <c r="B8" s="4" t="n">
        <v>3</v>
      </c>
      <c r="C8" s="5" t="inlineStr">
        <is>
          <t>Keep p at 50% unless you know better</t>
        </is>
      </c>
      <c r="D8" s="6" t="inlineStr">
        <is>
          <t>B8 is the share you expect to give one answer. 50% gives the largest sample, so it is the safe choice.</t>
        </is>
      </c>
    </row>
    <row r="9" ht="44" customHeight="1">
      <c r="B9" s="4" t="n">
        <v>4</v>
      </c>
      <c r="C9" s="5" t="inlineStr">
        <is>
          <t>Read the sample size</t>
        </is>
      </c>
      <c r="D9" s="6" t="inlineStr">
        <is>
          <t>B18 shows the completed responses you need, rounded up. Row 22 says it in a sentence.</t>
        </is>
      </c>
    </row>
    <row r="10" ht="44" customHeight="1">
      <c r="B10" s="4" t="n">
        <v>5</v>
      </c>
      <c r="C10" s="5" t="inlineStr">
        <is>
          <t>Turn it into invitations</t>
        </is>
      </c>
      <c r="D10" s="6" t="inlineStr">
        <is>
          <t>Type the response rate from your own past surveys in B9. B20 shows how many people to invite.</t>
        </is>
      </c>
    </row>
    <row r="11"/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Please keep them as they are.</t>
        </is>
      </c>
    </row>
    <row r="16"/>
    <row r="17">
      <c r="B17" s="7" t="inlineStr">
        <is>
          <t>Good to know</t>
        </is>
      </c>
    </row>
    <row r="18" ht="34" customHeight="1">
      <c r="C18" s="12" t="inlineStr">
        <is>
          <t>Formula: n0 = z^2 x p x (1 - p) / e^2, then n = n0 / (1 + (n0 - 1) / N) for a known population N. Source: Cochran, Sampling Techniques (3rd ed., 1977); the same formula is in Penn State STAT 506, Lesson 2.3.</t>
        </is>
      </c>
    </row>
    <row r="19" ht="34" customHeight="1">
      <c r="C19" s="12" t="inlineStr">
        <is>
          <t>z comes from NORM.S.INV, which works in Excel 2010 and later and in Google Sheets. The z values tab shows the printed table values next to it.</t>
        </is>
      </c>
    </row>
    <row r="20" ht="28" customHeight="1">
      <c r="C20" s="12" t="inlineStr">
        <is>
          <t>The Ready table tab lists sample sizes for common population sizes at 95% and 90% confidence.</t>
        </is>
      </c>
    </row>
    <row r="21" ht="28" customHeight="1">
      <c r="C21" s="12" t="inlineStr">
        <is>
          <t>The Worked examples tab checks the sheet against answers worked out by hand.</t>
        </is>
      </c>
    </row>
    <row r="22" ht="28" customHeight="1">
      <c r="C22" s="12" t="inlineStr">
        <is>
          <t>The sheet does not guess your response rate. Use the rate from a survey you sent before to the same people.</t>
        </is>
      </c>
    </row>
    <row r="23"/>
    <row r="24">
      <c r="B24" s="7" t="inlineStr">
        <is>
          <t>Example data</t>
        </is>
      </c>
    </row>
    <row r="25" ht="32" customHeight="1">
      <c r="C25" s="13" t="inlineStr">
        <is>
          <t>The yellow cells on the Calculator start with an example: a club with 2,000 members, 95% confidence and a 5% margin of error. Type your own numbers over it.</t>
        </is>
      </c>
    </row>
    <row r="26"/>
    <row r="27" ht="26" customHeight="1">
      <c r="C27" s="14" t="inlineStr">
        <is>
          <t>https://hornetforms.com/blog/survey-sample-size</t>
        </is>
      </c>
    </row>
    <row r="28">
      <c r="C28" s="15" t="inlineStr">
        <is>
          <t>Made by HornetForms, hornetforms.com</t>
        </is>
      </c>
    </row>
  </sheetData>
  <mergeCells count="7">
    <mergeCell ref="C20:D20"/>
    <mergeCell ref="C21:D21"/>
    <mergeCell ref="C25:D25"/>
    <mergeCell ref="C27:D27"/>
    <mergeCell ref="C19:D19"/>
    <mergeCell ref="C22:D22"/>
    <mergeCell ref="C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B2E83"/>
    <outlinePr summaryBelow="1" summaryRight="1"/>
    <pageSetUpPr/>
  </sheetPr>
  <dimension ref="A1:D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36" customWidth="1" min="3" max="3"/>
    <col width="14" customWidth="1" min="4" max="4"/>
  </cols>
  <sheetData>
    <row r="1">
      <c r="A1" s="16" t="inlineStr">
        <is>
          <t>Survey sample size calculator</t>
        </is>
      </c>
    </row>
    <row r="2">
      <c r="A2" s="17" t="inlineStr">
        <is>
          <t>Cochran's formula with the finite population correction. Type your numbers in the yellow cells; empty cells use the example.</t>
        </is>
      </c>
    </row>
    <row r="4" ht="32" customHeight="1">
      <c r="A4" s="3" t="inlineStr">
        <is>
          <t>Your inputs</t>
        </is>
      </c>
      <c r="B4" s="3" t="inlineStr">
        <is>
          <t>Your number</t>
        </is>
      </c>
      <c r="C4" s="3" t="inlineStr">
        <is>
          <t>Template default (example)</t>
        </is>
      </c>
      <c r="D4" s="3" t="inlineStr">
        <is>
          <t>In use</t>
        </is>
      </c>
    </row>
    <row r="5" ht="30" customHeight="1">
      <c r="A5" s="18" t="inlineStr">
        <is>
          <t>Population size (N): everyone you could survey. Type 0 if it is very large or unknown.</t>
        </is>
      </c>
      <c r="B5" s="19" t="n"/>
      <c r="C5" s="20" t="n">
        <v>2000</v>
      </c>
      <c r="D5" s="21">
        <f>IF(ISNUMBER(B5),B5,C5)</f>
        <v/>
      </c>
    </row>
    <row r="6" ht="30" customHeight="1">
      <c r="A6" s="18" t="inlineStr">
        <is>
          <t>Confidence level (90%, 95% or 99%)</t>
        </is>
      </c>
      <c r="B6" s="22" t="n"/>
      <c r="C6" s="23" t="n">
        <v>0.95</v>
      </c>
      <c r="D6" s="24">
        <f>IF(ISNUMBER(B6),B6,C6)</f>
        <v/>
      </c>
    </row>
    <row r="7" ht="30" customHeight="1">
      <c r="A7" s="18" t="inlineStr">
        <is>
          <t>Margin of error (plus or minus)</t>
        </is>
      </c>
      <c r="B7" s="25" t="n"/>
      <c r="C7" s="26" t="n">
        <v>0.05</v>
      </c>
      <c r="D7" s="27">
        <f>IF(ISNUMBER(B7),B7,C7)</f>
        <v/>
      </c>
    </row>
    <row r="8" ht="30" customHeight="1">
      <c r="A8" s="18" t="inlineStr">
        <is>
          <t>Expected share giving one answer (p). Keep 50% if you are not sure.</t>
        </is>
      </c>
      <c r="B8" s="22" t="n"/>
      <c r="C8" s="23" t="n">
        <v>0.5</v>
      </c>
      <c r="D8" s="24">
        <f>IF(ISNUMBER(B8),B8,C8)</f>
        <v/>
      </c>
    </row>
    <row r="9" ht="30" customHeight="1">
      <c r="A9" s="18" t="inlineStr">
        <is>
          <t>Your expected response rate (from your own past surveys)</t>
        </is>
      </c>
      <c r="B9" s="22" t="n"/>
      <c r="C9" s="23" t="inlineStr">
        <is>
          <t>None: type your own</t>
        </is>
      </c>
      <c r="D9" s="24">
        <f>IF(ISNUMBER(B9),B9,"")</f>
        <v/>
      </c>
    </row>
    <row r="12">
      <c r="A12" s="3" t="inlineStr">
        <is>
          <t>Result</t>
        </is>
      </c>
      <c r="B12" s="3" t="inlineStr">
        <is>
          <t>Value</t>
        </is>
      </c>
      <c r="C12" s="3" t="inlineStr">
        <is>
          <t>How it is worked out</t>
        </is>
      </c>
    </row>
    <row r="13">
      <c r="A13" s="18" t="inlineStr">
        <is>
          <t>z value for your confidence level</t>
        </is>
      </c>
      <c r="B13" s="28">
        <f>IF(AND(ISNUMBER($D$6),$D$6&gt;0,$D$6&lt;1),_xlfn.NORM.S.INV(1-(1-$D$6)/2),"")</f>
        <v/>
      </c>
      <c r="C13" s="29" t="inlineStr">
        <is>
          <t>NORM.S.INV(1 - (1 - confidence) / 2)</t>
        </is>
      </c>
    </row>
    <row r="14">
      <c r="A14" s="18" t="inlineStr">
        <is>
          <t>z value from a printed table (check)</t>
        </is>
      </c>
      <c r="B14" s="30">
        <f>IFERROR(VLOOKUP(ROUND($D$6,3),'z values'!$A$5:$B$10,2,FALSE),"Not in the table")</f>
        <v/>
      </c>
      <c r="C14" s="29" t="inlineStr">
        <is>
          <t>Looked up on the z values tab</t>
        </is>
      </c>
    </row>
    <row r="15">
      <c r="A15" s="18" t="inlineStr">
        <is>
          <t>n0: sample size before the correction</t>
        </is>
      </c>
      <c r="B15" s="31">
        <f>IF(OR(B13="",N($D$7)&lt;=0,N($D$8)&lt;=0,N($D$8)&gt;=1),"",B13^2*$D$8*(1-$D$8)/$D$7^2)</f>
        <v/>
      </c>
      <c r="C15" s="29" t="inlineStr">
        <is>
          <t>z^2 x p x (1 - p) / e^2</t>
        </is>
      </c>
    </row>
    <row r="16">
      <c r="A16" s="18" t="inlineStr">
        <is>
          <t>Population size used</t>
        </is>
      </c>
      <c r="B16" s="21">
        <f>IF(N($D$5)&gt;0,$D$5,"Very large: no correction")</f>
        <v/>
      </c>
      <c r="C16" s="29" t="inlineStr">
        <is>
          <t>Your N, or none if you typed 0</t>
        </is>
      </c>
    </row>
    <row r="17">
      <c r="A17" s="18" t="inlineStr">
        <is>
          <t>n: after the finite population correction</t>
        </is>
      </c>
      <c r="B17" s="31">
        <f>IF(B15="","",IF(N($D$5)&gt;0,B15/(1+(B15-1)/$D$5),B15))</f>
        <v/>
      </c>
      <c r="C17" s="29" t="inlineStr">
        <is>
          <t>n0 / (1 + (n0 - 1) / N)</t>
        </is>
      </c>
    </row>
    <row r="18">
      <c r="A18" s="32" t="inlineStr">
        <is>
          <t>Sample size: completed responses you need</t>
        </is>
      </c>
      <c r="B18" s="33">
        <f>IF(B17="","",ROUNDUP(ROUND(B17,6),0))</f>
        <v/>
      </c>
      <c r="C18" s="29" t="inlineStr">
        <is>
          <t>n rounded up to a whole person</t>
        </is>
      </c>
    </row>
    <row r="19">
      <c r="A19" s="18" t="inlineStr">
        <is>
          <t>Share of the population</t>
        </is>
      </c>
      <c r="B19" s="27">
        <f>IF(OR(B18="",N($D$5)&lt;=0),"",B18/$D$5)</f>
        <v/>
      </c>
      <c r="C19" s="29" t="inlineStr">
        <is>
          <t>Sample size / N</t>
        </is>
      </c>
    </row>
    <row r="20">
      <c r="A20" s="32" t="inlineStr">
        <is>
          <t>Invitations to send</t>
        </is>
      </c>
      <c r="B20" s="33">
        <f>IF(B18="","",IF(N($D$9)&gt;0,ROUNDUP(ROUND(B18/$D$9,6),0),"Type your response rate in B9"))</f>
        <v/>
      </c>
      <c r="C20" s="29" t="inlineStr">
        <is>
          <t>Sample size / your response rate, rounded up</t>
        </is>
      </c>
    </row>
    <row r="22" ht="34" customHeight="1">
      <c r="A22" s="34">
        <f>IF(B18="","","Get at least "&amp;TEXT(B18,"#,##0")&amp;" completed responses to be "&amp;TEXT($D$6,"0%")&amp;" confident that the true share is within plus or minus "&amp;TEXT($D$7,"0.0%")&amp;" of what you measure.")</f>
        <v/>
      </c>
    </row>
    <row r="24" ht="28" customHeight="1">
      <c r="A24" s="14" t="inlineStr">
        <is>
          <t>The formula assumes a random sample of your population and answers from everyone you pick. People who choose to answer can differ from people who do not, and no sample size fixes that.</t>
        </is>
      </c>
    </row>
    <row r="25">
      <c r="A25" s="15" t="inlineStr">
        <is>
          <t>https://hornetforms.com/blog/survey-sample-size</t>
        </is>
      </c>
    </row>
  </sheetData>
  <mergeCells count="2">
    <mergeCell ref="A22:D22"/>
    <mergeCell ref="A24:D24"/>
  </mergeCells>
  <dataValidations count="5">
    <dataValidation sqref="B5" showDropDown="0" showInputMessage="1" showErrorMessage="1" allowBlank="1" errorTitle="Population size" error="Type a value from 0 to 100000000. A whole number. Type 0 if very large or unknown." promptTitle="Population size" prompt="A whole number. Type 0 if very large or unknown." type="whole" errorStyle="warning" operator="between">
      <formula1>0</formula1>
      <formula2>100000000</formula2>
    </dataValidation>
    <dataValidation sqref="B6" showDropDown="0" showInputMessage="1" showErrorMessage="1" allowBlank="1" errorTitle="Confidence level" error="Type a value from 0.5 to 0.999. Type 90%, 95% or 99%." promptTitle="Confidence level" prompt="Type 90%, 95% or 99%." type="decimal" errorStyle="warning" operator="between">
      <formula1>0.5</formula1>
      <formula2>0.999</formula2>
    </dataValidation>
    <dataValidation sqref="B7" showDropDown="0" showInputMessage="1" showErrorMessage="1" allowBlank="1" errorTitle="Margin of error" error="Type a value from 0.001 to 0.5. Type it as a percent, like 5%." promptTitle="Margin of error" prompt="Type it as a percent, like 5%." type="decimal" errorStyle="warning" operator="between">
      <formula1>0.001</formula1>
      <formula2>0.5</formula2>
    </dataValidation>
    <dataValidation sqref="B8" showDropDown="0" showInputMessage="1" showErrorMessage="1" allowBlank="1" errorTitle="Expected share (p)" error="Type a value from 0.001 to 0.999. Keep 50% if you are not sure." promptTitle="Expected share (p)" prompt="Keep 50% if you are not sure." type="decimal" errorStyle="warning" operator="between">
      <formula1>0.001</formula1>
      <formula2>0.999</formula2>
    </dataValidation>
    <dataValidation sqref="B9" showDropDown="0" showInputMessage="1" showErrorMessage="1" allowBlank="1" errorTitle="Response rate" error="Type a value from 0.001 to 1. Type your own rate as a percent, like 30%." promptTitle="Response rate" prompt="Type your own rate as a percent, like 30%." type="decimal" errorStyle="warning" operator="between">
      <formula1>0.001</formula1>
      <formula2>1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F4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6" t="inlineStr">
        <is>
          <t>Survey sample size table</t>
        </is>
      </c>
    </row>
    <row r="2">
      <c r="A2" s="17" t="inlineStr">
        <is>
          <t>Completed responses needed, rounded up, by population size and margin of error. Change the expected share in B3 or any yellow header and the table updates.</t>
        </is>
      </c>
    </row>
    <row r="3">
      <c r="A3" s="35" t="inlineStr">
        <is>
          <t>Expected share (p)</t>
        </is>
      </c>
      <c r="B3" s="36" t="n">
        <v>0.5</v>
      </c>
    </row>
    <row r="5">
      <c r="A5" s="7" t="inlineStr">
        <is>
          <t>95% confidence</t>
        </is>
      </c>
      <c r="C5" s="17" t="inlineStr">
        <is>
          <t>Confidence</t>
        </is>
      </c>
      <c r="D5" s="37" t="n">
        <v>0.95</v>
      </c>
      <c r="E5" s="17" t="inlineStr">
        <is>
          <t>z</t>
        </is>
      </c>
      <c r="F5" s="38">
        <f>_xlfn.NORM.S.INV(1-(1-D5)/2)</f>
        <v/>
      </c>
    </row>
    <row r="6">
      <c r="A6" s="3" t="inlineStr">
        <is>
          <t>Population size (N)</t>
        </is>
      </c>
      <c r="B6" s="39" t="n">
        <v>0.02</v>
      </c>
      <c r="C6" s="39" t="n">
        <v>0.03</v>
      </c>
      <c r="D6" s="39" t="n">
        <v>0.04</v>
      </c>
      <c r="E6" s="39" t="n">
        <v>0.05</v>
      </c>
      <c r="F6" s="39" t="n">
        <v>0.1</v>
      </c>
    </row>
    <row r="7">
      <c r="A7" s="40" t="n">
        <v>100</v>
      </c>
      <c r="B7" s="41">
        <f>ROUNDUP(ROUND(IF(ISNUMBER($A7),($F$5^2*$B$3*(1-$B$3)/B$6^2)/(1+(($F$5^2*$B$3*(1-$B$3)/B$6^2)-1)/$A7),($F$5^2*$B$3*(1-$B$3)/B$6^2)),6),0)</f>
        <v/>
      </c>
      <c r="C7" s="41">
        <f>ROUNDUP(ROUND(IF(ISNUMBER($A7),($F$5^2*$B$3*(1-$B$3)/C$6^2)/(1+(($F$5^2*$B$3*(1-$B$3)/C$6^2)-1)/$A7),($F$5^2*$B$3*(1-$B$3)/C$6^2)),6),0)</f>
        <v/>
      </c>
      <c r="D7" s="41">
        <f>ROUNDUP(ROUND(IF(ISNUMBER($A7),($F$5^2*$B$3*(1-$B$3)/D$6^2)/(1+(($F$5^2*$B$3*(1-$B$3)/D$6^2)-1)/$A7),($F$5^2*$B$3*(1-$B$3)/D$6^2)),6),0)</f>
        <v/>
      </c>
      <c r="E7" s="41">
        <f>ROUNDUP(ROUND(IF(ISNUMBER($A7),($F$5^2*$B$3*(1-$B$3)/E$6^2)/(1+(($F$5^2*$B$3*(1-$B$3)/E$6^2)-1)/$A7),($F$5^2*$B$3*(1-$B$3)/E$6^2)),6),0)</f>
        <v/>
      </c>
      <c r="F7" s="41">
        <f>ROUNDUP(ROUND(IF(ISNUMBER($A7),($F$5^2*$B$3*(1-$B$3)/F$6^2)/(1+(($F$5^2*$B$3*(1-$B$3)/F$6^2)-1)/$A7),($F$5^2*$B$3*(1-$B$3)/F$6^2)),6),0)</f>
        <v/>
      </c>
    </row>
    <row r="8">
      <c r="A8" s="40" t="n">
        <v>200</v>
      </c>
      <c r="B8" s="41">
        <f>ROUNDUP(ROUND(IF(ISNUMBER($A8),($F$5^2*$B$3*(1-$B$3)/B$6^2)/(1+(($F$5^2*$B$3*(1-$B$3)/B$6^2)-1)/$A8),($F$5^2*$B$3*(1-$B$3)/B$6^2)),6),0)</f>
        <v/>
      </c>
      <c r="C8" s="41">
        <f>ROUNDUP(ROUND(IF(ISNUMBER($A8),($F$5^2*$B$3*(1-$B$3)/C$6^2)/(1+(($F$5^2*$B$3*(1-$B$3)/C$6^2)-1)/$A8),($F$5^2*$B$3*(1-$B$3)/C$6^2)),6),0)</f>
        <v/>
      </c>
      <c r="D8" s="41">
        <f>ROUNDUP(ROUND(IF(ISNUMBER($A8),($F$5^2*$B$3*(1-$B$3)/D$6^2)/(1+(($F$5^2*$B$3*(1-$B$3)/D$6^2)-1)/$A8),($F$5^2*$B$3*(1-$B$3)/D$6^2)),6),0)</f>
        <v/>
      </c>
      <c r="E8" s="41">
        <f>ROUNDUP(ROUND(IF(ISNUMBER($A8),($F$5^2*$B$3*(1-$B$3)/E$6^2)/(1+(($F$5^2*$B$3*(1-$B$3)/E$6^2)-1)/$A8),($F$5^2*$B$3*(1-$B$3)/E$6^2)),6),0)</f>
        <v/>
      </c>
      <c r="F8" s="41">
        <f>ROUNDUP(ROUND(IF(ISNUMBER($A8),($F$5^2*$B$3*(1-$B$3)/F$6^2)/(1+(($F$5^2*$B$3*(1-$B$3)/F$6^2)-1)/$A8),($F$5^2*$B$3*(1-$B$3)/F$6^2)),6),0)</f>
        <v/>
      </c>
    </row>
    <row r="9">
      <c r="A9" s="40" t="n">
        <v>300</v>
      </c>
      <c r="B9" s="41">
        <f>ROUNDUP(ROUND(IF(ISNUMBER($A9),($F$5^2*$B$3*(1-$B$3)/B$6^2)/(1+(($F$5^2*$B$3*(1-$B$3)/B$6^2)-1)/$A9),($F$5^2*$B$3*(1-$B$3)/B$6^2)),6),0)</f>
        <v/>
      </c>
      <c r="C9" s="41">
        <f>ROUNDUP(ROUND(IF(ISNUMBER($A9),($F$5^2*$B$3*(1-$B$3)/C$6^2)/(1+(($F$5^2*$B$3*(1-$B$3)/C$6^2)-1)/$A9),($F$5^2*$B$3*(1-$B$3)/C$6^2)),6),0)</f>
        <v/>
      </c>
      <c r="D9" s="41">
        <f>ROUNDUP(ROUND(IF(ISNUMBER($A9),($F$5^2*$B$3*(1-$B$3)/D$6^2)/(1+(($F$5^2*$B$3*(1-$B$3)/D$6^2)-1)/$A9),($F$5^2*$B$3*(1-$B$3)/D$6^2)),6),0)</f>
        <v/>
      </c>
      <c r="E9" s="41">
        <f>ROUNDUP(ROUND(IF(ISNUMBER($A9),($F$5^2*$B$3*(1-$B$3)/E$6^2)/(1+(($F$5^2*$B$3*(1-$B$3)/E$6^2)-1)/$A9),($F$5^2*$B$3*(1-$B$3)/E$6^2)),6),0)</f>
        <v/>
      </c>
      <c r="F9" s="41">
        <f>ROUNDUP(ROUND(IF(ISNUMBER($A9),($F$5^2*$B$3*(1-$B$3)/F$6^2)/(1+(($F$5^2*$B$3*(1-$B$3)/F$6^2)-1)/$A9),($F$5^2*$B$3*(1-$B$3)/F$6^2)),6),0)</f>
        <v/>
      </c>
    </row>
    <row r="10">
      <c r="A10" s="40" t="n">
        <v>500</v>
      </c>
      <c r="B10" s="41">
        <f>ROUNDUP(ROUND(IF(ISNUMBER($A10),($F$5^2*$B$3*(1-$B$3)/B$6^2)/(1+(($F$5^2*$B$3*(1-$B$3)/B$6^2)-1)/$A10),($F$5^2*$B$3*(1-$B$3)/B$6^2)),6),0)</f>
        <v/>
      </c>
      <c r="C10" s="41">
        <f>ROUNDUP(ROUND(IF(ISNUMBER($A10),($F$5^2*$B$3*(1-$B$3)/C$6^2)/(1+(($F$5^2*$B$3*(1-$B$3)/C$6^2)-1)/$A10),($F$5^2*$B$3*(1-$B$3)/C$6^2)),6),0)</f>
        <v/>
      </c>
      <c r="D10" s="41">
        <f>ROUNDUP(ROUND(IF(ISNUMBER($A10),($F$5^2*$B$3*(1-$B$3)/D$6^2)/(1+(($F$5^2*$B$3*(1-$B$3)/D$6^2)-1)/$A10),($F$5^2*$B$3*(1-$B$3)/D$6^2)),6),0)</f>
        <v/>
      </c>
      <c r="E10" s="41">
        <f>ROUNDUP(ROUND(IF(ISNUMBER($A10),($F$5^2*$B$3*(1-$B$3)/E$6^2)/(1+(($F$5^2*$B$3*(1-$B$3)/E$6^2)-1)/$A10),($F$5^2*$B$3*(1-$B$3)/E$6^2)),6),0)</f>
        <v/>
      </c>
      <c r="F10" s="41">
        <f>ROUNDUP(ROUND(IF(ISNUMBER($A10),($F$5^2*$B$3*(1-$B$3)/F$6^2)/(1+(($F$5^2*$B$3*(1-$B$3)/F$6^2)-1)/$A10),($F$5^2*$B$3*(1-$B$3)/F$6^2)),6),0)</f>
        <v/>
      </c>
    </row>
    <row r="11">
      <c r="A11" s="40" t="n">
        <v>750</v>
      </c>
      <c r="B11" s="41">
        <f>ROUNDUP(ROUND(IF(ISNUMBER($A11),($F$5^2*$B$3*(1-$B$3)/B$6^2)/(1+(($F$5^2*$B$3*(1-$B$3)/B$6^2)-1)/$A11),($F$5^2*$B$3*(1-$B$3)/B$6^2)),6),0)</f>
        <v/>
      </c>
      <c r="C11" s="41">
        <f>ROUNDUP(ROUND(IF(ISNUMBER($A11),($F$5^2*$B$3*(1-$B$3)/C$6^2)/(1+(($F$5^2*$B$3*(1-$B$3)/C$6^2)-1)/$A11),($F$5^2*$B$3*(1-$B$3)/C$6^2)),6),0)</f>
        <v/>
      </c>
      <c r="D11" s="41">
        <f>ROUNDUP(ROUND(IF(ISNUMBER($A11),($F$5^2*$B$3*(1-$B$3)/D$6^2)/(1+(($F$5^2*$B$3*(1-$B$3)/D$6^2)-1)/$A11),($F$5^2*$B$3*(1-$B$3)/D$6^2)),6),0)</f>
        <v/>
      </c>
      <c r="E11" s="41">
        <f>ROUNDUP(ROUND(IF(ISNUMBER($A11),($F$5^2*$B$3*(1-$B$3)/E$6^2)/(1+(($F$5^2*$B$3*(1-$B$3)/E$6^2)-1)/$A11),($F$5^2*$B$3*(1-$B$3)/E$6^2)),6),0)</f>
        <v/>
      </c>
      <c r="F11" s="41">
        <f>ROUNDUP(ROUND(IF(ISNUMBER($A11),($F$5^2*$B$3*(1-$B$3)/F$6^2)/(1+(($F$5^2*$B$3*(1-$B$3)/F$6^2)-1)/$A11),($F$5^2*$B$3*(1-$B$3)/F$6^2)),6),0)</f>
        <v/>
      </c>
    </row>
    <row r="12">
      <c r="A12" s="40" t="n">
        <v>1000</v>
      </c>
      <c r="B12" s="41">
        <f>ROUNDUP(ROUND(IF(ISNUMBER($A12),($F$5^2*$B$3*(1-$B$3)/B$6^2)/(1+(($F$5^2*$B$3*(1-$B$3)/B$6^2)-1)/$A12),($F$5^2*$B$3*(1-$B$3)/B$6^2)),6),0)</f>
        <v/>
      </c>
      <c r="C12" s="41">
        <f>ROUNDUP(ROUND(IF(ISNUMBER($A12),($F$5^2*$B$3*(1-$B$3)/C$6^2)/(1+(($F$5^2*$B$3*(1-$B$3)/C$6^2)-1)/$A12),($F$5^2*$B$3*(1-$B$3)/C$6^2)),6),0)</f>
        <v/>
      </c>
      <c r="D12" s="41">
        <f>ROUNDUP(ROUND(IF(ISNUMBER($A12),($F$5^2*$B$3*(1-$B$3)/D$6^2)/(1+(($F$5^2*$B$3*(1-$B$3)/D$6^2)-1)/$A12),($F$5^2*$B$3*(1-$B$3)/D$6^2)),6),0)</f>
        <v/>
      </c>
      <c r="E12" s="41">
        <f>ROUNDUP(ROUND(IF(ISNUMBER($A12),($F$5^2*$B$3*(1-$B$3)/E$6^2)/(1+(($F$5^2*$B$3*(1-$B$3)/E$6^2)-1)/$A12),($F$5^2*$B$3*(1-$B$3)/E$6^2)),6),0)</f>
        <v/>
      </c>
      <c r="F12" s="41">
        <f>ROUNDUP(ROUND(IF(ISNUMBER($A12),($F$5^2*$B$3*(1-$B$3)/F$6^2)/(1+(($F$5^2*$B$3*(1-$B$3)/F$6^2)-1)/$A12),($F$5^2*$B$3*(1-$B$3)/F$6^2)),6),0)</f>
        <v/>
      </c>
    </row>
    <row r="13">
      <c r="A13" s="40" t="n">
        <v>2000</v>
      </c>
      <c r="B13" s="41">
        <f>ROUNDUP(ROUND(IF(ISNUMBER($A13),($F$5^2*$B$3*(1-$B$3)/B$6^2)/(1+(($F$5^2*$B$3*(1-$B$3)/B$6^2)-1)/$A13),($F$5^2*$B$3*(1-$B$3)/B$6^2)),6),0)</f>
        <v/>
      </c>
      <c r="C13" s="41">
        <f>ROUNDUP(ROUND(IF(ISNUMBER($A13),($F$5^2*$B$3*(1-$B$3)/C$6^2)/(1+(($F$5^2*$B$3*(1-$B$3)/C$6^2)-1)/$A13),($F$5^2*$B$3*(1-$B$3)/C$6^2)),6),0)</f>
        <v/>
      </c>
      <c r="D13" s="41">
        <f>ROUNDUP(ROUND(IF(ISNUMBER($A13),($F$5^2*$B$3*(1-$B$3)/D$6^2)/(1+(($F$5^2*$B$3*(1-$B$3)/D$6^2)-1)/$A13),($F$5^2*$B$3*(1-$B$3)/D$6^2)),6),0)</f>
        <v/>
      </c>
      <c r="E13" s="41">
        <f>ROUNDUP(ROUND(IF(ISNUMBER($A13),($F$5^2*$B$3*(1-$B$3)/E$6^2)/(1+(($F$5^2*$B$3*(1-$B$3)/E$6^2)-1)/$A13),($F$5^2*$B$3*(1-$B$3)/E$6^2)),6),0)</f>
        <v/>
      </c>
      <c r="F13" s="41">
        <f>ROUNDUP(ROUND(IF(ISNUMBER($A13),($F$5^2*$B$3*(1-$B$3)/F$6^2)/(1+(($F$5^2*$B$3*(1-$B$3)/F$6^2)-1)/$A13),($F$5^2*$B$3*(1-$B$3)/F$6^2)),6),0)</f>
        <v/>
      </c>
    </row>
    <row r="14">
      <c r="A14" s="40" t="n">
        <v>3000</v>
      </c>
      <c r="B14" s="41">
        <f>ROUNDUP(ROUND(IF(ISNUMBER($A14),($F$5^2*$B$3*(1-$B$3)/B$6^2)/(1+(($F$5^2*$B$3*(1-$B$3)/B$6^2)-1)/$A14),($F$5^2*$B$3*(1-$B$3)/B$6^2)),6),0)</f>
        <v/>
      </c>
      <c r="C14" s="41">
        <f>ROUNDUP(ROUND(IF(ISNUMBER($A14),($F$5^2*$B$3*(1-$B$3)/C$6^2)/(1+(($F$5^2*$B$3*(1-$B$3)/C$6^2)-1)/$A14),($F$5^2*$B$3*(1-$B$3)/C$6^2)),6),0)</f>
        <v/>
      </c>
      <c r="D14" s="41">
        <f>ROUNDUP(ROUND(IF(ISNUMBER($A14),($F$5^2*$B$3*(1-$B$3)/D$6^2)/(1+(($F$5^2*$B$3*(1-$B$3)/D$6^2)-1)/$A14),($F$5^2*$B$3*(1-$B$3)/D$6^2)),6),0)</f>
        <v/>
      </c>
      <c r="E14" s="41">
        <f>ROUNDUP(ROUND(IF(ISNUMBER($A14),($F$5^2*$B$3*(1-$B$3)/E$6^2)/(1+(($F$5^2*$B$3*(1-$B$3)/E$6^2)-1)/$A14),($F$5^2*$B$3*(1-$B$3)/E$6^2)),6),0)</f>
        <v/>
      </c>
      <c r="F14" s="41">
        <f>ROUNDUP(ROUND(IF(ISNUMBER($A14),($F$5^2*$B$3*(1-$B$3)/F$6^2)/(1+(($F$5^2*$B$3*(1-$B$3)/F$6^2)-1)/$A14),($F$5^2*$B$3*(1-$B$3)/F$6^2)),6),0)</f>
        <v/>
      </c>
    </row>
    <row r="15">
      <c r="A15" s="40" t="n">
        <v>5000</v>
      </c>
      <c r="B15" s="41">
        <f>ROUNDUP(ROUND(IF(ISNUMBER($A15),($F$5^2*$B$3*(1-$B$3)/B$6^2)/(1+(($F$5^2*$B$3*(1-$B$3)/B$6^2)-1)/$A15),($F$5^2*$B$3*(1-$B$3)/B$6^2)),6),0)</f>
        <v/>
      </c>
      <c r="C15" s="41">
        <f>ROUNDUP(ROUND(IF(ISNUMBER($A15),($F$5^2*$B$3*(1-$B$3)/C$6^2)/(1+(($F$5^2*$B$3*(1-$B$3)/C$6^2)-1)/$A15),($F$5^2*$B$3*(1-$B$3)/C$6^2)),6),0)</f>
        <v/>
      </c>
      <c r="D15" s="41">
        <f>ROUNDUP(ROUND(IF(ISNUMBER($A15),($F$5^2*$B$3*(1-$B$3)/D$6^2)/(1+(($F$5^2*$B$3*(1-$B$3)/D$6^2)-1)/$A15),($F$5^2*$B$3*(1-$B$3)/D$6^2)),6),0)</f>
        <v/>
      </c>
      <c r="E15" s="41">
        <f>ROUNDUP(ROUND(IF(ISNUMBER($A15),($F$5^2*$B$3*(1-$B$3)/E$6^2)/(1+(($F$5^2*$B$3*(1-$B$3)/E$6^2)-1)/$A15),($F$5^2*$B$3*(1-$B$3)/E$6^2)),6),0)</f>
        <v/>
      </c>
      <c r="F15" s="41">
        <f>ROUNDUP(ROUND(IF(ISNUMBER($A15),($F$5^2*$B$3*(1-$B$3)/F$6^2)/(1+(($F$5^2*$B$3*(1-$B$3)/F$6^2)-1)/$A15),($F$5^2*$B$3*(1-$B$3)/F$6^2)),6),0)</f>
        <v/>
      </c>
    </row>
    <row r="16">
      <c r="A16" s="40" t="n">
        <v>10000</v>
      </c>
      <c r="B16" s="41">
        <f>ROUNDUP(ROUND(IF(ISNUMBER($A16),($F$5^2*$B$3*(1-$B$3)/B$6^2)/(1+(($F$5^2*$B$3*(1-$B$3)/B$6^2)-1)/$A16),($F$5^2*$B$3*(1-$B$3)/B$6^2)),6),0)</f>
        <v/>
      </c>
      <c r="C16" s="41">
        <f>ROUNDUP(ROUND(IF(ISNUMBER($A16),($F$5^2*$B$3*(1-$B$3)/C$6^2)/(1+(($F$5^2*$B$3*(1-$B$3)/C$6^2)-1)/$A16),($F$5^2*$B$3*(1-$B$3)/C$6^2)),6),0)</f>
        <v/>
      </c>
      <c r="D16" s="41">
        <f>ROUNDUP(ROUND(IF(ISNUMBER($A16),($F$5^2*$B$3*(1-$B$3)/D$6^2)/(1+(($F$5^2*$B$3*(1-$B$3)/D$6^2)-1)/$A16),($F$5^2*$B$3*(1-$B$3)/D$6^2)),6),0)</f>
        <v/>
      </c>
      <c r="E16" s="41">
        <f>ROUNDUP(ROUND(IF(ISNUMBER($A16),($F$5^2*$B$3*(1-$B$3)/E$6^2)/(1+(($F$5^2*$B$3*(1-$B$3)/E$6^2)-1)/$A16),($F$5^2*$B$3*(1-$B$3)/E$6^2)),6),0)</f>
        <v/>
      </c>
      <c r="F16" s="41">
        <f>ROUNDUP(ROUND(IF(ISNUMBER($A16),($F$5^2*$B$3*(1-$B$3)/F$6^2)/(1+(($F$5^2*$B$3*(1-$B$3)/F$6^2)-1)/$A16),($F$5^2*$B$3*(1-$B$3)/F$6^2)),6),0)</f>
        <v/>
      </c>
    </row>
    <row r="17">
      <c r="A17" s="40" t="n">
        <v>20000</v>
      </c>
      <c r="B17" s="41">
        <f>ROUNDUP(ROUND(IF(ISNUMBER($A17),($F$5^2*$B$3*(1-$B$3)/B$6^2)/(1+(($F$5^2*$B$3*(1-$B$3)/B$6^2)-1)/$A17),($F$5^2*$B$3*(1-$B$3)/B$6^2)),6),0)</f>
        <v/>
      </c>
      <c r="C17" s="41">
        <f>ROUNDUP(ROUND(IF(ISNUMBER($A17),($F$5^2*$B$3*(1-$B$3)/C$6^2)/(1+(($F$5^2*$B$3*(1-$B$3)/C$6^2)-1)/$A17),($F$5^2*$B$3*(1-$B$3)/C$6^2)),6),0)</f>
        <v/>
      </c>
      <c r="D17" s="41">
        <f>ROUNDUP(ROUND(IF(ISNUMBER($A17),($F$5^2*$B$3*(1-$B$3)/D$6^2)/(1+(($F$5^2*$B$3*(1-$B$3)/D$6^2)-1)/$A17),($F$5^2*$B$3*(1-$B$3)/D$6^2)),6),0)</f>
        <v/>
      </c>
      <c r="E17" s="41">
        <f>ROUNDUP(ROUND(IF(ISNUMBER($A17),($F$5^2*$B$3*(1-$B$3)/E$6^2)/(1+(($F$5^2*$B$3*(1-$B$3)/E$6^2)-1)/$A17),($F$5^2*$B$3*(1-$B$3)/E$6^2)),6),0)</f>
        <v/>
      </c>
      <c r="F17" s="41">
        <f>ROUNDUP(ROUND(IF(ISNUMBER($A17),($F$5^2*$B$3*(1-$B$3)/F$6^2)/(1+(($F$5^2*$B$3*(1-$B$3)/F$6^2)-1)/$A17),($F$5^2*$B$3*(1-$B$3)/F$6^2)),6),0)</f>
        <v/>
      </c>
    </row>
    <row r="18">
      <c r="A18" s="40" t="n">
        <v>50000</v>
      </c>
      <c r="B18" s="41">
        <f>ROUNDUP(ROUND(IF(ISNUMBER($A18),($F$5^2*$B$3*(1-$B$3)/B$6^2)/(1+(($F$5^2*$B$3*(1-$B$3)/B$6^2)-1)/$A18),($F$5^2*$B$3*(1-$B$3)/B$6^2)),6),0)</f>
        <v/>
      </c>
      <c r="C18" s="41">
        <f>ROUNDUP(ROUND(IF(ISNUMBER($A18),($F$5^2*$B$3*(1-$B$3)/C$6^2)/(1+(($F$5^2*$B$3*(1-$B$3)/C$6^2)-1)/$A18),($F$5^2*$B$3*(1-$B$3)/C$6^2)),6),0)</f>
        <v/>
      </c>
      <c r="D18" s="41">
        <f>ROUNDUP(ROUND(IF(ISNUMBER($A18),($F$5^2*$B$3*(1-$B$3)/D$6^2)/(1+(($F$5^2*$B$3*(1-$B$3)/D$6^2)-1)/$A18),($F$5^2*$B$3*(1-$B$3)/D$6^2)),6),0)</f>
        <v/>
      </c>
      <c r="E18" s="41">
        <f>ROUNDUP(ROUND(IF(ISNUMBER($A18),($F$5^2*$B$3*(1-$B$3)/E$6^2)/(1+(($F$5^2*$B$3*(1-$B$3)/E$6^2)-1)/$A18),($F$5^2*$B$3*(1-$B$3)/E$6^2)),6),0)</f>
        <v/>
      </c>
      <c r="F18" s="41">
        <f>ROUNDUP(ROUND(IF(ISNUMBER($A18),($F$5^2*$B$3*(1-$B$3)/F$6^2)/(1+(($F$5^2*$B$3*(1-$B$3)/F$6^2)-1)/$A18),($F$5^2*$B$3*(1-$B$3)/F$6^2)),6),0)</f>
        <v/>
      </c>
    </row>
    <row r="19">
      <c r="A19" s="40" t="n">
        <v>100000</v>
      </c>
      <c r="B19" s="41">
        <f>ROUNDUP(ROUND(IF(ISNUMBER($A19),($F$5^2*$B$3*(1-$B$3)/B$6^2)/(1+(($F$5^2*$B$3*(1-$B$3)/B$6^2)-1)/$A19),($F$5^2*$B$3*(1-$B$3)/B$6^2)),6),0)</f>
        <v/>
      </c>
      <c r="C19" s="41">
        <f>ROUNDUP(ROUND(IF(ISNUMBER($A19),($F$5^2*$B$3*(1-$B$3)/C$6^2)/(1+(($F$5^2*$B$3*(1-$B$3)/C$6^2)-1)/$A19),($F$5^2*$B$3*(1-$B$3)/C$6^2)),6),0)</f>
        <v/>
      </c>
      <c r="D19" s="41">
        <f>ROUNDUP(ROUND(IF(ISNUMBER($A19),($F$5^2*$B$3*(1-$B$3)/D$6^2)/(1+(($F$5^2*$B$3*(1-$B$3)/D$6^2)-1)/$A19),($F$5^2*$B$3*(1-$B$3)/D$6^2)),6),0)</f>
        <v/>
      </c>
      <c r="E19" s="41">
        <f>ROUNDUP(ROUND(IF(ISNUMBER($A19),($F$5^2*$B$3*(1-$B$3)/E$6^2)/(1+(($F$5^2*$B$3*(1-$B$3)/E$6^2)-1)/$A19),($F$5^2*$B$3*(1-$B$3)/E$6^2)),6),0)</f>
        <v/>
      </c>
      <c r="F19" s="41">
        <f>ROUNDUP(ROUND(IF(ISNUMBER($A19),($F$5^2*$B$3*(1-$B$3)/F$6^2)/(1+(($F$5^2*$B$3*(1-$B$3)/F$6^2)-1)/$A19),($F$5^2*$B$3*(1-$B$3)/F$6^2)),6),0)</f>
        <v/>
      </c>
    </row>
    <row r="20">
      <c r="A20" s="40" t="n">
        <v>1000000</v>
      </c>
      <c r="B20" s="41">
        <f>ROUNDUP(ROUND(IF(ISNUMBER($A20),($F$5^2*$B$3*(1-$B$3)/B$6^2)/(1+(($F$5^2*$B$3*(1-$B$3)/B$6^2)-1)/$A20),($F$5^2*$B$3*(1-$B$3)/B$6^2)),6),0)</f>
        <v/>
      </c>
      <c r="C20" s="41">
        <f>ROUNDUP(ROUND(IF(ISNUMBER($A20),($F$5^2*$B$3*(1-$B$3)/C$6^2)/(1+(($F$5^2*$B$3*(1-$B$3)/C$6^2)-1)/$A20),($F$5^2*$B$3*(1-$B$3)/C$6^2)),6),0)</f>
        <v/>
      </c>
      <c r="D20" s="41">
        <f>ROUNDUP(ROUND(IF(ISNUMBER($A20),($F$5^2*$B$3*(1-$B$3)/D$6^2)/(1+(($F$5^2*$B$3*(1-$B$3)/D$6^2)-1)/$A20),($F$5^2*$B$3*(1-$B$3)/D$6^2)),6),0)</f>
        <v/>
      </c>
      <c r="E20" s="41">
        <f>ROUNDUP(ROUND(IF(ISNUMBER($A20),($F$5^2*$B$3*(1-$B$3)/E$6^2)/(1+(($F$5^2*$B$3*(1-$B$3)/E$6^2)-1)/$A20),($F$5^2*$B$3*(1-$B$3)/E$6^2)),6),0)</f>
        <v/>
      </c>
      <c r="F20" s="41">
        <f>ROUNDUP(ROUND(IF(ISNUMBER($A20),($F$5^2*$B$3*(1-$B$3)/F$6^2)/(1+(($F$5^2*$B$3*(1-$B$3)/F$6^2)-1)/$A20),($F$5^2*$B$3*(1-$B$3)/F$6^2)),6),0)</f>
        <v/>
      </c>
    </row>
    <row r="21">
      <c r="A21" s="40" t="inlineStr">
        <is>
          <t>Very large</t>
        </is>
      </c>
      <c r="B21" s="41">
        <f>ROUNDUP(ROUND(IF(ISNUMBER($A21),($F$5^2*$B$3*(1-$B$3)/B$6^2)/(1+(($F$5^2*$B$3*(1-$B$3)/B$6^2)-1)/$A21),($F$5^2*$B$3*(1-$B$3)/B$6^2)),6),0)</f>
        <v/>
      </c>
      <c r="C21" s="41">
        <f>ROUNDUP(ROUND(IF(ISNUMBER($A21),($F$5^2*$B$3*(1-$B$3)/C$6^2)/(1+(($F$5^2*$B$3*(1-$B$3)/C$6^2)-1)/$A21),($F$5^2*$B$3*(1-$B$3)/C$6^2)),6),0)</f>
        <v/>
      </c>
      <c r="D21" s="41">
        <f>ROUNDUP(ROUND(IF(ISNUMBER($A21),($F$5^2*$B$3*(1-$B$3)/D$6^2)/(1+(($F$5^2*$B$3*(1-$B$3)/D$6^2)-1)/$A21),($F$5^2*$B$3*(1-$B$3)/D$6^2)),6),0)</f>
        <v/>
      </c>
      <c r="E21" s="41">
        <f>ROUNDUP(ROUND(IF(ISNUMBER($A21),($F$5^2*$B$3*(1-$B$3)/E$6^2)/(1+(($F$5^2*$B$3*(1-$B$3)/E$6^2)-1)/$A21),($F$5^2*$B$3*(1-$B$3)/E$6^2)),6),0)</f>
        <v/>
      </c>
      <c r="F21" s="41">
        <f>ROUNDUP(ROUND(IF(ISNUMBER($A21),($F$5^2*$B$3*(1-$B$3)/F$6^2)/(1+(($F$5^2*$B$3*(1-$B$3)/F$6^2)-1)/$A21),($F$5^2*$B$3*(1-$B$3)/F$6^2)),6),0)</f>
        <v/>
      </c>
    </row>
    <row r="24">
      <c r="A24" s="7" t="inlineStr">
        <is>
          <t>90% confidence</t>
        </is>
      </c>
      <c r="C24" s="17" t="inlineStr">
        <is>
          <t>Confidence</t>
        </is>
      </c>
      <c r="D24" s="37" t="n">
        <v>0.9</v>
      </c>
      <c r="E24" s="17" t="inlineStr">
        <is>
          <t>z</t>
        </is>
      </c>
      <c r="F24" s="38">
        <f>_xlfn.NORM.S.INV(1-(1-D24)/2)</f>
        <v/>
      </c>
    </row>
    <row r="25">
      <c r="A25" s="3" t="inlineStr">
        <is>
          <t>Population size (N)</t>
        </is>
      </c>
      <c r="B25" s="39" t="n">
        <v>0.02</v>
      </c>
      <c r="C25" s="39" t="n">
        <v>0.03</v>
      </c>
      <c r="D25" s="39" t="n">
        <v>0.04</v>
      </c>
      <c r="E25" s="39" t="n">
        <v>0.05</v>
      </c>
      <c r="F25" s="39" t="n">
        <v>0.1</v>
      </c>
    </row>
    <row r="26">
      <c r="A26" s="40" t="n">
        <v>100</v>
      </c>
      <c r="B26" s="41">
        <f>ROUNDUP(ROUND(IF(ISNUMBER($A26),($F$24^2*$B$3*(1-$B$3)/B$25^2)/(1+(($F$24^2*$B$3*(1-$B$3)/B$25^2)-1)/$A26),($F$24^2*$B$3*(1-$B$3)/B$25^2)),6),0)</f>
        <v/>
      </c>
      <c r="C26" s="41">
        <f>ROUNDUP(ROUND(IF(ISNUMBER($A26),($F$24^2*$B$3*(1-$B$3)/C$25^2)/(1+(($F$24^2*$B$3*(1-$B$3)/C$25^2)-1)/$A26),($F$24^2*$B$3*(1-$B$3)/C$25^2)),6),0)</f>
        <v/>
      </c>
      <c r="D26" s="41">
        <f>ROUNDUP(ROUND(IF(ISNUMBER($A26),($F$24^2*$B$3*(1-$B$3)/D$25^2)/(1+(($F$24^2*$B$3*(1-$B$3)/D$25^2)-1)/$A26),($F$24^2*$B$3*(1-$B$3)/D$25^2)),6),0)</f>
        <v/>
      </c>
      <c r="E26" s="41">
        <f>ROUNDUP(ROUND(IF(ISNUMBER($A26),($F$24^2*$B$3*(1-$B$3)/E$25^2)/(1+(($F$24^2*$B$3*(1-$B$3)/E$25^2)-1)/$A26),($F$24^2*$B$3*(1-$B$3)/E$25^2)),6),0)</f>
        <v/>
      </c>
      <c r="F26" s="41">
        <f>ROUNDUP(ROUND(IF(ISNUMBER($A26),($F$24^2*$B$3*(1-$B$3)/F$25^2)/(1+(($F$24^2*$B$3*(1-$B$3)/F$25^2)-1)/$A26),($F$24^2*$B$3*(1-$B$3)/F$25^2)),6),0)</f>
        <v/>
      </c>
    </row>
    <row r="27">
      <c r="A27" s="40" t="n">
        <v>200</v>
      </c>
      <c r="B27" s="41">
        <f>ROUNDUP(ROUND(IF(ISNUMBER($A27),($F$24^2*$B$3*(1-$B$3)/B$25^2)/(1+(($F$24^2*$B$3*(1-$B$3)/B$25^2)-1)/$A27),($F$24^2*$B$3*(1-$B$3)/B$25^2)),6),0)</f>
        <v/>
      </c>
      <c r="C27" s="41">
        <f>ROUNDUP(ROUND(IF(ISNUMBER($A27),($F$24^2*$B$3*(1-$B$3)/C$25^2)/(1+(($F$24^2*$B$3*(1-$B$3)/C$25^2)-1)/$A27),($F$24^2*$B$3*(1-$B$3)/C$25^2)),6),0)</f>
        <v/>
      </c>
      <c r="D27" s="41">
        <f>ROUNDUP(ROUND(IF(ISNUMBER($A27),($F$24^2*$B$3*(1-$B$3)/D$25^2)/(1+(($F$24^2*$B$3*(1-$B$3)/D$25^2)-1)/$A27),($F$24^2*$B$3*(1-$B$3)/D$25^2)),6),0)</f>
        <v/>
      </c>
      <c r="E27" s="41">
        <f>ROUNDUP(ROUND(IF(ISNUMBER($A27),($F$24^2*$B$3*(1-$B$3)/E$25^2)/(1+(($F$24^2*$B$3*(1-$B$3)/E$25^2)-1)/$A27),($F$24^2*$B$3*(1-$B$3)/E$25^2)),6),0)</f>
        <v/>
      </c>
      <c r="F27" s="41">
        <f>ROUNDUP(ROUND(IF(ISNUMBER($A27),($F$24^2*$B$3*(1-$B$3)/F$25^2)/(1+(($F$24^2*$B$3*(1-$B$3)/F$25^2)-1)/$A27),($F$24^2*$B$3*(1-$B$3)/F$25^2)),6),0)</f>
        <v/>
      </c>
    </row>
    <row r="28">
      <c r="A28" s="40" t="n">
        <v>300</v>
      </c>
      <c r="B28" s="41">
        <f>ROUNDUP(ROUND(IF(ISNUMBER($A28),($F$24^2*$B$3*(1-$B$3)/B$25^2)/(1+(($F$24^2*$B$3*(1-$B$3)/B$25^2)-1)/$A28),($F$24^2*$B$3*(1-$B$3)/B$25^2)),6),0)</f>
        <v/>
      </c>
      <c r="C28" s="41">
        <f>ROUNDUP(ROUND(IF(ISNUMBER($A28),($F$24^2*$B$3*(1-$B$3)/C$25^2)/(1+(($F$24^2*$B$3*(1-$B$3)/C$25^2)-1)/$A28),($F$24^2*$B$3*(1-$B$3)/C$25^2)),6),0)</f>
        <v/>
      </c>
      <c r="D28" s="41">
        <f>ROUNDUP(ROUND(IF(ISNUMBER($A28),($F$24^2*$B$3*(1-$B$3)/D$25^2)/(1+(($F$24^2*$B$3*(1-$B$3)/D$25^2)-1)/$A28),($F$24^2*$B$3*(1-$B$3)/D$25^2)),6),0)</f>
        <v/>
      </c>
      <c r="E28" s="41">
        <f>ROUNDUP(ROUND(IF(ISNUMBER($A28),($F$24^2*$B$3*(1-$B$3)/E$25^2)/(1+(($F$24^2*$B$3*(1-$B$3)/E$25^2)-1)/$A28),($F$24^2*$B$3*(1-$B$3)/E$25^2)),6),0)</f>
        <v/>
      </c>
      <c r="F28" s="41">
        <f>ROUNDUP(ROUND(IF(ISNUMBER($A28),($F$24^2*$B$3*(1-$B$3)/F$25^2)/(1+(($F$24^2*$B$3*(1-$B$3)/F$25^2)-1)/$A28),($F$24^2*$B$3*(1-$B$3)/F$25^2)),6),0)</f>
        <v/>
      </c>
    </row>
    <row r="29">
      <c r="A29" s="40" t="n">
        <v>500</v>
      </c>
      <c r="B29" s="41">
        <f>ROUNDUP(ROUND(IF(ISNUMBER($A29),($F$24^2*$B$3*(1-$B$3)/B$25^2)/(1+(($F$24^2*$B$3*(1-$B$3)/B$25^2)-1)/$A29),($F$24^2*$B$3*(1-$B$3)/B$25^2)),6),0)</f>
        <v/>
      </c>
      <c r="C29" s="41">
        <f>ROUNDUP(ROUND(IF(ISNUMBER($A29),($F$24^2*$B$3*(1-$B$3)/C$25^2)/(1+(($F$24^2*$B$3*(1-$B$3)/C$25^2)-1)/$A29),($F$24^2*$B$3*(1-$B$3)/C$25^2)),6),0)</f>
        <v/>
      </c>
      <c r="D29" s="41">
        <f>ROUNDUP(ROUND(IF(ISNUMBER($A29),($F$24^2*$B$3*(1-$B$3)/D$25^2)/(1+(($F$24^2*$B$3*(1-$B$3)/D$25^2)-1)/$A29),($F$24^2*$B$3*(1-$B$3)/D$25^2)),6),0)</f>
        <v/>
      </c>
      <c r="E29" s="41">
        <f>ROUNDUP(ROUND(IF(ISNUMBER($A29),($F$24^2*$B$3*(1-$B$3)/E$25^2)/(1+(($F$24^2*$B$3*(1-$B$3)/E$25^2)-1)/$A29),($F$24^2*$B$3*(1-$B$3)/E$25^2)),6),0)</f>
        <v/>
      </c>
      <c r="F29" s="41">
        <f>ROUNDUP(ROUND(IF(ISNUMBER($A29),($F$24^2*$B$3*(1-$B$3)/F$25^2)/(1+(($F$24^2*$B$3*(1-$B$3)/F$25^2)-1)/$A29),($F$24^2*$B$3*(1-$B$3)/F$25^2)),6),0)</f>
        <v/>
      </c>
    </row>
    <row r="30">
      <c r="A30" s="40" t="n">
        <v>750</v>
      </c>
      <c r="B30" s="41">
        <f>ROUNDUP(ROUND(IF(ISNUMBER($A30),($F$24^2*$B$3*(1-$B$3)/B$25^2)/(1+(($F$24^2*$B$3*(1-$B$3)/B$25^2)-1)/$A30),($F$24^2*$B$3*(1-$B$3)/B$25^2)),6),0)</f>
        <v/>
      </c>
      <c r="C30" s="41">
        <f>ROUNDUP(ROUND(IF(ISNUMBER($A30),($F$24^2*$B$3*(1-$B$3)/C$25^2)/(1+(($F$24^2*$B$3*(1-$B$3)/C$25^2)-1)/$A30),($F$24^2*$B$3*(1-$B$3)/C$25^2)),6),0)</f>
        <v/>
      </c>
      <c r="D30" s="41">
        <f>ROUNDUP(ROUND(IF(ISNUMBER($A30),($F$24^2*$B$3*(1-$B$3)/D$25^2)/(1+(($F$24^2*$B$3*(1-$B$3)/D$25^2)-1)/$A30),($F$24^2*$B$3*(1-$B$3)/D$25^2)),6),0)</f>
        <v/>
      </c>
      <c r="E30" s="41">
        <f>ROUNDUP(ROUND(IF(ISNUMBER($A30),($F$24^2*$B$3*(1-$B$3)/E$25^2)/(1+(($F$24^2*$B$3*(1-$B$3)/E$25^2)-1)/$A30),($F$24^2*$B$3*(1-$B$3)/E$25^2)),6),0)</f>
        <v/>
      </c>
      <c r="F30" s="41">
        <f>ROUNDUP(ROUND(IF(ISNUMBER($A30),($F$24^2*$B$3*(1-$B$3)/F$25^2)/(1+(($F$24^2*$B$3*(1-$B$3)/F$25^2)-1)/$A30),($F$24^2*$B$3*(1-$B$3)/F$25^2)),6),0)</f>
        <v/>
      </c>
    </row>
    <row r="31">
      <c r="A31" s="40" t="n">
        <v>1000</v>
      </c>
      <c r="B31" s="41">
        <f>ROUNDUP(ROUND(IF(ISNUMBER($A31),($F$24^2*$B$3*(1-$B$3)/B$25^2)/(1+(($F$24^2*$B$3*(1-$B$3)/B$25^2)-1)/$A31),($F$24^2*$B$3*(1-$B$3)/B$25^2)),6),0)</f>
        <v/>
      </c>
      <c r="C31" s="41">
        <f>ROUNDUP(ROUND(IF(ISNUMBER($A31),($F$24^2*$B$3*(1-$B$3)/C$25^2)/(1+(($F$24^2*$B$3*(1-$B$3)/C$25^2)-1)/$A31),($F$24^2*$B$3*(1-$B$3)/C$25^2)),6),0)</f>
        <v/>
      </c>
      <c r="D31" s="41">
        <f>ROUNDUP(ROUND(IF(ISNUMBER($A31),($F$24^2*$B$3*(1-$B$3)/D$25^2)/(1+(($F$24^2*$B$3*(1-$B$3)/D$25^2)-1)/$A31),($F$24^2*$B$3*(1-$B$3)/D$25^2)),6),0)</f>
        <v/>
      </c>
      <c r="E31" s="41">
        <f>ROUNDUP(ROUND(IF(ISNUMBER($A31),($F$24^2*$B$3*(1-$B$3)/E$25^2)/(1+(($F$24^2*$B$3*(1-$B$3)/E$25^2)-1)/$A31),($F$24^2*$B$3*(1-$B$3)/E$25^2)),6),0)</f>
        <v/>
      </c>
      <c r="F31" s="41">
        <f>ROUNDUP(ROUND(IF(ISNUMBER($A31),($F$24^2*$B$3*(1-$B$3)/F$25^2)/(1+(($F$24^2*$B$3*(1-$B$3)/F$25^2)-1)/$A31),($F$24^2*$B$3*(1-$B$3)/F$25^2)),6),0)</f>
        <v/>
      </c>
    </row>
    <row r="32">
      <c r="A32" s="40" t="n">
        <v>2000</v>
      </c>
      <c r="B32" s="41">
        <f>ROUNDUP(ROUND(IF(ISNUMBER($A32),($F$24^2*$B$3*(1-$B$3)/B$25^2)/(1+(($F$24^2*$B$3*(1-$B$3)/B$25^2)-1)/$A32),($F$24^2*$B$3*(1-$B$3)/B$25^2)),6),0)</f>
        <v/>
      </c>
      <c r="C32" s="41">
        <f>ROUNDUP(ROUND(IF(ISNUMBER($A32),($F$24^2*$B$3*(1-$B$3)/C$25^2)/(1+(($F$24^2*$B$3*(1-$B$3)/C$25^2)-1)/$A32),($F$24^2*$B$3*(1-$B$3)/C$25^2)),6),0)</f>
        <v/>
      </c>
      <c r="D32" s="41">
        <f>ROUNDUP(ROUND(IF(ISNUMBER($A32),($F$24^2*$B$3*(1-$B$3)/D$25^2)/(1+(($F$24^2*$B$3*(1-$B$3)/D$25^2)-1)/$A32),($F$24^2*$B$3*(1-$B$3)/D$25^2)),6),0)</f>
        <v/>
      </c>
      <c r="E32" s="41">
        <f>ROUNDUP(ROUND(IF(ISNUMBER($A32),($F$24^2*$B$3*(1-$B$3)/E$25^2)/(1+(($F$24^2*$B$3*(1-$B$3)/E$25^2)-1)/$A32),($F$24^2*$B$3*(1-$B$3)/E$25^2)),6),0)</f>
        <v/>
      </c>
      <c r="F32" s="41">
        <f>ROUNDUP(ROUND(IF(ISNUMBER($A32),($F$24^2*$B$3*(1-$B$3)/F$25^2)/(1+(($F$24^2*$B$3*(1-$B$3)/F$25^2)-1)/$A32),($F$24^2*$B$3*(1-$B$3)/F$25^2)),6),0)</f>
        <v/>
      </c>
    </row>
    <row r="33">
      <c r="A33" s="40" t="n">
        <v>3000</v>
      </c>
      <c r="B33" s="41">
        <f>ROUNDUP(ROUND(IF(ISNUMBER($A33),($F$24^2*$B$3*(1-$B$3)/B$25^2)/(1+(($F$24^2*$B$3*(1-$B$3)/B$25^2)-1)/$A33),($F$24^2*$B$3*(1-$B$3)/B$25^2)),6),0)</f>
        <v/>
      </c>
      <c r="C33" s="41">
        <f>ROUNDUP(ROUND(IF(ISNUMBER($A33),($F$24^2*$B$3*(1-$B$3)/C$25^2)/(1+(($F$24^2*$B$3*(1-$B$3)/C$25^2)-1)/$A33),($F$24^2*$B$3*(1-$B$3)/C$25^2)),6),0)</f>
        <v/>
      </c>
      <c r="D33" s="41">
        <f>ROUNDUP(ROUND(IF(ISNUMBER($A33),($F$24^2*$B$3*(1-$B$3)/D$25^2)/(1+(($F$24^2*$B$3*(1-$B$3)/D$25^2)-1)/$A33),($F$24^2*$B$3*(1-$B$3)/D$25^2)),6),0)</f>
        <v/>
      </c>
      <c r="E33" s="41">
        <f>ROUNDUP(ROUND(IF(ISNUMBER($A33),($F$24^2*$B$3*(1-$B$3)/E$25^2)/(1+(($F$24^2*$B$3*(1-$B$3)/E$25^2)-1)/$A33),($F$24^2*$B$3*(1-$B$3)/E$25^2)),6),0)</f>
        <v/>
      </c>
      <c r="F33" s="41">
        <f>ROUNDUP(ROUND(IF(ISNUMBER($A33),($F$24^2*$B$3*(1-$B$3)/F$25^2)/(1+(($F$24^2*$B$3*(1-$B$3)/F$25^2)-1)/$A33),($F$24^2*$B$3*(1-$B$3)/F$25^2)),6),0)</f>
        <v/>
      </c>
    </row>
    <row r="34">
      <c r="A34" s="40" t="n">
        <v>5000</v>
      </c>
      <c r="B34" s="41">
        <f>ROUNDUP(ROUND(IF(ISNUMBER($A34),($F$24^2*$B$3*(1-$B$3)/B$25^2)/(1+(($F$24^2*$B$3*(1-$B$3)/B$25^2)-1)/$A34),($F$24^2*$B$3*(1-$B$3)/B$25^2)),6),0)</f>
        <v/>
      </c>
      <c r="C34" s="41">
        <f>ROUNDUP(ROUND(IF(ISNUMBER($A34),($F$24^2*$B$3*(1-$B$3)/C$25^2)/(1+(($F$24^2*$B$3*(1-$B$3)/C$25^2)-1)/$A34),($F$24^2*$B$3*(1-$B$3)/C$25^2)),6),0)</f>
        <v/>
      </c>
      <c r="D34" s="41">
        <f>ROUNDUP(ROUND(IF(ISNUMBER($A34),($F$24^2*$B$3*(1-$B$3)/D$25^2)/(1+(($F$24^2*$B$3*(1-$B$3)/D$25^2)-1)/$A34),($F$24^2*$B$3*(1-$B$3)/D$25^2)),6),0)</f>
        <v/>
      </c>
      <c r="E34" s="41">
        <f>ROUNDUP(ROUND(IF(ISNUMBER($A34),($F$24^2*$B$3*(1-$B$3)/E$25^2)/(1+(($F$24^2*$B$3*(1-$B$3)/E$25^2)-1)/$A34),($F$24^2*$B$3*(1-$B$3)/E$25^2)),6),0)</f>
        <v/>
      </c>
      <c r="F34" s="41">
        <f>ROUNDUP(ROUND(IF(ISNUMBER($A34),($F$24^2*$B$3*(1-$B$3)/F$25^2)/(1+(($F$24^2*$B$3*(1-$B$3)/F$25^2)-1)/$A34),($F$24^2*$B$3*(1-$B$3)/F$25^2)),6),0)</f>
        <v/>
      </c>
    </row>
    <row r="35">
      <c r="A35" s="40" t="n">
        <v>10000</v>
      </c>
      <c r="B35" s="41">
        <f>ROUNDUP(ROUND(IF(ISNUMBER($A35),($F$24^2*$B$3*(1-$B$3)/B$25^2)/(1+(($F$24^2*$B$3*(1-$B$3)/B$25^2)-1)/$A35),($F$24^2*$B$3*(1-$B$3)/B$25^2)),6),0)</f>
        <v/>
      </c>
      <c r="C35" s="41">
        <f>ROUNDUP(ROUND(IF(ISNUMBER($A35),($F$24^2*$B$3*(1-$B$3)/C$25^2)/(1+(($F$24^2*$B$3*(1-$B$3)/C$25^2)-1)/$A35),($F$24^2*$B$3*(1-$B$3)/C$25^2)),6),0)</f>
        <v/>
      </c>
      <c r="D35" s="41">
        <f>ROUNDUP(ROUND(IF(ISNUMBER($A35),($F$24^2*$B$3*(1-$B$3)/D$25^2)/(1+(($F$24^2*$B$3*(1-$B$3)/D$25^2)-1)/$A35),($F$24^2*$B$3*(1-$B$3)/D$25^2)),6),0)</f>
        <v/>
      </c>
      <c r="E35" s="41">
        <f>ROUNDUP(ROUND(IF(ISNUMBER($A35),($F$24^2*$B$3*(1-$B$3)/E$25^2)/(1+(($F$24^2*$B$3*(1-$B$3)/E$25^2)-1)/$A35),($F$24^2*$B$3*(1-$B$3)/E$25^2)),6),0)</f>
        <v/>
      </c>
      <c r="F35" s="41">
        <f>ROUNDUP(ROUND(IF(ISNUMBER($A35),($F$24^2*$B$3*(1-$B$3)/F$25^2)/(1+(($F$24^2*$B$3*(1-$B$3)/F$25^2)-1)/$A35),($F$24^2*$B$3*(1-$B$3)/F$25^2)),6),0)</f>
        <v/>
      </c>
    </row>
    <row r="36">
      <c r="A36" s="40" t="n">
        <v>20000</v>
      </c>
      <c r="B36" s="41">
        <f>ROUNDUP(ROUND(IF(ISNUMBER($A36),($F$24^2*$B$3*(1-$B$3)/B$25^2)/(1+(($F$24^2*$B$3*(1-$B$3)/B$25^2)-1)/$A36),($F$24^2*$B$3*(1-$B$3)/B$25^2)),6),0)</f>
        <v/>
      </c>
      <c r="C36" s="41">
        <f>ROUNDUP(ROUND(IF(ISNUMBER($A36),($F$24^2*$B$3*(1-$B$3)/C$25^2)/(1+(($F$24^2*$B$3*(1-$B$3)/C$25^2)-1)/$A36),($F$24^2*$B$3*(1-$B$3)/C$25^2)),6),0)</f>
        <v/>
      </c>
      <c r="D36" s="41">
        <f>ROUNDUP(ROUND(IF(ISNUMBER($A36),($F$24^2*$B$3*(1-$B$3)/D$25^2)/(1+(($F$24^2*$B$3*(1-$B$3)/D$25^2)-1)/$A36),($F$24^2*$B$3*(1-$B$3)/D$25^2)),6),0)</f>
        <v/>
      </c>
      <c r="E36" s="41">
        <f>ROUNDUP(ROUND(IF(ISNUMBER($A36),($F$24^2*$B$3*(1-$B$3)/E$25^2)/(1+(($F$24^2*$B$3*(1-$B$3)/E$25^2)-1)/$A36),($F$24^2*$B$3*(1-$B$3)/E$25^2)),6),0)</f>
        <v/>
      </c>
      <c r="F36" s="41">
        <f>ROUNDUP(ROUND(IF(ISNUMBER($A36),($F$24^2*$B$3*(1-$B$3)/F$25^2)/(1+(($F$24^2*$B$3*(1-$B$3)/F$25^2)-1)/$A36),($F$24^2*$B$3*(1-$B$3)/F$25^2)),6),0)</f>
        <v/>
      </c>
    </row>
    <row r="37">
      <c r="A37" s="40" t="n">
        <v>50000</v>
      </c>
      <c r="B37" s="41">
        <f>ROUNDUP(ROUND(IF(ISNUMBER($A37),($F$24^2*$B$3*(1-$B$3)/B$25^2)/(1+(($F$24^2*$B$3*(1-$B$3)/B$25^2)-1)/$A37),($F$24^2*$B$3*(1-$B$3)/B$25^2)),6),0)</f>
        <v/>
      </c>
      <c r="C37" s="41">
        <f>ROUNDUP(ROUND(IF(ISNUMBER($A37),($F$24^2*$B$3*(1-$B$3)/C$25^2)/(1+(($F$24^2*$B$3*(1-$B$3)/C$25^2)-1)/$A37),($F$24^2*$B$3*(1-$B$3)/C$25^2)),6),0)</f>
        <v/>
      </c>
      <c r="D37" s="41">
        <f>ROUNDUP(ROUND(IF(ISNUMBER($A37),($F$24^2*$B$3*(1-$B$3)/D$25^2)/(1+(($F$24^2*$B$3*(1-$B$3)/D$25^2)-1)/$A37),($F$24^2*$B$3*(1-$B$3)/D$25^2)),6),0)</f>
        <v/>
      </c>
      <c r="E37" s="41">
        <f>ROUNDUP(ROUND(IF(ISNUMBER($A37),($F$24^2*$B$3*(1-$B$3)/E$25^2)/(1+(($F$24^2*$B$3*(1-$B$3)/E$25^2)-1)/$A37),($F$24^2*$B$3*(1-$B$3)/E$25^2)),6),0)</f>
        <v/>
      </c>
      <c r="F37" s="41">
        <f>ROUNDUP(ROUND(IF(ISNUMBER($A37),($F$24^2*$B$3*(1-$B$3)/F$25^2)/(1+(($F$24^2*$B$3*(1-$B$3)/F$25^2)-1)/$A37),($F$24^2*$B$3*(1-$B$3)/F$25^2)),6),0)</f>
        <v/>
      </c>
    </row>
    <row r="38">
      <c r="A38" s="40" t="n">
        <v>100000</v>
      </c>
      <c r="B38" s="41">
        <f>ROUNDUP(ROUND(IF(ISNUMBER($A38),($F$24^2*$B$3*(1-$B$3)/B$25^2)/(1+(($F$24^2*$B$3*(1-$B$3)/B$25^2)-1)/$A38),($F$24^2*$B$3*(1-$B$3)/B$25^2)),6),0)</f>
        <v/>
      </c>
      <c r="C38" s="41">
        <f>ROUNDUP(ROUND(IF(ISNUMBER($A38),($F$24^2*$B$3*(1-$B$3)/C$25^2)/(1+(($F$24^2*$B$3*(1-$B$3)/C$25^2)-1)/$A38),($F$24^2*$B$3*(1-$B$3)/C$25^2)),6),0)</f>
        <v/>
      </c>
      <c r="D38" s="41">
        <f>ROUNDUP(ROUND(IF(ISNUMBER($A38),($F$24^2*$B$3*(1-$B$3)/D$25^2)/(1+(($F$24^2*$B$3*(1-$B$3)/D$25^2)-1)/$A38),($F$24^2*$B$3*(1-$B$3)/D$25^2)),6),0)</f>
        <v/>
      </c>
      <c r="E38" s="41">
        <f>ROUNDUP(ROUND(IF(ISNUMBER($A38),($F$24^2*$B$3*(1-$B$3)/E$25^2)/(1+(($F$24^2*$B$3*(1-$B$3)/E$25^2)-1)/$A38),($F$24^2*$B$3*(1-$B$3)/E$25^2)),6),0)</f>
        <v/>
      </c>
      <c r="F38" s="41">
        <f>ROUNDUP(ROUND(IF(ISNUMBER($A38),($F$24^2*$B$3*(1-$B$3)/F$25^2)/(1+(($F$24^2*$B$3*(1-$B$3)/F$25^2)-1)/$A38),($F$24^2*$B$3*(1-$B$3)/F$25^2)),6),0)</f>
        <v/>
      </c>
    </row>
    <row r="39">
      <c r="A39" s="40" t="n">
        <v>1000000</v>
      </c>
      <c r="B39" s="41">
        <f>ROUNDUP(ROUND(IF(ISNUMBER($A39),($F$24^2*$B$3*(1-$B$3)/B$25^2)/(1+(($F$24^2*$B$3*(1-$B$3)/B$25^2)-1)/$A39),($F$24^2*$B$3*(1-$B$3)/B$25^2)),6),0)</f>
        <v/>
      </c>
      <c r="C39" s="41">
        <f>ROUNDUP(ROUND(IF(ISNUMBER($A39),($F$24^2*$B$3*(1-$B$3)/C$25^2)/(1+(($F$24^2*$B$3*(1-$B$3)/C$25^2)-1)/$A39),($F$24^2*$B$3*(1-$B$3)/C$25^2)),6),0)</f>
        <v/>
      </c>
      <c r="D39" s="41">
        <f>ROUNDUP(ROUND(IF(ISNUMBER($A39),($F$24^2*$B$3*(1-$B$3)/D$25^2)/(1+(($F$24^2*$B$3*(1-$B$3)/D$25^2)-1)/$A39),($F$24^2*$B$3*(1-$B$3)/D$25^2)),6),0)</f>
        <v/>
      </c>
      <c r="E39" s="41">
        <f>ROUNDUP(ROUND(IF(ISNUMBER($A39),($F$24^2*$B$3*(1-$B$3)/E$25^2)/(1+(($F$24^2*$B$3*(1-$B$3)/E$25^2)-1)/$A39),($F$24^2*$B$3*(1-$B$3)/E$25^2)),6),0)</f>
        <v/>
      </c>
      <c r="F39" s="41">
        <f>ROUNDUP(ROUND(IF(ISNUMBER($A39),($F$24^2*$B$3*(1-$B$3)/F$25^2)/(1+(($F$24^2*$B$3*(1-$B$3)/F$25^2)-1)/$A39),($F$24^2*$B$3*(1-$B$3)/F$25^2)),6),0)</f>
        <v/>
      </c>
    </row>
    <row r="40">
      <c r="A40" s="40" t="inlineStr">
        <is>
          <t>Very large</t>
        </is>
      </c>
      <c r="B40" s="41">
        <f>ROUNDUP(ROUND(IF(ISNUMBER($A40),($F$24^2*$B$3*(1-$B$3)/B$25^2)/(1+(($F$24^2*$B$3*(1-$B$3)/B$25^2)-1)/$A40),($F$24^2*$B$3*(1-$B$3)/B$25^2)),6),0)</f>
        <v/>
      </c>
      <c r="C40" s="41">
        <f>ROUNDUP(ROUND(IF(ISNUMBER($A40),($F$24^2*$B$3*(1-$B$3)/C$25^2)/(1+(($F$24^2*$B$3*(1-$B$3)/C$25^2)-1)/$A40),($F$24^2*$B$3*(1-$B$3)/C$25^2)),6),0)</f>
        <v/>
      </c>
      <c r="D40" s="41">
        <f>ROUNDUP(ROUND(IF(ISNUMBER($A40),($F$24^2*$B$3*(1-$B$3)/D$25^2)/(1+(($F$24^2*$B$3*(1-$B$3)/D$25^2)-1)/$A40),($F$24^2*$B$3*(1-$B$3)/D$25^2)),6),0)</f>
        <v/>
      </c>
      <c r="E40" s="41">
        <f>ROUNDUP(ROUND(IF(ISNUMBER($A40),($F$24^2*$B$3*(1-$B$3)/E$25^2)/(1+(($F$24^2*$B$3*(1-$B$3)/E$25^2)-1)/$A40),($F$24^2*$B$3*(1-$B$3)/E$25^2)),6),0)</f>
        <v/>
      </c>
      <c r="F40" s="41">
        <f>ROUNDUP(ROUND(IF(ISNUMBER($A40),($F$24^2*$B$3*(1-$B$3)/F$25^2)/(1+(($F$24^2*$B$3*(1-$B$3)/F$25^2)-1)/$A40),($F$24^2*$B$3*(1-$B$3)/F$25^2)),6),0)</f>
        <v/>
      </c>
    </row>
    <row r="42">
      <c r="A42" s="15" t="inlineStr">
        <is>
          <t>Very large means no finite population correction (the population is so big it makes no difference). Numbers are completed responses, not invitations.</t>
        </is>
      </c>
    </row>
    <row r="43">
      <c r="A43" s="15" t="inlineStr">
        <is>
          <t>https://hornetforms.com/blog/survey-sample-size</t>
        </is>
      </c>
    </row>
  </sheetData>
  <dataValidations count="1">
    <dataValidation sqref="B3" showDropDown="0" showInputMessage="1" showErrorMessage="1" allowBlank="1" errorTitle="Expected share (p)" error="Type a value from 0.001 to 0.999. Keep 50% if you are not sure." promptTitle="Expected share (p)" prompt="Keep 50% if you are not sure." type="decimal" errorStyle="warning" operator="between">
      <formula1>0.001</formula1>
      <formula2>0.999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8F8499"/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12" customWidth="1" min="4" max="4"/>
    <col width="8" customWidth="1" min="5" max="5"/>
    <col width="10" customWidth="1" min="6" max="6"/>
    <col width="10" customWidth="1" min="7" max="7"/>
    <col width="14" customWidth="1" min="8" max="8"/>
    <col width="14" customWidth="1" min="9" max="9"/>
    <col width="12" customWidth="1" min="10" max="10"/>
    <col width="9" customWidth="1" min="11" max="11"/>
  </cols>
  <sheetData>
    <row r="1">
      <c r="A1" s="16" t="inlineStr">
        <is>
          <t>Worked examples: the sheet against the hand maths</t>
        </is>
      </c>
    </row>
    <row r="2">
      <c r="A2" s="17" t="inlineStr">
        <is>
          <t>Each row runs the same formula as the Calculator. Hand answer is the result worked out by hand (the first three are in the blog post; the last two are Penn State STAT 506, Example 2.4).</t>
        </is>
      </c>
    </row>
    <row r="4" ht="32" customHeight="1">
      <c r="A4" s="3" t="inlineStr">
        <is>
          <t>Example</t>
        </is>
      </c>
      <c r="B4" s="3" t="inlineStr">
        <is>
          <t>Population (N)</t>
        </is>
      </c>
      <c r="C4" s="3" t="inlineStr">
        <is>
          <t>Confidence</t>
        </is>
      </c>
      <c r="D4" s="3" t="inlineStr">
        <is>
          <t>Margin of error</t>
        </is>
      </c>
      <c r="E4" s="3" t="inlineStr">
        <is>
          <t>p</t>
        </is>
      </c>
      <c r="F4" s="3" t="inlineStr">
        <is>
          <t>z</t>
        </is>
      </c>
      <c r="G4" s="3" t="inlineStr">
        <is>
          <t>n0</t>
        </is>
      </c>
      <c r="H4" s="3" t="inlineStr">
        <is>
          <t>n after correction</t>
        </is>
      </c>
      <c r="I4" s="3" t="inlineStr">
        <is>
          <t>Sample size (sheet)</t>
        </is>
      </c>
      <c r="J4" s="3" t="inlineStr">
        <is>
          <t>Hand answer</t>
        </is>
      </c>
      <c r="K4" s="3" t="inlineStr">
        <is>
          <t>Same?</t>
        </is>
      </c>
    </row>
    <row r="5">
      <c r="A5" s="42" t="inlineStr">
        <is>
          <t>1. Very large list (no correction)</t>
        </is>
      </c>
      <c r="B5" s="43" t="inlineStr">
        <is>
          <t>Very large</t>
        </is>
      </c>
      <c r="C5" s="44" t="n">
        <v>0.95</v>
      </c>
      <c r="D5" s="44" t="n">
        <v>0.05</v>
      </c>
      <c r="E5" s="44" t="n">
        <v>0.5</v>
      </c>
      <c r="F5" s="45">
        <f>_xlfn.NORM.S.INV(1-(1-C5)/2)</f>
        <v/>
      </c>
      <c r="G5" s="46">
        <f>F5^2*E5*(1-E5)/D5^2</f>
        <v/>
      </c>
      <c r="H5" s="46">
        <f>IF(ISNUMBER(B5),G5/(1+(G5-1)/B5),G5)</f>
        <v/>
      </c>
      <c r="I5" s="21">
        <f>ROUNDUP(ROUND(H5,6),0)</f>
        <v/>
      </c>
      <c r="J5" s="43" t="n">
        <v>385</v>
      </c>
      <c r="K5" s="47">
        <f>IF(I5=J5,"Yes","Check")</f>
        <v/>
      </c>
    </row>
    <row r="6">
      <c r="A6" s="42" t="inlineStr">
        <is>
          <t>2. Club with 2,000 members</t>
        </is>
      </c>
      <c r="B6" s="43" t="n">
        <v>2000</v>
      </c>
      <c r="C6" s="44" t="n">
        <v>0.95</v>
      </c>
      <c r="D6" s="44" t="n">
        <v>0.05</v>
      </c>
      <c r="E6" s="44" t="n">
        <v>0.5</v>
      </c>
      <c r="F6" s="45">
        <f>_xlfn.NORM.S.INV(1-(1-C6)/2)</f>
        <v/>
      </c>
      <c r="G6" s="46">
        <f>F6^2*E6*(1-E6)/D6^2</f>
        <v/>
      </c>
      <c r="H6" s="46">
        <f>IF(ISNUMBER(B6),G6/(1+(G6-1)/B6),G6)</f>
        <v/>
      </c>
      <c r="I6" s="21">
        <f>ROUNDUP(ROUND(H6,6),0)</f>
        <v/>
      </c>
      <c r="J6" s="43" t="n">
        <v>323</v>
      </c>
      <c r="K6" s="47">
        <f>IF(I6=J6,"Yes","Check")</f>
        <v/>
      </c>
    </row>
    <row r="7">
      <c r="A7" s="42" t="inlineStr">
        <is>
          <t>3. Team of 200 staff at 90%</t>
        </is>
      </c>
      <c r="B7" s="43" t="n">
        <v>200</v>
      </c>
      <c r="C7" s="44" t="n">
        <v>0.9</v>
      </c>
      <c r="D7" s="44" t="n">
        <v>0.05</v>
      </c>
      <c r="E7" s="44" t="n">
        <v>0.5</v>
      </c>
      <c r="F7" s="45">
        <f>_xlfn.NORM.S.INV(1-(1-C7)/2)</f>
        <v/>
      </c>
      <c r="G7" s="46">
        <f>F7^2*E7*(1-E7)/D7^2</f>
        <v/>
      </c>
      <c r="H7" s="46">
        <f>IF(ISNUMBER(B7),G7/(1+(G7-1)/B7),G7)</f>
        <v/>
      </c>
      <c r="I7" s="21">
        <f>ROUNDUP(ROUND(H7,6),0)</f>
        <v/>
      </c>
      <c r="J7" s="43" t="n">
        <v>116</v>
      </c>
      <c r="K7" s="47">
        <f>IF(I7=J7,"Yes","Check")</f>
        <v/>
      </c>
    </row>
    <row r="8">
      <c r="A8" s="42" t="inlineStr">
        <is>
          <t>Penn State Example 2.4 (conservative)</t>
        </is>
      </c>
      <c r="B8" s="43" t="inlineStr">
        <is>
          <t>Very large</t>
        </is>
      </c>
      <c r="C8" s="44" t="n">
        <v>0.95</v>
      </c>
      <c r="D8" s="44" t="n">
        <v>0.03</v>
      </c>
      <c r="E8" s="44" t="n">
        <v>0.5</v>
      </c>
      <c r="F8" s="45">
        <f>_xlfn.NORM.S.INV(1-(1-C8)/2)</f>
        <v/>
      </c>
      <c r="G8" s="46">
        <f>F8^2*E8*(1-E8)/D8^2</f>
        <v/>
      </c>
      <c r="H8" s="46">
        <f>IF(ISNUMBER(B8),G8/(1+(G8-1)/B8),G8)</f>
        <v/>
      </c>
      <c r="I8" s="21">
        <f>ROUNDUP(ROUND(H8,6),0)</f>
        <v/>
      </c>
      <c r="J8" s="43" t="n">
        <v>1068</v>
      </c>
      <c r="K8" s="47">
        <f>IF(I8=J8,"Yes","Check")</f>
        <v/>
      </c>
    </row>
    <row r="9">
      <c r="A9" s="42" t="inlineStr">
        <is>
          <t>Penn State Example 2.4 (educated guess)</t>
        </is>
      </c>
      <c r="B9" s="43" t="inlineStr">
        <is>
          <t>Very large</t>
        </is>
      </c>
      <c r="C9" s="44" t="n">
        <v>0.95</v>
      </c>
      <c r="D9" s="44" t="n">
        <v>0.03</v>
      </c>
      <c r="E9" s="44" t="n">
        <v>0.22</v>
      </c>
      <c r="F9" s="45">
        <f>_xlfn.NORM.S.INV(1-(1-C9)/2)</f>
        <v/>
      </c>
      <c r="G9" s="46">
        <f>F9^2*E9*(1-E9)/D9^2</f>
        <v/>
      </c>
      <c r="H9" s="46">
        <f>IF(ISNUMBER(B9),G9/(1+(G9-1)/B9),G9)</f>
        <v/>
      </c>
      <c r="I9" s="21">
        <f>ROUNDUP(ROUND(H9,6),0)</f>
        <v/>
      </c>
      <c r="J9" s="43" t="n">
        <v>733</v>
      </c>
      <c r="K9" s="47">
        <f>IF(I9=J9,"Yes","Check")</f>
        <v/>
      </c>
    </row>
    <row r="11">
      <c r="A11" s="15" t="inlineStr">
        <is>
          <t>Example 2 by hand: n0 = 1.96^2 x 0.5 x 0.5 / 0.05^2 = 384.16; n = 384.16 / (1 + 383.16 / 2,000) = 322.39; round up to 323.</t>
        </is>
      </c>
    </row>
    <row r="12">
      <c r="A12" s="15" t="inlineStr">
        <is>
          <t>https://hornetforms.com/blog/survey-sample-size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F8499"/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4" customWidth="1" min="4" max="4"/>
  </cols>
  <sheetData>
    <row r="1">
      <c r="A1" s="16" t="inlineStr">
        <is>
          <t>z values for common confidence levels</t>
        </is>
      </c>
    </row>
    <row r="2">
      <c r="A2" s="17" t="inlineStr">
        <is>
          <t>Printed values: two-sided critical values of the standard normal distribution, as listed in the NIST/SEMATECH e-Handbook of Statistical Methods, section 1.3.6.7.1.</t>
        </is>
      </c>
    </row>
    <row r="4" ht="32" customHeight="1">
      <c r="A4" s="3" t="inlineStr">
        <is>
          <t>Confidence level</t>
        </is>
      </c>
      <c r="B4" s="3" t="inlineStr">
        <is>
          <t>z (printed table)</t>
        </is>
      </c>
      <c r="C4" s="3" t="inlineStr">
        <is>
          <t>z (NORM.S.INV)</t>
        </is>
      </c>
      <c r="D4" s="3" t="inlineStr">
        <is>
          <t>Excel or Sheets formula</t>
        </is>
      </c>
    </row>
    <row r="5">
      <c r="A5" s="48" t="n">
        <v>0.8</v>
      </c>
      <c r="B5" s="49" t="n">
        <v>1.282</v>
      </c>
      <c r="C5" s="45">
        <f>_xlfn.NORM.S.INV(1-(1-A5)/2)</f>
        <v/>
      </c>
      <c r="D5" s="50" t="inlineStr">
        <is>
          <t>NORM.S.INV(1-(1-0.8)/2)</t>
        </is>
      </c>
    </row>
    <row r="6">
      <c r="A6" s="48" t="n">
        <v>0.9</v>
      </c>
      <c r="B6" s="49" t="n">
        <v>1.645</v>
      </c>
      <c r="C6" s="45">
        <f>_xlfn.NORM.S.INV(1-(1-A6)/2)</f>
        <v/>
      </c>
      <c r="D6" s="50" t="inlineStr">
        <is>
          <t>NORM.S.INV(1-(1-0.9)/2)</t>
        </is>
      </c>
    </row>
    <row r="7">
      <c r="A7" s="48" t="n">
        <v>0.95</v>
      </c>
      <c r="B7" s="49" t="n">
        <v>1.96</v>
      </c>
      <c r="C7" s="45">
        <f>_xlfn.NORM.S.INV(1-(1-A7)/2)</f>
        <v/>
      </c>
      <c r="D7" s="50" t="inlineStr">
        <is>
          <t>NORM.S.INV(1-(1-0.95)/2)</t>
        </is>
      </c>
    </row>
    <row r="8">
      <c r="A8" s="48" t="n">
        <v>0.98</v>
      </c>
      <c r="B8" s="49" t="n">
        <v>2.326</v>
      </c>
      <c r="C8" s="45">
        <f>_xlfn.NORM.S.INV(1-(1-A8)/2)</f>
        <v/>
      </c>
      <c r="D8" s="50" t="inlineStr">
        <is>
          <t>NORM.S.INV(1-(1-0.98)/2)</t>
        </is>
      </c>
    </row>
    <row r="9">
      <c r="A9" s="48" t="n">
        <v>0.99</v>
      </c>
      <c r="B9" s="49" t="n">
        <v>2.576</v>
      </c>
      <c r="C9" s="45">
        <f>_xlfn.NORM.S.INV(1-(1-A9)/2)</f>
        <v/>
      </c>
      <c r="D9" s="50" t="inlineStr">
        <is>
          <t>NORM.S.INV(1-(1-0.99)/2)</t>
        </is>
      </c>
    </row>
    <row r="10">
      <c r="A10" s="51" t="n">
        <v>0.998</v>
      </c>
      <c r="B10" s="49" t="n">
        <v>3.09</v>
      </c>
      <c r="C10" s="45">
        <f>_xlfn.NORM.S.INV(1-(1-A10)/2)</f>
        <v/>
      </c>
      <c r="D10" s="50" t="inlineStr">
        <is>
          <t>NORM.S.INV(1-(1-0.998)/2)</t>
        </is>
      </c>
    </row>
    <row r="12">
      <c r="A12" s="15" t="inlineStr">
        <is>
          <t>https://www.itl.nist.gov/div898/handbook/eda/section3/eda3671.htm (accessed 28 October 2026)</t>
        </is>
      </c>
    </row>
    <row r="13">
      <c r="A13" s="15" t="inlineStr">
        <is>
          <t>https://hornetforms.com/blog/survey-sample-size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2026-10-28T15:05:58Z</dcterms:created>
  <dcterms:modified xmlns:dcterms="http://purl.org/dc/terms/" xmlns:xsi="http://www.w3.org/2001/XMLSchema-instance" xsi:type="dcterms:W3CDTF">2026-10-28T15:05:58Z</dcterms:modified>
</cp:coreProperties>
</file>