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Guest list" sheetId="2" state="visible" r:id="rId2"/>
    <sheet xmlns:r="http://schemas.openxmlformats.org/officeDocument/2006/relationships" name="Summary" sheetId="3" state="visible" r:id="rId3"/>
    <sheet xmlns:r="http://schemas.openxmlformats.org/officeDocument/2006/relationships" name="Paste your export here" sheetId="4" state="visible" r:id="rId4"/>
    <sheet xmlns:r="http://schemas.openxmlformats.org/officeDocument/2006/relationships" name="Settings" sheetId="5" state="visible" r:id="rId5"/>
  </sheets>
  <definedNames>
    <definedName name="_xlnm._FilterDatabase" localSheetId="1" hidden="1">'Guest list'!$A$2:$T$252</definedName>
  </definedNames>
  <calcPr calcId="124519" fullCalcOnLoad="1"/>
</workbook>
</file>

<file path=xl/styles.xml><?xml version="1.0" encoding="utf-8"?>
<styleSheet xmlns="http://schemas.openxmlformats.org/spreadsheetml/2006/main">
  <numFmts count="2">
    <numFmt numFmtId="164" formatCode="yyyy-mm-dd"/>
    <numFmt numFmtId="165" formatCode="yyyy-mm-dd hh:mm"/>
  </numFmts>
  <fonts count="14">
    <font>
      <name val="Calibri"/>
      <family val="2"/>
      <color theme="1"/>
      <sz val="11"/>
      <scheme val="minor"/>
    </font>
    <font>
      <name val="Arial"/>
      <b val="1"/>
      <color rgb="00231A2E"/>
      <sz val="18"/>
    </font>
    <font>
      <name val="Arial"/>
      <color rgb="005E5468"/>
      <sz val="11"/>
    </font>
    <font>
      <name val="Arial"/>
      <b val="1"/>
      <color rgb="008A1C12"/>
      <sz val="10"/>
    </font>
    <font>
      <name val="Arial"/>
      <b val="1"/>
      <color rgb="00FBF5E9"/>
      <sz val="10"/>
    </font>
    <font>
      <name val="Arial"/>
      <b val="1"/>
      <color rgb="00231A2E"/>
      <sz val="12"/>
    </font>
    <font>
      <name val="Arial"/>
      <b val="1"/>
      <color rgb="00231A2E"/>
      <sz val="10"/>
    </font>
    <font>
      <name val="Arial"/>
      <color rgb="00231A2E"/>
      <sz val="10"/>
    </font>
    <font>
      <name val="Arial"/>
      <i val="1"/>
      <color rgb="005E5468"/>
      <sz val="9"/>
    </font>
    <font>
      <name val="Arial"/>
      <b val="1"/>
      <color rgb="00231A2E"/>
      <sz val="14"/>
    </font>
    <font>
      <name val="Arial"/>
      <i val="1"/>
      <color rgb="005E5468"/>
      <sz val="10"/>
    </font>
    <font>
      <name val="Arial"/>
      <b val="1"/>
      <color rgb="00231A2E"/>
      <sz val="16"/>
    </font>
    <font>
      <name val="Arial"/>
      <b val="1"/>
      <color rgb="00231A2E"/>
      <sz val="11"/>
    </font>
    <font>
      <name val="Arial"/>
      <color rgb="005E5468"/>
      <sz val="10"/>
    </font>
  </fonts>
  <fills count="8">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5E5468"/>
      </patternFill>
    </fill>
    <fill>
      <patternFill patternType="solid">
        <fgColor rgb="00D9D3E0"/>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center" wrapText="1"/>
    </xf>
    <xf numFmtId="0" fontId="5" fillId="0" borderId="1" applyAlignment="1" pivotButton="0" quotePrefix="0" xfId="0">
      <alignment horizontal="center" vertical="top"/>
    </xf>
    <xf numFmtId="0" fontId="6" fillId="0" borderId="1" applyAlignment="1" pivotButton="0" quotePrefix="0" xfId="0">
      <alignment vertical="top" wrapText="1"/>
    </xf>
    <xf numFmtId="0" fontId="7" fillId="0" borderId="1" applyAlignment="1" pivotButton="0" quotePrefix="0" xfId="0">
      <alignment vertical="top" wrapText="1"/>
    </xf>
    <xf numFmtId="0" fontId="5" fillId="0" borderId="0" pivotButton="0" quotePrefix="0" xfId="0"/>
    <xf numFmtId="0" fontId="6" fillId="3" borderId="1" pivotButton="0" quotePrefix="0" xfId="0"/>
    <xf numFmtId="0" fontId="7" fillId="0" borderId="0" pivotButton="0" quotePrefix="0" xfId="0"/>
    <xf numFmtId="0" fontId="6" fillId="4" borderId="1" pivotButton="0" quotePrefix="0" xfId="0"/>
    <xf numFmtId="0" fontId="4" fillId="2" borderId="1" pivotButton="0" quotePrefix="0" xfId="0"/>
    <xf numFmtId="0" fontId="7" fillId="0" borderId="0" applyAlignment="1" pivotButton="0" quotePrefix="0" xfId="0">
      <alignment vertical="top" wrapText="1"/>
    </xf>
    <xf numFmtId="0" fontId="3" fillId="5" borderId="0" applyAlignment="1" pivotButton="0" quotePrefix="0" xfId="0">
      <alignment vertical="top" wrapText="1"/>
    </xf>
    <xf numFmtId="0" fontId="8" fillId="0" borderId="0" pivotButton="0" quotePrefix="0" xfId="0"/>
    <xf numFmtId="0" fontId="9" fillId="0" borderId="0" pivotButton="0" quotePrefix="0" xfId="0"/>
    <xf numFmtId="0" fontId="4" fillId="6" borderId="1" applyAlignment="1" pivotButton="0" quotePrefix="0" xfId="0">
      <alignment vertical="center" wrapText="1"/>
    </xf>
    <xf numFmtId="0" fontId="10" fillId="3" borderId="1" applyAlignment="1" pivotButton="0" quotePrefix="0" xfId="0">
      <alignment horizontal="center"/>
    </xf>
    <xf numFmtId="0" fontId="10" fillId="3" borderId="1" pivotButton="0" quotePrefix="0" xfId="0"/>
    <xf numFmtId="164" fontId="10" fillId="3" borderId="1" applyAlignment="1" pivotButton="0" quotePrefix="0" xfId="0">
      <alignment horizontal="center"/>
    </xf>
    <xf numFmtId="0" fontId="7" fillId="4" borderId="1" applyAlignment="1" pivotButton="0" quotePrefix="0" xfId="0">
      <alignment horizontal="center"/>
    </xf>
    <xf numFmtId="0" fontId="7" fillId="4" borderId="1" pivotButton="0" quotePrefix="0" xfId="0"/>
    <xf numFmtId="0" fontId="7" fillId="3" borderId="1" applyAlignment="1" pivotButton="0" quotePrefix="0" xfId="0">
      <alignment horizontal="center"/>
    </xf>
    <xf numFmtId="0" fontId="7" fillId="3" borderId="1" pivotButton="0" quotePrefix="0" xfId="0"/>
    <xf numFmtId="164" fontId="7" fillId="3" borderId="1" applyAlignment="1" pivotButton="0" quotePrefix="0" xfId="0">
      <alignment horizontal="center"/>
    </xf>
    <xf numFmtId="0" fontId="11" fillId="0" borderId="0" pivotButton="0" quotePrefix="0" xfId="0"/>
    <xf numFmtId="0" fontId="7" fillId="0" borderId="1" pivotButton="0" quotePrefix="0" xfId="0"/>
    <xf numFmtId="1" fontId="12" fillId="4" borderId="1" applyAlignment="1" pivotButton="0" quotePrefix="0" xfId="0">
      <alignment horizontal="center"/>
    </xf>
    <xf numFmtId="9" fontId="12" fillId="4" borderId="1" applyAlignment="1" pivotButton="0" quotePrefix="0" xfId="0">
      <alignment horizontal="center"/>
    </xf>
    <xf numFmtId="0" fontId="6" fillId="4" borderId="1" applyAlignment="1" pivotButton="0" quotePrefix="0" xfId="0">
      <alignment horizontal="center"/>
    </xf>
    <xf numFmtId="0" fontId="8" fillId="0" borderId="0" applyAlignment="1" pivotButton="0" quotePrefix="0" xfId="0">
      <alignment vertical="top" wrapText="1"/>
    </xf>
    <xf numFmtId="0" fontId="4" fillId="7" borderId="1" applyAlignment="1" pivotButton="0" quotePrefix="0" xfId="0">
      <alignment vertical="center" wrapText="1"/>
    </xf>
    <xf numFmtId="0" fontId="10" fillId="0" borderId="0" pivotButton="0" quotePrefix="0" xfId="0"/>
    <xf numFmtId="0" fontId="13" fillId="4" borderId="1" pivotButton="0" quotePrefix="0" xfId="0"/>
    <xf numFmtId="165" fontId="13" fillId="4" borderId="1" pivotButton="0" quotePrefix="0" xfId="0"/>
    <xf numFmtId="0" fontId="8" fillId="0" borderId="1" applyAlignment="1" pivotButton="0" quotePrefix="0" xfId="0">
      <alignment vertical="top" wrapText="1"/>
    </xf>
    <xf numFmtId="0" fontId="6" fillId="0" borderId="0" pivotButton="0" quotePrefix="0" xfId="0"/>
  </cellXfs>
  <cellStyles count="1">
    <cellStyle name="Normal" xfId="0" builtinId="0" hidden="0"/>
  </cellStyles>
  <dxfs count="1">
    <dxf>
      <fill>
        <patternFill patternType="solid">
          <fgColor rgb="00E4DEFA"/>
          <bgColor rgb="00E4DEF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omments/comment1.xml><?xml version="1.0" encoding="utf-8"?>
<comments xmlns="http://schemas.openxmlformats.org/spreadsheetml/2006/main">
  <authors>
    <author>HornetForms</author>
  </authors>
  <commentList>
    <comment ref="A2" authorId="0" shapeId="0">
      <text>
        <t>A short code for each invitation, like G001. Use letters and numbers only. It goes into the guest's personal link, so never change a code after you send the link.</t>
      </text>
    </comment>
    <comment ref="C2" authorId="0" shapeId="0">
      <text>
        <t>How many people this invitation covers, plus-one included if you allow one.</t>
      </text>
    </comment>
    <comment ref="E2" authorId="0" shapeId="0">
      <text>
        <t>The date you sent the invitation. Leave it empty for guests you have not invited, such as a second list.</t>
      </text>
    </comment>
    <comment ref="F2" authorId="0" shapeId="0">
      <text>
        <t>Only for replies that did not come through the form: a call, a text, a card or a chat at work. Type Yes or No. This answer wins over an online reply.</t>
      </text>
    </comment>
    <comment ref="K2" authorId="0" shapeId="0">
      <text>
        <t>How many online replies carry this guest code. 2 or more means the guest replied again; the sheet reads the newest one.</t>
      </text>
    </comment>
    <comment ref="S2" authorId="0" shapeId="0">
      <text>
        <t>Not invited yet: no date in Invited. Chase reply: invited, no answer. Over party size: more people coming than seats. Check plus-one: a plus-one named where none was offered. Two replies: the guest answered online more than once.</t>
      </text>
    </comment>
    <comment ref="T2" authorId="0" shapeId="0">
      <text>
        <t>Your form link from Settings plus ?guest_code= and this row's code. The hidden field in your form saves the code with the reply.</t>
      </text>
    </comment>
  </commentList>
</comments>
</file>

<file path=xl/comments/comment2.xml><?xml version="1.0" encoding="utf-8"?>
<comments xmlns="http://schemas.openxmlformats.org/spreadsheetml/2006/main">
  <authors>
    <author>HornetForms</author>
  </authors>
  <commentList>
    <comment ref="B8" authorId="0" shapeId="0">
      <text>
        <t>Invitations replied divided by invitations sent. Blank until you date an invitation.</t>
      </text>
    </comment>
    <comment ref="E11" authorId="0" shapeId="0">
      <text>
        <t>Headcount minus the meals chosen: extra people in a party who had no meal question of their own. Ask them, or read Notes.</t>
      </text>
    </comment>
    <comment ref="B17" authorId="0" shapeId="0">
      <text>
        <t>Replies with no guest code whose name matched a guest on your list. Check that the match is right.</t>
      </text>
    </comment>
    <comment ref="B18" authorId="0" shapeId="0">
      <text>
        <t>Replies whose code or name matches nobody on Guest list. Look on Paste your export here, column Matched by, then fix the code or add the guest.</t>
      </text>
    </comment>
  </commentList>
</comments>
</file>

<file path=xl/comments/comment3.xml><?xml version="1.0" encoding="utf-8"?>
<comments xmlns="http://schemas.openxmlformats.org/spreadsheetml/2006/main">
  <authors>
    <author>HornetForms</author>
  </authors>
  <commentList>
    <comment ref="A1" authorId="0" shapeId="0">
      <text>
        <t>Paste your HornetForms CSV export here, starting at this cell, headers included. A copy of your Google Sheets tab works too. Rows 2 to 10 are EXAMPLE data: clear A2 to Z10 first.</t>
      </text>
    </comment>
    <comment ref="AB1" authorId="0" shapeId="0">
      <text>
        <t>Grey columns are worked out from the pasted replies. Please do not type here.</t>
      </text>
    </comment>
    <comment ref="AF1" authorId="0" shapeId="0">
      <text>
        <t>Code: the guest code matched your list. Name: no code, so the sheet matched the name instead. Code not on list or No match: fix it on Guest list.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sheet1.xml><?xml version="1.0" encoding="utf-8"?>
<worksheet xmlns="http://schemas.openxmlformats.org/spreadsheetml/2006/main">
  <sheetPr>
    <tabColor rgb="00231A2E"/>
    <outlinePr summaryBelow="1" summaryRight="1"/>
    <pageSetUpPr/>
  </sheetPr>
  <dimension ref="A1:D29"/>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1"/>
    <row r="2">
      <c r="B2" s="1" t="inlineStr">
        <is>
          <t>RSVP tracker</t>
        </is>
      </c>
    </row>
    <row r="3">
      <c r="B3" s="2" t="inlineStr">
        <is>
          <t>Track who you invited, who replied, the headcount, meals and plus-ones. Works in Excel and Google Sheets.</t>
        </is>
      </c>
    </row>
    <row r="4">
      <c r="B4" s="3">
        <f>IF(COUNTIF('Guest list'!$B$3:$B$252,"*(example)*")+COUNTIF('Paste your export here'!$A$2:$A$301,"EXAMPLE*")&gt;0,"You are looking at EXAMPLE data. Clear the example rows on Guest list and Paste your export here.","")</f>
        <v/>
      </c>
    </row>
    <row r="5">
      <c r="B5" s="4" t="inlineStr">
        <is>
          <t>Step</t>
        </is>
      </c>
      <c r="C5" s="4" t="inlineStr">
        <is>
          <t>What to do</t>
        </is>
      </c>
      <c r="D5" s="4" t="inlineStr">
        <is>
          <t>How</t>
        </is>
      </c>
    </row>
    <row r="6" ht="51" customHeight="1">
      <c r="B6" s="5" t="n">
        <v>1</v>
      </c>
      <c r="C6" s="6" t="inlineStr">
        <is>
          <t>List your guests</t>
        </is>
      </c>
      <c r="D6" s="7" t="inlineStr">
        <is>
          <t>On Guest list, give every invitation a short code (G001, G002 and so on), the guest's name, the party size and whether a plus-one is allowed. Type the date in Invited when you send it. First clear the example rows (names end in (example)).</t>
        </is>
      </c>
    </row>
    <row r="7" ht="51" customHeight="1">
      <c r="B7" s="5" t="n">
        <v>2</v>
      </c>
      <c r="C7" s="6" t="inlineStr">
        <is>
          <t>Set up your form</t>
        </is>
      </c>
      <c r="D7" s="7" t="inlineStr">
        <is>
          <t>Start from the HornetForms RSVP template. Add a hidden field named guest_code, a Meal choice question, a Plus-one's name question and a Plus-one's meal question. Paste your form link into Settings B2.</t>
        </is>
      </c>
    </row>
    <row r="8" ht="44" customHeight="1">
      <c r="B8" s="5" t="n">
        <v>3</v>
      </c>
      <c r="C8" s="6" t="inlineStr">
        <is>
          <t>Send personal links</t>
        </is>
      </c>
      <c r="D8" s="7" t="inlineStr">
        <is>
          <t>Copy each guest's link from the Personal link column into your own text or email. The link fills in the hidden field, so the reply carries the guest code.</t>
        </is>
      </c>
    </row>
    <row r="9" ht="44" customHeight="1">
      <c r="B9" s="5" t="n">
        <v>4</v>
      </c>
      <c r="C9" s="6" t="inlineStr">
        <is>
          <t>Paste your replies</t>
        </is>
      </c>
      <c r="D9" s="7" t="inlineStr">
        <is>
          <t>Download the CSV from your form's Responses page (or copy your Google Sheets tab). On Paste your export here, clear A2 to Z10 (the example), click A1 and paste, headers included.</t>
        </is>
      </c>
    </row>
    <row r="10" ht="51" customHeight="1">
      <c r="B10" s="5" t="n">
        <v>5</v>
      </c>
      <c r="C10" s="6" t="inlineStr">
        <is>
          <t>Add replies by phone or text</t>
        </is>
      </c>
      <c r="D10" s="7" t="inlineStr">
        <is>
          <t>Someone called or texted? Type Yes or No in column F of Guest list, the number coming in G and the meals in H and I. A typed answer wins over an online one. No form at all? Use these columns alone.</t>
        </is>
      </c>
    </row>
    <row r="11" ht="51" customHeight="1">
      <c r="B11" s="5" t="n">
        <v>6</v>
      </c>
      <c r="C11" s="6" t="inlineStr">
        <is>
          <t>Read the Summary and chase</t>
        </is>
      </c>
      <c r="D11" s="7" t="inlineStr">
        <is>
          <t>Summary shows the headcount, reply rate and meal totals. Filter Follow-up on Guest list to Chase reply and send those guests your own nudge. Paste a fresh export after each round of replies.</t>
        </is>
      </c>
    </row>
    <row r="12"/>
    <row r="13">
      <c r="B13" s="8" t="inlineStr">
        <is>
          <t>Color key</t>
        </is>
      </c>
    </row>
    <row r="14">
      <c r="C14" s="9" t="inlineStr">
        <is>
          <t>Yellow</t>
        </is>
      </c>
      <c r="D14" s="10" t="inlineStr">
        <is>
          <t>You type or pick here.</t>
        </is>
      </c>
    </row>
    <row r="15">
      <c r="C15" s="11" t="inlineStr">
        <is>
          <t>Grey</t>
        </is>
      </c>
      <c r="D15" s="10" t="inlineStr">
        <is>
          <t>Worked out for you. Please do not type here.</t>
        </is>
      </c>
    </row>
    <row r="16">
      <c r="C16" s="12" t="inlineStr">
        <is>
          <t>Dark</t>
        </is>
      </c>
      <c r="D16" s="10" t="inlineStr">
        <is>
          <t>Column names. Keep the pasted headers as they come from HornetForms.</t>
        </is>
      </c>
    </row>
    <row r="17"/>
    <row r="18">
      <c r="B18" s="8" t="inlineStr">
        <is>
          <t>Good to know</t>
        </is>
      </c>
    </row>
    <row r="19" ht="34" customHeight="1">
      <c r="C19" s="13" t="inlineStr">
        <is>
          <t>Online replies match a guest by the guest code. A reply without a code (someone used the plain link) is matched by name instead, and Summary counts those so you can check them.</t>
        </is>
      </c>
    </row>
    <row r="20" ht="28" customHeight="1">
      <c r="C20" s="13" t="inlineStr">
        <is>
          <t>If a guest replies twice online, the sheet reads the newest reply (by Submitted at) and flags Two replies.</t>
        </is>
      </c>
    </row>
    <row r="21" ht="34" customHeight="1">
      <c r="C21" s="13" t="inlineStr">
        <is>
          <t>Headcount for an online Yes is the number of guests plus the person replying (Settings B8 says N). A named plus-one counts as at least two people.</t>
        </is>
      </c>
    </row>
    <row r="22" ht="34" customHeight="1">
      <c r="C22" s="13" t="inlineStr">
        <is>
          <t>Meal totals count the meal and plus-one meal of guests who are coming. People coming with no meal chosen shows how many plates you still need to ask about.</t>
        </is>
      </c>
    </row>
    <row r="23" ht="34" customHeight="1">
      <c r="C23" s="13" t="inlineStr">
        <is>
          <t>The defaults match the plain HornetForms RSVP template plus the questions in step 2. Renamed a question? Type the new name on Settings.</t>
        </is>
      </c>
    </row>
    <row r="24" ht="28" customHeight="1">
      <c r="C24" s="13" t="inlineStr">
        <is>
          <t>There is room for 250 invitations and 300 online replies.</t>
        </is>
      </c>
    </row>
    <row r="25"/>
    <row r="26">
      <c r="B26" s="8" t="inlineStr">
        <is>
          <t>Example data</t>
        </is>
      </c>
    </row>
    <row r="27" ht="32" customHeight="1">
      <c r="C27" s="14" t="inlineStr">
        <is>
          <t>Guest list and Paste your export here start with EXAMPLE data (names end in (example), Response IDs start with EXAMPLE). Clear them before you add your own.</t>
        </is>
      </c>
    </row>
    <row r="28"/>
    <row r="29">
      <c r="C29" s="15" t="inlineStr">
        <is>
          <t>Made by HornetForms, https://hornetforms.com/blog/rsvp-tracker</t>
        </is>
      </c>
    </row>
  </sheetData>
  <mergeCells count="7">
    <mergeCell ref="C20:D20"/>
    <mergeCell ref="C21:D21"/>
    <mergeCell ref="C24:D24"/>
    <mergeCell ref="C27:D27"/>
    <mergeCell ref="C19:D19"/>
    <mergeCell ref="C22:D22"/>
    <mergeCell ref="C23:D23"/>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T252"/>
  <sheetViews>
    <sheetView workbookViewId="0">
      <pane xSplit="2" ySplit="2" topLeftCell="C3" activePane="bottomRight" state="frozen"/>
      <selection pane="topRight"/>
      <selection pane="bottomLeft"/>
      <selection pane="bottomRight" activeCell="A1" sqref="A1"/>
    </sheetView>
  </sheetViews>
  <sheetFormatPr baseColWidth="8" defaultRowHeight="15"/>
  <cols>
    <col width="12" customWidth="1" min="1" max="1"/>
    <col width="30" customWidth="1" min="2" max="2"/>
    <col width="11" customWidth="1" min="3" max="3"/>
    <col width="11" customWidth="1" min="4" max="4"/>
    <col width="13" customWidth="1" min="5" max="5"/>
    <col width="13" customWidth="1" min="6" max="6"/>
    <col width="12" customWidth="1" min="7" max="7"/>
    <col width="14" customWidth="1" min="8" max="8"/>
    <col width="14" customWidth="1" min="9" max="9"/>
    <col width="28" customWidth="1" min="10" max="10"/>
    <col width="9" customWidth="1" min="11" max="11"/>
    <col width="9" customWidth="1" min="12" max="12"/>
    <col width="10" customWidth="1" min="13" max="13"/>
    <col width="11" customWidth="1" min="14" max="14"/>
    <col width="13" customWidth="1" min="15" max="15"/>
    <col width="16" customWidth="1" min="16" max="16"/>
    <col width="13" customWidth="1" min="17" max="17"/>
    <col width="30" customWidth="1" min="18" max="18"/>
    <col width="16" customWidth="1" min="19" max="19"/>
    <col width="52" customWidth="1" min="20" max="20"/>
  </cols>
  <sheetData>
    <row r="1">
      <c r="A1" s="16" t="inlineStr">
        <is>
          <t>Guest list: one row per invitation</t>
        </is>
      </c>
      <c r="F1" s="3">
        <f>IF(COUNTIF($B$3:$B$252,"*(example)*")+COUNTIF('Paste your export here'!$A$2:$A$301,"EXAMPLE*")&gt;0,"EXAMPLE data: clear the example rows here and on Paste your export here.","")</f>
        <v/>
      </c>
    </row>
    <row r="2" ht="58" customHeight="1">
      <c r="A2" s="4" t="inlineStr">
        <is>
          <t>Guest code (your own, never change it)</t>
        </is>
      </c>
      <c r="B2" s="4" t="inlineStr">
        <is>
          <t>Guest (name on the invitation)</t>
        </is>
      </c>
      <c r="C2" s="4" t="inlineStr">
        <is>
          <t>Party size (seats on this invitation)</t>
        </is>
      </c>
      <c r="D2" s="4" t="inlineStr">
        <is>
          <t>Plus-one allowed? (Yes or No)</t>
        </is>
      </c>
      <c r="E2" s="4" t="inlineStr">
        <is>
          <t>Invited (date you sent it)</t>
        </is>
      </c>
      <c r="F2" s="4" t="inlineStr">
        <is>
          <t>Reply by phone or text (Yes or No)</t>
        </is>
      </c>
      <c r="G2" s="4" t="inlineStr">
        <is>
          <t>Coming, from that reply (people)</t>
        </is>
      </c>
      <c r="H2" s="4" t="inlineStr">
        <is>
          <t>Meal, from that reply</t>
        </is>
      </c>
      <c r="I2" s="4" t="inlineStr">
        <is>
          <t>Plus-one meal, from that reply</t>
        </is>
      </c>
      <c r="J2" s="4" t="inlineStr">
        <is>
          <t>Your notes</t>
        </is>
      </c>
      <c r="K2" s="17" t="inlineStr">
        <is>
          <t>Online replies</t>
        </is>
      </c>
      <c r="L2" s="17" t="inlineStr">
        <is>
          <t>Replied</t>
        </is>
      </c>
      <c r="M2" s="17" t="inlineStr">
        <is>
          <t>Attending</t>
        </is>
      </c>
      <c r="N2" s="17" t="inlineStr">
        <is>
          <t>Headcount</t>
        </is>
      </c>
      <c r="O2" s="17" t="inlineStr">
        <is>
          <t>Meal</t>
        </is>
      </c>
      <c r="P2" s="17" t="inlineStr">
        <is>
          <t>Plus-one</t>
        </is>
      </c>
      <c r="Q2" s="17" t="inlineStr">
        <is>
          <t>Plus-one meal</t>
        </is>
      </c>
      <c r="R2" s="17" t="inlineStr">
        <is>
          <t>Notes from the reply</t>
        </is>
      </c>
      <c r="S2" s="17" t="inlineStr">
        <is>
          <t>Follow-up</t>
        </is>
      </c>
      <c r="T2" s="17" t="inlineStr">
        <is>
          <t>Personal link (send this to the guest)</t>
        </is>
      </c>
    </row>
    <row r="3">
      <c r="A3" s="18" t="inlineStr">
        <is>
          <t>G001</t>
        </is>
      </c>
      <c r="B3" s="19" t="inlineStr">
        <is>
          <t>The Garcia Family (example)</t>
        </is>
      </c>
      <c r="C3" s="18" t="n">
        <v>4</v>
      </c>
      <c r="D3" s="18" t="inlineStr">
        <is>
          <t>No</t>
        </is>
      </c>
      <c r="E3" s="20" t="n">
        <v>46478</v>
      </c>
      <c r="F3" s="18" t="n"/>
      <c r="G3" s="18" t="n"/>
      <c r="H3" s="19" t="n"/>
      <c r="I3" s="19" t="n"/>
      <c r="J3" s="19" t="n"/>
      <c r="K3" s="21">
        <f>IF($A3="","",COUNTIF('Paste your export here'!$AE$2:$AE$301,$A3))</f>
        <v/>
      </c>
      <c r="L3" s="21">
        <f>IF($A3&amp;$B3="","",IF(OR(TRIM($F3&amp;"")&lt;&gt;"",N($K3)&gt;0),"Yes","No"))</f>
        <v/>
      </c>
      <c r="M3" s="21">
        <f>IF(UPPER(TRIM($F3&amp;""))="YES","Yes",IF(UPPER(TRIM($F3&amp;""))="NO","No",IF(N($K3)&gt;0,IFERROR(INDEX('Paste your export here'!$AI$2:$AI$301,MATCH($A3,'Paste your export here'!$AG$2:$AG$301,0)),""),"")))</f>
        <v/>
      </c>
      <c r="N3" s="21">
        <f>IF($M3="Yes",IF(UPPER(TRIM($F3&amp;""))="YES",MAX(1,N($G3)),IFERROR(INDEX('Paste your export here'!$AO$2:$AO$301,MATCH($A3,'Paste your export here'!$AG$2:$AG$301,0)),1)),IF($M3="No",0,""))</f>
        <v/>
      </c>
      <c r="O3" s="22">
        <f>IF($M3&lt;&gt;"Yes","",IF(UPPER(TRIM($F3&amp;""))="YES",TRIM($H3&amp;""),IFERROR(INDEX('Paste your export here'!$AL$2:$AL$301,MATCH($A3,'Paste your export here'!$AG$2:$AG$301,0))&amp;"","")))</f>
        <v/>
      </c>
      <c r="P3" s="22">
        <f>IF(OR($M3&lt;&gt;"Yes",UPPER(TRIM($F3&amp;""))="YES"),"",IFERROR(INDEX('Paste your export here'!$AK$2:$AK$301,MATCH($A3,'Paste your export here'!$AG$2:$AG$301,0))&amp;"",""))</f>
        <v/>
      </c>
      <c r="Q3" s="22">
        <f>IF($M3&lt;&gt;"Yes","",IF(UPPER(TRIM($F3&amp;""))="YES",TRIM($I3&amp;""),IFERROR(INDEX('Paste your export here'!$AM$2:$AM$301,MATCH($A3,'Paste your export here'!$AG$2:$AG$301,0))&amp;"","")))</f>
        <v/>
      </c>
      <c r="R3" s="22">
        <f>IF(N($K3)=0,"",IFERROR(INDEX('Paste your export here'!$AN$2:$AN$301,MATCH($A3,'Paste your export here'!$AG$2:$AG$301,0))&amp;"",""))</f>
        <v/>
      </c>
      <c r="S3" s="21">
        <f>IF($A3&amp;$B3="","",IF($L3="No",IF(TRIM($E3&amp;"")="","Not invited yet","Chase reply"),IF(AND(ISNUMBER($C3),N($N3)&gt;$C3),"Over party size",IF(AND($P3&lt;&gt;"",UPPER(TRIM($D3&amp;""))&lt;&gt;"YES"),"Check plus-one",IF(N($K3)&gt;1,"Two replies","")))))</f>
        <v/>
      </c>
      <c r="T3" s="22">
        <f>IF(OR($A3="",TRIM(Settings!$B$2&amp;"")=""),"",TRIM(Settings!$B$2)&amp;IF(ISNUMBER(FIND("?",Settings!$B$2)),"&amp;","?")&amp;TRIM(Settings!$B$3)&amp;"="&amp;TRIM($A3))</f>
        <v/>
      </c>
    </row>
    <row r="4">
      <c r="A4" s="18" t="inlineStr">
        <is>
          <t>G002</t>
        </is>
      </c>
      <c r="B4" s="19" t="inlineStr">
        <is>
          <t>Priya Rao (example)</t>
        </is>
      </c>
      <c r="C4" s="18" t="n">
        <v>2</v>
      </c>
      <c r="D4" s="18" t="inlineStr">
        <is>
          <t>Yes</t>
        </is>
      </c>
      <c r="E4" s="20" t="n">
        <v>46478</v>
      </c>
      <c r="F4" s="18" t="n"/>
      <c r="G4" s="18" t="n"/>
      <c r="H4" s="19" t="n"/>
      <c r="I4" s="19" t="n"/>
      <c r="J4" s="19" t="n"/>
      <c r="K4" s="21">
        <f>IF($A4="","",COUNTIF('Paste your export here'!$AE$2:$AE$301,$A4))</f>
        <v/>
      </c>
      <c r="L4" s="21">
        <f>IF($A4&amp;$B4="","",IF(OR(TRIM($F4&amp;"")&lt;&gt;"",N($K4)&gt;0),"Yes","No"))</f>
        <v/>
      </c>
      <c r="M4" s="21">
        <f>IF(UPPER(TRIM($F4&amp;""))="YES","Yes",IF(UPPER(TRIM($F4&amp;""))="NO","No",IF(N($K4)&gt;0,IFERROR(INDEX('Paste your export here'!$AI$2:$AI$301,MATCH($A4,'Paste your export here'!$AG$2:$AG$301,0)),""),"")))</f>
        <v/>
      </c>
      <c r="N4" s="21">
        <f>IF($M4="Yes",IF(UPPER(TRIM($F4&amp;""))="YES",MAX(1,N($G4)),IFERROR(INDEX('Paste your export here'!$AO$2:$AO$301,MATCH($A4,'Paste your export here'!$AG$2:$AG$301,0)),1)),IF($M4="No",0,""))</f>
        <v/>
      </c>
      <c r="O4" s="22">
        <f>IF($M4&lt;&gt;"Yes","",IF(UPPER(TRIM($F4&amp;""))="YES",TRIM($H4&amp;""),IFERROR(INDEX('Paste your export here'!$AL$2:$AL$301,MATCH($A4,'Paste your export here'!$AG$2:$AG$301,0))&amp;"","")))</f>
        <v/>
      </c>
      <c r="P4" s="22">
        <f>IF(OR($M4&lt;&gt;"Yes",UPPER(TRIM($F4&amp;""))="YES"),"",IFERROR(INDEX('Paste your export here'!$AK$2:$AK$301,MATCH($A4,'Paste your export here'!$AG$2:$AG$301,0))&amp;"",""))</f>
        <v/>
      </c>
      <c r="Q4" s="22">
        <f>IF($M4&lt;&gt;"Yes","",IF(UPPER(TRIM($F4&amp;""))="YES",TRIM($I4&amp;""),IFERROR(INDEX('Paste your export here'!$AM$2:$AM$301,MATCH($A4,'Paste your export here'!$AG$2:$AG$301,0))&amp;"","")))</f>
        <v/>
      </c>
      <c r="R4" s="22">
        <f>IF(N($K4)=0,"",IFERROR(INDEX('Paste your export here'!$AN$2:$AN$301,MATCH($A4,'Paste your export here'!$AG$2:$AG$301,0))&amp;"",""))</f>
        <v/>
      </c>
      <c r="S4" s="21">
        <f>IF($A4&amp;$B4="","",IF($L4="No",IF(TRIM($E4&amp;"")="","Not invited yet","Chase reply"),IF(AND(ISNUMBER($C4),N($N4)&gt;$C4),"Over party size",IF(AND($P4&lt;&gt;"",UPPER(TRIM($D4&amp;""))&lt;&gt;"YES"),"Check plus-one",IF(N($K4)&gt;1,"Two replies","")))))</f>
        <v/>
      </c>
      <c r="T4" s="22">
        <f>IF(OR($A4="",TRIM(Settings!$B$2&amp;"")=""),"",TRIM(Settings!$B$2)&amp;IF(ISNUMBER(FIND("?",Settings!$B$2)),"&amp;","?")&amp;TRIM(Settings!$B$3)&amp;"="&amp;TRIM($A4))</f>
        <v/>
      </c>
    </row>
    <row r="5">
      <c r="A5" s="18" t="inlineStr">
        <is>
          <t>G003</t>
        </is>
      </c>
      <c r="B5" s="19" t="inlineStr">
        <is>
          <t>Joe Miller (example)</t>
        </is>
      </c>
      <c r="C5" s="18" t="n">
        <v>1</v>
      </c>
      <c r="D5" s="18" t="inlineStr">
        <is>
          <t>No</t>
        </is>
      </c>
      <c r="E5" s="20" t="n">
        <v>46478</v>
      </c>
      <c r="F5" s="18" t="inlineStr">
        <is>
          <t>Yes</t>
        </is>
      </c>
      <c r="G5" s="18" t="n">
        <v>1</v>
      </c>
      <c r="H5" s="19" t="inlineStr">
        <is>
          <t>Chicken</t>
        </is>
      </c>
      <c r="I5" s="19" t="n"/>
      <c r="J5" s="19" t="inlineStr">
        <is>
          <t>Replied by text</t>
        </is>
      </c>
      <c r="K5" s="21">
        <f>IF($A5="","",COUNTIF('Paste your export here'!$AE$2:$AE$301,$A5))</f>
        <v/>
      </c>
      <c r="L5" s="21">
        <f>IF($A5&amp;$B5="","",IF(OR(TRIM($F5&amp;"")&lt;&gt;"",N($K5)&gt;0),"Yes","No"))</f>
        <v/>
      </c>
      <c r="M5" s="21">
        <f>IF(UPPER(TRIM($F5&amp;""))="YES","Yes",IF(UPPER(TRIM($F5&amp;""))="NO","No",IF(N($K5)&gt;0,IFERROR(INDEX('Paste your export here'!$AI$2:$AI$301,MATCH($A5,'Paste your export here'!$AG$2:$AG$301,0)),""),"")))</f>
        <v/>
      </c>
      <c r="N5" s="21">
        <f>IF($M5="Yes",IF(UPPER(TRIM($F5&amp;""))="YES",MAX(1,N($G5)),IFERROR(INDEX('Paste your export here'!$AO$2:$AO$301,MATCH($A5,'Paste your export here'!$AG$2:$AG$301,0)),1)),IF($M5="No",0,""))</f>
        <v/>
      </c>
      <c r="O5" s="22">
        <f>IF($M5&lt;&gt;"Yes","",IF(UPPER(TRIM($F5&amp;""))="YES",TRIM($H5&amp;""),IFERROR(INDEX('Paste your export here'!$AL$2:$AL$301,MATCH($A5,'Paste your export here'!$AG$2:$AG$301,0))&amp;"","")))</f>
        <v/>
      </c>
      <c r="P5" s="22">
        <f>IF(OR($M5&lt;&gt;"Yes",UPPER(TRIM($F5&amp;""))="YES"),"",IFERROR(INDEX('Paste your export here'!$AK$2:$AK$301,MATCH($A5,'Paste your export here'!$AG$2:$AG$301,0))&amp;"",""))</f>
        <v/>
      </c>
      <c r="Q5" s="22">
        <f>IF($M5&lt;&gt;"Yes","",IF(UPPER(TRIM($F5&amp;""))="YES",TRIM($I5&amp;""),IFERROR(INDEX('Paste your export here'!$AM$2:$AM$301,MATCH($A5,'Paste your export here'!$AG$2:$AG$301,0))&amp;"","")))</f>
        <v/>
      </c>
      <c r="R5" s="22">
        <f>IF(N($K5)=0,"",IFERROR(INDEX('Paste your export here'!$AN$2:$AN$301,MATCH($A5,'Paste your export here'!$AG$2:$AG$301,0))&amp;"",""))</f>
        <v/>
      </c>
      <c r="S5" s="21">
        <f>IF($A5&amp;$B5="","",IF($L5="No",IF(TRIM($E5&amp;"")="","Not invited yet","Chase reply"),IF(AND(ISNUMBER($C5),N($N5)&gt;$C5),"Over party size",IF(AND($P5&lt;&gt;"",UPPER(TRIM($D5&amp;""))&lt;&gt;"YES"),"Check plus-one",IF(N($K5)&gt;1,"Two replies","")))))</f>
        <v/>
      </c>
      <c r="T5" s="22">
        <f>IF(OR($A5="",TRIM(Settings!$B$2&amp;"")=""),"",TRIM(Settings!$B$2)&amp;IF(ISNUMBER(FIND("?",Settings!$B$2)),"&amp;","?")&amp;TRIM(Settings!$B$3)&amp;"="&amp;TRIM($A5))</f>
        <v/>
      </c>
    </row>
    <row r="6">
      <c r="A6" s="18" t="inlineStr">
        <is>
          <t>G004</t>
        </is>
      </c>
      <c r="B6" s="19" t="inlineStr">
        <is>
          <t>The Okafor Family (example)</t>
        </is>
      </c>
      <c r="C6" s="18" t="n">
        <v>3</v>
      </c>
      <c r="D6" s="18" t="inlineStr">
        <is>
          <t>No</t>
        </is>
      </c>
      <c r="E6" s="20" t="n">
        <v>46478</v>
      </c>
      <c r="F6" s="18" t="n"/>
      <c r="G6" s="18" t="n"/>
      <c r="H6" s="19" t="n"/>
      <c r="I6" s="19" t="n"/>
      <c r="J6" s="19" t="n"/>
      <c r="K6" s="21">
        <f>IF($A6="","",COUNTIF('Paste your export here'!$AE$2:$AE$301,$A6))</f>
        <v/>
      </c>
      <c r="L6" s="21">
        <f>IF($A6&amp;$B6="","",IF(OR(TRIM($F6&amp;"")&lt;&gt;"",N($K6)&gt;0),"Yes","No"))</f>
        <v/>
      </c>
      <c r="M6" s="21">
        <f>IF(UPPER(TRIM($F6&amp;""))="YES","Yes",IF(UPPER(TRIM($F6&amp;""))="NO","No",IF(N($K6)&gt;0,IFERROR(INDEX('Paste your export here'!$AI$2:$AI$301,MATCH($A6,'Paste your export here'!$AG$2:$AG$301,0)),""),"")))</f>
        <v/>
      </c>
      <c r="N6" s="21">
        <f>IF($M6="Yes",IF(UPPER(TRIM($F6&amp;""))="YES",MAX(1,N($G6)),IFERROR(INDEX('Paste your export here'!$AO$2:$AO$301,MATCH($A6,'Paste your export here'!$AG$2:$AG$301,0)),1)),IF($M6="No",0,""))</f>
        <v/>
      </c>
      <c r="O6" s="22">
        <f>IF($M6&lt;&gt;"Yes","",IF(UPPER(TRIM($F6&amp;""))="YES",TRIM($H6&amp;""),IFERROR(INDEX('Paste your export here'!$AL$2:$AL$301,MATCH($A6,'Paste your export here'!$AG$2:$AG$301,0))&amp;"","")))</f>
        <v/>
      </c>
      <c r="P6" s="22">
        <f>IF(OR($M6&lt;&gt;"Yes",UPPER(TRIM($F6&amp;""))="YES"),"",IFERROR(INDEX('Paste your export here'!$AK$2:$AK$301,MATCH($A6,'Paste your export here'!$AG$2:$AG$301,0))&amp;"",""))</f>
        <v/>
      </c>
      <c r="Q6" s="22">
        <f>IF($M6&lt;&gt;"Yes","",IF(UPPER(TRIM($F6&amp;""))="YES",TRIM($I6&amp;""),IFERROR(INDEX('Paste your export here'!$AM$2:$AM$301,MATCH($A6,'Paste your export here'!$AG$2:$AG$301,0))&amp;"","")))</f>
        <v/>
      </c>
      <c r="R6" s="22">
        <f>IF(N($K6)=0,"",IFERROR(INDEX('Paste your export here'!$AN$2:$AN$301,MATCH($A6,'Paste your export here'!$AG$2:$AG$301,0))&amp;"",""))</f>
        <v/>
      </c>
      <c r="S6" s="21">
        <f>IF($A6&amp;$B6="","",IF($L6="No",IF(TRIM($E6&amp;"")="","Not invited yet","Chase reply"),IF(AND(ISNUMBER($C6),N($N6)&gt;$C6),"Over party size",IF(AND($P6&lt;&gt;"",UPPER(TRIM($D6&amp;""))&lt;&gt;"YES"),"Check plus-one",IF(N($K6)&gt;1,"Two replies","")))))</f>
        <v/>
      </c>
      <c r="T6" s="22">
        <f>IF(OR($A6="",TRIM(Settings!$B$2&amp;"")=""),"",TRIM(Settings!$B$2)&amp;IF(ISNUMBER(FIND("?",Settings!$B$2)),"&amp;","?")&amp;TRIM(Settings!$B$3)&amp;"="&amp;TRIM($A6))</f>
        <v/>
      </c>
    </row>
    <row r="7">
      <c r="A7" s="18" t="inlineStr">
        <is>
          <t>G005</t>
        </is>
      </c>
      <c r="B7" s="19" t="inlineStr">
        <is>
          <t>Lena Novak (example)</t>
        </is>
      </c>
      <c r="C7" s="18" t="n">
        <v>2</v>
      </c>
      <c r="D7" s="18" t="inlineStr">
        <is>
          <t>Yes</t>
        </is>
      </c>
      <c r="E7" s="20" t="n">
        <v>46478</v>
      </c>
      <c r="F7" s="18" t="n"/>
      <c r="G7" s="18" t="n"/>
      <c r="H7" s="19" t="n"/>
      <c r="I7" s="19" t="n"/>
      <c r="J7" s="19" t="n"/>
      <c r="K7" s="21">
        <f>IF($A7="","",COUNTIF('Paste your export here'!$AE$2:$AE$301,$A7))</f>
        <v/>
      </c>
      <c r="L7" s="21">
        <f>IF($A7&amp;$B7="","",IF(OR(TRIM($F7&amp;"")&lt;&gt;"",N($K7)&gt;0),"Yes","No"))</f>
        <v/>
      </c>
      <c r="M7" s="21">
        <f>IF(UPPER(TRIM($F7&amp;""))="YES","Yes",IF(UPPER(TRIM($F7&amp;""))="NO","No",IF(N($K7)&gt;0,IFERROR(INDEX('Paste your export here'!$AI$2:$AI$301,MATCH($A7,'Paste your export here'!$AG$2:$AG$301,0)),""),"")))</f>
        <v/>
      </c>
      <c r="N7" s="21">
        <f>IF($M7="Yes",IF(UPPER(TRIM($F7&amp;""))="YES",MAX(1,N($G7)),IFERROR(INDEX('Paste your export here'!$AO$2:$AO$301,MATCH($A7,'Paste your export here'!$AG$2:$AG$301,0)),1)),IF($M7="No",0,""))</f>
        <v/>
      </c>
      <c r="O7" s="22">
        <f>IF($M7&lt;&gt;"Yes","",IF(UPPER(TRIM($F7&amp;""))="YES",TRIM($H7&amp;""),IFERROR(INDEX('Paste your export here'!$AL$2:$AL$301,MATCH($A7,'Paste your export here'!$AG$2:$AG$301,0))&amp;"","")))</f>
        <v/>
      </c>
      <c r="P7" s="22">
        <f>IF(OR($M7&lt;&gt;"Yes",UPPER(TRIM($F7&amp;""))="YES"),"",IFERROR(INDEX('Paste your export here'!$AK$2:$AK$301,MATCH($A7,'Paste your export here'!$AG$2:$AG$301,0))&amp;"",""))</f>
        <v/>
      </c>
      <c r="Q7" s="22">
        <f>IF($M7&lt;&gt;"Yes","",IF(UPPER(TRIM($F7&amp;""))="YES",TRIM($I7&amp;""),IFERROR(INDEX('Paste your export here'!$AM$2:$AM$301,MATCH($A7,'Paste your export here'!$AG$2:$AG$301,0))&amp;"","")))</f>
        <v/>
      </c>
      <c r="R7" s="22">
        <f>IF(N($K7)=0,"",IFERROR(INDEX('Paste your export here'!$AN$2:$AN$301,MATCH($A7,'Paste your export here'!$AG$2:$AG$301,0))&amp;"",""))</f>
        <v/>
      </c>
      <c r="S7" s="21">
        <f>IF($A7&amp;$B7="","",IF($L7="No",IF(TRIM($E7&amp;"")="","Not invited yet","Chase reply"),IF(AND(ISNUMBER($C7),N($N7)&gt;$C7),"Over party size",IF(AND($P7&lt;&gt;"",UPPER(TRIM($D7&amp;""))&lt;&gt;"YES"),"Check plus-one",IF(N($K7)&gt;1,"Two replies","")))))</f>
        <v/>
      </c>
      <c r="T7" s="22">
        <f>IF(OR($A7="",TRIM(Settings!$B$2&amp;"")=""),"",TRIM(Settings!$B$2)&amp;IF(ISNUMBER(FIND("?",Settings!$B$2)),"&amp;","?")&amp;TRIM(Settings!$B$3)&amp;"="&amp;TRIM($A7))</f>
        <v/>
      </c>
    </row>
    <row r="8">
      <c r="A8" s="18" t="inlineStr">
        <is>
          <t>G006</t>
        </is>
      </c>
      <c r="B8" s="19" t="inlineStr">
        <is>
          <t>The Brooks Family (example)</t>
        </is>
      </c>
      <c r="C8" s="18" t="n">
        <v>5</v>
      </c>
      <c r="D8" s="18" t="inlineStr">
        <is>
          <t>No</t>
        </is>
      </c>
      <c r="E8" s="20" t="n">
        <v>46480</v>
      </c>
      <c r="F8" s="18" t="n"/>
      <c r="G8" s="18" t="n"/>
      <c r="H8" s="19" t="n"/>
      <c r="I8" s="19" t="n"/>
      <c r="J8" s="19" t="n"/>
      <c r="K8" s="21">
        <f>IF($A8="","",COUNTIF('Paste your export here'!$AE$2:$AE$301,$A8))</f>
        <v/>
      </c>
      <c r="L8" s="21">
        <f>IF($A8&amp;$B8="","",IF(OR(TRIM($F8&amp;"")&lt;&gt;"",N($K8)&gt;0),"Yes","No"))</f>
        <v/>
      </c>
      <c r="M8" s="21">
        <f>IF(UPPER(TRIM($F8&amp;""))="YES","Yes",IF(UPPER(TRIM($F8&amp;""))="NO","No",IF(N($K8)&gt;0,IFERROR(INDEX('Paste your export here'!$AI$2:$AI$301,MATCH($A8,'Paste your export here'!$AG$2:$AG$301,0)),""),"")))</f>
        <v/>
      </c>
      <c r="N8" s="21">
        <f>IF($M8="Yes",IF(UPPER(TRIM($F8&amp;""))="YES",MAX(1,N($G8)),IFERROR(INDEX('Paste your export here'!$AO$2:$AO$301,MATCH($A8,'Paste your export here'!$AG$2:$AG$301,0)),1)),IF($M8="No",0,""))</f>
        <v/>
      </c>
      <c r="O8" s="22">
        <f>IF($M8&lt;&gt;"Yes","",IF(UPPER(TRIM($F8&amp;""))="YES",TRIM($H8&amp;""),IFERROR(INDEX('Paste your export here'!$AL$2:$AL$301,MATCH($A8,'Paste your export here'!$AG$2:$AG$301,0))&amp;"","")))</f>
        <v/>
      </c>
      <c r="P8" s="22">
        <f>IF(OR($M8&lt;&gt;"Yes",UPPER(TRIM($F8&amp;""))="YES"),"",IFERROR(INDEX('Paste your export here'!$AK$2:$AK$301,MATCH($A8,'Paste your export here'!$AG$2:$AG$301,0))&amp;"",""))</f>
        <v/>
      </c>
      <c r="Q8" s="22">
        <f>IF($M8&lt;&gt;"Yes","",IF(UPPER(TRIM($F8&amp;""))="YES",TRIM($I8&amp;""),IFERROR(INDEX('Paste your export here'!$AM$2:$AM$301,MATCH($A8,'Paste your export here'!$AG$2:$AG$301,0))&amp;"","")))</f>
        <v/>
      </c>
      <c r="R8" s="22">
        <f>IF(N($K8)=0,"",IFERROR(INDEX('Paste your export here'!$AN$2:$AN$301,MATCH($A8,'Paste your export here'!$AG$2:$AG$301,0))&amp;"",""))</f>
        <v/>
      </c>
      <c r="S8" s="21">
        <f>IF($A8&amp;$B8="","",IF($L8="No",IF(TRIM($E8&amp;"")="","Not invited yet","Chase reply"),IF(AND(ISNUMBER($C8),N($N8)&gt;$C8),"Over party size",IF(AND($P8&lt;&gt;"",UPPER(TRIM($D8&amp;""))&lt;&gt;"YES"),"Check plus-one",IF(N($K8)&gt;1,"Two replies","")))))</f>
        <v/>
      </c>
      <c r="T8" s="22">
        <f>IF(OR($A8="",TRIM(Settings!$B$2&amp;"")=""),"",TRIM(Settings!$B$2)&amp;IF(ISNUMBER(FIND("?",Settings!$B$2)),"&amp;","?")&amp;TRIM(Settings!$B$3)&amp;"="&amp;TRIM($A8))</f>
        <v/>
      </c>
    </row>
    <row r="9">
      <c r="A9" s="18" t="inlineStr">
        <is>
          <t>G007</t>
        </is>
      </c>
      <c r="B9" s="19" t="inlineStr">
        <is>
          <t>Rose Chen (example)</t>
        </is>
      </c>
      <c r="C9" s="18" t="n">
        <v>1</v>
      </c>
      <c r="D9" s="18" t="inlineStr">
        <is>
          <t>No</t>
        </is>
      </c>
      <c r="E9" s="20" t="n">
        <v>46480</v>
      </c>
      <c r="F9" s="18" t="n"/>
      <c r="G9" s="18" t="n"/>
      <c r="H9" s="19" t="n"/>
      <c r="I9" s="19" t="n"/>
      <c r="J9" s="19" t="n"/>
      <c r="K9" s="21">
        <f>IF($A9="","",COUNTIF('Paste your export here'!$AE$2:$AE$301,$A9))</f>
        <v/>
      </c>
      <c r="L9" s="21">
        <f>IF($A9&amp;$B9="","",IF(OR(TRIM($F9&amp;"")&lt;&gt;"",N($K9)&gt;0),"Yes","No"))</f>
        <v/>
      </c>
      <c r="M9" s="21">
        <f>IF(UPPER(TRIM($F9&amp;""))="YES","Yes",IF(UPPER(TRIM($F9&amp;""))="NO","No",IF(N($K9)&gt;0,IFERROR(INDEX('Paste your export here'!$AI$2:$AI$301,MATCH($A9,'Paste your export here'!$AG$2:$AG$301,0)),""),"")))</f>
        <v/>
      </c>
      <c r="N9" s="21">
        <f>IF($M9="Yes",IF(UPPER(TRIM($F9&amp;""))="YES",MAX(1,N($G9)),IFERROR(INDEX('Paste your export here'!$AO$2:$AO$301,MATCH($A9,'Paste your export here'!$AG$2:$AG$301,0)),1)),IF($M9="No",0,""))</f>
        <v/>
      </c>
      <c r="O9" s="22">
        <f>IF($M9&lt;&gt;"Yes","",IF(UPPER(TRIM($F9&amp;""))="YES",TRIM($H9&amp;""),IFERROR(INDEX('Paste your export here'!$AL$2:$AL$301,MATCH($A9,'Paste your export here'!$AG$2:$AG$301,0))&amp;"","")))</f>
        <v/>
      </c>
      <c r="P9" s="22">
        <f>IF(OR($M9&lt;&gt;"Yes",UPPER(TRIM($F9&amp;""))="YES"),"",IFERROR(INDEX('Paste your export here'!$AK$2:$AK$301,MATCH($A9,'Paste your export here'!$AG$2:$AG$301,0))&amp;"",""))</f>
        <v/>
      </c>
      <c r="Q9" s="22">
        <f>IF($M9&lt;&gt;"Yes","",IF(UPPER(TRIM($F9&amp;""))="YES",TRIM($I9&amp;""),IFERROR(INDEX('Paste your export here'!$AM$2:$AM$301,MATCH($A9,'Paste your export here'!$AG$2:$AG$301,0))&amp;"","")))</f>
        <v/>
      </c>
      <c r="R9" s="22">
        <f>IF(N($K9)=0,"",IFERROR(INDEX('Paste your export here'!$AN$2:$AN$301,MATCH($A9,'Paste your export here'!$AG$2:$AG$301,0))&amp;"",""))</f>
        <v/>
      </c>
      <c r="S9" s="21">
        <f>IF($A9&amp;$B9="","",IF($L9="No",IF(TRIM($E9&amp;"")="","Not invited yet","Chase reply"),IF(AND(ISNUMBER($C9),N($N9)&gt;$C9),"Over party size",IF(AND($P9&lt;&gt;"",UPPER(TRIM($D9&amp;""))&lt;&gt;"YES"),"Check plus-one",IF(N($K9)&gt;1,"Two replies","")))))</f>
        <v/>
      </c>
      <c r="T9" s="22">
        <f>IF(OR($A9="",TRIM(Settings!$B$2&amp;"")=""),"",TRIM(Settings!$B$2)&amp;IF(ISNUMBER(FIND("?",Settings!$B$2)),"&amp;","?")&amp;TRIM(Settings!$B$3)&amp;"="&amp;TRIM($A9))</f>
        <v/>
      </c>
    </row>
    <row r="10">
      <c r="A10" s="18" t="inlineStr">
        <is>
          <t>G008</t>
        </is>
      </c>
      <c r="B10" s="19" t="inlineStr">
        <is>
          <t>Tom Silva (example)</t>
        </is>
      </c>
      <c r="C10" s="18" t="n">
        <v>2</v>
      </c>
      <c r="D10" s="18" t="inlineStr">
        <is>
          <t>Yes</t>
        </is>
      </c>
      <c r="E10" s="20" t="n">
        <v>46480</v>
      </c>
      <c r="F10" s="18" t="n"/>
      <c r="G10" s="18" t="n"/>
      <c r="H10" s="19" t="n"/>
      <c r="I10" s="19" t="n"/>
      <c r="J10" s="19" t="n"/>
      <c r="K10" s="21">
        <f>IF($A10="","",COUNTIF('Paste your export here'!$AE$2:$AE$301,$A10))</f>
        <v/>
      </c>
      <c r="L10" s="21">
        <f>IF($A10&amp;$B10="","",IF(OR(TRIM($F10&amp;"")&lt;&gt;"",N($K10)&gt;0),"Yes","No"))</f>
        <v/>
      </c>
      <c r="M10" s="21">
        <f>IF(UPPER(TRIM($F10&amp;""))="YES","Yes",IF(UPPER(TRIM($F10&amp;""))="NO","No",IF(N($K10)&gt;0,IFERROR(INDEX('Paste your export here'!$AI$2:$AI$301,MATCH($A10,'Paste your export here'!$AG$2:$AG$301,0)),""),"")))</f>
        <v/>
      </c>
      <c r="N10" s="21">
        <f>IF($M10="Yes",IF(UPPER(TRIM($F10&amp;""))="YES",MAX(1,N($G10)),IFERROR(INDEX('Paste your export here'!$AO$2:$AO$301,MATCH($A10,'Paste your export here'!$AG$2:$AG$301,0)),1)),IF($M10="No",0,""))</f>
        <v/>
      </c>
      <c r="O10" s="22">
        <f>IF($M10&lt;&gt;"Yes","",IF(UPPER(TRIM($F10&amp;""))="YES",TRIM($H10&amp;""),IFERROR(INDEX('Paste your export here'!$AL$2:$AL$301,MATCH($A10,'Paste your export here'!$AG$2:$AG$301,0))&amp;"","")))</f>
        <v/>
      </c>
      <c r="P10" s="22">
        <f>IF(OR($M10&lt;&gt;"Yes",UPPER(TRIM($F10&amp;""))="YES"),"",IFERROR(INDEX('Paste your export here'!$AK$2:$AK$301,MATCH($A10,'Paste your export here'!$AG$2:$AG$301,0))&amp;"",""))</f>
        <v/>
      </c>
      <c r="Q10" s="22">
        <f>IF($M10&lt;&gt;"Yes","",IF(UPPER(TRIM($F10&amp;""))="YES",TRIM($I10&amp;""),IFERROR(INDEX('Paste your export here'!$AM$2:$AM$301,MATCH($A10,'Paste your export here'!$AG$2:$AG$301,0))&amp;"","")))</f>
        <v/>
      </c>
      <c r="R10" s="22">
        <f>IF(N($K10)=0,"",IFERROR(INDEX('Paste your export here'!$AN$2:$AN$301,MATCH($A10,'Paste your export here'!$AG$2:$AG$301,0))&amp;"",""))</f>
        <v/>
      </c>
      <c r="S10" s="21">
        <f>IF($A10&amp;$B10="","",IF($L10="No",IF(TRIM($E10&amp;"")="","Not invited yet","Chase reply"),IF(AND(ISNUMBER($C10),N($N10)&gt;$C10),"Over party size",IF(AND($P10&lt;&gt;"",UPPER(TRIM($D10&amp;""))&lt;&gt;"YES"),"Check plus-one",IF(N($K10)&gt;1,"Two replies","")))))</f>
        <v/>
      </c>
      <c r="T10" s="22">
        <f>IF(OR($A10="",TRIM(Settings!$B$2&amp;"")=""),"",TRIM(Settings!$B$2)&amp;IF(ISNUMBER(FIND("?",Settings!$B$2)),"&amp;","?")&amp;TRIM(Settings!$B$3)&amp;"="&amp;TRIM($A10))</f>
        <v/>
      </c>
    </row>
    <row r="11">
      <c r="A11" s="18" t="inlineStr">
        <is>
          <t>G009</t>
        </is>
      </c>
      <c r="B11" s="19" t="inlineStr">
        <is>
          <t>Dan Webb (example)</t>
        </is>
      </c>
      <c r="C11" s="18" t="n">
        <v>2</v>
      </c>
      <c r="D11" s="18" t="inlineStr">
        <is>
          <t>No</t>
        </is>
      </c>
      <c r="E11" s="20" t="n">
        <v>46480</v>
      </c>
      <c r="F11" s="18" t="n"/>
      <c r="G11" s="18" t="n"/>
      <c r="H11" s="19" t="n"/>
      <c r="I11" s="19" t="n"/>
      <c r="J11" s="19" t="n"/>
      <c r="K11" s="21">
        <f>IF($A11="","",COUNTIF('Paste your export here'!$AE$2:$AE$301,$A11))</f>
        <v/>
      </c>
      <c r="L11" s="21">
        <f>IF($A11&amp;$B11="","",IF(OR(TRIM($F11&amp;"")&lt;&gt;"",N($K11)&gt;0),"Yes","No"))</f>
        <v/>
      </c>
      <c r="M11" s="21">
        <f>IF(UPPER(TRIM($F11&amp;""))="YES","Yes",IF(UPPER(TRIM($F11&amp;""))="NO","No",IF(N($K11)&gt;0,IFERROR(INDEX('Paste your export here'!$AI$2:$AI$301,MATCH($A11,'Paste your export here'!$AG$2:$AG$301,0)),""),"")))</f>
        <v/>
      </c>
      <c r="N11" s="21">
        <f>IF($M11="Yes",IF(UPPER(TRIM($F11&amp;""))="YES",MAX(1,N($G11)),IFERROR(INDEX('Paste your export here'!$AO$2:$AO$301,MATCH($A11,'Paste your export here'!$AG$2:$AG$301,0)),1)),IF($M11="No",0,""))</f>
        <v/>
      </c>
      <c r="O11" s="22">
        <f>IF($M11&lt;&gt;"Yes","",IF(UPPER(TRIM($F11&amp;""))="YES",TRIM($H11&amp;""),IFERROR(INDEX('Paste your export here'!$AL$2:$AL$301,MATCH($A11,'Paste your export here'!$AG$2:$AG$301,0))&amp;"","")))</f>
        <v/>
      </c>
      <c r="P11" s="22">
        <f>IF(OR($M11&lt;&gt;"Yes",UPPER(TRIM($F11&amp;""))="YES"),"",IFERROR(INDEX('Paste your export here'!$AK$2:$AK$301,MATCH($A11,'Paste your export here'!$AG$2:$AG$301,0))&amp;"",""))</f>
        <v/>
      </c>
      <c r="Q11" s="22">
        <f>IF($M11&lt;&gt;"Yes","",IF(UPPER(TRIM($F11&amp;""))="YES",TRIM($I11&amp;""),IFERROR(INDEX('Paste your export here'!$AM$2:$AM$301,MATCH($A11,'Paste your export here'!$AG$2:$AG$301,0))&amp;"","")))</f>
        <v/>
      </c>
      <c r="R11" s="22">
        <f>IF(N($K11)=0,"",IFERROR(INDEX('Paste your export here'!$AN$2:$AN$301,MATCH($A11,'Paste your export here'!$AG$2:$AG$301,0))&amp;"",""))</f>
        <v/>
      </c>
      <c r="S11" s="21">
        <f>IF($A11&amp;$B11="","",IF($L11="No",IF(TRIM($E11&amp;"")="","Not invited yet","Chase reply"),IF(AND(ISNUMBER($C11),N($N11)&gt;$C11),"Over party size",IF(AND($P11&lt;&gt;"",UPPER(TRIM($D11&amp;""))&lt;&gt;"YES"),"Check plus-one",IF(N($K11)&gt;1,"Two replies","")))))</f>
        <v/>
      </c>
      <c r="T11" s="22">
        <f>IF(OR($A11="",TRIM(Settings!$B$2&amp;"")=""),"",TRIM(Settings!$B$2)&amp;IF(ISNUMBER(FIND("?",Settings!$B$2)),"&amp;","?")&amp;TRIM(Settings!$B$3)&amp;"="&amp;TRIM($A11))</f>
        <v/>
      </c>
    </row>
    <row r="12">
      <c r="A12" s="18" t="inlineStr">
        <is>
          <t>G010</t>
        </is>
      </c>
      <c r="B12" s="19" t="inlineStr">
        <is>
          <t>Mia Patel (example)</t>
        </is>
      </c>
      <c r="C12" s="18" t="n">
        <v>2</v>
      </c>
      <c r="D12" s="18" t="inlineStr">
        <is>
          <t>Yes</t>
        </is>
      </c>
      <c r="E12" s="20" t="n"/>
      <c r="F12" s="18" t="n"/>
      <c r="G12" s="18" t="n"/>
      <c r="H12" s="19" t="n"/>
      <c r="I12" s="19" t="n"/>
      <c r="J12" s="19" t="inlineStr">
        <is>
          <t>B list: send if seats open up</t>
        </is>
      </c>
      <c r="K12" s="21">
        <f>IF($A12="","",COUNTIF('Paste your export here'!$AE$2:$AE$301,$A12))</f>
        <v/>
      </c>
      <c r="L12" s="21">
        <f>IF($A12&amp;$B12="","",IF(OR(TRIM($F12&amp;"")&lt;&gt;"",N($K12)&gt;0),"Yes","No"))</f>
        <v/>
      </c>
      <c r="M12" s="21">
        <f>IF(UPPER(TRIM($F12&amp;""))="YES","Yes",IF(UPPER(TRIM($F12&amp;""))="NO","No",IF(N($K12)&gt;0,IFERROR(INDEX('Paste your export here'!$AI$2:$AI$301,MATCH($A12,'Paste your export here'!$AG$2:$AG$301,0)),""),"")))</f>
        <v/>
      </c>
      <c r="N12" s="21">
        <f>IF($M12="Yes",IF(UPPER(TRIM($F12&amp;""))="YES",MAX(1,N($G12)),IFERROR(INDEX('Paste your export here'!$AO$2:$AO$301,MATCH($A12,'Paste your export here'!$AG$2:$AG$301,0)),1)),IF($M12="No",0,""))</f>
        <v/>
      </c>
      <c r="O12" s="22">
        <f>IF($M12&lt;&gt;"Yes","",IF(UPPER(TRIM($F12&amp;""))="YES",TRIM($H12&amp;""),IFERROR(INDEX('Paste your export here'!$AL$2:$AL$301,MATCH($A12,'Paste your export here'!$AG$2:$AG$301,0))&amp;"","")))</f>
        <v/>
      </c>
      <c r="P12" s="22">
        <f>IF(OR($M12&lt;&gt;"Yes",UPPER(TRIM($F12&amp;""))="YES"),"",IFERROR(INDEX('Paste your export here'!$AK$2:$AK$301,MATCH($A12,'Paste your export here'!$AG$2:$AG$301,0))&amp;"",""))</f>
        <v/>
      </c>
      <c r="Q12" s="22">
        <f>IF($M12&lt;&gt;"Yes","",IF(UPPER(TRIM($F12&amp;""))="YES",TRIM($I12&amp;""),IFERROR(INDEX('Paste your export here'!$AM$2:$AM$301,MATCH($A12,'Paste your export here'!$AG$2:$AG$301,0))&amp;"","")))</f>
        <v/>
      </c>
      <c r="R12" s="22">
        <f>IF(N($K12)=0,"",IFERROR(INDEX('Paste your export here'!$AN$2:$AN$301,MATCH($A12,'Paste your export here'!$AG$2:$AG$301,0))&amp;"",""))</f>
        <v/>
      </c>
      <c r="S12" s="21">
        <f>IF($A12&amp;$B12="","",IF($L12="No",IF(TRIM($E12&amp;"")="","Not invited yet","Chase reply"),IF(AND(ISNUMBER($C12),N($N12)&gt;$C12),"Over party size",IF(AND($P12&lt;&gt;"",UPPER(TRIM($D12&amp;""))&lt;&gt;"YES"),"Check plus-one",IF(N($K12)&gt;1,"Two replies","")))))</f>
        <v/>
      </c>
      <c r="T12" s="22">
        <f>IF(OR($A12="",TRIM(Settings!$B$2&amp;"")=""),"",TRIM(Settings!$B$2)&amp;IF(ISNUMBER(FIND("?",Settings!$B$2)),"&amp;","?")&amp;TRIM(Settings!$B$3)&amp;"="&amp;TRIM($A12))</f>
        <v/>
      </c>
    </row>
    <row r="13">
      <c r="A13" s="23" t="n"/>
      <c r="B13" s="24" t="n"/>
      <c r="C13" s="23" t="n"/>
      <c r="D13" s="23" t="n"/>
      <c r="E13" s="25" t="n"/>
      <c r="F13" s="23" t="n"/>
      <c r="G13" s="23" t="n"/>
      <c r="H13" s="24" t="n"/>
      <c r="I13" s="24" t="n"/>
      <c r="J13" s="24" t="n"/>
      <c r="K13" s="21">
        <f>IF($A13="","",COUNTIF('Paste your export here'!$AE$2:$AE$301,$A13))</f>
        <v/>
      </c>
      <c r="L13" s="21">
        <f>IF($A13&amp;$B13="","",IF(OR(TRIM($F13&amp;"")&lt;&gt;"",N($K13)&gt;0),"Yes","No"))</f>
        <v/>
      </c>
      <c r="M13" s="21">
        <f>IF(UPPER(TRIM($F13&amp;""))="YES","Yes",IF(UPPER(TRIM($F13&amp;""))="NO","No",IF(N($K13)&gt;0,IFERROR(INDEX('Paste your export here'!$AI$2:$AI$301,MATCH($A13,'Paste your export here'!$AG$2:$AG$301,0)),""),"")))</f>
        <v/>
      </c>
      <c r="N13" s="21">
        <f>IF($M13="Yes",IF(UPPER(TRIM($F13&amp;""))="YES",MAX(1,N($G13)),IFERROR(INDEX('Paste your export here'!$AO$2:$AO$301,MATCH($A13,'Paste your export here'!$AG$2:$AG$301,0)),1)),IF($M13="No",0,""))</f>
        <v/>
      </c>
      <c r="O13" s="22">
        <f>IF($M13&lt;&gt;"Yes","",IF(UPPER(TRIM($F13&amp;""))="YES",TRIM($H13&amp;""),IFERROR(INDEX('Paste your export here'!$AL$2:$AL$301,MATCH($A13,'Paste your export here'!$AG$2:$AG$301,0))&amp;"","")))</f>
        <v/>
      </c>
      <c r="P13" s="22">
        <f>IF(OR($M13&lt;&gt;"Yes",UPPER(TRIM($F13&amp;""))="YES"),"",IFERROR(INDEX('Paste your export here'!$AK$2:$AK$301,MATCH($A13,'Paste your export here'!$AG$2:$AG$301,0))&amp;"",""))</f>
        <v/>
      </c>
      <c r="Q13" s="22">
        <f>IF($M13&lt;&gt;"Yes","",IF(UPPER(TRIM($F13&amp;""))="YES",TRIM($I13&amp;""),IFERROR(INDEX('Paste your export here'!$AM$2:$AM$301,MATCH($A13,'Paste your export here'!$AG$2:$AG$301,0))&amp;"","")))</f>
        <v/>
      </c>
      <c r="R13" s="22">
        <f>IF(N($K13)=0,"",IFERROR(INDEX('Paste your export here'!$AN$2:$AN$301,MATCH($A13,'Paste your export here'!$AG$2:$AG$301,0))&amp;"",""))</f>
        <v/>
      </c>
      <c r="S13" s="21">
        <f>IF($A13&amp;$B13="","",IF($L13="No",IF(TRIM($E13&amp;"")="","Not invited yet","Chase reply"),IF(AND(ISNUMBER($C13),N($N13)&gt;$C13),"Over party size",IF(AND($P13&lt;&gt;"",UPPER(TRIM($D13&amp;""))&lt;&gt;"YES"),"Check plus-one",IF(N($K13)&gt;1,"Two replies","")))))</f>
        <v/>
      </c>
      <c r="T13" s="22">
        <f>IF(OR($A13="",TRIM(Settings!$B$2&amp;"")=""),"",TRIM(Settings!$B$2)&amp;IF(ISNUMBER(FIND("?",Settings!$B$2)),"&amp;","?")&amp;TRIM(Settings!$B$3)&amp;"="&amp;TRIM($A13))</f>
        <v/>
      </c>
    </row>
    <row r="14">
      <c r="A14" s="23" t="n"/>
      <c r="B14" s="24" t="n"/>
      <c r="C14" s="23" t="n"/>
      <c r="D14" s="23" t="n"/>
      <c r="E14" s="25" t="n"/>
      <c r="F14" s="23" t="n"/>
      <c r="G14" s="23" t="n"/>
      <c r="H14" s="24" t="n"/>
      <c r="I14" s="24" t="n"/>
      <c r="J14" s="24" t="n"/>
      <c r="K14" s="21">
        <f>IF($A14="","",COUNTIF('Paste your export here'!$AE$2:$AE$301,$A14))</f>
        <v/>
      </c>
      <c r="L14" s="21">
        <f>IF($A14&amp;$B14="","",IF(OR(TRIM($F14&amp;"")&lt;&gt;"",N($K14)&gt;0),"Yes","No"))</f>
        <v/>
      </c>
      <c r="M14" s="21">
        <f>IF(UPPER(TRIM($F14&amp;""))="YES","Yes",IF(UPPER(TRIM($F14&amp;""))="NO","No",IF(N($K14)&gt;0,IFERROR(INDEX('Paste your export here'!$AI$2:$AI$301,MATCH($A14,'Paste your export here'!$AG$2:$AG$301,0)),""),"")))</f>
        <v/>
      </c>
      <c r="N14" s="21">
        <f>IF($M14="Yes",IF(UPPER(TRIM($F14&amp;""))="YES",MAX(1,N($G14)),IFERROR(INDEX('Paste your export here'!$AO$2:$AO$301,MATCH($A14,'Paste your export here'!$AG$2:$AG$301,0)),1)),IF($M14="No",0,""))</f>
        <v/>
      </c>
      <c r="O14" s="22">
        <f>IF($M14&lt;&gt;"Yes","",IF(UPPER(TRIM($F14&amp;""))="YES",TRIM($H14&amp;""),IFERROR(INDEX('Paste your export here'!$AL$2:$AL$301,MATCH($A14,'Paste your export here'!$AG$2:$AG$301,0))&amp;"","")))</f>
        <v/>
      </c>
      <c r="P14" s="22">
        <f>IF(OR($M14&lt;&gt;"Yes",UPPER(TRIM($F14&amp;""))="YES"),"",IFERROR(INDEX('Paste your export here'!$AK$2:$AK$301,MATCH($A14,'Paste your export here'!$AG$2:$AG$301,0))&amp;"",""))</f>
        <v/>
      </c>
      <c r="Q14" s="22">
        <f>IF($M14&lt;&gt;"Yes","",IF(UPPER(TRIM($F14&amp;""))="YES",TRIM($I14&amp;""),IFERROR(INDEX('Paste your export here'!$AM$2:$AM$301,MATCH($A14,'Paste your export here'!$AG$2:$AG$301,0))&amp;"","")))</f>
        <v/>
      </c>
      <c r="R14" s="22">
        <f>IF(N($K14)=0,"",IFERROR(INDEX('Paste your export here'!$AN$2:$AN$301,MATCH($A14,'Paste your export here'!$AG$2:$AG$301,0))&amp;"",""))</f>
        <v/>
      </c>
      <c r="S14" s="21">
        <f>IF($A14&amp;$B14="","",IF($L14="No",IF(TRIM($E14&amp;"")="","Not invited yet","Chase reply"),IF(AND(ISNUMBER($C14),N($N14)&gt;$C14),"Over party size",IF(AND($P14&lt;&gt;"",UPPER(TRIM($D14&amp;""))&lt;&gt;"YES"),"Check plus-one",IF(N($K14)&gt;1,"Two replies","")))))</f>
        <v/>
      </c>
      <c r="T14" s="22">
        <f>IF(OR($A14="",TRIM(Settings!$B$2&amp;"")=""),"",TRIM(Settings!$B$2)&amp;IF(ISNUMBER(FIND("?",Settings!$B$2)),"&amp;","?")&amp;TRIM(Settings!$B$3)&amp;"="&amp;TRIM($A14))</f>
        <v/>
      </c>
    </row>
    <row r="15">
      <c r="A15" s="23" t="n"/>
      <c r="B15" s="24" t="n"/>
      <c r="C15" s="23" t="n"/>
      <c r="D15" s="23" t="n"/>
      <c r="E15" s="25" t="n"/>
      <c r="F15" s="23" t="n"/>
      <c r="G15" s="23" t="n"/>
      <c r="H15" s="24" t="n"/>
      <c r="I15" s="24" t="n"/>
      <c r="J15" s="24" t="n"/>
      <c r="K15" s="21">
        <f>IF($A15="","",COUNTIF('Paste your export here'!$AE$2:$AE$301,$A15))</f>
        <v/>
      </c>
      <c r="L15" s="21">
        <f>IF($A15&amp;$B15="","",IF(OR(TRIM($F15&amp;"")&lt;&gt;"",N($K15)&gt;0),"Yes","No"))</f>
        <v/>
      </c>
      <c r="M15" s="21">
        <f>IF(UPPER(TRIM($F15&amp;""))="YES","Yes",IF(UPPER(TRIM($F15&amp;""))="NO","No",IF(N($K15)&gt;0,IFERROR(INDEX('Paste your export here'!$AI$2:$AI$301,MATCH($A15,'Paste your export here'!$AG$2:$AG$301,0)),""),"")))</f>
        <v/>
      </c>
      <c r="N15" s="21">
        <f>IF($M15="Yes",IF(UPPER(TRIM($F15&amp;""))="YES",MAX(1,N($G15)),IFERROR(INDEX('Paste your export here'!$AO$2:$AO$301,MATCH($A15,'Paste your export here'!$AG$2:$AG$301,0)),1)),IF($M15="No",0,""))</f>
        <v/>
      </c>
      <c r="O15" s="22">
        <f>IF($M15&lt;&gt;"Yes","",IF(UPPER(TRIM($F15&amp;""))="YES",TRIM($H15&amp;""),IFERROR(INDEX('Paste your export here'!$AL$2:$AL$301,MATCH($A15,'Paste your export here'!$AG$2:$AG$301,0))&amp;"","")))</f>
        <v/>
      </c>
      <c r="P15" s="22">
        <f>IF(OR($M15&lt;&gt;"Yes",UPPER(TRIM($F15&amp;""))="YES"),"",IFERROR(INDEX('Paste your export here'!$AK$2:$AK$301,MATCH($A15,'Paste your export here'!$AG$2:$AG$301,0))&amp;"",""))</f>
        <v/>
      </c>
      <c r="Q15" s="22">
        <f>IF($M15&lt;&gt;"Yes","",IF(UPPER(TRIM($F15&amp;""))="YES",TRIM($I15&amp;""),IFERROR(INDEX('Paste your export here'!$AM$2:$AM$301,MATCH($A15,'Paste your export here'!$AG$2:$AG$301,0))&amp;"","")))</f>
        <v/>
      </c>
      <c r="R15" s="22">
        <f>IF(N($K15)=0,"",IFERROR(INDEX('Paste your export here'!$AN$2:$AN$301,MATCH($A15,'Paste your export here'!$AG$2:$AG$301,0))&amp;"",""))</f>
        <v/>
      </c>
      <c r="S15" s="21">
        <f>IF($A15&amp;$B15="","",IF($L15="No",IF(TRIM($E15&amp;"")="","Not invited yet","Chase reply"),IF(AND(ISNUMBER($C15),N($N15)&gt;$C15),"Over party size",IF(AND($P15&lt;&gt;"",UPPER(TRIM($D15&amp;""))&lt;&gt;"YES"),"Check plus-one",IF(N($K15)&gt;1,"Two replies","")))))</f>
        <v/>
      </c>
      <c r="T15" s="22">
        <f>IF(OR($A15="",TRIM(Settings!$B$2&amp;"")=""),"",TRIM(Settings!$B$2)&amp;IF(ISNUMBER(FIND("?",Settings!$B$2)),"&amp;","?")&amp;TRIM(Settings!$B$3)&amp;"="&amp;TRIM($A15))</f>
        <v/>
      </c>
    </row>
    <row r="16">
      <c r="A16" s="23" t="n"/>
      <c r="B16" s="24" t="n"/>
      <c r="C16" s="23" t="n"/>
      <c r="D16" s="23" t="n"/>
      <c r="E16" s="25" t="n"/>
      <c r="F16" s="23" t="n"/>
      <c r="G16" s="23" t="n"/>
      <c r="H16" s="24" t="n"/>
      <c r="I16" s="24" t="n"/>
      <c r="J16" s="24" t="n"/>
      <c r="K16" s="21">
        <f>IF($A16="","",COUNTIF('Paste your export here'!$AE$2:$AE$301,$A16))</f>
        <v/>
      </c>
      <c r="L16" s="21">
        <f>IF($A16&amp;$B16="","",IF(OR(TRIM($F16&amp;"")&lt;&gt;"",N($K16)&gt;0),"Yes","No"))</f>
        <v/>
      </c>
      <c r="M16" s="21">
        <f>IF(UPPER(TRIM($F16&amp;""))="YES","Yes",IF(UPPER(TRIM($F16&amp;""))="NO","No",IF(N($K16)&gt;0,IFERROR(INDEX('Paste your export here'!$AI$2:$AI$301,MATCH($A16,'Paste your export here'!$AG$2:$AG$301,0)),""),"")))</f>
        <v/>
      </c>
      <c r="N16" s="21">
        <f>IF($M16="Yes",IF(UPPER(TRIM($F16&amp;""))="YES",MAX(1,N($G16)),IFERROR(INDEX('Paste your export here'!$AO$2:$AO$301,MATCH($A16,'Paste your export here'!$AG$2:$AG$301,0)),1)),IF($M16="No",0,""))</f>
        <v/>
      </c>
      <c r="O16" s="22">
        <f>IF($M16&lt;&gt;"Yes","",IF(UPPER(TRIM($F16&amp;""))="YES",TRIM($H16&amp;""),IFERROR(INDEX('Paste your export here'!$AL$2:$AL$301,MATCH($A16,'Paste your export here'!$AG$2:$AG$301,0))&amp;"","")))</f>
        <v/>
      </c>
      <c r="P16" s="22">
        <f>IF(OR($M16&lt;&gt;"Yes",UPPER(TRIM($F16&amp;""))="YES"),"",IFERROR(INDEX('Paste your export here'!$AK$2:$AK$301,MATCH($A16,'Paste your export here'!$AG$2:$AG$301,0))&amp;"",""))</f>
        <v/>
      </c>
      <c r="Q16" s="22">
        <f>IF($M16&lt;&gt;"Yes","",IF(UPPER(TRIM($F16&amp;""))="YES",TRIM($I16&amp;""),IFERROR(INDEX('Paste your export here'!$AM$2:$AM$301,MATCH($A16,'Paste your export here'!$AG$2:$AG$301,0))&amp;"","")))</f>
        <v/>
      </c>
      <c r="R16" s="22">
        <f>IF(N($K16)=0,"",IFERROR(INDEX('Paste your export here'!$AN$2:$AN$301,MATCH($A16,'Paste your export here'!$AG$2:$AG$301,0))&amp;"",""))</f>
        <v/>
      </c>
      <c r="S16" s="21">
        <f>IF($A16&amp;$B16="","",IF($L16="No",IF(TRIM($E16&amp;"")="","Not invited yet","Chase reply"),IF(AND(ISNUMBER($C16),N($N16)&gt;$C16),"Over party size",IF(AND($P16&lt;&gt;"",UPPER(TRIM($D16&amp;""))&lt;&gt;"YES"),"Check plus-one",IF(N($K16)&gt;1,"Two replies","")))))</f>
        <v/>
      </c>
      <c r="T16" s="22">
        <f>IF(OR($A16="",TRIM(Settings!$B$2&amp;"")=""),"",TRIM(Settings!$B$2)&amp;IF(ISNUMBER(FIND("?",Settings!$B$2)),"&amp;","?")&amp;TRIM(Settings!$B$3)&amp;"="&amp;TRIM($A16))</f>
        <v/>
      </c>
    </row>
    <row r="17">
      <c r="A17" s="23" t="n"/>
      <c r="B17" s="24" t="n"/>
      <c r="C17" s="23" t="n"/>
      <c r="D17" s="23" t="n"/>
      <c r="E17" s="25" t="n"/>
      <c r="F17" s="23" t="n"/>
      <c r="G17" s="23" t="n"/>
      <c r="H17" s="24" t="n"/>
      <c r="I17" s="24" t="n"/>
      <c r="J17" s="24" t="n"/>
      <c r="K17" s="21">
        <f>IF($A17="","",COUNTIF('Paste your export here'!$AE$2:$AE$301,$A17))</f>
        <v/>
      </c>
      <c r="L17" s="21">
        <f>IF($A17&amp;$B17="","",IF(OR(TRIM($F17&amp;"")&lt;&gt;"",N($K17)&gt;0),"Yes","No"))</f>
        <v/>
      </c>
      <c r="M17" s="21">
        <f>IF(UPPER(TRIM($F17&amp;""))="YES","Yes",IF(UPPER(TRIM($F17&amp;""))="NO","No",IF(N($K17)&gt;0,IFERROR(INDEX('Paste your export here'!$AI$2:$AI$301,MATCH($A17,'Paste your export here'!$AG$2:$AG$301,0)),""),"")))</f>
        <v/>
      </c>
      <c r="N17" s="21">
        <f>IF($M17="Yes",IF(UPPER(TRIM($F17&amp;""))="YES",MAX(1,N($G17)),IFERROR(INDEX('Paste your export here'!$AO$2:$AO$301,MATCH($A17,'Paste your export here'!$AG$2:$AG$301,0)),1)),IF($M17="No",0,""))</f>
        <v/>
      </c>
      <c r="O17" s="22">
        <f>IF($M17&lt;&gt;"Yes","",IF(UPPER(TRIM($F17&amp;""))="YES",TRIM($H17&amp;""),IFERROR(INDEX('Paste your export here'!$AL$2:$AL$301,MATCH($A17,'Paste your export here'!$AG$2:$AG$301,0))&amp;"","")))</f>
        <v/>
      </c>
      <c r="P17" s="22">
        <f>IF(OR($M17&lt;&gt;"Yes",UPPER(TRIM($F17&amp;""))="YES"),"",IFERROR(INDEX('Paste your export here'!$AK$2:$AK$301,MATCH($A17,'Paste your export here'!$AG$2:$AG$301,0))&amp;"",""))</f>
        <v/>
      </c>
      <c r="Q17" s="22">
        <f>IF($M17&lt;&gt;"Yes","",IF(UPPER(TRIM($F17&amp;""))="YES",TRIM($I17&amp;""),IFERROR(INDEX('Paste your export here'!$AM$2:$AM$301,MATCH($A17,'Paste your export here'!$AG$2:$AG$301,0))&amp;"","")))</f>
        <v/>
      </c>
      <c r="R17" s="22">
        <f>IF(N($K17)=0,"",IFERROR(INDEX('Paste your export here'!$AN$2:$AN$301,MATCH($A17,'Paste your export here'!$AG$2:$AG$301,0))&amp;"",""))</f>
        <v/>
      </c>
      <c r="S17" s="21">
        <f>IF($A17&amp;$B17="","",IF($L17="No",IF(TRIM($E17&amp;"")="","Not invited yet","Chase reply"),IF(AND(ISNUMBER($C17),N($N17)&gt;$C17),"Over party size",IF(AND($P17&lt;&gt;"",UPPER(TRIM($D17&amp;""))&lt;&gt;"YES"),"Check plus-one",IF(N($K17)&gt;1,"Two replies","")))))</f>
        <v/>
      </c>
      <c r="T17" s="22">
        <f>IF(OR($A17="",TRIM(Settings!$B$2&amp;"")=""),"",TRIM(Settings!$B$2)&amp;IF(ISNUMBER(FIND("?",Settings!$B$2)),"&amp;","?")&amp;TRIM(Settings!$B$3)&amp;"="&amp;TRIM($A17))</f>
        <v/>
      </c>
    </row>
    <row r="18">
      <c r="A18" s="23" t="n"/>
      <c r="B18" s="24" t="n"/>
      <c r="C18" s="23" t="n"/>
      <c r="D18" s="23" t="n"/>
      <c r="E18" s="25" t="n"/>
      <c r="F18" s="23" t="n"/>
      <c r="G18" s="23" t="n"/>
      <c r="H18" s="24" t="n"/>
      <c r="I18" s="24" t="n"/>
      <c r="J18" s="24" t="n"/>
      <c r="K18" s="21">
        <f>IF($A18="","",COUNTIF('Paste your export here'!$AE$2:$AE$301,$A18))</f>
        <v/>
      </c>
      <c r="L18" s="21">
        <f>IF($A18&amp;$B18="","",IF(OR(TRIM($F18&amp;"")&lt;&gt;"",N($K18)&gt;0),"Yes","No"))</f>
        <v/>
      </c>
      <c r="M18" s="21">
        <f>IF(UPPER(TRIM($F18&amp;""))="YES","Yes",IF(UPPER(TRIM($F18&amp;""))="NO","No",IF(N($K18)&gt;0,IFERROR(INDEX('Paste your export here'!$AI$2:$AI$301,MATCH($A18,'Paste your export here'!$AG$2:$AG$301,0)),""),"")))</f>
        <v/>
      </c>
      <c r="N18" s="21">
        <f>IF($M18="Yes",IF(UPPER(TRIM($F18&amp;""))="YES",MAX(1,N($G18)),IFERROR(INDEX('Paste your export here'!$AO$2:$AO$301,MATCH($A18,'Paste your export here'!$AG$2:$AG$301,0)),1)),IF($M18="No",0,""))</f>
        <v/>
      </c>
      <c r="O18" s="22">
        <f>IF($M18&lt;&gt;"Yes","",IF(UPPER(TRIM($F18&amp;""))="YES",TRIM($H18&amp;""),IFERROR(INDEX('Paste your export here'!$AL$2:$AL$301,MATCH($A18,'Paste your export here'!$AG$2:$AG$301,0))&amp;"","")))</f>
        <v/>
      </c>
      <c r="P18" s="22">
        <f>IF(OR($M18&lt;&gt;"Yes",UPPER(TRIM($F18&amp;""))="YES"),"",IFERROR(INDEX('Paste your export here'!$AK$2:$AK$301,MATCH($A18,'Paste your export here'!$AG$2:$AG$301,0))&amp;"",""))</f>
        <v/>
      </c>
      <c r="Q18" s="22">
        <f>IF($M18&lt;&gt;"Yes","",IF(UPPER(TRIM($F18&amp;""))="YES",TRIM($I18&amp;""),IFERROR(INDEX('Paste your export here'!$AM$2:$AM$301,MATCH($A18,'Paste your export here'!$AG$2:$AG$301,0))&amp;"","")))</f>
        <v/>
      </c>
      <c r="R18" s="22">
        <f>IF(N($K18)=0,"",IFERROR(INDEX('Paste your export here'!$AN$2:$AN$301,MATCH($A18,'Paste your export here'!$AG$2:$AG$301,0))&amp;"",""))</f>
        <v/>
      </c>
      <c r="S18" s="21">
        <f>IF($A18&amp;$B18="","",IF($L18="No",IF(TRIM($E18&amp;"")="","Not invited yet","Chase reply"),IF(AND(ISNUMBER($C18),N($N18)&gt;$C18),"Over party size",IF(AND($P18&lt;&gt;"",UPPER(TRIM($D18&amp;""))&lt;&gt;"YES"),"Check plus-one",IF(N($K18)&gt;1,"Two replies","")))))</f>
        <v/>
      </c>
      <c r="T18" s="22">
        <f>IF(OR($A18="",TRIM(Settings!$B$2&amp;"")=""),"",TRIM(Settings!$B$2)&amp;IF(ISNUMBER(FIND("?",Settings!$B$2)),"&amp;","?")&amp;TRIM(Settings!$B$3)&amp;"="&amp;TRIM($A18))</f>
        <v/>
      </c>
    </row>
    <row r="19">
      <c r="A19" s="23" t="n"/>
      <c r="B19" s="24" t="n"/>
      <c r="C19" s="23" t="n"/>
      <c r="D19" s="23" t="n"/>
      <c r="E19" s="25" t="n"/>
      <c r="F19" s="23" t="n"/>
      <c r="G19" s="23" t="n"/>
      <c r="H19" s="24" t="n"/>
      <c r="I19" s="24" t="n"/>
      <c r="J19" s="24" t="n"/>
      <c r="K19" s="21">
        <f>IF($A19="","",COUNTIF('Paste your export here'!$AE$2:$AE$301,$A19))</f>
        <v/>
      </c>
      <c r="L19" s="21">
        <f>IF($A19&amp;$B19="","",IF(OR(TRIM($F19&amp;"")&lt;&gt;"",N($K19)&gt;0),"Yes","No"))</f>
        <v/>
      </c>
      <c r="M19" s="21">
        <f>IF(UPPER(TRIM($F19&amp;""))="YES","Yes",IF(UPPER(TRIM($F19&amp;""))="NO","No",IF(N($K19)&gt;0,IFERROR(INDEX('Paste your export here'!$AI$2:$AI$301,MATCH($A19,'Paste your export here'!$AG$2:$AG$301,0)),""),"")))</f>
        <v/>
      </c>
      <c r="N19" s="21">
        <f>IF($M19="Yes",IF(UPPER(TRIM($F19&amp;""))="YES",MAX(1,N($G19)),IFERROR(INDEX('Paste your export here'!$AO$2:$AO$301,MATCH($A19,'Paste your export here'!$AG$2:$AG$301,0)),1)),IF($M19="No",0,""))</f>
        <v/>
      </c>
      <c r="O19" s="22">
        <f>IF($M19&lt;&gt;"Yes","",IF(UPPER(TRIM($F19&amp;""))="YES",TRIM($H19&amp;""),IFERROR(INDEX('Paste your export here'!$AL$2:$AL$301,MATCH($A19,'Paste your export here'!$AG$2:$AG$301,0))&amp;"","")))</f>
        <v/>
      </c>
      <c r="P19" s="22">
        <f>IF(OR($M19&lt;&gt;"Yes",UPPER(TRIM($F19&amp;""))="YES"),"",IFERROR(INDEX('Paste your export here'!$AK$2:$AK$301,MATCH($A19,'Paste your export here'!$AG$2:$AG$301,0))&amp;"",""))</f>
        <v/>
      </c>
      <c r="Q19" s="22">
        <f>IF($M19&lt;&gt;"Yes","",IF(UPPER(TRIM($F19&amp;""))="YES",TRIM($I19&amp;""),IFERROR(INDEX('Paste your export here'!$AM$2:$AM$301,MATCH($A19,'Paste your export here'!$AG$2:$AG$301,0))&amp;"","")))</f>
        <v/>
      </c>
      <c r="R19" s="22">
        <f>IF(N($K19)=0,"",IFERROR(INDEX('Paste your export here'!$AN$2:$AN$301,MATCH($A19,'Paste your export here'!$AG$2:$AG$301,0))&amp;"",""))</f>
        <v/>
      </c>
      <c r="S19" s="21">
        <f>IF($A19&amp;$B19="","",IF($L19="No",IF(TRIM($E19&amp;"")="","Not invited yet","Chase reply"),IF(AND(ISNUMBER($C19),N($N19)&gt;$C19),"Over party size",IF(AND($P19&lt;&gt;"",UPPER(TRIM($D19&amp;""))&lt;&gt;"YES"),"Check plus-one",IF(N($K19)&gt;1,"Two replies","")))))</f>
        <v/>
      </c>
      <c r="T19" s="22">
        <f>IF(OR($A19="",TRIM(Settings!$B$2&amp;"")=""),"",TRIM(Settings!$B$2)&amp;IF(ISNUMBER(FIND("?",Settings!$B$2)),"&amp;","?")&amp;TRIM(Settings!$B$3)&amp;"="&amp;TRIM($A19))</f>
        <v/>
      </c>
    </row>
    <row r="20">
      <c r="A20" s="23" t="n"/>
      <c r="B20" s="24" t="n"/>
      <c r="C20" s="23" t="n"/>
      <c r="D20" s="23" t="n"/>
      <c r="E20" s="25" t="n"/>
      <c r="F20" s="23" t="n"/>
      <c r="G20" s="23" t="n"/>
      <c r="H20" s="24" t="n"/>
      <c r="I20" s="24" t="n"/>
      <c r="J20" s="24" t="n"/>
      <c r="K20" s="21">
        <f>IF($A20="","",COUNTIF('Paste your export here'!$AE$2:$AE$301,$A20))</f>
        <v/>
      </c>
      <c r="L20" s="21">
        <f>IF($A20&amp;$B20="","",IF(OR(TRIM($F20&amp;"")&lt;&gt;"",N($K20)&gt;0),"Yes","No"))</f>
        <v/>
      </c>
      <c r="M20" s="21">
        <f>IF(UPPER(TRIM($F20&amp;""))="YES","Yes",IF(UPPER(TRIM($F20&amp;""))="NO","No",IF(N($K20)&gt;0,IFERROR(INDEX('Paste your export here'!$AI$2:$AI$301,MATCH($A20,'Paste your export here'!$AG$2:$AG$301,0)),""),"")))</f>
        <v/>
      </c>
      <c r="N20" s="21">
        <f>IF($M20="Yes",IF(UPPER(TRIM($F20&amp;""))="YES",MAX(1,N($G20)),IFERROR(INDEX('Paste your export here'!$AO$2:$AO$301,MATCH($A20,'Paste your export here'!$AG$2:$AG$301,0)),1)),IF($M20="No",0,""))</f>
        <v/>
      </c>
      <c r="O20" s="22">
        <f>IF($M20&lt;&gt;"Yes","",IF(UPPER(TRIM($F20&amp;""))="YES",TRIM($H20&amp;""),IFERROR(INDEX('Paste your export here'!$AL$2:$AL$301,MATCH($A20,'Paste your export here'!$AG$2:$AG$301,0))&amp;"","")))</f>
        <v/>
      </c>
      <c r="P20" s="22">
        <f>IF(OR($M20&lt;&gt;"Yes",UPPER(TRIM($F20&amp;""))="YES"),"",IFERROR(INDEX('Paste your export here'!$AK$2:$AK$301,MATCH($A20,'Paste your export here'!$AG$2:$AG$301,0))&amp;"",""))</f>
        <v/>
      </c>
      <c r="Q20" s="22">
        <f>IF($M20&lt;&gt;"Yes","",IF(UPPER(TRIM($F20&amp;""))="YES",TRIM($I20&amp;""),IFERROR(INDEX('Paste your export here'!$AM$2:$AM$301,MATCH($A20,'Paste your export here'!$AG$2:$AG$301,0))&amp;"","")))</f>
        <v/>
      </c>
      <c r="R20" s="22">
        <f>IF(N($K20)=0,"",IFERROR(INDEX('Paste your export here'!$AN$2:$AN$301,MATCH($A20,'Paste your export here'!$AG$2:$AG$301,0))&amp;"",""))</f>
        <v/>
      </c>
      <c r="S20" s="21">
        <f>IF($A20&amp;$B20="","",IF($L20="No",IF(TRIM($E20&amp;"")="","Not invited yet","Chase reply"),IF(AND(ISNUMBER($C20),N($N20)&gt;$C20),"Over party size",IF(AND($P20&lt;&gt;"",UPPER(TRIM($D20&amp;""))&lt;&gt;"YES"),"Check plus-one",IF(N($K20)&gt;1,"Two replies","")))))</f>
        <v/>
      </c>
      <c r="T20" s="22">
        <f>IF(OR($A20="",TRIM(Settings!$B$2&amp;"")=""),"",TRIM(Settings!$B$2)&amp;IF(ISNUMBER(FIND("?",Settings!$B$2)),"&amp;","?")&amp;TRIM(Settings!$B$3)&amp;"="&amp;TRIM($A20))</f>
        <v/>
      </c>
    </row>
    <row r="21">
      <c r="A21" s="23" t="n"/>
      <c r="B21" s="24" t="n"/>
      <c r="C21" s="23" t="n"/>
      <c r="D21" s="23" t="n"/>
      <c r="E21" s="25" t="n"/>
      <c r="F21" s="23" t="n"/>
      <c r="G21" s="23" t="n"/>
      <c r="H21" s="24" t="n"/>
      <c r="I21" s="24" t="n"/>
      <c r="J21" s="24" t="n"/>
      <c r="K21" s="21">
        <f>IF($A21="","",COUNTIF('Paste your export here'!$AE$2:$AE$301,$A21))</f>
        <v/>
      </c>
      <c r="L21" s="21">
        <f>IF($A21&amp;$B21="","",IF(OR(TRIM($F21&amp;"")&lt;&gt;"",N($K21)&gt;0),"Yes","No"))</f>
        <v/>
      </c>
      <c r="M21" s="21">
        <f>IF(UPPER(TRIM($F21&amp;""))="YES","Yes",IF(UPPER(TRIM($F21&amp;""))="NO","No",IF(N($K21)&gt;0,IFERROR(INDEX('Paste your export here'!$AI$2:$AI$301,MATCH($A21,'Paste your export here'!$AG$2:$AG$301,0)),""),"")))</f>
        <v/>
      </c>
      <c r="N21" s="21">
        <f>IF($M21="Yes",IF(UPPER(TRIM($F21&amp;""))="YES",MAX(1,N($G21)),IFERROR(INDEX('Paste your export here'!$AO$2:$AO$301,MATCH($A21,'Paste your export here'!$AG$2:$AG$301,0)),1)),IF($M21="No",0,""))</f>
        <v/>
      </c>
      <c r="O21" s="22">
        <f>IF($M21&lt;&gt;"Yes","",IF(UPPER(TRIM($F21&amp;""))="YES",TRIM($H21&amp;""),IFERROR(INDEX('Paste your export here'!$AL$2:$AL$301,MATCH($A21,'Paste your export here'!$AG$2:$AG$301,0))&amp;"","")))</f>
        <v/>
      </c>
      <c r="P21" s="22">
        <f>IF(OR($M21&lt;&gt;"Yes",UPPER(TRIM($F21&amp;""))="YES"),"",IFERROR(INDEX('Paste your export here'!$AK$2:$AK$301,MATCH($A21,'Paste your export here'!$AG$2:$AG$301,0))&amp;"",""))</f>
        <v/>
      </c>
      <c r="Q21" s="22">
        <f>IF($M21&lt;&gt;"Yes","",IF(UPPER(TRIM($F21&amp;""))="YES",TRIM($I21&amp;""),IFERROR(INDEX('Paste your export here'!$AM$2:$AM$301,MATCH($A21,'Paste your export here'!$AG$2:$AG$301,0))&amp;"","")))</f>
        <v/>
      </c>
      <c r="R21" s="22">
        <f>IF(N($K21)=0,"",IFERROR(INDEX('Paste your export here'!$AN$2:$AN$301,MATCH($A21,'Paste your export here'!$AG$2:$AG$301,0))&amp;"",""))</f>
        <v/>
      </c>
      <c r="S21" s="21">
        <f>IF($A21&amp;$B21="","",IF($L21="No",IF(TRIM($E21&amp;"")="","Not invited yet","Chase reply"),IF(AND(ISNUMBER($C21),N($N21)&gt;$C21),"Over party size",IF(AND($P21&lt;&gt;"",UPPER(TRIM($D21&amp;""))&lt;&gt;"YES"),"Check plus-one",IF(N($K21)&gt;1,"Two replies","")))))</f>
        <v/>
      </c>
      <c r="T21" s="22">
        <f>IF(OR($A21="",TRIM(Settings!$B$2&amp;"")=""),"",TRIM(Settings!$B$2)&amp;IF(ISNUMBER(FIND("?",Settings!$B$2)),"&amp;","?")&amp;TRIM(Settings!$B$3)&amp;"="&amp;TRIM($A21))</f>
        <v/>
      </c>
    </row>
    <row r="22">
      <c r="A22" s="23" t="n"/>
      <c r="B22" s="24" t="n"/>
      <c r="C22" s="23" t="n"/>
      <c r="D22" s="23" t="n"/>
      <c r="E22" s="25" t="n"/>
      <c r="F22" s="23" t="n"/>
      <c r="G22" s="23" t="n"/>
      <c r="H22" s="24" t="n"/>
      <c r="I22" s="24" t="n"/>
      <c r="J22" s="24" t="n"/>
      <c r="K22" s="21">
        <f>IF($A22="","",COUNTIF('Paste your export here'!$AE$2:$AE$301,$A22))</f>
        <v/>
      </c>
      <c r="L22" s="21">
        <f>IF($A22&amp;$B22="","",IF(OR(TRIM($F22&amp;"")&lt;&gt;"",N($K22)&gt;0),"Yes","No"))</f>
        <v/>
      </c>
      <c r="M22" s="21">
        <f>IF(UPPER(TRIM($F22&amp;""))="YES","Yes",IF(UPPER(TRIM($F22&amp;""))="NO","No",IF(N($K22)&gt;0,IFERROR(INDEX('Paste your export here'!$AI$2:$AI$301,MATCH($A22,'Paste your export here'!$AG$2:$AG$301,0)),""),"")))</f>
        <v/>
      </c>
      <c r="N22" s="21">
        <f>IF($M22="Yes",IF(UPPER(TRIM($F22&amp;""))="YES",MAX(1,N($G22)),IFERROR(INDEX('Paste your export here'!$AO$2:$AO$301,MATCH($A22,'Paste your export here'!$AG$2:$AG$301,0)),1)),IF($M22="No",0,""))</f>
        <v/>
      </c>
      <c r="O22" s="22">
        <f>IF($M22&lt;&gt;"Yes","",IF(UPPER(TRIM($F22&amp;""))="YES",TRIM($H22&amp;""),IFERROR(INDEX('Paste your export here'!$AL$2:$AL$301,MATCH($A22,'Paste your export here'!$AG$2:$AG$301,0))&amp;"","")))</f>
        <v/>
      </c>
      <c r="P22" s="22">
        <f>IF(OR($M22&lt;&gt;"Yes",UPPER(TRIM($F22&amp;""))="YES"),"",IFERROR(INDEX('Paste your export here'!$AK$2:$AK$301,MATCH($A22,'Paste your export here'!$AG$2:$AG$301,0))&amp;"",""))</f>
        <v/>
      </c>
      <c r="Q22" s="22">
        <f>IF($M22&lt;&gt;"Yes","",IF(UPPER(TRIM($F22&amp;""))="YES",TRIM($I22&amp;""),IFERROR(INDEX('Paste your export here'!$AM$2:$AM$301,MATCH($A22,'Paste your export here'!$AG$2:$AG$301,0))&amp;"","")))</f>
        <v/>
      </c>
      <c r="R22" s="22">
        <f>IF(N($K22)=0,"",IFERROR(INDEX('Paste your export here'!$AN$2:$AN$301,MATCH($A22,'Paste your export here'!$AG$2:$AG$301,0))&amp;"",""))</f>
        <v/>
      </c>
      <c r="S22" s="21">
        <f>IF($A22&amp;$B22="","",IF($L22="No",IF(TRIM($E22&amp;"")="","Not invited yet","Chase reply"),IF(AND(ISNUMBER($C22),N($N22)&gt;$C22),"Over party size",IF(AND($P22&lt;&gt;"",UPPER(TRIM($D22&amp;""))&lt;&gt;"YES"),"Check plus-one",IF(N($K22)&gt;1,"Two replies","")))))</f>
        <v/>
      </c>
      <c r="T22" s="22">
        <f>IF(OR($A22="",TRIM(Settings!$B$2&amp;"")=""),"",TRIM(Settings!$B$2)&amp;IF(ISNUMBER(FIND("?",Settings!$B$2)),"&amp;","?")&amp;TRIM(Settings!$B$3)&amp;"="&amp;TRIM($A22))</f>
        <v/>
      </c>
    </row>
    <row r="23">
      <c r="A23" s="23" t="n"/>
      <c r="B23" s="24" t="n"/>
      <c r="C23" s="23" t="n"/>
      <c r="D23" s="23" t="n"/>
      <c r="E23" s="25" t="n"/>
      <c r="F23" s="23" t="n"/>
      <c r="G23" s="23" t="n"/>
      <c r="H23" s="24" t="n"/>
      <c r="I23" s="24" t="n"/>
      <c r="J23" s="24" t="n"/>
      <c r="K23" s="21">
        <f>IF($A23="","",COUNTIF('Paste your export here'!$AE$2:$AE$301,$A23))</f>
        <v/>
      </c>
      <c r="L23" s="21">
        <f>IF($A23&amp;$B23="","",IF(OR(TRIM($F23&amp;"")&lt;&gt;"",N($K23)&gt;0),"Yes","No"))</f>
        <v/>
      </c>
      <c r="M23" s="21">
        <f>IF(UPPER(TRIM($F23&amp;""))="YES","Yes",IF(UPPER(TRIM($F23&amp;""))="NO","No",IF(N($K23)&gt;0,IFERROR(INDEX('Paste your export here'!$AI$2:$AI$301,MATCH($A23,'Paste your export here'!$AG$2:$AG$301,0)),""),"")))</f>
        <v/>
      </c>
      <c r="N23" s="21">
        <f>IF($M23="Yes",IF(UPPER(TRIM($F23&amp;""))="YES",MAX(1,N($G23)),IFERROR(INDEX('Paste your export here'!$AO$2:$AO$301,MATCH($A23,'Paste your export here'!$AG$2:$AG$301,0)),1)),IF($M23="No",0,""))</f>
        <v/>
      </c>
      <c r="O23" s="22">
        <f>IF($M23&lt;&gt;"Yes","",IF(UPPER(TRIM($F23&amp;""))="YES",TRIM($H23&amp;""),IFERROR(INDEX('Paste your export here'!$AL$2:$AL$301,MATCH($A23,'Paste your export here'!$AG$2:$AG$301,0))&amp;"","")))</f>
        <v/>
      </c>
      <c r="P23" s="22">
        <f>IF(OR($M23&lt;&gt;"Yes",UPPER(TRIM($F23&amp;""))="YES"),"",IFERROR(INDEX('Paste your export here'!$AK$2:$AK$301,MATCH($A23,'Paste your export here'!$AG$2:$AG$301,0))&amp;"",""))</f>
        <v/>
      </c>
      <c r="Q23" s="22">
        <f>IF($M23&lt;&gt;"Yes","",IF(UPPER(TRIM($F23&amp;""))="YES",TRIM($I23&amp;""),IFERROR(INDEX('Paste your export here'!$AM$2:$AM$301,MATCH($A23,'Paste your export here'!$AG$2:$AG$301,0))&amp;"","")))</f>
        <v/>
      </c>
      <c r="R23" s="22">
        <f>IF(N($K23)=0,"",IFERROR(INDEX('Paste your export here'!$AN$2:$AN$301,MATCH($A23,'Paste your export here'!$AG$2:$AG$301,0))&amp;"",""))</f>
        <v/>
      </c>
      <c r="S23" s="21">
        <f>IF($A23&amp;$B23="","",IF($L23="No",IF(TRIM($E23&amp;"")="","Not invited yet","Chase reply"),IF(AND(ISNUMBER($C23),N($N23)&gt;$C23),"Over party size",IF(AND($P23&lt;&gt;"",UPPER(TRIM($D23&amp;""))&lt;&gt;"YES"),"Check plus-one",IF(N($K23)&gt;1,"Two replies","")))))</f>
        <v/>
      </c>
      <c r="T23" s="22">
        <f>IF(OR($A23="",TRIM(Settings!$B$2&amp;"")=""),"",TRIM(Settings!$B$2)&amp;IF(ISNUMBER(FIND("?",Settings!$B$2)),"&amp;","?")&amp;TRIM(Settings!$B$3)&amp;"="&amp;TRIM($A23))</f>
        <v/>
      </c>
    </row>
    <row r="24">
      <c r="A24" s="23" t="n"/>
      <c r="B24" s="24" t="n"/>
      <c r="C24" s="23" t="n"/>
      <c r="D24" s="23" t="n"/>
      <c r="E24" s="25" t="n"/>
      <c r="F24" s="23" t="n"/>
      <c r="G24" s="23" t="n"/>
      <c r="H24" s="24" t="n"/>
      <c r="I24" s="24" t="n"/>
      <c r="J24" s="24" t="n"/>
      <c r="K24" s="21">
        <f>IF($A24="","",COUNTIF('Paste your export here'!$AE$2:$AE$301,$A24))</f>
        <v/>
      </c>
      <c r="L24" s="21">
        <f>IF($A24&amp;$B24="","",IF(OR(TRIM($F24&amp;"")&lt;&gt;"",N($K24)&gt;0),"Yes","No"))</f>
        <v/>
      </c>
      <c r="M24" s="21">
        <f>IF(UPPER(TRIM($F24&amp;""))="YES","Yes",IF(UPPER(TRIM($F24&amp;""))="NO","No",IF(N($K24)&gt;0,IFERROR(INDEX('Paste your export here'!$AI$2:$AI$301,MATCH($A24,'Paste your export here'!$AG$2:$AG$301,0)),""),"")))</f>
        <v/>
      </c>
      <c r="N24" s="21">
        <f>IF($M24="Yes",IF(UPPER(TRIM($F24&amp;""))="YES",MAX(1,N($G24)),IFERROR(INDEX('Paste your export here'!$AO$2:$AO$301,MATCH($A24,'Paste your export here'!$AG$2:$AG$301,0)),1)),IF($M24="No",0,""))</f>
        <v/>
      </c>
      <c r="O24" s="22">
        <f>IF($M24&lt;&gt;"Yes","",IF(UPPER(TRIM($F24&amp;""))="YES",TRIM($H24&amp;""),IFERROR(INDEX('Paste your export here'!$AL$2:$AL$301,MATCH($A24,'Paste your export here'!$AG$2:$AG$301,0))&amp;"","")))</f>
        <v/>
      </c>
      <c r="P24" s="22">
        <f>IF(OR($M24&lt;&gt;"Yes",UPPER(TRIM($F24&amp;""))="YES"),"",IFERROR(INDEX('Paste your export here'!$AK$2:$AK$301,MATCH($A24,'Paste your export here'!$AG$2:$AG$301,0))&amp;"",""))</f>
        <v/>
      </c>
      <c r="Q24" s="22">
        <f>IF($M24&lt;&gt;"Yes","",IF(UPPER(TRIM($F24&amp;""))="YES",TRIM($I24&amp;""),IFERROR(INDEX('Paste your export here'!$AM$2:$AM$301,MATCH($A24,'Paste your export here'!$AG$2:$AG$301,0))&amp;"","")))</f>
        <v/>
      </c>
      <c r="R24" s="22">
        <f>IF(N($K24)=0,"",IFERROR(INDEX('Paste your export here'!$AN$2:$AN$301,MATCH($A24,'Paste your export here'!$AG$2:$AG$301,0))&amp;"",""))</f>
        <v/>
      </c>
      <c r="S24" s="21">
        <f>IF($A24&amp;$B24="","",IF($L24="No",IF(TRIM($E24&amp;"")="","Not invited yet","Chase reply"),IF(AND(ISNUMBER($C24),N($N24)&gt;$C24),"Over party size",IF(AND($P24&lt;&gt;"",UPPER(TRIM($D24&amp;""))&lt;&gt;"YES"),"Check plus-one",IF(N($K24)&gt;1,"Two replies","")))))</f>
        <v/>
      </c>
      <c r="T24" s="22">
        <f>IF(OR($A24="",TRIM(Settings!$B$2&amp;"")=""),"",TRIM(Settings!$B$2)&amp;IF(ISNUMBER(FIND("?",Settings!$B$2)),"&amp;","?")&amp;TRIM(Settings!$B$3)&amp;"="&amp;TRIM($A24))</f>
        <v/>
      </c>
    </row>
    <row r="25">
      <c r="A25" s="23" t="n"/>
      <c r="B25" s="24" t="n"/>
      <c r="C25" s="23" t="n"/>
      <c r="D25" s="23" t="n"/>
      <c r="E25" s="25" t="n"/>
      <c r="F25" s="23" t="n"/>
      <c r="G25" s="23" t="n"/>
      <c r="H25" s="24" t="n"/>
      <c r="I25" s="24" t="n"/>
      <c r="J25" s="24" t="n"/>
      <c r="K25" s="21">
        <f>IF($A25="","",COUNTIF('Paste your export here'!$AE$2:$AE$301,$A25))</f>
        <v/>
      </c>
      <c r="L25" s="21">
        <f>IF($A25&amp;$B25="","",IF(OR(TRIM($F25&amp;"")&lt;&gt;"",N($K25)&gt;0),"Yes","No"))</f>
        <v/>
      </c>
      <c r="M25" s="21">
        <f>IF(UPPER(TRIM($F25&amp;""))="YES","Yes",IF(UPPER(TRIM($F25&amp;""))="NO","No",IF(N($K25)&gt;0,IFERROR(INDEX('Paste your export here'!$AI$2:$AI$301,MATCH($A25,'Paste your export here'!$AG$2:$AG$301,0)),""),"")))</f>
        <v/>
      </c>
      <c r="N25" s="21">
        <f>IF($M25="Yes",IF(UPPER(TRIM($F25&amp;""))="YES",MAX(1,N($G25)),IFERROR(INDEX('Paste your export here'!$AO$2:$AO$301,MATCH($A25,'Paste your export here'!$AG$2:$AG$301,0)),1)),IF($M25="No",0,""))</f>
        <v/>
      </c>
      <c r="O25" s="22">
        <f>IF($M25&lt;&gt;"Yes","",IF(UPPER(TRIM($F25&amp;""))="YES",TRIM($H25&amp;""),IFERROR(INDEX('Paste your export here'!$AL$2:$AL$301,MATCH($A25,'Paste your export here'!$AG$2:$AG$301,0))&amp;"","")))</f>
        <v/>
      </c>
      <c r="P25" s="22">
        <f>IF(OR($M25&lt;&gt;"Yes",UPPER(TRIM($F25&amp;""))="YES"),"",IFERROR(INDEX('Paste your export here'!$AK$2:$AK$301,MATCH($A25,'Paste your export here'!$AG$2:$AG$301,0))&amp;"",""))</f>
        <v/>
      </c>
      <c r="Q25" s="22">
        <f>IF($M25&lt;&gt;"Yes","",IF(UPPER(TRIM($F25&amp;""))="YES",TRIM($I25&amp;""),IFERROR(INDEX('Paste your export here'!$AM$2:$AM$301,MATCH($A25,'Paste your export here'!$AG$2:$AG$301,0))&amp;"","")))</f>
        <v/>
      </c>
      <c r="R25" s="22">
        <f>IF(N($K25)=0,"",IFERROR(INDEX('Paste your export here'!$AN$2:$AN$301,MATCH($A25,'Paste your export here'!$AG$2:$AG$301,0))&amp;"",""))</f>
        <v/>
      </c>
      <c r="S25" s="21">
        <f>IF($A25&amp;$B25="","",IF($L25="No",IF(TRIM($E25&amp;"")="","Not invited yet","Chase reply"),IF(AND(ISNUMBER($C25),N($N25)&gt;$C25),"Over party size",IF(AND($P25&lt;&gt;"",UPPER(TRIM($D25&amp;""))&lt;&gt;"YES"),"Check plus-one",IF(N($K25)&gt;1,"Two replies","")))))</f>
        <v/>
      </c>
      <c r="T25" s="22">
        <f>IF(OR($A25="",TRIM(Settings!$B$2&amp;"")=""),"",TRIM(Settings!$B$2)&amp;IF(ISNUMBER(FIND("?",Settings!$B$2)),"&amp;","?")&amp;TRIM(Settings!$B$3)&amp;"="&amp;TRIM($A25))</f>
        <v/>
      </c>
    </row>
    <row r="26">
      <c r="A26" s="23" t="n"/>
      <c r="B26" s="24" t="n"/>
      <c r="C26" s="23" t="n"/>
      <c r="D26" s="23" t="n"/>
      <c r="E26" s="25" t="n"/>
      <c r="F26" s="23" t="n"/>
      <c r="G26" s="23" t="n"/>
      <c r="H26" s="24" t="n"/>
      <c r="I26" s="24" t="n"/>
      <c r="J26" s="24" t="n"/>
      <c r="K26" s="21">
        <f>IF($A26="","",COUNTIF('Paste your export here'!$AE$2:$AE$301,$A26))</f>
        <v/>
      </c>
      <c r="L26" s="21">
        <f>IF($A26&amp;$B26="","",IF(OR(TRIM($F26&amp;"")&lt;&gt;"",N($K26)&gt;0),"Yes","No"))</f>
        <v/>
      </c>
      <c r="M26" s="21">
        <f>IF(UPPER(TRIM($F26&amp;""))="YES","Yes",IF(UPPER(TRIM($F26&amp;""))="NO","No",IF(N($K26)&gt;0,IFERROR(INDEX('Paste your export here'!$AI$2:$AI$301,MATCH($A26,'Paste your export here'!$AG$2:$AG$301,0)),""),"")))</f>
        <v/>
      </c>
      <c r="N26" s="21">
        <f>IF($M26="Yes",IF(UPPER(TRIM($F26&amp;""))="YES",MAX(1,N($G26)),IFERROR(INDEX('Paste your export here'!$AO$2:$AO$301,MATCH($A26,'Paste your export here'!$AG$2:$AG$301,0)),1)),IF($M26="No",0,""))</f>
        <v/>
      </c>
      <c r="O26" s="22">
        <f>IF($M26&lt;&gt;"Yes","",IF(UPPER(TRIM($F26&amp;""))="YES",TRIM($H26&amp;""),IFERROR(INDEX('Paste your export here'!$AL$2:$AL$301,MATCH($A26,'Paste your export here'!$AG$2:$AG$301,0))&amp;"","")))</f>
        <v/>
      </c>
      <c r="P26" s="22">
        <f>IF(OR($M26&lt;&gt;"Yes",UPPER(TRIM($F26&amp;""))="YES"),"",IFERROR(INDEX('Paste your export here'!$AK$2:$AK$301,MATCH($A26,'Paste your export here'!$AG$2:$AG$301,0))&amp;"",""))</f>
        <v/>
      </c>
      <c r="Q26" s="22">
        <f>IF($M26&lt;&gt;"Yes","",IF(UPPER(TRIM($F26&amp;""))="YES",TRIM($I26&amp;""),IFERROR(INDEX('Paste your export here'!$AM$2:$AM$301,MATCH($A26,'Paste your export here'!$AG$2:$AG$301,0))&amp;"","")))</f>
        <v/>
      </c>
      <c r="R26" s="22">
        <f>IF(N($K26)=0,"",IFERROR(INDEX('Paste your export here'!$AN$2:$AN$301,MATCH($A26,'Paste your export here'!$AG$2:$AG$301,0))&amp;"",""))</f>
        <v/>
      </c>
      <c r="S26" s="21">
        <f>IF($A26&amp;$B26="","",IF($L26="No",IF(TRIM($E26&amp;"")="","Not invited yet","Chase reply"),IF(AND(ISNUMBER($C26),N($N26)&gt;$C26),"Over party size",IF(AND($P26&lt;&gt;"",UPPER(TRIM($D26&amp;""))&lt;&gt;"YES"),"Check plus-one",IF(N($K26)&gt;1,"Two replies","")))))</f>
        <v/>
      </c>
      <c r="T26" s="22">
        <f>IF(OR($A26="",TRIM(Settings!$B$2&amp;"")=""),"",TRIM(Settings!$B$2)&amp;IF(ISNUMBER(FIND("?",Settings!$B$2)),"&amp;","?")&amp;TRIM(Settings!$B$3)&amp;"="&amp;TRIM($A26))</f>
        <v/>
      </c>
    </row>
    <row r="27">
      <c r="A27" s="23" t="n"/>
      <c r="B27" s="24" t="n"/>
      <c r="C27" s="23" t="n"/>
      <c r="D27" s="23" t="n"/>
      <c r="E27" s="25" t="n"/>
      <c r="F27" s="23" t="n"/>
      <c r="G27" s="23" t="n"/>
      <c r="H27" s="24" t="n"/>
      <c r="I27" s="24" t="n"/>
      <c r="J27" s="24" t="n"/>
      <c r="K27" s="21">
        <f>IF($A27="","",COUNTIF('Paste your export here'!$AE$2:$AE$301,$A27))</f>
        <v/>
      </c>
      <c r="L27" s="21">
        <f>IF($A27&amp;$B27="","",IF(OR(TRIM($F27&amp;"")&lt;&gt;"",N($K27)&gt;0),"Yes","No"))</f>
        <v/>
      </c>
      <c r="M27" s="21">
        <f>IF(UPPER(TRIM($F27&amp;""))="YES","Yes",IF(UPPER(TRIM($F27&amp;""))="NO","No",IF(N($K27)&gt;0,IFERROR(INDEX('Paste your export here'!$AI$2:$AI$301,MATCH($A27,'Paste your export here'!$AG$2:$AG$301,0)),""),"")))</f>
        <v/>
      </c>
      <c r="N27" s="21">
        <f>IF($M27="Yes",IF(UPPER(TRIM($F27&amp;""))="YES",MAX(1,N($G27)),IFERROR(INDEX('Paste your export here'!$AO$2:$AO$301,MATCH($A27,'Paste your export here'!$AG$2:$AG$301,0)),1)),IF($M27="No",0,""))</f>
        <v/>
      </c>
      <c r="O27" s="22">
        <f>IF($M27&lt;&gt;"Yes","",IF(UPPER(TRIM($F27&amp;""))="YES",TRIM($H27&amp;""),IFERROR(INDEX('Paste your export here'!$AL$2:$AL$301,MATCH($A27,'Paste your export here'!$AG$2:$AG$301,0))&amp;"","")))</f>
        <v/>
      </c>
      <c r="P27" s="22">
        <f>IF(OR($M27&lt;&gt;"Yes",UPPER(TRIM($F27&amp;""))="YES"),"",IFERROR(INDEX('Paste your export here'!$AK$2:$AK$301,MATCH($A27,'Paste your export here'!$AG$2:$AG$301,0))&amp;"",""))</f>
        <v/>
      </c>
      <c r="Q27" s="22">
        <f>IF($M27&lt;&gt;"Yes","",IF(UPPER(TRIM($F27&amp;""))="YES",TRIM($I27&amp;""),IFERROR(INDEX('Paste your export here'!$AM$2:$AM$301,MATCH($A27,'Paste your export here'!$AG$2:$AG$301,0))&amp;"","")))</f>
        <v/>
      </c>
      <c r="R27" s="22">
        <f>IF(N($K27)=0,"",IFERROR(INDEX('Paste your export here'!$AN$2:$AN$301,MATCH($A27,'Paste your export here'!$AG$2:$AG$301,0))&amp;"",""))</f>
        <v/>
      </c>
      <c r="S27" s="21">
        <f>IF($A27&amp;$B27="","",IF($L27="No",IF(TRIM($E27&amp;"")="","Not invited yet","Chase reply"),IF(AND(ISNUMBER($C27),N($N27)&gt;$C27),"Over party size",IF(AND($P27&lt;&gt;"",UPPER(TRIM($D27&amp;""))&lt;&gt;"YES"),"Check plus-one",IF(N($K27)&gt;1,"Two replies","")))))</f>
        <v/>
      </c>
      <c r="T27" s="22">
        <f>IF(OR($A27="",TRIM(Settings!$B$2&amp;"")=""),"",TRIM(Settings!$B$2)&amp;IF(ISNUMBER(FIND("?",Settings!$B$2)),"&amp;","?")&amp;TRIM(Settings!$B$3)&amp;"="&amp;TRIM($A27))</f>
        <v/>
      </c>
    </row>
    <row r="28">
      <c r="A28" s="23" t="n"/>
      <c r="B28" s="24" t="n"/>
      <c r="C28" s="23" t="n"/>
      <c r="D28" s="23" t="n"/>
      <c r="E28" s="25" t="n"/>
      <c r="F28" s="23" t="n"/>
      <c r="G28" s="23" t="n"/>
      <c r="H28" s="24" t="n"/>
      <c r="I28" s="24" t="n"/>
      <c r="J28" s="24" t="n"/>
      <c r="K28" s="21">
        <f>IF($A28="","",COUNTIF('Paste your export here'!$AE$2:$AE$301,$A28))</f>
        <v/>
      </c>
      <c r="L28" s="21">
        <f>IF($A28&amp;$B28="","",IF(OR(TRIM($F28&amp;"")&lt;&gt;"",N($K28)&gt;0),"Yes","No"))</f>
        <v/>
      </c>
      <c r="M28" s="21">
        <f>IF(UPPER(TRIM($F28&amp;""))="YES","Yes",IF(UPPER(TRIM($F28&amp;""))="NO","No",IF(N($K28)&gt;0,IFERROR(INDEX('Paste your export here'!$AI$2:$AI$301,MATCH($A28,'Paste your export here'!$AG$2:$AG$301,0)),""),"")))</f>
        <v/>
      </c>
      <c r="N28" s="21">
        <f>IF($M28="Yes",IF(UPPER(TRIM($F28&amp;""))="YES",MAX(1,N($G28)),IFERROR(INDEX('Paste your export here'!$AO$2:$AO$301,MATCH($A28,'Paste your export here'!$AG$2:$AG$301,0)),1)),IF($M28="No",0,""))</f>
        <v/>
      </c>
      <c r="O28" s="22">
        <f>IF($M28&lt;&gt;"Yes","",IF(UPPER(TRIM($F28&amp;""))="YES",TRIM($H28&amp;""),IFERROR(INDEX('Paste your export here'!$AL$2:$AL$301,MATCH($A28,'Paste your export here'!$AG$2:$AG$301,0))&amp;"","")))</f>
        <v/>
      </c>
      <c r="P28" s="22">
        <f>IF(OR($M28&lt;&gt;"Yes",UPPER(TRIM($F28&amp;""))="YES"),"",IFERROR(INDEX('Paste your export here'!$AK$2:$AK$301,MATCH($A28,'Paste your export here'!$AG$2:$AG$301,0))&amp;"",""))</f>
        <v/>
      </c>
      <c r="Q28" s="22">
        <f>IF($M28&lt;&gt;"Yes","",IF(UPPER(TRIM($F28&amp;""))="YES",TRIM($I28&amp;""),IFERROR(INDEX('Paste your export here'!$AM$2:$AM$301,MATCH($A28,'Paste your export here'!$AG$2:$AG$301,0))&amp;"","")))</f>
        <v/>
      </c>
      <c r="R28" s="22">
        <f>IF(N($K28)=0,"",IFERROR(INDEX('Paste your export here'!$AN$2:$AN$301,MATCH($A28,'Paste your export here'!$AG$2:$AG$301,0))&amp;"",""))</f>
        <v/>
      </c>
      <c r="S28" s="21">
        <f>IF($A28&amp;$B28="","",IF($L28="No",IF(TRIM($E28&amp;"")="","Not invited yet","Chase reply"),IF(AND(ISNUMBER($C28),N($N28)&gt;$C28),"Over party size",IF(AND($P28&lt;&gt;"",UPPER(TRIM($D28&amp;""))&lt;&gt;"YES"),"Check plus-one",IF(N($K28)&gt;1,"Two replies","")))))</f>
        <v/>
      </c>
      <c r="T28" s="22">
        <f>IF(OR($A28="",TRIM(Settings!$B$2&amp;"")=""),"",TRIM(Settings!$B$2)&amp;IF(ISNUMBER(FIND("?",Settings!$B$2)),"&amp;","?")&amp;TRIM(Settings!$B$3)&amp;"="&amp;TRIM($A28))</f>
        <v/>
      </c>
    </row>
    <row r="29">
      <c r="A29" s="23" t="n"/>
      <c r="B29" s="24" t="n"/>
      <c r="C29" s="23" t="n"/>
      <c r="D29" s="23" t="n"/>
      <c r="E29" s="25" t="n"/>
      <c r="F29" s="23" t="n"/>
      <c r="G29" s="23" t="n"/>
      <c r="H29" s="24" t="n"/>
      <c r="I29" s="24" t="n"/>
      <c r="J29" s="24" t="n"/>
      <c r="K29" s="21">
        <f>IF($A29="","",COUNTIF('Paste your export here'!$AE$2:$AE$301,$A29))</f>
        <v/>
      </c>
      <c r="L29" s="21">
        <f>IF($A29&amp;$B29="","",IF(OR(TRIM($F29&amp;"")&lt;&gt;"",N($K29)&gt;0),"Yes","No"))</f>
        <v/>
      </c>
      <c r="M29" s="21">
        <f>IF(UPPER(TRIM($F29&amp;""))="YES","Yes",IF(UPPER(TRIM($F29&amp;""))="NO","No",IF(N($K29)&gt;0,IFERROR(INDEX('Paste your export here'!$AI$2:$AI$301,MATCH($A29,'Paste your export here'!$AG$2:$AG$301,0)),""),"")))</f>
        <v/>
      </c>
      <c r="N29" s="21">
        <f>IF($M29="Yes",IF(UPPER(TRIM($F29&amp;""))="YES",MAX(1,N($G29)),IFERROR(INDEX('Paste your export here'!$AO$2:$AO$301,MATCH($A29,'Paste your export here'!$AG$2:$AG$301,0)),1)),IF($M29="No",0,""))</f>
        <v/>
      </c>
      <c r="O29" s="22">
        <f>IF($M29&lt;&gt;"Yes","",IF(UPPER(TRIM($F29&amp;""))="YES",TRIM($H29&amp;""),IFERROR(INDEX('Paste your export here'!$AL$2:$AL$301,MATCH($A29,'Paste your export here'!$AG$2:$AG$301,0))&amp;"","")))</f>
        <v/>
      </c>
      <c r="P29" s="22">
        <f>IF(OR($M29&lt;&gt;"Yes",UPPER(TRIM($F29&amp;""))="YES"),"",IFERROR(INDEX('Paste your export here'!$AK$2:$AK$301,MATCH($A29,'Paste your export here'!$AG$2:$AG$301,0))&amp;"",""))</f>
        <v/>
      </c>
      <c r="Q29" s="22">
        <f>IF($M29&lt;&gt;"Yes","",IF(UPPER(TRIM($F29&amp;""))="YES",TRIM($I29&amp;""),IFERROR(INDEX('Paste your export here'!$AM$2:$AM$301,MATCH($A29,'Paste your export here'!$AG$2:$AG$301,0))&amp;"","")))</f>
        <v/>
      </c>
      <c r="R29" s="22">
        <f>IF(N($K29)=0,"",IFERROR(INDEX('Paste your export here'!$AN$2:$AN$301,MATCH($A29,'Paste your export here'!$AG$2:$AG$301,0))&amp;"",""))</f>
        <v/>
      </c>
      <c r="S29" s="21">
        <f>IF($A29&amp;$B29="","",IF($L29="No",IF(TRIM($E29&amp;"")="","Not invited yet","Chase reply"),IF(AND(ISNUMBER($C29),N($N29)&gt;$C29),"Over party size",IF(AND($P29&lt;&gt;"",UPPER(TRIM($D29&amp;""))&lt;&gt;"YES"),"Check plus-one",IF(N($K29)&gt;1,"Two replies","")))))</f>
        <v/>
      </c>
      <c r="T29" s="22">
        <f>IF(OR($A29="",TRIM(Settings!$B$2&amp;"")=""),"",TRIM(Settings!$B$2)&amp;IF(ISNUMBER(FIND("?",Settings!$B$2)),"&amp;","?")&amp;TRIM(Settings!$B$3)&amp;"="&amp;TRIM($A29))</f>
        <v/>
      </c>
    </row>
    <row r="30">
      <c r="A30" s="23" t="n"/>
      <c r="B30" s="24" t="n"/>
      <c r="C30" s="23" t="n"/>
      <c r="D30" s="23" t="n"/>
      <c r="E30" s="25" t="n"/>
      <c r="F30" s="23" t="n"/>
      <c r="G30" s="23" t="n"/>
      <c r="H30" s="24" t="n"/>
      <c r="I30" s="24" t="n"/>
      <c r="J30" s="24" t="n"/>
      <c r="K30" s="21">
        <f>IF($A30="","",COUNTIF('Paste your export here'!$AE$2:$AE$301,$A30))</f>
        <v/>
      </c>
      <c r="L30" s="21">
        <f>IF($A30&amp;$B30="","",IF(OR(TRIM($F30&amp;"")&lt;&gt;"",N($K30)&gt;0),"Yes","No"))</f>
        <v/>
      </c>
      <c r="M30" s="21">
        <f>IF(UPPER(TRIM($F30&amp;""))="YES","Yes",IF(UPPER(TRIM($F30&amp;""))="NO","No",IF(N($K30)&gt;0,IFERROR(INDEX('Paste your export here'!$AI$2:$AI$301,MATCH($A30,'Paste your export here'!$AG$2:$AG$301,0)),""),"")))</f>
        <v/>
      </c>
      <c r="N30" s="21">
        <f>IF($M30="Yes",IF(UPPER(TRIM($F30&amp;""))="YES",MAX(1,N($G30)),IFERROR(INDEX('Paste your export here'!$AO$2:$AO$301,MATCH($A30,'Paste your export here'!$AG$2:$AG$301,0)),1)),IF($M30="No",0,""))</f>
        <v/>
      </c>
      <c r="O30" s="22">
        <f>IF($M30&lt;&gt;"Yes","",IF(UPPER(TRIM($F30&amp;""))="YES",TRIM($H30&amp;""),IFERROR(INDEX('Paste your export here'!$AL$2:$AL$301,MATCH($A30,'Paste your export here'!$AG$2:$AG$301,0))&amp;"","")))</f>
        <v/>
      </c>
      <c r="P30" s="22">
        <f>IF(OR($M30&lt;&gt;"Yes",UPPER(TRIM($F30&amp;""))="YES"),"",IFERROR(INDEX('Paste your export here'!$AK$2:$AK$301,MATCH($A30,'Paste your export here'!$AG$2:$AG$301,0))&amp;"",""))</f>
        <v/>
      </c>
      <c r="Q30" s="22">
        <f>IF($M30&lt;&gt;"Yes","",IF(UPPER(TRIM($F30&amp;""))="YES",TRIM($I30&amp;""),IFERROR(INDEX('Paste your export here'!$AM$2:$AM$301,MATCH($A30,'Paste your export here'!$AG$2:$AG$301,0))&amp;"","")))</f>
        <v/>
      </c>
      <c r="R30" s="22">
        <f>IF(N($K30)=0,"",IFERROR(INDEX('Paste your export here'!$AN$2:$AN$301,MATCH($A30,'Paste your export here'!$AG$2:$AG$301,0))&amp;"",""))</f>
        <v/>
      </c>
      <c r="S30" s="21">
        <f>IF($A30&amp;$B30="","",IF($L30="No",IF(TRIM($E30&amp;"")="","Not invited yet","Chase reply"),IF(AND(ISNUMBER($C30),N($N30)&gt;$C30),"Over party size",IF(AND($P30&lt;&gt;"",UPPER(TRIM($D30&amp;""))&lt;&gt;"YES"),"Check plus-one",IF(N($K30)&gt;1,"Two replies","")))))</f>
        <v/>
      </c>
      <c r="T30" s="22">
        <f>IF(OR($A30="",TRIM(Settings!$B$2&amp;"")=""),"",TRIM(Settings!$B$2)&amp;IF(ISNUMBER(FIND("?",Settings!$B$2)),"&amp;","?")&amp;TRIM(Settings!$B$3)&amp;"="&amp;TRIM($A30))</f>
        <v/>
      </c>
    </row>
    <row r="31">
      <c r="A31" s="23" t="n"/>
      <c r="B31" s="24" t="n"/>
      <c r="C31" s="23" t="n"/>
      <c r="D31" s="23" t="n"/>
      <c r="E31" s="25" t="n"/>
      <c r="F31" s="23" t="n"/>
      <c r="G31" s="23" t="n"/>
      <c r="H31" s="24" t="n"/>
      <c r="I31" s="24" t="n"/>
      <c r="J31" s="24" t="n"/>
      <c r="K31" s="21">
        <f>IF($A31="","",COUNTIF('Paste your export here'!$AE$2:$AE$301,$A31))</f>
        <v/>
      </c>
      <c r="L31" s="21">
        <f>IF($A31&amp;$B31="","",IF(OR(TRIM($F31&amp;"")&lt;&gt;"",N($K31)&gt;0),"Yes","No"))</f>
        <v/>
      </c>
      <c r="M31" s="21">
        <f>IF(UPPER(TRIM($F31&amp;""))="YES","Yes",IF(UPPER(TRIM($F31&amp;""))="NO","No",IF(N($K31)&gt;0,IFERROR(INDEX('Paste your export here'!$AI$2:$AI$301,MATCH($A31,'Paste your export here'!$AG$2:$AG$301,0)),""),"")))</f>
        <v/>
      </c>
      <c r="N31" s="21">
        <f>IF($M31="Yes",IF(UPPER(TRIM($F31&amp;""))="YES",MAX(1,N($G31)),IFERROR(INDEX('Paste your export here'!$AO$2:$AO$301,MATCH($A31,'Paste your export here'!$AG$2:$AG$301,0)),1)),IF($M31="No",0,""))</f>
        <v/>
      </c>
      <c r="O31" s="22">
        <f>IF($M31&lt;&gt;"Yes","",IF(UPPER(TRIM($F31&amp;""))="YES",TRIM($H31&amp;""),IFERROR(INDEX('Paste your export here'!$AL$2:$AL$301,MATCH($A31,'Paste your export here'!$AG$2:$AG$301,0))&amp;"","")))</f>
        <v/>
      </c>
      <c r="P31" s="22">
        <f>IF(OR($M31&lt;&gt;"Yes",UPPER(TRIM($F31&amp;""))="YES"),"",IFERROR(INDEX('Paste your export here'!$AK$2:$AK$301,MATCH($A31,'Paste your export here'!$AG$2:$AG$301,0))&amp;"",""))</f>
        <v/>
      </c>
      <c r="Q31" s="22">
        <f>IF($M31&lt;&gt;"Yes","",IF(UPPER(TRIM($F31&amp;""))="YES",TRIM($I31&amp;""),IFERROR(INDEX('Paste your export here'!$AM$2:$AM$301,MATCH($A31,'Paste your export here'!$AG$2:$AG$301,0))&amp;"","")))</f>
        <v/>
      </c>
      <c r="R31" s="22">
        <f>IF(N($K31)=0,"",IFERROR(INDEX('Paste your export here'!$AN$2:$AN$301,MATCH($A31,'Paste your export here'!$AG$2:$AG$301,0))&amp;"",""))</f>
        <v/>
      </c>
      <c r="S31" s="21">
        <f>IF($A31&amp;$B31="","",IF($L31="No",IF(TRIM($E31&amp;"")="","Not invited yet","Chase reply"),IF(AND(ISNUMBER($C31),N($N31)&gt;$C31),"Over party size",IF(AND($P31&lt;&gt;"",UPPER(TRIM($D31&amp;""))&lt;&gt;"YES"),"Check plus-one",IF(N($K31)&gt;1,"Two replies","")))))</f>
        <v/>
      </c>
      <c r="T31" s="22">
        <f>IF(OR($A31="",TRIM(Settings!$B$2&amp;"")=""),"",TRIM(Settings!$B$2)&amp;IF(ISNUMBER(FIND("?",Settings!$B$2)),"&amp;","?")&amp;TRIM(Settings!$B$3)&amp;"="&amp;TRIM($A31))</f>
        <v/>
      </c>
    </row>
    <row r="32">
      <c r="A32" s="23" t="n"/>
      <c r="B32" s="24" t="n"/>
      <c r="C32" s="23" t="n"/>
      <c r="D32" s="23" t="n"/>
      <c r="E32" s="25" t="n"/>
      <c r="F32" s="23" t="n"/>
      <c r="G32" s="23" t="n"/>
      <c r="H32" s="24" t="n"/>
      <c r="I32" s="24" t="n"/>
      <c r="J32" s="24" t="n"/>
      <c r="K32" s="21">
        <f>IF($A32="","",COUNTIF('Paste your export here'!$AE$2:$AE$301,$A32))</f>
        <v/>
      </c>
      <c r="L32" s="21">
        <f>IF($A32&amp;$B32="","",IF(OR(TRIM($F32&amp;"")&lt;&gt;"",N($K32)&gt;0),"Yes","No"))</f>
        <v/>
      </c>
      <c r="M32" s="21">
        <f>IF(UPPER(TRIM($F32&amp;""))="YES","Yes",IF(UPPER(TRIM($F32&amp;""))="NO","No",IF(N($K32)&gt;0,IFERROR(INDEX('Paste your export here'!$AI$2:$AI$301,MATCH($A32,'Paste your export here'!$AG$2:$AG$301,0)),""),"")))</f>
        <v/>
      </c>
      <c r="N32" s="21">
        <f>IF($M32="Yes",IF(UPPER(TRIM($F32&amp;""))="YES",MAX(1,N($G32)),IFERROR(INDEX('Paste your export here'!$AO$2:$AO$301,MATCH($A32,'Paste your export here'!$AG$2:$AG$301,0)),1)),IF($M32="No",0,""))</f>
        <v/>
      </c>
      <c r="O32" s="22">
        <f>IF($M32&lt;&gt;"Yes","",IF(UPPER(TRIM($F32&amp;""))="YES",TRIM($H32&amp;""),IFERROR(INDEX('Paste your export here'!$AL$2:$AL$301,MATCH($A32,'Paste your export here'!$AG$2:$AG$301,0))&amp;"","")))</f>
        <v/>
      </c>
      <c r="P32" s="22">
        <f>IF(OR($M32&lt;&gt;"Yes",UPPER(TRIM($F32&amp;""))="YES"),"",IFERROR(INDEX('Paste your export here'!$AK$2:$AK$301,MATCH($A32,'Paste your export here'!$AG$2:$AG$301,0))&amp;"",""))</f>
        <v/>
      </c>
      <c r="Q32" s="22">
        <f>IF($M32&lt;&gt;"Yes","",IF(UPPER(TRIM($F32&amp;""))="YES",TRIM($I32&amp;""),IFERROR(INDEX('Paste your export here'!$AM$2:$AM$301,MATCH($A32,'Paste your export here'!$AG$2:$AG$301,0))&amp;"","")))</f>
        <v/>
      </c>
      <c r="R32" s="22">
        <f>IF(N($K32)=0,"",IFERROR(INDEX('Paste your export here'!$AN$2:$AN$301,MATCH($A32,'Paste your export here'!$AG$2:$AG$301,0))&amp;"",""))</f>
        <v/>
      </c>
      <c r="S32" s="21">
        <f>IF($A32&amp;$B32="","",IF($L32="No",IF(TRIM($E32&amp;"")="","Not invited yet","Chase reply"),IF(AND(ISNUMBER($C32),N($N32)&gt;$C32),"Over party size",IF(AND($P32&lt;&gt;"",UPPER(TRIM($D32&amp;""))&lt;&gt;"YES"),"Check plus-one",IF(N($K32)&gt;1,"Two replies","")))))</f>
        <v/>
      </c>
      <c r="T32" s="22">
        <f>IF(OR($A32="",TRIM(Settings!$B$2&amp;"")=""),"",TRIM(Settings!$B$2)&amp;IF(ISNUMBER(FIND("?",Settings!$B$2)),"&amp;","?")&amp;TRIM(Settings!$B$3)&amp;"="&amp;TRIM($A32))</f>
        <v/>
      </c>
    </row>
    <row r="33">
      <c r="A33" s="23" t="n"/>
      <c r="B33" s="24" t="n"/>
      <c r="C33" s="23" t="n"/>
      <c r="D33" s="23" t="n"/>
      <c r="E33" s="25" t="n"/>
      <c r="F33" s="23" t="n"/>
      <c r="G33" s="23" t="n"/>
      <c r="H33" s="24" t="n"/>
      <c r="I33" s="24" t="n"/>
      <c r="J33" s="24" t="n"/>
      <c r="K33" s="21">
        <f>IF($A33="","",COUNTIF('Paste your export here'!$AE$2:$AE$301,$A33))</f>
        <v/>
      </c>
      <c r="L33" s="21">
        <f>IF($A33&amp;$B33="","",IF(OR(TRIM($F33&amp;"")&lt;&gt;"",N($K33)&gt;0),"Yes","No"))</f>
        <v/>
      </c>
      <c r="M33" s="21">
        <f>IF(UPPER(TRIM($F33&amp;""))="YES","Yes",IF(UPPER(TRIM($F33&amp;""))="NO","No",IF(N($K33)&gt;0,IFERROR(INDEX('Paste your export here'!$AI$2:$AI$301,MATCH($A33,'Paste your export here'!$AG$2:$AG$301,0)),""),"")))</f>
        <v/>
      </c>
      <c r="N33" s="21">
        <f>IF($M33="Yes",IF(UPPER(TRIM($F33&amp;""))="YES",MAX(1,N($G33)),IFERROR(INDEX('Paste your export here'!$AO$2:$AO$301,MATCH($A33,'Paste your export here'!$AG$2:$AG$301,0)),1)),IF($M33="No",0,""))</f>
        <v/>
      </c>
      <c r="O33" s="22">
        <f>IF($M33&lt;&gt;"Yes","",IF(UPPER(TRIM($F33&amp;""))="YES",TRIM($H33&amp;""),IFERROR(INDEX('Paste your export here'!$AL$2:$AL$301,MATCH($A33,'Paste your export here'!$AG$2:$AG$301,0))&amp;"","")))</f>
        <v/>
      </c>
      <c r="P33" s="22">
        <f>IF(OR($M33&lt;&gt;"Yes",UPPER(TRIM($F33&amp;""))="YES"),"",IFERROR(INDEX('Paste your export here'!$AK$2:$AK$301,MATCH($A33,'Paste your export here'!$AG$2:$AG$301,0))&amp;"",""))</f>
        <v/>
      </c>
      <c r="Q33" s="22">
        <f>IF($M33&lt;&gt;"Yes","",IF(UPPER(TRIM($F33&amp;""))="YES",TRIM($I33&amp;""),IFERROR(INDEX('Paste your export here'!$AM$2:$AM$301,MATCH($A33,'Paste your export here'!$AG$2:$AG$301,0))&amp;"","")))</f>
        <v/>
      </c>
      <c r="R33" s="22">
        <f>IF(N($K33)=0,"",IFERROR(INDEX('Paste your export here'!$AN$2:$AN$301,MATCH($A33,'Paste your export here'!$AG$2:$AG$301,0))&amp;"",""))</f>
        <v/>
      </c>
      <c r="S33" s="21">
        <f>IF($A33&amp;$B33="","",IF($L33="No",IF(TRIM($E33&amp;"")="","Not invited yet","Chase reply"),IF(AND(ISNUMBER($C33),N($N33)&gt;$C33),"Over party size",IF(AND($P33&lt;&gt;"",UPPER(TRIM($D33&amp;""))&lt;&gt;"YES"),"Check plus-one",IF(N($K33)&gt;1,"Two replies","")))))</f>
        <v/>
      </c>
      <c r="T33" s="22">
        <f>IF(OR($A33="",TRIM(Settings!$B$2&amp;"")=""),"",TRIM(Settings!$B$2)&amp;IF(ISNUMBER(FIND("?",Settings!$B$2)),"&amp;","?")&amp;TRIM(Settings!$B$3)&amp;"="&amp;TRIM($A33))</f>
        <v/>
      </c>
    </row>
    <row r="34">
      <c r="A34" s="23" t="n"/>
      <c r="B34" s="24" t="n"/>
      <c r="C34" s="23" t="n"/>
      <c r="D34" s="23" t="n"/>
      <c r="E34" s="25" t="n"/>
      <c r="F34" s="23" t="n"/>
      <c r="G34" s="23" t="n"/>
      <c r="H34" s="24" t="n"/>
      <c r="I34" s="24" t="n"/>
      <c r="J34" s="24" t="n"/>
      <c r="K34" s="21">
        <f>IF($A34="","",COUNTIF('Paste your export here'!$AE$2:$AE$301,$A34))</f>
        <v/>
      </c>
      <c r="L34" s="21">
        <f>IF($A34&amp;$B34="","",IF(OR(TRIM($F34&amp;"")&lt;&gt;"",N($K34)&gt;0),"Yes","No"))</f>
        <v/>
      </c>
      <c r="M34" s="21">
        <f>IF(UPPER(TRIM($F34&amp;""))="YES","Yes",IF(UPPER(TRIM($F34&amp;""))="NO","No",IF(N($K34)&gt;0,IFERROR(INDEX('Paste your export here'!$AI$2:$AI$301,MATCH($A34,'Paste your export here'!$AG$2:$AG$301,0)),""),"")))</f>
        <v/>
      </c>
      <c r="N34" s="21">
        <f>IF($M34="Yes",IF(UPPER(TRIM($F34&amp;""))="YES",MAX(1,N($G34)),IFERROR(INDEX('Paste your export here'!$AO$2:$AO$301,MATCH($A34,'Paste your export here'!$AG$2:$AG$301,0)),1)),IF($M34="No",0,""))</f>
        <v/>
      </c>
      <c r="O34" s="22">
        <f>IF($M34&lt;&gt;"Yes","",IF(UPPER(TRIM($F34&amp;""))="YES",TRIM($H34&amp;""),IFERROR(INDEX('Paste your export here'!$AL$2:$AL$301,MATCH($A34,'Paste your export here'!$AG$2:$AG$301,0))&amp;"","")))</f>
        <v/>
      </c>
      <c r="P34" s="22">
        <f>IF(OR($M34&lt;&gt;"Yes",UPPER(TRIM($F34&amp;""))="YES"),"",IFERROR(INDEX('Paste your export here'!$AK$2:$AK$301,MATCH($A34,'Paste your export here'!$AG$2:$AG$301,0))&amp;"",""))</f>
        <v/>
      </c>
      <c r="Q34" s="22">
        <f>IF($M34&lt;&gt;"Yes","",IF(UPPER(TRIM($F34&amp;""))="YES",TRIM($I34&amp;""),IFERROR(INDEX('Paste your export here'!$AM$2:$AM$301,MATCH($A34,'Paste your export here'!$AG$2:$AG$301,0))&amp;"","")))</f>
        <v/>
      </c>
      <c r="R34" s="22">
        <f>IF(N($K34)=0,"",IFERROR(INDEX('Paste your export here'!$AN$2:$AN$301,MATCH($A34,'Paste your export here'!$AG$2:$AG$301,0))&amp;"",""))</f>
        <v/>
      </c>
      <c r="S34" s="21">
        <f>IF($A34&amp;$B34="","",IF($L34="No",IF(TRIM($E34&amp;"")="","Not invited yet","Chase reply"),IF(AND(ISNUMBER($C34),N($N34)&gt;$C34),"Over party size",IF(AND($P34&lt;&gt;"",UPPER(TRIM($D34&amp;""))&lt;&gt;"YES"),"Check plus-one",IF(N($K34)&gt;1,"Two replies","")))))</f>
        <v/>
      </c>
      <c r="T34" s="22">
        <f>IF(OR($A34="",TRIM(Settings!$B$2&amp;"")=""),"",TRIM(Settings!$B$2)&amp;IF(ISNUMBER(FIND("?",Settings!$B$2)),"&amp;","?")&amp;TRIM(Settings!$B$3)&amp;"="&amp;TRIM($A34))</f>
        <v/>
      </c>
    </row>
    <row r="35">
      <c r="A35" s="23" t="n"/>
      <c r="B35" s="24" t="n"/>
      <c r="C35" s="23" t="n"/>
      <c r="D35" s="23" t="n"/>
      <c r="E35" s="25" t="n"/>
      <c r="F35" s="23" t="n"/>
      <c r="G35" s="23" t="n"/>
      <c r="H35" s="24" t="n"/>
      <c r="I35" s="24" t="n"/>
      <c r="J35" s="24" t="n"/>
      <c r="K35" s="21">
        <f>IF($A35="","",COUNTIF('Paste your export here'!$AE$2:$AE$301,$A35))</f>
        <v/>
      </c>
      <c r="L35" s="21">
        <f>IF($A35&amp;$B35="","",IF(OR(TRIM($F35&amp;"")&lt;&gt;"",N($K35)&gt;0),"Yes","No"))</f>
        <v/>
      </c>
      <c r="M35" s="21">
        <f>IF(UPPER(TRIM($F35&amp;""))="YES","Yes",IF(UPPER(TRIM($F35&amp;""))="NO","No",IF(N($K35)&gt;0,IFERROR(INDEX('Paste your export here'!$AI$2:$AI$301,MATCH($A35,'Paste your export here'!$AG$2:$AG$301,0)),""),"")))</f>
        <v/>
      </c>
      <c r="N35" s="21">
        <f>IF($M35="Yes",IF(UPPER(TRIM($F35&amp;""))="YES",MAX(1,N($G35)),IFERROR(INDEX('Paste your export here'!$AO$2:$AO$301,MATCH($A35,'Paste your export here'!$AG$2:$AG$301,0)),1)),IF($M35="No",0,""))</f>
        <v/>
      </c>
      <c r="O35" s="22">
        <f>IF($M35&lt;&gt;"Yes","",IF(UPPER(TRIM($F35&amp;""))="YES",TRIM($H35&amp;""),IFERROR(INDEX('Paste your export here'!$AL$2:$AL$301,MATCH($A35,'Paste your export here'!$AG$2:$AG$301,0))&amp;"","")))</f>
        <v/>
      </c>
      <c r="P35" s="22">
        <f>IF(OR($M35&lt;&gt;"Yes",UPPER(TRIM($F35&amp;""))="YES"),"",IFERROR(INDEX('Paste your export here'!$AK$2:$AK$301,MATCH($A35,'Paste your export here'!$AG$2:$AG$301,0))&amp;"",""))</f>
        <v/>
      </c>
      <c r="Q35" s="22">
        <f>IF($M35&lt;&gt;"Yes","",IF(UPPER(TRIM($F35&amp;""))="YES",TRIM($I35&amp;""),IFERROR(INDEX('Paste your export here'!$AM$2:$AM$301,MATCH($A35,'Paste your export here'!$AG$2:$AG$301,0))&amp;"","")))</f>
        <v/>
      </c>
      <c r="R35" s="22">
        <f>IF(N($K35)=0,"",IFERROR(INDEX('Paste your export here'!$AN$2:$AN$301,MATCH($A35,'Paste your export here'!$AG$2:$AG$301,0))&amp;"",""))</f>
        <v/>
      </c>
      <c r="S35" s="21">
        <f>IF($A35&amp;$B35="","",IF($L35="No",IF(TRIM($E35&amp;"")="","Not invited yet","Chase reply"),IF(AND(ISNUMBER($C35),N($N35)&gt;$C35),"Over party size",IF(AND($P35&lt;&gt;"",UPPER(TRIM($D35&amp;""))&lt;&gt;"YES"),"Check plus-one",IF(N($K35)&gt;1,"Two replies","")))))</f>
        <v/>
      </c>
      <c r="T35" s="22">
        <f>IF(OR($A35="",TRIM(Settings!$B$2&amp;"")=""),"",TRIM(Settings!$B$2)&amp;IF(ISNUMBER(FIND("?",Settings!$B$2)),"&amp;","?")&amp;TRIM(Settings!$B$3)&amp;"="&amp;TRIM($A35))</f>
        <v/>
      </c>
    </row>
    <row r="36">
      <c r="A36" s="23" t="n"/>
      <c r="B36" s="24" t="n"/>
      <c r="C36" s="23" t="n"/>
      <c r="D36" s="23" t="n"/>
      <c r="E36" s="25" t="n"/>
      <c r="F36" s="23" t="n"/>
      <c r="G36" s="23" t="n"/>
      <c r="H36" s="24" t="n"/>
      <c r="I36" s="24" t="n"/>
      <c r="J36" s="24" t="n"/>
      <c r="K36" s="21">
        <f>IF($A36="","",COUNTIF('Paste your export here'!$AE$2:$AE$301,$A36))</f>
        <v/>
      </c>
      <c r="L36" s="21">
        <f>IF($A36&amp;$B36="","",IF(OR(TRIM($F36&amp;"")&lt;&gt;"",N($K36)&gt;0),"Yes","No"))</f>
        <v/>
      </c>
      <c r="M36" s="21">
        <f>IF(UPPER(TRIM($F36&amp;""))="YES","Yes",IF(UPPER(TRIM($F36&amp;""))="NO","No",IF(N($K36)&gt;0,IFERROR(INDEX('Paste your export here'!$AI$2:$AI$301,MATCH($A36,'Paste your export here'!$AG$2:$AG$301,0)),""),"")))</f>
        <v/>
      </c>
      <c r="N36" s="21">
        <f>IF($M36="Yes",IF(UPPER(TRIM($F36&amp;""))="YES",MAX(1,N($G36)),IFERROR(INDEX('Paste your export here'!$AO$2:$AO$301,MATCH($A36,'Paste your export here'!$AG$2:$AG$301,0)),1)),IF($M36="No",0,""))</f>
        <v/>
      </c>
      <c r="O36" s="22">
        <f>IF($M36&lt;&gt;"Yes","",IF(UPPER(TRIM($F36&amp;""))="YES",TRIM($H36&amp;""),IFERROR(INDEX('Paste your export here'!$AL$2:$AL$301,MATCH($A36,'Paste your export here'!$AG$2:$AG$301,0))&amp;"","")))</f>
        <v/>
      </c>
      <c r="P36" s="22">
        <f>IF(OR($M36&lt;&gt;"Yes",UPPER(TRIM($F36&amp;""))="YES"),"",IFERROR(INDEX('Paste your export here'!$AK$2:$AK$301,MATCH($A36,'Paste your export here'!$AG$2:$AG$301,0))&amp;"",""))</f>
        <v/>
      </c>
      <c r="Q36" s="22">
        <f>IF($M36&lt;&gt;"Yes","",IF(UPPER(TRIM($F36&amp;""))="YES",TRIM($I36&amp;""),IFERROR(INDEX('Paste your export here'!$AM$2:$AM$301,MATCH($A36,'Paste your export here'!$AG$2:$AG$301,0))&amp;"","")))</f>
        <v/>
      </c>
      <c r="R36" s="22">
        <f>IF(N($K36)=0,"",IFERROR(INDEX('Paste your export here'!$AN$2:$AN$301,MATCH($A36,'Paste your export here'!$AG$2:$AG$301,0))&amp;"",""))</f>
        <v/>
      </c>
      <c r="S36" s="21">
        <f>IF($A36&amp;$B36="","",IF($L36="No",IF(TRIM($E36&amp;"")="","Not invited yet","Chase reply"),IF(AND(ISNUMBER($C36),N($N36)&gt;$C36),"Over party size",IF(AND($P36&lt;&gt;"",UPPER(TRIM($D36&amp;""))&lt;&gt;"YES"),"Check plus-one",IF(N($K36)&gt;1,"Two replies","")))))</f>
        <v/>
      </c>
      <c r="T36" s="22">
        <f>IF(OR($A36="",TRIM(Settings!$B$2&amp;"")=""),"",TRIM(Settings!$B$2)&amp;IF(ISNUMBER(FIND("?",Settings!$B$2)),"&amp;","?")&amp;TRIM(Settings!$B$3)&amp;"="&amp;TRIM($A36))</f>
        <v/>
      </c>
    </row>
    <row r="37">
      <c r="A37" s="23" t="n"/>
      <c r="B37" s="24" t="n"/>
      <c r="C37" s="23" t="n"/>
      <c r="D37" s="23" t="n"/>
      <c r="E37" s="25" t="n"/>
      <c r="F37" s="23" t="n"/>
      <c r="G37" s="23" t="n"/>
      <c r="H37" s="24" t="n"/>
      <c r="I37" s="24" t="n"/>
      <c r="J37" s="24" t="n"/>
      <c r="K37" s="21">
        <f>IF($A37="","",COUNTIF('Paste your export here'!$AE$2:$AE$301,$A37))</f>
        <v/>
      </c>
      <c r="L37" s="21">
        <f>IF($A37&amp;$B37="","",IF(OR(TRIM($F37&amp;"")&lt;&gt;"",N($K37)&gt;0),"Yes","No"))</f>
        <v/>
      </c>
      <c r="M37" s="21">
        <f>IF(UPPER(TRIM($F37&amp;""))="YES","Yes",IF(UPPER(TRIM($F37&amp;""))="NO","No",IF(N($K37)&gt;0,IFERROR(INDEX('Paste your export here'!$AI$2:$AI$301,MATCH($A37,'Paste your export here'!$AG$2:$AG$301,0)),""),"")))</f>
        <v/>
      </c>
      <c r="N37" s="21">
        <f>IF($M37="Yes",IF(UPPER(TRIM($F37&amp;""))="YES",MAX(1,N($G37)),IFERROR(INDEX('Paste your export here'!$AO$2:$AO$301,MATCH($A37,'Paste your export here'!$AG$2:$AG$301,0)),1)),IF($M37="No",0,""))</f>
        <v/>
      </c>
      <c r="O37" s="22">
        <f>IF($M37&lt;&gt;"Yes","",IF(UPPER(TRIM($F37&amp;""))="YES",TRIM($H37&amp;""),IFERROR(INDEX('Paste your export here'!$AL$2:$AL$301,MATCH($A37,'Paste your export here'!$AG$2:$AG$301,0))&amp;"","")))</f>
        <v/>
      </c>
      <c r="P37" s="22">
        <f>IF(OR($M37&lt;&gt;"Yes",UPPER(TRIM($F37&amp;""))="YES"),"",IFERROR(INDEX('Paste your export here'!$AK$2:$AK$301,MATCH($A37,'Paste your export here'!$AG$2:$AG$301,0))&amp;"",""))</f>
        <v/>
      </c>
      <c r="Q37" s="22">
        <f>IF($M37&lt;&gt;"Yes","",IF(UPPER(TRIM($F37&amp;""))="YES",TRIM($I37&amp;""),IFERROR(INDEX('Paste your export here'!$AM$2:$AM$301,MATCH($A37,'Paste your export here'!$AG$2:$AG$301,0))&amp;"","")))</f>
        <v/>
      </c>
      <c r="R37" s="22">
        <f>IF(N($K37)=0,"",IFERROR(INDEX('Paste your export here'!$AN$2:$AN$301,MATCH($A37,'Paste your export here'!$AG$2:$AG$301,0))&amp;"",""))</f>
        <v/>
      </c>
      <c r="S37" s="21">
        <f>IF($A37&amp;$B37="","",IF($L37="No",IF(TRIM($E37&amp;"")="","Not invited yet","Chase reply"),IF(AND(ISNUMBER($C37),N($N37)&gt;$C37),"Over party size",IF(AND($P37&lt;&gt;"",UPPER(TRIM($D37&amp;""))&lt;&gt;"YES"),"Check plus-one",IF(N($K37)&gt;1,"Two replies","")))))</f>
        <v/>
      </c>
      <c r="T37" s="22">
        <f>IF(OR($A37="",TRIM(Settings!$B$2&amp;"")=""),"",TRIM(Settings!$B$2)&amp;IF(ISNUMBER(FIND("?",Settings!$B$2)),"&amp;","?")&amp;TRIM(Settings!$B$3)&amp;"="&amp;TRIM($A37))</f>
        <v/>
      </c>
    </row>
    <row r="38">
      <c r="A38" s="23" t="n"/>
      <c r="B38" s="24" t="n"/>
      <c r="C38" s="23" t="n"/>
      <c r="D38" s="23" t="n"/>
      <c r="E38" s="25" t="n"/>
      <c r="F38" s="23" t="n"/>
      <c r="G38" s="23" t="n"/>
      <c r="H38" s="24" t="n"/>
      <c r="I38" s="24" t="n"/>
      <c r="J38" s="24" t="n"/>
      <c r="K38" s="21">
        <f>IF($A38="","",COUNTIF('Paste your export here'!$AE$2:$AE$301,$A38))</f>
        <v/>
      </c>
      <c r="L38" s="21">
        <f>IF($A38&amp;$B38="","",IF(OR(TRIM($F38&amp;"")&lt;&gt;"",N($K38)&gt;0),"Yes","No"))</f>
        <v/>
      </c>
      <c r="M38" s="21">
        <f>IF(UPPER(TRIM($F38&amp;""))="YES","Yes",IF(UPPER(TRIM($F38&amp;""))="NO","No",IF(N($K38)&gt;0,IFERROR(INDEX('Paste your export here'!$AI$2:$AI$301,MATCH($A38,'Paste your export here'!$AG$2:$AG$301,0)),""),"")))</f>
        <v/>
      </c>
      <c r="N38" s="21">
        <f>IF($M38="Yes",IF(UPPER(TRIM($F38&amp;""))="YES",MAX(1,N($G38)),IFERROR(INDEX('Paste your export here'!$AO$2:$AO$301,MATCH($A38,'Paste your export here'!$AG$2:$AG$301,0)),1)),IF($M38="No",0,""))</f>
        <v/>
      </c>
      <c r="O38" s="22">
        <f>IF($M38&lt;&gt;"Yes","",IF(UPPER(TRIM($F38&amp;""))="YES",TRIM($H38&amp;""),IFERROR(INDEX('Paste your export here'!$AL$2:$AL$301,MATCH($A38,'Paste your export here'!$AG$2:$AG$301,0))&amp;"","")))</f>
        <v/>
      </c>
      <c r="P38" s="22">
        <f>IF(OR($M38&lt;&gt;"Yes",UPPER(TRIM($F38&amp;""))="YES"),"",IFERROR(INDEX('Paste your export here'!$AK$2:$AK$301,MATCH($A38,'Paste your export here'!$AG$2:$AG$301,0))&amp;"",""))</f>
        <v/>
      </c>
      <c r="Q38" s="22">
        <f>IF($M38&lt;&gt;"Yes","",IF(UPPER(TRIM($F38&amp;""))="YES",TRIM($I38&amp;""),IFERROR(INDEX('Paste your export here'!$AM$2:$AM$301,MATCH($A38,'Paste your export here'!$AG$2:$AG$301,0))&amp;"","")))</f>
        <v/>
      </c>
      <c r="R38" s="22">
        <f>IF(N($K38)=0,"",IFERROR(INDEX('Paste your export here'!$AN$2:$AN$301,MATCH($A38,'Paste your export here'!$AG$2:$AG$301,0))&amp;"",""))</f>
        <v/>
      </c>
      <c r="S38" s="21">
        <f>IF($A38&amp;$B38="","",IF($L38="No",IF(TRIM($E38&amp;"")="","Not invited yet","Chase reply"),IF(AND(ISNUMBER($C38),N($N38)&gt;$C38),"Over party size",IF(AND($P38&lt;&gt;"",UPPER(TRIM($D38&amp;""))&lt;&gt;"YES"),"Check plus-one",IF(N($K38)&gt;1,"Two replies","")))))</f>
        <v/>
      </c>
      <c r="T38" s="22">
        <f>IF(OR($A38="",TRIM(Settings!$B$2&amp;"")=""),"",TRIM(Settings!$B$2)&amp;IF(ISNUMBER(FIND("?",Settings!$B$2)),"&amp;","?")&amp;TRIM(Settings!$B$3)&amp;"="&amp;TRIM($A38))</f>
        <v/>
      </c>
    </row>
    <row r="39">
      <c r="A39" s="23" t="n"/>
      <c r="B39" s="24" t="n"/>
      <c r="C39" s="23" t="n"/>
      <c r="D39" s="23" t="n"/>
      <c r="E39" s="25" t="n"/>
      <c r="F39" s="23" t="n"/>
      <c r="G39" s="23" t="n"/>
      <c r="H39" s="24" t="n"/>
      <c r="I39" s="24" t="n"/>
      <c r="J39" s="24" t="n"/>
      <c r="K39" s="21">
        <f>IF($A39="","",COUNTIF('Paste your export here'!$AE$2:$AE$301,$A39))</f>
        <v/>
      </c>
      <c r="L39" s="21">
        <f>IF($A39&amp;$B39="","",IF(OR(TRIM($F39&amp;"")&lt;&gt;"",N($K39)&gt;0),"Yes","No"))</f>
        <v/>
      </c>
      <c r="M39" s="21">
        <f>IF(UPPER(TRIM($F39&amp;""))="YES","Yes",IF(UPPER(TRIM($F39&amp;""))="NO","No",IF(N($K39)&gt;0,IFERROR(INDEX('Paste your export here'!$AI$2:$AI$301,MATCH($A39,'Paste your export here'!$AG$2:$AG$301,0)),""),"")))</f>
        <v/>
      </c>
      <c r="N39" s="21">
        <f>IF($M39="Yes",IF(UPPER(TRIM($F39&amp;""))="YES",MAX(1,N($G39)),IFERROR(INDEX('Paste your export here'!$AO$2:$AO$301,MATCH($A39,'Paste your export here'!$AG$2:$AG$301,0)),1)),IF($M39="No",0,""))</f>
        <v/>
      </c>
      <c r="O39" s="22">
        <f>IF($M39&lt;&gt;"Yes","",IF(UPPER(TRIM($F39&amp;""))="YES",TRIM($H39&amp;""),IFERROR(INDEX('Paste your export here'!$AL$2:$AL$301,MATCH($A39,'Paste your export here'!$AG$2:$AG$301,0))&amp;"","")))</f>
        <v/>
      </c>
      <c r="P39" s="22">
        <f>IF(OR($M39&lt;&gt;"Yes",UPPER(TRIM($F39&amp;""))="YES"),"",IFERROR(INDEX('Paste your export here'!$AK$2:$AK$301,MATCH($A39,'Paste your export here'!$AG$2:$AG$301,0))&amp;"",""))</f>
        <v/>
      </c>
      <c r="Q39" s="22">
        <f>IF($M39&lt;&gt;"Yes","",IF(UPPER(TRIM($F39&amp;""))="YES",TRIM($I39&amp;""),IFERROR(INDEX('Paste your export here'!$AM$2:$AM$301,MATCH($A39,'Paste your export here'!$AG$2:$AG$301,0))&amp;"","")))</f>
        <v/>
      </c>
      <c r="R39" s="22">
        <f>IF(N($K39)=0,"",IFERROR(INDEX('Paste your export here'!$AN$2:$AN$301,MATCH($A39,'Paste your export here'!$AG$2:$AG$301,0))&amp;"",""))</f>
        <v/>
      </c>
      <c r="S39" s="21">
        <f>IF($A39&amp;$B39="","",IF($L39="No",IF(TRIM($E39&amp;"")="","Not invited yet","Chase reply"),IF(AND(ISNUMBER($C39),N($N39)&gt;$C39),"Over party size",IF(AND($P39&lt;&gt;"",UPPER(TRIM($D39&amp;""))&lt;&gt;"YES"),"Check plus-one",IF(N($K39)&gt;1,"Two replies","")))))</f>
        <v/>
      </c>
      <c r="T39" s="22">
        <f>IF(OR($A39="",TRIM(Settings!$B$2&amp;"")=""),"",TRIM(Settings!$B$2)&amp;IF(ISNUMBER(FIND("?",Settings!$B$2)),"&amp;","?")&amp;TRIM(Settings!$B$3)&amp;"="&amp;TRIM($A39))</f>
        <v/>
      </c>
    </row>
    <row r="40">
      <c r="A40" s="23" t="n"/>
      <c r="B40" s="24" t="n"/>
      <c r="C40" s="23" t="n"/>
      <c r="D40" s="23" t="n"/>
      <c r="E40" s="25" t="n"/>
      <c r="F40" s="23" t="n"/>
      <c r="G40" s="23" t="n"/>
      <c r="H40" s="24" t="n"/>
      <c r="I40" s="24" t="n"/>
      <c r="J40" s="24" t="n"/>
      <c r="K40" s="21">
        <f>IF($A40="","",COUNTIF('Paste your export here'!$AE$2:$AE$301,$A40))</f>
        <v/>
      </c>
      <c r="L40" s="21">
        <f>IF($A40&amp;$B40="","",IF(OR(TRIM($F40&amp;"")&lt;&gt;"",N($K40)&gt;0),"Yes","No"))</f>
        <v/>
      </c>
      <c r="M40" s="21">
        <f>IF(UPPER(TRIM($F40&amp;""))="YES","Yes",IF(UPPER(TRIM($F40&amp;""))="NO","No",IF(N($K40)&gt;0,IFERROR(INDEX('Paste your export here'!$AI$2:$AI$301,MATCH($A40,'Paste your export here'!$AG$2:$AG$301,0)),""),"")))</f>
        <v/>
      </c>
      <c r="N40" s="21">
        <f>IF($M40="Yes",IF(UPPER(TRIM($F40&amp;""))="YES",MAX(1,N($G40)),IFERROR(INDEX('Paste your export here'!$AO$2:$AO$301,MATCH($A40,'Paste your export here'!$AG$2:$AG$301,0)),1)),IF($M40="No",0,""))</f>
        <v/>
      </c>
      <c r="O40" s="22">
        <f>IF($M40&lt;&gt;"Yes","",IF(UPPER(TRIM($F40&amp;""))="YES",TRIM($H40&amp;""),IFERROR(INDEX('Paste your export here'!$AL$2:$AL$301,MATCH($A40,'Paste your export here'!$AG$2:$AG$301,0))&amp;"","")))</f>
        <v/>
      </c>
      <c r="P40" s="22">
        <f>IF(OR($M40&lt;&gt;"Yes",UPPER(TRIM($F40&amp;""))="YES"),"",IFERROR(INDEX('Paste your export here'!$AK$2:$AK$301,MATCH($A40,'Paste your export here'!$AG$2:$AG$301,0))&amp;"",""))</f>
        <v/>
      </c>
      <c r="Q40" s="22">
        <f>IF($M40&lt;&gt;"Yes","",IF(UPPER(TRIM($F40&amp;""))="YES",TRIM($I40&amp;""),IFERROR(INDEX('Paste your export here'!$AM$2:$AM$301,MATCH($A40,'Paste your export here'!$AG$2:$AG$301,0))&amp;"","")))</f>
        <v/>
      </c>
      <c r="R40" s="22">
        <f>IF(N($K40)=0,"",IFERROR(INDEX('Paste your export here'!$AN$2:$AN$301,MATCH($A40,'Paste your export here'!$AG$2:$AG$301,0))&amp;"",""))</f>
        <v/>
      </c>
      <c r="S40" s="21">
        <f>IF($A40&amp;$B40="","",IF($L40="No",IF(TRIM($E40&amp;"")="","Not invited yet","Chase reply"),IF(AND(ISNUMBER($C40),N($N40)&gt;$C40),"Over party size",IF(AND($P40&lt;&gt;"",UPPER(TRIM($D40&amp;""))&lt;&gt;"YES"),"Check plus-one",IF(N($K40)&gt;1,"Two replies","")))))</f>
        <v/>
      </c>
      <c r="T40" s="22">
        <f>IF(OR($A40="",TRIM(Settings!$B$2&amp;"")=""),"",TRIM(Settings!$B$2)&amp;IF(ISNUMBER(FIND("?",Settings!$B$2)),"&amp;","?")&amp;TRIM(Settings!$B$3)&amp;"="&amp;TRIM($A40))</f>
        <v/>
      </c>
    </row>
    <row r="41">
      <c r="A41" s="23" t="n"/>
      <c r="B41" s="24" t="n"/>
      <c r="C41" s="23" t="n"/>
      <c r="D41" s="23" t="n"/>
      <c r="E41" s="25" t="n"/>
      <c r="F41" s="23" t="n"/>
      <c r="G41" s="23" t="n"/>
      <c r="H41" s="24" t="n"/>
      <c r="I41" s="24" t="n"/>
      <c r="J41" s="24" t="n"/>
      <c r="K41" s="21">
        <f>IF($A41="","",COUNTIF('Paste your export here'!$AE$2:$AE$301,$A41))</f>
        <v/>
      </c>
      <c r="L41" s="21">
        <f>IF($A41&amp;$B41="","",IF(OR(TRIM($F41&amp;"")&lt;&gt;"",N($K41)&gt;0),"Yes","No"))</f>
        <v/>
      </c>
      <c r="M41" s="21">
        <f>IF(UPPER(TRIM($F41&amp;""))="YES","Yes",IF(UPPER(TRIM($F41&amp;""))="NO","No",IF(N($K41)&gt;0,IFERROR(INDEX('Paste your export here'!$AI$2:$AI$301,MATCH($A41,'Paste your export here'!$AG$2:$AG$301,0)),""),"")))</f>
        <v/>
      </c>
      <c r="N41" s="21">
        <f>IF($M41="Yes",IF(UPPER(TRIM($F41&amp;""))="YES",MAX(1,N($G41)),IFERROR(INDEX('Paste your export here'!$AO$2:$AO$301,MATCH($A41,'Paste your export here'!$AG$2:$AG$301,0)),1)),IF($M41="No",0,""))</f>
        <v/>
      </c>
      <c r="O41" s="22">
        <f>IF($M41&lt;&gt;"Yes","",IF(UPPER(TRIM($F41&amp;""))="YES",TRIM($H41&amp;""),IFERROR(INDEX('Paste your export here'!$AL$2:$AL$301,MATCH($A41,'Paste your export here'!$AG$2:$AG$301,0))&amp;"","")))</f>
        <v/>
      </c>
      <c r="P41" s="22">
        <f>IF(OR($M41&lt;&gt;"Yes",UPPER(TRIM($F41&amp;""))="YES"),"",IFERROR(INDEX('Paste your export here'!$AK$2:$AK$301,MATCH($A41,'Paste your export here'!$AG$2:$AG$301,0))&amp;"",""))</f>
        <v/>
      </c>
      <c r="Q41" s="22">
        <f>IF($M41&lt;&gt;"Yes","",IF(UPPER(TRIM($F41&amp;""))="YES",TRIM($I41&amp;""),IFERROR(INDEX('Paste your export here'!$AM$2:$AM$301,MATCH($A41,'Paste your export here'!$AG$2:$AG$301,0))&amp;"","")))</f>
        <v/>
      </c>
      <c r="R41" s="22">
        <f>IF(N($K41)=0,"",IFERROR(INDEX('Paste your export here'!$AN$2:$AN$301,MATCH($A41,'Paste your export here'!$AG$2:$AG$301,0))&amp;"",""))</f>
        <v/>
      </c>
      <c r="S41" s="21">
        <f>IF($A41&amp;$B41="","",IF($L41="No",IF(TRIM($E41&amp;"")="","Not invited yet","Chase reply"),IF(AND(ISNUMBER($C41),N($N41)&gt;$C41),"Over party size",IF(AND($P41&lt;&gt;"",UPPER(TRIM($D41&amp;""))&lt;&gt;"YES"),"Check plus-one",IF(N($K41)&gt;1,"Two replies","")))))</f>
        <v/>
      </c>
      <c r="T41" s="22">
        <f>IF(OR($A41="",TRIM(Settings!$B$2&amp;"")=""),"",TRIM(Settings!$B$2)&amp;IF(ISNUMBER(FIND("?",Settings!$B$2)),"&amp;","?")&amp;TRIM(Settings!$B$3)&amp;"="&amp;TRIM($A41))</f>
        <v/>
      </c>
    </row>
    <row r="42">
      <c r="A42" s="23" t="n"/>
      <c r="B42" s="24" t="n"/>
      <c r="C42" s="23" t="n"/>
      <c r="D42" s="23" t="n"/>
      <c r="E42" s="25" t="n"/>
      <c r="F42" s="23" t="n"/>
      <c r="G42" s="23" t="n"/>
      <c r="H42" s="24" t="n"/>
      <c r="I42" s="24" t="n"/>
      <c r="J42" s="24" t="n"/>
      <c r="K42" s="21">
        <f>IF($A42="","",COUNTIF('Paste your export here'!$AE$2:$AE$301,$A42))</f>
        <v/>
      </c>
      <c r="L42" s="21">
        <f>IF($A42&amp;$B42="","",IF(OR(TRIM($F42&amp;"")&lt;&gt;"",N($K42)&gt;0),"Yes","No"))</f>
        <v/>
      </c>
      <c r="M42" s="21">
        <f>IF(UPPER(TRIM($F42&amp;""))="YES","Yes",IF(UPPER(TRIM($F42&amp;""))="NO","No",IF(N($K42)&gt;0,IFERROR(INDEX('Paste your export here'!$AI$2:$AI$301,MATCH($A42,'Paste your export here'!$AG$2:$AG$301,0)),""),"")))</f>
        <v/>
      </c>
      <c r="N42" s="21">
        <f>IF($M42="Yes",IF(UPPER(TRIM($F42&amp;""))="YES",MAX(1,N($G42)),IFERROR(INDEX('Paste your export here'!$AO$2:$AO$301,MATCH($A42,'Paste your export here'!$AG$2:$AG$301,0)),1)),IF($M42="No",0,""))</f>
        <v/>
      </c>
      <c r="O42" s="22">
        <f>IF($M42&lt;&gt;"Yes","",IF(UPPER(TRIM($F42&amp;""))="YES",TRIM($H42&amp;""),IFERROR(INDEX('Paste your export here'!$AL$2:$AL$301,MATCH($A42,'Paste your export here'!$AG$2:$AG$301,0))&amp;"","")))</f>
        <v/>
      </c>
      <c r="P42" s="22">
        <f>IF(OR($M42&lt;&gt;"Yes",UPPER(TRIM($F42&amp;""))="YES"),"",IFERROR(INDEX('Paste your export here'!$AK$2:$AK$301,MATCH($A42,'Paste your export here'!$AG$2:$AG$301,0))&amp;"",""))</f>
        <v/>
      </c>
      <c r="Q42" s="22">
        <f>IF($M42&lt;&gt;"Yes","",IF(UPPER(TRIM($F42&amp;""))="YES",TRIM($I42&amp;""),IFERROR(INDEX('Paste your export here'!$AM$2:$AM$301,MATCH($A42,'Paste your export here'!$AG$2:$AG$301,0))&amp;"","")))</f>
        <v/>
      </c>
      <c r="R42" s="22">
        <f>IF(N($K42)=0,"",IFERROR(INDEX('Paste your export here'!$AN$2:$AN$301,MATCH($A42,'Paste your export here'!$AG$2:$AG$301,0))&amp;"",""))</f>
        <v/>
      </c>
      <c r="S42" s="21">
        <f>IF($A42&amp;$B42="","",IF($L42="No",IF(TRIM($E42&amp;"")="","Not invited yet","Chase reply"),IF(AND(ISNUMBER($C42),N($N42)&gt;$C42),"Over party size",IF(AND($P42&lt;&gt;"",UPPER(TRIM($D42&amp;""))&lt;&gt;"YES"),"Check plus-one",IF(N($K42)&gt;1,"Two replies","")))))</f>
        <v/>
      </c>
      <c r="T42" s="22">
        <f>IF(OR($A42="",TRIM(Settings!$B$2&amp;"")=""),"",TRIM(Settings!$B$2)&amp;IF(ISNUMBER(FIND("?",Settings!$B$2)),"&amp;","?")&amp;TRIM(Settings!$B$3)&amp;"="&amp;TRIM($A42))</f>
        <v/>
      </c>
    </row>
    <row r="43">
      <c r="A43" s="23" t="n"/>
      <c r="B43" s="24" t="n"/>
      <c r="C43" s="23" t="n"/>
      <c r="D43" s="23" t="n"/>
      <c r="E43" s="25" t="n"/>
      <c r="F43" s="23" t="n"/>
      <c r="G43" s="23" t="n"/>
      <c r="H43" s="24" t="n"/>
      <c r="I43" s="24" t="n"/>
      <c r="J43" s="24" t="n"/>
      <c r="K43" s="21">
        <f>IF($A43="","",COUNTIF('Paste your export here'!$AE$2:$AE$301,$A43))</f>
        <v/>
      </c>
      <c r="L43" s="21">
        <f>IF($A43&amp;$B43="","",IF(OR(TRIM($F43&amp;"")&lt;&gt;"",N($K43)&gt;0),"Yes","No"))</f>
        <v/>
      </c>
      <c r="M43" s="21">
        <f>IF(UPPER(TRIM($F43&amp;""))="YES","Yes",IF(UPPER(TRIM($F43&amp;""))="NO","No",IF(N($K43)&gt;0,IFERROR(INDEX('Paste your export here'!$AI$2:$AI$301,MATCH($A43,'Paste your export here'!$AG$2:$AG$301,0)),""),"")))</f>
        <v/>
      </c>
      <c r="N43" s="21">
        <f>IF($M43="Yes",IF(UPPER(TRIM($F43&amp;""))="YES",MAX(1,N($G43)),IFERROR(INDEX('Paste your export here'!$AO$2:$AO$301,MATCH($A43,'Paste your export here'!$AG$2:$AG$301,0)),1)),IF($M43="No",0,""))</f>
        <v/>
      </c>
      <c r="O43" s="22">
        <f>IF($M43&lt;&gt;"Yes","",IF(UPPER(TRIM($F43&amp;""))="YES",TRIM($H43&amp;""),IFERROR(INDEX('Paste your export here'!$AL$2:$AL$301,MATCH($A43,'Paste your export here'!$AG$2:$AG$301,0))&amp;"","")))</f>
        <v/>
      </c>
      <c r="P43" s="22">
        <f>IF(OR($M43&lt;&gt;"Yes",UPPER(TRIM($F43&amp;""))="YES"),"",IFERROR(INDEX('Paste your export here'!$AK$2:$AK$301,MATCH($A43,'Paste your export here'!$AG$2:$AG$301,0))&amp;"",""))</f>
        <v/>
      </c>
      <c r="Q43" s="22">
        <f>IF($M43&lt;&gt;"Yes","",IF(UPPER(TRIM($F43&amp;""))="YES",TRIM($I43&amp;""),IFERROR(INDEX('Paste your export here'!$AM$2:$AM$301,MATCH($A43,'Paste your export here'!$AG$2:$AG$301,0))&amp;"","")))</f>
        <v/>
      </c>
      <c r="R43" s="22">
        <f>IF(N($K43)=0,"",IFERROR(INDEX('Paste your export here'!$AN$2:$AN$301,MATCH($A43,'Paste your export here'!$AG$2:$AG$301,0))&amp;"",""))</f>
        <v/>
      </c>
      <c r="S43" s="21">
        <f>IF($A43&amp;$B43="","",IF($L43="No",IF(TRIM($E43&amp;"")="","Not invited yet","Chase reply"),IF(AND(ISNUMBER($C43),N($N43)&gt;$C43),"Over party size",IF(AND($P43&lt;&gt;"",UPPER(TRIM($D43&amp;""))&lt;&gt;"YES"),"Check plus-one",IF(N($K43)&gt;1,"Two replies","")))))</f>
        <v/>
      </c>
      <c r="T43" s="22">
        <f>IF(OR($A43="",TRIM(Settings!$B$2&amp;"")=""),"",TRIM(Settings!$B$2)&amp;IF(ISNUMBER(FIND("?",Settings!$B$2)),"&amp;","?")&amp;TRIM(Settings!$B$3)&amp;"="&amp;TRIM($A43))</f>
        <v/>
      </c>
    </row>
    <row r="44">
      <c r="A44" s="23" t="n"/>
      <c r="B44" s="24" t="n"/>
      <c r="C44" s="23" t="n"/>
      <c r="D44" s="23" t="n"/>
      <c r="E44" s="25" t="n"/>
      <c r="F44" s="23" t="n"/>
      <c r="G44" s="23" t="n"/>
      <c r="H44" s="24" t="n"/>
      <c r="I44" s="24" t="n"/>
      <c r="J44" s="24" t="n"/>
      <c r="K44" s="21">
        <f>IF($A44="","",COUNTIF('Paste your export here'!$AE$2:$AE$301,$A44))</f>
        <v/>
      </c>
      <c r="L44" s="21">
        <f>IF($A44&amp;$B44="","",IF(OR(TRIM($F44&amp;"")&lt;&gt;"",N($K44)&gt;0),"Yes","No"))</f>
        <v/>
      </c>
      <c r="M44" s="21">
        <f>IF(UPPER(TRIM($F44&amp;""))="YES","Yes",IF(UPPER(TRIM($F44&amp;""))="NO","No",IF(N($K44)&gt;0,IFERROR(INDEX('Paste your export here'!$AI$2:$AI$301,MATCH($A44,'Paste your export here'!$AG$2:$AG$301,0)),""),"")))</f>
        <v/>
      </c>
      <c r="N44" s="21">
        <f>IF($M44="Yes",IF(UPPER(TRIM($F44&amp;""))="YES",MAX(1,N($G44)),IFERROR(INDEX('Paste your export here'!$AO$2:$AO$301,MATCH($A44,'Paste your export here'!$AG$2:$AG$301,0)),1)),IF($M44="No",0,""))</f>
        <v/>
      </c>
      <c r="O44" s="22">
        <f>IF($M44&lt;&gt;"Yes","",IF(UPPER(TRIM($F44&amp;""))="YES",TRIM($H44&amp;""),IFERROR(INDEX('Paste your export here'!$AL$2:$AL$301,MATCH($A44,'Paste your export here'!$AG$2:$AG$301,0))&amp;"","")))</f>
        <v/>
      </c>
      <c r="P44" s="22">
        <f>IF(OR($M44&lt;&gt;"Yes",UPPER(TRIM($F44&amp;""))="YES"),"",IFERROR(INDEX('Paste your export here'!$AK$2:$AK$301,MATCH($A44,'Paste your export here'!$AG$2:$AG$301,0))&amp;"",""))</f>
        <v/>
      </c>
      <c r="Q44" s="22">
        <f>IF($M44&lt;&gt;"Yes","",IF(UPPER(TRIM($F44&amp;""))="YES",TRIM($I44&amp;""),IFERROR(INDEX('Paste your export here'!$AM$2:$AM$301,MATCH($A44,'Paste your export here'!$AG$2:$AG$301,0))&amp;"","")))</f>
        <v/>
      </c>
      <c r="R44" s="22">
        <f>IF(N($K44)=0,"",IFERROR(INDEX('Paste your export here'!$AN$2:$AN$301,MATCH($A44,'Paste your export here'!$AG$2:$AG$301,0))&amp;"",""))</f>
        <v/>
      </c>
      <c r="S44" s="21">
        <f>IF($A44&amp;$B44="","",IF($L44="No",IF(TRIM($E44&amp;"")="","Not invited yet","Chase reply"),IF(AND(ISNUMBER($C44),N($N44)&gt;$C44),"Over party size",IF(AND($P44&lt;&gt;"",UPPER(TRIM($D44&amp;""))&lt;&gt;"YES"),"Check plus-one",IF(N($K44)&gt;1,"Two replies","")))))</f>
        <v/>
      </c>
      <c r="T44" s="22">
        <f>IF(OR($A44="",TRIM(Settings!$B$2&amp;"")=""),"",TRIM(Settings!$B$2)&amp;IF(ISNUMBER(FIND("?",Settings!$B$2)),"&amp;","?")&amp;TRIM(Settings!$B$3)&amp;"="&amp;TRIM($A44))</f>
        <v/>
      </c>
    </row>
    <row r="45">
      <c r="A45" s="23" t="n"/>
      <c r="B45" s="24" t="n"/>
      <c r="C45" s="23" t="n"/>
      <c r="D45" s="23" t="n"/>
      <c r="E45" s="25" t="n"/>
      <c r="F45" s="23" t="n"/>
      <c r="G45" s="23" t="n"/>
      <c r="H45" s="24" t="n"/>
      <c r="I45" s="24" t="n"/>
      <c r="J45" s="24" t="n"/>
      <c r="K45" s="21">
        <f>IF($A45="","",COUNTIF('Paste your export here'!$AE$2:$AE$301,$A45))</f>
        <v/>
      </c>
      <c r="L45" s="21">
        <f>IF($A45&amp;$B45="","",IF(OR(TRIM($F45&amp;"")&lt;&gt;"",N($K45)&gt;0),"Yes","No"))</f>
        <v/>
      </c>
      <c r="M45" s="21">
        <f>IF(UPPER(TRIM($F45&amp;""))="YES","Yes",IF(UPPER(TRIM($F45&amp;""))="NO","No",IF(N($K45)&gt;0,IFERROR(INDEX('Paste your export here'!$AI$2:$AI$301,MATCH($A45,'Paste your export here'!$AG$2:$AG$301,0)),""),"")))</f>
        <v/>
      </c>
      <c r="N45" s="21">
        <f>IF($M45="Yes",IF(UPPER(TRIM($F45&amp;""))="YES",MAX(1,N($G45)),IFERROR(INDEX('Paste your export here'!$AO$2:$AO$301,MATCH($A45,'Paste your export here'!$AG$2:$AG$301,0)),1)),IF($M45="No",0,""))</f>
        <v/>
      </c>
      <c r="O45" s="22">
        <f>IF($M45&lt;&gt;"Yes","",IF(UPPER(TRIM($F45&amp;""))="YES",TRIM($H45&amp;""),IFERROR(INDEX('Paste your export here'!$AL$2:$AL$301,MATCH($A45,'Paste your export here'!$AG$2:$AG$301,0))&amp;"","")))</f>
        <v/>
      </c>
      <c r="P45" s="22">
        <f>IF(OR($M45&lt;&gt;"Yes",UPPER(TRIM($F45&amp;""))="YES"),"",IFERROR(INDEX('Paste your export here'!$AK$2:$AK$301,MATCH($A45,'Paste your export here'!$AG$2:$AG$301,0))&amp;"",""))</f>
        <v/>
      </c>
      <c r="Q45" s="22">
        <f>IF($M45&lt;&gt;"Yes","",IF(UPPER(TRIM($F45&amp;""))="YES",TRIM($I45&amp;""),IFERROR(INDEX('Paste your export here'!$AM$2:$AM$301,MATCH($A45,'Paste your export here'!$AG$2:$AG$301,0))&amp;"","")))</f>
        <v/>
      </c>
      <c r="R45" s="22">
        <f>IF(N($K45)=0,"",IFERROR(INDEX('Paste your export here'!$AN$2:$AN$301,MATCH($A45,'Paste your export here'!$AG$2:$AG$301,0))&amp;"",""))</f>
        <v/>
      </c>
      <c r="S45" s="21">
        <f>IF($A45&amp;$B45="","",IF($L45="No",IF(TRIM($E45&amp;"")="","Not invited yet","Chase reply"),IF(AND(ISNUMBER($C45),N($N45)&gt;$C45),"Over party size",IF(AND($P45&lt;&gt;"",UPPER(TRIM($D45&amp;""))&lt;&gt;"YES"),"Check plus-one",IF(N($K45)&gt;1,"Two replies","")))))</f>
        <v/>
      </c>
      <c r="T45" s="22">
        <f>IF(OR($A45="",TRIM(Settings!$B$2&amp;"")=""),"",TRIM(Settings!$B$2)&amp;IF(ISNUMBER(FIND("?",Settings!$B$2)),"&amp;","?")&amp;TRIM(Settings!$B$3)&amp;"="&amp;TRIM($A45))</f>
        <v/>
      </c>
    </row>
    <row r="46">
      <c r="A46" s="23" t="n"/>
      <c r="B46" s="24" t="n"/>
      <c r="C46" s="23" t="n"/>
      <c r="D46" s="23" t="n"/>
      <c r="E46" s="25" t="n"/>
      <c r="F46" s="23" t="n"/>
      <c r="G46" s="23" t="n"/>
      <c r="H46" s="24" t="n"/>
      <c r="I46" s="24" t="n"/>
      <c r="J46" s="24" t="n"/>
      <c r="K46" s="21">
        <f>IF($A46="","",COUNTIF('Paste your export here'!$AE$2:$AE$301,$A46))</f>
        <v/>
      </c>
      <c r="L46" s="21">
        <f>IF($A46&amp;$B46="","",IF(OR(TRIM($F46&amp;"")&lt;&gt;"",N($K46)&gt;0),"Yes","No"))</f>
        <v/>
      </c>
      <c r="M46" s="21">
        <f>IF(UPPER(TRIM($F46&amp;""))="YES","Yes",IF(UPPER(TRIM($F46&amp;""))="NO","No",IF(N($K46)&gt;0,IFERROR(INDEX('Paste your export here'!$AI$2:$AI$301,MATCH($A46,'Paste your export here'!$AG$2:$AG$301,0)),""),"")))</f>
        <v/>
      </c>
      <c r="N46" s="21">
        <f>IF($M46="Yes",IF(UPPER(TRIM($F46&amp;""))="YES",MAX(1,N($G46)),IFERROR(INDEX('Paste your export here'!$AO$2:$AO$301,MATCH($A46,'Paste your export here'!$AG$2:$AG$301,0)),1)),IF($M46="No",0,""))</f>
        <v/>
      </c>
      <c r="O46" s="22">
        <f>IF($M46&lt;&gt;"Yes","",IF(UPPER(TRIM($F46&amp;""))="YES",TRIM($H46&amp;""),IFERROR(INDEX('Paste your export here'!$AL$2:$AL$301,MATCH($A46,'Paste your export here'!$AG$2:$AG$301,0))&amp;"","")))</f>
        <v/>
      </c>
      <c r="P46" s="22">
        <f>IF(OR($M46&lt;&gt;"Yes",UPPER(TRIM($F46&amp;""))="YES"),"",IFERROR(INDEX('Paste your export here'!$AK$2:$AK$301,MATCH($A46,'Paste your export here'!$AG$2:$AG$301,0))&amp;"",""))</f>
        <v/>
      </c>
      <c r="Q46" s="22">
        <f>IF($M46&lt;&gt;"Yes","",IF(UPPER(TRIM($F46&amp;""))="YES",TRIM($I46&amp;""),IFERROR(INDEX('Paste your export here'!$AM$2:$AM$301,MATCH($A46,'Paste your export here'!$AG$2:$AG$301,0))&amp;"","")))</f>
        <v/>
      </c>
      <c r="R46" s="22">
        <f>IF(N($K46)=0,"",IFERROR(INDEX('Paste your export here'!$AN$2:$AN$301,MATCH($A46,'Paste your export here'!$AG$2:$AG$301,0))&amp;"",""))</f>
        <v/>
      </c>
      <c r="S46" s="21">
        <f>IF($A46&amp;$B46="","",IF($L46="No",IF(TRIM($E46&amp;"")="","Not invited yet","Chase reply"),IF(AND(ISNUMBER($C46),N($N46)&gt;$C46),"Over party size",IF(AND($P46&lt;&gt;"",UPPER(TRIM($D46&amp;""))&lt;&gt;"YES"),"Check plus-one",IF(N($K46)&gt;1,"Two replies","")))))</f>
        <v/>
      </c>
      <c r="T46" s="22">
        <f>IF(OR($A46="",TRIM(Settings!$B$2&amp;"")=""),"",TRIM(Settings!$B$2)&amp;IF(ISNUMBER(FIND("?",Settings!$B$2)),"&amp;","?")&amp;TRIM(Settings!$B$3)&amp;"="&amp;TRIM($A46))</f>
        <v/>
      </c>
    </row>
    <row r="47">
      <c r="A47" s="23" t="n"/>
      <c r="B47" s="24" t="n"/>
      <c r="C47" s="23" t="n"/>
      <c r="D47" s="23" t="n"/>
      <c r="E47" s="25" t="n"/>
      <c r="F47" s="23" t="n"/>
      <c r="G47" s="23" t="n"/>
      <c r="H47" s="24" t="n"/>
      <c r="I47" s="24" t="n"/>
      <c r="J47" s="24" t="n"/>
      <c r="K47" s="21">
        <f>IF($A47="","",COUNTIF('Paste your export here'!$AE$2:$AE$301,$A47))</f>
        <v/>
      </c>
      <c r="L47" s="21">
        <f>IF($A47&amp;$B47="","",IF(OR(TRIM($F47&amp;"")&lt;&gt;"",N($K47)&gt;0),"Yes","No"))</f>
        <v/>
      </c>
      <c r="M47" s="21">
        <f>IF(UPPER(TRIM($F47&amp;""))="YES","Yes",IF(UPPER(TRIM($F47&amp;""))="NO","No",IF(N($K47)&gt;0,IFERROR(INDEX('Paste your export here'!$AI$2:$AI$301,MATCH($A47,'Paste your export here'!$AG$2:$AG$301,0)),""),"")))</f>
        <v/>
      </c>
      <c r="N47" s="21">
        <f>IF($M47="Yes",IF(UPPER(TRIM($F47&amp;""))="YES",MAX(1,N($G47)),IFERROR(INDEX('Paste your export here'!$AO$2:$AO$301,MATCH($A47,'Paste your export here'!$AG$2:$AG$301,0)),1)),IF($M47="No",0,""))</f>
        <v/>
      </c>
      <c r="O47" s="22">
        <f>IF($M47&lt;&gt;"Yes","",IF(UPPER(TRIM($F47&amp;""))="YES",TRIM($H47&amp;""),IFERROR(INDEX('Paste your export here'!$AL$2:$AL$301,MATCH($A47,'Paste your export here'!$AG$2:$AG$301,0))&amp;"","")))</f>
        <v/>
      </c>
      <c r="P47" s="22">
        <f>IF(OR($M47&lt;&gt;"Yes",UPPER(TRIM($F47&amp;""))="YES"),"",IFERROR(INDEX('Paste your export here'!$AK$2:$AK$301,MATCH($A47,'Paste your export here'!$AG$2:$AG$301,0))&amp;"",""))</f>
        <v/>
      </c>
      <c r="Q47" s="22">
        <f>IF($M47&lt;&gt;"Yes","",IF(UPPER(TRIM($F47&amp;""))="YES",TRIM($I47&amp;""),IFERROR(INDEX('Paste your export here'!$AM$2:$AM$301,MATCH($A47,'Paste your export here'!$AG$2:$AG$301,0))&amp;"","")))</f>
        <v/>
      </c>
      <c r="R47" s="22">
        <f>IF(N($K47)=0,"",IFERROR(INDEX('Paste your export here'!$AN$2:$AN$301,MATCH($A47,'Paste your export here'!$AG$2:$AG$301,0))&amp;"",""))</f>
        <v/>
      </c>
      <c r="S47" s="21">
        <f>IF($A47&amp;$B47="","",IF($L47="No",IF(TRIM($E47&amp;"")="","Not invited yet","Chase reply"),IF(AND(ISNUMBER($C47),N($N47)&gt;$C47),"Over party size",IF(AND($P47&lt;&gt;"",UPPER(TRIM($D47&amp;""))&lt;&gt;"YES"),"Check plus-one",IF(N($K47)&gt;1,"Two replies","")))))</f>
        <v/>
      </c>
      <c r="T47" s="22">
        <f>IF(OR($A47="",TRIM(Settings!$B$2&amp;"")=""),"",TRIM(Settings!$B$2)&amp;IF(ISNUMBER(FIND("?",Settings!$B$2)),"&amp;","?")&amp;TRIM(Settings!$B$3)&amp;"="&amp;TRIM($A47))</f>
        <v/>
      </c>
    </row>
    <row r="48">
      <c r="A48" s="23" t="n"/>
      <c r="B48" s="24" t="n"/>
      <c r="C48" s="23" t="n"/>
      <c r="D48" s="23" t="n"/>
      <c r="E48" s="25" t="n"/>
      <c r="F48" s="23" t="n"/>
      <c r="G48" s="23" t="n"/>
      <c r="H48" s="24" t="n"/>
      <c r="I48" s="24" t="n"/>
      <c r="J48" s="24" t="n"/>
      <c r="K48" s="21">
        <f>IF($A48="","",COUNTIF('Paste your export here'!$AE$2:$AE$301,$A48))</f>
        <v/>
      </c>
      <c r="L48" s="21">
        <f>IF($A48&amp;$B48="","",IF(OR(TRIM($F48&amp;"")&lt;&gt;"",N($K48)&gt;0),"Yes","No"))</f>
        <v/>
      </c>
      <c r="M48" s="21">
        <f>IF(UPPER(TRIM($F48&amp;""))="YES","Yes",IF(UPPER(TRIM($F48&amp;""))="NO","No",IF(N($K48)&gt;0,IFERROR(INDEX('Paste your export here'!$AI$2:$AI$301,MATCH($A48,'Paste your export here'!$AG$2:$AG$301,0)),""),"")))</f>
        <v/>
      </c>
      <c r="N48" s="21">
        <f>IF($M48="Yes",IF(UPPER(TRIM($F48&amp;""))="YES",MAX(1,N($G48)),IFERROR(INDEX('Paste your export here'!$AO$2:$AO$301,MATCH($A48,'Paste your export here'!$AG$2:$AG$301,0)),1)),IF($M48="No",0,""))</f>
        <v/>
      </c>
      <c r="O48" s="22">
        <f>IF($M48&lt;&gt;"Yes","",IF(UPPER(TRIM($F48&amp;""))="YES",TRIM($H48&amp;""),IFERROR(INDEX('Paste your export here'!$AL$2:$AL$301,MATCH($A48,'Paste your export here'!$AG$2:$AG$301,0))&amp;"","")))</f>
        <v/>
      </c>
      <c r="P48" s="22">
        <f>IF(OR($M48&lt;&gt;"Yes",UPPER(TRIM($F48&amp;""))="YES"),"",IFERROR(INDEX('Paste your export here'!$AK$2:$AK$301,MATCH($A48,'Paste your export here'!$AG$2:$AG$301,0))&amp;"",""))</f>
        <v/>
      </c>
      <c r="Q48" s="22">
        <f>IF($M48&lt;&gt;"Yes","",IF(UPPER(TRIM($F48&amp;""))="YES",TRIM($I48&amp;""),IFERROR(INDEX('Paste your export here'!$AM$2:$AM$301,MATCH($A48,'Paste your export here'!$AG$2:$AG$301,0))&amp;"","")))</f>
        <v/>
      </c>
      <c r="R48" s="22">
        <f>IF(N($K48)=0,"",IFERROR(INDEX('Paste your export here'!$AN$2:$AN$301,MATCH($A48,'Paste your export here'!$AG$2:$AG$301,0))&amp;"",""))</f>
        <v/>
      </c>
      <c r="S48" s="21">
        <f>IF($A48&amp;$B48="","",IF($L48="No",IF(TRIM($E48&amp;"")="","Not invited yet","Chase reply"),IF(AND(ISNUMBER($C48),N($N48)&gt;$C48),"Over party size",IF(AND($P48&lt;&gt;"",UPPER(TRIM($D48&amp;""))&lt;&gt;"YES"),"Check plus-one",IF(N($K48)&gt;1,"Two replies","")))))</f>
        <v/>
      </c>
      <c r="T48" s="22">
        <f>IF(OR($A48="",TRIM(Settings!$B$2&amp;"")=""),"",TRIM(Settings!$B$2)&amp;IF(ISNUMBER(FIND("?",Settings!$B$2)),"&amp;","?")&amp;TRIM(Settings!$B$3)&amp;"="&amp;TRIM($A48))</f>
        <v/>
      </c>
    </row>
    <row r="49">
      <c r="A49" s="23" t="n"/>
      <c r="B49" s="24" t="n"/>
      <c r="C49" s="23" t="n"/>
      <c r="D49" s="23" t="n"/>
      <c r="E49" s="25" t="n"/>
      <c r="F49" s="23" t="n"/>
      <c r="G49" s="23" t="n"/>
      <c r="H49" s="24" t="n"/>
      <c r="I49" s="24" t="n"/>
      <c r="J49" s="24" t="n"/>
      <c r="K49" s="21">
        <f>IF($A49="","",COUNTIF('Paste your export here'!$AE$2:$AE$301,$A49))</f>
        <v/>
      </c>
      <c r="L49" s="21">
        <f>IF($A49&amp;$B49="","",IF(OR(TRIM($F49&amp;"")&lt;&gt;"",N($K49)&gt;0),"Yes","No"))</f>
        <v/>
      </c>
      <c r="M49" s="21">
        <f>IF(UPPER(TRIM($F49&amp;""))="YES","Yes",IF(UPPER(TRIM($F49&amp;""))="NO","No",IF(N($K49)&gt;0,IFERROR(INDEX('Paste your export here'!$AI$2:$AI$301,MATCH($A49,'Paste your export here'!$AG$2:$AG$301,0)),""),"")))</f>
        <v/>
      </c>
      <c r="N49" s="21">
        <f>IF($M49="Yes",IF(UPPER(TRIM($F49&amp;""))="YES",MAX(1,N($G49)),IFERROR(INDEX('Paste your export here'!$AO$2:$AO$301,MATCH($A49,'Paste your export here'!$AG$2:$AG$301,0)),1)),IF($M49="No",0,""))</f>
        <v/>
      </c>
      <c r="O49" s="22">
        <f>IF($M49&lt;&gt;"Yes","",IF(UPPER(TRIM($F49&amp;""))="YES",TRIM($H49&amp;""),IFERROR(INDEX('Paste your export here'!$AL$2:$AL$301,MATCH($A49,'Paste your export here'!$AG$2:$AG$301,0))&amp;"","")))</f>
        <v/>
      </c>
      <c r="P49" s="22">
        <f>IF(OR($M49&lt;&gt;"Yes",UPPER(TRIM($F49&amp;""))="YES"),"",IFERROR(INDEX('Paste your export here'!$AK$2:$AK$301,MATCH($A49,'Paste your export here'!$AG$2:$AG$301,0))&amp;"",""))</f>
        <v/>
      </c>
      <c r="Q49" s="22">
        <f>IF($M49&lt;&gt;"Yes","",IF(UPPER(TRIM($F49&amp;""))="YES",TRIM($I49&amp;""),IFERROR(INDEX('Paste your export here'!$AM$2:$AM$301,MATCH($A49,'Paste your export here'!$AG$2:$AG$301,0))&amp;"","")))</f>
        <v/>
      </c>
      <c r="R49" s="22">
        <f>IF(N($K49)=0,"",IFERROR(INDEX('Paste your export here'!$AN$2:$AN$301,MATCH($A49,'Paste your export here'!$AG$2:$AG$301,0))&amp;"",""))</f>
        <v/>
      </c>
      <c r="S49" s="21">
        <f>IF($A49&amp;$B49="","",IF($L49="No",IF(TRIM($E49&amp;"")="","Not invited yet","Chase reply"),IF(AND(ISNUMBER($C49),N($N49)&gt;$C49),"Over party size",IF(AND($P49&lt;&gt;"",UPPER(TRIM($D49&amp;""))&lt;&gt;"YES"),"Check plus-one",IF(N($K49)&gt;1,"Two replies","")))))</f>
        <v/>
      </c>
      <c r="T49" s="22">
        <f>IF(OR($A49="",TRIM(Settings!$B$2&amp;"")=""),"",TRIM(Settings!$B$2)&amp;IF(ISNUMBER(FIND("?",Settings!$B$2)),"&amp;","?")&amp;TRIM(Settings!$B$3)&amp;"="&amp;TRIM($A49))</f>
        <v/>
      </c>
    </row>
    <row r="50">
      <c r="A50" s="23" t="n"/>
      <c r="B50" s="24" t="n"/>
      <c r="C50" s="23" t="n"/>
      <c r="D50" s="23" t="n"/>
      <c r="E50" s="25" t="n"/>
      <c r="F50" s="23" t="n"/>
      <c r="G50" s="23" t="n"/>
      <c r="H50" s="24" t="n"/>
      <c r="I50" s="24" t="n"/>
      <c r="J50" s="24" t="n"/>
      <c r="K50" s="21">
        <f>IF($A50="","",COUNTIF('Paste your export here'!$AE$2:$AE$301,$A50))</f>
        <v/>
      </c>
      <c r="L50" s="21">
        <f>IF($A50&amp;$B50="","",IF(OR(TRIM($F50&amp;"")&lt;&gt;"",N($K50)&gt;0),"Yes","No"))</f>
        <v/>
      </c>
      <c r="M50" s="21">
        <f>IF(UPPER(TRIM($F50&amp;""))="YES","Yes",IF(UPPER(TRIM($F50&amp;""))="NO","No",IF(N($K50)&gt;0,IFERROR(INDEX('Paste your export here'!$AI$2:$AI$301,MATCH($A50,'Paste your export here'!$AG$2:$AG$301,0)),""),"")))</f>
        <v/>
      </c>
      <c r="N50" s="21">
        <f>IF($M50="Yes",IF(UPPER(TRIM($F50&amp;""))="YES",MAX(1,N($G50)),IFERROR(INDEX('Paste your export here'!$AO$2:$AO$301,MATCH($A50,'Paste your export here'!$AG$2:$AG$301,0)),1)),IF($M50="No",0,""))</f>
        <v/>
      </c>
      <c r="O50" s="22">
        <f>IF($M50&lt;&gt;"Yes","",IF(UPPER(TRIM($F50&amp;""))="YES",TRIM($H50&amp;""),IFERROR(INDEX('Paste your export here'!$AL$2:$AL$301,MATCH($A50,'Paste your export here'!$AG$2:$AG$301,0))&amp;"","")))</f>
        <v/>
      </c>
      <c r="P50" s="22">
        <f>IF(OR($M50&lt;&gt;"Yes",UPPER(TRIM($F50&amp;""))="YES"),"",IFERROR(INDEX('Paste your export here'!$AK$2:$AK$301,MATCH($A50,'Paste your export here'!$AG$2:$AG$301,0))&amp;"",""))</f>
        <v/>
      </c>
      <c r="Q50" s="22">
        <f>IF($M50&lt;&gt;"Yes","",IF(UPPER(TRIM($F50&amp;""))="YES",TRIM($I50&amp;""),IFERROR(INDEX('Paste your export here'!$AM$2:$AM$301,MATCH($A50,'Paste your export here'!$AG$2:$AG$301,0))&amp;"","")))</f>
        <v/>
      </c>
      <c r="R50" s="22">
        <f>IF(N($K50)=0,"",IFERROR(INDEX('Paste your export here'!$AN$2:$AN$301,MATCH($A50,'Paste your export here'!$AG$2:$AG$301,0))&amp;"",""))</f>
        <v/>
      </c>
      <c r="S50" s="21">
        <f>IF($A50&amp;$B50="","",IF($L50="No",IF(TRIM($E50&amp;"")="","Not invited yet","Chase reply"),IF(AND(ISNUMBER($C50),N($N50)&gt;$C50),"Over party size",IF(AND($P50&lt;&gt;"",UPPER(TRIM($D50&amp;""))&lt;&gt;"YES"),"Check plus-one",IF(N($K50)&gt;1,"Two replies","")))))</f>
        <v/>
      </c>
      <c r="T50" s="22">
        <f>IF(OR($A50="",TRIM(Settings!$B$2&amp;"")=""),"",TRIM(Settings!$B$2)&amp;IF(ISNUMBER(FIND("?",Settings!$B$2)),"&amp;","?")&amp;TRIM(Settings!$B$3)&amp;"="&amp;TRIM($A50))</f>
        <v/>
      </c>
    </row>
    <row r="51">
      <c r="A51" s="23" t="n"/>
      <c r="B51" s="24" t="n"/>
      <c r="C51" s="23" t="n"/>
      <c r="D51" s="23" t="n"/>
      <c r="E51" s="25" t="n"/>
      <c r="F51" s="23" t="n"/>
      <c r="G51" s="23" t="n"/>
      <c r="H51" s="24" t="n"/>
      <c r="I51" s="24" t="n"/>
      <c r="J51" s="24" t="n"/>
      <c r="K51" s="21">
        <f>IF($A51="","",COUNTIF('Paste your export here'!$AE$2:$AE$301,$A51))</f>
        <v/>
      </c>
      <c r="L51" s="21">
        <f>IF($A51&amp;$B51="","",IF(OR(TRIM($F51&amp;"")&lt;&gt;"",N($K51)&gt;0),"Yes","No"))</f>
        <v/>
      </c>
      <c r="M51" s="21">
        <f>IF(UPPER(TRIM($F51&amp;""))="YES","Yes",IF(UPPER(TRIM($F51&amp;""))="NO","No",IF(N($K51)&gt;0,IFERROR(INDEX('Paste your export here'!$AI$2:$AI$301,MATCH($A51,'Paste your export here'!$AG$2:$AG$301,0)),""),"")))</f>
        <v/>
      </c>
      <c r="N51" s="21">
        <f>IF($M51="Yes",IF(UPPER(TRIM($F51&amp;""))="YES",MAX(1,N($G51)),IFERROR(INDEX('Paste your export here'!$AO$2:$AO$301,MATCH($A51,'Paste your export here'!$AG$2:$AG$301,0)),1)),IF($M51="No",0,""))</f>
        <v/>
      </c>
      <c r="O51" s="22">
        <f>IF($M51&lt;&gt;"Yes","",IF(UPPER(TRIM($F51&amp;""))="YES",TRIM($H51&amp;""),IFERROR(INDEX('Paste your export here'!$AL$2:$AL$301,MATCH($A51,'Paste your export here'!$AG$2:$AG$301,0))&amp;"","")))</f>
        <v/>
      </c>
      <c r="P51" s="22">
        <f>IF(OR($M51&lt;&gt;"Yes",UPPER(TRIM($F51&amp;""))="YES"),"",IFERROR(INDEX('Paste your export here'!$AK$2:$AK$301,MATCH($A51,'Paste your export here'!$AG$2:$AG$301,0))&amp;"",""))</f>
        <v/>
      </c>
      <c r="Q51" s="22">
        <f>IF($M51&lt;&gt;"Yes","",IF(UPPER(TRIM($F51&amp;""))="YES",TRIM($I51&amp;""),IFERROR(INDEX('Paste your export here'!$AM$2:$AM$301,MATCH($A51,'Paste your export here'!$AG$2:$AG$301,0))&amp;"","")))</f>
        <v/>
      </c>
      <c r="R51" s="22">
        <f>IF(N($K51)=0,"",IFERROR(INDEX('Paste your export here'!$AN$2:$AN$301,MATCH($A51,'Paste your export here'!$AG$2:$AG$301,0))&amp;"",""))</f>
        <v/>
      </c>
      <c r="S51" s="21">
        <f>IF($A51&amp;$B51="","",IF($L51="No",IF(TRIM($E51&amp;"")="","Not invited yet","Chase reply"),IF(AND(ISNUMBER($C51),N($N51)&gt;$C51),"Over party size",IF(AND($P51&lt;&gt;"",UPPER(TRIM($D51&amp;""))&lt;&gt;"YES"),"Check plus-one",IF(N($K51)&gt;1,"Two replies","")))))</f>
        <v/>
      </c>
      <c r="T51" s="22">
        <f>IF(OR($A51="",TRIM(Settings!$B$2&amp;"")=""),"",TRIM(Settings!$B$2)&amp;IF(ISNUMBER(FIND("?",Settings!$B$2)),"&amp;","?")&amp;TRIM(Settings!$B$3)&amp;"="&amp;TRIM($A51))</f>
        <v/>
      </c>
    </row>
    <row r="52">
      <c r="A52" s="23" t="n"/>
      <c r="B52" s="24" t="n"/>
      <c r="C52" s="23" t="n"/>
      <c r="D52" s="23" t="n"/>
      <c r="E52" s="25" t="n"/>
      <c r="F52" s="23" t="n"/>
      <c r="G52" s="23" t="n"/>
      <c r="H52" s="24" t="n"/>
      <c r="I52" s="24" t="n"/>
      <c r="J52" s="24" t="n"/>
      <c r="K52" s="21">
        <f>IF($A52="","",COUNTIF('Paste your export here'!$AE$2:$AE$301,$A52))</f>
        <v/>
      </c>
      <c r="L52" s="21">
        <f>IF($A52&amp;$B52="","",IF(OR(TRIM($F52&amp;"")&lt;&gt;"",N($K52)&gt;0),"Yes","No"))</f>
        <v/>
      </c>
      <c r="M52" s="21">
        <f>IF(UPPER(TRIM($F52&amp;""))="YES","Yes",IF(UPPER(TRIM($F52&amp;""))="NO","No",IF(N($K52)&gt;0,IFERROR(INDEX('Paste your export here'!$AI$2:$AI$301,MATCH($A52,'Paste your export here'!$AG$2:$AG$301,0)),""),"")))</f>
        <v/>
      </c>
      <c r="N52" s="21">
        <f>IF($M52="Yes",IF(UPPER(TRIM($F52&amp;""))="YES",MAX(1,N($G52)),IFERROR(INDEX('Paste your export here'!$AO$2:$AO$301,MATCH($A52,'Paste your export here'!$AG$2:$AG$301,0)),1)),IF($M52="No",0,""))</f>
        <v/>
      </c>
      <c r="O52" s="22">
        <f>IF($M52&lt;&gt;"Yes","",IF(UPPER(TRIM($F52&amp;""))="YES",TRIM($H52&amp;""),IFERROR(INDEX('Paste your export here'!$AL$2:$AL$301,MATCH($A52,'Paste your export here'!$AG$2:$AG$301,0))&amp;"","")))</f>
        <v/>
      </c>
      <c r="P52" s="22">
        <f>IF(OR($M52&lt;&gt;"Yes",UPPER(TRIM($F52&amp;""))="YES"),"",IFERROR(INDEX('Paste your export here'!$AK$2:$AK$301,MATCH($A52,'Paste your export here'!$AG$2:$AG$301,0))&amp;"",""))</f>
        <v/>
      </c>
      <c r="Q52" s="22">
        <f>IF($M52&lt;&gt;"Yes","",IF(UPPER(TRIM($F52&amp;""))="YES",TRIM($I52&amp;""),IFERROR(INDEX('Paste your export here'!$AM$2:$AM$301,MATCH($A52,'Paste your export here'!$AG$2:$AG$301,0))&amp;"","")))</f>
        <v/>
      </c>
      <c r="R52" s="22">
        <f>IF(N($K52)=0,"",IFERROR(INDEX('Paste your export here'!$AN$2:$AN$301,MATCH($A52,'Paste your export here'!$AG$2:$AG$301,0))&amp;"",""))</f>
        <v/>
      </c>
      <c r="S52" s="21">
        <f>IF($A52&amp;$B52="","",IF($L52="No",IF(TRIM($E52&amp;"")="","Not invited yet","Chase reply"),IF(AND(ISNUMBER($C52),N($N52)&gt;$C52),"Over party size",IF(AND($P52&lt;&gt;"",UPPER(TRIM($D52&amp;""))&lt;&gt;"YES"),"Check plus-one",IF(N($K52)&gt;1,"Two replies","")))))</f>
        <v/>
      </c>
      <c r="T52" s="22">
        <f>IF(OR($A52="",TRIM(Settings!$B$2&amp;"")=""),"",TRIM(Settings!$B$2)&amp;IF(ISNUMBER(FIND("?",Settings!$B$2)),"&amp;","?")&amp;TRIM(Settings!$B$3)&amp;"="&amp;TRIM($A52))</f>
        <v/>
      </c>
    </row>
    <row r="53">
      <c r="A53" s="23" t="n"/>
      <c r="B53" s="24" t="n"/>
      <c r="C53" s="23" t="n"/>
      <c r="D53" s="23" t="n"/>
      <c r="E53" s="25" t="n"/>
      <c r="F53" s="23" t="n"/>
      <c r="G53" s="23" t="n"/>
      <c r="H53" s="24" t="n"/>
      <c r="I53" s="24" t="n"/>
      <c r="J53" s="24" t="n"/>
      <c r="K53" s="21">
        <f>IF($A53="","",COUNTIF('Paste your export here'!$AE$2:$AE$301,$A53))</f>
        <v/>
      </c>
      <c r="L53" s="21">
        <f>IF($A53&amp;$B53="","",IF(OR(TRIM($F53&amp;"")&lt;&gt;"",N($K53)&gt;0),"Yes","No"))</f>
        <v/>
      </c>
      <c r="M53" s="21">
        <f>IF(UPPER(TRIM($F53&amp;""))="YES","Yes",IF(UPPER(TRIM($F53&amp;""))="NO","No",IF(N($K53)&gt;0,IFERROR(INDEX('Paste your export here'!$AI$2:$AI$301,MATCH($A53,'Paste your export here'!$AG$2:$AG$301,0)),""),"")))</f>
        <v/>
      </c>
      <c r="N53" s="21">
        <f>IF($M53="Yes",IF(UPPER(TRIM($F53&amp;""))="YES",MAX(1,N($G53)),IFERROR(INDEX('Paste your export here'!$AO$2:$AO$301,MATCH($A53,'Paste your export here'!$AG$2:$AG$301,0)),1)),IF($M53="No",0,""))</f>
        <v/>
      </c>
      <c r="O53" s="22">
        <f>IF($M53&lt;&gt;"Yes","",IF(UPPER(TRIM($F53&amp;""))="YES",TRIM($H53&amp;""),IFERROR(INDEX('Paste your export here'!$AL$2:$AL$301,MATCH($A53,'Paste your export here'!$AG$2:$AG$301,0))&amp;"","")))</f>
        <v/>
      </c>
      <c r="P53" s="22">
        <f>IF(OR($M53&lt;&gt;"Yes",UPPER(TRIM($F53&amp;""))="YES"),"",IFERROR(INDEX('Paste your export here'!$AK$2:$AK$301,MATCH($A53,'Paste your export here'!$AG$2:$AG$301,0))&amp;"",""))</f>
        <v/>
      </c>
      <c r="Q53" s="22">
        <f>IF($M53&lt;&gt;"Yes","",IF(UPPER(TRIM($F53&amp;""))="YES",TRIM($I53&amp;""),IFERROR(INDEX('Paste your export here'!$AM$2:$AM$301,MATCH($A53,'Paste your export here'!$AG$2:$AG$301,0))&amp;"","")))</f>
        <v/>
      </c>
      <c r="R53" s="22">
        <f>IF(N($K53)=0,"",IFERROR(INDEX('Paste your export here'!$AN$2:$AN$301,MATCH($A53,'Paste your export here'!$AG$2:$AG$301,0))&amp;"",""))</f>
        <v/>
      </c>
      <c r="S53" s="21">
        <f>IF($A53&amp;$B53="","",IF($L53="No",IF(TRIM($E53&amp;"")="","Not invited yet","Chase reply"),IF(AND(ISNUMBER($C53),N($N53)&gt;$C53),"Over party size",IF(AND($P53&lt;&gt;"",UPPER(TRIM($D53&amp;""))&lt;&gt;"YES"),"Check plus-one",IF(N($K53)&gt;1,"Two replies","")))))</f>
        <v/>
      </c>
      <c r="T53" s="22">
        <f>IF(OR($A53="",TRIM(Settings!$B$2&amp;"")=""),"",TRIM(Settings!$B$2)&amp;IF(ISNUMBER(FIND("?",Settings!$B$2)),"&amp;","?")&amp;TRIM(Settings!$B$3)&amp;"="&amp;TRIM($A53))</f>
        <v/>
      </c>
    </row>
    <row r="54">
      <c r="A54" s="23" t="n"/>
      <c r="B54" s="24" t="n"/>
      <c r="C54" s="23" t="n"/>
      <c r="D54" s="23" t="n"/>
      <c r="E54" s="25" t="n"/>
      <c r="F54" s="23" t="n"/>
      <c r="G54" s="23" t="n"/>
      <c r="H54" s="24" t="n"/>
      <c r="I54" s="24" t="n"/>
      <c r="J54" s="24" t="n"/>
      <c r="K54" s="21">
        <f>IF($A54="","",COUNTIF('Paste your export here'!$AE$2:$AE$301,$A54))</f>
        <v/>
      </c>
      <c r="L54" s="21">
        <f>IF($A54&amp;$B54="","",IF(OR(TRIM($F54&amp;"")&lt;&gt;"",N($K54)&gt;0),"Yes","No"))</f>
        <v/>
      </c>
      <c r="M54" s="21">
        <f>IF(UPPER(TRIM($F54&amp;""))="YES","Yes",IF(UPPER(TRIM($F54&amp;""))="NO","No",IF(N($K54)&gt;0,IFERROR(INDEX('Paste your export here'!$AI$2:$AI$301,MATCH($A54,'Paste your export here'!$AG$2:$AG$301,0)),""),"")))</f>
        <v/>
      </c>
      <c r="N54" s="21">
        <f>IF($M54="Yes",IF(UPPER(TRIM($F54&amp;""))="YES",MAX(1,N($G54)),IFERROR(INDEX('Paste your export here'!$AO$2:$AO$301,MATCH($A54,'Paste your export here'!$AG$2:$AG$301,0)),1)),IF($M54="No",0,""))</f>
        <v/>
      </c>
      <c r="O54" s="22">
        <f>IF($M54&lt;&gt;"Yes","",IF(UPPER(TRIM($F54&amp;""))="YES",TRIM($H54&amp;""),IFERROR(INDEX('Paste your export here'!$AL$2:$AL$301,MATCH($A54,'Paste your export here'!$AG$2:$AG$301,0))&amp;"","")))</f>
        <v/>
      </c>
      <c r="P54" s="22">
        <f>IF(OR($M54&lt;&gt;"Yes",UPPER(TRIM($F54&amp;""))="YES"),"",IFERROR(INDEX('Paste your export here'!$AK$2:$AK$301,MATCH($A54,'Paste your export here'!$AG$2:$AG$301,0))&amp;"",""))</f>
        <v/>
      </c>
      <c r="Q54" s="22">
        <f>IF($M54&lt;&gt;"Yes","",IF(UPPER(TRIM($F54&amp;""))="YES",TRIM($I54&amp;""),IFERROR(INDEX('Paste your export here'!$AM$2:$AM$301,MATCH($A54,'Paste your export here'!$AG$2:$AG$301,0))&amp;"","")))</f>
        <v/>
      </c>
      <c r="R54" s="22">
        <f>IF(N($K54)=0,"",IFERROR(INDEX('Paste your export here'!$AN$2:$AN$301,MATCH($A54,'Paste your export here'!$AG$2:$AG$301,0))&amp;"",""))</f>
        <v/>
      </c>
      <c r="S54" s="21">
        <f>IF($A54&amp;$B54="","",IF($L54="No",IF(TRIM($E54&amp;"")="","Not invited yet","Chase reply"),IF(AND(ISNUMBER($C54),N($N54)&gt;$C54),"Over party size",IF(AND($P54&lt;&gt;"",UPPER(TRIM($D54&amp;""))&lt;&gt;"YES"),"Check plus-one",IF(N($K54)&gt;1,"Two replies","")))))</f>
        <v/>
      </c>
      <c r="T54" s="22">
        <f>IF(OR($A54="",TRIM(Settings!$B$2&amp;"")=""),"",TRIM(Settings!$B$2)&amp;IF(ISNUMBER(FIND("?",Settings!$B$2)),"&amp;","?")&amp;TRIM(Settings!$B$3)&amp;"="&amp;TRIM($A54))</f>
        <v/>
      </c>
    </row>
    <row r="55">
      <c r="A55" s="23" t="n"/>
      <c r="B55" s="24" t="n"/>
      <c r="C55" s="23" t="n"/>
      <c r="D55" s="23" t="n"/>
      <c r="E55" s="25" t="n"/>
      <c r="F55" s="23" t="n"/>
      <c r="G55" s="23" t="n"/>
      <c r="H55" s="24" t="n"/>
      <c r="I55" s="24" t="n"/>
      <c r="J55" s="24" t="n"/>
      <c r="K55" s="21">
        <f>IF($A55="","",COUNTIF('Paste your export here'!$AE$2:$AE$301,$A55))</f>
        <v/>
      </c>
      <c r="L55" s="21">
        <f>IF($A55&amp;$B55="","",IF(OR(TRIM($F55&amp;"")&lt;&gt;"",N($K55)&gt;0),"Yes","No"))</f>
        <v/>
      </c>
      <c r="M55" s="21">
        <f>IF(UPPER(TRIM($F55&amp;""))="YES","Yes",IF(UPPER(TRIM($F55&amp;""))="NO","No",IF(N($K55)&gt;0,IFERROR(INDEX('Paste your export here'!$AI$2:$AI$301,MATCH($A55,'Paste your export here'!$AG$2:$AG$301,0)),""),"")))</f>
        <v/>
      </c>
      <c r="N55" s="21">
        <f>IF($M55="Yes",IF(UPPER(TRIM($F55&amp;""))="YES",MAX(1,N($G55)),IFERROR(INDEX('Paste your export here'!$AO$2:$AO$301,MATCH($A55,'Paste your export here'!$AG$2:$AG$301,0)),1)),IF($M55="No",0,""))</f>
        <v/>
      </c>
      <c r="O55" s="22">
        <f>IF($M55&lt;&gt;"Yes","",IF(UPPER(TRIM($F55&amp;""))="YES",TRIM($H55&amp;""),IFERROR(INDEX('Paste your export here'!$AL$2:$AL$301,MATCH($A55,'Paste your export here'!$AG$2:$AG$301,0))&amp;"","")))</f>
        <v/>
      </c>
      <c r="P55" s="22">
        <f>IF(OR($M55&lt;&gt;"Yes",UPPER(TRIM($F55&amp;""))="YES"),"",IFERROR(INDEX('Paste your export here'!$AK$2:$AK$301,MATCH($A55,'Paste your export here'!$AG$2:$AG$301,0))&amp;"",""))</f>
        <v/>
      </c>
      <c r="Q55" s="22">
        <f>IF($M55&lt;&gt;"Yes","",IF(UPPER(TRIM($F55&amp;""))="YES",TRIM($I55&amp;""),IFERROR(INDEX('Paste your export here'!$AM$2:$AM$301,MATCH($A55,'Paste your export here'!$AG$2:$AG$301,0))&amp;"","")))</f>
        <v/>
      </c>
      <c r="R55" s="22">
        <f>IF(N($K55)=0,"",IFERROR(INDEX('Paste your export here'!$AN$2:$AN$301,MATCH($A55,'Paste your export here'!$AG$2:$AG$301,0))&amp;"",""))</f>
        <v/>
      </c>
      <c r="S55" s="21">
        <f>IF($A55&amp;$B55="","",IF($L55="No",IF(TRIM($E55&amp;"")="","Not invited yet","Chase reply"),IF(AND(ISNUMBER($C55),N($N55)&gt;$C55),"Over party size",IF(AND($P55&lt;&gt;"",UPPER(TRIM($D55&amp;""))&lt;&gt;"YES"),"Check plus-one",IF(N($K55)&gt;1,"Two replies","")))))</f>
        <v/>
      </c>
      <c r="T55" s="22">
        <f>IF(OR($A55="",TRIM(Settings!$B$2&amp;"")=""),"",TRIM(Settings!$B$2)&amp;IF(ISNUMBER(FIND("?",Settings!$B$2)),"&amp;","?")&amp;TRIM(Settings!$B$3)&amp;"="&amp;TRIM($A55))</f>
        <v/>
      </c>
    </row>
    <row r="56">
      <c r="A56" s="23" t="n"/>
      <c r="B56" s="24" t="n"/>
      <c r="C56" s="23" t="n"/>
      <c r="D56" s="23" t="n"/>
      <c r="E56" s="25" t="n"/>
      <c r="F56" s="23" t="n"/>
      <c r="G56" s="23" t="n"/>
      <c r="H56" s="24" t="n"/>
      <c r="I56" s="24" t="n"/>
      <c r="J56" s="24" t="n"/>
      <c r="K56" s="21">
        <f>IF($A56="","",COUNTIF('Paste your export here'!$AE$2:$AE$301,$A56))</f>
        <v/>
      </c>
      <c r="L56" s="21">
        <f>IF($A56&amp;$B56="","",IF(OR(TRIM($F56&amp;"")&lt;&gt;"",N($K56)&gt;0),"Yes","No"))</f>
        <v/>
      </c>
      <c r="M56" s="21">
        <f>IF(UPPER(TRIM($F56&amp;""))="YES","Yes",IF(UPPER(TRIM($F56&amp;""))="NO","No",IF(N($K56)&gt;0,IFERROR(INDEX('Paste your export here'!$AI$2:$AI$301,MATCH($A56,'Paste your export here'!$AG$2:$AG$301,0)),""),"")))</f>
        <v/>
      </c>
      <c r="N56" s="21">
        <f>IF($M56="Yes",IF(UPPER(TRIM($F56&amp;""))="YES",MAX(1,N($G56)),IFERROR(INDEX('Paste your export here'!$AO$2:$AO$301,MATCH($A56,'Paste your export here'!$AG$2:$AG$301,0)),1)),IF($M56="No",0,""))</f>
        <v/>
      </c>
      <c r="O56" s="22">
        <f>IF($M56&lt;&gt;"Yes","",IF(UPPER(TRIM($F56&amp;""))="YES",TRIM($H56&amp;""),IFERROR(INDEX('Paste your export here'!$AL$2:$AL$301,MATCH($A56,'Paste your export here'!$AG$2:$AG$301,0))&amp;"","")))</f>
        <v/>
      </c>
      <c r="P56" s="22">
        <f>IF(OR($M56&lt;&gt;"Yes",UPPER(TRIM($F56&amp;""))="YES"),"",IFERROR(INDEX('Paste your export here'!$AK$2:$AK$301,MATCH($A56,'Paste your export here'!$AG$2:$AG$301,0))&amp;"",""))</f>
        <v/>
      </c>
      <c r="Q56" s="22">
        <f>IF($M56&lt;&gt;"Yes","",IF(UPPER(TRIM($F56&amp;""))="YES",TRIM($I56&amp;""),IFERROR(INDEX('Paste your export here'!$AM$2:$AM$301,MATCH($A56,'Paste your export here'!$AG$2:$AG$301,0))&amp;"","")))</f>
        <v/>
      </c>
      <c r="R56" s="22">
        <f>IF(N($K56)=0,"",IFERROR(INDEX('Paste your export here'!$AN$2:$AN$301,MATCH($A56,'Paste your export here'!$AG$2:$AG$301,0))&amp;"",""))</f>
        <v/>
      </c>
      <c r="S56" s="21">
        <f>IF($A56&amp;$B56="","",IF($L56="No",IF(TRIM($E56&amp;"")="","Not invited yet","Chase reply"),IF(AND(ISNUMBER($C56),N($N56)&gt;$C56),"Over party size",IF(AND($P56&lt;&gt;"",UPPER(TRIM($D56&amp;""))&lt;&gt;"YES"),"Check plus-one",IF(N($K56)&gt;1,"Two replies","")))))</f>
        <v/>
      </c>
      <c r="T56" s="22">
        <f>IF(OR($A56="",TRIM(Settings!$B$2&amp;"")=""),"",TRIM(Settings!$B$2)&amp;IF(ISNUMBER(FIND("?",Settings!$B$2)),"&amp;","?")&amp;TRIM(Settings!$B$3)&amp;"="&amp;TRIM($A56))</f>
        <v/>
      </c>
    </row>
    <row r="57">
      <c r="A57" s="23" t="n"/>
      <c r="B57" s="24" t="n"/>
      <c r="C57" s="23" t="n"/>
      <c r="D57" s="23" t="n"/>
      <c r="E57" s="25" t="n"/>
      <c r="F57" s="23" t="n"/>
      <c r="G57" s="23" t="n"/>
      <c r="H57" s="24" t="n"/>
      <c r="I57" s="24" t="n"/>
      <c r="J57" s="24" t="n"/>
      <c r="K57" s="21">
        <f>IF($A57="","",COUNTIF('Paste your export here'!$AE$2:$AE$301,$A57))</f>
        <v/>
      </c>
      <c r="L57" s="21">
        <f>IF($A57&amp;$B57="","",IF(OR(TRIM($F57&amp;"")&lt;&gt;"",N($K57)&gt;0),"Yes","No"))</f>
        <v/>
      </c>
      <c r="M57" s="21">
        <f>IF(UPPER(TRIM($F57&amp;""))="YES","Yes",IF(UPPER(TRIM($F57&amp;""))="NO","No",IF(N($K57)&gt;0,IFERROR(INDEX('Paste your export here'!$AI$2:$AI$301,MATCH($A57,'Paste your export here'!$AG$2:$AG$301,0)),""),"")))</f>
        <v/>
      </c>
      <c r="N57" s="21">
        <f>IF($M57="Yes",IF(UPPER(TRIM($F57&amp;""))="YES",MAX(1,N($G57)),IFERROR(INDEX('Paste your export here'!$AO$2:$AO$301,MATCH($A57,'Paste your export here'!$AG$2:$AG$301,0)),1)),IF($M57="No",0,""))</f>
        <v/>
      </c>
      <c r="O57" s="22">
        <f>IF($M57&lt;&gt;"Yes","",IF(UPPER(TRIM($F57&amp;""))="YES",TRIM($H57&amp;""),IFERROR(INDEX('Paste your export here'!$AL$2:$AL$301,MATCH($A57,'Paste your export here'!$AG$2:$AG$301,0))&amp;"","")))</f>
        <v/>
      </c>
      <c r="P57" s="22">
        <f>IF(OR($M57&lt;&gt;"Yes",UPPER(TRIM($F57&amp;""))="YES"),"",IFERROR(INDEX('Paste your export here'!$AK$2:$AK$301,MATCH($A57,'Paste your export here'!$AG$2:$AG$301,0))&amp;"",""))</f>
        <v/>
      </c>
      <c r="Q57" s="22">
        <f>IF($M57&lt;&gt;"Yes","",IF(UPPER(TRIM($F57&amp;""))="YES",TRIM($I57&amp;""),IFERROR(INDEX('Paste your export here'!$AM$2:$AM$301,MATCH($A57,'Paste your export here'!$AG$2:$AG$301,0))&amp;"","")))</f>
        <v/>
      </c>
      <c r="R57" s="22">
        <f>IF(N($K57)=0,"",IFERROR(INDEX('Paste your export here'!$AN$2:$AN$301,MATCH($A57,'Paste your export here'!$AG$2:$AG$301,0))&amp;"",""))</f>
        <v/>
      </c>
      <c r="S57" s="21">
        <f>IF($A57&amp;$B57="","",IF($L57="No",IF(TRIM($E57&amp;"")="","Not invited yet","Chase reply"),IF(AND(ISNUMBER($C57),N($N57)&gt;$C57),"Over party size",IF(AND($P57&lt;&gt;"",UPPER(TRIM($D57&amp;""))&lt;&gt;"YES"),"Check plus-one",IF(N($K57)&gt;1,"Two replies","")))))</f>
        <v/>
      </c>
      <c r="T57" s="22">
        <f>IF(OR($A57="",TRIM(Settings!$B$2&amp;"")=""),"",TRIM(Settings!$B$2)&amp;IF(ISNUMBER(FIND("?",Settings!$B$2)),"&amp;","?")&amp;TRIM(Settings!$B$3)&amp;"="&amp;TRIM($A57))</f>
        <v/>
      </c>
    </row>
    <row r="58">
      <c r="A58" s="23" t="n"/>
      <c r="B58" s="24" t="n"/>
      <c r="C58" s="23" t="n"/>
      <c r="D58" s="23" t="n"/>
      <c r="E58" s="25" t="n"/>
      <c r="F58" s="23" t="n"/>
      <c r="G58" s="23" t="n"/>
      <c r="H58" s="24" t="n"/>
      <c r="I58" s="24" t="n"/>
      <c r="J58" s="24" t="n"/>
      <c r="K58" s="21">
        <f>IF($A58="","",COUNTIF('Paste your export here'!$AE$2:$AE$301,$A58))</f>
        <v/>
      </c>
      <c r="L58" s="21">
        <f>IF($A58&amp;$B58="","",IF(OR(TRIM($F58&amp;"")&lt;&gt;"",N($K58)&gt;0),"Yes","No"))</f>
        <v/>
      </c>
      <c r="M58" s="21">
        <f>IF(UPPER(TRIM($F58&amp;""))="YES","Yes",IF(UPPER(TRIM($F58&amp;""))="NO","No",IF(N($K58)&gt;0,IFERROR(INDEX('Paste your export here'!$AI$2:$AI$301,MATCH($A58,'Paste your export here'!$AG$2:$AG$301,0)),""),"")))</f>
        <v/>
      </c>
      <c r="N58" s="21">
        <f>IF($M58="Yes",IF(UPPER(TRIM($F58&amp;""))="YES",MAX(1,N($G58)),IFERROR(INDEX('Paste your export here'!$AO$2:$AO$301,MATCH($A58,'Paste your export here'!$AG$2:$AG$301,0)),1)),IF($M58="No",0,""))</f>
        <v/>
      </c>
      <c r="O58" s="22">
        <f>IF($M58&lt;&gt;"Yes","",IF(UPPER(TRIM($F58&amp;""))="YES",TRIM($H58&amp;""),IFERROR(INDEX('Paste your export here'!$AL$2:$AL$301,MATCH($A58,'Paste your export here'!$AG$2:$AG$301,0))&amp;"","")))</f>
        <v/>
      </c>
      <c r="P58" s="22">
        <f>IF(OR($M58&lt;&gt;"Yes",UPPER(TRIM($F58&amp;""))="YES"),"",IFERROR(INDEX('Paste your export here'!$AK$2:$AK$301,MATCH($A58,'Paste your export here'!$AG$2:$AG$301,0))&amp;"",""))</f>
        <v/>
      </c>
      <c r="Q58" s="22">
        <f>IF($M58&lt;&gt;"Yes","",IF(UPPER(TRIM($F58&amp;""))="YES",TRIM($I58&amp;""),IFERROR(INDEX('Paste your export here'!$AM$2:$AM$301,MATCH($A58,'Paste your export here'!$AG$2:$AG$301,0))&amp;"","")))</f>
        <v/>
      </c>
      <c r="R58" s="22">
        <f>IF(N($K58)=0,"",IFERROR(INDEX('Paste your export here'!$AN$2:$AN$301,MATCH($A58,'Paste your export here'!$AG$2:$AG$301,0))&amp;"",""))</f>
        <v/>
      </c>
      <c r="S58" s="21">
        <f>IF($A58&amp;$B58="","",IF($L58="No",IF(TRIM($E58&amp;"")="","Not invited yet","Chase reply"),IF(AND(ISNUMBER($C58),N($N58)&gt;$C58),"Over party size",IF(AND($P58&lt;&gt;"",UPPER(TRIM($D58&amp;""))&lt;&gt;"YES"),"Check plus-one",IF(N($K58)&gt;1,"Two replies","")))))</f>
        <v/>
      </c>
      <c r="T58" s="22">
        <f>IF(OR($A58="",TRIM(Settings!$B$2&amp;"")=""),"",TRIM(Settings!$B$2)&amp;IF(ISNUMBER(FIND("?",Settings!$B$2)),"&amp;","?")&amp;TRIM(Settings!$B$3)&amp;"="&amp;TRIM($A58))</f>
        <v/>
      </c>
    </row>
    <row r="59">
      <c r="A59" s="23" t="n"/>
      <c r="B59" s="24" t="n"/>
      <c r="C59" s="23" t="n"/>
      <c r="D59" s="23" t="n"/>
      <c r="E59" s="25" t="n"/>
      <c r="F59" s="23" t="n"/>
      <c r="G59" s="23" t="n"/>
      <c r="H59" s="24" t="n"/>
      <c r="I59" s="24" t="n"/>
      <c r="J59" s="24" t="n"/>
      <c r="K59" s="21">
        <f>IF($A59="","",COUNTIF('Paste your export here'!$AE$2:$AE$301,$A59))</f>
        <v/>
      </c>
      <c r="L59" s="21">
        <f>IF($A59&amp;$B59="","",IF(OR(TRIM($F59&amp;"")&lt;&gt;"",N($K59)&gt;0),"Yes","No"))</f>
        <v/>
      </c>
      <c r="M59" s="21">
        <f>IF(UPPER(TRIM($F59&amp;""))="YES","Yes",IF(UPPER(TRIM($F59&amp;""))="NO","No",IF(N($K59)&gt;0,IFERROR(INDEX('Paste your export here'!$AI$2:$AI$301,MATCH($A59,'Paste your export here'!$AG$2:$AG$301,0)),""),"")))</f>
        <v/>
      </c>
      <c r="N59" s="21">
        <f>IF($M59="Yes",IF(UPPER(TRIM($F59&amp;""))="YES",MAX(1,N($G59)),IFERROR(INDEX('Paste your export here'!$AO$2:$AO$301,MATCH($A59,'Paste your export here'!$AG$2:$AG$301,0)),1)),IF($M59="No",0,""))</f>
        <v/>
      </c>
      <c r="O59" s="22">
        <f>IF($M59&lt;&gt;"Yes","",IF(UPPER(TRIM($F59&amp;""))="YES",TRIM($H59&amp;""),IFERROR(INDEX('Paste your export here'!$AL$2:$AL$301,MATCH($A59,'Paste your export here'!$AG$2:$AG$301,0))&amp;"","")))</f>
        <v/>
      </c>
      <c r="P59" s="22">
        <f>IF(OR($M59&lt;&gt;"Yes",UPPER(TRIM($F59&amp;""))="YES"),"",IFERROR(INDEX('Paste your export here'!$AK$2:$AK$301,MATCH($A59,'Paste your export here'!$AG$2:$AG$301,0))&amp;"",""))</f>
        <v/>
      </c>
      <c r="Q59" s="22">
        <f>IF($M59&lt;&gt;"Yes","",IF(UPPER(TRIM($F59&amp;""))="YES",TRIM($I59&amp;""),IFERROR(INDEX('Paste your export here'!$AM$2:$AM$301,MATCH($A59,'Paste your export here'!$AG$2:$AG$301,0))&amp;"","")))</f>
        <v/>
      </c>
      <c r="R59" s="22">
        <f>IF(N($K59)=0,"",IFERROR(INDEX('Paste your export here'!$AN$2:$AN$301,MATCH($A59,'Paste your export here'!$AG$2:$AG$301,0))&amp;"",""))</f>
        <v/>
      </c>
      <c r="S59" s="21">
        <f>IF($A59&amp;$B59="","",IF($L59="No",IF(TRIM($E59&amp;"")="","Not invited yet","Chase reply"),IF(AND(ISNUMBER($C59),N($N59)&gt;$C59),"Over party size",IF(AND($P59&lt;&gt;"",UPPER(TRIM($D59&amp;""))&lt;&gt;"YES"),"Check plus-one",IF(N($K59)&gt;1,"Two replies","")))))</f>
        <v/>
      </c>
      <c r="T59" s="22">
        <f>IF(OR($A59="",TRIM(Settings!$B$2&amp;"")=""),"",TRIM(Settings!$B$2)&amp;IF(ISNUMBER(FIND("?",Settings!$B$2)),"&amp;","?")&amp;TRIM(Settings!$B$3)&amp;"="&amp;TRIM($A59))</f>
        <v/>
      </c>
    </row>
    <row r="60">
      <c r="A60" s="23" t="n"/>
      <c r="B60" s="24" t="n"/>
      <c r="C60" s="23" t="n"/>
      <c r="D60" s="23" t="n"/>
      <c r="E60" s="25" t="n"/>
      <c r="F60" s="23" t="n"/>
      <c r="G60" s="23" t="n"/>
      <c r="H60" s="24" t="n"/>
      <c r="I60" s="24" t="n"/>
      <c r="J60" s="24" t="n"/>
      <c r="K60" s="21">
        <f>IF($A60="","",COUNTIF('Paste your export here'!$AE$2:$AE$301,$A60))</f>
        <v/>
      </c>
      <c r="L60" s="21">
        <f>IF($A60&amp;$B60="","",IF(OR(TRIM($F60&amp;"")&lt;&gt;"",N($K60)&gt;0),"Yes","No"))</f>
        <v/>
      </c>
      <c r="M60" s="21">
        <f>IF(UPPER(TRIM($F60&amp;""))="YES","Yes",IF(UPPER(TRIM($F60&amp;""))="NO","No",IF(N($K60)&gt;0,IFERROR(INDEX('Paste your export here'!$AI$2:$AI$301,MATCH($A60,'Paste your export here'!$AG$2:$AG$301,0)),""),"")))</f>
        <v/>
      </c>
      <c r="N60" s="21">
        <f>IF($M60="Yes",IF(UPPER(TRIM($F60&amp;""))="YES",MAX(1,N($G60)),IFERROR(INDEX('Paste your export here'!$AO$2:$AO$301,MATCH($A60,'Paste your export here'!$AG$2:$AG$301,0)),1)),IF($M60="No",0,""))</f>
        <v/>
      </c>
      <c r="O60" s="22">
        <f>IF($M60&lt;&gt;"Yes","",IF(UPPER(TRIM($F60&amp;""))="YES",TRIM($H60&amp;""),IFERROR(INDEX('Paste your export here'!$AL$2:$AL$301,MATCH($A60,'Paste your export here'!$AG$2:$AG$301,0))&amp;"","")))</f>
        <v/>
      </c>
      <c r="P60" s="22">
        <f>IF(OR($M60&lt;&gt;"Yes",UPPER(TRIM($F60&amp;""))="YES"),"",IFERROR(INDEX('Paste your export here'!$AK$2:$AK$301,MATCH($A60,'Paste your export here'!$AG$2:$AG$301,0))&amp;"",""))</f>
        <v/>
      </c>
      <c r="Q60" s="22">
        <f>IF($M60&lt;&gt;"Yes","",IF(UPPER(TRIM($F60&amp;""))="YES",TRIM($I60&amp;""),IFERROR(INDEX('Paste your export here'!$AM$2:$AM$301,MATCH($A60,'Paste your export here'!$AG$2:$AG$301,0))&amp;"","")))</f>
        <v/>
      </c>
      <c r="R60" s="22">
        <f>IF(N($K60)=0,"",IFERROR(INDEX('Paste your export here'!$AN$2:$AN$301,MATCH($A60,'Paste your export here'!$AG$2:$AG$301,0))&amp;"",""))</f>
        <v/>
      </c>
      <c r="S60" s="21">
        <f>IF($A60&amp;$B60="","",IF($L60="No",IF(TRIM($E60&amp;"")="","Not invited yet","Chase reply"),IF(AND(ISNUMBER($C60),N($N60)&gt;$C60),"Over party size",IF(AND($P60&lt;&gt;"",UPPER(TRIM($D60&amp;""))&lt;&gt;"YES"),"Check plus-one",IF(N($K60)&gt;1,"Two replies","")))))</f>
        <v/>
      </c>
      <c r="T60" s="22">
        <f>IF(OR($A60="",TRIM(Settings!$B$2&amp;"")=""),"",TRIM(Settings!$B$2)&amp;IF(ISNUMBER(FIND("?",Settings!$B$2)),"&amp;","?")&amp;TRIM(Settings!$B$3)&amp;"="&amp;TRIM($A60))</f>
        <v/>
      </c>
    </row>
    <row r="61">
      <c r="A61" s="23" t="n"/>
      <c r="B61" s="24" t="n"/>
      <c r="C61" s="23" t="n"/>
      <c r="D61" s="23" t="n"/>
      <c r="E61" s="25" t="n"/>
      <c r="F61" s="23" t="n"/>
      <c r="G61" s="23" t="n"/>
      <c r="H61" s="24" t="n"/>
      <c r="I61" s="24" t="n"/>
      <c r="J61" s="24" t="n"/>
      <c r="K61" s="21">
        <f>IF($A61="","",COUNTIF('Paste your export here'!$AE$2:$AE$301,$A61))</f>
        <v/>
      </c>
      <c r="L61" s="21">
        <f>IF($A61&amp;$B61="","",IF(OR(TRIM($F61&amp;"")&lt;&gt;"",N($K61)&gt;0),"Yes","No"))</f>
        <v/>
      </c>
      <c r="M61" s="21">
        <f>IF(UPPER(TRIM($F61&amp;""))="YES","Yes",IF(UPPER(TRIM($F61&amp;""))="NO","No",IF(N($K61)&gt;0,IFERROR(INDEX('Paste your export here'!$AI$2:$AI$301,MATCH($A61,'Paste your export here'!$AG$2:$AG$301,0)),""),"")))</f>
        <v/>
      </c>
      <c r="N61" s="21">
        <f>IF($M61="Yes",IF(UPPER(TRIM($F61&amp;""))="YES",MAX(1,N($G61)),IFERROR(INDEX('Paste your export here'!$AO$2:$AO$301,MATCH($A61,'Paste your export here'!$AG$2:$AG$301,0)),1)),IF($M61="No",0,""))</f>
        <v/>
      </c>
      <c r="O61" s="22">
        <f>IF($M61&lt;&gt;"Yes","",IF(UPPER(TRIM($F61&amp;""))="YES",TRIM($H61&amp;""),IFERROR(INDEX('Paste your export here'!$AL$2:$AL$301,MATCH($A61,'Paste your export here'!$AG$2:$AG$301,0))&amp;"","")))</f>
        <v/>
      </c>
      <c r="P61" s="22">
        <f>IF(OR($M61&lt;&gt;"Yes",UPPER(TRIM($F61&amp;""))="YES"),"",IFERROR(INDEX('Paste your export here'!$AK$2:$AK$301,MATCH($A61,'Paste your export here'!$AG$2:$AG$301,0))&amp;"",""))</f>
        <v/>
      </c>
      <c r="Q61" s="22">
        <f>IF($M61&lt;&gt;"Yes","",IF(UPPER(TRIM($F61&amp;""))="YES",TRIM($I61&amp;""),IFERROR(INDEX('Paste your export here'!$AM$2:$AM$301,MATCH($A61,'Paste your export here'!$AG$2:$AG$301,0))&amp;"","")))</f>
        <v/>
      </c>
      <c r="R61" s="22">
        <f>IF(N($K61)=0,"",IFERROR(INDEX('Paste your export here'!$AN$2:$AN$301,MATCH($A61,'Paste your export here'!$AG$2:$AG$301,0))&amp;"",""))</f>
        <v/>
      </c>
      <c r="S61" s="21">
        <f>IF($A61&amp;$B61="","",IF($L61="No",IF(TRIM($E61&amp;"")="","Not invited yet","Chase reply"),IF(AND(ISNUMBER($C61),N($N61)&gt;$C61),"Over party size",IF(AND($P61&lt;&gt;"",UPPER(TRIM($D61&amp;""))&lt;&gt;"YES"),"Check plus-one",IF(N($K61)&gt;1,"Two replies","")))))</f>
        <v/>
      </c>
      <c r="T61" s="22">
        <f>IF(OR($A61="",TRIM(Settings!$B$2&amp;"")=""),"",TRIM(Settings!$B$2)&amp;IF(ISNUMBER(FIND("?",Settings!$B$2)),"&amp;","?")&amp;TRIM(Settings!$B$3)&amp;"="&amp;TRIM($A61))</f>
        <v/>
      </c>
    </row>
    <row r="62">
      <c r="A62" s="23" t="n"/>
      <c r="B62" s="24" t="n"/>
      <c r="C62" s="23" t="n"/>
      <c r="D62" s="23" t="n"/>
      <c r="E62" s="25" t="n"/>
      <c r="F62" s="23" t="n"/>
      <c r="G62" s="23" t="n"/>
      <c r="H62" s="24" t="n"/>
      <c r="I62" s="24" t="n"/>
      <c r="J62" s="24" t="n"/>
      <c r="K62" s="21">
        <f>IF($A62="","",COUNTIF('Paste your export here'!$AE$2:$AE$301,$A62))</f>
        <v/>
      </c>
      <c r="L62" s="21">
        <f>IF($A62&amp;$B62="","",IF(OR(TRIM($F62&amp;"")&lt;&gt;"",N($K62)&gt;0),"Yes","No"))</f>
        <v/>
      </c>
      <c r="M62" s="21">
        <f>IF(UPPER(TRIM($F62&amp;""))="YES","Yes",IF(UPPER(TRIM($F62&amp;""))="NO","No",IF(N($K62)&gt;0,IFERROR(INDEX('Paste your export here'!$AI$2:$AI$301,MATCH($A62,'Paste your export here'!$AG$2:$AG$301,0)),""),"")))</f>
        <v/>
      </c>
      <c r="N62" s="21">
        <f>IF($M62="Yes",IF(UPPER(TRIM($F62&amp;""))="YES",MAX(1,N($G62)),IFERROR(INDEX('Paste your export here'!$AO$2:$AO$301,MATCH($A62,'Paste your export here'!$AG$2:$AG$301,0)),1)),IF($M62="No",0,""))</f>
        <v/>
      </c>
      <c r="O62" s="22">
        <f>IF($M62&lt;&gt;"Yes","",IF(UPPER(TRIM($F62&amp;""))="YES",TRIM($H62&amp;""),IFERROR(INDEX('Paste your export here'!$AL$2:$AL$301,MATCH($A62,'Paste your export here'!$AG$2:$AG$301,0))&amp;"","")))</f>
        <v/>
      </c>
      <c r="P62" s="22">
        <f>IF(OR($M62&lt;&gt;"Yes",UPPER(TRIM($F62&amp;""))="YES"),"",IFERROR(INDEX('Paste your export here'!$AK$2:$AK$301,MATCH($A62,'Paste your export here'!$AG$2:$AG$301,0))&amp;"",""))</f>
        <v/>
      </c>
      <c r="Q62" s="22">
        <f>IF($M62&lt;&gt;"Yes","",IF(UPPER(TRIM($F62&amp;""))="YES",TRIM($I62&amp;""),IFERROR(INDEX('Paste your export here'!$AM$2:$AM$301,MATCH($A62,'Paste your export here'!$AG$2:$AG$301,0))&amp;"","")))</f>
        <v/>
      </c>
      <c r="R62" s="22">
        <f>IF(N($K62)=0,"",IFERROR(INDEX('Paste your export here'!$AN$2:$AN$301,MATCH($A62,'Paste your export here'!$AG$2:$AG$301,0))&amp;"",""))</f>
        <v/>
      </c>
      <c r="S62" s="21">
        <f>IF($A62&amp;$B62="","",IF($L62="No",IF(TRIM($E62&amp;"")="","Not invited yet","Chase reply"),IF(AND(ISNUMBER($C62),N($N62)&gt;$C62),"Over party size",IF(AND($P62&lt;&gt;"",UPPER(TRIM($D62&amp;""))&lt;&gt;"YES"),"Check plus-one",IF(N($K62)&gt;1,"Two replies","")))))</f>
        <v/>
      </c>
      <c r="T62" s="22">
        <f>IF(OR($A62="",TRIM(Settings!$B$2&amp;"")=""),"",TRIM(Settings!$B$2)&amp;IF(ISNUMBER(FIND("?",Settings!$B$2)),"&amp;","?")&amp;TRIM(Settings!$B$3)&amp;"="&amp;TRIM($A62))</f>
        <v/>
      </c>
    </row>
    <row r="63">
      <c r="A63" s="23" t="n"/>
      <c r="B63" s="24" t="n"/>
      <c r="C63" s="23" t="n"/>
      <c r="D63" s="23" t="n"/>
      <c r="E63" s="25" t="n"/>
      <c r="F63" s="23" t="n"/>
      <c r="G63" s="23" t="n"/>
      <c r="H63" s="24" t="n"/>
      <c r="I63" s="24" t="n"/>
      <c r="J63" s="24" t="n"/>
      <c r="K63" s="21">
        <f>IF($A63="","",COUNTIF('Paste your export here'!$AE$2:$AE$301,$A63))</f>
        <v/>
      </c>
      <c r="L63" s="21">
        <f>IF($A63&amp;$B63="","",IF(OR(TRIM($F63&amp;"")&lt;&gt;"",N($K63)&gt;0),"Yes","No"))</f>
        <v/>
      </c>
      <c r="M63" s="21">
        <f>IF(UPPER(TRIM($F63&amp;""))="YES","Yes",IF(UPPER(TRIM($F63&amp;""))="NO","No",IF(N($K63)&gt;0,IFERROR(INDEX('Paste your export here'!$AI$2:$AI$301,MATCH($A63,'Paste your export here'!$AG$2:$AG$301,0)),""),"")))</f>
        <v/>
      </c>
      <c r="N63" s="21">
        <f>IF($M63="Yes",IF(UPPER(TRIM($F63&amp;""))="YES",MAX(1,N($G63)),IFERROR(INDEX('Paste your export here'!$AO$2:$AO$301,MATCH($A63,'Paste your export here'!$AG$2:$AG$301,0)),1)),IF($M63="No",0,""))</f>
        <v/>
      </c>
      <c r="O63" s="22">
        <f>IF($M63&lt;&gt;"Yes","",IF(UPPER(TRIM($F63&amp;""))="YES",TRIM($H63&amp;""),IFERROR(INDEX('Paste your export here'!$AL$2:$AL$301,MATCH($A63,'Paste your export here'!$AG$2:$AG$301,0))&amp;"","")))</f>
        <v/>
      </c>
      <c r="P63" s="22">
        <f>IF(OR($M63&lt;&gt;"Yes",UPPER(TRIM($F63&amp;""))="YES"),"",IFERROR(INDEX('Paste your export here'!$AK$2:$AK$301,MATCH($A63,'Paste your export here'!$AG$2:$AG$301,0))&amp;"",""))</f>
        <v/>
      </c>
      <c r="Q63" s="22">
        <f>IF($M63&lt;&gt;"Yes","",IF(UPPER(TRIM($F63&amp;""))="YES",TRIM($I63&amp;""),IFERROR(INDEX('Paste your export here'!$AM$2:$AM$301,MATCH($A63,'Paste your export here'!$AG$2:$AG$301,0))&amp;"","")))</f>
        <v/>
      </c>
      <c r="R63" s="22">
        <f>IF(N($K63)=0,"",IFERROR(INDEX('Paste your export here'!$AN$2:$AN$301,MATCH($A63,'Paste your export here'!$AG$2:$AG$301,0))&amp;"",""))</f>
        <v/>
      </c>
      <c r="S63" s="21">
        <f>IF($A63&amp;$B63="","",IF($L63="No",IF(TRIM($E63&amp;"")="","Not invited yet","Chase reply"),IF(AND(ISNUMBER($C63),N($N63)&gt;$C63),"Over party size",IF(AND($P63&lt;&gt;"",UPPER(TRIM($D63&amp;""))&lt;&gt;"YES"),"Check plus-one",IF(N($K63)&gt;1,"Two replies","")))))</f>
        <v/>
      </c>
      <c r="T63" s="22">
        <f>IF(OR($A63="",TRIM(Settings!$B$2&amp;"")=""),"",TRIM(Settings!$B$2)&amp;IF(ISNUMBER(FIND("?",Settings!$B$2)),"&amp;","?")&amp;TRIM(Settings!$B$3)&amp;"="&amp;TRIM($A63))</f>
        <v/>
      </c>
    </row>
    <row r="64">
      <c r="A64" s="23" t="n"/>
      <c r="B64" s="24" t="n"/>
      <c r="C64" s="23" t="n"/>
      <c r="D64" s="23" t="n"/>
      <c r="E64" s="25" t="n"/>
      <c r="F64" s="23" t="n"/>
      <c r="G64" s="23" t="n"/>
      <c r="H64" s="24" t="n"/>
      <c r="I64" s="24" t="n"/>
      <c r="J64" s="24" t="n"/>
      <c r="K64" s="21">
        <f>IF($A64="","",COUNTIF('Paste your export here'!$AE$2:$AE$301,$A64))</f>
        <v/>
      </c>
      <c r="L64" s="21">
        <f>IF($A64&amp;$B64="","",IF(OR(TRIM($F64&amp;"")&lt;&gt;"",N($K64)&gt;0),"Yes","No"))</f>
        <v/>
      </c>
      <c r="M64" s="21">
        <f>IF(UPPER(TRIM($F64&amp;""))="YES","Yes",IF(UPPER(TRIM($F64&amp;""))="NO","No",IF(N($K64)&gt;0,IFERROR(INDEX('Paste your export here'!$AI$2:$AI$301,MATCH($A64,'Paste your export here'!$AG$2:$AG$301,0)),""),"")))</f>
        <v/>
      </c>
      <c r="N64" s="21">
        <f>IF($M64="Yes",IF(UPPER(TRIM($F64&amp;""))="YES",MAX(1,N($G64)),IFERROR(INDEX('Paste your export here'!$AO$2:$AO$301,MATCH($A64,'Paste your export here'!$AG$2:$AG$301,0)),1)),IF($M64="No",0,""))</f>
        <v/>
      </c>
      <c r="O64" s="22">
        <f>IF($M64&lt;&gt;"Yes","",IF(UPPER(TRIM($F64&amp;""))="YES",TRIM($H64&amp;""),IFERROR(INDEX('Paste your export here'!$AL$2:$AL$301,MATCH($A64,'Paste your export here'!$AG$2:$AG$301,0))&amp;"","")))</f>
        <v/>
      </c>
      <c r="P64" s="22">
        <f>IF(OR($M64&lt;&gt;"Yes",UPPER(TRIM($F64&amp;""))="YES"),"",IFERROR(INDEX('Paste your export here'!$AK$2:$AK$301,MATCH($A64,'Paste your export here'!$AG$2:$AG$301,0))&amp;"",""))</f>
        <v/>
      </c>
      <c r="Q64" s="22">
        <f>IF($M64&lt;&gt;"Yes","",IF(UPPER(TRIM($F64&amp;""))="YES",TRIM($I64&amp;""),IFERROR(INDEX('Paste your export here'!$AM$2:$AM$301,MATCH($A64,'Paste your export here'!$AG$2:$AG$301,0))&amp;"","")))</f>
        <v/>
      </c>
      <c r="R64" s="22">
        <f>IF(N($K64)=0,"",IFERROR(INDEX('Paste your export here'!$AN$2:$AN$301,MATCH($A64,'Paste your export here'!$AG$2:$AG$301,0))&amp;"",""))</f>
        <v/>
      </c>
      <c r="S64" s="21">
        <f>IF($A64&amp;$B64="","",IF($L64="No",IF(TRIM($E64&amp;"")="","Not invited yet","Chase reply"),IF(AND(ISNUMBER($C64),N($N64)&gt;$C64),"Over party size",IF(AND($P64&lt;&gt;"",UPPER(TRIM($D64&amp;""))&lt;&gt;"YES"),"Check plus-one",IF(N($K64)&gt;1,"Two replies","")))))</f>
        <v/>
      </c>
      <c r="T64" s="22">
        <f>IF(OR($A64="",TRIM(Settings!$B$2&amp;"")=""),"",TRIM(Settings!$B$2)&amp;IF(ISNUMBER(FIND("?",Settings!$B$2)),"&amp;","?")&amp;TRIM(Settings!$B$3)&amp;"="&amp;TRIM($A64))</f>
        <v/>
      </c>
    </row>
    <row r="65">
      <c r="A65" s="23" t="n"/>
      <c r="B65" s="24" t="n"/>
      <c r="C65" s="23" t="n"/>
      <c r="D65" s="23" t="n"/>
      <c r="E65" s="25" t="n"/>
      <c r="F65" s="23" t="n"/>
      <c r="G65" s="23" t="n"/>
      <c r="H65" s="24" t="n"/>
      <c r="I65" s="24" t="n"/>
      <c r="J65" s="24" t="n"/>
      <c r="K65" s="21">
        <f>IF($A65="","",COUNTIF('Paste your export here'!$AE$2:$AE$301,$A65))</f>
        <v/>
      </c>
      <c r="L65" s="21">
        <f>IF($A65&amp;$B65="","",IF(OR(TRIM($F65&amp;"")&lt;&gt;"",N($K65)&gt;0),"Yes","No"))</f>
        <v/>
      </c>
      <c r="M65" s="21">
        <f>IF(UPPER(TRIM($F65&amp;""))="YES","Yes",IF(UPPER(TRIM($F65&amp;""))="NO","No",IF(N($K65)&gt;0,IFERROR(INDEX('Paste your export here'!$AI$2:$AI$301,MATCH($A65,'Paste your export here'!$AG$2:$AG$301,0)),""),"")))</f>
        <v/>
      </c>
      <c r="N65" s="21">
        <f>IF($M65="Yes",IF(UPPER(TRIM($F65&amp;""))="YES",MAX(1,N($G65)),IFERROR(INDEX('Paste your export here'!$AO$2:$AO$301,MATCH($A65,'Paste your export here'!$AG$2:$AG$301,0)),1)),IF($M65="No",0,""))</f>
        <v/>
      </c>
      <c r="O65" s="22">
        <f>IF($M65&lt;&gt;"Yes","",IF(UPPER(TRIM($F65&amp;""))="YES",TRIM($H65&amp;""),IFERROR(INDEX('Paste your export here'!$AL$2:$AL$301,MATCH($A65,'Paste your export here'!$AG$2:$AG$301,0))&amp;"","")))</f>
        <v/>
      </c>
      <c r="P65" s="22">
        <f>IF(OR($M65&lt;&gt;"Yes",UPPER(TRIM($F65&amp;""))="YES"),"",IFERROR(INDEX('Paste your export here'!$AK$2:$AK$301,MATCH($A65,'Paste your export here'!$AG$2:$AG$301,0))&amp;"",""))</f>
        <v/>
      </c>
      <c r="Q65" s="22">
        <f>IF($M65&lt;&gt;"Yes","",IF(UPPER(TRIM($F65&amp;""))="YES",TRIM($I65&amp;""),IFERROR(INDEX('Paste your export here'!$AM$2:$AM$301,MATCH($A65,'Paste your export here'!$AG$2:$AG$301,0))&amp;"","")))</f>
        <v/>
      </c>
      <c r="R65" s="22">
        <f>IF(N($K65)=0,"",IFERROR(INDEX('Paste your export here'!$AN$2:$AN$301,MATCH($A65,'Paste your export here'!$AG$2:$AG$301,0))&amp;"",""))</f>
        <v/>
      </c>
      <c r="S65" s="21">
        <f>IF($A65&amp;$B65="","",IF($L65="No",IF(TRIM($E65&amp;"")="","Not invited yet","Chase reply"),IF(AND(ISNUMBER($C65),N($N65)&gt;$C65),"Over party size",IF(AND($P65&lt;&gt;"",UPPER(TRIM($D65&amp;""))&lt;&gt;"YES"),"Check plus-one",IF(N($K65)&gt;1,"Two replies","")))))</f>
        <v/>
      </c>
      <c r="T65" s="22">
        <f>IF(OR($A65="",TRIM(Settings!$B$2&amp;"")=""),"",TRIM(Settings!$B$2)&amp;IF(ISNUMBER(FIND("?",Settings!$B$2)),"&amp;","?")&amp;TRIM(Settings!$B$3)&amp;"="&amp;TRIM($A65))</f>
        <v/>
      </c>
    </row>
    <row r="66">
      <c r="A66" s="23" t="n"/>
      <c r="B66" s="24" t="n"/>
      <c r="C66" s="23" t="n"/>
      <c r="D66" s="23" t="n"/>
      <c r="E66" s="25" t="n"/>
      <c r="F66" s="23" t="n"/>
      <c r="G66" s="23" t="n"/>
      <c r="H66" s="24" t="n"/>
      <c r="I66" s="24" t="n"/>
      <c r="J66" s="24" t="n"/>
      <c r="K66" s="21">
        <f>IF($A66="","",COUNTIF('Paste your export here'!$AE$2:$AE$301,$A66))</f>
        <v/>
      </c>
      <c r="L66" s="21">
        <f>IF($A66&amp;$B66="","",IF(OR(TRIM($F66&amp;"")&lt;&gt;"",N($K66)&gt;0),"Yes","No"))</f>
        <v/>
      </c>
      <c r="M66" s="21">
        <f>IF(UPPER(TRIM($F66&amp;""))="YES","Yes",IF(UPPER(TRIM($F66&amp;""))="NO","No",IF(N($K66)&gt;0,IFERROR(INDEX('Paste your export here'!$AI$2:$AI$301,MATCH($A66,'Paste your export here'!$AG$2:$AG$301,0)),""),"")))</f>
        <v/>
      </c>
      <c r="N66" s="21">
        <f>IF($M66="Yes",IF(UPPER(TRIM($F66&amp;""))="YES",MAX(1,N($G66)),IFERROR(INDEX('Paste your export here'!$AO$2:$AO$301,MATCH($A66,'Paste your export here'!$AG$2:$AG$301,0)),1)),IF($M66="No",0,""))</f>
        <v/>
      </c>
      <c r="O66" s="22">
        <f>IF($M66&lt;&gt;"Yes","",IF(UPPER(TRIM($F66&amp;""))="YES",TRIM($H66&amp;""),IFERROR(INDEX('Paste your export here'!$AL$2:$AL$301,MATCH($A66,'Paste your export here'!$AG$2:$AG$301,0))&amp;"","")))</f>
        <v/>
      </c>
      <c r="P66" s="22">
        <f>IF(OR($M66&lt;&gt;"Yes",UPPER(TRIM($F66&amp;""))="YES"),"",IFERROR(INDEX('Paste your export here'!$AK$2:$AK$301,MATCH($A66,'Paste your export here'!$AG$2:$AG$301,0))&amp;"",""))</f>
        <v/>
      </c>
      <c r="Q66" s="22">
        <f>IF($M66&lt;&gt;"Yes","",IF(UPPER(TRIM($F66&amp;""))="YES",TRIM($I66&amp;""),IFERROR(INDEX('Paste your export here'!$AM$2:$AM$301,MATCH($A66,'Paste your export here'!$AG$2:$AG$301,0))&amp;"","")))</f>
        <v/>
      </c>
      <c r="R66" s="22">
        <f>IF(N($K66)=0,"",IFERROR(INDEX('Paste your export here'!$AN$2:$AN$301,MATCH($A66,'Paste your export here'!$AG$2:$AG$301,0))&amp;"",""))</f>
        <v/>
      </c>
      <c r="S66" s="21">
        <f>IF($A66&amp;$B66="","",IF($L66="No",IF(TRIM($E66&amp;"")="","Not invited yet","Chase reply"),IF(AND(ISNUMBER($C66),N($N66)&gt;$C66),"Over party size",IF(AND($P66&lt;&gt;"",UPPER(TRIM($D66&amp;""))&lt;&gt;"YES"),"Check plus-one",IF(N($K66)&gt;1,"Two replies","")))))</f>
        <v/>
      </c>
      <c r="T66" s="22">
        <f>IF(OR($A66="",TRIM(Settings!$B$2&amp;"")=""),"",TRIM(Settings!$B$2)&amp;IF(ISNUMBER(FIND("?",Settings!$B$2)),"&amp;","?")&amp;TRIM(Settings!$B$3)&amp;"="&amp;TRIM($A66))</f>
        <v/>
      </c>
    </row>
    <row r="67">
      <c r="A67" s="23" t="n"/>
      <c r="B67" s="24" t="n"/>
      <c r="C67" s="23" t="n"/>
      <c r="D67" s="23" t="n"/>
      <c r="E67" s="25" t="n"/>
      <c r="F67" s="23" t="n"/>
      <c r="G67" s="23" t="n"/>
      <c r="H67" s="24" t="n"/>
      <c r="I67" s="24" t="n"/>
      <c r="J67" s="24" t="n"/>
      <c r="K67" s="21">
        <f>IF($A67="","",COUNTIF('Paste your export here'!$AE$2:$AE$301,$A67))</f>
        <v/>
      </c>
      <c r="L67" s="21">
        <f>IF($A67&amp;$B67="","",IF(OR(TRIM($F67&amp;"")&lt;&gt;"",N($K67)&gt;0),"Yes","No"))</f>
        <v/>
      </c>
      <c r="M67" s="21">
        <f>IF(UPPER(TRIM($F67&amp;""))="YES","Yes",IF(UPPER(TRIM($F67&amp;""))="NO","No",IF(N($K67)&gt;0,IFERROR(INDEX('Paste your export here'!$AI$2:$AI$301,MATCH($A67,'Paste your export here'!$AG$2:$AG$301,0)),""),"")))</f>
        <v/>
      </c>
      <c r="N67" s="21">
        <f>IF($M67="Yes",IF(UPPER(TRIM($F67&amp;""))="YES",MAX(1,N($G67)),IFERROR(INDEX('Paste your export here'!$AO$2:$AO$301,MATCH($A67,'Paste your export here'!$AG$2:$AG$301,0)),1)),IF($M67="No",0,""))</f>
        <v/>
      </c>
      <c r="O67" s="22">
        <f>IF($M67&lt;&gt;"Yes","",IF(UPPER(TRIM($F67&amp;""))="YES",TRIM($H67&amp;""),IFERROR(INDEX('Paste your export here'!$AL$2:$AL$301,MATCH($A67,'Paste your export here'!$AG$2:$AG$301,0))&amp;"","")))</f>
        <v/>
      </c>
      <c r="P67" s="22">
        <f>IF(OR($M67&lt;&gt;"Yes",UPPER(TRIM($F67&amp;""))="YES"),"",IFERROR(INDEX('Paste your export here'!$AK$2:$AK$301,MATCH($A67,'Paste your export here'!$AG$2:$AG$301,0))&amp;"",""))</f>
        <v/>
      </c>
      <c r="Q67" s="22">
        <f>IF($M67&lt;&gt;"Yes","",IF(UPPER(TRIM($F67&amp;""))="YES",TRIM($I67&amp;""),IFERROR(INDEX('Paste your export here'!$AM$2:$AM$301,MATCH($A67,'Paste your export here'!$AG$2:$AG$301,0))&amp;"","")))</f>
        <v/>
      </c>
      <c r="R67" s="22">
        <f>IF(N($K67)=0,"",IFERROR(INDEX('Paste your export here'!$AN$2:$AN$301,MATCH($A67,'Paste your export here'!$AG$2:$AG$301,0))&amp;"",""))</f>
        <v/>
      </c>
      <c r="S67" s="21">
        <f>IF($A67&amp;$B67="","",IF($L67="No",IF(TRIM($E67&amp;"")="","Not invited yet","Chase reply"),IF(AND(ISNUMBER($C67),N($N67)&gt;$C67),"Over party size",IF(AND($P67&lt;&gt;"",UPPER(TRIM($D67&amp;""))&lt;&gt;"YES"),"Check plus-one",IF(N($K67)&gt;1,"Two replies","")))))</f>
        <v/>
      </c>
      <c r="T67" s="22">
        <f>IF(OR($A67="",TRIM(Settings!$B$2&amp;"")=""),"",TRIM(Settings!$B$2)&amp;IF(ISNUMBER(FIND("?",Settings!$B$2)),"&amp;","?")&amp;TRIM(Settings!$B$3)&amp;"="&amp;TRIM($A67))</f>
        <v/>
      </c>
    </row>
    <row r="68">
      <c r="A68" s="23" t="n"/>
      <c r="B68" s="24" t="n"/>
      <c r="C68" s="23" t="n"/>
      <c r="D68" s="23" t="n"/>
      <c r="E68" s="25" t="n"/>
      <c r="F68" s="23" t="n"/>
      <c r="G68" s="23" t="n"/>
      <c r="H68" s="24" t="n"/>
      <c r="I68" s="24" t="n"/>
      <c r="J68" s="24" t="n"/>
      <c r="K68" s="21">
        <f>IF($A68="","",COUNTIF('Paste your export here'!$AE$2:$AE$301,$A68))</f>
        <v/>
      </c>
      <c r="L68" s="21">
        <f>IF($A68&amp;$B68="","",IF(OR(TRIM($F68&amp;"")&lt;&gt;"",N($K68)&gt;0),"Yes","No"))</f>
        <v/>
      </c>
      <c r="M68" s="21">
        <f>IF(UPPER(TRIM($F68&amp;""))="YES","Yes",IF(UPPER(TRIM($F68&amp;""))="NO","No",IF(N($K68)&gt;0,IFERROR(INDEX('Paste your export here'!$AI$2:$AI$301,MATCH($A68,'Paste your export here'!$AG$2:$AG$301,0)),""),"")))</f>
        <v/>
      </c>
      <c r="N68" s="21">
        <f>IF($M68="Yes",IF(UPPER(TRIM($F68&amp;""))="YES",MAX(1,N($G68)),IFERROR(INDEX('Paste your export here'!$AO$2:$AO$301,MATCH($A68,'Paste your export here'!$AG$2:$AG$301,0)),1)),IF($M68="No",0,""))</f>
        <v/>
      </c>
      <c r="O68" s="22">
        <f>IF($M68&lt;&gt;"Yes","",IF(UPPER(TRIM($F68&amp;""))="YES",TRIM($H68&amp;""),IFERROR(INDEX('Paste your export here'!$AL$2:$AL$301,MATCH($A68,'Paste your export here'!$AG$2:$AG$301,0))&amp;"","")))</f>
        <v/>
      </c>
      <c r="P68" s="22">
        <f>IF(OR($M68&lt;&gt;"Yes",UPPER(TRIM($F68&amp;""))="YES"),"",IFERROR(INDEX('Paste your export here'!$AK$2:$AK$301,MATCH($A68,'Paste your export here'!$AG$2:$AG$301,0))&amp;"",""))</f>
        <v/>
      </c>
      <c r="Q68" s="22">
        <f>IF($M68&lt;&gt;"Yes","",IF(UPPER(TRIM($F68&amp;""))="YES",TRIM($I68&amp;""),IFERROR(INDEX('Paste your export here'!$AM$2:$AM$301,MATCH($A68,'Paste your export here'!$AG$2:$AG$301,0))&amp;"","")))</f>
        <v/>
      </c>
      <c r="R68" s="22">
        <f>IF(N($K68)=0,"",IFERROR(INDEX('Paste your export here'!$AN$2:$AN$301,MATCH($A68,'Paste your export here'!$AG$2:$AG$301,0))&amp;"",""))</f>
        <v/>
      </c>
      <c r="S68" s="21">
        <f>IF($A68&amp;$B68="","",IF($L68="No",IF(TRIM($E68&amp;"")="","Not invited yet","Chase reply"),IF(AND(ISNUMBER($C68),N($N68)&gt;$C68),"Over party size",IF(AND($P68&lt;&gt;"",UPPER(TRIM($D68&amp;""))&lt;&gt;"YES"),"Check plus-one",IF(N($K68)&gt;1,"Two replies","")))))</f>
        <v/>
      </c>
      <c r="T68" s="22">
        <f>IF(OR($A68="",TRIM(Settings!$B$2&amp;"")=""),"",TRIM(Settings!$B$2)&amp;IF(ISNUMBER(FIND("?",Settings!$B$2)),"&amp;","?")&amp;TRIM(Settings!$B$3)&amp;"="&amp;TRIM($A68))</f>
        <v/>
      </c>
    </row>
    <row r="69">
      <c r="A69" s="23" t="n"/>
      <c r="B69" s="24" t="n"/>
      <c r="C69" s="23" t="n"/>
      <c r="D69" s="23" t="n"/>
      <c r="E69" s="25" t="n"/>
      <c r="F69" s="23" t="n"/>
      <c r="G69" s="23" t="n"/>
      <c r="H69" s="24" t="n"/>
      <c r="I69" s="24" t="n"/>
      <c r="J69" s="24" t="n"/>
      <c r="K69" s="21">
        <f>IF($A69="","",COUNTIF('Paste your export here'!$AE$2:$AE$301,$A69))</f>
        <v/>
      </c>
      <c r="L69" s="21">
        <f>IF($A69&amp;$B69="","",IF(OR(TRIM($F69&amp;"")&lt;&gt;"",N($K69)&gt;0),"Yes","No"))</f>
        <v/>
      </c>
      <c r="M69" s="21">
        <f>IF(UPPER(TRIM($F69&amp;""))="YES","Yes",IF(UPPER(TRIM($F69&amp;""))="NO","No",IF(N($K69)&gt;0,IFERROR(INDEX('Paste your export here'!$AI$2:$AI$301,MATCH($A69,'Paste your export here'!$AG$2:$AG$301,0)),""),"")))</f>
        <v/>
      </c>
      <c r="N69" s="21">
        <f>IF($M69="Yes",IF(UPPER(TRIM($F69&amp;""))="YES",MAX(1,N($G69)),IFERROR(INDEX('Paste your export here'!$AO$2:$AO$301,MATCH($A69,'Paste your export here'!$AG$2:$AG$301,0)),1)),IF($M69="No",0,""))</f>
        <v/>
      </c>
      <c r="O69" s="22">
        <f>IF($M69&lt;&gt;"Yes","",IF(UPPER(TRIM($F69&amp;""))="YES",TRIM($H69&amp;""),IFERROR(INDEX('Paste your export here'!$AL$2:$AL$301,MATCH($A69,'Paste your export here'!$AG$2:$AG$301,0))&amp;"","")))</f>
        <v/>
      </c>
      <c r="P69" s="22">
        <f>IF(OR($M69&lt;&gt;"Yes",UPPER(TRIM($F69&amp;""))="YES"),"",IFERROR(INDEX('Paste your export here'!$AK$2:$AK$301,MATCH($A69,'Paste your export here'!$AG$2:$AG$301,0))&amp;"",""))</f>
        <v/>
      </c>
      <c r="Q69" s="22">
        <f>IF($M69&lt;&gt;"Yes","",IF(UPPER(TRIM($F69&amp;""))="YES",TRIM($I69&amp;""),IFERROR(INDEX('Paste your export here'!$AM$2:$AM$301,MATCH($A69,'Paste your export here'!$AG$2:$AG$301,0))&amp;"","")))</f>
        <v/>
      </c>
      <c r="R69" s="22">
        <f>IF(N($K69)=0,"",IFERROR(INDEX('Paste your export here'!$AN$2:$AN$301,MATCH($A69,'Paste your export here'!$AG$2:$AG$301,0))&amp;"",""))</f>
        <v/>
      </c>
      <c r="S69" s="21">
        <f>IF($A69&amp;$B69="","",IF($L69="No",IF(TRIM($E69&amp;"")="","Not invited yet","Chase reply"),IF(AND(ISNUMBER($C69),N($N69)&gt;$C69),"Over party size",IF(AND($P69&lt;&gt;"",UPPER(TRIM($D69&amp;""))&lt;&gt;"YES"),"Check plus-one",IF(N($K69)&gt;1,"Two replies","")))))</f>
        <v/>
      </c>
      <c r="T69" s="22">
        <f>IF(OR($A69="",TRIM(Settings!$B$2&amp;"")=""),"",TRIM(Settings!$B$2)&amp;IF(ISNUMBER(FIND("?",Settings!$B$2)),"&amp;","?")&amp;TRIM(Settings!$B$3)&amp;"="&amp;TRIM($A69))</f>
        <v/>
      </c>
    </row>
    <row r="70">
      <c r="A70" s="23" t="n"/>
      <c r="B70" s="24" t="n"/>
      <c r="C70" s="23" t="n"/>
      <c r="D70" s="23" t="n"/>
      <c r="E70" s="25" t="n"/>
      <c r="F70" s="23" t="n"/>
      <c r="G70" s="23" t="n"/>
      <c r="H70" s="24" t="n"/>
      <c r="I70" s="24" t="n"/>
      <c r="J70" s="24" t="n"/>
      <c r="K70" s="21">
        <f>IF($A70="","",COUNTIF('Paste your export here'!$AE$2:$AE$301,$A70))</f>
        <v/>
      </c>
      <c r="L70" s="21">
        <f>IF($A70&amp;$B70="","",IF(OR(TRIM($F70&amp;"")&lt;&gt;"",N($K70)&gt;0),"Yes","No"))</f>
        <v/>
      </c>
      <c r="M70" s="21">
        <f>IF(UPPER(TRIM($F70&amp;""))="YES","Yes",IF(UPPER(TRIM($F70&amp;""))="NO","No",IF(N($K70)&gt;0,IFERROR(INDEX('Paste your export here'!$AI$2:$AI$301,MATCH($A70,'Paste your export here'!$AG$2:$AG$301,0)),""),"")))</f>
        <v/>
      </c>
      <c r="N70" s="21">
        <f>IF($M70="Yes",IF(UPPER(TRIM($F70&amp;""))="YES",MAX(1,N($G70)),IFERROR(INDEX('Paste your export here'!$AO$2:$AO$301,MATCH($A70,'Paste your export here'!$AG$2:$AG$301,0)),1)),IF($M70="No",0,""))</f>
        <v/>
      </c>
      <c r="O70" s="22">
        <f>IF($M70&lt;&gt;"Yes","",IF(UPPER(TRIM($F70&amp;""))="YES",TRIM($H70&amp;""),IFERROR(INDEX('Paste your export here'!$AL$2:$AL$301,MATCH($A70,'Paste your export here'!$AG$2:$AG$301,0))&amp;"","")))</f>
        <v/>
      </c>
      <c r="P70" s="22">
        <f>IF(OR($M70&lt;&gt;"Yes",UPPER(TRIM($F70&amp;""))="YES"),"",IFERROR(INDEX('Paste your export here'!$AK$2:$AK$301,MATCH($A70,'Paste your export here'!$AG$2:$AG$301,0))&amp;"",""))</f>
        <v/>
      </c>
      <c r="Q70" s="22">
        <f>IF($M70&lt;&gt;"Yes","",IF(UPPER(TRIM($F70&amp;""))="YES",TRIM($I70&amp;""),IFERROR(INDEX('Paste your export here'!$AM$2:$AM$301,MATCH($A70,'Paste your export here'!$AG$2:$AG$301,0))&amp;"","")))</f>
        <v/>
      </c>
      <c r="R70" s="22">
        <f>IF(N($K70)=0,"",IFERROR(INDEX('Paste your export here'!$AN$2:$AN$301,MATCH($A70,'Paste your export here'!$AG$2:$AG$301,0))&amp;"",""))</f>
        <v/>
      </c>
      <c r="S70" s="21">
        <f>IF($A70&amp;$B70="","",IF($L70="No",IF(TRIM($E70&amp;"")="","Not invited yet","Chase reply"),IF(AND(ISNUMBER($C70),N($N70)&gt;$C70),"Over party size",IF(AND($P70&lt;&gt;"",UPPER(TRIM($D70&amp;""))&lt;&gt;"YES"),"Check plus-one",IF(N($K70)&gt;1,"Two replies","")))))</f>
        <v/>
      </c>
      <c r="T70" s="22">
        <f>IF(OR($A70="",TRIM(Settings!$B$2&amp;"")=""),"",TRIM(Settings!$B$2)&amp;IF(ISNUMBER(FIND("?",Settings!$B$2)),"&amp;","?")&amp;TRIM(Settings!$B$3)&amp;"="&amp;TRIM($A70))</f>
        <v/>
      </c>
    </row>
    <row r="71">
      <c r="A71" s="23" t="n"/>
      <c r="B71" s="24" t="n"/>
      <c r="C71" s="23" t="n"/>
      <c r="D71" s="23" t="n"/>
      <c r="E71" s="25" t="n"/>
      <c r="F71" s="23" t="n"/>
      <c r="G71" s="23" t="n"/>
      <c r="H71" s="24" t="n"/>
      <c r="I71" s="24" t="n"/>
      <c r="J71" s="24" t="n"/>
      <c r="K71" s="21">
        <f>IF($A71="","",COUNTIF('Paste your export here'!$AE$2:$AE$301,$A71))</f>
        <v/>
      </c>
      <c r="L71" s="21">
        <f>IF($A71&amp;$B71="","",IF(OR(TRIM($F71&amp;"")&lt;&gt;"",N($K71)&gt;0),"Yes","No"))</f>
        <v/>
      </c>
      <c r="M71" s="21">
        <f>IF(UPPER(TRIM($F71&amp;""))="YES","Yes",IF(UPPER(TRIM($F71&amp;""))="NO","No",IF(N($K71)&gt;0,IFERROR(INDEX('Paste your export here'!$AI$2:$AI$301,MATCH($A71,'Paste your export here'!$AG$2:$AG$301,0)),""),"")))</f>
        <v/>
      </c>
      <c r="N71" s="21">
        <f>IF($M71="Yes",IF(UPPER(TRIM($F71&amp;""))="YES",MAX(1,N($G71)),IFERROR(INDEX('Paste your export here'!$AO$2:$AO$301,MATCH($A71,'Paste your export here'!$AG$2:$AG$301,0)),1)),IF($M71="No",0,""))</f>
        <v/>
      </c>
      <c r="O71" s="22">
        <f>IF($M71&lt;&gt;"Yes","",IF(UPPER(TRIM($F71&amp;""))="YES",TRIM($H71&amp;""),IFERROR(INDEX('Paste your export here'!$AL$2:$AL$301,MATCH($A71,'Paste your export here'!$AG$2:$AG$301,0))&amp;"","")))</f>
        <v/>
      </c>
      <c r="P71" s="22">
        <f>IF(OR($M71&lt;&gt;"Yes",UPPER(TRIM($F71&amp;""))="YES"),"",IFERROR(INDEX('Paste your export here'!$AK$2:$AK$301,MATCH($A71,'Paste your export here'!$AG$2:$AG$301,0))&amp;"",""))</f>
        <v/>
      </c>
      <c r="Q71" s="22">
        <f>IF($M71&lt;&gt;"Yes","",IF(UPPER(TRIM($F71&amp;""))="YES",TRIM($I71&amp;""),IFERROR(INDEX('Paste your export here'!$AM$2:$AM$301,MATCH($A71,'Paste your export here'!$AG$2:$AG$301,0))&amp;"","")))</f>
        <v/>
      </c>
      <c r="R71" s="22">
        <f>IF(N($K71)=0,"",IFERROR(INDEX('Paste your export here'!$AN$2:$AN$301,MATCH($A71,'Paste your export here'!$AG$2:$AG$301,0))&amp;"",""))</f>
        <v/>
      </c>
      <c r="S71" s="21">
        <f>IF($A71&amp;$B71="","",IF($L71="No",IF(TRIM($E71&amp;"")="","Not invited yet","Chase reply"),IF(AND(ISNUMBER($C71),N($N71)&gt;$C71),"Over party size",IF(AND($P71&lt;&gt;"",UPPER(TRIM($D71&amp;""))&lt;&gt;"YES"),"Check plus-one",IF(N($K71)&gt;1,"Two replies","")))))</f>
        <v/>
      </c>
      <c r="T71" s="22">
        <f>IF(OR($A71="",TRIM(Settings!$B$2&amp;"")=""),"",TRIM(Settings!$B$2)&amp;IF(ISNUMBER(FIND("?",Settings!$B$2)),"&amp;","?")&amp;TRIM(Settings!$B$3)&amp;"="&amp;TRIM($A71))</f>
        <v/>
      </c>
    </row>
    <row r="72">
      <c r="A72" s="23" t="n"/>
      <c r="B72" s="24" t="n"/>
      <c r="C72" s="23" t="n"/>
      <c r="D72" s="23" t="n"/>
      <c r="E72" s="25" t="n"/>
      <c r="F72" s="23" t="n"/>
      <c r="G72" s="23" t="n"/>
      <c r="H72" s="24" t="n"/>
      <c r="I72" s="24" t="n"/>
      <c r="J72" s="24" t="n"/>
      <c r="K72" s="21">
        <f>IF($A72="","",COUNTIF('Paste your export here'!$AE$2:$AE$301,$A72))</f>
        <v/>
      </c>
      <c r="L72" s="21">
        <f>IF($A72&amp;$B72="","",IF(OR(TRIM($F72&amp;"")&lt;&gt;"",N($K72)&gt;0),"Yes","No"))</f>
        <v/>
      </c>
      <c r="M72" s="21">
        <f>IF(UPPER(TRIM($F72&amp;""))="YES","Yes",IF(UPPER(TRIM($F72&amp;""))="NO","No",IF(N($K72)&gt;0,IFERROR(INDEX('Paste your export here'!$AI$2:$AI$301,MATCH($A72,'Paste your export here'!$AG$2:$AG$301,0)),""),"")))</f>
        <v/>
      </c>
      <c r="N72" s="21">
        <f>IF($M72="Yes",IF(UPPER(TRIM($F72&amp;""))="YES",MAX(1,N($G72)),IFERROR(INDEX('Paste your export here'!$AO$2:$AO$301,MATCH($A72,'Paste your export here'!$AG$2:$AG$301,0)),1)),IF($M72="No",0,""))</f>
        <v/>
      </c>
      <c r="O72" s="22">
        <f>IF($M72&lt;&gt;"Yes","",IF(UPPER(TRIM($F72&amp;""))="YES",TRIM($H72&amp;""),IFERROR(INDEX('Paste your export here'!$AL$2:$AL$301,MATCH($A72,'Paste your export here'!$AG$2:$AG$301,0))&amp;"","")))</f>
        <v/>
      </c>
      <c r="P72" s="22">
        <f>IF(OR($M72&lt;&gt;"Yes",UPPER(TRIM($F72&amp;""))="YES"),"",IFERROR(INDEX('Paste your export here'!$AK$2:$AK$301,MATCH($A72,'Paste your export here'!$AG$2:$AG$301,0))&amp;"",""))</f>
        <v/>
      </c>
      <c r="Q72" s="22">
        <f>IF($M72&lt;&gt;"Yes","",IF(UPPER(TRIM($F72&amp;""))="YES",TRIM($I72&amp;""),IFERROR(INDEX('Paste your export here'!$AM$2:$AM$301,MATCH($A72,'Paste your export here'!$AG$2:$AG$301,0))&amp;"","")))</f>
        <v/>
      </c>
      <c r="R72" s="22">
        <f>IF(N($K72)=0,"",IFERROR(INDEX('Paste your export here'!$AN$2:$AN$301,MATCH($A72,'Paste your export here'!$AG$2:$AG$301,0))&amp;"",""))</f>
        <v/>
      </c>
      <c r="S72" s="21">
        <f>IF($A72&amp;$B72="","",IF($L72="No",IF(TRIM($E72&amp;"")="","Not invited yet","Chase reply"),IF(AND(ISNUMBER($C72),N($N72)&gt;$C72),"Over party size",IF(AND($P72&lt;&gt;"",UPPER(TRIM($D72&amp;""))&lt;&gt;"YES"),"Check plus-one",IF(N($K72)&gt;1,"Two replies","")))))</f>
        <v/>
      </c>
      <c r="T72" s="22">
        <f>IF(OR($A72="",TRIM(Settings!$B$2&amp;"")=""),"",TRIM(Settings!$B$2)&amp;IF(ISNUMBER(FIND("?",Settings!$B$2)),"&amp;","?")&amp;TRIM(Settings!$B$3)&amp;"="&amp;TRIM($A72))</f>
        <v/>
      </c>
    </row>
    <row r="73">
      <c r="A73" s="23" t="n"/>
      <c r="B73" s="24" t="n"/>
      <c r="C73" s="23" t="n"/>
      <c r="D73" s="23" t="n"/>
      <c r="E73" s="25" t="n"/>
      <c r="F73" s="23" t="n"/>
      <c r="G73" s="23" t="n"/>
      <c r="H73" s="24" t="n"/>
      <c r="I73" s="24" t="n"/>
      <c r="J73" s="24" t="n"/>
      <c r="K73" s="21">
        <f>IF($A73="","",COUNTIF('Paste your export here'!$AE$2:$AE$301,$A73))</f>
        <v/>
      </c>
      <c r="L73" s="21">
        <f>IF($A73&amp;$B73="","",IF(OR(TRIM($F73&amp;"")&lt;&gt;"",N($K73)&gt;0),"Yes","No"))</f>
        <v/>
      </c>
      <c r="M73" s="21">
        <f>IF(UPPER(TRIM($F73&amp;""))="YES","Yes",IF(UPPER(TRIM($F73&amp;""))="NO","No",IF(N($K73)&gt;0,IFERROR(INDEX('Paste your export here'!$AI$2:$AI$301,MATCH($A73,'Paste your export here'!$AG$2:$AG$301,0)),""),"")))</f>
        <v/>
      </c>
      <c r="N73" s="21">
        <f>IF($M73="Yes",IF(UPPER(TRIM($F73&amp;""))="YES",MAX(1,N($G73)),IFERROR(INDEX('Paste your export here'!$AO$2:$AO$301,MATCH($A73,'Paste your export here'!$AG$2:$AG$301,0)),1)),IF($M73="No",0,""))</f>
        <v/>
      </c>
      <c r="O73" s="22">
        <f>IF($M73&lt;&gt;"Yes","",IF(UPPER(TRIM($F73&amp;""))="YES",TRIM($H73&amp;""),IFERROR(INDEX('Paste your export here'!$AL$2:$AL$301,MATCH($A73,'Paste your export here'!$AG$2:$AG$301,0))&amp;"","")))</f>
        <v/>
      </c>
      <c r="P73" s="22">
        <f>IF(OR($M73&lt;&gt;"Yes",UPPER(TRIM($F73&amp;""))="YES"),"",IFERROR(INDEX('Paste your export here'!$AK$2:$AK$301,MATCH($A73,'Paste your export here'!$AG$2:$AG$301,0))&amp;"",""))</f>
        <v/>
      </c>
      <c r="Q73" s="22">
        <f>IF($M73&lt;&gt;"Yes","",IF(UPPER(TRIM($F73&amp;""))="YES",TRIM($I73&amp;""),IFERROR(INDEX('Paste your export here'!$AM$2:$AM$301,MATCH($A73,'Paste your export here'!$AG$2:$AG$301,0))&amp;"","")))</f>
        <v/>
      </c>
      <c r="R73" s="22">
        <f>IF(N($K73)=0,"",IFERROR(INDEX('Paste your export here'!$AN$2:$AN$301,MATCH($A73,'Paste your export here'!$AG$2:$AG$301,0))&amp;"",""))</f>
        <v/>
      </c>
      <c r="S73" s="21">
        <f>IF($A73&amp;$B73="","",IF($L73="No",IF(TRIM($E73&amp;"")="","Not invited yet","Chase reply"),IF(AND(ISNUMBER($C73),N($N73)&gt;$C73),"Over party size",IF(AND($P73&lt;&gt;"",UPPER(TRIM($D73&amp;""))&lt;&gt;"YES"),"Check plus-one",IF(N($K73)&gt;1,"Two replies","")))))</f>
        <v/>
      </c>
      <c r="T73" s="22">
        <f>IF(OR($A73="",TRIM(Settings!$B$2&amp;"")=""),"",TRIM(Settings!$B$2)&amp;IF(ISNUMBER(FIND("?",Settings!$B$2)),"&amp;","?")&amp;TRIM(Settings!$B$3)&amp;"="&amp;TRIM($A73))</f>
        <v/>
      </c>
    </row>
    <row r="74">
      <c r="A74" s="23" t="n"/>
      <c r="B74" s="24" t="n"/>
      <c r="C74" s="23" t="n"/>
      <c r="D74" s="23" t="n"/>
      <c r="E74" s="25" t="n"/>
      <c r="F74" s="23" t="n"/>
      <c r="G74" s="23" t="n"/>
      <c r="H74" s="24" t="n"/>
      <c r="I74" s="24" t="n"/>
      <c r="J74" s="24" t="n"/>
      <c r="K74" s="21">
        <f>IF($A74="","",COUNTIF('Paste your export here'!$AE$2:$AE$301,$A74))</f>
        <v/>
      </c>
      <c r="L74" s="21">
        <f>IF($A74&amp;$B74="","",IF(OR(TRIM($F74&amp;"")&lt;&gt;"",N($K74)&gt;0),"Yes","No"))</f>
        <v/>
      </c>
      <c r="M74" s="21">
        <f>IF(UPPER(TRIM($F74&amp;""))="YES","Yes",IF(UPPER(TRIM($F74&amp;""))="NO","No",IF(N($K74)&gt;0,IFERROR(INDEX('Paste your export here'!$AI$2:$AI$301,MATCH($A74,'Paste your export here'!$AG$2:$AG$301,0)),""),"")))</f>
        <v/>
      </c>
      <c r="N74" s="21">
        <f>IF($M74="Yes",IF(UPPER(TRIM($F74&amp;""))="YES",MAX(1,N($G74)),IFERROR(INDEX('Paste your export here'!$AO$2:$AO$301,MATCH($A74,'Paste your export here'!$AG$2:$AG$301,0)),1)),IF($M74="No",0,""))</f>
        <v/>
      </c>
      <c r="O74" s="22">
        <f>IF($M74&lt;&gt;"Yes","",IF(UPPER(TRIM($F74&amp;""))="YES",TRIM($H74&amp;""),IFERROR(INDEX('Paste your export here'!$AL$2:$AL$301,MATCH($A74,'Paste your export here'!$AG$2:$AG$301,0))&amp;"","")))</f>
        <v/>
      </c>
      <c r="P74" s="22">
        <f>IF(OR($M74&lt;&gt;"Yes",UPPER(TRIM($F74&amp;""))="YES"),"",IFERROR(INDEX('Paste your export here'!$AK$2:$AK$301,MATCH($A74,'Paste your export here'!$AG$2:$AG$301,0))&amp;"",""))</f>
        <v/>
      </c>
      <c r="Q74" s="22">
        <f>IF($M74&lt;&gt;"Yes","",IF(UPPER(TRIM($F74&amp;""))="YES",TRIM($I74&amp;""),IFERROR(INDEX('Paste your export here'!$AM$2:$AM$301,MATCH($A74,'Paste your export here'!$AG$2:$AG$301,0))&amp;"","")))</f>
        <v/>
      </c>
      <c r="R74" s="22">
        <f>IF(N($K74)=0,"",IFERROR(INDEX('Paste your export here'!$AN$2:$AN$301,MATCH($A74,'Paste your export here'!$AG$2:$AG$301,0))&amp;"",""))</f>
        <v/>
      </c>
      <c r="S74" s="21">
        <f>IF($A74&amp;$B74="","",IF($L74="No",IF(TRIM($E74&amp;"")="","Not invited yet","Chase reply"),IF(AND(ISNUMBER($C74),N($N74)&gt;$C74),"Over party size",IF(AND($P74&lt;&gt;"",UPPER(TRIM($D74&amp;""))&lt;&gt;"YES"),"Check plus-one",IF(N($K74)&gt;1,"Two replies","")))))</f>
        <v/>
      </c>
      <c r="T74" s="22">
        <f>IF(OR($A74="",TRIM(Settings!$B$2&amp;"")=""),"",TRIM(Settings!$B$2)&amp;IF(ISNUMBER(FIND("?",Settings!$B$2)),"&amp;","?")&amp;TRIM(Settings!$B$3)&amp;"="&amp;TRIM($A74))</f>
        <v/>
      </c>
    </row>
    <row r="75">
      <c r="A75" s="23" t="n"/>
      <c r="B75" s="24" t="n"/>
      <c r="C75" s="23" t="n"/>
      <c r="D75" s="23" t="n"/>
      <c r="E75" s="25" t="n"/>
      <c r="F75" s="23" t="n"/>
      <c r="G75" s="23" t="n"/>
      <c r="H75" s="24" t="n"/>
      <c r="I75" s="24" t="n"/>
      <c r="J75" s="24" t="n"/>
      <c r="K75" s="21">
        <f>IF($A75="","",COUNTIF('Paste your export here'!$AE$2:$AE$301,$A75))</f>
        <v/>
      </c>
      <c r="L75" s="21">
        <f>IF($A75&amp;$B75="","",IF(OR(TRIM($F75&amp;"")&lt;&gt;"",N($K75)&gt;0),"Yes","No"))</f>
        <v/>
      </c>
      <c r="M75" s="21">
        <f>IF(UPPER(TRIM($F75&amp;""))="YES","Yes",IF(UPPER(TRIM($F75&amp;""))="NO","No",IF(N($K75)&gt;0,IFERROR(INDEX('Paste your export here'!$AI$2:$AI$301,MATCH($A75,'Paste your export here'!$AG$2:$AG$301,0)),""),"")))</f>
        <v/>
      </c>
      <c r="N75" s="21">
        <f>IF($M75="Yes",IF(UPPER(TRIM($F75&amp;""))="YES",MAX(1,N($G75)),IFERROR(INDEX('Paste your export here'!$AO$2:$AO$301,MATCH($A75,'Paste your export here'!$AG$2:$AG$301,0)),1)),IF($M75="No",0,""))</f>
        <v/>
      </c>
      <c r="O75" s="22">
        <f>IF($M75&lt;&gt;"Yes","",IF(UPPER(TRIM($F75&amp;""))="YES",TRIM($H75&amp;""),IFERROR(INDEX('Paste your export here'!$AL$2:$AL$301,MATCH($A75,'Paste your export here'!$AG$2:$AG$301,0))&amp;"","")))</f>
        <v/>
      </c>
      <c r="P75" s="22">
        <f>IF(OR($M75&lt;&gt;"Yes",UPPER(TRIM($F75&amp;""))="YES"),"",IFERROR(INDEX('Paste your export here'!$AK$2:$AK$301,MATCH($A75,'Paste your export here'!$AG$2:$AG$301,0))&amp;"",""))</f>
        <v/>
      </c>
      <c r="Q75" s="22">
        <f>IF($M75&lt;&gt;"Yes","",IF(UPPER(TRIM($F75&amp;""))="YES",TRIM($I75&amp;""),IFERROR(INDEX('Paste your export here'!$AM$2:$AM$301,MATCH($A75,'Paste your export here'!$AG$2:$AG$301,0))&amp;"","")))</f>
        <v/>
      </c>
      <c r="R75" s="22">
        <f>IF(N($K75)=0,"",IFERROR(INDEX('Paste your export here'!$AN$2:$AN$301,MATCH($A75,'Paste your export here'!$AG$2:$AG$301,0))&amp;"",""))</f>
        <v/>
      </c>
      <c r="S75" s="21">
        <f>IF($A75&amp;$B75="","",IF($L75="No",IF(TRIM($E75&amp;"")="","Not invited yet","Chase reply"),IF(AND(ISNUMBER($C75),N($N75)&gt;$C75),"Over party size",IF(AND($P75&lt;&gt;"",UPPER(TRIM($D75&amp;""))&lt;&gt;"YES"),"Check plus-one",IF(N($K75)&gt;1,"Two replies","")))))</f>
        <v/>
      </c>
      <c r="T75" s="22">
        <f>IF(OR($A75="",TRIM(Settings!$B$2&amp;"")=""),"",TRIM(Settings!$B$2)&amp;IF(ISNUMBER(FIND("?",Settings!$B$2)),"&amp;","?")&amp;TRIM(Settings!$B$3)&amp;"="&amp;TRIM($A75))</f>
        <v/>
      </c>
    </row>
    <row r="76">
      <c r="A76" s="23" t="n"/>
      <c r="B76" s="24" t="n"/>
      <c r="C76" s="23" t="n"/>
      <c r="D76" s="23" t="n"/>
      <c r="E76" s="25" t="n"/>
      <c r="F76" s="23" t="n"/>
      <c r="G76" s="23" t="n"/>
      <c r="H76" s="24" t="n"/>
      <c r="I76" s="24" t="n"/>
      <c r="J76" s="24" t="n"/>
      <c r="K76" s="21">
        <f>IF($A76="","",COUNTIF('Paste your export here'!$AE$2:$AE$301,$A76))</f>
        <v/>
      </c>
      <c r="L76" s="21">
        <f>IF($A76&amp;$B76="","",IF(OR(TRIM($F76&amp;"")&lt;&gt;"",N($K76)&gt;0),"Yes","No"))</f>
        <v/>
      </c>
      <c r="M76" s="21">
        <f>IF(UPPER(TRIM($F76&amp;""))="YES","Yes",IF(UPPER(TRIM($F76&amp;""))="NO","No",IF(N($K76)&gt;0,IFERROR(INDEX('Paste your export here'!$AI$2:$AI$301,MATCH($A76,'Paste your export here'!$AG$2:$AG$301,0)),""),"")))</f>
        <v/>
      </c>
      <c r="N76" s="21">
        <f>IF($M76="Yes",IF(UPPER(TRIM($F76&amp;""))="YES",MAX(1,N($G76)),IFERROR(INDEX('Paste your export here'!$AO$2:$AO$301,MATCH($A76,'Paste your export here'!$AG$2:$AG$301,0)),1)),IF($M76="No",0,""))</f>
        <v/>
      </c>
      <c r="O76" s="22">
        <f>IF($M76&lt;&gt;"Yes","",IF(UPPER(TRIM($F76&amp;""))="YES",TRIM($H76&amp;""),IFERROR(INDEX('Paste your export here'!$AL$2:$AL$301,MATCH($A76,'Paste your export here'!$AG$2:$AG$301,0))&amp;"","")))</f>
        <v/>
      </c>
      <c r="P76" s="22">
        <f>IF(OR($M76&lt;&gt;"Yes",UPPER(TRIM($F76&amp;""))="YES"),"",IFERROR(INDEX('Paste your export here'!$AK$2:$AK$301,MATCH($A76,'Paste your export here'!$AG$2:$AG$301,0))&amp;"",""))</f>
        <v/>
      </c>
      <c r="Q76" s="22">
        <f>IF($M76&lt;&gt;"Yes","",IF(UPPER(TRIM($F76&amp;""))="YES",TRIM($I76&amp;""),IFERROR(INDEX('Paste your export here'!$AM$2:$AM$301,MATCH($A76,'Paste your export here'!$AG$2:$AG$301,0))&amp;"","")))</f>
        <v/>
      </c>
      <c r="R76" s="22">
        <f>IF(N($K76)=0,"",IFERROR(INDEX('Paste your export here'!$AN$2:$AN$301,MATCH($A76,'Paste your export here'!$AG$2:$AG$301,0))&amp;"",""))</f>
        <v/>
      </c>
      <c r="S76" s="21">
        <f>IF($A76&amp;$B76="","",IF($L76="No",IF(TRIM($E76&amp;"")="","Not invited yet","Chase reply"),IF(AND(ISNUMBER($C76),N($N76)&gt;$C76),"Over party size",IF(AND($P76&lt;&gt;"",UPPER(TRIM($D76&amp;""))&lt;&gt;"YES"),"Check plus-one",IF(N($K76)&gt;1,"Two replies","")))))</f>
        <v/>
      </c>
      <c r="T76" s="22">
        <f>IF(OR($A76="",TRIM(Settings!$B$2&amp;"")=""),"",TRIM(Settings!$B$2)&amp;IF(ISNUMBER(FIND("?",Settings!$B$2)),"&amp;","?")&amp;TRIM(Settings!$B$3)&amp;"="&amp;TRIM($A76))</f>
        <v/>
      </c>
    </row>
    <row r="77">
      <c r="A77" s="23" t="n"/>
      <c r="B77" s="24" t="n"/>
      <c r="C77" s="23" t="n"/>
      <c r="D77" s="23" t="n"/>
      <c r="E77" s="25" t="n"/>
      <c r="F77" s="23" t="n"/>
      <c r="G77" s="23" t="n"/>
      <c r="H77" s="24" t="n"/>
      <c r="I77" s="24" t="n"/>
      <c r="J77" s="24" t="n"/>
      <c r="K77" s="21">
        <f>IF($A77="","",COUNTIF('Paste your export here'!$AE$2:$AE$301,$A77))</f>
        <v/>
      </c>
      <c r="L77" s="21">
        <f>IF($A77&amp;$B77="","",IF(OR(TRIM($F77&amp;"")&lt;&gt;"",N($K77)&gt;0),"Yes","No"))</f>
        <v/>
      </c>
      <c r="M77" s="21">
        <f>IF(UPPER(TRIM($F77&amp;""))="YES","Yes",IF(UPPER(TRIM($F77&amp;""))="NO","No",IF(N($K77)&gt;0,IFERROR(INDEX('Paste your export here'!$AI$2:$AI$301,MATCH($A77,'Paste your export here'!$AG$2:$AG$301,0)),""),"")))</f>
        <v/>
      </c>
      <c r="N77" s="21">
        <f>IF($M77="Yes",IF(UPPER(TRIM($F77&amp;""))="YES",MAX(1,N($G77)),IFERROR(INDEX('Paste your export here'!$AO$2:$AO$301,MATCH($A77,'Paste your export here'!$AG$2:$AG$301,0)),1)),IF($M77="No",0,""))</f>
        <v/>
      </c>
      <c r="O77" s="22">
        <f>IF($M77&lt;&gt;"Yes","",IF(UPPER(TRIM($F77&amp;""))="YES",TRIM($H77&amp;""),IFERROR(INDEX('Paste your export here'!$AL$2:$AL$301,MATCH($A77,'Paste your export here'!$AG$2:$AG$301,0))&amp;"","")))</f>
        <v/>
      </c>
      <c r="P77" s="22">
        <f>IF(OR($M77&lt;&gt;"Yes",UPPER(TRIM($F77&amp;""))="YES"),"",IFERROR(INDEX('Paste your export here'!$AK$2:$AK$301,MATCH($A77,'Paste your export here'!$AG$2:$AG$301,0))&amp;"",""))</f>
        <v/>
      </c>
      <c r="Q77" s="22">
        <f>IF($M77&lt;&gt;"Yes","",IF(UPPER(TRIM($F77&amp;""))="YES",TRIM($I77&amp;""),IFERROR(INDEX('Paste your export here'!$AM$2:$AM$301,MATCH($A77,'Paste your export here'!$AG$2:$AG$301,0))&amp;"","")))</f>
        <v/>
      </c>
      <c r="R77" s="22">
        <f>IF(N($K77)=0,"",IFERROR(INDEX('Paste your export here'!$AN$2:$AN$301,MATCH($A77,'Paste your export here'!$AG$2:$AG$301,0))&amp;"",""))</f>
        <v/>
      </c>
      <c r="S77" s="21">
        <f>IF($A77&amp;$B77="","",IF($L77="No",IF(TRIM($E77&amp;"")="","Not invited yet","Chase reply"),IF(AND(ISNUMBER($C77),N($N77)&gt;$C77),"Over party size",IF(AND($P77&lt;&gt;"",UPPER(TRIM($D77&amp;""))&lt;&gt;"YES"),"Check plus-one",IF(N($K77)&gt;1,"Two replies","")))))</f>
        <v/>
      </c>
      <c r="T77" s="22">
        <f>IF(OR($A77="",TRIM(Settings!$B$2&amp;"")=""),"",TRIM(Settings!$B$2)&amp;IF(ISNUMBER(FIND("?",Settings!$B$2)),"&amp;","?")&amp;TRIM(Settings!$B$3)&amp;"="&amp;TRIM($A77))</f>
        <v/>
      </c>
    </row>
    <row r="78">
      <c r="A78" s="23" t="n"/>
      <c r="B78" s="24" t="n"/>
      <c r="C78" s="23" t="n"/>
      <c r="D78" s="23" t="n"/>
      <c r="E78" s="25" t="n"/>
      <c r="F78" s="23" t="n"/>
      <c r="G78" s="23" t="n"/>
      <c r="H78" s="24" t="n"/>
      <c r="I78" s="24" t="n"/>
      <c r="J78" s="24" t="n"/>
      <c r="K78" s="21">
        <f>IF($A78="","",COUNTIF('Paste your export here'!$AE$2:$AE$301,$A78))</f>
        <v/>
      </c>
      <c r="L78" s="21">
        <f>IF($A78&amp;$B78="","",IF(OR(TRIM($F78&amp;"")&lt;&gt;"",N($K78)&gt;0),"Yes","No"))</f>
        <v/>
      </c>
      <c r="M78" s="21">
        <f>IF(UPPER(TRIM($F78&amp;""))="YES","Yes",IF(UPPER(TRIM($F78&amp;""))="NO","No",IF(N($K78)&gt;0,IFERROR(INDEX('Paste your export here'!$AI$2:$AI$301,MATCH($A78,'Paste your export here'!$AG$2:$AG$301,0)),""),"")))</f>
        <v/>
      </c>
      <c r="N78" s="21">
        <f>IF($M78="Yes",IF(UPPER(TRIM($F78&amp;""))="YES",MAX(1,N($G78)),IFERROR(INDEX('Paste your export here'!$AO$2:$AO$301,MATCH($A78,'Paste your export here'!$AG$2:$AG$301,0)),1)),IF($M78="No",0,""))</f>
        <v/>
      </c>
      <c r="O78" s="22">
        <f>IF($M78&lt;&gt;"Yes","",IF(UPPER(TRIM($F78&amp;""))="YES",TRIM($H78&amp;""),IFERROR(INDEX('Paste your export here'!$AL$2:$AL$301,MATCH($A78,'Paste your export here'!$AG$2:$AG$301,0))&amp;"","")))</f>
        <v/>
      </c>
      <c r="P78" s="22">
        <f>IF(OR($M78&lt;&gt;"Yes",UPPER(TRIM($F78&amp;""))="YES"),"",IFERROR(INDEX('Paste your export here'!$AK$2:$AK$301,MATCH($A78,'Paste your export here'!$AG$2:$AG$301,0))&amp;"",""))</f>
        <v/>
      </c>
      <c r="Q78" s="22">
        <f>IF($M78&lt;&gt;"Yes","",IF(UPPER(TRIM($F78&amp;""))="YES",TRIM($I78&amp;""),IFERROR(INDEX('Paste your export here'!$AM$2:$AM$301,MATCH($A78,'Paste your export here'!$AG$2:$AG$301,0))&amp;"","")))</f>
        <v/>
      </c>
      <c r="R78" s="22">
        <f>IF(N($K78)=0,"",IFERROR(INDEX('Paste your export here'!$AN$2:$AN$301,MATCH($A78,'Paste your export here'!$AG$2:$AG$301,0))&amp;"",""))</f>
        <v/>
      </c>
      <c r="S78" s="21">
        <f>IF($A78&amp;$B78="","",IF($L78="No",IF(TRIM($E78&amp;"")="","Not invited yet","Chase reply"),IF(AND(ISNUMBER($C78),N($N78)&gt;$C78),"Over party size",IF(AND($P78&lt;&gt;"",UPPER(TRIM($D78&amp;""))&lt;&gt;"YES"),"Check plus-one",IF(N($K78)&gt;1,"Two replies","")))))</f>
        <v/>
      </c>
      <c r="T78" s="22">
        <f>IF(OR($A78="",TRIM(Settings!$B$2&amp;"")=""),"",TRIM(Settings!$B$2)&amp;IF(ISNUMBER(FIND("?",Settings!$B$2)),"&amp;","?")&amp;TRIM(Settings!$B$3)&amp;"="&amp;TRIM($A78))</f>
        <v/>
      </c>
    </row>
    <row r="79">
      <c r="A79" s="23" t="n"/>
      <c r="B79" s="24" t="n"/>
      <c r="C79" s="23" t="n"/>
      <c r="D79" s="23" t="n"/>
      <c r="E79" s="25" t="n"/>
      <c r="F79" s="23" t="n"/>
      <c r="G79" s="23" t="n"/>
      <c r="H79" s="24" t="n"/>
      <c r="I79" s="24" t="n"/>
      <c r="J79" s="24" t="n"/>
      <c r="K79" s="21">
        <f>IF($A79="","",COUNTIF('Paste your export here'!$AE$2:$AE$301,$A79))</f>
        <v/>
      </c>
      <c r="L79" s="21">
        <f>IF($A79&amp;$B79="","",IF(OR(TRIM($F79&amp;"")&lt;&gt;"",N($K79)&gt;0),"Yes","No"))</f>
        <v/>
      </c>
      <c r="M79" s="21">
        <f>IF(UPPER(TRIM($F79&amp;""))="YES","Yes",IF(UPPER(TRIM($F79&amp;""))="NO","No",IF(N($K79)&gt;0,IFERROR(INDEX('Paste your export here'!$AI$2:$AI$301,MATCH($A79,'Paste your export here'!$AG$2:$AG$301,0)),""),"")))</f>
        <v/>
      </c>
      <c r="N79" s="21">
        <f>IF($M79="Yes",IF(UPPER(TRIM($F79&amp;""))="YES",MAX(1,N($G79)),IFERROR(INDEX('Paste your export here'!$AO$2:$AO$301,MATCH($A79,'Paste your export here'!$AG$2:$AG$301,0)),1)),IF($M79="No",0,""))</f>
        <v/>
      </c>
      <c r="O79" s="22">
        <f>IF($M79&lt;&gt;"Yes","",IF(UPPER(TRIM($F79&amp;""))="YES",TRIM($H79&amp;""),IFERROR(INDEX('Paste your export here'!$AL$2:$AL$301,MATCH($A79,'Paste your export here'!$AG$2:$AG$301,0))&amp;"","")))</f>
        <v/>
      </c>
      <c r="P79" s="22">
        <f>IF(OR($M79&lt;&gt;"Yes",UPPER(TRIM($F79&amp;""))="YES"),"",IFERROR(INDEX('Paste your export here'!$AK$2:$AK$301,MATCH($A79,'Paste your export here'!$AG$2:$AG$301,0))&amp;"",""))</f>
        <v/>
      </c>
      <c r="Q79" s="22">
        <f>IF($M79&lt;&gt;"Yes","",IF(UPPER(TRIM($F79&amp;""))="YES",TRIM($I79&amp;""),IFERROR(INDEX('Paste your export here'!$AM$2:$AM$301,MATCH($A79,'Paste your export here'!$AG$2:$AG$301,0))&amp;"","")))</f>
        <v/>
      </c>
      <c r="R79" s="22">
        <f>IF(N($K79)=0,"",IFERROR(INDEX('Paste your export here'!$AN$2:$AN$301,MATCH($A79,'Paste your export here'!$AG$2:$AG$301,0))&amp;"",""))</f>
        <v/>
      </c>
      <c r="S79" s="21">
        <f>IF($A79&amp;$B79="","",IF($L79="No",IF(TRIM($E79&amp;"")="","Not invited yet","Chase reply"),IF(AND(ISNUMBER($C79),N($N79)&gt;$C79),"Over party size",IF(AND($P79&lt;&gt;"",UPPER(TRIM($D79&amp;""))&lt;&gt;"YES"),"Check plus-one",IF(N($K79)&gt;1,"Two replies","")))))</f>
        <v/>
      </c>
      <c r="T79" s="22">
        <f>IF(OR($A79="",TRIM(Settings!$B$2&amp;"")=""),"",TRIM(Settings!$B$2)&amp;IF(ISNUMBER(FIND("?",Settings!$B$2)),"&amp;","?")&amp;TRIM(Settings!$B$3)&amp;"="&amp;TRIM($A79))</f>
        <v/>
      </c>
    </row>
    <row r="80">
      <c r="A80" s="23" t="n"/>
      <c r="B80" s="24" t="n"/>
      <c r="C80" s="23" t="n"/>
      <c r="D80" s="23" t="n"/>
      <c r="E80" s="25" t="n"/>
      <c r="F80" s="23" t="n"/>
      <c r="G80" s="23" t="n"/>
      <c r="H80" s="24" t="n"/>
      <c r="I80" s="24" t="n"/>
      <c r="J80" s="24" t="n"/>
      <c r="K80" s="21">
        <f>IF($A80="","",COUNTIF('Paste your export here'!$AE$2:$AE$301,$A80))</f>
        <v/>
      </c>
      <c r="L80" s="21">
        <f>IF($A80&amp;$B80="","",IF(OR(TRIM($F80&amp;"")&lt;&gt;"",N($K80)&gt;0),"Yes","No"))</f>
        <v/>
      </c>
      <c r="M80" s="21">
        <f>IF(UPPER(TRIM($F80&amp;""))="YES","Yes",IF(UPPER(TRIM($F80&amp;""))="NO","No",IF(N($K80)&gt;0,IFERROR(INDEX('Paste your export here'!$AI$2:$AI$301,MATCH($A80,'Paste your export here'!$AG$2:$AG$301,0)),""),"")))</f>
        <v/>
      </c>
      <c r="N80" s="21">
        <f>IF($M80="Yes",IF(UPPER(TRIM($F80&amp;""))="YES",MAX(1,N($G80)),IFERROR(INDEX('Paste your export here'!$AO$2:$AO$301,MATCH($A80,'Paste your export here'!$AG$2:$AG$301,0)),1)),IF($M80="No",0,""))</f>
        <v/>
      </c>
      <c r="O80" s="22">
        <f>IF($M80&lt;&gt;"Yes","",IF(UPPER(TRIM($F80&amp;""))="YES",TRIM($H80&amp;""),IFERROR(INDEX('Paste your export here'!$AL$2:$AL$301,MATCH($A80,'Paste your export here'!$AG$2:$AG$301,0))&amp;"","")))</f>
        <v/>
      </c>
      <c r="P80" s="22">
        <f>IF(OR($M80&lt;&gt;"Yes",UPPER(TRIM($F80&amp;""))="YES"),"",IFERROR(INDEX('Paste your export here'!$AK$2:$AK$301,MATCH($A80,'Paste your export here'!$AG$2:$AG$301,0))&amp;"",""))</f>
        <v/>
      </c>
      <c r="Q80" s="22">
        <f>IF($M80&lt;&gt;"Yes","",IF(UPPER(TRIM($F80&amp;""))="YES",TRIM($I80&amp;""),IFERROR(INDEX('Paste your export here'!$AM$2:$AM$301,MATCH($A80,'Paste your export here'!$AG$2:$AG$301,0))&amp;"","")))</f>
        <v/>
      </c>
      <c r="R80" s="22">
        <f>IF(N($K80)=0,"",IFERROR(INDEX('Paste your export here'!$AN$2:$AN$301,MATCH($A80,'Paste your export here'!$AG$2:$AG$301,0))&amp;"",""))</f>
        <v/>
      </c>
      <c r="S80" s="21">
        <f>IF($A80&amp;$B80="","",IF($L80="No",IF(TRIM($E80&amp;"")="","Not invited yet","Chase reply"),IF(AND(ISNUMBER($C80),N($N80)&gt;$C80),"Over party size",IF(AND($P80&lt;&gt;"",UPPER(TRIM($D80&amp;""))&lt;&gt;"YES"),"Check plus-one",IF(N($K80)&gt;1,"Two replies","")))))</f>
        <v/>
      </c>
      <c r="T80" s="22">
        <f>IF(OR($A80="",TRIM(Settings!$B$2&amp;"")=""),"",TRIM(Settings!$B$2)&amp;IF(ISNUMBER(FIND("?",Settings!$B$2)),"&amp;","?")&amp;TRIM(Settings!$B$3)&amp;"="&amp;TRIM($A80))</f>
        <v/>
      </c>
    </row>
    <row r="81">
      <c r="A81" s="23" t="n"/>
      <c r="B81" s="24" t="n"/>
      <c r="C81" s="23" t="n"/>
      <c r="D81" s="23" t="n"/>
      <c r="E81" s="25" t="n"/>
      <c r="F81" s="23" t="n"/>
      <c r="G81" s="23" t="n"/>
      <c r="H81" s="24" t="n"/>
      <c r="I81" s="24" t="n"/>
      <c r="J81" s="24" t="n"/>
      <c r="K81" s="21">
        <f>IF($A81="","",COUNTIF('Paste your export here'!$AE$2:$AE$301,$A81))</f>
        <v/>
      </c>
      <c r="L81" s="21">
        <f>IF($A81&amp;$B81="","",IF(OR(TRIM($F81&amp;"")&lt;&gt;"",N($K81)&gt;0),"Yes","No"))</f>
        <v/>
      </c>
      <c r="M81" s="21">
        <f>IF(UPPER(TRIM($F81&amp;""))="YES","Yes",IF(UPPER(TRIM($F81&amp;""))="NO","No",IF(N($K81)&gt;0,IFERROR(INDEX('Paste your export here'!$AI$2:$AI$301,MATCH($A81,'Paste your export here'!$AG$2:$AG$301,0)),""),"")))</f>
        <v/>
      </c>
      <c r="N81" s="21">
        <f>IF($M81="Yes",IF(UPPER(TRIM($F81&amp;""))="YES",MAX(1,N($G81)),IFERROR(INDEX('Paste your export here'!$AO$2:$AO$301,MATCH($A81,'Paste your export here'!$AG$2:$AG$301,0)),1)),IF($M81="No",0,""))</f>
        <v/>
      </c>
      <c r="O81" s="22">
        <f>IF($M81&lt;&gt;"Yes","",IF(UPPER(TRIM($F81&amp;""))="YES",TRIM($H81&amp;""),IFERROR(INDEX('Paste your export here'!$AL$2:$AL$301,MATCH($A81,'Paste your export here'!$AG$2:$AG$301,0))&amp;"","")))</f>
        <v/>
      </c>
      <c r="P81" s="22">
        <f>IF(OR($M81&lt;&gt;"Yes",UPPER(TRIM($F81&amp;""))="YES"),"",IFERROR(INDEX('Paste your export here'!$AK$2:$AK$301,MATCH($A81,'Paste your export here'!$AG$2:$AG$301,0))&amp;"",""))</f>
        <v/>
      </c>
      <c r="Q81" s="22">
        <f>IF($M81&lt;&gt;"Yes","",IF(UPPER(TRIM($F81&amp;""))="YES",TRIM($I81&amp;""),IFERROR(INDEX('Paste your export here'!$AM$2:$AM$301,MATCH($A81,'Paste your export here'!$AG$2:$AG$301,0))&amp;"","")))</f>
        <v/>
      </c>
      <c r="R81" s="22">
        <f>IF(N($K81)=0,"",IFERROR(INDEX('Paste your export here'!$AN$2:$AN$301,MATCH($A81,'Paste your export here'!$AG$2:$AG$301,0))&amp;"",""))</f>
        <v/>
      </c>
      <c r="S81" s="21">
        <f>IF($A81&amp;$B81="","",IF($L81="No",IF(TRIM($E81&amp;"")="","Not invited yet","Chase reply"),IF(AND(ISNUMBER($C81),N($N81)&gt;$C81),"Over party size",IF(AND($P81&lt;&gt;"",UPPER(TRIM($D81&amp;""))&lt;&gt;"YES"),"Check plus-one",IF(N($K81)&gt;1,"Two replies","")))))</f>
        <v/>
      </c>
      <c r="T81" s="22">
        <f>IF(OR($A81="",TRIM(Settings!$B$2&amp;"")=""),"",TRIM(Settings!$B$2)&amp;IF(ISNUMBER(FIND("?",Settings!$B$2)),"&amp;","?")&amp;TRIM(Settings!$B$3)&amp;"="&amp;TRIM($A81))</f>
        <v/>
      </c>
    </row>
    <row r="82">
      <c r="A82" s="23" t="n"/>
      <c r="B82" s="24" t="n"/>
      <c r="C82" s="23" t="n"/>
      <c r="D82" s="23" t="n"/>
      <c r="E82" s="25" t="n"/>
      <c r="F82" s="23" t="n"/>
      <c r="G82" s="23" t="n"/>
      <c r="H82" s="24" t="n"/>
      <c r="I82" s="24" t="n"/>
      <c r="J82" s="24" t="n"/>
      <c r="K82" s="21">
        <f>IF($A82="","",COUNTIF('Paste your export here'!$AE$2:$AE$301,$A82))</f>
        <v/>
      </c>
      <c r="L82" s="21">
        <f>IF($A82&amp;$B82="","",IF(OR(TRIM($F82&amp;"")&lt;&gt;"",N($K82)&gt;0),"Yes","No"))</f>
        <v/>
      </c>
      <c r="M82" s="21">
        <f>IF(UPPER(TRIM($F82&amp;""))="YES","Yes",IF(UPPER(TRIM($F82&amp;""))="NO","No",IF(N($K82)&gt;0,IFERROR(INDEX('Paste your export here'!$AI$2:$AI$301,MATCH($A82,'Paste your export here'!$AG$2:$AG$301,0)),""),"")))</f>
        <v/>
      </c>
      <c r="N82" s="21">
        <f>IF($M82="Yes",IF(UPPER(TRIM($F82&amp;""))="YES",MAX(1,N($G82)),IFERROR(INDEX('Paste your export here'!$AO$2:$AO$301,MATCH($A82,'Paste your export here'!$AG$2:$AG$301,0)),1)),IF($M82="No",0,""))</f>
        <v/>
      </c>
      <c r="O82" s="22">
        <f>IF($M82&lt;&gt;"Yes","",IF(UPPER(TRIM($F82&amp;""))="YES",TRIM($H82&amp;""),IFERROR(INDEX('Paste your export here'!$AL$2:$AL$301,MATCH($A82,'Paste your export here'!$AG$2:$AG$301,0))&amp;"","")))</f>
        <v/>
      </c>
      <c r="P82" s="22">
        <f>IF(OR($M82&lt;&gt;"Yes",UPPER(TRIM($F82&amp;""))="YES"),"",IFERROR(INDEX('Paste your export here'!$AK$2:$AK$301,MATCH($A82,'Paste your export here'!$AG$2:$AG$301,0))&amp;"",""))</f>
        <v/>
      </c>
      <c r="Q82" s="22">
        <f>IF($M82&lt;&gt;"Yes","",IF(UPPER(TRIM($F82&amp;""))="YES",TRIM($I82&amp;""),IFERROR(INDEX('Paste your export here'!$AM$2:$AM$301,MATCH($A82,'Paste your export here'!$AG$2:$AG$301,0))&amp;"","")))</f>
        <v/>
      </c>
      <c r="R82" s="22">
        <f>IF(N($K82)=0,"",IFERROR(INDEX('Paste your export here'!$AN$2:$AN$301,MATCH($A82,'Paste your export here'!$AG$2:$AG$301,0))&amp;"",""))</f>
        <v/>
      </c>
      <c r="S82" s="21">
        <f>IF($A82&amp;$B82="","",IF($L82="No",IF(TRIM($E82&amp;"")="","Not invited yet","Chase reply"),IF(AND(ISNUMBER($C82),N($N82)&gt;$C82),"Over party size",IF(AND($P82&lt;&gt;"",UPPER(TRIM($D82&amp;""))&lt;&gt;"YES"),"Check plus-one",IF(N($K82)&gt;1,"Two replies","")))))</f>
        <v/>
      </c>
      <c r="T82" s="22">
        <f>IF(OR($A82="",TRIM(Settings!$B$2&amp;"")=""),"",TRIM(Settings!$B$2)&amp;IF(ISNUMBER(FIND("?",Settings!$B$2)),"&amp;","?")&amp;TRIM(Settings!$B$3)&amp;"="&amp;TRIM($A82))</f>
        <v/>
      </c>
    </row>
    <row r="83">
      <c r="A83" s="23" t="n"/>
      <c r="B83" s="24" t="n"/>
      <c r="C83" s="23" t="n"/>
      <c r="D83" s="23" t="n"/>
      <c r="E83" s="25" t="n"/>
      <c r="F83" s="23" t="n"/>
      <c r="G83" s="23" t="n"/>
      <c r="H83" s="24" t="n"/>
      <c r="I83" s="24" t="n"/>
      <c r="J83" s="24" t="n"/>
      <c r="K83" s="21">
        <f>IF($A83="","",COUNTIF('Paste your export here'!$AE$2:$AE$301,$A83))</f>
        <v/>
      </c>
      <c r="L83" s="21">
        <f>IF($A83&amp;$B83="","",IF(OR(TRIM($F83&amp;"")&lt;&gt;"",N($K83)&gt;0),"Yes","No"))</f>
        <v/>
      </c>
      <c r="M83" s="21">
        <f>IF(UPPER(TRIM($F83&amp;""))="YES","Yes",IF(UPPER(TRIM($F83&amp;""))="NO","No",IF(N($K83)&gt;0,IFERROR(INDEX('Paste your export here'!$AI$2:$AI$301,MATCH($A83,'Paste your export here'!$AG$2:$AG$301,0)),""),"")))</f>
        <v/>
      </c>
      <c r="N83" s="21">
        <f>IF($M83="Yes",IF(UPPER(TRIM($F83&amp;""))="YES",MAX(1,N($G83)),IFERROR(INDEX('Paste your export here'!$AO$2:$AO$301,MATCH($A83,'Paste your export here'!$AG$2:$AG$301,0)),1)),IF($M83="No",0,""))</f>
        <v/>
      </c>
      <c r="O83" s="22">
        <f>IF($M83&lt;&gt;"Yes","",IF(UPPER(TRIM($F83&amp;""))="YES",TRIM($H83&amp;""),IFERROR(INDEX('Paste your export here'!$AL$2:$AL$301,MATCH($A83,'Paste your export here'!$AG$2:$AG$301,0))&amp;"","")))</f>
        <v/>
      </c>
      <c r="P83" s="22">
        <f>IF(OR($M83&lt;&gt;"Yes",UPPER(TRIM($F83&amp;""))="YES"),"",IFERROR(INDEX('Paste your export here'!$AK$2:$AK$301,MATCH($A83,'Paste your export here'!$AG$2:$AG$301,0))&amp;"",""))</f>
        <v/>
      </c>
      <c r="Q83" s="22">
        <f>IF($M83&lt;&gt;"Yes","",IF(UPPER(TRIM($F83&amp;""))="YES",TRIM($I83&amp;""),IFERROR(INDEX('Paste your export here'!$AM$2:$AM$301,MATCH($A83,'Paste your export here'!$AG$2:$AG$301,0))&amp;"","")))</f>
        <v/>
      </c>
      <c r="R83" s="22">
        <f>IF(N($K83)=0,"",IFERROR(INDEX('Paste your export here'!$AN$2:$AN$301,MATCH($A83,'Paste your export here'!$AG$2:$AG$301,0))&amp;"",""))</f>
        <v/>
      </c>
      <c r="S83" s="21">
        <f>IF($A83&amp;$B83="","",IF($L83="No",IF(TRIM($E83&amp;"")="","Not invited yet","Chase reply"),IF(AND(ISNUMBER($C83),N($N83)&gt;$C83),"Over party size",IF(AND($P83&lt;&gt;"",UPPER(TRIM($D83&amp;""))&lt;&gt;"YES"),"Check plus-one",IF(N($K83)&gt;1,"Two replies","")))))</f>
        <v/>
      </c>
      <c r="T83" s="22">
        <f>IF(OR($A83="",TRIM(Settings!$B$2&amp;"")=""),"",TRIM(Settings!$B$2)&amp;IF(ISNUMBER(FIND("?",Settings!$B$2)),"&amp;","?")&amp;TRIM(Settings!$B$3)&amp;"="&amp;TRIM($A83))</f>
        <v/>
      </c>
    </row>
    <row r="84">
      <c r="A84" s="23" t="n"/>
      <c r="B84" s="24" t="n"/>
      <c r="C84" s="23" t="n"/>
      <c r="D84" s="23" t="n"/>
      <c r="E84" s="25" t="n"/>
      <c r="F84" s="23" t="n"/>
      <c r="G84" s="23" t="n"/>
      <c r="H84" s="24" t="n"/>
      <c r="I84" s="24" t="n"/>
      <c r="J84" s="24" t="n"/>
      <c r="K84" s="21">
        <f>IF($A84="","",COUNTIF('Paste your export here'!$AE$2:$AE$301,$A84))</f>
        <v/>
      </c>
      <c r="L84" s="21">
        <f>IF($A84&amp;$B84="","",IF(OR(TRIM($F84&amp;"")&lt;&gt;"",N($K84)&gt;0),"Yes","No"))</f>
        <v/>
      </c>
      <c r="M84" s="21">
        <f>IF(UPPER(TRIM($F84&amp;""))="YES","Yes",IF(UPPER(TRIM($F84&amp;""))="NO","No",IF(N($K84)&gt;0,IFERROR(INDEX('Paste your export here'!$AI$2:$AI$301,MATCH($A84,'Paste your export here'!$AG$2:$AG$301,0)),""),"")))</f>
        <v/>
      </c>
      <c r="N84" s="21">
        <f>IF($M84="Yes",IF(UPPER(TRIM($F84&amp;""))="YES",MAX(1,N($G84)),IFERROR(INDEX('Paste your export here'!$AO$2:$AO$301,MATCH($A84,'Paste your export here'!$AG$2:$AG$301,0)),1)),IF($M84="No",0,""))</f>
        <v/>
      </c>
      <c r="O84" s="22">
        <f>IF($M84&lt;&gt;"Yes","",IF(UPPER(TRIM($F84&amp;""))="YES",TRIM($H84&amp;""),IFERROR(INDEX('Paste your export here'!$AL$2:$AL$301,MATCH($A84,'Paste your export here'!$AG$2:$AG$301,0))&amp;"","")))</f>
        <v/>
      </c>
      <c r="P84" s="22">
        <f>IF(OR($M84&lt;&gt;"Yes",UPPER(TRIM($F84&amp;""))="YES"),"",IFERROR(INDEX('Paste your export here'!$AK$2:$AK$301,MATCH($A84,'Paste your export here'!$AG$2:$AG$301,0))&amp;"",""))</f>
        <v/>
      </c>
      <c r="Q84" s="22">
        <f>IF($M84&lt;&gt;"Yes","",IF(UPPER(TRIM($F84&amp;""))="YES",TRIM($I84&amp;""),IFERROR(INDEX('Paste your export here'!$AM$2:$AM$301,MATCH($A84,'Paste your export here'!$AG$2:$AG$301,0))&amp;"","")))</f>
        <v/>
      </c>
      <c r="R84" s="22">
        <f>IF(N($K84)=0,"",IFERROR(INDEX('Paste your export here'!$AN$2:$AN$301,MATCH($A84,'Paste your export here'!$AG$2:$AG$301,0))&amp;"",""))</f>
        <v/>
      </c>
      <c r="S84" s="21">
        <f>IF($A84&amp;$B84="","",IF($L84="No",IF(TRIM($E84&amp;"")="","Not invited yet","Chase reply"),IF(AND(ISNUMBER($C84),N($N84)&gt;$C84),"Over party size",IF(AND($P84&lt;&gt;"",UPPER(TRIM($D84&amp;""))&lt;&gt;"YES"),"Check plus-one",IF(N($K84)&gt;1,"Two replies","")))))</f>
        <v/>
      </c>
      <c r="T84" s="22">
        <f>IF(OR($A84="",TRIM(Settings!$B$2&amp;"")=""),"",TRIM(Settings!$B$2)&amp;IF(ISNUMBER(FIND("?",Settings!$B$2)),"&amp;","?")&amp;TRIM(Settings!$B$3)&amp;"="&amp;TRIM($A84))</f>
        <v/>
      </c>
    </row>
    <row r="85">
      <c r="A85" s="23" t="n"/>
      <c r="B85" s="24" t="n"/>
      <c r="C85" s="23" t="n"/>
      <c r="D85" s="23" t="n"/>
      <c r="E85" s="25" t="n"/>
      <c r="F85" s="23" t="n"/>
      <c r="G85" s="23" t="n"/>
      <c r="H85" s="24" t="n"/>
      <c r="I85" s="24" t="n"/>
      <c r="J85" s="24" t="n"/>
      <c r="K85" s="21">
        <f>IF($A85="","",COUNTIF('Paste your export here'!$AE$2:$AE$301,$A85))</f>
        <v/>
      </c>
      <c r="L85" s="21">
        <f>IF($A85&amp;$B85="","",IF(OR(TRIM($F85&amp;"")&lt;&gt;"",N($K85)&gt;0),"Yes","No"))</f>
        <v/>
      </c>
      <c r="M85" s="21">
        <f>IF(UPPER(TRIM($F85&amp;""))="YES","Yes",IF(UPPER(TRIM($F85&amp;""))="NO","No",IF(N($K85)&gt;0,IFERROR(INDEX('Paste your export here'!$AI$2:$AI$301,MATCH($A85,'Paste your export here'!$AG$2:$AG$301,0)),""),"")))</f>
        <v/>
      </c>
      <c r="N85" s="21">
        <f>IF($M85="Yes",IF(UPPER(TRIM($F85&amp;""))="YES",MAX(1,N($G85)),IFERROR(INDEX('Paste your export here'!$AO$2:$AO$301,MATCH($A85,'Paste your export here'!$AG$2:$AG$301,0)),1)),IF($M85="No",0,""))</f>
        <v/>
      </c>
      <c r="O85" s="22">
        <f>IF($M85&lt;&gt;"Yes","",IF(UPPER(TRIM($F85&amp;""))="YES",TRIM($H85&amp;""),IFERROR(INDEX('Paste your export here'!$AL$2:$AL$301,MATCH($A85,'Paste your export here'!$AG$2:$AG$301,0))&amp;"","")))</f>
        <v/>
      </c>
      <c r="P85" s="22">
        <f>IF(OR($M85&lt;&gt;"Yes",UPPER(TRIM($F85&amp;""))="YES"),"",IFERROR(INDEX('Paste your export here'!$AK$2:$AK$301,MATCH($A85,'Paste your export here'!$AG$2:$AG$301,0))&amp;"",""))</f>
        <v/>
      </c>
      <c r="Q85" s="22">
        <f>IF($M85&lt;&gt;"Yes","",IF(UPPER(TRIM($F85&amp;""))="YES",TRIM($I85&amp;""),IFERROR(INDEX('Paste your export here'!$AM$2:$AM$301,MATCH($A85,'Paste your export here'!$AG$2:$AG$301,0))&amp;"","")))</f>
        <v/>
      </c>
      <c r="R85" s="22">
        <f>IF(N($K85)=0,"",IFERROR(INDEX('Paste your export here'!$AN$2:$AN$301,MATCH($A85,'Paste your export here'!$AG$2:$AG$301,0))&amp;"",""))</f>
        <v/>
      </c>
      <c r="S85" s="21">
        <f>IF($A85&amp;$B85="","",IF($L85="No",IF(TRIM($E85&amp;"")="","Not invited yet","Chase reply"),IF(AND(ISNUMBER($C85),N($N85)&gt;$C85),"Over party size",IF(AND($P85&lt;&gt;"",UPPER(TRIM($D85&amp;""))&lt;&gt;"YES"),"Check plus-one",IF(N($K85)&gt;1,"Two replies","")))))</f>
        <v/>
      </c>
      <c r="T85" s="22">
        <f>IF(OR($A85="",TRIM(Settings!$B$2&amp;"")=""),"",TRIM(Settings!$B$2)&amp;IF(ISNUMBER(FIND("?",Settings!$B$2)),"&amp;","?")&amp;TRIM(Settings!$B$3)&amp;"="&amp;TRIM($A85))</f>
        <v/>
      </c>
    </row>
    <row r="86">
      <c r="A86" s="23" t="n"/>
      <c r="B86" s="24" t="n"/>
      <c r="C86" s="23" t="n"/>
      <c r="D86" s="23" t="n"/>
      <c r="E86" s="25" t="n"/>
      <c r="F86" s="23" t="n"/>
      <c r="G86" s="23" t="n"/>
      <c r="H86" s="24" t="n"/>
      <c r="I86" s="24" t="n"/>
      <c r="J86" s="24" t="n"/>
      <c r="K86" s="21">
        <f>IF($A86="","",COUNTIF('Paste your export here'!$AE$2:$AE$301,$A86))</f>
        <v/>
      </c>
      <c r="L86" s="21">
        <f>IF($A86&amp;$B86="","",IF(OR(TRIM($F86&amp;"")&lt;&gt;"",N($K86)&gt;0),"Yes","No"))</f>
        <v/>
      </c>
      <c r="M86" s="21">
        <f>IF(UPPER(TRIM($F86&amp;""))="YES","Yes",IF(UPPER(TRIM($F86&amp;""))="NO","No",IF(N($K86)&gt;0,IFERROR(INDEX('Paste your export here'!$AI$2:$AI$301,MATCH($A86,'Paste your export here'!$AG$2:$AG$301,0)),""),"")))</f>
        <v/>
      </c>
      <c r="N86" s="21">
        <f>IF($M86="Yes",IF(UPPER(TRIM($F86&amp;""))="YES",MAX(1,N($G86)),IFERROR(INDEX('Paste your export here'!$AO$2:$AO$301,MATCH($A86,'Paste your export here'!$AG$2:$AG$301,0)),1)),IF($M86="No",0,""))</f>
        <v/>
      </c>
      <c r="O86" s="22">
        <f>IF($M86&lt;&gt;"Yes","",IF(UPPER(TRIM($F86&amp;""))="YES",TRIM($H86&amp;""),IFERROR(INDEX('Paste your export here'!$AL$2:$AL$301,MATCH($A86,'Paste your export here'!$AG$2:$AG$301,0))&amp;"","")))</f>
        <v/>
      </c>
      <c r="P86" s="22">
        <f>IF(OR($M86&lt;&gt;"Yes",UPPER(TRIM($F86&amp;""))="YES"),"",IFERROR(INDEX('Paste your export here'!$AK$2:$AK$301,MATCH($A86,'Paste your export here'!$AG$2:$AG$301,0))&amp;"",""))</f>
        <v/>
      </c>
      <c r="Q86" s="22">
        <f>IF($M86&lt;&gt;"Yes","",IF(UPPER(TRIM($F86&amp;""))="YES",TRIM($I86&amp;""),IFERROR(INDEX('Paste your export here'!$AM$2:$AM$301,MATCH($A86,'Paste your export here'!$AG$2:$AG$301,0))&amp;"","")))</f>
        <v/>
      </c>
      <c r="R86" s="22">
        <f>IF(N($K86)=0,"",IFERROR(INDEX('Paste your export here'!$AN$2:$AN$301,MATCH($A86,'Paste your export here'!$AG$2:$AG$301,0))&amp;"",""))</f>
        <v/>
      </c>
      <c r="S86" s="21">
        <f>IF($A86&amp;$B86="","",IF($L86="No",IF(TRIM($E86&amp;"")="","Not invited yet","Chase reply"),IF(AND(ISNUMBER($C86),N($N86)&gt;$C86),"Over party size",IF(AND($P86&lt;&gt;"",UPPER(TRIM($D86&amp;""))&lt;&gt;"YES"),"Check plus-one",IF(N($K86)&gt;1,"Two replies","")))))</f>
        <v/>
      </c>
      <c r="T86" s="22">
        <f>IF(OR($A86="",TRIM(Settings!$B$2&amp;"")=""),"",TRIM(Settings!$B$2)&amp;IF(ISNUMBER(FIND("?",Settings!$B$2)),"&amp;","?")&amp;TRIM(Settings!$B$3)&amp;"="&amp;TRIM($A86))</f>
        <v/>
      </c>
    </row>
    <row r="87">
      <c r="A87" s="23" t="n"/>
      <c r="B87" s="24" t="n"/>
      <c r="C87" s="23" t="n"/>
      <c r="D87" s="23" t="n"/>
      <c r="E87" s="25" t="n"/>
      <c r="F87" s="23" t="n"/>
      <c r="G87" s="23" t="n"/>
      <c r="H87" s="24" t="n"/>
      <c r="I87" s="24" t="n"/>
      <c r="J87" s="24" t="n"/>
      <c r="K87" s="21">
        <f>IF($A87="","",COUNTIF('Paste your export here'!$AE$2:$AE$301,$A87))</f>
        <v/>
      </c>
      <c r="L87" s="21">
        <f>IF($A87&amp;$B87="","",IF(OR(TRIM($F87&amp;"")&lt;&gt;"",N($K87)&gt;0),"Yes","No"))</f>
        <v/>
      </c>
      <c r="M87" s="21">
        <f>IF(UPPER(TRIM($F87&amp;""))="YES","Yes",IF(UPPER(TRIM($F87&amp;""))="NO","No",IF(N($K87)&gt;0,IFERROR(INDEX('Paste your export here'!$AI$2:$AI$301,MATCH($A87,'Paste your export here'!$AG$2:$AG$301,0)),""),"")))</f>
        <v/>
      </c>
      <c r="N87" s="21">
        <f>IF($M87="Yes",IF(UPPER(TRIM($F87&amp;""))="YES",MAX(1,N($G87)),IFERROR(INDEX('Paste your export here'!$AO$2:$AO$301,MATCH($A87,'Paste your export here'!$AG$2:$AG$301,0)),1)),IF($M87="No",0,""))</f>
        <v/>
      </c>
      <c r="O87" s="22">
        <f>IF($M87&lt;&gt;"Yes","",IF(UPPER(TRIM($F87&amp;""))="YES",TRIM($H87&amp;""),IFERROR(INDEX('Paste your export here'!$AL$2:$AL$301,MATCH($A87,'Paste your export here'!$AG$2:$AG$301,0))&amp;"","")))</f>
        <v/>
      </c>
      <c r="P87" s="22">
        <f>IF(OR($M87&lt;&gt;"Yes",UPPER(TRIM($F87&amp;""))="YES"),"",IFERROR(INDEX('Paste your export here'!$AK$2:$AK$301,MATCH($A87,'Paste your export here'!$AG$2:$AG$301,0))&amp;"",""))</f>
        <v/>
      </c>
      <c r="Q87" s="22">
        <f>IF($M87&lt;&gt;"Yes","",IF(UPPER(TRIM($F87&amp;""))="YES",TRIM($I87&amp;""),IFERROR(INDEX('Paste your export here'!$AM$2:$AM$301,MATCH($A87,'Paste your export here'!$AG$2:$AG$301,0))&amp;"","")))</f>
        <v/>
      </c>
      <c r="R87" s="22">
        <f>IF(N($K87)=0,"",IFERROR(INDEX('Paste your export here'!$AN$2:$AN$301,MATCH($A87,'Paste your export here'!$AG$2:$AG$301,0))&amp;"",""))</f>
        <v/>
      </c>
      <c r="S87" s="21">
        <f>IF($A87&amp;$B87="","",IF($L87="No",IF(TRIM($E87&amp;"")="","Not invited yet","Chase reply"),IF(AND(ISNUMBER($C87),N($N87)&gt;$C87),"Over party size",IF(AND($P87&lt;&gt;"",UPPER(TRIM($D87&amp;""))&lt;&gt;"YES"),"Check plus-one",IF(N($K87)&gt;1,"Two replies","")))))</f>
        <v/>
      </c>
      <c r="T87" s="22">
        <f>IF(OR($A87="",TRIM(Settings!$B$2&amp;"")=""),"",TRIM(Settings!$B$2)&amp;IF(ISNUMBER(FIND("?",Settings!$B$2)),"&amp;","?")&amp;TRIM(Settings!$B$3)&amp;"="&amp;TRIM($A87))</f>
        <v/>
      </c>
    </row>
    <row r="88">
      <c r="A88" s="23" t="n"/>
      <c r="B88" s="24" t="n"/>
      <c r="C88" s="23" t="n"/>
      <c r="D88" s="23" t="n"/>
      <c r="E88" s="25" t="n"/>
      <c r="F88" s="23" t="n"/>
      <c r="G88" s="23" t="n"/>
      <c r="H88" s="24" t="n"/>
      <c r="I88" s="24" t="n"/>
      <c r="J88" s="24" t="n"/>
      <c r="K88" s="21">
        <f>IF($A88="","",COUNTIF('Paste your export here'!$AE$2:$AE$301,$A88))</f>
        <v/>
      </c>
      <c r="L88" s="21">
        <f>IF($A88&amp;$B88="","",IF(OR(TRIM($F88&amp;"")&lt;&gt;"",N($K88)&gt;0),"Yes","No"))</f>
        <v/>
      </c>
      <c r="M88" s="21">
        <f>IF(UPPER(TRIM($F88&amp;""))="YES","Yes",IF(UPPER(TRIM($F88&amp;""))="NO","No",IF(N($K88)&gt;0,IFERROR(INDEX('Paste your export here'!$AI$2:$AI$301,MATCH($A88,'Paste your export here'!$AG$2:$AG$301,0)),""),"")))</f>
        <v/>
      </c>
      <c r="N88" s="21">
        <f>IF($M88="Yes",IF(UPPER(TRIM($F88&amp;""))="YES",MAX(1,N($G88)),IFERROR(INDEX('Paste your export here'!$AO$2:$AO$301,MATCH($A88,'Paste your export here'!$AG$2:$AG$301,0)),1)),IF($M88="No",0,""))</f>
        <v/>
      </c>
      <c r="O88" s="22">
        <f>IF($M88&lt;&gt;"Yes","",IF(UPPER(TRIM($F88&amp;""))="YES",TRIM($H88&amp;""),IFERROR(INDEX('Paste your export here'!$AL$2:$AL$301,MATCH($A88,'Paste your export here'!$AG$2:$AG$301,0))&amp;"","")))</f>
        <v/>
      </c>
      <c r="P88" s="22">
        <f>IF(OR($M88&lt;&gt;"Yes",UPPER(TRIM($F88&amp;""))="YES"),"",IFERROR(INDEX('Paste your export here'!$AK$2:$AK$301,MATCH($A88,'Paste your export here'!$AG$2:$AG$301,0))&amp;"",""))</f>
        <v/>
      </c>
      <c r="Q88" s="22">
        <f>IF($M88&lt;&gt;"Yes","",IF(UPPER(TRIM($F88&amp;""))="YES",TRIM($I88&amp;""),IFERROR(INDEX('Paste your export here'!$AM$2:$AM$301,MATCH($A88,'Paste your export here'!$AG$2:$AG$301,0))&amp;"","")))</f>
        <v/>
      </c>
      <c r="R88" s="22">
        <f>IF(N($K88)=0,"",IFERROR(INDEX('Paste your export here'!$AN$2:$AN$301,MATCH($A88,'Paste your export here'!$AG$2:$AG$301,0))&amp;"",""))</f>
        <v/>
      </c>
      <c r="S88" s="21">
        <f>IF($A88&amp;$B88="","",IF($L88="No",IF(TRIM($E88&amp;"")="","Not invited yet","Chase reply"),IF(AND(ISNUMBER($C88),N($N88)&gt;$C88),"Over party size",IF(AND($P88&lt;&gt;"",UPPER(TRIM($D88&amp;""))&lt;&gt;"YES"),"Check plus-one",IF(N($K88)&gt;1,"Two replies","")))))</f>
        <v/>
      </c>
      <c r="T88" s="22">
        <f>IF(OR($A88="",TRIM(Settings!$B$2&amp;"")=""),"",TRIM(Settings!$B$2)&amp;IF(ISNUMBER(FIND("?",Settings!$B$2)),"&amp;","?")&amp;TRIM(Settings!$B$3)&amp;"="&amp;TRIM($A88))</f>
        <v/>
      </c>
    </row>
    <row r="89">
      <c r="A89" s="23" t="n"/>
      <c r="B89" s="24" t="n"/>
      <c r="C89" s="23" t="n"/>
      <c r="D89" s="23" t="n"/>
      <c r="E89" s="25" t="n"/>
      <c r="F89" s="23" t="n"/>
      <c r="G89" s="23" t="n"/>
      <c r="H89" s="24" t="n"/>
      <c r="I89" s="24" t="n"/>
      <c r="J89" s="24" t="n"/>
      <c r="K89" s="21">
        <f>IF($A89="","",COUNTIF('Paste your export here'!$AE$2:$AE$301,$A89))</f>
        <v/>
      </c>
      <c r="L89" s="21">
        <f>IF($A89&amp;$B89="","",IF(OR(TRIM($F89&amp;"")&lt;&gt;"",N($K89)&gt;0),"Yes","No"))</f>
        <v/>
      </c>
      <c r="M89" s="21">
        <f>IF(UPPER(TRIM($F89&amp;""))="YES","Yes",IF(UPPER(TRIM($F89&amp;""))="NO","No",IF(N($K89)&gt;0,IFERROR(INDEX('Paste your export here'!$AI$2:$AI$301,MATCH($A89,'Paste your export here'!$AG$2:$AG$301,0)),""),"")))</f>
        <v/>
      </c>
      <c r="N89" s="21">
        <f>IF($M89="Yes",IF(UPPER(TRIM($F89&amp;""))="YES",MAX(1,N($G89)),IFERROR(INDEX('Paste your export here'!$AO$2:$AO$301,MATCH($A89,'Paste your export here'!$AG$2:$AG$301,0)),1)),IF($M89="No",0,""))</f>
        <v/>
      </c>
      <c r="O89" s="22">
        <f>IF($M89&lt;&gt;"Yes","",IF(UPPER(TRIM($F89&amp;""))="YES",TRIM($H89&amp;""),IFERROR(INDEX('Paste your export here'!$AL$2:$AL$301,MATCH($A89,'Paste your export here'!$AG$2:$AG$301,0))&amp;"","")))</f>
        <v/>
      </c>
      <c r="P89" s="22">
        <f>IF(OR($M89&lt;&gt;"Yes",UPPER(TRIM($F89&amp;""))="YES"),"",IFERROR(INDEX('Paste your export here'!$AK$2:$AK$301,MATCH($A89,'Paste your export here'!$AG$2:$AG$301,0))&amp;"",""))</f>
        <v/>
      </c>
      <c r="Q89" s="22">
        <f>IF($M89&lt;&gt;"Yes","",IF(UPPER(TRIM($F89&amp;""))="YES",TRIM($I89&amp;""),IFERROR(INDEX('Paste your export here'!$AM$2:$AM$301,MATCH($A89,'Paste your export here'!$AG$2:$AG$301,0))&amp;"","")))</f>
        <v/>
      </c>
      <c r="R89" s="22">
        <f>IF(N($K89)=0,"",IFERROR(INDEX('Paste your export here'!$AN$2:$AN$301,MATCH($A89,'Paste your export here'!$AG$2:$AG$301,0))&amp;"",""))</f>
        <v/>
      </c>
      <c r="S89" s="21">
        <f>IF($A89&amp;$B89="","",IF($L89="No",IF(TRIM($E89&amp;"")="","Not invited yet","Chase reply"),IF(AND(ISNUMBER($C89),N($N89)&gt;$C89),"Over party size",IF(AND($P89&lt;&gt;"",UPPER(TRIM($D89&amp;""))&lt;&gt;"YES"),"Check plus-one",IF(N($K89)&gt;1,"Two replies","")))))</f>
        <v/>
      </c>
      <c r="T89" s="22">
        <f>IF(OR($A89="",TRIM(Settings!$B$2&amp;"")=""),"",TRIM(Settings!$B$2)&amp;IF(ISNUMBER(FIND("?",Settings!$B$2)),"&amp;","?")&amp;TRIM(Settings!$B$3)&amp;"="&amp;TRIM($A89))</f>
        <v/>
      </c>
    </row>
    <row r="90">
      <c r="A90" s="23" t="n"/>
      <c r="B90" s="24" t="n"/>
      <c r="C90" s="23" t="n"/>
      <c r="D90" s="23" t="n"/>
      <c r="E90" s="25" t="n"/>
      <c r="F90" s="23" t="n"/>
      <c r="G90" s="23" t="n"/>
      <c r="H90" s="24" t="n"/>
      <c r="I90" s="24" t="n"/>
      <c r="J90" s="24" t="n"/>
      <c r="K90" s="21">
        <f>IF($A90="","",COUNTIF('Paste your export here'!$AE$2:$AE$301,$A90))</f>
        <v/>
      </c>
      <c r="L90" s="21">
        <f>IF($A90&amp;$B90="","",IF(OR(TRIM($F90&amp;"")&lt;&gt;"",N($K90)&gt;0),"Yes","No"))</f>
        <v/>
      </c>
      <c r="M90" s="21">
        <f>IF(UPPER(TRIM($F90&amp;""))="YES","Yes",IF(UPPER(TRIM($F90&amp;""))="NO","No",IF(N($K90)&gt;0,IFERROR(INDEX('Paste your export here'!$AI$2:$AI$301,MATCH($A90,'Paste your export here'!$AG$2:$AG$301,0)),""),"")))</f>
        <v/>
      </c>
      <c r="N90" s="21">
        <f>IF($M90="Yes",IF(UPPER(TRIM($F90&amp;""))="YES",MAX(1,N($G90)),IFERROR(INDEX('Paste your export here'!$AO$2:$AO$301,MATCH($A90,'Paste your export here'!$AG$2:$AG$301,0)),1)),IF($M90="No",0,""))</f>
        <v/>
      </c>
      <c r="O90" s="22">
        <f>IF($M90&lt;&gt;"Yes","",IF(UPPER(TRIM($F90&amp;""))="YES",TRIM($H90&amp;""),IFERROR(INDEX('Paste your export here'!$AL$2:$AL$301,MATCH($A90,'Paste your export here'!$AG$2:$AG$301,0))&amp;"","")))</f>
        <v/>
      </c>
      <c r="P90" s="22">
        <f>IF(OR($M90&lt;&gt;"Yes",UPPER(TRIM($F90&amp;""))="YES"),"",IFERROR(INDEX('Paste your export here'!$AK$2:$AK$301,MATCH($A90,'Paste your export here'!$AG$2:$AG$301,0))&amp;"",""))</f>
        <v/>
      </c>
      <c r="Q90" s="22">
        <f>IF($M90&lt;&gt;"Yes","",IF(UPPER(TRIM($F90&amp;""))="YES",TRIM($I90&amp;""),IFERROR(INDEX('Paste your export here'!$AM$2:$AM$301,MATCH($A90,'Paste your export here'!$AG$2:$AG$301,0))&amp;"","")))</f>
        <v/>
      </c>
      <c r="R90" s="22">
        <f>IF(N($K90)=0,"",IFERROR(INDEX('Paste your export here'!$AN$2:$AN$301,MATCH($A90,'Paste your export here'!$AG$2:$AG$301,0))&amp;"",""))</f>
        <v/>
      </c>
      <c r="S90" s="21">
        <f>IF($A90&amp;$B90="","",IF($L90="No",IF(TRIM($E90&amp;"")="","Not invited yet","Chase reply"),IF(AND(ISNUMBER($C90),N($N90)&gt;$C90),"Over party size",IF(AND($P90&lt;&gt;"",UPPER(TRIM($D90&amp;""))&lt;&gt;"YES"),"Check plus-one",IF(N($K90)&gt;1,"Two replies","")))))</f>
        <v/>
      </c>
      <c r="T90" s="22">
        <f>IF(OR($A90="",TRIM(Settings!$B$2&amp;"")=""),"",TRIM(Settings!$B$2)&amp;IF(ISNUMBER(FIND("?",Settings!$B$2)),"&amp;","?")&amp;TRIM(Settings!$B$3)&amp;"="&amp;TRIM($A90))</f>
        <v/>
      </c>
    </row>
    <row r="91">
      <c r="A91" s="23" t="n"/>
      <c r="B91" s="24" t="n"/>
      <c r="C91" s="23" t="n"/>
      <c r="D91" s="23" t="n"/>
      <c r="E91" s="25" t="n"/>
      <c r="F91" s="23" t="n"/>
      <c r="G91" s="23" t="n"/>
      <c r="H91" s="24" t="n"/>
      <c r="I91" s="24" t="n"/>
      <c r="J91" s="24" t="n"/>
      <c r="K91" s="21">
        <f>IF($A91="","",COUNTIF('Paste your export here'!$AE$2:$AE$301,$A91))</f>
        <v/>
      </c>
      <c r="L91" s="21">
        <f>IF($A91&amp;$B91="","",IF(OR(TRIM($F91&amp;"")&lt;&gt;"",N($K91)&gt;0),"Yes","No"))</f>
        <v/>
      </c>
      <c r="M91" s="21">
        <f>IF(UPPER(TRIM($F91&amp;""))="YES","Yes",IF(UPPER(TRIM($F91&amp;""))="NO","No",IF(N($K91)&gt;0,IFERROR(INDEX('Paste your export here'!$AI$2:$AI$301,MATCH($A91,'Paste your export here'!$AG$2:$AG$301,0)),""),"")))</f>
        <v/>
      </c>
      <c r="N91" s="21">
        <f>IF($M91="Yes",IF(UPPER(TRIM($F91&amp;""))="YES",MAX(1,N($G91)),IFERROR(INDEX('Paste your export here'!$AO$2:$AO$301,MATCH($A91,'Paste your export here'!$AG$2:$AG$301,0)),1)),IF($M91="No",0,""))</f>
        <v/>
      </c>
      <c r="O91" s="22">
        <f>IF($M91&lt;&gt;"Yes","",IF(UPPER(TRIM($F91&amp;""))="YES",TRIM($H91&amp;""),IFERROR(INDEX('Paste your export here'!$AL$2:$AL$301,MATCH($A91,'Paste your export here'!$AG$2:$AG$301,0))&amp;"","")))</f>
        <v/>
      </c>
      <c r="P91" s="22">
        <f>IF(OR($M91&lt;&gt;"Yes",UPPER(TRIM($F91&amp;""))="YES"),"",IFERROR(INDEX('Paste your export here'!$AK$2:$AK$301,MATCH($A91,'Paste your export here'!$AG$2:$AG$301,0))&amp;"",""))</f>
        <v/>
      </c>
      <c r="Q91" s="22">
        <f>IF($M91&lt;&gt;"Yes","",IF(UPPER(TRIM($F91&amp;""))="YES",TRIM($I91&amp;""),IFERROR(INDEX('Paste your export here'!$AM$2:$AM$301,MATCH($A91,'Paste your export here'!$AG$2:$AG$301,0))&amp;"","")))</f>
        <v/>
      </c>
      <c r="R91" s="22">
        <f>IF(N($K91)=0,"",IFERROR(INDEX('Paste your export here'!$AN$2:$AN$301,MATCH($A91,'Paste your export here'!$AG$2:$AG$301,0))&amp;"",""))</f>
        <v/>
      </c>
      <c r="S91" s="21">
        <f>IF($A91&amp;$B91="","",IF($L91="No",IF(TRIM($E91&amp;"")="","Not invited yet","Chase reply"),IF(AND(ISNUMBER($C91),N($N91)&gt;$C91),"Over party size",IF(AND($P91&lt;&gt;"",UPPER(TRIM($D91&amp;""))&lt;&gt;"YES"),"Check plus-one",IF(N($K91)&gt;1,"Two replies","")))))</f>
        <v/>
      </c>
      <c r="T91" s="22">
        <f>IF(OR($A91="",TRIM(Settings!$B$2&amp;"")=""),"",TRIM(Settings!$B$2)&amp;IF(ISNUMBER(FIND("?",Settings!$B$2)),"&amp;","?")&amp;TRIM(Settings!$B$3)&amp;"="&amp;TRIM($A91))</f>
        <v/>
      </c>
    </row>
    <row r="92">
      <c r="A92" s="23" t="n"/>
      <c r="B92" s="24" t="n"/>
      <c r="C92" s="23" t="n"/>
      <c r="D92" s="23" t="n"/>
      <c r="E92" s="25" t="n"/>
      <c r="F92" s="23" t="n"/>
      <c r="G92" s="23" t="n"/>
      <c r="H92" s="24" t="n"/>
      <c r="I92" s="24" t="n"/>
      <c r="J92" s="24" t="n"/>
      <c r="K92" s="21">
        <f>IF($A92="","",COUNTIF('Paste your export here'!$AE$2:$AE$301,$A92))</f>
        <v/>
      </c>
      <c r="L92" s="21">
        <f>IF($A92&amp;$B92="","",IF(OR(TRIM($F92&amp;"")&lt;&gt;"",N($K92)&gt;0),"Yes","No"))</f>
        <v/>
      </c>
      <c r="M92" s="21">
        <f>IF(UPPER(TRIM($F92&amp;""))="YES","Yes",IF(UPPER(TRIM($F92&amp;""))="NO","No",IF(N($K92)&gt;0,IFERROR(INDEX('Paste your export here'!$AI$2:$AI$301,MATCH($A92,'Paste your export here'!$AG$2:$AG$301,0)),""),"")))</f>
        <v/>
      </c>
      <c r="N92" s="21">
        <f>IF($M92="Yes",IF(UPPER(TRIM($F92&amp;""))="YES",MAX(1,N($G92)),IFERROR(INDEX('Paste your export here'!$AO$2:$AO$301,MATCH($A92,'Paste your export here'!$AG$2:$AG$301,0)),1)),IF($M92="No",0,""))</f>
        <v/>
      </c>
      <c r="O92" s="22">
        <f>IF($M92&lt;&gt;"Yes","",IF(UPPER(TRIM($F92&amp;""))="YES",TRIM($H92&amp;""),IFERROR(INDEX('Paste your export here'!$AL$2:$AL$301,MATCH($A92,'Paste your export here'!$AG$2:$AG$301,0))&amp;"","")))</f>
        <v/>
      </c>
      <c r="P92" s="22">
        <f>IF(OR($M92&lt;&gt;"Yes",UPPER(TRIM($F92&amp;""))="YES"),"",IFERROR(INDEX('Paste your export here'!$AK$2:$AK$301,MATCH($A92,'Paste your export here'!$AG$2:$AG$301,0))&amp;"",""))</f>
        <v/>
      </c>
      <c r="Q92" s="22">
        <f>IF($M92&lt;&gt;"Yes","",IF(UPPER(TRIM($F92&amp;""))="YES",TRIM($I92&amp;""),IFERROR(INDEX('Paste your export here'!$AM$2:$AM$301,MATCH($A92,'Paste your export here'!$AG$2:$AG$301,0))&amp;"","")))</f>
        <v/>
      </c>
      <c r="R92" s="22">
        <f>IF(N($K92)=0,"",IFERROR(INDEX('Paste your export here'!$AN$2:$AN$301,MATCH($A92,'Paste your export here'!$AG$2:$AG$301,0))&amp;"",""))</f>
        <v/>
      </c>
      <c r="S92" s="21">
        <f>IF($A92&amp;$B92="","",IF($L92="No",IF(TRIM($E92&amp;"")="","Not invited yet","Chase reply"),IF(AND(ISNUMBER($C92),N($N92)&gt;$C92),"Over party size",IF(AND($P92&lt;&gt;"",UPPER(TRIM($D92&amp;""))&lt;&gt;"YES"),"Check plus-one",IF(N($K92)&gt;1,"Two replies","")))))</f>
        <v/>
      </c>
      <c r="T92" s="22">
        <f>IF(OR($A92="",TRIM(Settings!$B$2&amp;"")=""),"",TRIM(Settings!$B$2)&amp;IF(ISNUMBER(FIND("?",Settings!$B$2)),"&amp;","?")&amp;TRIM(Settings!$B$3)&amp;"="&amp;TRIM($A92))</f>
        <v/>
      </c>
    </row>
    <row r="93">
      <c r="A93" s="23" t="n"/>
      <c r="B93" s="24" t="n"/>
      <c r="C93" s="23" t="n"/>
      <c r="D93" s="23" t="n"/>
      <c r="E93" s="25" t="n"/>
      <c r="F93" s="23" t="n"/>
      <c r="G93" s="23" t="n"/>
      <c r="H93" s="24" t="n"/>
      <c r="I93" s="24" t="n"/>
      <c r="J93" s="24" t="n"/>
      <c r="K93" s="21">
        <f>IF($A93="","",COUNTIF('Paste your export here'!$AE$2:$AE$301,$A93))</f>
        <v/>
      </c>
      <c r="L93" s="21">
        <f>IF($A93&amp;$B93="","",IF(OR(TRIM($F93&amp;"")&lt;&gt;"",N($K93)&gt;0),"Yes","No"))</f>
        <v/>
      </c>
      <c r="M93" s="21">
        <f>IF(UPPER(TRIM($F93&amp;""))="YES","Yes",IF(UPPER(TRIM($F93&amp;""))="NO","No",IF(N($K93)&gt;0,IFERROR(INDEX('Paste your export here'!$AI$2:$AI$301,MATCH($A93,'Paste your export here'!$AG$2:$AG$301,0)),""),"")))</f>
        <v/>
      </c>
      <c r="N93" s="21">
        <f>IF($M93="Yes",IF(UPPER(TRIM($F93&amp;""))="YES",MAX(1,N($G93)),IFERROR(INDEX('Paste your export here'!$AO$2:$AO$301,MATCH($A93,'Paste your export here'!$AG$2:$AG$301,0)),1)),IF($M93="No",0,""))</f>
        <v/>
      </c>
      <c r="O93" s="22">
        <f>IF($M93&lt;&gt;"Yes","",IF(UPPER(TRIM($F93&amp;""))="YES",TRIM($H93&amp;""),IFERROR(INDEX('Paste your export here'!$AL$2:$AL$301,MATCH($A93,'Paste your export here'!$AG$2:$AG$301,0))&amp;"","")))</f>
        <v/>
      </c>
      <c r="P93" s="22">
        <f>IF(OR($M93&lt;&gt;"Yes",UPPER(TRIM($F93&amp;""))="YES"),"",IFERROR(INDEX('Paste your export here'!$AK$2:$AK$301,MATCH($A93,'Paste your export here'!$AG$2:$AG$301,0))&amp;"",""))</f>
        <v/>
      </c>
      <c r="Q93" s="22">
        <f>IF($M93&lt;&gt;"Yes","",IF(UPPER(TRIM($F93&amp;""))="YES",TRIM($I93&amp;""),IFERROR(INDEX('Paste your export here'!$AM$2:$AM$301,MATCH($A93,'Paste your export here'!$AG$2:$AG$301,0))&amp;"","")))</f>
        <v/>
      </c>
      <c r="R93" s="22">
        <f>IF(N($K93)=0,"",IFERROR(INDEX('Paste your export here'!$AN$2:$AN$301,MATCH($A93,'Paste your export here'!$AG$2:$AG$301,0))&amp;"",""))</f>
        <v/>
      </c>
      <c r="S93" s="21">
        <f>IF($A93&amp;$B93="","",IF($L93="No",IF(TRIM($E93&amp;"")="","Not invited yet","Chase reply"),IF(AND(ISNUMBER($C93),N($N93)&gt;$C93),"Over party size",IF(AND($P93&lt;&gt;"",UPPER(TRIM($D93&amp;""))&lt;&gt;"YES"),"Check plus-one",IF(N($K93)&gt;1,"Two replies","")))))</f>
        <v/>
      </c>
      <c r="T93" s="22">
        <f>IF(OR($A93="",TRIM(Settings!$B$2&amp;"")=""),"",TRIM(Settings!$B$2)&amp;IF(ISNUMBER(FIND("?",Settings!$B$2)),"&amp;","?")&amp;TRIM(Settings!$B$3)&amp;"="&amp;TRIM($A93))</f>
        <v/>
      </c>
    </row>
    <row r="94">
      <c r="A94" s="23" t="n"/>
      <c r="B94" s="24" t="n"/>
      <c r="C94" s="23" t="n"/>
      <c r="D94" s="23" t="n"/>
      <c r="E94" s="25" t="n"/>
      <c r="F94" s="23" t="n"/>
      <c r="G94" s="23" t="n"/>
      <c r="H94" s="24" t="n"/>
      <c r="I94" s="24" t="n"/>
      <c r="J94" s="24" t="n"/>
      <c r="K94" s="21">
        <f>IF($A94="","",COUNTIF('Paste your export here'!$AE$2:$AE$301,$A94))</f>
        <v/>
      </c>
      <c r="L94" s="21">
        <f>IF($A94&amp;$B94="","",IF(OR(TRIM($F94&amp;"")&lt;&gt;"",N($K94)&gt;0),"Yes","No"))</f>
        <v/>
      </c>
      <c r="M94" s="21">
        <f>IF(UPPER(TRIM($F94&amp;""))="YES","Yes",IF(UPPER(TRIM($F94&amp;""))="NO","No",IF(N($K94)&gt;0,IFERROR(INDEX('Paste your export here'!$AI$2:$AI$301,MATCH($A94,'Paste your export here'!$AG$2:$AG$301,0)),""),"")))</f>
        <v/>
      </c>
      <c r="N94" s="21">
        <f>IF($M94="Yes",IF(UPPER(TRIM($F94&amp;""))="YES",MAX(1,N($G94)),IFERROR(INDEX('Paste your export here'!$AO$2:$AO$301,MATCH($A94,'Paste your export here'!$AG$2:$AG$301,0)),1)),IF($M94="No",0,""))</f>
        <v/>
      </c>
      <c r="O94" s="22">
        <f>IF($M94&lt;&gt;"Yes","",IF(UPPER(TRIM($F94&amp;""))="YES",TRIM($H94&amp;""),IFERROR(INDEX('Paste your export here'!$AL$2:$AL$301,MATCH($A94,'Paste your export here'!$AG$2:$AG$301,0))&amp;"","")))</f>
        <v/>
      </c>
      <c r="P94" s="22">
        <f>IF(OR($M94&lt;&gt;"Yes",UPPER(TRIM($F94&amp;""))="YES"),"",IFERROR(INDEX('Paste your export here'!$AK$2:$AK$301,MATCH($A94,'Paste your export here'!$AG$2:$AG$301,0))&amp;"",""))</f>
        <v/>
      </c>
      <c r="Q94" s="22">
        <f>IF($M94&lt;&gt;"Yes","",IF(UPPER(TRIM($F94&amp;""))="YES",TRIM($I94&amp;""),IFERROR(INDEX('Paste your export here'!$AM$2:$AM$301,MATCH($A94,'Paste your export here'!$AG$2:$AG$301,0))&amp;"","")))</f>
        <v/>
      </c>
      <c r="R94" s="22">
        <f>IF(N($K94)=0,"",IFERROR(INDEX('Paste your export here'!$AN$2:$AN$301,MATCH($A94,'Paste your export here'!$AG$2:$AG$301,0))&amp;"",""))</f>
        <v/>
      </c>
      <c r="S94" s="21">
        <f>IF($A94&amp;$B94="","",IF($L94="No",IF(TRIM($E94&amp;"")="","Not invited yet","Chase reply"),IF(AND(ISNUMBER($C94),N($N94)&gt;$C94),"Over party size",IF(AND($P94&lt;&gt;"",UPPER(TRIM($D94&amp;""))&lt;&gt;"YES"),"Check plus-one",IF(N($K94)&gt;1,"Two replies","")))))</f>
        <v/>
      </c>
      <c r="T94" s="22">
        <f>IF(OR($A94="",TRIM(Settings!$B$2&amp;"")=""),"",TRIM(Settings!$B$2)&amp;IF(ISNUMBER(FIND("?",Settings!$B$2)),"&amp;","?")&amp;TRIM(Settings!$B$3)&amp;"="&amp;TRIM($A94))</f>
        <v/>
      </c>
    </row>
    <row r="95">
      <c r="A95" s="23" t="n"/>
      <c r="B95" s="24" t="n"/>
      <c r="C95" s="23" t="n"/>
      <c r="D95" s="23" t="n"/>
      <c r="E95" s="25" t="n"/>
      <c r="F95" s="23" t="n"/>
      <c r="G95" s="23" t="n"/>
      <c r="H95" s="24" t="n"/>
      <c r="I95" s="24" t="n"/>
      <c r="J95" s="24" t="n"/>
      <c r="K95" s="21">
        <f>IF($A95="","",COUNTIF('Paste your export here'!$AE$2:$AE$301,$A95))</f>
        <v/>
      </c>
      <c r="L95" s="21">
        <f>IF($A95&amp;$B95="","",IF(OR(TRIM($F95&amp;"")&lt;&gt;"",N($K95)&gt;0),"Yes","No"))</f>
        <v/>
      </c>
      <c r="M95" s="21">
        <f>IF(UPPER(TRIM($F95&amp;""))="YES","Yes",IF(UPPER(TRIM($F95&amp;""))="NO","No",IF(N($K95)&gt;0,IFERROR(INDEX('Paste your export here'!$AI$2:$AI$301,MATCH($A95,'Paste your export here'!$AG$2:$AG$301,0)),""),"")))</f>
        <v/>
      </c>
      <c r="N95" s="21">
        <f>IF($M95="Yes",IF(UPPER(TRIM($F95&amp;""))="YES",MAX(1,N($G95)),IFERROR(INDEX('Paste your export here'!$AO$2:$AO$301,MATCH($A95,'Paste your export here'!$AG$2:$AG$301,0)),1)),IF($M95="No",0,""))</f>
        <v/>
      </c>
      <c r="O95" s="22">
        <f>IF($M95&lt;&gt;"Yes","",IF(UPPER(TRIM($F95&amp;""))="YES",TRIM($H95&amp;""),IFERROR(INDEX('Paste your export here'!$AL$2:$AL$301,MATCH($A95,'Paste your export here'!$AG$2:$AG$301,0))&amp;"","")))</f>
        <v/>
      </c>
      <c r="P95" s="22">
        <f>IF(OR($M95&lt;&gt;"Yes",UPPER(TRIM($F95&amp;""))="YES"),"",IFERROR(INDEX('Paste your export here'!$AK$2:$AK$301,MATCH($A95,'Paste your export here'!$AG$2:$AG$301,0))&amp;"",""))</f>
        <v/>
      </c>
      <c r="Q95" s="22">
        <f>IF($M95&lt;&gt;"Yes","",IF(UPPER(TRIM($F95&amp;""))="YES",TRIM($I95&amp;""),IFERROR(INDEX('Paste your export here'!$AM$2:$AM$301,MATCH($A95,'Paste your export here'!$AG$2:$AG$301,0))&amp;"","")))</f>
        <v/>
      </c>
      <c r="R95" s="22">
        <f>IF(N($K95)=0,"",IFERROR(INDEX('Paste your export here'!$AN$2:$AN$301,MATCH($A95,'Paste your export here'!$AG$2:$AG$301,0))&amp;"",""))</f>
        <v/>
      </c>
      <c r="S95" s="21">
        <f>IF($A95&amp;$B95="","",IF($L95="No",IF(TRIM($E95&amp;"")="","Not invited yet","Chase reply"),IF(AND(ISNUMBER($C95),N($N95)&gt;$C95),"Over party size",IF(AND($P95&lt;&gt;"",UPPER(TRIM($D95&amp;""))&lt;&gt;"YES"),"Check plus-one",IF(N($K95)&gt;1,"Two replies","")))))</f>
        <v/>
      </c>
      <c r="T95" s="22">
        <f>IF(OR($A95="",TRIM(Settings!$B$2&amp;"")=""),"",TRIM(Settings!$B$2)&amp;IF(ISNUMBER(FIND("?",Settings!$B$2)),"&amp;","?")&amp;TRIM(Settings!$B$3)&amp;"="&amp;TRIM($A95))</f>
        <v/>
      </c>
    </row>
    <row r="96">
      <c r="A96" s="23" t="n"/>
      <c r="B96" s="24" t="n"/>
      <c r="C96" s="23" t="n"/>
      <c r="D96" s="23" t="n"/>
      <c r="E96" s="25" t="n"/>
      <c r="F96" s="23" t="n"/>
      <c r="G96" s="23" t="n"/>
      <c r="H96" s="24" t="n"/>
      <c r="I96" s="24" t="n"/>
      <c r="J96" s="24" t="n"/>
      <c r="K96" s="21">
        <f>IF($A96="","",COUNTIF('Paste your export here'!$AE$2:$AE$301,$A96))</f>
        <v/>
      </c>
      <c r="L96" s="21">
        <f>IF($A96&amp;$B96="","",IF(OR(TRIM($F96&amp;"")&lt;&gt;"",N($K96)&gt;0),"Yes","No"))</f>
        <v/>
      </c>
      <c r="M96" s="21">
        <f>IF(UPPER(TRIM($F96&amp;""))="YES","Yes",IF(UPPER(TRIM($F96&amp;""))="NO","No",IF(N($K96)&gt;0,IFERROR(INDEX('Paste your export here'!$AI$2:$AI$301,MATCH($A96,'Paste your export here'!$AG$2:$AG$301,0)),""),"")))</f>
        <v/>
      </c>
      <c r="N96" s="21">
        <f>IF($M96="Yes",IF(UPPER(TRIM($F96&amp;""))="YES",MAX(1,N($G96)),IFERROR(INDEX('Paste your export here'!$AO$2:$AO$301,MATCH($A96,'Paste your export here'!$AG$2:$AG$301,0)),1)),IF($M96="No",0,""))</f>
        <v/>
      </c>
      <c r="O96" s="22">
        <f>IF($M96&lt;&gt;"Yes","",IF(UPPER(TRIM($F96&amp;""))="YES",TRIM($H96&amp;""),IFERROR(INDEX('Paste your export here'!$AL$2:$AL$301,MATCH($A96,'Paste your export here'!$AG$2:$AG$301,0))&amp;"","")))</f>
        <v/>
      </c>
      <c r="P96" s="22">
        <f>IF(OR($M96&lt;&gt;"Yes",UPPER(TRIM($F96&amp;""))="YES"),"",IFERROR(INDEX('Paste your export here'!$AK$2:$AK$301,MATCH($A96,'Paste your export here'!$AG$2:$AG$301,0))&amp;"",""))</f>
        <v/>
      </c>
      <c r="Q96" s="22">
        <f>IF($M96&lt;&gt;"Yes","",IF(UPPER(TRIM($F96&amp;""))="YES",TRIM($I96&amp;""),IFERROR(INDEX('Paste your export here'!$AM$2:$AM$301,MATCH($A96,'Paste your export here'!$AG$2:$AG$301,0))&amp;"","")))</f>
        <v/>
      </c>
      <c r="R96" s="22">
        <f>IF(N($K96)=0,"",IFERROR(INDEX('Paste your export here'!$AN$2:$AN$301,MATCH($A96,'Paste your export here'!$AG$2:$AG$301,0))&amp;"",""))</f>
        <v/>
      </c>
      <c r="S96" s="21">
        <f>IF($A96&amp;$B96="","",IF($L96="No",IF(TRIM($E96&amp;"")="","Not invited yet","Chase reply"),IF(AND(ISNUMBER($C96),N($N96)&gt;$C96),"Over party size",IF(AND($P96&lt;&gt;"",UPPER(TRIM($D96&amp;""))&lt;&gt;"YES"),"Check plus-one",IF(N($K96)&gt;1,"Two replies","")))))</f>
        <v/>
      </c>
      <c r="T96" s="22">
        <f>IF(OR($A96="",TRIM(Settings!$B$2&amp;"")=""),"",TRIM(Settings!$B$2)&amp;IF(ISNUMBER(FIND("?",Settings!$B$2)),"&amp;","?")&amp;TRIM(Settings!$B$3)&amp;"="&amp;TRIM($A96))</f>
        <v/>
      </c>
    </row>
    <row r="97">
      <c r="A97" s="23" t="n"/>
      <c r="B97" s="24" t="n"/>
      <c r="C97" s="23" t="n"/>
      <c r="D97" s="23" t="n"/>
      <c r="E97" s="25" t="n"/>
      <c r="F97" s="23" t="n"/>
      <c r="G97" s="23" t="n"/>
      <c r="H97" s="24" t="n"/>
      <c r="I97" s="24" t="n"/>
      <c r="J97" s="24" t="n"/>
      <c r="K97" s="21">
        <f>IF($A97="","",COUNTIF('Paste your export here'!$AE$2:$AE$301,$A97))</f>
        <v/>
      </c>
      <c r="L97" s="21">
        <f>IF($A97&amp;$B97="","",IF(OR(TRIM($F97&amp;"")&lt;&gt;"",N($K97)&gt;0),"Yes","No"))</f>
        <v/>
      </c>
      <c r="M97" s="21">
        <f>IF(UPPER(TRIM($F97&amp;""))="YES","Yes",IF(UPPER(TRIM($F97&amp;""))="NO","No",IF(N($K97)&gt;0,IFERROR(INDEX('Paste your export here'!$AI$2:$AI$301,MATCH($A97,'Paste your export here'!$AG$2:$AG$301,0)),""),"")))</f>
        <v/>
      </c>
      <c r="N97" s="21">
        <f>IF($M97="Yes",IF(UPPER(TRIM($F97&amp;""))="YES",MAX(1,N($G97)),IFERROR(INDEX('Paste your export here'!$AO$2:$AO$301,MATCH($A97,'Paste your export here'!$AG$2:$AG$301,0)),1)),IF($M97="No",0,""))</f>
        <v/>
      </c>
      <c r="O97" s="22">
        <f>IF($M97&lt;&gt;"Yes","",IF(UPPER(TRIM($F97&amp;""))="YES",TRIM($H97&amp;""),IFERROR(INDEX('Paste your export here'!$AL$2:$AL$301,MATCH($A97,'Paste your export here'!$AG$2:$AG$301,0))&amp;"","")))</f>
        <v/>
      </c>
      <c r="P97" s="22">
        <f>IF(OR($M97&lt;&gt;"Yes",UPPER(TRIM($F97&amp;""))="YES"),"",IFERROR(INDEX('Paste your export here'!$AK$2:$AK$301,MATCH($A97,'Paste your export here'!$AG$2:$AG$301,0))&amp;"",""))</f>
        <v/>
      </c>
      <c r="Q97" s="22">
        <f>IF($M97&lt;&gt;"Yes","",IF(UPPER(TRIM($F97&amp;""))="YES",TRIM($I97&amp;""),IFERROR(INDEX('Paste your export here'!$AM$2:$AM$301,MATCH($A97,'Paste your export here'!$AG$2:$AG$301,0))&amp;"","")))</f>
        <v/>
      </c>
      <c r="R97" s="22">
        <f>IF(N($K97)=0,"",IFERROR(INDEX('Paste your export here'!$AN$2:$AN$301,MATCH($A97,'Paste your export here'!$AG$2:$AG$301,0))&amp;"",""))</f>
        <v/>
      </c>
      <c r="S97" s="21">
        <f>IF($A97&amp;$B97="","",IF($L97="No",IF(TRIM($E97&amp;"")="","Not invited yet","Chase reply"),IF(AND(ISNUMBER($C97),N($N97)&gt;$C97),"Over party size",IF(AND($P97&lt;&gt;"",UPPER(TRIM($D97&amp;""))&lt;&gt;"YES"),"Check plus-one",IF(N($K97)&gt;1,"Two replies","")))))</f>
        <v/>
      </c>
      <c r="T97" s="22">
        <f>IF(OR($A97="",TRIM(Settings!$B$2&amp;"")=""),"",TRIM(Settings!$B$2)&amp;IF(ISNUMBER(FIND("?",Settings!$B$2)),"&amp;","?")&amp;TRIM(Settings!$B$3)&amp;"="&amp;TRIM($A97))</f>
        <v/>
      </c>
    </row>
    <row r="98">
      <c r="A98" s="23" t="n"/>
      <c r="B98" s="24" t="n"/>
      <c r="C98" s="23" t="n"/>
      <c r="D98" s="23" t="n"/>
      <c r="E98" s="25" t="n"/>
      <c r="F98" s="23" t="n"/>
      <c r="G98" s="23" t="n"/>
      <c r="H98" s="24" t="n"/>
      <c r="I98" s="24" t="n"/>
      <c r="J98" s="24" t="n"/>
      <c r="K98" s="21">
        <f>IF($A98="","",COUNTIF('Paste your export here'!$AE$2:$AE$301,$A98))</f>
        <v/>
      </c>
      <c r="L98" s="21">
        <f>IF($A98&amp;$B98="","",IF(OR(TRIM($F98&amp;"")&lt;&gt;"",N($K98)&gt;0),"Yes","No"))</f>
        <v/>
      </c>
      <c r="M98" s="21">
        <f>IF(UPPER(TRIM($F98&amp;""))="YES","Yes",IF(UPPER(TRIM($F98&amp;""))="NO","No",IF(N($K98)&gt;0,IFERROR(INDEX('Paste your export here'!$AI$2:$AI$301,MATCH($A98,'Paste your export here'!$AG$2:$AG$301,0)),""),"")))</f>
        <v/>
      </c>
      <c r="N98" s="21">
        <f>IF($M98="Yes",IF(UPPER(TRIM($F98&amp;""))="YES",MAX(1,N($G98)),IFERROR(INDEX('Paste your export here'!$AO$2:$AO$301,MATCH($A98,'Paste your export here'!$AG$2:$AG$301,0)),1)),IF($M98="No",0,""))</f>
        <v/>
      </c>
      <c r="O98" s="22">
        <f>IF($M98&lt;&gt;"Yes","",IF(UPPER(TRIM($F98&amp;""))="YES",TRIM($H98&amp;""),IFERROR(INDEX('Paste your export here'!$AL$2:$AL$301,MATCH($A98,'Paste your export here'!$AG$2:$AG$301,0))&amp;"","")))</f>
        <v/>
      </c>
      <c r="P98" s="22">
        <f>IF(OR($M98&lt;&gt;"Yes",UPPER(TRIM($F98&amp;""))="YES"),"",IFERROR(INDEX('Paste your export here'!$AK$2:$AK$301,MATCH($A98,'Paste your export here'!$AG$2:$AG$301,0))&amp;"",""))</f>
        <v/>
      </c>
      <c r="Q98" s="22">
        <f>IF($M98&lt;&gt;"Yes","",IF(UPPER(TRIM($F98&amp;""))="YES",TRIM($I98&amp;""),IFERROR(INDEX('Paste your export here'!$AM$2:$AM$301,MATCH($A98,'Paste your export here'!$AG$2:$AG$301,0))&amp;"","")))</f>
        <v/>
      </c>
      <c r="R98" s="22">
        <f>IF(N($K98)=0,"",IFERROR(INDEX('Paste your export here'!$AN$2:$AN$301,MATCH($A98,'Paste your export here'!$AG$2:$AG$301,0))&amp;"",""))</f>
        <v/>
      </c>
      <c r="S98" s="21">
        <f>IF($A98&amp;$B98="","",IF($L98="No",IF(TRIM($E98&amp;"")="","Not invited yet","Chase reply"),IF(AND(ISNUMBER($C98),N($N98)&gt;$C98),"Over party size",IF(AND($P98&lt;&gt;"",UPPER(TRIM($D98&amp;""))&lt;&gt;"YES"),"Check plus-one",IF(N($K98)&gt;1,"Two replies","")))))</f>
        <v/>
      </c>
      <c r="T98" s="22">
        <f>IF(OR($A98="",TRIM(Settings!$B$2&amp;"")=""),"",TRIM(Settings!$B$2)&amp;IF(ISNUMBER(FIND("?",Settings!$B$2)),"&amp;","?")&amp;TRIM(Settings!$B$3)&amp;"="&amp;TRIM($A98))</f>
        <v/>
      </c>
    </row>
    <row r="99">
      <c r="A99" s="23" t="n"/>
      <c r="B99" s="24" t="n"/>
      <c r="C99" s="23" t="n"/>
      <c r="D99" s="23" t="n"/>
      <c r="E99" s="25" t="n"/>
      <c r="F99" s="23" t="n"/>
      <c r="G99" s="23" t="n"/>
      <c r="H99" s="24" t="n"/>
      <c r="I99" s="24" t="n"/>
      <c r="J99" s="24" t="n"/>
      <c r="K99" s="21">
        <f>IF($A99="","",COUNTIF('Paste your export here'!$AE$2:$AE$301,$A99))</f>
        <v/>
      </c>
      <c r="L99" s="21">
        <f>IF($A99&amp;$B99="","",IF(OR(TRIM($F99&amp;"")&lt;&gt;"",N($K99)&gt;0),"Yes","No"))</f>
        <v/>
      </c>
      <c r="M99" s="21">
        <f>IF(UPPER(TRIM($F99&amp;""))="YES","Yes",IF(UPPER(TRIM($F99&amp;""))="NO","No",IF(N($K99)&gt;0,IFERROR(INDEX('Paste your export here'!$AI$2:$AI$301,MATCH($A99,'Paste your export here'!$AG$2:$AG$301,0)),""),"")))</f>
        <v/>
      </c>
      <c r="N99" s="21">
        <f>IF($M99="Yes",IF(UPPER(TRIM($F99&amp;""))="YES",MAX(1,N($G99)),IFERROR(INDEX('Paste your export here'!$AO$2:$AO$301,MATCH($A99,'Paste your export here'!$AG$2:$AG$301,0)),1)),IF($M99="No",0,""))</f>
        <v/>
      </c>
      <c r="O99" s="22">
        <f>IF($M99&lt;&gt;"Yes","",IF(UPPER(TRIM($F99&amp;""))="YES",TRIM($H99&amp;""),IFERROR(INDEX('Paste your export here'!$AL$2:$AL$301,MATCH($A99,'Paste your export here'!$AG$2:$AG$301,0))&amp;"","")))</f>
        <v/>
      </c>
      <c r="P99" s="22">
        <f>IF(OR($M99&lt;&gt;"Yes",UPPER(TRIM($F99&amp;""))="YES"),"",IFERROR(INDEX('Paste your export here'!$AK$2:$AK$301,MATCH($A99,'Paste your export here'!$AG$2:$AG$301,0))&amp;"",""))</f>
        <v/>
      </c>
      <c r="Q99" s="22">
        <f>IF($M99&lt;&gt;"Yes","",IF(UPPER(TRIM($F99&amp;""))="YES",TRIM($I99&amp;""),IFERROR(INDEX('Paste your export here'!$AM$2:$AM$301,MATCH($A99,'Paste your export here'!$AG$2:$AG$301,0))&amp;"","")))</f>
        <v/>
      </c>
      <c r="R99" s="22">
        <f>IF(N($K99)=0,"",IFERROR(INDEX('Paste your export here'!$AN$2:$AN$301,MATCH($A99,'Paste your export here'!$AG$2:$AG$301,0))&amp;"",""))</f>
        <v/>
      </c>
      <c r="S99" s="21">
        <f>IF($A99&amp;$B99="","",IF($L99="No",IF(TRIM($E99&amp;"")="","Not invited yet","Chase reply"),IF(AND(ISNUMBER($C99),N($N99)&gt;$C99),"Over party size",IF(AND($P99&lt;&gt;"",UPPER(TRIM($D99&amp;""))&lt;&gt;"YES"),"Check plus-one",IF(N($K99)&gt;1,"Two replies","")))))</f>
        <v/>
      </c>
      <c r="T99" s="22">
        <f>IF(OR($A99="",TRIM(Settings!$B$2&amp;"")=""),"",TRIM(Settings!$B$2)&amp;IF(ISNUMBER(FIND("?",Settings!$B$2)),"&amp;","?")&amp;TRIM(Settings!$B$3)&amp;"="&amp;TRIM($A99))</f>
        <v/>
      </c>
    </row>
    <row r="100">
      <c r="A100" s="23" t="n"/>
      <c r="B100" s="24" t="n"/>
      <c r="C100" s="23" t="n"/>
      <c r="D100" s="23" t="n"/>
      <c r="E100" s="25" t="n"/>
      <c r="F100" s="23" t="n"/>
      <c r="G100" s="23" t="n"/>
      <c r="H100" s="24" t="n"/>
      <c r="I100" s="24" t="n"/>
      <c r="J100" s="24" t="n"/>
      <c r="K100" s="21">
        <f>IF($A100="","",COUNTIF('Paste your export here'!$AE$2:$AE$301,$A100))</f>
        <v/>
      </c>
      <c r="L100" s="21">
        <f>IF($A100&amp;$B100="","",IF(OR(TRIM($F100&amp;"")&lt;&gt;"",N($K100)&gt;0),"Yes","No"))</f>
        <v/>
      </c>
      <c r="M100" s="21">
        <f>IF(UPPER(TRIM($F100&amp;""))="YES","Yes",IF(UPPER(TRIM($F100&amp;""))="NO","No",IF(N($K100)&gt;0,IFERROR(INDEX('Paste your export here'!$AI$2:$AI$301,MATCH($A100,'Paste your export here'!$AG$2:$AG$301,0)),""),"")))</f>
        <v/>
      </c>
      <c r="N100" s="21">
        <f>IF($M100="Yes",IF(UPPER(TRIM($F100&amp;""))="YES",MAX(1,N($G100)),IFERROR(INDEX('Paste your export here'!$AO$2:$AO$301,MATCH($A100,'Paste your export here'!$AG$2:$AG$301,0)),1)),IF($M100="No",0,""))</f>
        <v/>
      </c>
      <c r="O100" s="22">
        <f>IF($M100&lt;&gt;"Yes","",IF(UPPER(TRIM($F100&amp;""))="YES",TRIM($H100&amp;""),IFERROR(INDEX('Paste your export here'!$AL$2:$AL$301,MATCH($A100,'Paste your export here'!$AG$2:$AG$301,0))&amp;"","")))</f>
        <v/>
      </c>
      <c r="P100" s="22">
        <f>IF(OR($M100&lt;&gt;"Yes",UPPER(TRIM($F100&amp;""))="YES"),"",IFERROR(INDEX('Paste your export here'!$AK$2:$AK$301,MATCH($A100,'Paste your export here'!$AG$2:$AG$301,0))&amp;"",""))</f>
        <v/>
      </c>
      <c r="Q100" s="22">
        <f>IF($M100&lt;&gt;"Yes","",IF(UPPER(TRIM($F100&amp;""))="YES",TRIM($I100&amp;""),IFERROR(INDEX('Paste your export here'!$AM$2:$AM$301,MATCH($A100,'Paste your export here'!$AG$2:$AG$301,0))&amp;"","")))</f>
        <v/>
      </c>
      <c r="R100" s="22">
        <f>IF(N($K100)=0,"",IFERROR(INDEX('Paste your export here'!$AN$2:$AN$301,MATCH($A100,'Paste your export here'!$AG$2:$AG$301,0))&amp;"",""))</f>
        <v/>
      </c>
      <c r="S100" s="21">
        <f>IF($A100&amp;$B100="","",IF($L100="No",IF(TRIM($E100&amp;"")="","Not invited yet","Chase reply"),IF(AND(ISNUMBER($C100),N($N100)&gt;$C100),"Over party size",IF(AND($P100&lt;&gt;"",UPPER(TRIM($D100&amp;""))&lt;&gt;"YES"),"Check plus-one",IF(N($K100)&gt;1,"Two replies","")))))</f>
        <v/>
      </c>
      <c r="T100" s="22">
        <f>IF(OR($A100="",TRIM(Settings!$B$2&amp;"")=""),"",TRIM(Settings!$B$2)&amp;IF(ISNUMBER(FIND("?",Settings!$B$2)),"&amp;","?")&amp;TRIM(Settings!$B$3)&amp;"="&amp;TRIM($A100))</f>
        <v/>
      </c>
    </row>
    <row r="101">
      <c r="A101" s="23" t="n"/>
      <c r="B101" s="24" t="n"/>
      <c r="C101" s="23" t="n"/>
      <c r="D101" s="23" t="n"/>
      <c r="E101" s="25" t="n"/>
      <c r="F101" s="23" t="n"/>
      <c r="G101" s="23" t="n"/>
      <c r="H101" s="24" t="n"/>
      <c r="I101" s="24" t="n"/>
      <c r="J101" s="24" t="n"/>
      <c r="K101" s="21">
        <f>IF($A101="","",COUNTIF('Paste your export here'!$AE$2:$AE$301,$A101))</f>
        <v/>
      </c>
      <c r="L101" s="21">
        <f>IF($A101&amp;$B101="","",IF(OR(TRIM($F101&amp;"")&lt;&gt;"",N($K101)&gt;0),"Yes","No"))</f>
        <v/>
      </c>
      <c r="M101" s="21">
        <f>IF(UPPER(TRIM($F101&amp;""))="YES","Yes",IF(UPPER(TRIM($F101&amp;""))="NO","No",IF(N($K101)&gt;0,IFERROR(INDEX('Paste your export here'!$AI$2:$AI$301,MATCH($A101,'Paste your export here'!$AG$2:$AG$301,0)),""),"")))</f>
        <v/>
      </c>
      <c r="N101" s="21">
        <f>IF($M101="Yes",IF(UPPER(TRIM($F101&amp;""))="YES",MAX(1,N($G101)),IFERROR(INDEX('Paste your export here'!$AO$2:$AO$301,MATCH($A101,'Paste your export here'!$AG$2:$AG$301,0)),1)),IF($M101="No",0,""))</f>
        <v/>
      </c>
      <c r="O101" s="22">
        <f>IF($M101&lt;&gt;"Yes","",IF(UPPER(TRIM($F101&amp;""))="YES",TRIM($H101&amp;""),IFERROR(INDEX('Paste your export here'!$AL$2:$AL$301,MATCH($A101,'Paste your export here'!$AG$2:$AG$301,0))&amp;"","")))</f>
        <v/>
      </c>
      <c r="P101" s="22">
        <f>IF(OR($M101&lt;&gt;"Yes",UPPER(TRIM($F101&amp;""))="YES"),"",IFERROR(INDEX('Paste your export here'!$AK$2:$AK$301,MATCH($A101,'Paste your export here'!$AG$2:$AG$301,0))&amp;"",""))</f>
        <v/>
      </c>
      <c r="Q101" s="22">
        <f>IF($M101&lt;&gt;"Yes","",IF(UPPER(TRIM($F101&amp;""))="YES",TRIM($I101&amp;""),IFERROR(INDEX('Paste your export here'!$AM$2:$AM$301,MATCH($A101,'Paste your export here'!$AG$2:$AG$301,0))&amp;"","")))</f>
        <v/>
      </c>
      <c r="R101" s="22">
        <f>IF(N($K101)=0,"",IFERROR(INDEX('Paste your export here'!$AN$2:$AN$301,MATCH($A101,'Paste your export here'!$AG$2:$AG$301,0))&amp;"",""))</f>
        <v/>
      </c>
      <c r="S101" s="21">
        <f>IF($A101&amp;$B101="","",IF($L101="No",IF(TRIM($E101&amp;"")="","Not invited yet","Chase reply"),IF(AND(ISNUMBER($C101),N($N101)&gt;$C101),"Over party size",IF(AND($P101&lt;&gt;"",UPPER(TRIM($D101&amp;""))&lt;&gt;"YES"),"Check plus-one",IF(N($K101)&gt;1,"Two replies","")))))</f>
        <v/>
      </c>
      <c r="T101" s="22">
        <f>IF(OR($A101="",TRIM(Settings!$B$2&amp;"")=""),"",TRIM(Settings!$B$2)&amp;IF(ISNUMBER(FIND("?",Settings!$B$2)),"&amp;","?")&amp;TRIM(Settings!$B$3)&amp;"="&amp;TRIM($A101))</f>
        <v/>
      </c>
    </row>
    <row r="102">
      <c r="A102" s="23" t="n"/>
      <c r="B102" s="24" t="n"/>
      <c r="C102" s="23" t="n"/>
      <c r="D102" s="23" t="n"/>
      <c r="E102" s="25" t="n"/>
      <c r="F102" s="23" t="n"/>
      <c r="G102" s="23" t="n"/>
      <c r="H102" s="24" t="n"/>
      <c r="I102" s="24" t="n"/>
      <c r="J102" s="24" t="n"/>
      <c r="K102" s="21">
        <f>IF($A102="","",COUNTIF('Paste your export here'!$AE$2:$AE$301,$A102))</f>
        <v/>
      </c>
      <c r="L102" s="21">
        <f>IF($A102&amp;$B102="","",IF(OR(TRIM($F102&amp;"")&lt;&gt;"",N($K102)&gt;0),"Yes","No"))</f>
        <v/>
      </c>
      <c r="M102" s="21">
        <f>IF(UPPER(TRIM($F102&amp;""))="YES","Yes",IF(UPPER(TRIM($F102&amp;""))="NO","No",IF(N($K102)&gt;0,IFERROR(INDEX('Paste your export here'!$AI$2:$AI$301,MATCH($A102,'Paste your export here'!$AG$2:$AG$301,0)),""),"")))</f>
        <v/>
      </c>
      <c r="N102" s="21">
        <f>IF($M102="Yes",IF(UPPER(TRIM($F102&amp;""))="YES",MAX(1,N($G102)),IFERROR(INDEX('Paste your export here'!$AO$2:$AO$301,MATCH($A102,'Paste your export here'!$AG$2:$AG$301,0)),1)),IF($M102="No",0,""))</f>
        <v/>
      </c>
      <c r="O102" s="22">
        <f>IF($M102&lt;&gt;"Yes","",IF(UPPER(TRIM($F102&amp;""))="YES",TRIM($H102&amp;""),IFERROR(INDEX('Paste your export here'!$AL$2:$AL$301,MATCH($A102,'Paste your export here'!$AG$2:$AG$301,0))&amp;"","")))</f>
        <v/>
      </c>
      <c r="P102" s="22">
        <f>IF(OR($M102&lt;&gt;"Yes",UPPER(TRIM($F102&amp;""))="YES"),"",IFERROR(INDEX('Paste your export here'!$AK$2:$AK$301,MATCH($A102,'Paste your export here'!$AG$2:$AG$301,0))&amp;"",""))</f>
        <v/>
      </c>
      <c r="Q102" s="22">
        <f>IF($M102&lt;&gt;"Yes","",IF(UPPER(TRIM($F102&amp;""))="YES",TRIM($I102&amp;""),IFERROR(INDEX('Paste your export here'!$AM$2:$AM$301,MATCH($A102,'Paste your export here'!$AG$2:$AG$301,0))&amp;"","")))</f>
        <v/>
      </c>
      <c r="R102" s="22">
        <f>IF(N($K102)=0,"",IFERROR(INDEX('Paste your export here'!$AN$2:$AN$301,MATCH($A102,'Paste your export here'!$AG$2:$AG$301,0))&amp;"",""))</f>
        <v/>
      </c>
      <c r="S102" s="21">
        <f>IF($A102&amp;$B102="","",IF($L102="No",IF(TRIM($E102&amp;"")="","Not invited yet","Chase reply"),IF(AND(ISNUMBER($C102),N($N102)&gt;$C102),"Over party size",IF(AND($P102&lt;&gt;"",UPPER(TRIM($D102&amp;""))&lt;&gt;"YES"),"Check plus-one",IF(N($K102)&gt;1,"Two replies","")))))</f>
        <v/>
      </c>
      <c r="T102" s="22">
        <f>IF(OR($A102="",TRIM(Settings!$B$2&amp;"")=""),"",TRIM(Settings!$B$2)&amp;IF(ISNUMBER(FIND("?",Settings!$B$2)),"&amp;","?")&amp;TRIM(Settings!$B$3)&amp;"="&amp;TRIM($A102))</f>
        <v/>
      </c>
    </row>
    <row r="103">
      <c r="A103" s="23" t="n"/>
      <c r="B103" s="24" t="n"/>
      <c r="C103" s="23" t="n"/>
      <c r="D103" s="23" t="n"/>
      <c r="E103" s="25" t="n"/>
      <c r="F103" s="23" t="n"/>
      <c r="G103" s="23" t="n"/>
      <c r="H103" s="24" t="n"/>
      <c r="I103" s="24" t="n"/>
      <c r="J103" s="24" t="n"/>
      <c r="K103" s="21">
        <f>IF($A103="","",COUNTIF('Paste your export here'!$AE$2:$AE$301,$A103))</f>
        <v/>
      </c>
      <c r="L103" s="21">
        <f>IF($A103&amp;$B103="","",IF(OR(TRIM($F103&amp;"")&lt;&gt;"",N($K103)&gt;0),"Yes","No"))</f>
        <v/>
      </c>
      <c r="M103" s="21">
        <f>IF(UPPER(TRIM($F103&amp;""))="YES","Yes",IF(UPPER(TRIM($F103&amp;""))="NO","No",IF(N($K103)&gt;0,IFERROR(INDEX('Paste your export here'!$AI$2:$AI$301,MATCH($A103,'Paste your export here'!$AG$2:$AG$301,0)),""),"")))</f>
        <v/>
      </c>
      <c r="N103" s="21">
        <f>IF($M103="Yes",IF(UPPER(TRIM($F103&amp;""))="YES",MAX(1,N($G103)),IFERROR(INDEX('Paste your export here'!$AO$2:$AO$301,MATCH($A103,'Paste your export here'!$AG$2:$AG$301,0)),1)),IF($M103="No",0,""))</f>
        <v/>
      </c>
      <c r="O103" s="22">
        <f>IF($M103&lt;&gt;"Yes","",IF(UPPER(TRIM($F103&amp;""))="YES",TRIM($H103&amp;""),IFERROR(INDEX('Paste your export here'!$AL$2:$AL$301,MATCH($A103,'Paste your export here'!$AG$2:$AG$301,0))&amp;"","")))</f>
        <v/>
      </c>
      <c r="P103" s="22">
        <f>IF(OR($M103&lt;&gt;"Yes",UPPER(TRIM($F103&amp;""))="YES"),"",IFERROR(INDEX('Paste your export here'!$AK$2:$AK$301,MATCH($A103,'Paste your export here'!$AG$2:$AG$301,0))&amp;"",""))</f>
        <v/>
      </c>
      <c r="Q103" s="22">
        <f>IF($M103&lt;&gt;"Yes","",IF(UPPER(TRIM($F103&amp;""))="YES",TRIM($I103&amp;""),IFERROR(INDEX('Paste your export here'!$AM$2:$AM$301,MATCH($A103,'Paste your export here'!$AG$2:$AG$301,0))&amp;"","")))</f>
        <v/>
      </c>
      <c r="R103" s="22">
        <f>IF(N($K103)=0,"",IFERROR(INDEX('Paste your export here'!$AN$2:$AN$301,MATCH($A103,'Paste your export here'!$AG$2:$AG$301,0))&amp;"",""))</f>
        <v/>
      </c>
      <c r="S103" s="21">
        <f>IF($A103&amp;$B103="","",IF($L103="No",IF(TRIM($E103&amp;"")="","Not invited yet","Chase reply"),IF(AND(ISNUMBER($C103),N($N103)&gt;$C103),"Over party size",IF(AND($P103&lt;&gt;"",UPPER(TRIM($D103&amp;""))&lt;&gt;"YES"),"Check plus-one",IF(N($K103)&gt;1,"Two replies","")))))</f>
        <v/>
      </c>
      <c r="T103" s="22">
        <f>IF(OR($A103="",TRIM(Settings!$B$2&amp;"")=""),"",TRIM(Settings!$B$2)&amp;IF(ISNUMBER(FIND("?",Settings!$B$2)),"&amp;","?")&amp;TRIM(Settings!$B$3)&amp;"="&amp;TRIM($A103))</f>
        <v/>
      </c>
    </row>
    <row r="104">
      <c r="A104" s="23" t="n"/>
      <c r="B104" s="24" t="n"/>
      <c r="C104" s="23" t="n"/>
      <c r="D104" s="23" t="n"/>
      <c r="E104" s="25" t="n"/>
      <c r="F104" s="23" t="n"/>
      <c r="G104" s="23" t="n"/>
      <c r="H104" s="24" t="n"/>
      <c r="I104" s="24" t="n"/>
      <c r="J104" s="24" t="n"/>
      <c r="K104" s="21">
        <f>IF($A104="","",COUNTIF('Paste your export here'!$AE$2:$AE$301,$A104))</f>
        <v/>
      </c>
      <c r="L104" s="21">
        <f>IF($A104&amp;$B104="","",IF(OR(TRIM($F104&amp;"")&lt;&gt;"",N($K104)&gt;0),"Yes","No"))</f>
        <v/>
      </c>
      <c r="M104" s="21">
        <f>IF(UPPER(TRIM($F104&amp;""))="YES","Yes",IF(UPPER(TRIM($F104&amp;""))="NO","No",IF(N($K104)&gt;0,IFERROR(INDEX('Paste your export here'!$AI$2:$AI$301,MATCH($A104,'Paste your export here'!$AG$2:$AG$301,0)),""),"")))</f>
        <v/>
      </c>
      <c r="N104" s="21">
        <f>IF($M104="Yes",IF(UPPER(TRIM($F104&amp;""))="YES",MAX(1,N($G104)),IFERROR(INDEX('Paste your export here'!$AO$2:$AO$301,MATCH($A104,'Paste your export here'!$AG$2:$AG$301,0)),1)),IF($M104="No",0,""))</f>
        <v/>
      </c>
      <c r="O104" s="22">
        <f>IF($M104&lt;&gt;"Yes","",IF(UPPER(TRIM($F104&amp;""))="YES",TRIM($H104&amp;""),IFERROR(INDEX('Paste your export here'!$AL$2:$AL$301,MATCH($A104,'Paste your export here'!$AG$2:$AG$301,0))&amp;"","")))</f>
        <v/>
      </c>
      <c r="P104" s="22">
        <f>IF(OR($M104&lt;&gt;"Yes",UPPER(TRIM($F104&amp;""))="YES"),"",IFERROR(INDEX('Paste your export here'!$AK$2:$AK$301,MATCH($A104,'Paste your export here'!$AG$2:$AG$301,0))&amp;"",""))</f>
        <v/>
      </c>
      <c r="Q104" s="22">
        <f>IF($M104&lt;&gt;"Yes","",IF(UPPER(TRIM($F104&amp;""))="YES",TRIM($I104&amp;""),IFERROR(INDEX('Paste your export here'!$AM$2:$AM$301,MATCH($A104,'Paste your export here'!$AG$2:$AG$301,0))&amp;"","")))</f>
        <v/>
      </c>
      <c r="R104" s="22">
        <f>IF(N($K104)=0,"",IFERROR(INDEX('Paste your export here'!$AN$2:$AN$301,MATCH($A104,'Paste your export here'!$AG$2:$AG$301,0))&amp;"",""))</f>
        <v/>
      </c>
      <c r="S104" s="21">
        <f>IF($A104&amp;$B104="","",IF($L104="No",IF(TRIM($E104&amp;"")="","Not invited yet","Chase reply"),IF(AND(ISNUMBER($C104),N($N104)&gt;$C104),"Over party size",IF(AND($P104&lt;&gt;"",UPPER(TRIM($D104&amp;""))&lt;&gt;"YES"),"Check plus-one",IF(N($K104)&gt;1,"Two replies","")))))</f>
        <v/>
      </c>
      <c r="T104" s="22">
        <f>IF(OR($A104="",TRIM(Settings!$B$2&amp;"")=""),"",TRIM(Settings!$B$2)&amp;IF(ISNUMBER(FIND("?",Settings!$B$2)),"&amp;","?")&amp;TRIM(Settings!$B$3)&amp;"="&amp;TRIM($A104))</f>
        <v/>
      </c>
    </row>
    <row r="105">
      <c r="A105" s="23" t="n"/>
      <c r="B105" s="24" t="n"/>
      <c r="C105" s="23" t="n"/>
      <c r="D105" s="23" t="n"/>
      <c r="E105" s="25" t="n"/>
      <c r="F105" s="23" t="n"/>
      <c r="G105" s="23" t="n"/>
      <c r="H105" s="24" t="n"/>
      <c r="I105" s="24" t="n"/>
      <c r="J105" s="24" t="n"/>
      <c r="K105" s="21">
        <f>IF($A105="","",COUNTIF('Paste your export here'!$AE$2:$AE$301,$A105))</f>
        <v/>
      </c>
      <c r="L105" s="21">
        <f>IF($A105&amp;$B105="","",IF(OR(TRIM($F105&amp;"")&lt;&gt;"",N($K105)&gt;0),"Yes","No"))</f>
        <v/>
      </c>
      <c r="M105" s="21">
        <f>IF(UPPER(TRIM($F105&amp;""))="YES","Yes",IF(UPPER(TRIM($F105&amp;""))="NO","No",IF(N($K105)&gt;0,IFERROR(INDEX('Paste your export here'!$AI$2:$AI$301,MATCH($A105,'Paste your export here'!$AG$2:$AG$301,0)),""),"")))</f>
        <v/>
      </c>
      <c r="N105" s="21">
        <f>IF($M105="Yes",IF(UPPER(TRIM($F105&amp;""))="YES",MAX(1,N($G105)),IFERROR(INDEX('Paste your export here'!$AO$2:$AO$301,MATCH($A105,'Paste your export here'!$AG$2:$AG$301,0)),1)),IF($M105="No",0,""))</f>
        <v/>
      </c>
      <c r="O105" s="22">
        <f>IF($M105&lt;&gt;"Yes","",IF(UPPER(TRIM($F105&amp;""))="YES",TRIM($H105&amp;""),IFERROR(INDEX('Paste your export here'!$AL$2:$AL$301,MATCH($A105,'Paste your export here'!$AG$2:$AG$301,0))&amp;"","")))</f>
        <v/>
      </c>
      <c r="P105" s="22">
        <f>IF(OR($M105&lt;&gt;"Yes",UPPER(TRIM($F105&amp;""))="YES"),"",IFERROR(INDEX('Paste your export here'!$AK$2:$AK$301,MATCH($A105,'Paste your export here'!$AG$2:$AG$301,0))&amp;"",""))</f>
        <v/>
      </c>
      <c r="Q105" s="22">
        <f>IF($M105&lt;&gt;"Yes","",IF(UPPER(TRIM($F105&amp;""))="YES",TRIM($I105&amp;""),IFERROR(INDEX('Paste your export here'!$AM$2:$AM$301,MATCH($A105,'Paste your export here'!$AG$2:$AG$301,0))&amp;"","")))</f>
        <v/>
      </c>
      <c r="R105" s="22">
        <f>IF(N($K105)=0,"",IFERROR(INDEX('Paste your export here'!$AN$2:$AN$301,MATCH($A105,'Paste your export here'!$AG$2:$AG$301,0))&amp;"",""))</f>
        <v/>
      </c>
      <c r="S105" s="21">
        <f>IF($A105&amp;$B105="","",IF($L105="No",IF(TRIM($E105&amp;"")="","Not invited yet","Chase reply"),IF(AND(ISNUMBER($C105),N($N105)&gt;$C105),"Over party size",IF(AND($P105&lt;&gt;"",UPPER(TRIM($D105&amp;""))&lt;&gt;"YES"),"Check plus-one",IF(N($K105)&gt;1,"Two replies","")))))</f>
        <v/>
      </c>
      <c r="T105" s="22">
        <f>IF(OR($A105="",TRIM(Settings!$B$2&amp;"")=""),"",TRIM(Settings!$B$2)&amp;IF(ISNUMBER(FIND("?",Settings!$B$2)),"&amp;","?")&amp;TRIM(Settings!$B$3)&amp;"="&amp;TRIM($A105))</f>
        <v/>
      </c>
    </row>
    <row r="106">
      <c r="A106" s="23" t="n"/>
      <c r="B106" s="24" t="n"/>
      <c r="C106" s="23" t="n"/>
      <c r="D106" s="23" t="n"/>
      <c r="E106" s="25" t="n"/>
      <c r="F106" s="23" t="n"/>
      <c r="G106" s="23" t="n"/>
      <c r="H106" s="24" t="n"/>
      <c r="I106" s="24" t="n"/>
      <c r="J106" s="24" t="n"/>
      <c r="K106" s="21">
        <f>IF($A106="","",COUNTIF('Paste your export here'!$AE$2:$AE$301,$A106))</f>
        <v/>
      </c>
      <c r="L106" s="21">
        <f>IF($A106&amp;$B106="","",IF(OR(TRIM($F106&amp;"")&lt;&gt;"",N($K106)&gt;0),"Yes","No"))</f>
        <v/>
      </c>
      <c r="M106" s="21">
        <f>IF(UPPER(TRIM($F106&amp;""))="YES","Yes",IF(UPPER(TRIM($F106&amp;""))="NO","No",IF(N($K106)&gt;0,IFERROR(INDEX('Paste your export here'!$AI$2:$AI$301,MATCH($A106,'Paste your export here'!$AG$2:$AG$301,0)),""),"")))</f>
        <v/>
      </c>
      <c r="N106" s="21">
        <f>IF($M106="Yes",IF(UPPER(TRIM($F106&amp;""))="YES",MAX(1,N($G106)),IFERROR(INDEX('Paste your export here'!$AO$2:$AO$301,MATCH($A106,'Paste your export here'!$AG$2:$AG$301,0)),1)),IF($M106="No",0,""))</f>
        <v/>
      </c>
      <c r="O106" s="22">
        <f>IF($M106&lt;&gt;"Yes","",IF(UPPER(TRIM($F106&amp;""))="YES",TRIM($H106&amp;""),IFERROR(INDEX('Paste your export here'!$AL$2:$AL$301,MATCH($A106,'Paste your export here'!$AG$2:$AG$301,0))&amp;"","")))</f>
        <v/>
      </c>
      <c r="P106" s="22">
        <f>IF(OR($M106&lt;&gt;"Yes",UPPER(TRIM($F106&amp;""))="YES"),"",IFERROR(INDEX('Paste your export here'!$AK$2:$AK$301,MATCH($A106,'Paste your export here'!$AG$2:$AG$301,0))&amp;"",""))</f>
        <v/>
      </c>
      <c r="Q106" s="22">
        <f>IF($M106&lt;&gt;"Yes","",IF(UPPER(TRIM($F106&amp;""))="YES",TRIM($I106&amp;""),IFERROR(INDEX('Paste your export here'!$AM$2:$AM$301,MATCH($A106,'Paste your export here'!$AG$2:$AG$301,0))&amp;"","")))</f>
        <v/>
      </c>
      <c r="R106" s="22">
        <f>IF(N($K106)=0,"",IFERROR(INDEX('Paste your export here'!$AN$2:$AN$301,MATCH($A106,'Paste your export here'!$AG$2:$AG$301,0))&amp;"",""))</f>
        <v/>
      </c>
      <c r="S106" s="21">
        <f>IF($A106&amp;$B106="","",IF($L106="No",IF(TRIM($E106&amp;"")="","Not invited yet","Chase reply"),IF(AND(ISNUMBER($C106),N($N106)&gt;$C106),"Over party size",IF(AND($P106&lt;&gt;"",UPPER(TRIM($D106&amp;""))&lt;&gt;"YES"),"Check plus-one",IF(N($K106)&gt;1,"Two replies","")))))</f>
        <v/>
      </c>
      <c r="T106" s="22">
        <f>IF(OR($A106="",TRIM(Settings!$B$2&amp;"")=""),"",TRIM(Settings!$B$2)&amp;IF(ISNUMBER(FIND("?",Settings!$B$2)),"&amp;","?")&amp;TRIM(Settings!$B$3)&amp;"="&amp;TRIM($A106))</f>
        <v/>
      </c>
    </row>
    <row r="107">
      <c r="A107" s="23" t="n"/>
      <c r="B107" s="24" t="n"/>
      <c r="C107" s="23" t="n"/>
      <c r="D107" s="23" t="n"/>
      <c r="E107" s="25" t="n"/>
      <c r="F107" s="23" t="n"/>
      <c r="G107" s="23" t="n"/>
      <c r="H107" s="24" t="n"/>
      <c r="I107" s="24" t="n"/>
      <c r="J107" s="24" t="n"/>
      <c r="K107" s="21">
        <f>IF($A107="","",COUNTIF('Paste your export here'!$AE$2:$AE$301,$A107))</f>
        <v/>
      </c>
      <c r="L107" s="21">
        <f>IF($A107&amp;$B107="","",IF(OR(TRIM($F107&amp;"")&lt;&gt;"",N($K107)&gt;0),"Yes","No"))</f>
        <v/>
      </c>
      <c r="M107" s="21">
        <f>IF(UPPER(TRIM($F107&amp;""))="YES","Yes",IF(UPPER(TRIM($F107&amp;""))="NO","No",IF(N($K107)&gt;0,IFERROR(INDEX('Paste your export here'!$AI$2:$AI$301,MATCH($A107,'Paste your export here'!$AG$2:$AG$301,0)),""),"")))</f>
        <v/>
      </c>
      <c r="N107" s="21">
        <f>IF($M107="Yes",IF(UPPER(TRIM($F107&amp;""))="YES",MAX(1,N($G107)),IFERROR(INDEX('Paste your export here'!$AO$2:$AO$301,MATCH($A107,'Paste your export here'!$AG$2:$AG$301,0)),1)),IF($M107="No",0,""))</f>
        <v/>
      </c>
      <c r="O107" s="22">
        <f>IF($M107&lt;&gt;"Yes","",IF(UPPER(TRIM($F107&amp;""))="YES",TRIM($H107&amp;""),IFERROR(INDEX('Paste your export here'!$AL$2:$AL$301,MATCH($A107,'Paste your export here'!$AG$2:$AG$301,0))&amp;"","")))</f>
        <v/>
      </c>
      <c r="P107" s="22">
        <f>IF(OR($M107&lt;&gt;"Yes",UPPER(TRIM($F107&amp;""))="YES"),"",IFERROR(INDEX('Paste your export here'!$AK$2:$AK$301,MATCH($A107,'Paste your export here'!$AG$2:$AG$301,0))&amp;"",""))</f>
        <v/>
      </c>
      <c r="Q107" s="22">
        <f>IF($M107&lt;&gt;"Yes","",IF(UPPER(TRIM($F107&amp;""))="YES",TRIM($I107&amp;""),IFERROR(INDEX('Paste your export here'!$AM$2:$AM$301,MATCH($A107,'Paste your export here'!$AG$2:$AG$301,0))&amp;"","")))</f>
        <v/>
      </c>
      <c r="R107" s="22">
        <f>IF(N($K107)=0,"",IFERROR(INDEX('Paste your export here'!$AN$2:$AN$301,MATCH($A107,'Paste your export here'!$AG$2:$AG$301,0))&amp;"",""))</f>
        <v/>
      </c>
      <c r="S107" s="21">
        <f>IF($A107&amp;$B107="","",IF($L107="No",IF(TRIM($E107&amp;"")="","Not invited yet","Chase reply"),IF(AND(ISNUMBER($C107),N($N107)&gt;$C107),"Over party size",IF(AND($P107&lt;&gt;"",UPPER(TRIM($D107&amp;""))&lt;&gt;"YES"),"Check plus-one",IF(N($K107)&gt;1,"Two replies","")))))</f>
        <v/>
      </c>
      <c r="T107" s="22">
        <f>IF(OR($A107="",TRIM(Settings!$B$2&amp;"")=""),"",TRIM(Settings!$B$2)&amp;IF(ISNUMBER(FIND("?",Settings!$B$2)),"&amp;","?")&amp;TRIM(Settings!$B$3)&amp;"="&amp;TRIM($A107))</f>
        <v/>
      </c>
    </row>
    <row r="108">
      <c r="A108" s="23" t="n"/>
      <c r="B108" s="24" t="n"/>
      <c r="C108" s="23" t="n"/>
      <c r="D108" s="23" t="n"/>
      <c r="E108" s="25" t="n"/>
      <c r="F108" s="23" t="n"/>
      <c r="G108" s="23" t="n"/>
      <c r="H108" s="24" t="n"/>
      <c r="I108" s="24" t="n"/>
      <c r="J108" s="24" t="n"/>
      <c r="K108" s="21">
        <f>IF($A108="","",COUNTIF('Paste your export here'!$AE$2:$AE$301,$A108))</f>
        <v/>
      </c>
      <c r="L108" s="21">
        <f>IF($A108&amp;$B108="","",IF(OR(TRIM($F108&amp;"")&lt;&gt;"",N($K108)&gt;0),"Yes","No"))</f>
        <v/>
      </c>
      <c r="M108" s="21">
        <f>IF(UPPER(TRIM($F108&amp;""))="YES","Yes",IF(UPPER(TRIM($F108&amp;""))="NO","No",IF(N($K108)&gt;0,IFERROR(INDEX('Paste your export here'!$AI$2:$AI$301,MATCH($A108,'Paste your export here'!$AG$2:$AG$301,0)),""),"")))</f>
        <v/>
      </c>
      <c r="N108" s="21">
        <f>IF($M108="Yes",IF(UPPER(TRIM($F108&amp;""))="YES",MAX(1,N($G108)),IFERROR(INDEX('Paste your export here'!$AO$2:$AO$301,MATCH($A108,'Paste your export here'!$AG$2:$AG$301,0)),1)),IF($M108="No",0,""))</f>
        <v/>
      </c>
      <c r="O108" s="22">
        <f>IF($M108&lt;&gt;"Yes","",IF(UPPER(TRIM($F108&amp;""))="YES",TRIM($H108&amp;""),IFERROR(INDEX('Paste your export here'!$AL$2:$AL$301,MATCH($A108,'Paste your export here'!$AG$2:$AG$301,0))&amp;"","")))</f>
        <v/>
      </c>
      <c r="P108" s="22">
        <f>IF(OR($M108&lt;&gt;"Yes",UPPER(TRIM($F108&amp;""))="YES"),"",IFERROR(INDEX('Paste your export here'!$AK$2:$AK$301,MATCH($A108,'Paste your export here'!$AG$2:$AG$301,0))&amp;"",""))</f>
        <v/>
      </c>
      <c r="Q108" s="22">
        <f>IF($M108&lt;&gt;"Yes","",IF(UPPER(TRIM($F108&amp;""))="YES",TRIM($I108&amp;""),IFERROR(INDEX('Paste your export here'!$AM$2:$AM$301,MATCH($A108,'Paste your export here'!$AG$2:$AG$301,0))&amp;"","")))</f>
        <v/>
      </c>
      <c r="R108" s="22">
        <f>IF(N($K108)=0,"",IFERROR(INDEX('Paste your export here'!$AN$2:$AN$301,MATCH($A108,'Paste your export here'!$AG$2:$AG$301,0))&amp;"",""))</f>
        <v/>
      </c>
      <c r="S108" s="21">
        <f>IF($A108&amp;$B108="","",IF($L108="No",IF(TRIM($E108&amp;"")="","Not invited yet","Chase reply"),IF(AND(ISNUMBER($C108),N($N108)&gt;$C108),"Over party size",IF(AND($P108&lt;&gt;"",UPPER(TRIM($D108&amp;""))&lt;&gt;"YES"),"Check plus-one",IF(N($K108)&gt;1,"Two replies","")))))</f>
        <v/>
      </c>
      <c r="T108" s="22">
        <f>IF(OR($A108="",TRIM(Settings!$B$2&amp;"")=""),"",TRIM(Settings!$B$2)&amp;IF(ISNUMBER(FIND("?",Settings!$B$2)),"&amp;","?")&amp;TRIM(Settings!$B$3)&amp;"="&amp;TRIM($A108))</f>
        <v/>
      </c>
    </row>
    <row r="109">
      <c r="A109" s="23" t="n"/>
      <c r="B109" s="24" t="n"/>
      <c r="C109" s="23" t="n"/>
      <c r="D109" s="23" t="n"/>
      <c r="E109" s="25" t="n"/>
      <c r="F109" s="23" t="n"/>
      <c r="G109" s="23" t="n"/>
      <c r="H109" s="24" t="n"/>
      <c r="I109" s="24" t="n"/>
      <c r="J109" s="24" t="n"/>
      <c r="K109" s="21">
        <f>IF($A109="","",COUNTIF('Paste your export here'!$AE$2:$AE$301,$A109))</f>
        <v/>
      </c>
      <c r="L109" s="21">
        <f>IF($A109&amp;$B109="","",IF(OR(TRIM($F109&amp;"")&lt;&gt;"",N($K109)&gt;0),"Yes","No"))</f>
        <v/>
      </c>
      <c r="M109" s="21">
        <f>IF(UPPER(TRIM($F109&amp;""))="YES","Yes",IF(UPPER(TRIM($F109&amp;""))="NO","No",IF(N($K109)&gt;0,IFERROR(INDEX('Paste your export here'!$AI$2:$AI$301,MATCH($A109,'Paste your export here'!$AG$2:$AG$301,0)),""),"")))</f>
        <v/>
      </c>
      <c r="N109" s="21">
        <f>IF($M109="Yes",IF(UPPER(TRIM($F109&amp;""))="YES",MAX(1,N($G109)),IFERROR(INDEX('Paste your export here'!$AO$2:$AO$301,MATCH($A109,'Paste your export here'!$AG$2:$AG$301,0)),1)),IF($M109="No",0,""))</f>
        <v/>
      </c>
      <c r="O109" s="22">
        <f>IF($M109&lt;&gt;"Yes","",IF(UPPER(TRIM($F109&amp;""))="YES",TRIM($H109&amp;""),IFERROR(INDEX('Paste your export here'!$AL$2:$AL$301,MATCH($A109,'Paste your export here'!$AG$2:$AG$301,0))&amp;"","")))</f>
        <v/>
      </c>
      <c r="P109" s="22">
        <f>IF(OR($M109&lt;&gt;"Yes",UPPER(TRIM($F109&amp;""))="YES"),"",IFERROR(INDEX('Paste your export here'!$AK$2:$AK$301,MATCH($A109,'Paste your export here'!$AG$2:$AG$301,0))&amp;"",""))</f>
        <v/>
      </c>
      <c r="Q109" s="22">
        <f>IF($M109&lt;&gt;"Yes","",IF(UPPER(TRIM($F109&amp;""))="YES",TRIM($I109&amp;""),IFERROR(INDEX('Paste your export here'!$AM$2:$AM$301,MATCH($A109,'Paste your export here'!$AG$2:$AG$301,0))&amp;"","")))</f>
        <v/>
      </c>
      <c r="R109" s="22">
        <f>IF(N($K109)=0,"",IFERROR(INDEX('Paste your export here'!$AN$2:$AN$301,MATCH($A109,'Paste your export here'!$AG$2:$AG$301,0))&amp;"",""))</f>
        <v/>
      </c>
      <c r="S109" s="21">
        <f>IF($A109&amp;$B109="","",IF($L109="No",IF(TRIM($E109&amp;"")="","Not invited yet","Chase reply"),IF(AND(ISNUMBER($C109),N($N109)&gt;$C109),"Over party size",IF(AND($P109&lt;&gt;"",UPPER(TRIM($D109&amp;""))&lt;&gt;"YES"),"Check plus-one",IF(N($K109)&gt;1,"Two replies","")))))</f>
        <v/>
      </c>
      <c r="T109" s="22">
        <f>IF(OR($A109="",TRIM(Settings!$B$2&amp;"")=""),"",TRIM(Settings!$B$2)&amp;IF(ISNUMBER(FIND("?",Settings!$B$2)),"&amp;","?")&amp;TRIM(Settings!$B$3)&amp;"="&amp;TRIM($A109))</f>
        <v/>
      </c>
    </row>
    <row r="110">
      <c r="A110" s="23" t="n"/>
      <c r="B110" s="24" t="n"/>
      <c r="C110" s="23" t="n"/>
      <c r="D110" s="23" t="n"/>
      <c r="E110" s="25" t="n"/>
      <c r="F110" s="23" t="n"/>
      <c r="G110" s="23" t="n"/>
      <c r="H110" s="24" t="n"/>
      <c r="I110" s="24" t="n"/>
      <c r="J110" s="24" t="n"/>
      <c r="K110" s="21">
        <f>IF($A110="","",COUNTIF('Paste your export here'!$AE$2:$AE$301,$A110))</f>
        <v/>
      </c>
      <c r="L110" s="21">
        <f>IF($A110&amp;$B110="","",IF(OR(TRIM($F110&amp;"")&lt;&gt;"",N($K110)&gt;0),"Yes","No"))</f>
        <v/>
      </c>
      <c r="M110" s="21">
        <f>IF(UPPER(TRIM($F110&amp;""))="YES","Yes",IF(UPPER(TRIM($F110&amp;""))="NO","No",IF(N($K110)&gt;0,IFERROR(INDEX('Paste your export here'!$AI$2:$AI$301,MATCH($A110,'Paste your export here'!$AG$2:$AG$301,0)),""),"")))</f>
        <v/>
      </c>
      <c r="N110" s="21">
        <f>IF($M110="Yes",IF(UPPER(TRIM($F110&amp;""))="YES",MAX(1,N($G110)),IFERROR(INDEX('Paste your export here'!$AO$2:$AO$301,MATCH($A110,'Paste your export here'!$AG$2:$AG$301,0)),1)),IF($M110="No",0,""))</f>
        <v/>
      </c>
      <c r="O110" s="22">
        <f>IF($M110&lt;&gt;"Yes","",IF(UPPER(TRIM($F110&amp;""))="YES",TRIM($H110&amp;""),IFERROR(INDEX('Paste your export here'!$AL$2:$AL$301,MATCH($A110,'Paste your export here'!$AG$2:$AG$301,0))&amp;"","")))</f>
        <v/>
      </c>
      <c r="P110" s="22">
        <f>IF(OR($M110&lt;&gt;"Yes",UPPER(TRIM($F110&amp;""))="YES"),"",IFERROR(INDEX('Paste your export here'!$AK$2:$AK$301,MATCH($A110,'Paste your export here'!$AG$2:$AG$301,0))&amp;"",""))</f>
        <v/>
      </c>
      <c r="Q110" s="22">
        <f>IF($M110&lt;&gt;"Yes","",IF(UPPER(TRIM($F110&amp;""))="YES",TRIM($I110&amp;""),IFERROR(INDEX('Paste your export here'!$AM$2:$AM$301,MATCH($A110,'Paste your export here'!$AG$2:$AG$301,0))&amp;"","")))</f>
        <v/>
      </c>
      <c r="R110" s="22">
        <f>IF(N($K110)=0,"",IFERROR(INDEX('Paste your export here'!$AN$2:$AN$301,MATCH($A110,'Paste your export here'!$AG$2:$AG$301,0))&amp;"",""))</f>
        <v/>
      </c>
      <c r="S110" s="21">
        <f>IF($A110&amp;$B110="","",IF($L110="No",IF(TRIM($E110&amp;"")="","Not invited yet","Chase reply"),IF(AND(ISNUMBER($C110),N($N110)&gt;$C110),"Over party size",IF(AND($P110&lt;&gt;"",UPPER(TRIM($D110&amp;""))&lt;&gt;"YES"),"Check plus-one",IF(N($K110)&gt;1,"Two replies","")))))</f>
        <v/>
      </c>
      <c r="T110" s="22">
        <f>IF(OR($A110="",TRIM(Settings!$B$2&amp;"")=""),"",TRIM(Settings!$B$2)&amp;IF(ISNUMBER(FIND("?",Settings!$B$2)),"&amp;","?")&amp;TRIM(Settings!$B$3)&amp;"="&amp;TRIM($A110))</f>
        <v/>
      </c>
    </row>
    <row r="111">
      <c r="A111" s="23" t="n"/>
      <c r="B111" s="24" t="n"/>
      <c r="C111" s="23" t="n"/>
      <c r="D111" s="23" t="n"/>
      <c r="E111" s="25" t="n"/>
      <c r="F111" s="23" t="n"/>
      <c r="G111" s="23" t="n"/>
      <c r="H111" s="24" t="n"/>
      <c r="I111" s="24" t="n"/>
      <c r="J111" s="24" t="n"/>
      <c r="K111" s="21">
        <f>IF($A111="","",COUNTIF('Paste your export here'!$AE$2:$AE$301,$A111))</f>
        <v/>
      </c>
      <c r="L111" s="21">
        <f>IF($A111&amp;$B111="","",IF(OR(TRIM($F111&amp;"")&lt;&gt;"",N($K111)&gt;0),"Yes","No"))</f>
        <v/>
      </c>
      <c r="M111" s="21">
        <f>IF(UPPER(TRIM($F111&amp;""))="YES","Yes",IF(UPPER(TRIM($F111&amp;""))="NO","No",IF(N($K111)&gt;0,IFERROR(INDEX('Paste your export here'!$AI$2:$AI$301,MATCH($A111,'Paste your export here'!$AG$2:$AG$301,0)),""),"")))</f>
        <v/>
      </c>
      <c r="N111" s="21">
        <f>IF($M111="Yes",IF(UPPER(TRIM($F111&amp;""))="YES",MAX(1,N($G111)),IFERROR(INDEX('Paste your export here'!$AO$2:$AO$301,MATCH($A111,'Paste your export here'!$AG$2:$AG$301,0)),1)),IF($M111="No",0,""))</f>
        <v/>
      </c>
      <c r="O111" s="22">
        <f>IF($M111&lt;&gt;"Yes","",IF(UPPER(TRIM($F111&amp;""))="YES",TRIM($H111&amp;""),IFERROR(INDEX('Paste your export here'!$AL$2:$AL$301,MATCH($A111,'Paste your export here'!$AG$2:$AG$301,0))&amp;"","")))</f>
        <v/>
      </c>
      <c r="P111" s="22">
        <f>IF(OR($M111&lt;&gt;"Yes",UPPER(TRIM($F111&amp;""))="YES"),"",IFERROR(INDEX('Paste your export here'!$AK$2:$AK$301,MATCH($A111,'Paste your export here'!$AG$2:$AG$301,0))&amp;"",""))</f>
        <v/>
      </c>
      <c r="Q111" s="22">
        <f>IF($M111&lt;&gt;"Yes","",IF(UPPER(TRIM($F111&amp;""))="YES",TRIM($I111&amp;""),IFERROR(INDEX('Paste your export here'!$AM$2:$AM$301,MATCH($A111,'Paste your export here'!$AG$2:$AG$301,0))&amp;"","")))</f>
        <v/>
      </c>
      <c r="R111" s="22">
        <f>IF(N($K111)=0,"",IFERROR(INDEX('Paste your export here'!$AN$2:$AN$301,MATCH($A111,'Paste your export here'!$AG$2:$AG$301,0))&amp;"",""))</f>
        <v/>
      </c>
      <c r="S111" s="21">
        <f>IF($A111&amp;$B111="","",IF($L111="No",IF(TRIM($E111&amp;"")="","Not invited yet","Chase reply"),IF(AND(ISNUMBER($C111),N($N111)&gt;$C111),"Over party size",IF(AND($P111&lt;&gt;"",UPPER(TRIM($D111&amp;""))&lt;&gt;"YES"),"Check plus-one",IF(N($K111)&gt;1,"Two replies","")))))</f>
        <v/>
      </c>
      <c r="T111" s="22">
        <f>IF(OR($A111="",TRIM(Settings!$B$2&amp;"")=""),"",TRIM(Settings!$B$2)&amp;IF(ISNUMBER(FIND("?",Settings!$B$2)),"&amp;","?")&amp;TRIM(Settings!$B$3)&amp;"="&amp;TRIM($A111))</f>
        <v/>
      </c>
    </row>
    <row r="112">
      <c r="A112" s="23" t="n"/>
      <c r="B112" s="24" t="n"/>
      <c r="C112" s="23" t="n"/>
      <c r="D112" s="23" t="n"/>
      <c r="E112" s="25" t="n"/>
      <c r="F112" s="23" t="n"/>
      <c r="G112" s="23" t="n"/>
      <c r="H112" s="24" t="n"/>
      <c r="I112" s="24" t="n"/>
      <c r="J112" s="24" t="n"/>
      <c r="K112" s="21">
        <f>IF($A112="","",COUNTIF('Paste your export here'!$AE$2:$AE$301,$A112))</f>
        <v/>
      </c>
      <c r="L112" s="21">
        <f>IF($A112&amp;$B112="","",IF(OR(TRIM($F112&amp;"")&lt;&gt;"",N($K112)&gt;0),"Yes","No"))</f>
        <v/>
      </c>
      <c r="M112" s="21">
        <f>IF(UPPER(TRIM($F112&amp;""))="YES","Yes",IF(UPPER(TRIM($F112&amp;""))="NO","No",IF(N($K112)&gt;0,IFERROR(INDEX('Paste your export here'!$AI$2:$AI$301,MATCH($A112,'Paste your export here'!$AG$2:$AG$301,0)),""),"")))</f>
        <v/>
      </c>
      <c r="N112" s="21">
        <f>IF($M112="Yes",IF(UPPER(TRIM($F112&amp;""))="YES",MAX(1,N($G112)),IFERROR(INDEX('Paste your export here'!$AO$2:$AO$301,MATCH($A112,'Paste your export here'!$AG$2:$AG$301,0)),1)),IF($M112="No",0,""))</f>
        <v/>
      </c>
      <c r="O112" s="22">
        <f>IF($M112&lt;&gt;"Yes","",IF(UPPER(TRIM($F112&amp;""))="YES",TRIM($H112&amp;""),IFERROR(INDEX('Paste your export here'!$AL$2:$AL$301,MATCH($A112,'Paste your export here'!$AG$2:$AG$301,0))&amp;"","")))</f>
        <v/>
      </c>
      <c r="P112" s="22">
        <f>IF(OR($M112&lt;&gt;"Yes",UPPER(TRIM($F112&amp;""))="YES"),"",IFERROR(INDEX('Paste your export here'!$AK$2:$AK$301,MATCH($A112,'Paste your export here'!$AG$2:$AG$301,0))&amp;"",""))</f>
        <v/>
      </c>
      <c r="Q112" s="22">
        <f>IF($M112&lt;&gt;"Yes","",IF(UPPER(TRIM($F112&amp;""))="YES",TRIM($I112&amp;""),IFERROR(INDEX('Paste your export here'!$AM$2:$AM$301,MATCH($A112,'Paste your export here'!$AG$2:$AG$301,0))&amp;"","")))</f>
        <v/>
      </c>
      <c r="R112" s="22">
        <f>IF(N($K112)=0,"",IFERROR(INDEX('Paste your export here'!$AN$2:$AN$301,MATCH($A112,'Paste your export here'!$AG$2:$AG$301,0))&amp;"",""))</f>
        <v/>
      </c>
      <c r="S112" s="21">
        <f>IF($A112&amp;$B112="","",IF($L112="No",IF(TRIM($E112&amp;"")="","Not invited yet","Chase reply"),IF(AND(ISNUMBER($C112),N($N112)&gt;$C112),"Over party size",IF(AND($P112&lt;&gt;"",UPPER(TRIM($D112&amp;""))&lt;&gt;"YES"),"Check plus-one",IF(N($K112)&gt;1,"Two replies","")))))</f>
        <v/>
      </c>
      <c r="T112" s="22">
        <f>IF(OR($A112="",TRIM(Settings!$B$2&amp;"")=""),"",TRIM(Settings!$B$2)&amp;IF(ISNUMBER(FIND("?",Settings!$B$2)),"&amp;","?")&amp;TRIM(Settings!$B$3)&amp;"="&amp;TRIM($A112))</f>
        <v/>
      </c>
    </row>
    <row r="113">
      <c r="A113" s="23" t="n"/>
      <c r="B113" s="24" t="n"/>
      <c r="C113" s="23" t="n"/>
      <c r="D113" s="23" t="n"/>
      <c r="E113" s="25" t="n"/>
      <c r="F113" s="23" t="n"/>
      <c r="G113" s="23" t="n"/>
      <c r="H113" s="24" t="n"/>
      <c r="I113" s="24" t="n"/>
      <c r="J113" s="24" t="n"/>
      <c r="K113" s="21">
        <f>IF($A113="","",COUNTIF('Paste your export here'!$AE$2:$AE$301,$A113))</f>
        <v/>
      </c>
      <c r="L113" s="21">
        <f>IF($A113&amp;$B113="","",IF(OR(TRIM($F113&amp;"")&lt;&gt;"",N($K113)&gt;0),"Yes","No"))</f>
        <v/>
      </c>
      <c r="M113" s="21">
        <f>IF(UPPER(TRIM($F113&amp;""))="YES","Yes",IF(UPPER(TRIM($F113&amp;""))="NO","No",IF(N($K113)&gt;0,IFERROR(INDEX('Paste your export here'!$AI$2:$AI$301,MATCH($A113,'Paste your export here'!$AG$2:$AG$301,0)),""),"")))</f>
        <v/>
      </c>
      <c r="N113" s="21">
        <f>IF($M113="Yes",IF(UPPER(TRIM($F113&amp;""))="YES",MAX(1,N($G113)),IFERROR(INDEX('Paste your export here'!$AO$2:$AO$301,MATCH($A113,'Paste your export here'!$AG$2:$AG$301,0)),1)),IF($M113="No",0,""))</f>
        <v/>
      </c>
      <c r="O113" s="22">
        <f>IF($M113&lt;&gt;"Yes","",IF(UPPER(TRIM($F113&amp;""))="YES",TRIM($H113&amp;""),IFERROR(INDEX('Paste your export here'!$AL$2:$AL$301,MATCH($A113,'Paste your export here'!$AG$2:$AG$301,0))&amp;"","")))</f>
        <v/>
      </c>
      <c r="P113" s="22">
        <f>IF(OR($M113&lt;&gt;"Yes",UPPER(TRIM($F113&amp;""))="YES"),"",IFERROR(INDEX('Paste your export here'!$AK$2:$AK$301,MATCH($A113,'Paste your export here'!$AG$2:$AG$301,0))&amp;"",""))</f>
        <v/>
      </c>
      <c r="Q113" s="22">
        <f>IF($M113&lt;&gt;"Yes","",IF(UPPER(TRIM($F113&amp;""))="YES",TRIM($I113&amp;""),IFERROR(INDEX('Paste your export here'!$AM$2:$AM$301,MATCH($A113,'Paste your export here'!$AG$2:$AG$301,0))&amp;"","")))</f>
        <v/>
      </c>
      <c r="R113" s="22">
        <f>IF(N($K113)=0,"",IFERROR(INDEX('Paste your export here'!$AN$2:$AN$301,MATCH($A113,'Paste your export here'!$AG$2:$AG$301,0))&amp;"",""))</f>
        <v/>
      </c>
      <c r="S113" s="21">
        <f>IF($A113&amp;$B113="","",IF($L113="No",IF(TRIM($E113&amp;"")="","Not invited yet","Chase reply"),IF(AND(ISNUMBER($C113),N($N113)&gt;$C113),"Over party size",IF(AND($P113&lt;&gt;"",UPPER(TRIM($D113&amp;""))&lt;&gt;"YES"),"Check plus-one",IF(N($K113)&gt;1,"Two replies","")))))</f>
        <v/>
      </c>
      <c r="T113" s="22">
        <f>IF(OR($A113="",TRIM(Settings!$B$2&amp;"")=""),"",TRIM(Settings!$B$2)&amp;IF(ISNUMBER(FIND("?",Settings!$B$2)),"&amp;","?")&amp;TRIM(Settings!$B$3)&amp;"="&amp;TRIM($A113))</f>
        <v/>
      </c>
    </row>
    <row r="114">
      <c r="A114" s="23" t="n"/>
      <c r="B114" s="24" t="n"/>
      <c r="C114" s="23" t="n"/>
      <c r="D114" s="23" t="n"/>
      <c r="E114" s="25" t="n"/>
      <c r="F114" s="23" t="n"/>
      <c r="G114" s="23" t="n"/>
      <c r="H114" s="24" t="n"/>
      <c r="I114" s="24" t="n"/>
      <c r="J114" s="24" t="n"/>
      <c r="K114" s="21">
        <f>IF($A114="","",COUNTIF('Paste your export here'!$AE$2:$AE$301,$A114))</f>
        <v/>
      </c>
      <c r="L114" s="21">
        <f>IF($A114&amp;$B114="","",IF(OR(TRIM($F114&amp;"")&lt;&gt;"",N($K114)&gt;0),"Yes","No"))</f>
        <v/>
      </c>
      <c r="M114" s="21">
        <f>IF(UPPER(TRIM($F114&amp;""))="YES","Yes",IF(UPPER(TRIM($F114&amp;""))="NO","No",IF(N($K114)&gt;0,IFERROR(INDEX('Paste your export here'!$AI$2:$AI$301,MATCH($A114,'Paste your export here'!$AG$2:$AG$301,0)),""),"")))</f>
        <v/>
      </c>
      <c r="N114" s="21">
        <f>IF($M114="Yes",IF(UPPER(TRIM($F114&amp;""))="YES",MAX(1,N($G114)),IFERROR(INDEX('Paste your export here'!$AO$2:$AO$301,MATCH($A114,'Paste your export here'!$AG$2:$AG$301,0)),1)),IF($M114="No",0,""))</f>
        <v/>
      </c>
      <c r="O114" s="22">
        <f>IF($M114&lt;&gt;"Yes","",IF(UPPER(TRIM($F114&amp;""))="YES",TRIM($H114&amp;""),IFERROR(INDEX('Paste your export here'!$AL$2:$AL$301,MATCH($A114,'Paste your export here'!$AG$2:$AG$301,0))&amp;"","")))</f>
        <v/>
      </c>
      <c r="P114" s="22">
        <f>IF(OR($M114&lt;&gt;"Yes",UPPER(TRIM($F114&amp;""))="YES"),"",IFERROR(INDEX('Paste your export here'!$AK$2:$AK$301,MATCH($A114,'Paste your export here'!$AG$2:$AG$301,0))&amp;"",""))</f>
        <v/>
      </c>
      <c r="Q114" s="22">
        <f>IF($M114&lt;&gt;"Yes","",IF(UPPER(TRIM($F114&amp;""))="YES",TRIM($I114&amp;""),IFERROR(INDEX('Paste your export here'!$AM$2:$AM$301,MATCH($A114,'Paste your export here'!$AG$2:$AG$301,0))&amp;"","")))</f>
        <v/>
      </c>
      <c r="R114" s="22">
        <f>IF(N($K114)=0,"",IFERROR(INDEX('Paste your export here'!$AN$2:$AN$301,MATCH($A114,'Paste your export here'!$AG$2:$AG$301,0))&amp;"",""))</f>
        <v/>
      </c>
      <c r="S114" s="21">
        <f>IF($A114&amp;$B114="","",IF($L114="No",IF(TRIM($E114&amp;"")="","Not invited yet","Chase reply"),IF(AND(ISNUMBER($C114),N($N114)&gt;$C114),"Over party size",IF(AND($P114&lt;&gt;"",UPPER(TRIM($D114&amp;""))&lt;&gt;"YES"),"Check plus-one",IF(N($K114)&gt;1,"Two replies","")))))</f>
        <v/>
      </c>
      <c r="T114" s="22">
        <f>IF(OR($A114="",TRIM(Settings!$B$2&amp;"")=""),"",TRIM(Settings!$B$2)&amp;IF(ISNUMBER(FIND("?",Settings!$B$2)),"&amp;","?")&amp;TRIM(Settings!$B$3)&amp;"="&amp;TRIM($A114))</f>
        <v/>
      </c>
    </row>
    <row r="115">
      <c r="A115" s="23" t="n"/>
      <c r="B115" s="24" t="n"/>
      <c r="C115" s="23" t="n"/>
      <c r="D115" s="23" t="n"/>
      <c r="E115" s="25" t="n"/>
      <c r="F115" s="23" t="n"/>
      <c r="G115" s="23" t="n"/>
      <c r="H115" s="24" t="n"/>
      <c r="I115" s="24" t="n"/>
      <c r="J115" s="24" t="n"/>
      <c r="K115" s="21">
        <f>IF($A115="","",COUNTIF('Paste your export here'!$AE$2:$AE$301,$A115))</f>
        <v/>
      </c>
      <c r="L115" s="21">
        <f>IF($A115&amp;$B115="","",IF(OR(TRIM($F115&amp;"")&lt;&gt;"",N($K115)&gt;0),"Yes","No"))</f>
        <v/>
      </c>
      <c r="M115" s="21">
        <f>IF(UPPER(TRIM($F115&amp;""))="YES","Yes",IF(UPPER(TRIM($F115&amp;""))="NO","No",IF(N($K115)&gt;0,IFERROR(INDEX('Paste your export here'!$AI$2:$AI$301,MATCH($A115,'Paste your export here'!$AG$2:$AG$301,0)),""),"")))</f>
        <v/>
      </c>
      <c r="N115" s="21">
        <f>IF($M115="Yes",IF(UPPER(TRIM($F115&amp;""))="YES",MAX(1,N($G115)),IFERROR(INDEX('Paste your export here'!$AO$2:$AO$301,MATCH($A115,'Paste your export here'!$AG$2:$AG$301,0)),1)),IF($M115="No",0,""))</f>
        <v/>
      </c>
      <c r="O115" s="22">
        <f>IF($M115&lt;&gt;"Yes","",IF(UPPER(TRIM($F115&amp;""))="YES",TRIM($H115&amp;""),IFERROR(INDEX('Paste your export here'!$AL$2:$AL$301,MATCH($A115,'Paste your export here'!$AG$2:$AG$301,0))&amp;"","")))</f>
        <v/>
      </c>
      <c r="P115" s="22">
        <f>IF(OR($M115&lt;&gt;"Yes",UPPER(TRIM($F115&amp;""))="YES"),"",IFERROR(INDEX('Paste your export here'!$AK$2:$AK$301,MATCH($A115,'Paste your export here'!$AG$2:$AG$301,0))&amp;"",""))</f>
        <v/>
      </c>
      <c r="Q115" s="22">
        <f>IF($M115&lt;&gt;"Yes","",IF(UPPER(TRIM($F115&amp;""))="YES",TRIM($I115&amp;""),IFERROR(INDEX('Paste your export here'!$AM$2:$AM$301,MATCH($A115,'Paste your export here'!$AG$2:$AG$301,0))&amp;"","")))</f>
        <v/>
      </c>
      <c r="R115" s="22">
        <f>IF(N($K115)=0,"",IFERROR(INDEX('Paste your export here'!$AN$2:$AN$301,MATCH($A115,'Paste your export here'!$AG$2:$AG$301,0))&amp;"",""))</f>
        <v/>
      </c>
      <c r="S115" s="21">
        <f>IF($A115&amp;$B115="","",IF($L115="No",IF(TRIM($E115&amp;"")="","Not invited yet","Chase reply"),IF(AND(ISNUMBER($C115),N($N115)&gt;$C115),"Over party size",IF(AND($P115&lt;&gt;"",UPPER(TRIM($D115&amp;""))&lt;&gt;"YES"),"Check plus-one",IF(N($K115)&gt;1,"Two replies","")))))</f>
        <v/>
      </c>
      <c r="T115" s="22">
        <f>IF(OR($A115="",TRIM(Settings!$B$2&amp;"")=""),"",TRIM(Settings!$B$2)&amp;IF(ISNUMBER(FIND("?",Settings!$B$2)),"&amp;","?")&amp;TRIM(Settings!$B$3)&amp;"="&amp;TRIM($A115))</f>
        <v/>
      </c>
    </row>
    <row r="116">
      <c r="A116" s="23" t="n"/>
      <c r="B116" s="24" t="n"/>
      <c r="C116" s="23" t="n"/>
      <c r="D116" s="23" t="n"/>
      <c r="E116" s="25" t="n"/>
      <c r="F116" s="23" t="n"/>
      <c r="G116" s="23" t="n"/>
      <c r="H116" s="24" t="n"/>
      <c r="I116" s="24" t="n"/>
      <c r="J116" s="24" t="n"/>
      <c r="K116" s="21">
        <f>IF($A116="","",COUNTIF('Paste your export here'!$AE$2:$AE$301,$A116))</f>
        <v/>
      </c>
      <c r="L116" s="21">
        <f>IF($A116&amp;$B116="","",IF(OR(TRIM($F116&amp;"")&lt;&gt;"",N($K116)&gt;0),"Yes","No"))</f>
        <v/>
      </c>
      <c r="M116" s="21">
        <f>IF(UPPER(TRIM($F116&amp;""))="YES","Yes",IF(UPPER(TRIM($F116&amp;""))="NO","No",IF(N($K116)&gt;0,IFERROR(INDEX('Paste your export here'!$AI$2:$AI$301,MATCH($A116,'Paste your export here'!$AG$2:$AG$301,0)),""),"")))</f>
        <v/>
      </c>
      <c r="N116" s="21">
        <f>IF($M116="Yes",IF(UPPER(TRIM($F116&amp;""))="YES",MAX(1,N($G116)),IFERROR(INDEX('Paste your export here'!$AO$2:$AO$301,MATCH($A116,'Paste your export here'!$AG$2:$AG$301,0)),1)),IF($M116="No",0,""))</f>
        <v/>
      </c>
      <c r="O116" s="22">
        <f>IF($M116&lt;&gt;"Yes","",IF(UPPER(TRIM($F116&amp;""))="YES",TRIM($H116&amp;""),IFERROR(INDEX('Paste your export here'!$AL$2:$AL$301,MATCH($A116,'Paste your export here'!$AG$2:$AG$301,0))&amp;"","")))</f>
        <v/>
      </c>
      <c r="P116" s="22">
        <f>IF(OR($M116&lt;&gt;"Yes",UPPER(TRIM($F116&amp;""))="YES"),"",IFERROR(INDEX('Paste your export here'!$AK$2:$AK$301,MATCH($A116,'Paste your export here'!$AG$2:$AG$301,0))&amp;"",""))</f>
        <v/>
      </c>
      <c r="Q116" s="22">
        <f>IF($M116&lt;&gt;"Yes","",IF(UPPER(TRIM($F116&amp;""))="YES",TRIM($I116&amp;""),IFERROR(INDEX('Paste your export here'!$AM$2:$AM$301,MATCH($A116,'Paste your export here'!$AG$2:$AG$301,0))&amp;"","")))</f>
        <v/>
      </c>
      <c r="R116" s="22">
        <f>IF(N($K116)=0,"",IFERROR(INDEX('Paste your export here'!$AN$2:$AN$301,MATCH($A116,'Paste your export here'!$AG$2:$AG$301,0))&amp;"",""))</f>
        <v/>
      </c>
      <c r="S116" s="21">
        <f>IF($A116&amp;$B116="","",IF($L116="No",IF(TRIM($E116&amp;"")="","Not invited yet","Chase reply"),IF(AND(ISNUMBER($C116),N($N116)&gt;$C116),"Over party size",IF(AND($P116&lt;&gt;"",UPPER(TRIM($D116&amp;""))&lt;&gt;"YES"),"Check plus-one",IF(N($K116)&gt;1,"Two replies","")))))</f>
        <v/>
      </c>
      <c r="T116" s="22">
        <f>IF(OR($A116="",TRIM(Settings!$B$2&amp;"")=""),"",TRIM(Settings!$B$2)&amp;IF(ISNUMBER(FIND("?",Settings!$B$2)),"&amp;","?")&amp;TRIM(Settings!$B$3)&amp;"="&amp;TRIM($A116))</f>
        <v/>
      </c>
    </row>
    <row r="117">
      <c r="A117" s="23" t="n"/>
      <c r="B117" s="24" t="n"/>
      <c r="C117" s="23" t="n"/>
      <c r="D117" s="23" t="n"/>
      <c r="E117" s="25" t="n"/>
      <c r="F117" s="23" t="n"/>
      <c r="G117" s="23" t="n"/>
      <c r="H117" s="24" t="n"/>
      <c r="I117" s="24" t="n"/>
      <c r="J117" s="24" t="n"/>
      <c r="K117" s="21">
        <f>IF($A117="","",COUNTIF('Paste your export here'!$AE$2:$AE$301,$A117))</f>
        <v/>
      </c>
      <c r="L117" s="21">
        <f>IF($A117&amp;$B117="","",IF(OR(TRIM($F117&amp;"")&lt;&gt;"",N($K117)&gt;0),"Yes","No"))</f>
        <v/>
      </c>
      <c r="M117" s="21">
        <f>IF(UPPER(TRIM($F117&amp;""))="YES","Yes",IF(UPPER(TRIM($F117&amp;""))="NO","No",IF(N($K117)&gt;0,IFERROR(INDEX('Paste your export here'!$AI$2:$AI$301,MATCH($A117,'Paste your export here'!$AG$2:$AG$301,0)),""),"")))</f>
        <v/>
      </c>
      <c r="N117" s="21">
        <f>IF($M117="Yes",IF(UPPER(TRIM($F117&amp;""))="YES",MAX(1,N($G117)),IFERROR(INDEX('Paste your export here'!$AO$2:$AO$301,MATCH($A117,'Paste your export here'!$AG$2:$AG$301,0)),1)),IF($M117="No",0,""))</f>
        <v/>
      </c>
      <c r="O117" s="22">
        <f>IF($M117&lt;&gt;"Yes","",IF(UPPER(TRIM($F117&amp;""))="YES",TRIM($H117&amp;""),IFERROR(INDEX('Paste your export here'!$AL$2:$AL$301,MATCH($A117,'Paste your export here'!$AG$2:$AG$301,0))&amp;"","")))</f>
        <v/>
      </c>
      <c r="P117" s="22">
        <f>IF(OR($M117&lt;&gt;"Yes",UPPER(TRIM($F117&amp;""))="YES"),"",IFERROR(INDEX('Paste your export here'!$AK$2:$AK$301,MATCH($A117,'Paste your export here'!$AG$2:$AG$301,0))&amp;"",""))</f>
        <v/>
      </c>
      <c r="Q117" s="22">
        <f>IF($M117&lt;&gt;"Yes","",IF(UPPER(TRIM($F117&amp;""))="YES",TRIM($I117&amp;""),IFERROR(INDEX('Paste your export here'!$AM$2:$AM$301,MATCH($A117,'Paste your export here'!$AG$2:$AG$301,0))&amp;"","")))</f>
        <v/>
      </c>
      <c r="R117" s="22">
        <f>IF(N($K117)=0,"",IFERROR(INDEX('Paste your export here'!$AN$2:$AN$301,MATCH($A117,'Paste your export here'!$AG$2:$AG$301,0))&amp;"",""))</f>
        <v/>
      </c>
      <c r="S117" s="21">
        <f>IF($A117&amp;$B117="","",IF($L117="No",IF(TRIM($E117&amp;"")="","Not invited yet","Chase reply"),IF(AND(ISNUMBER($C117),N($N117)&gt;$C117),"Over party size",IF(AND($P117&lt;&gt;"",UPPER(TRIM($D117&amp;""))&lt;&gt;"YES"),"Check plus-one",IF(N($K117)&gt;1,"Two replies","")))))</f>
        <v/>
      </c>
      <c r="T117" s="22">
        <f>IF(OR($A117="",TRIM(Settings!$B$2&amp;"")=""),"",TRIM(Settings!$B$2)&amp;IF(ISNUMBER(FIND("?",Settings!$B$2)),"&amp;","?")&amp;TRIM(Settings!$B$3)&amp;"="&amp;TRIM($A117))</f>
        <v/>
      </c>
    </row>
    <row r="118">
      <c r="A118" s="23" t="n"/>
      <c r="B118" s="24" t="n"/>
      <c r="C118" s="23" t="n"/>
      <c r="D118" s="23" t="n"/>
      <c r="E118" s="25" t="n"/>
      <c r="F118" s="23" t="n"/>
      <c r="G118" s="23" t="n"/>
      <c r="H118" s="24" t="n"/>
      <c r="I118" s="24" t="n"/>
      <c r="J118" s="24" t="n"/>
      <c r="K118" s="21">
        <f>IF($A118="","",COUNTIF('Paste your export here'!$AE$2:$AE$301,$A118))</f>
        <v/>
      </c>
      <c r="L118" s="21">
        <f>IF($A118&amp;$B118="","",IF(OR(TRIM($F118&amp;"")&lt;&gt;"",N($K118)&gt;0),"Yes","No"))</f>
        <v/>
      </c>
      <c r="M118" s="21">
        <f>IF(UPPER(TRIM($F118&amp;""))="YES","Yes",IF(UPPER(TRIM($F118&amp;""))="NO","No",IF(N($K118)&gt;0,IFERROR(INDEX('Paste your export here'!$AI$2:$AI$301,MATCH($A118,'Paste your export here'!$AG$2:$AG$301,0)),""),"")))</f>
        <v/>
      </c>
      <c r="N118" s="21">
        <f>IF($M118="Yes",IF(UPPER(TRIM($F118&amp;""))="YES",MAX(1,N($G118)),IFERROR(INDEX('Paste your export here'!$AO$2:$AO$301,MATCH($A118,'Paste your export here'!$AG$2:$AG$301,0)),1)),IF($M118="No",0,""))</f>
        <v/>
      </c>
      <c r="O118" s="22">
        <f>IF($M118&lt;&gt;"Yes","",IF(UPPER(TRIM($F118&amp;""))="YES",TRIM($H118&amp;""),IFERROR(INDEX('Paste your export here'!$AL$2:$AL$301,MATCH($A118,'Paste your export here'!$AG$2:$AG$301,0))&amp;"","")))</f>
        <v/>
      </c>
      <c r="P118" s="22">
        <f>IF(OR($M118&lt;&gt;"Yes",UPPER(TRIM($F118&amp;""))="YES"),"",IFERROR(INDEX('Paste your export here'!$AK$2:$AK$301,MATCH($A118,'Paste your export here'!$AG$2:$AG$301,0))&amp;"",""))</f>
        <v/>
      </c>
      <c r="Q118" s="22">
        <f>IF($M118&lt;&gt;"Yes","",IF(UPPER(TRIM($F118&amp;""))="YES",TRIM($I118&amp;""),IFERROR(INDEX('Paste your export here'!$AM$2:$AM$301,MATCH($A118,'Paste your export here'!$AG$2:$AG$301,0))&amp;"","")))</f>
        <v/>
      </c>
      <c r="R118" s="22">
        <f>IF(N($K118)=0,"",IFERROR(INDEX('Paste your export here'!$AN$2:$AN$301,MATCH($A118,'Paste your export here'!$AG$2:$AG$301,0))&amp;"",""))</f>
        <v/>
      </c>
      <c r="S118" s="21">
        <f>IF($A118&amp;$B118="","",IF($L118="No",IF(TRIM($E118&amp;"")="","Not invited yet","Chase reply"),IF(AND(ISNUMBER($C118),N($N118)&gt;$C118),"Over party size",IF(AND($P118&lt;&gt;"",UPPER(TRIM($D118&amp;""))&lt;&gt;"YES"),"Check plus-one",IF(N($K118)&gt;1,"Two replies","")))))</f>
        <v/>
      </c>
      <c r="T118" s="22">
        <f>IF(OR($A118="",TRIM(Settings!$B$2&amp;"")=""),"",TRIM(Settings!$B$2)&amp;IF(ISNUMBER(FIND("?",Settings!$B$2)),"&amp;","?")&amp;TRIM(Settings!$B$3)&amp;"="&amp;TRIM($A118))</f>
        <v/>
      </c>
    </row>
    <row r="119">
      <c r="A119" s="23" t="n"/>
      <c r="B119" s="24" t="n"/>
      <c r="C119" s="23" t="n"/>
      <c r="D119" s="23" t="n"/>
      <c r="E119" s="25" t="n"/>
      <c r="F119" s="23" t="n"/>
      <c r="G119" s="23" t="n"/>
      <c r="H119" s="24" t="n"/>
      <c r="I119" s="24" t="n"/>
      <c r="J119" s="24" t="n"/>
      <c r="K119" s="21">
        <f>IF($A119="","",COUNTIF('Paste your export here'!$AE$2:$AE$301,$A119))</f>
        <v/>
      </c>
      <c r="L119" s="21">
        <f>IF($A119&amp;$B119="","",IF(OR(TRIM($F119&amp;"")&lt;&gt;"",N($K119)&gt;0),"Yes","No"))</f>
        <v/>
      </c>
      <c r="M119" s="21">
        <f>IF(UPPER(TRIM($F119&amp;""))="YES","Yes",IF(UPPER(TRIM($F119&amp;""))="NO","No",IF(N($K119)&gt;0,IFERROR(INDEX('Paste your export here'!$AI$2:$AI$301,MATCH($A119,'Paste your export here'!$AG$2:$AG$301,0)),""),"")))</f>
        <v/>
      </c>
      <c r="N119" s="21">
        <f>IF($M119="Yes",IF(UPPER(TRIM($F119&amp;""))="YES",MAX(1,N($G119)),IFERROR(INDEX('Paste your export here'!$AO$2:$AO$301,MATCH($A119,'Paste your export here'!$AG$2:$AG$301,0)),1)),IF($M119="No",0,""))</f>
        <v/>
      </c>
      <c r="O119" s="22">
        <f>IF($M119&lt;&gt;"Yes","",IF(UPPER(TRIM($F119&amp;""))="YES",TRIM($H119&amp;""),IFERROR(INDEX('Paste your export here'!$AL$2:$AL$301,MATCH($A119,'Paste your export here'!$AG$2:$AG$301,0))&amp;"","")))</f>
        <v/>
      </c>
      <c r="P119" s="22">
        <f>IF(OR($M119&lt;&gt;"Yes",UPPER(TRIM($F119&amp;""))="YES"),"",IFERROR(INDEX('Paste your export here'!$AK$2:$AK$301,MATCH($A119,'Paste your export here'!$AG$2:$AG$301,0))&amp;"",""))</f>
        <v/>
      </c>
      <c r="Q119" s="22">
        <f>IF($M119&lt;&gt;"Yes","",IF(UPPER(TRIM($F119&amp;""))="YES",TRIM($I119&amp;""),IFERROR(INDEX('Paste your export here'!$AM$2:$AM$301,MATCH($A119,'Paste your export here'!$AG$2:$AG$301,0))&amp;"","")))</f>
        <v/>
      </c>
      <c r="R119" s="22">
        <f>IF(N($K119)=0,"",IFERROR(INDEX('Paste your export here'!$AN$2:$AN$301,MATCH($A119,'Paste your export here'!$AG$2:$AG$301,0))&amp;"",""))</f>
        <v/>
      </c>
      <c r="S119" s="21">
        <f>IF($A119&amp;$B119="","",IF($L119="No",IF(TRIM($E119&amp;"")="","Not invited yet","Chase reply"),IF(AND(ISNUMBER($C119),N($N119)&gt;$C119),"Over party size",IF(AND($P119&lt;&gt;"",UPPER(TRIM($D119&amp;""))&lt;&gt;"YES"),"Check plus-one",IF(N($K119)&gt;1,"Two replies","")))))</f>
        <v/>
      </c>
      <c r="T119" s="22">
        <f>IF(OR($A119="",TRIM(Settings!$B$2&amp;"")=""),"",TRIM(Settings!$B$2)&amp;IF(ISNUMBER(FIND("?",Settings!$B$2)),"&amp;","?")&amp;TRIM(Settings!$B$3)&amp;"="&amp;TRIM($A119))</f>
        <v/>
      </c>
    </row>
    <row r="120">
      <c r="A120" s="23" t="n"/>
      <c r="B120" s="24" t="n"/>
      <c r="C120" s="23" t="n"/>
      <c r="D120" s="23" t="n"/>
      <c r="E120" s="25" t="n"/>
      <c r="F120" s="23" t="n"/>
      <c r="G120" s="23" t="n"/>
      <c r="H120" s="24" t="n"/>
      <c r="I120" s="24" t="n"/>
      <c r="J120" s="24" t="n"/>
      <c r="K120" s="21">
        <f>IF($A120="","",COUNTIF('Paste your export here'!$AE$2:$AE$301,$A120))</f>
        <v/>
      </c>
      <c r="L120" s="21">
        <f>IF($A120&amp;$B120="","",IF(OR(TRIM($F120&amp;"")&lt;&gt;"",N($K120)&gt;0),"Yes","No"))</f>
        <v/>
      </c>
      <c r="M120" s="21">
        <f>IF(UPPER(TRIM($F120&amp;""))="YES","Yes",IF(UPPER(TRIM($F120&amp;""))="NO","No",IF(N($K120)&gt;0,IFERROR(INDEX('Paste your export here'!$AI$2:$AI$301,MATCH($A120,'Paste your export here'!$AG$2:$AG$301,0)),""),"")))</f>
        <v/>
      </c>
      <c r="N120" s="21">
        <f>IF($M120="Yes",IF(UPPER(TRIM($F120&amp;""))="YES",MAX(1,N($G120)),IFERROR(INDEX('Paste your export here'!$AO$2:$AO$301,MATCH($A120,'Paste your export here'!$AG$2:$AG$301,0)),1)),IF($M120="No",0,""))</f>
        <v/>
      </c>
      <c r="O120" s="22">
        <f>IF($M120&lt;&gt;"Yes","",IF(UPPER(TRIM($F120&amp;""))="YES",TRIM($H120&amp;""),IFERROR(INDEX('Paste your export here'!$AL$2:$AL$301,MATCH($A120,'Paste your export here'!$AG$2:$AG$301,0))&amp;"","")))</f>
        <v/>
      </c>
      <c r="P120" s="22">
        <f>IF(OR($M120&lt;&gt;"Yes",UPPER(TRIM($F120&amp;""))="YES"),"",IFERROR(INDEX('Paste your export here'!$AK$2:$AK$301,MATCH($A120,'Paste your export here'!$AG$2:$AG$301,0))&amp;"",""))</f>
        <v/>
      </c>
      <c r="Q120" s="22">
        <f>IF($M120&lt;&gt;"Yes","",IF(UPPER(TRIM($F120&amp;""))="YES",TRIM($I120&amp;""),IFERROR(INDEX('Paste your export here'!$AM$2:$AM$301,MATCH($A120,'Paste your export here'!$AG$2:$AG$301,0))&amp;"","")))</f>
        <v/>
      </c>
      <c r="R120" s="22">
        <f>IF(N($K120)=0,"",IFERROR(INDEX('Paste your export here'!$AN$2:$AN$301,MATCH($A120,'Paste your export here'!$AG$2:$AG$301,0))&amp;"",""))</f>
        <v/>
      </c>
      <c r="S120" s="21">
        <f>IF($A120&amp;$B120="","",IF($L120="No",IF(TRIM($E120&amp;"")="","Not invited yet","Chase reply"),IF(AND(ISNUMBER($C120),N($N120)&gt;$C120),"Over party size",IF(AND($P120&lt;&gt;"",UPPER(TRIM($D120&amp;""))&lt;&gt;"YES"),"Check plus-one",IF(N($K120)&gt;1,"Two replies","")))))</f>
        <v/>
      </c>
      <c r="T120" s="22">
        <f>IF(OR($A120="",TRIM(Settings!$B$2&amp;"")=""),"",TRIM(Settings!$B$2)&amp;IF(ISNUMBER(FIND("?",Settings!$B$2)),"&amp;","?")&amp;TRIM(Settings!$B$3)&amp;"="&amp;TRIM($A120))</f>
        <v/>
      </c>
    </row>
    <row r="121">
      <c r="A121" s="23" t="n"/>
      <c r="B121" s="24" t="n"/>
      <c r="C121" s="23" t="n"/>
      <c r="D121" s="23" t="n"/>
      <c r="E121" s="25" t="n"/>
      <c r="F121" s="23" t="n"/>
      <c r="G121" s="23" t="n"/>
      <c r="H121" s="24" t="n"/>
      <c r="I121" s="24" t="n"/>
      <c r="J121" s="24" t="n"/>
      <c r="K121" s="21">
        <f>IF($A121="","",COUNTIF('Paste your export here'!$AE$2:$AE$301,$A121))</f>
        <v/>
      </c>
      <c r="L121" s="21">
        <f>IF($A121&amp;$B121="","",IF(OR(TRIM($F121&amp;"")&lt;&gt;"",N($K121)&gt;0),"Yes","No"))</f>
        <v/>
      </c>
      <c r="M121" s="21">
        <f>IF(UPPER(TRIM($F121&amp;""))="YES","Yes",IF(UPPER(TRIM($F121&amp;""))="NO","No",IF(N($K121)&gt;0,IFERROR(INDEX('Paste your export here'!$AI$2:$AI$301,MATCH($A121,'Paste your export here'!$AG$2:$AG$301,0)),""),"")))</f>
        <v/>
      </c>
      <c r="N121" s="21">
        <f>IF($M121="Yes",IF(UPPER(TRIM($F121&amp;""))="YES",MAX(1,N($G121)),IFERROR(INDEX('Paste your export here'!$AO$2:$AO$301,MATCH($A121,'Paste your export here'!$AG$2:$AG$301,0)),1)),IF($M121="No",0,""))</f>
        <v/>
      </c>
      <c r="O121" s="22">
        <f>IF($M121&lt;&gt;"Yes","",IF(UPPER(TRIM($F121&amp;""))="YES",TRIM($H121&amp;""),IFERROR(INDEX('Paste your export here'!$AL$2:$AL$301,MATCH($A121,'Paste your export here'!$AG$2:$AG$301,0))&amp;"","")))</f>
        <v/>
      </c>
      <c r="P121" s="22">
        <f>IF(OR($M121&lt;&gt;"Yes",UPPER(TRIM($F121&amp;""))="YES"),"",IFERROR(INDEX('Paste your export here'!$AK$2:$AK$301,MATCH($A121,'Paste your export here'!$AG$2:$AG$301,0))&amp;"",""))</f>
        <v/>
      </c>
      <c r="Q121" s="22">
        <f>IF($M121&lt;&gt;"Yes","",IF(UPPER(TRIM($F121&amp;""))="YES",TRIM($I121&amp;""),IFERROR(INDEX('Paste your export here'!$AM$2:$AM$301,MATCH($A121,'Paste your export here'!$AG$2:$AG$301,0))&amp;"","")))</f>
        <v/>
      </c>
      <c r="R121" s="22">
        <f>IF(N($K121)=0,"",IFERROR(INDEX('Paste your export here'!$AN$2:$AN$301,MATCH($A121,'Paste your export here'!$AG$2:$AG$301,0))&amp;"",""))</f>
        <v/>
      </c>
      <c r="S121" s="21">
        <f>IF($A121&amp;$B121="","",IF($L121="No",IF(TRIM($E121&amp;"")="","Not invited yet","Chase reply"),IF(AND(ISNUMBER($C121),N($N121)&gt;$C121),"Over party size",IF(AND($P121&lt;&gt;"",UPPER(TRIM($D121&amp;""))&lt;&gt;"YES"),"Check plus-one",IF(N($K121)&gt;1,"Two replies","")))))</f>
        <v/>
      </c>
      <c r="T121" s="22">
        <f>IF(OR($A121="",TRIM(Settings!$B$2&amp;"")=""),"",TRIM(Settings!$B$2)&amp;IF(ISNUMBER(FIND("?",Settings!$B$2)),"&amp;","?")&amp;TRIM(Settings!$B$3)&amp;"="&amp;TRIM($A121))</f>
        <v/>
      </c>
    </row>
    <row r="122">
      <c r="A122" s="23" t="n"/>
      <c r="B122" s="24" t="n"/>
      <c r="C122" s="23" t="n"/>
      <c r="D122" s="23" t="n"/>
      <c r="E122" s="25" t="n"/>
      <c r="F122" s="23" t="n"/>
      <c r="G122" s="23" t="n"/>
      <c r="H122" s="24" t="n"/>
      <c r="I122" s="24" t="n"/>
      <c r="J122" s="24" t="n"/>
      <c r="K122" s="21">
        <f>IF($A122="","",COUNTIF('Paste your export here'!$AE$2:$AE$301,$A122))</f>
        <v/>
      </c>
      <c r="L122" s="21">
        <f>IF($A122&amp;$B122="","",IF(OR(TRIM($F122&amp;"")&lt;&gt;"",N($K122)&gt;0),"Yes","No"))</f>
        <v/>
      </c>
      <c r="M122" s="21">
        <f>IF(UPPER(TRIM($F122&amp;""))="YES","Yes",IF(UPPER(TRIM($F122&amp;""))="NO","No",IF(N($K122)&gt;0,IFERROR(INDEX('Paste your export here'!$AI$2:$AI$301,MATCH($A122,'Paste your export here'!$AG$2:$AG$301,0)),""),"")))</f>
        <v/>
      </c>
      <c r="N122" s="21">
        <f>IF($M122="Yes",IF(UPPER(TRIM($F122&amp;""))="YES",MAX(1,N($G122)),IFERROR(INDEX('Paste your export here'!$AO$2:$AO$301,MATCH($A122,'Paste your export here'!$AG$2:$AG$301,0)),1)),IF($M122="No",0,""))</f>
        <v/>
      </c>
      <c r="O122" s="22">
        <f>IF($M122&lt;&gt;"Yes","",IF(UPPER(TRIM($F122&amp;""))="YES",TRIM($H122&amp;""),IFERROR(INDEX('Paste your export here'!$AL$2:$AL$301,MATCH($A122,'Paste your export here'!$AG$2:$AG$301,0))&amp;"","")))</f>
        <v/>
      </c>
      <c r="P122" s="22">
        <f>IF(OR($M122&lt;&gt;"Yes",UPPER(TRIM($F122&amp;""))="YES"),"",IFERROR(INDEX('Paste your export here'!$AK$2:$AK$301,MATCH($A122,'Paste your export here'!$AG$2:$AG$301,0))&amp;"",""))</f>
        <v/>
      </c>
      <c r="Q122" s="22">
        <f>IF($M122&lt;&gt;"Yes","",IF(UPPER(TRIM($F122&amp;""))="YES",TRIM($I122&amp;""),IFERROR(INDEX('Paste your export here'!$AM$2:$AM$301,MATCH($A122,'Paste your export here'!$AG$2:$AG$301,0))&amp;"","")))</f>
        <v/>
      </c>
      <c r="R122" s="22">
        <f>IF(N($K122)=0,"",IFERROR(INDEX('Paste your export here'!$AN$2:$AN$301,MATCH($A122,'Paste your export here'!$AG$2:$AG$301,0))&amp;"",""))</f>
        <v/>
      </c>
      <c r="S122" s="21">
        <f>IF($A122&amp;$B122="","",IF($L122="No",IF(TRIM($E122&amp;"")="","Not invited yet","Chase reply"),IF(AND(ISNUMBER($C122),N($N122)&gt;$C122),"Over party size",IF(AND($P122&lt;&gt;"",UPPER(TRIM($D122&amp;""))&lt;&gt;"YES"),"Check plus-one",IF(N($K122)&gt;1,"Two replies","")))))</f>
        <v/>
      </c>
      <c r="T122" s="22">
        <f>IF(OR($A122="",TRIM(Settings!$B$2&amp;"")=""),"",TRIM(Settings!$B$2)&amp;IF(ISNUMBER(FIND("?",Settings!$B$2)),"&amp;","?")&amp;TRIM(Settings!$B$3)&amp;"="&amp;TRIM($A122))</f>
        <v/>
      </c>
    </row>
    <row r="123">
      <c r="A123" s="23" t="n"/>
      <c r="B123" s="24" t="n"/>
      <c r="C123" s="23" t="n"/>
      <c r="D123" s="23" t="n"/>
      <c r="E123" s="25" t="n"/>
      <c r="F123" s="23" t="n"/>
      <c r="G123" s="23" t="n"/>
      <c r="H123" s="24" t="n"/>
      <c r="I123" s="24" t="n"/>
      <c r="J123" s="24" t="n"/>
      <c r="K123" s="21">
        <f>IF($A123="","",COUNTIF('Paste your export here'!$AE$2:$AE$301,$A123))</f>
        <v/>
      </c>
      <c r="L123" s="21">
        <f>IF($A123&amp;$B123="","",IF(OR(TRIM($F123&amp;"")&lt;&gt;"",N($K123)&gt;0),"Yes","No"))</f>
        <v/>
      </c>
      <c r="M123" s="21">
        <f>IF(UPPER(TRIM($F123&amp;""))="YES","Yes",IF(UPPER(TRIM($F123&amp;""))="NO","No",IF(N($K123)&gt;0,IFERROR(INDEX('Paste your export here'!$AI$2:$AI$301,MATCH($A123,'Paste your export here'!$AG$2:$AG$301,0)),""),"")))</f>
        <v/>
      </c>
      <c r="N123" s="21">
        <f>IF($M123="Yes",IF(UPPER(TRIM($F123&amp;""))="YES",MAX(1,N($G123)),IFERROR(INDEX('Paste your export here'!$AO$2:$AO$301,MATCH($A123,'Paste your export here'!$AG$2:$AG$301,0)),1)),IF($M123="No",0,""))</f>
        <v/>
      </c>
      <c r="O123" s="22">
        <f>IF($M123&lt;&gt;"Yes","",IF(UPPER(TRIM($F123&amp;""))="YES",TRIM($H123&amp;""),IFERROR(INDEX('Paste your export here'!$AL$2:$AL$301,MATCH($A123,'Paste your export here'!$AG$2:$AG$301,0))&amp;"","")))</f>
        <v/>
      </c>
      <c r="P123" s="22">
        <f>IF(OR($M123&lt;&gt;"Yes",UPPER(TRIM($F123&amp;""))="YES"),"",IFERROR(INDEX('Paste your export here'!$AK$2:$AK$301,MATCH($A123,'Paste your export here'!$AG$2:$AG$301,0))&amp;"",""))</f>
        <v/>
      </c>
      <c r="Q123" s="22">
        <f>IF($M123&lt;&gt;"Yes","",IF(UPPER(TRIM($F123&amp;""))="YES",TRIM($I123&amp;""),IFERROR(INDEX('Paste your export here'!$AM$2:$AM$301,MATCH($A123,'Paste your export here'!$AG$2:$AG$301,0))&amp;"","")))</f>
        <v/>
      </c>
      <c r="R123" s="22">
        <f>IF(N($K123)=0,"",IFERROR(INDEX('Paste your export here'!$AN$2:$AN$301,MATCH($A123,'Paste your export here'!$AG$2:$AG$301,0))&amp;"",""))</f>
        <v/>
      </c>
      <c r="S123" s="21">
        <f>IF($A123&amp;$B123="","",IF($L123="No",IF(TRIM($E123&amp;"")="","Not invited yet","Chase reply"),IF(AND(ISNUMBER($C123),N($N123)&gt;$C123),"Over party size",IF(AND($P123&lt;&gt;"",UPPER(TRIM($D123&amp;""))&lt;&gt;"YES"),"Check plus-one",IF(N($K123)&gt;1,"Two replies","")))))</f>
        <v/>
      </c>
      <c r="T123" s="22">
        <f>IF(OR($A123="",TRIM(Settings!$B$2&amp;"")=""),"",TRIM(Settings!$B$2)&amp;IF(ISNUMBER(FIND("?",Settings!$B$2)),"&amp;","?")&amp;TRIM(Settings!$B$3)&amp;"="&amp;TRIM($A123))</f>
        <v/>
      </c>
    </row>
    <row r="124">
      <c r="A124" s="23" t="n"/>
      <c r="B124" s="24" t="n"/>
      <c r="C124" s="23" t="n"/>
      <c r="D124" s="23" t="n"/>
      <c r="E124" s="25" t="n"/>
      <c r="F124" s="23" t="n"/>
      <c r="G124" s="23" t="n"/>
      <c r="H124" s="24" t="n"/>
      <c r="I124" s="24" t="n"/>
      <c r="J124" s="24" t="n"/>
      <c r="K124" s="21">
        <f>IF($A124="","",COUNTIF('Paste your export here'!$AE$2:$AE$301,$A124))</f>
        <v/>
      </c>
      <c r="L124" s="21">
        <f>IF($A124&amp;$B124="","",IF(OR(TRIM($F124&amp;"")&lt;&gt;"",N($K124)&gt;0),"Yes","No"))</f>
        <v/>
      </c>
      <c r="M124" s="21">
        <f>IF(UPPER(TRIM($F124&amp;""))="YES","Yes",IF(UPPER(TRIM($F124&amp;""))="NO","No",IF(N($K124)&gt;0,IFERROR(INDEX('Paste your export here'!$AI$2:$AI$301,MATCH($A124,'Paste your export here'!$AG$2:$AG$301,0)),""),"")))</f>
        <v/>
      </c>
      <c r="N124" s="21">
        <f>IF($M124="Yes",IF(UPPER(TRIM($F124&amp;""))="YES",MAX(1,N($G124)),IFERROR(INDEX('Paste your export here'!$AO$2:$AO$301,MATCH($A124,'Paste your export here'!$AG$2:$AG$301,0)),1)),IF($M124="No",0,""))</f>
        <v/>
      </c>
      <c r="O124" s="22">
        <f>IF($M124&lt;&gt;"Yes","",IF(UPPER(TRIM($F124&amp;""))="YES",TRIM($H124&amp;""),IFERROR(INDEX('Paste your export here'!$AL$2:$AL$301,MATCH($A124,'Paste your export here'!$AG$2:$AG$301,0))&amp;"","")))</f>
        <v/>
      </c>
      <c r="P124" s="22">
        <f>IF(OR($M124&lt;&gt;"Yes",UPPER(TRIM($F124&amp;""))="YES"),"",IFERROR(INDEX('Paste your export here'!$AK$2:$AK$301,MATCH($A124,'Paste your export here'!$AG$2:$AG$301,0))&amp;"",""))</f>
        <v/>
      </c>
      <c r="Q124" s="22">
        <f>IF($M124&lt;&gt;"Yes","",IF(UPPER(TRIM($F124&amp;""))="YES",TRIM($I124&amp;""),IFERROR(INDEX('Paste your export here'!$AM$2:$AM$301,MATCH($A124,'Paste your export here'!$AG$2:$AG$301,0))&amp;"","")))</f>
        <v/>
      </c>
      <c r="R124" s="22">
        <f>IF(N($K124)=0,"",IFERROR(INDEX('Paste your export here'!$AN$2:$AN$301,MATCH($A124,'Paste your export here'!$AG$2:$AG$301,0))&amp;"",""))</f>
        <v/>
      </c>
      <c r="S124" s="21">
        <f>IF($A124&amp;$B124="","",IF($L124="No",IF(TRIM($E124&amp;"")="","Not invited yet","Chase reply"),IF(AND(ISNUMBER($C124),N($N124)&gt;$C124),"Over party size",IF(AND($P124&lt;&gt;"",UPPER(TRIM($D124&amp;""))&lt;&gt;"YES"),"Check plus-one",IF(N($K124)&gt;1,"Two replies","")))))</f>
        <v/>
      </c>
      <c r="T124" s="22">
        <f>IF(OR($A124="",TRIM(Settings!$B$2&amp;"")=""),"",TRIM(Settings!$B$2)&amp;IF(ISNUMBER(FIND("?",Settings!$B$2)),"&amp;","?")&amp;TRIM(Settings!$B$3)&amp;"="&amp;TRIM($A124))</f>
        <v/>
      </c>
    </row>
    <row r="125">
      <c r="A125" s="23" t="n"/>
      <c r="B125" s="24" t="n"/>
      <c r="C125" s="23" t="n"/>
      <c r="D125" s="23" t="n"/>
      <c r="E125" s="25" t="n"/>
      <c r="F125" s="23" t="n"/>
      <c r="G125" s="23" t="n"/>
      <c r="H125" s="24" t="n"/>
      <c r="I125" s="24" t="n"/>
      <c r="J125" s="24" t="n"/>
      <c r="K125" s="21">
        <f>IF($A125="","",COUNTIF('Paste your export here'!$AE$2:$AE$301,$A125))</f>
        <v/>
      </c>
      <c r="L125" s="21">
        <f>IF($A125&amp;$B125="","",IF(OR(TRIM($F125&amp;"")&lt;&gt;"",N($K125)&gt;0),"Yes","No"))</f>
        <v/>
      </c>
      <c r="M125" s="21">
        <f>IF(UPPER(TRIM($F125&amp;""))="YES","Yes",IF(UPPER(TRIM($F125&amp;""))="NO","No",IF(N($K125)&gt;0,IFERROR(INDEX('Paste your export here'!$AI$2:$AI$301,MATCH($A125,'Paste your export here'!$AG$2:$AG$301,0)),""),"")))</f>
        <v/>
      </c>
      <c r="N125" s="21">
        <f>IF($M125="Yes",IF(UPPER(TRIM($F125&amp;""))="YES",MAX(1,N($G125)),IFERROR(INDEX('Paste your export here'!$AO$2:$AO$301,MATCH($A125,'Paste your export here'!$AG$2:$AG$301,0)),1)),IF($M125="No",0,""))</f>
        <v/>
      </c>
      <c r="O125" s="22">
        <f>IF($M125&lt;&gt;"Yes","",IF(UPPER(TRIM($F125&amp;""))="YES",TRIM($H125&amp;""),IFERROR(INDEX('Paste your export here'!$AL$2:$AL$301,MATCH($A125,'Paste your export here'!$AG$2:$AG$301,0))&amp;"","")))</f>
        <v/>
      </c>
      <c r="P125" s="22">
        <f>IF(OR($M125&lt;&gt;"Yes",UPPER(TRIM($F125&amp;""))="YES"),"",IFERROR(INDEX('Paste your export here'!$AK$2:$AK$301,MATCH($A125,'Paste your export here'!$AG$2:$AG$301,0))&amp;"",""))</f>
        <v/>
      </c>
      <c r="Q125" s="22">
        <f>IF($M125&lt;&gt;"Yes","",IF(UPPER(TRIM($F125&amp;""))="YES",TRIM($I125&amp;""),IFERROR(INDEX('Paste your export here'!$AM$2:$AM$301,MATCH($A125,'Paste your export here'!$AG$2:$AG$301,0))&amp;"","")))</f>
        <v/>
      </c>
      <c r="R125" s="22">
        <f>IF(N($K125)=0,"",IFERROR(INDEX('Paste your export here'!$AN$2:$AN$301,MATCH($A125,'Paste your export here'!$AG$2:$AG$301,0))&amp;"",""))</f>
        <v/>
      </c>
      <c r="S125" s="21">
        <f>IF($A125&amp;$B125="","",IF($L125="No",IF(TRIM($E125&amp;"")="","Not invited yet","Chase reply"),IF(AND(ISNUMBER($C125),N($N125)&gt;$C125),"Over party size",IF(AND($P125&lt;&gt;"",UPPER(TRIM($D125&amp;""))&lt;&gt;"YES"),"Check plus-one",IF(N($K125)&gt;1,"Two replies","")))))</f>
        <v/>
      </c>
      <c r="T125" s="22">
        <f>IF(OR($A125="",TRIM(Settings!$B$2&amp;"")=""),"",TRIM(Settings!$B$2)&amp;IF(ISNUMBER(FIND("?",Settings!$B$2)),"&amp;","?")&amp;TRIM(Settings!$B$3)&amp;"="&amp;TRIM($A125))</f>
        <v/>
      </c>
    </row>
    <row r="126">
      <c r="A126" s="23" t="n"/>
      <c r="B126" s="24" t="n"/>
      <c r="C126" s="23" t="n"/>
      <c r="D126" s="23" t="n"/>
      <c r="E126" s="25" t="n"/>
      <c r="F126" s="23" t="n"/>
      <c r="G126" s="23" t="n"/>
      <c r="H126" s="24" t="n"/>
      <c r="I126" s="24" t="n"/>
      <c r="J126" s="24" t="n"/>
      <c r="K126" s="21">
        <f>IF($A126="","",COUNTIF('Paste your export here'!$AE$2:$AE$301,$A126))</f>
        <v/>
      </c>
      <c r="L126" s="21">
        <f>IF($A126&amp;$B126="","",IF(OR(TRIM($F126&amp;"")&lt;&gt;"",N($K126)&gt;0),"Yes","No"))</f>
        <v/>
      </c>
      <c r="M126" s="21">
        <f>IF(UPPER(TRIM($F126&amp;""))="YES","Yes",IF(UPPER(TRIM($F126&amp;""))="NO","No",IF(N($K126)&gt;0,IFERROR(INDEX('Paste your export here'!$AI$2:$AI$301,MATCH($A126,'Paste your export here'!$AG$2:$AG$301,0)),""),"")))</f>
        <v/>
      </c>
      <c r="N126" s="21">
        <f>IF($M126="Yes",IF(UPPER(TRIM($F126&amp;""))="YES",MAX(1,N($G126)),IFERROR(INDEX('Paste your export here'!$AO$2:$AO$301,MATCH($A126,'Paste your export here'!$AG$2:$AG$301,0)),1)),IF($M126="No",0,""))</f>
        <v/>
      </c>
      <c r="O126" s="22">
        <f>IF($M126&lt;&gt;"Yes","",IF(UPPER(TRIM($F126&amp;""))="YES",TRIM($H126&amp;""),IFERROR(INDEX('Paste your export here'!$AL$2:$AL$301,MATCH($A126,'Paste your export here'!$AG$2:$AG$301,0))&amp;"","")))</f>
        <v/>
      </c>
      <c r="P126" s="22">
        <f>IF(OR($M126&lt;&gt;"Yes",UPPER(TRIM($F126&amp;""))="YES"),"",IFERROR(INDEX('Paste your export here'!$AK$2:$AK$301,MATCH($A126,'Paste your export here'!$AG$2:$AG$301,0))&amp;"",""))</f>
        <v/>
      </c>
      <c r="Q126" s="22">
        <f>IF($M126&lt;&gt;"Yes","",IF(UPPER(TRIM($F126&amp;""))="YES",TRIM($I126&amp;""),IFERROR(INDEX('Paste your export here'!$AM$2:$AM$301,MATCH($A126,'Paste your export here'!$AG$2:$AG$301,0))&amp;"","")))</f>
        <v/>
      </c>
      <c r="R126" s="22">
        <f>IF(N($K126)=0,"",IFERROR(INDEX('Paste your export here'!$AN$2:$AN$301,MATCH($A126,'Paste your export here'!$AG$2:$AG$301,0))&amp;"",""))</f>
        <v/>
      </c>
      <c r="S126" s="21">
        <f>IF($A126&amp;$B126="","",IF($L126="No",IF(TRIM($E126&amp;"")="","Not invited yet","Chase reply"),IF(AND(ISNUMBER($C126),N($N126)&gt;$C126),"Over party size",IF(AND($P126&lt;&gt;"",UPPER(TRIM($D126&amp;""))&lt;&gt;"YES"),"Check plus-one",IF(N($K126)&gt;1,"Two replies","")))))</f>
        <v/>
      </c>
      <c r="T126" s="22">
        <f>IF(OR($A126="",TRIM(Settings!$B$2&amp;"")=""),"",TRIM(Settings!$B$2)&amp;IF(ISNUMBER(FIND("?",Settings!$B$2)),"&amp;","?")&amp;TRIM(Settings!$B$3)&amp;"="&amp;TRIM($A126))</f>
        <v/>
      </c>
    </row>
    <row r="127">
      <c r="A127" s="23" t="n"/>
      <c r="B127" s="24" t="n"/>
      <c r="C127" s="23" t="n"/>
      <c r="D127" s="23" t="n"/>
      <c r="E127" s="25" t="n"/>
      <c r="F127" s="23" t="n"/>
      <c r="G127" s="23" t="n"/>
      <c r="H127" s="24" t="n"/>
      <c r="I127" s="24" t="n"/>
      <c r="J127" s="24" t="n"/>
      <c r="K127" s="21">
        <f>IF($A127="","",COUNTIF('Paste your export here'!$AE$2:$AE$301,$A127))</f>
        <v/>
      </c>
      <c r="L127" s="21">
        <f>IF($A127&amp;$B127="","",IF(OR(TRIM($F127&amp;"")&lt;&gt;"",N($K127)&gt;0),"Yes","No"))</f>
        <v/>
      </c>
      <c r="M127" s="21">
        <f>IF(UPPER(TRIM($F127&amp;""))="YES","Yes",IF(UPPER(TRIM($F127&amp;""))="NO","No",IF(N($K127)&gt;0,IFERROR(INDEX('Paste your export here'!$AI$2:$AI$301,MATCH($A127,'Paste your export here'!$AG$2:$AG$301,0)),""),"")))</f>
        <v/>
      </c>
      <c r="N127" s="21">
        <f>IF($M127="Yes",IF(UPPER(TRIM($F127&amp;""))="YES",MAX(1,N($G127)),IFERROR(INDEX('Paste your export here'!$AO$2:$AO$301,MATCH($A127,'Paste your export here'!$AG$2:$AG$301,0)),1)),IF($M127="No",0,""))</f>
        <v/>
      </c>
      <c r="O127" s="22">
        <f>IF($M127&lt;&gt;"Yes","",IF(UPPER(TRIM($F127&amp;""))="YES",TRIM($H127&amp;""),IFERROR(INDEX('Paste your export here'!$AL$2:$AL$301,MATCH($A127,'Paste your export here'!$AG$2:$AG$301,0))&amp;"","")))</f>
        <v/>
      </c>
      <c r="P127" s="22">
        <f>IF(OR($M127&lt;&gt;"Yes",UPPER(TRIM($F127&amp;""))="YES"),"",IFERROR(INDEX('Paste your export here'!$AK$2:$AK$301,MATCH($A127,'Paste your export here'!$AG$2:$AG$301,0))&amp;"",""))</f>
        <v/>
      </c>
      <c r="Q127" s="22">
        <f>IF($M127&lt;&gt;"Yes","",IF(UPPER(TRIM($F127&amp;""))="YES",TRIM($I127&amp;""),IFERROR(INDEX('Paste your export here'!$AM$2:$AM$301,MATCH($A127,'Paste your export here'!$AG$2:$AG$301,0))&amp;"","")))</f>
        <v/>
      </c>
      <c r="R127" s="22">
        <f>IF(N($K127)=0,"",IFERROR(INDEX('Paste your export here'!$AN$2:$AN$301,MATCH($A127,'Paste your export here'!$AG$2:$AG$301,0))&amp;"",""))</f>
        <v/>
      </c>
      <c r="S127" s="21">
        <f>IF($A127&amp;$B127="","",IF($L127="No",IF(TRIM($E127&amp;"")="","Not invited yet","Chase reply"),IF(AND(ISNUMBER($C127),N($N127)&gt;$C127),"Over party size",IF(AND($P127&lt;&gt;"",UPPER(TRIM($D127&amp;""))&lt;&gt;"YES"),"Check plus-one",IF(N($K127)&gt;1,"Two replies","")))))</f>
        <v/>
      </c>
      <c r="T127" s="22">
        <f>IF(OR($A127="",TRIM(Settings!$B$2&amp;"")=""),"",TRIM(Settings!$B$2)&amp;IF(ISNUMBER(FIND("?",Settings!$B$2)),"&amp;","?")&amp;TRIM(Settings!$B$3)&amp;"="&amp;TRIM($A127))</f>
        <v/>
      </c>
    </row>
    <row r="128">
      <c r="A128" s="23" t="n"/>
      <c r="B128" s="24" t="n"/>
      <c r="C128" s="23" t="n"/>
      <c r="D128" s="23" t="n"/>
      <c r="E128" s="25" t="n"/>
      <c r="F128" s="23" t="n"/>
      <c r="G128" s="23" t="n"/>
      <c r="H128" s="24" t="n"/>
      <c r="I128" s="24" t="n"/>
      <c r="J128" s="24" t="n"/>
      <c r="K128" s="21">
        <f>IF($A128="","",COUNTIF('Paste your export here'!$AE$2:$AE$301,$A128))</f>
        <v/>
      </c>
      <c r="L128" s="21">
        <f>IF($A128&amp;$B128="","",IF(OR(TRIM($F128&amp;"")&lt;&gt;"",N($K128)&gt;0),"Yes","No"))</f>
        <v/>
      </c>
      <c r="M128" s="21">
        <f>IF(UPPER(TRIM($F128&amp;""))="YES","Yes",IF(UPPER(TRIM($F128&amp;""))="NO","No",IF(N($K128)&gt;0,IFERROR(INDEX('Paste your export here'!$AI$2:$AI$301,MATCH($A128,'Paste your export here'!$AG$2:$AG$301,0)),""),"")))</f>
        <v/>
      </c>
      <c r="N128" s="21">
        <f>IF($M128="Yes",IF(UPPER(TRIM($F128&amp;""))="YES",MAX(1,N($G128)),IFERROR(INDEX('Paste your export here'!$AO$2:$AO$301,MATCH($A128,'Paste your export here'!$AG$2:$AG$301,0)),1)),IF($M128="No",0,""))</f>
        <v/>
      </c>
      <c r="O128" s="22">
        <f>IF($M128&lt;&gt;"Yes","",IF(UPPER(TRIM($F128&amp;""))="YES",TRIM($H128&amp;""),IFERROR(INDEX('Paste your export here'!$AL$2:$AL$301,MATCH($A128,'Paste your export here'!$AG$2:$AG$301,0))&amp;"","")))</f>
        <v/>
      </c>
      <c r="P128" s="22">
        <f>IF(OR($M128&lt;&gt;"Yes",UPPER(TRIM($F128&amp;""))="YES"),"",IFERROR(INDEX('Paste your export here'!$AK$2:$AK$301,MATCH($A128,'Paste your export here'!$AG$2:$AG$301,0))&amp;"",""))</f>
        <v/>
      </c>
      <c r="Q128" s="22">
        <f>IF($M128&lt;&gt;"Yes","",IF(UPPER(TRIM($F128&amp;""))="YES",TRIM($I128&amp;""),IFERROR(INDEX('Paste your export here'!$AM$2:$AM$301,MATCH($A128,'Paste your export here'!$AG$2:$AG$301,0))&amp;"","")))</f>
        <v/>
      </c>
      <c r="R128" s="22">
        <f>IF(N($K128)=0,"",IFERROR(INDEX('Paste your export here'!$AN$2:$AN$301,MATCH($A128,'Paste your export here'!$AG$2:$AG$301,0))&amp;"",""))</f>
        <v/>
      </c>
      <c r="S128" s="21">
        <f>IF($A128&amp;$B128="","",IF($L128="No",IF(TRIM($E128&amp;"")="","Not invited yet","Chase reply"),IF(AND(ISNUMBER($C128),N($N128)&gt;$C128),"Over party size",IF(AND($P128&lt;&gt;"",UPPER(TRIM($D128&amp;""))&lt;&gt;"YES"),"Check plus-one",IF(N($K128)&gt;1,"Two replies","")))))</f>
        <v/>
      </c>
      <c r="T128" s="22">
        <f>IF(OR($A128="",TRIM(Settings!$B$2&amp;"")=""),"",TRIM(Settings!$B$2)&amp;IF(ISNUMBER(FIND("?",Settings!$B$2)),"&amp;","?")&amp;TRIM(Settings!$B$3)&amp;"="&amp;TRIM($A128))</f>
        <v/>
      </c>
    </row>
    <row r="129">
      <c r="A129" s="23" t="n"/>
      <c r="B129" s="24" t="n"/>
      <c r="C129" s="23" t="n"/>
      <c r="D129" s="23" t="n"/>
      <c r="E129" s="25" t="n"/>
      <c r="F129" s="23" t="n"/>
      <c r="G129" s="23" t="n"/>
      <c r="H129" s="24" t="n"/>
      <c r="I129" s="24" t="n"/>
      <c r="J129" s="24" t="n"/>
      <c r="K129" s="21">
        <f>IF($A129="","",COUNTIF('Paste your export here'!$AE$2:$AE$301,$A129))</f>
        <v/>
      </c>
      <c r="L129" s="21">
        <f>IF($A129&amp;$B129="","",IF(OR(TRIM($F129&amp;"")&lt;&gt;"",N($K129)&gt;0),"Yes","No"))</f>
        <v/>
      </c>
      <c r="M129" s="21">
        <f>IF(UPPER(TRIM($F129&amp;""))="YES","Yes",IF(UPPER(TRIM($F129&amp;""))="NO","No",IF(N($K129)&gt;0,IFERROR(INDEX('Paste your export here'!$AI$2:$AI$301,MATCH($A129,'Paste your export here'!$AG$2:$AG$301,0)),""),"")))</f>
        <v/>
      </c>
      <c r="N129" s="21">
        <f>IF($M129="Yes",IF(UPPER(TRIM($F129&amp;""))="YES",MAX(1,N($G129)),IFERROR(INDEX('Paste your export here'!$AO$2:$AO$301,MATCH($A129,'Paste your export here'!$AG$2:$AG$301,0)),1)),IF($M129="No",0,""))</f>
        <v/>
      </c>
      <c r="O129" s="22">
        <f>IF($M129&lt;&gt;"Yes","",IF(UPPER(TRIM($F129&amp;""))="YES",TRIM($H129&amp;""),IFERROR(INDEX('Paste your export here'!$AL$2:$AL$301,MATCH($A129,'Paste your export here'!$AG$2:$AG$301,0))&amp;"","")))</f>
        <v/>
      </c>
      <c r="P129" s="22">
        <f>IF(OR($M129&lt;&gt;"Yes",UPPER(TRIM($F129&amp;""))="YES"),"",IFERROR(INDEX('Paste your export here'!$AK$2:$AK$301,MATCH($A129,'Paste your export here'!$AG$2:$AG$301,0))&amp;"",""))</f>
        <v/>
      </c>
      <c r="Q129" s="22">
        <f>IF($M129&lt;&gt;"Yes","",IF(UPPER(TRIM($F129&amp;""))="YES",TRIM($I129&amp;""),IFERROR(INDEX('Paste your export here'!$AM$2:$AM$301,MATCH($A129,'Paste your export here'!$AG$2:$AG$301,0))&amp;"","")))</f>
        <v/>
      </c>
      <c r="R129" s="22">
        <f>IF(N($K129)=0,"",IFERROR(INDEX('Paste your export here'!$AN$2:$AN$301,MATCH($A129,'Paste your export here'!$AG$2:$AG$301,0))&amp;"",""))</f>
        <v/>
      </c>
      <c r="S129" s="21">
        <f>IF($A129&amp;$B129="","",IF($L129="No",IF(TRIM($E129&amp;"")="","Not invited yet","Chase reply"),IF(AND(ISNUMBER($C129),N($N129)&gt;$C129),"Over party size",IF(AND($P129&lt;&gt;"",UPPER(TRIM($D129&amp;""))&lt;&gt;"YES"),"Check plus-one",IF(N($K129)&gt;1,"Two replies","")))))</f>
        <v/>
      </c>
      <c r="T129" s="22">
        <f>IF(OR($A129="",TRIM(Settings!$B$2&amp;"")=""),"",TRIM(Settings!$B$2)&amp;IF(ISNUMBER(FIND("?",Settings!$B$2)),"&amp;","?")&amp;TRIM(Settings!$B$3)&amp;"="&amp;TRIM($A129))</f>
        <v/>
      </c>
    </row>
    <row r="130">
      <c r="A130" s="23" t="n"/>
      <c r="B130" s="24" t="n"/>
      <c r="C130" s="23" t="n"/>
      <c r="D130" s="23" t="n"/>
      <c r="E130" s="25" t="n"/>
      <c r="F130" s="23" t="n"/>
      <c r="G130" s="23" t="n"/>
      <c r="H130" s="24" t="n"/>
      <c r="I130" s="24" t="n"/>
      <c r="J130" s="24" t="n"/>
      <c r="K130" s="21">
        <f>IF($A130="","",COUNTIF('Paste your export here'!$AE$2:$AE$301,$A130))</f>
        <v/>
      </c>
      <c r="L130" s="21">
        <f>IF($A130&amp;$B130="","",IF(OR(TRIM($F130&amp;"")&lt;&gt;"",N($K130)&gt;0),"Yes","No"))</f>
        <v/>
      </c>
      <c r="M130" s="21">
        <f>IF(UPPER(TRIM($F130&amp;""))="YES","Yes",IF(UPPER(TRIM($F130&amp;""))="NO","No",IF(N($K130)&gt;0,IFERROR(INDEX('Paste your export here'!$AI$2:$AI$301,MATCH($A130,'Paste your export here'!$AG$2:$AG$301,0)),""),"")))</f>
        <v/>
      </c>
      <c r="N130" s="21">
        <f>IF($M130="Yes",IF(UPPER(TRIM($F130&amp;""))="YES",MAX(1,N($G130)),IFERROR(INDEX('Paste your export here'!$AO$2:$AO$301,MATCH($A130,'Paste your export here'!$AG$2:$AG$301,0)),1)),IF($M130="No",0,""))</f>
        <v/>
      </c>
      <c r="O130" s="22">
        <f>IF($M130&lt;&gt;"Yes","",IF(UPPER(TRIM($F130&amp;""))="YES",TRIM($H130&amp;""),IFERROR(INDEX('Paste your export here'!$AL$2:$AL$301,MATCH($A130,'Paste your export here'!$AG$2:$AG$301,0))&amp;"","")))</f>
        <v/>
      </c>
      <c r="P130" s="22">
        <f>IF(OR($M130&lt;&gt;"Yes",UPPER(TRIM($F130&amp;""))="YES"),"",IFERROR(INDEX('Paste your export here'!$AK$2:$AK$301,MATCH($A130,'Paste your export here'!$AG$2:$AG$301,0))&amp;"",""))</f>
        <v/>
      </c>
      <c r="Q130" s="22">
        <f>IF($M130&lt;&gt;"Yes","",IF(UPPER(TRIM($F130&amp;""))="YES",TRIM($I130&amp;""),IFERROR(INDEX('Paste your export here'!$AM$2:$AM$301,MATCH($A130,'Paste your export here'!$AG$2:$AG$301,0))&amp;"","")))</f>
        <v/>
      </c>
      <c r="R130" s="22">
        <f>IF(N($K130)=0,"",IFERROR(INDEX('Paste your export here'!$AN$2:$AN$301,MATCH($A130,'Paste your export here'!$AG$2:$AG$301,0))&amp;"",""))</f>
        <v/>
      </c>
      <c r="S130" s="21">
        <f>IF($A130&amp;$B130="","",IF($L130="No",IF(TRIM($E130&amp;"")="","Not invited yet","Chase reply"),IF(AND(ISNUMBER($C130),N($N130)&gt;$C130),"Over party size",IF(AND($P130&lt;&gt;"",UPPER(TRIM($D130&amp;""))&lt;&gt;"YES"),"Check plus-one",IF(N($K130)&gt;1,"Two replies","")))))</f>
        <v/>
      </c>
      <c r="T130" s="22">
        <f>IF(OR($A130="",TRIM(Settings!$B$2&amp;"")=""),"",TRIM(Settings!$B$2)&amp;IF(ISNUMBER(FIND("?",Settings!$B$2)),"&amp;","?")&amp;TRIM(Settings!$B$3)&amp;"="&amp;TRIM($A130))</f>
        <v/>
      </c>
    </row>
    <row r="131">
      <c r="A131" s="23" t="n"/>
      <c r="B131" s="24" t="n"/>
      <c r="C131" s="23" t="n"/>
      <c r="D131" s="23" t="n"/>
      <c r="E131" s="25" t="n"/>
      <c r="F131" s="23" t="n"/>
      <c r="G131" s="23" t="n"/>
      <c r="H131" s="24" t="n"/>
      <c r="I131" s="24" t="n"/>
      <c r="J131" s="24" t="n"/>
      <c r="K131" s="21">
        <f>IF($A131="","",COUNTIF('Paste your export here'!$AE$2:$AE$301,$A131))</f>
        <v/>
      </c>
      <c r="L131" s="21">
        <f>IF($A131&amp;$B131="","",IF(OR(TRIM($F131&amp;"")&lt;&gt;"",N($K131)&gt;0),"Yes","No"))</f>
        <v/>
      </c>
      <c r="M131" s="21">
        <f>IF(UPPER(TRIM($F131&amp;""))="YES","Yes",IF(UPPER(TRIM($F131&amp;""))="NO","No",IF(N($K131)&gt;0,IFERROR(INDEX('Paste your export here'!$AI$2:$AI$301,MATCH($A131,'Paste your export here'!$AG$2:$AG$301,0)),""),"")))</f>
        <v/>
      </c>
      <c r="N131" s="21">
        <f>IF($M131="Yes",IF(UPPER(TRIM($F131&amp;""))="YES",MAX(1,N($G131)),IFERROR(INDEX('Paste your export here'!$AO$2:$AO$301,MATCH($A131,'Paste your export here'!$AG$2:$AG$301,0)),1)),IF($M131="No",0,""))</f>
        <v/>
      </c>
      <c r="O131" s="22">
        <f>IF($M131&lt;&gt;"Yes","",IF(UPPER(TRIM($F131&amp;""))="YES",TRIM($H131&amp;""),IFERROR(INDEX('Paste your export here'!$AL$2:$AL$301,MATCH($A131,'Paste your export here'!$AG$2:$AG$301,0))&amp;"","")))</f>
        <v/>
      </c>
      <c r="P131" s="22">
        <f>IF(OR($M131&lt;&gt;"Yes",UPPER(TRIM($F131&amp;""))="YES"),"",IFERROR(INDEX('Paste your export here'!$AK$2:$AK$301,MATCH($A131,'Paste your export here'!$AG$2:$AG$301,0))&amp;"",""))</f>
        <v/>
      </c>
      <c r="Q131" s="22">
        <f>IF($M131&lt;&gt;"Yes","",IF(UPPER(TRIM($F131&amp;""))="YES",TRIM($I131&amp;""),IFERROR(INDEX('Paste your export here'!$AM$2:$AM$301,MATCH($A131,'Paste your export here'!$AG$2:$AG$301,0))&amp;"","")))</f>
        <v/>
      </c>
      <c r="R131" s="22">
        <f>IF(N($K131)=0,"",IFERROR(INDEX('Paste your export here'!$AN$2:$AN$301,MATCH($A131,'Paste your export here'!$AG$2:$AG$301,0))&amp;"",""))</f>
        <v/>
      </c>
      <c r="S131" s="21">
        <f>IF($A131&amp;$B131="","",IF($L131="No",IF(TRIM($E131&amp;"")="","Not invited yet","Chase reply"),IF(AND(ISNUMBER($C131),N($N131)&gt;$C131),"Over party size",IF(AND($P131&lt;&gt;"",UPPER(TRIM($D131&amp;""))&lt;&gt;"YES"),"Check plus-one",IF(N($K131)&gt;1,"Two replies","")))))</f>
        <v/>
      </c>
      <c r="T131" s="22">
        <f>IF(OR($A131="",TRIM(Settings!$B$2&amp;"")=""),"",TRIM(Settings!$B$2)&amp;IF(ISNUMBER(FIND("?",Settings!$B$2)),"&amp;","?")&amp;TRIM(Settings!$B$3)&amp;"="&amp;TRIM($A131))</f>
        <v/>
      </c>
    </row>
    <row r="132">
      <c r="A132" s="23" t="n"/>
      <c r="B132" s="24" t="n"/>
      <c r="C132" s="23" t="n"/>
      <c r="D132" s="23" t="n"/>
      <c r="E132" s="25" t="n"/>
      <c r="F132" s="23" t="n"/>
      <c r="G132" s="23" t="n"/>
      <c r="H132" s="24" t="n"/>
      <c r="I132" s="24" t="n"/>
      <c r="J132" s="24" t="n"/>
      <c r="K132" s="21">
        <f>IF($A132="","",COUNTIF('Paste your export here'!$AE$2:$AE$301,$A132))</f>
        <v/>
      </c>
      <c r="L132" s="21">
        <f>IF($A132&amp;$B132="","",IF(OR(TRIM($F132&amp;"")&lt;&gt;"",N($K132)&gt;0),"Yes","No"))</f>
        <v/>
      </c>
      <c r="M132" s="21">
        <f>IF(UPPER(TRIM($F132&amp;""))="YES","Yes",IF(UPPER(TRIM($F132&amp;""))="NO","No",IF(N($K132)&gt;0,IFERROR(INDEX('Paste your export here'!$AI$2:$AI$301,MATCH($A132,'Paste your export here'!$AG$2:$AG$301,0)),""),"")))</f>
        <v/>
      </c>
      <c r="N132" s="21">
        <f>IF($M132="Yes",IF(UPPER(TRIM($F132&amp;""))="YES",MAX(1,N($G132)),IFERROR(INDEX('Paste your export here'!$AO$2:$AO$301,MATCH($A132,'Paste your export here'!$AG$2:$AG$301,0)),1)),IF($M132="No",0,""))</f>
        <v/>
      </c>
      <c r="O132" s="22">
        <f>IF($M132&lt;&gt;"Yes","",IF(UPPER(TRIM($F132&amp;""))="YES",TRIM($H132&amp;""),IFERROR(INDEX('Paste your export here'!$AL$2:$AL$301,MATCH($A132,'Paste your export here'!$AG$2:$AG$301,0))&amp;"","")))</f>
        <v/>
      </c>
      <c r="P132" s="22">
        <f>IF(OR($M132&lt;&gt;"Yes",UPPER(TRIM($F132&amp;""))="YES"),"",IFERROR(INDEX('Paste your export here'!$AK$2:$AK$301,MATCH($A132,'Paste your export here'!$AG$2:$AG$301,0))&amp;"",""))</f>
        <v/>
      </c>
      <c r="Q132" s="22">
        <f>IF($M132&lt;&gt;"Yes","",IF(UPPER(TRIM($F132&amp;""))="YES",TRIM($I132&amp;""),IFERROR(INDEX('Paste your export here'!$AM$2:$AM$301,MATCH($A132,'Paste your export here'!$AG$2:$AG$301,0))&amp;"","")))</f>
        <v/>
      </c>
      <c r="R132" s="22">
        <f>IF(N($K132)=0,"",IFERROR(INDEX('Paste your export here'!$AN$2:$AN$301,MATCH($A132,'Paste your export here'!$AG$2:$AG$301,0))&amp;"",""))</f>
        <v/>
      </c>
      <c r="S132" s="21">
        <f>IF($A132&amp;$B132="","",IF($L132="No",IF(TRIM($E132&amp;"")="","Not invited yet","Chase reply"),IF(AND(ISNUMBER($C132),N($N132)&gt;$C132),"Over party size",IF(AND($P132&lt;&gt;"",UPPER(TRIM($D132&amp;""))&lt;&gt;"YES"),"Check plus-one",IF(N($K132)&gt;1,"Two replies","")))))</f>
        <v/>
      </c>
      <c r="T132" s="22">
        <f>IF(OR($A132="",TRIM(Settings!$B$2&amp;"")=""),"",TRIM(Settings!$B$2)&amp;IF(ISNUMBER(FIND("?",Settings!$B$2)),"&amp;","?")&amp;TRIM(Settings!$B$3)&amp;"="&amp;TRIM($A132))</f>
        <v/>
      </c>
    </row>
    <row r="133">
      <c r="A133" s="23" t="n"/>
      <c r="B133" s="24" t="n"/>
      <c r="C133" s="23" t="n"/>
      <c r="D133" s="23" t="n"/>
      <c r="E133" s="25" t="n"/>
      <c r="F133" s="23" t="n"/>
      <c r="G133" s="23" t="n"/>
      <c r="H133" s="24" t="n"/>
      <c r="I133" s="24" t="n"/>
      <c r="J133" s="24" t="n"/>
      <c r="K133" s="21">
        <f>IF($A133="","",COUNTIF('Paste your export here'!$AE$2:$AE$301,$A133))</f>
        <v/>
      </c>
      <c r="L133" s="21">
        <f>IF($A133&amp;$B133="","",IF(OR(TRIM($F133&amp;"")&lt;&gt;"",N($K133)&gt;0),"Yes","No"))</f>
        <v/>
      </c>
      <c r="M133" s="21">
        <f>IF(UPPER(TRIM($F133&amp;""))="YES","Yes",IF(UPPER(TRIM($F133&amp;""))="NO","No",IF(N($K133)&gt;0,IFERROR(INDEX('Paste your export here'!$AI$2:$AI$301,MATCH($A133,'Paste your export here'!$AG$2:$AG$301,0)),""),"")))</f>
        <v/>
      </c>
      <c r="N133" s="21">
        <f>IF($M133="Yes",IF(UPPER(TRIM($F133&amp;""))="YES",MAX(1,N($G133)),IFERROR(INDEX('Paste your export here'!$AO$2:$AO$301,MATCH($A133,'Paste your export here'!$AG$2:$AG$301,0)),1)),IF($M133="No",0,""))</f>
        <v/>
      </c>
      <c r="O133" s="22">
        <f>IF($M133&lt;&gt;"Yes","",IF(UPPER(TRIM($F133&amp;""))="YES",TRIM($H133&amp;""),IFERROR(INDEX('Paste your export here'!$AL$2:$AL$301,MATCH($A133,'Paste your export here'!$AG$2:$AG$301,0))&amp;"","")))</f>
        <v/>
      </c>
      <c r="P133" s="22">
        <f>IF(OR($M133&lt;&gt;"Yes",UPPER(TRIM($F133&amp;""))="YES"),"",IFERROR(INDEX('Paste your export here'!$AK$2:$AK$301,MATCH($A133,'Paste your export here'!$AG$2:$AG$301,0))&amp;"",""))</f>
        <v/>
      </c>
      <c r="Q133" s="22">
        <f>IF($M133&lt;&gt;"Yes","",IF(UPPER(TRIM($F133&amp;""))="YES",TRIM($I133&amp;""),IFERROR(INDEX('Paste your export here'!$AM$2:$AM$301,MATCH($A133,'Paste your export here'!$AG$2:$AG$301,0))&amp;"","")))</f>
        <v/>
      </c>
      <c r="R133" s="22">
        <f>IF(N($K133)=0,"",IFERROR(INDEX('Paste your export here'!$AN$2:$AN$301,MATCH($A133,'Paste your export here'!$AG$2:$AG$301,0))&amp;"",""))</f>
        <v/>
      </c>
      <c r="S133" s="21">
        <f>IF($A133&amp;$B133="","",IF($L133="No",IF(TRIM($E133&amp;"")="","Not invited yet","Chase reply"),IF(AND(ISNUMBER($C133),N($N133)&gt;$C133),"Over party size",IF(AND($P133&lt;&gt;"",UPPER(TRIM($D133&amp;""))&lt;&gt;"YES"),"Check plus-one",IF(N($K133)&gt;1,"Two replies","")))))</f>
        <v/>
      </c>
      <c r="T133" s="22">
        <f>IF(OR($A133="",TRIM(Settings!$B$2&amp;"")=""),"",TRIM(Settings!$B$2)&amp;IF(ISNUMBER(FIND("?",Settings!$B$2)),"&amp;","?")&amp;TRIM(Settings!$B$3)&amp;"="&amp;TRIM($A133))</f>
        <v/>
      </c>
    </row>
    <row r="134">
      <c r="A134" s="23" t="n"/>
      <c r="B134" s="24" t="n"/>
      <c r="C134" s="23" t="n"/>
      <c r="D134" s="23" t="n"/>
      <c r="E134" s="25" t="n"/>
      <c r="F134" s="23" t="n"/>
      <c r="G134" s="23" t="n"/>
      <c r="H134" s="24" t="n"/>
      <c r="I134" s="24" t="n"/>
      <c r="J134" s="24" t="n"/>
      <c r="K134" s="21">
        <f>IF($A134="","",COUNTIF('Paste your export here'!$AE$2:$AE$301,$A134))</f>
        <v/>
      </c>
      <c r="L134" s="21">
        <f>IF($A134&amp;$B134="","",IF(OR(TRIM($F134&amp;"")&lt;&gt;"",N($K134)&gt;0),"Yes","No"))</f>
        <v/>
      </c>
      <c r="M134" s="21">
        <f>IF(UPPER(TRIM($F134&amp;""))="YES","Yes",IF(UPPER(TRIM($F134&amp;""))="NO","No",IF(N($K134)&gt;0,IFERROR(INDEX('Paste your export here'!$AI$2:$AI$301,MATCH($A134,'Paste your export here'!$AG$2:$AG$301,0)),""),"")))</f>
        <v/>
      </c>
      <c r="N134" s="21">
        <f>IF($M134="Yes",IF(UPPER(TRIM($F134&amp;""))="YES",MAX(1,N($G134)),IFERROR(INDEX('Paste your export here'!$AO$2:$AO$301,MATCH($A134,'Paste your export here'!$AG$2:$AG$301,0)),1)),IF($M134="No",0,""))</f>
        <v/>
      </c>
      <c r="O134" s="22">
        <f>IF($M134&lt;&gt;"Yes","",IF(UPPER(TRIM($F134&amp;""))="YES",TRIM($H134&amp;""),IFERROR(INDEX('Paste your export here'!$AL$2:$AL$301,MATCH($A134,'Paste your export here'!$AG$2:$AG$301,0))&amp;"","")))</f>
        <v/>
      </c>
      <c r="P134" s="22">
        <f>IF(OR($M134&lt;&gt;"Yes",UPPER(TRIM($F134&amp;""))="YES"),"",IFERROR(INDEX('Paste your export here'!$AK$2:$AK$301,MATCH($A134,'Paste your export here'!$AG$2:$AG$301,0))&amp;"",""))</f>
        <v/>
      </c>
      <c r="Q134" s="22">
        <f>IF($M134&lt;&gt;"Yes","",IF(UPPER(TRIM($F134&amp;""))="YES",TRIM($I134&amp;""),IFERROR(INDEX('Paste your export here'!$AM$2:$AM$301,MATCH($A134,'Paste your export here'!$AG$2:$AG$301,0))&amp;"","")))</f>
        <v/>
      </c>
      <c r="R134" s="22">
        <f>IF(N($K134)=0,"",IFERROR(INDEX('Paste your export here'!$AN$2:$AN$301,MATCH($A134,'Paste your export here'!$AG$2:$AG$301,0))&amp;"",""))</f>
        <v/>
      </c>
      <c r="S134" s="21">
        <f>IF($A134&amp;$B134="","",IF($L134="No",IF(TRIM($E134&amp;"")="","Not invited yet","Chase reply"),IF(AND(ISNUMBER($C134),N($N134)&gt;$C134),"Over party size",IF(AND($P134&lt;&gt;"",UPPER(TRIM($D134&amp;""))&lt;&gt;"YES"),"Check plus-one",IF(N($K134)&gt;1,"Two replies","")))))</f>
        <v/>
      </c>
      <c r="T134" s="22">
        <f>IF(OR($A134="",TRIM(Settings!$B$2&amp;"")=""),"",TRIM(Settings!$B$2)&amp;IF(ISNUMBER(FIND("?",Settings!$B$2)),"&amp;","?")&amp;TRIM(Settings!$B$3)&amp;"="&amp;TRIM($A134))</f>
        <v/>
      </c>
    </row>
    <row r="135">
      <c r="A135" s="23" t="n"/>
      <c r="B135" s="24" t="n"/>
      <c r="C135" s="23" t="n"/>
      <c r="D135" s="23" t="n"/>
      <c r="E135" s="25" t="n"/>
      <c r="F135" s="23" t="n"/>
      <c r="G135" s="23" t="n"/>
      <c r="H135" s="24" t="n"/>
      <c r="I135" s="24" t="n"/>
      <c r="J135" s="24" t="n"/>
      <c r="K135" s="21">
        <f>IF($A135="","",COUNTIF('Paste your export here'!$AE$2:$AE$301,$A135))</f>
        <v/>
      </c>
      <c r="L135" s="21">
        <f>IF($A135&amp;$B135="","",IF(OR(TRIM($F135&amp;"")&lt;&gt;"",N($K135)&gt;0),"Yes","No"))</f>
        <v/>
      </c>
      <c r="M135" s="21">
        <f>IF(UPPER(TRIM($F135&amp;""))="YES","Yes",IF(UPPER(TRIM($F135&amp;""))="NO","No",IF(N($K135)&gt;0,IFERROR(INDEX('Paste your export here'!$AI$2:$AI$301,MATCH($A135,'Paste your export here'!$AG$2:$AG$301,0)),""),"")))</f>
        <v/>
      </c>
      <c r="N135" s="21">
        <f>IF($M135="Yes",IF(UPPER(TRIM($F135&amp;""))="YES",MAX(1,N($G135)),IFERROR(INDEX('Paste your export here'!$AO$2:$AO$301,MATCH($A135,'Paste your export here'!$AG$2:$AG$301,0)),1)),IF($M135="No",0,""))</f>
        <v/>
      </c>
      <c r="O135" s="22">
        <f>IF($M135&lt;&gt;"Yes","",IF(UPPER(TRIM($F135&amp;""))="YES",TRIM($H135&amp;""),IFERROR(INDEX('Paste your export here'!$AL$2:$AL$301,MATCH($A135,'Paste your export here'!$AG$2:$AG$301,0))&amp;"","")))</f>
        <v/>
      </c>
      <c r="P135" s="22">
        <f>IF(OR($M135&lt;&gt;"Yes",UPPER(TRIM($F135&amp;""))="YES"),"",IFERROR(INDEX('Paste your export here'!$AK$2:$AK$301,MATCH($A135,'Paste your export here'!$AG$2:$AG$301,0))&amp;"",""))</f>
        <v/>
      </c>
      <c r="Q135" s="22">
        <f>IF($M135&lt;&gt;"Yes","",IF(UPPER(TRIM($F135&amp;""))="YES",TRIM($I135&amp;""),IFERROR(INDEX('Paste your export here'!$AM$2:$AM$301,MATCH($A135,'Paste your export here'!$AG$2:$AG$301,0))&amp;"","")))</f>
        <v/>
      </c>
      <c r="R135" s="22">
        <f>IF(N($K135)=0,"",IFERROR(INDEX('Paste your export here'!$AN$2:$AN$301,MATCH($A135,'Paste your export here'!$AG$2:$AG$301,0))&amp;"",""))</f>
        <v/>
      </c>
      <c r="S135" s="21">
        <f>IF($A135&amp;$B135="","",IF($L135="No",IF(TRIM($E135&amp;"")="","Not invited yet","Chase reply"),IF(AND(ISNUMBER($C135),N($N135)&gt;$C135),"Over party size",IF(AND($P135&lt;&gt;"",UPPER(TRIM($D135&amp;""))&lt;&gt;"YES"),"Check plus-one",IF(N($K135)&gt;1,"Two replies","")))))</f>
        <v/>
      </c>
      <c r="T135" s="22">
        <f>IF(OR($A135="",TRIM(Settings!$B$2&amp;"")=""),"",TRIM(Settings!$B$2)&amp;IF(ISNUMBER(FIND("?",Settings!$B$2)),"&amp;","?")&amp;TRIM(Settings!$B$3)&amp;"="&amp;TRIM($A135))</f>
        <v/>
      </c>
    </row>
    <row r="136">
      <c r="A136" s="23" t="n"/>
      <c r="B136" s="24" t="n"/>
      <c r="C136" s="23" t="n"/>
      <c r="D136" s="23" t="n"/>
      <c r="E136" s="25" t="n"/>
      <c r="F136" s="23" t="n"/>
      <c r="G136" s="23" t="n"/>
      <c r="H136" s="24" t="n"/>
      <c r="I136" s="24" t="n"/>
      <c r="J136" s="24" t="n"/>
      <c r="K136" s="21">
        <f>IF($A136="","",COUNTIF('Paste your export here'!$AE$2:$AE$301,$A136))</f>
        <v/>
      </c>
      <c r="L136" s="21">
        <f>IF($A136&amp;$B136="","",IF(OR(TRIM($F136&amp;"")&lt;&gt;"",N($K136)&gt;0),"Yes","No"))</f>
        <v/>
      </c>
      <c r="M136" s="21">
        <f>IF(UPPER(TRIM($F136&amp;""))="YES","Yes",IF(UPPER(TRIM($F136&amp;""))="NO","No",IF(N($K136)&gt;0,IFERROR(INDEX('Paste your export here'!$AI$2:$AI$301,MATCH($A136,'Paste your export here'!$AG$2:$AG$301,0)),""),"")))</f>
        <v/>
      </c>
      <c r="N136" s="21">
        <f>IF($M136="Yes",IF(UPPER(TRIM($F136&amp;""))="YES",MAX(1,N($G136)),IFERROR(INDEX('Paste your export here'!$AO$2:$AO$301,MATCH($A136,'Paste your export here'!$AG$2:$AG$301,0)),1)),IF($M136="No",0,""))</f>
        <v/>
      </c>
      <c r="O136" s="22">
        <f>IF($M136&lt;&gt;"Yes","",IF(UPPER(TRIM($F136&amp;""))="YES",TRIM($H136&amp;""),IFERROR(INDEX('Paste your export here'!$AL$2:$AL$301,MATCH($A136,'Paste your export here'!$AG$2:$AG$301,0))&amp;"","")))</f>
        <v/>
      </c>
      <c r="P136" s="22">
        <f>IF(OR($M136&lt;&gt;"Yes",UPPER(TRIM($F136&amp;""))="YES"),"",IFERROR(INDEX('Paste your export here'!$AK$2:$AK$301,MATCH($A136,'Paste your export here'!$AG$2:$AG$301,0))&amp;"",""))</f>
        <v/>
      </c>
      <c r="Q136" s="22">
        <f>IF($M136&lt;&gt;"Yes","",IF(UPPER(TRIM($F136&amp;""))="YES",TRIM($I136&amp;""),IFERROR(INDEX('Paste your export here'!$AM$2:$AM$301,MATCH($A136,'Paste your export here'!$AG$2:$AG$301,0))&amp;"","")))</f>
        <v/>
      </c>
      <c r="R136" s="22">
        <f>IF(N($K136)=0,"",IFERROR(INDEX('Paste your export here'!$AN$2:$AN$301,MATCH($A136,'Paste your export here'!$AG$2:$AG$301,0))&amp;"",""))</f>
        <v/>
      </c>
      <c r="S136" s="21">
        <f>IF($A136&amp;$B136="","",IF($L136="No",IF(TRIM($E136&amp;"")="","Not invited yet","Chase reply"),IF(AND(ISNUMBER($C136),N($N136)&gt;$C136),"Over party size",IF(AND($P136&lt;&gt;"",UPPER(TRIM($D136&amp;""))&lt;&gt;"YES"),"Check plus-one",IF(N($K136)&gt;1,"Two replies","")))))</f>
        <v/>
      </c>
      <c r="T136" s="22">
        <f>IF(OR($A136="",TRIM(Settings!$B$2&amp;"")=""),"",TRIM(Settings!$B$2)&amp;IF(ISNUMBER(FIND("?",Settings!$B$2)),"&amp;","?")&amp;TRIM(Settings!$B$3)&amp;"="&amp;TRIM($A136))</f>
        <v/>
      </c>
    </row>
    <row r="137">
      <c r="A137" s="23" t="n"/>
      <c r="B137" s="24" t="n"/>
      <c r="C137" s="23" t="n"/>
      <c r="D137" s="23" t="n"/>
      <c r="E137" s="25" t="n"/>
      <c r="F137" s="23" t="n"/>
      <c r="G137" s="23" t="n"/>
      <c r="H137" s="24" t="n"/>
      <c r="I137" s="24" t="n"/>
      <c r="J137" s="24" t="n"/>
      <c r="K137" s="21">
        <f>IF($A137="","",COUNTIF('Paste your export here'!$AE$2:$AE$301,$A137))</f>
        <v/>
      </c>
      <c r="L137" s="21">
        <f>IF($A137&amp;$B137="","",IF(OR(TRIM($F137&amp;"")&lt;&gt;"",N($K137)&gt;0),"Yes","No"))</f>
        <v/>
      </c>
      <c r="M137" s="21">
        <f>IF(UPPER(TRIM($F137&amp;""))="YES","Yes",IF(UPPER(TRIM($F137&amp;""))="NO","No",IF(N($K137)&gt;0,IFERROR(INDEX('Paste your export here'!$AI$2:$AI$301,MATCH($A137,'Paste your export here'!$AG$2:$AG$301,0)),""),"")))</f>
        <v/>
      </c>
      <c r="N137" s="21">
        <f>IF($M137="Yes",IF(UPPER(TRIM($F137&amp;""))="YES",MAX(1,N($G137)),IFERROR(INDEX('Paste your export here'!$AO$2:$AO$301,MATCH($A137,'Paste your export here'!$AG$2:$AG$301,0)),1)),IF($M137="No",0,""))</f>
        <v/>
      </c>
      <c r="O137" s="22">
        <f>IF($M137&lt;&gt;"Yes","",IF(UPPER(TRIM($F137&amp;""))="YES",TRIM($H137&amp;""),IFERROR(INDEX('Paste your export here'!$AL$2:$AL$301,MATCH($A137,'Paste your export here'!$AG$2:$AG$301,0))&amp;"","")))</f>
        <v/>
      </c>
      <c r="P137" s="22">
        <f>IF(OR($M137&lt;&gt;"Yes",UPPER(TRIM($F137&amp;""))="YES"),"",IFERROR(INDEX('Paste your export here'!$AK$2:$AK$301,MATCH($A137,'Paste your export here'!$AG$2:$AG$301,0))&amp;"",""))</f>
        <v/>
      </c>
      <c r="Q137" s="22">
        <f>IF($M137&lt;&gt;"Yes","",IF(UPPER(TRIM($F137&amp;""))="YES",TRIM($I137&amp;""),IFERROR(INDEX('Paste your export here'!$AM$2:$AM$301,MATCH($A137,'Paste your export here'!$AG$2:$AG$301,0))&amp;"","")))</f>
        <v/>
      </c>
      <c r="R137" s="22">
        <f>IF(N($K137)=0,"",IFERROR(INDEX('Paste your export here'!$AN$2:$AN$301,MATCH($A137,'Paste your export here'!$AG$2:$AG$301,0))&amp;"",""))</f>
        <v/>
      </c>
      <c r="S137" s="21">
        <f>IF($A137&amp;$B137="","",IF($L137="No",IF(TRIM($E137&amp;"")="","Not invited yet","Chase reply"),IF(AND(ISNUMBER($C137),N($N137)&gt;$C137),"Over party size",IF(AND($P137&lt;&gt;"",UPPER(TRIM($D137&amp;""))&lt;&gt;"YES"),"Check plus-one",IF(N($K137)&gt;1,"Two replies","")))))</f>
        <v/>
      </c>
      <c r="T137" s="22">
        <f>IF(OR($A137="",TRIM(Settings!$B$2&amp;"")=""),"",TRIM(Settings!$B$2)&amp;IF(ISNUMBER(FIND("?",Settings!$B$2)),"&amp;","?")&amp;TRIM(Settings!$B$3)&amp;"="&amp;TRIM($A137))</f>
        <v/>
      </c>
    </row>
    <row r="138">
      <c r="A138" s="23" t="n"/>
      <c r="B138" s="24" t="n"/>
      <c r="C138" s="23" t="n"/>
      <c r="D138" s="23" t="n"/>
      <c r="E138" s="25" t="n"/>
      <c r="F138" s="23" t="n"/>
      <c r="G138" s="23" t="n"/>
      <c r="H138" s="24" t="n"/>
      <c r="I138" s="24" t="n"/>
      <c r="J138" s="24" t="n"/>
      <c r="K138" s="21">
        <f>IF($A138="","",COUNTIF('Paste your export here'!$AE$2:$AE$301,$A138))</f>
        <v/>
      </c>
      <c r="L138" s="21">
        <f>IF($A138&amp;$B138="","",IF(OR(TRIM($F138&amp;"")&lt;&gt;"",N($K138)&gt;0),"Yes","No"))</f>
        <v/>
      </c>
      <c r="M138" s="21">
        <f>IF(UPPER(TRIM($F138&amp;""))="YES","Yes",IF(UPPER(TRIM($F138&amp;""))="NO","No",IF(N($K138)&gt;0,IFERROR(INDEX('Paste your export here'!$AI$2:$AI$301,MATCH($A138,'Paste your export here'!$AG$2:$AG$301,0)),""),"")))</f>
        <v/>
      </c>
      <c r="N138" s="21">
        <f>IF($M138="Yes",IF(UPPER(TRIM($F138&amp;""))="YES",MAX(1,N($G138)),IFERROR(INDEX('Paste your export here'!$AO$2:$AO$301,MATCH($A138,'Paste your export here'!$AG$2:$AG$301,0)),1)),IF($M138="No",0,""))</f>
        <v/>
      </c>
      <c r="O138" s="22">
        <f>IF($M138&lt;&gt;"Yes","",IF(UPPER(TRIM($F138&amp;""))="YES",TRIM($H138&amp;""),IFERROR(INDEX('Paste your export here'!$AL$2:$AL$301,MATCH($A138,'Paste your export here'!$AG$2:$AG$301,0))&amp;"","")))</f>
        <v/>
      </c>
      <c r="P138" s="22">
        <f>IF(OR($M138&lt;&gt;"Yes",UPPER(TRIM($F138&amp;""))="YES"),"",IFERROR(INDEX('Paste your export here'!$AK$2:$AK$301,MATCH($A138,'Paste your export here'!$AG$2:$AG$301,0))&amp;"",""))</f>
        <v/>
      </c>
      <c r="Q138" s="22">
        <f>IF($M138&lt;&gt;"Yes","",IF(UPPER(TRIM($F138&amp;""))="YES",TRIM($I138&amp;""),IFERROR(INDEX('Paste your export here'!$AM$2:$AM$301,MATCH($A138,'Paste your export here'!$AG$2:$AG$301,0))&amp;"","")))</f>
        <v/>
      </c>
      <c r="R138" s="22">
        <f>IF(N($K138)=0,"",IFERROR(INDEX('Paste your export here'!$AN$2:$AN$301,MATCH($A138,'Paste your export here'!$AG$2:$AG$301,0))&amp;"",""))</f>
        <v/>
      </c>
      <c r="S138" s="21">
        <f>IF($A138&amp;$B138="","",IF($L138="No",IF(TRIM($E138&amp;"")="","Not invited yet","Chase reply"),IF(AND(ISNUMBER($C138),N($N138)&gt;$C138),"Over party size",IF(AND($P138&lt;&gt;"",UPPER(TRIM($D138&amp;""))&lt;&gt;"YES"),"Check plus-one",IF(N($K138)&gt;1,"Two replies","")))))</f>
        <v/>
      </c>
      <c r="T138" s="22">
        <f>IF(OR($A138="",TRIM(Settings!$B$2&amp;"")=""),"",TRIM(Settings!$B$2)&amp;IF(ISNUMBER(FIND("?",Settings!$B$2)),"&amp;","?")&amp;TRIM(Settings!$B$3)&amp;"="&amp;TRIM($A138))</f>
        <v/>
      </c>
    </row>
    <row r="139">
      <c r="A139" s="23" t="n"/>
      <c r="B139" s="24" t="n"/>
      <c r="C139" s="23" t="n"/>
      <c r="D139" s="23" t="n"/>
      <c r="E139" s="25" t="n"/>
      <c r="F139" s="23" t="n"/>
      <c r="G139" s="23" t="n"/>
      <c r="H139" s="24" t="n"/>
      <c r="I139" s="24" t="n"/>
      <c r="J139" s="24" t="n"/>
      <c r="K139" s="21">
        <f>IF($A139="","",COUNTIF('Paste your export here'!$AE$2:$AE$301,$A139))</f>
        <v/>
      </c>
      <c r="L139" s="21">
        <f>IF($A139&amp;$B139="","",IF(OR(TRIM($F139&amp;"")&lt;&gt;"",N($K139)&gt;0),"Yes","No"))</f>
        <v/>
      </c>
      <c r="M139" s="21">
        <f>IF(UPPER(TRIM($F139&amp;""))="YES","Yes",IF(UPPER(TRIM($F139&amp;""))="NO","No",IF(N($K139)&gt;0,IFERROR(INDEX('Paste your export here'!$AI$2:$AI$301,MATCH($A139,'Paste your export here'!$AG$2:$AG$301,0)),""),"")))</f>
        <v/>
      </c>
      <c r="N139" s="21">
        <f>IF($M139="Yes",IF(UPPER(TRIM($F139&amp;""))="YES",MAX(1,N($G139)),IFERROR(INDEX('Paste your export here'!$AO$2:$AO$301,MATCH($A139,'Paste your export here'!$AG$2:$AG$301,0)),1)),IF($M139="No",0,""))</f>
        <v/>
      </c>
      <c r="O139" s="22">
        <f>IF($M139&lt;&gt;"Yes","",IF(UPPER(TRIM($F139&amp;""))="YES",TRIM($H139&amp;""),IFERROR(INDEX('Paste your export here'!$AL$2:$AL$301,MATCH($A139,'Paste your export here'!$AG$2:$AG$301,0))&amp;"","")))</f>
        <v/>
      </c>
      <c r="P139" s="22">
        <f>IF(OR($M139&lt;&gt;"Yes",UPPER(TRIM($F139&amp;""))="YES"),"",IFERROR(INDEX('Paste your export here'!$AK$2:$AK$301,MATCH($A139,'Paste your export here'!$AG$2:$AG$301,0))&amp;"",""))</f>
        <v/>
      </c>
      <c r="Q139" s="22">
        <f>IF($M139&lt;&gt;"Yes","",IF(UPPER(TRIM($F139&amp;""))="YES",TRIM($I139&amp;""),IFERROR(INDEX('Paste your export here'!$AM$2:$AM$301,MATCH($A139,'Paste your export here'!$AG$2:$AG$301,0))&amp;"","")))</f>
        <v/>
      </c>
      <c r="R139" s="22">
        <f>IF(N($K139)=0,"",IFERROR(INDEX('Paste your export here'!$AN$2:$AN$301,MATCH($A139,'Paste your export here'!$AG$2:$AG$301,0))&amp;"",""))</f>
        <v/>
      </c>
      <c r="S139" s="21">
        <f>IF($A139&amp;$B139="","",IF($L139="No",IF(TRIM($E139&amp;"")="","Not invited yet","Chase reply"),IF(AND(ISNUMBER($C139),N($N139)&gt;$C139),"Over party size",IF(AND($P139&lt;&gt;"",UPPER(TRIM($D139&amp;""))&lt;&gt;"YES"),"Check plus-one",IF(N($K139)&gt;1,"Two replies","")))))</f>
        <v/>
      </c>
      <c r="T139" s="22">
        <f>IF(OR($A139="",TRIM(Settings!$B$2&amp;"")=""),"",TRIM(Settings!$B$2)&amp;IF(ISNUMBER(FIND("?",Settings!$B$2)),"&amp;","?")&amp;TRIM(Settings!$B$3)&amp;"="&amp;TRIM($A139))</f>
        <v/>
      </c>
    </row>
    <row r="140">
      <c r="A140" s="23" t="n"/>
      <c r="B140" s="24" t="n"/>
      <c r="C140" s="23" t="n"/>
      <c r="D140" s="23" t="n"/>
      <c r="E140" s="25" t="n"/>
      <c r="F140" s="23" t="n"/>
      <c r="G140" s="23" t="n"/>
      <c r="H140" s="24" t="n"/>
      <c r="I140" s="24" t="n"/>
      <c r="J140" s="24" t="n"/>
      <c r="K140" s="21">
        <f>IF($A140="","",COUNTIF('Paste your export here'!$AE$2:$AE$301,$A140))</f>
        <v/>
      </c>
      <c r="L140" s="21">
        <f>IF($A140&amp;$B140="","",IF(OR(TRIM($F140&amp;"")&lt;&gt;"",N($K140)&gt;0),"Yes","No"))</f>
        <v/>
      </c>
      <c r="M140" s="21">
        <f>IF(UPPER(TRIM($F140&amp;""))="YES","Yes",IF(UPPER(TRIM($F140&amp;""))="NO","No",IF(N($K140)&gt;0,IFERROR(INDEX('Paste your export here'!$AI$2:$AI$301,MATCH($A140,'Paste your export here'!$AG$2:$AG$301,0)),""),"")))</f>
        <v/>
      </c>
      <c r="N140" s="21">
        <f>IF($M140="Yes",IF(UPPER(TRIM($F140&amp;""))="YES",MAX(1,N($G140)),IFERROR(INDEX('Paste your export here'!$AO$2:$AO$301,MATCH($A140,'Paste your export here'!$AG$2:$AG$301,0)),1)),IF($M140="No",0,""))</f>
        <v/>
      </c>
      <c r="O140" s="22">
        <f>IF($M140&lt;&gt;"Yes","",IF(UPPER(TRIM($F140&amp;""))="YES",TRIM($H140&amp;""),IFERROR(INDEX('Paste your export here'!$AL$2:$AL$301,MATCH($A140,'Paste your export here'!$AG$2:$AG$301,0))&amp;"","")))</f>
        <v/>
      </c>
      <c r="P140" s="22">
        <f>IF(OR($M140&lt;&gt;"Yes",UPPER(TRIM($F140&amp;""))="YES"),"",IFERROR(INDEX('Paste your export here'!$AK$2:$AK$301,MATCH($A140,'Paste your export here'!$AG$2:$AG$301,0))&amp;"",""))</f>
        <v/>
      </c>
      <c r="Q140" s="22">
        <f>IF($M140&lt;&gt;"Yes","",IF(UPPER(TRIM($F140&amp;""))="YES",TRIM($I140&amp;""),IFERROR(INDEX('Paste your export here'!$AM$2:$AM$301,MATCH($A140,'Paste your export here'!$AG$2:$AG$301,0))&amp;"","")))</f>
        <v/>
      </c>
      <c r="R140" s="22">
        <f>IF(N($K140)=0,"",IFERROR(INDEX('Paste your export here'!$AN$2:$AN$301,MATCH($A140,'Paste your export here'!$AG$2:$AG$301,0))&amp;"",""))</f>
        <v/>
      </c>
      <c r="S140" s="21">
        <f>IF($A140&amp;$B140="","",IF($L140="No",IF(TRIM($E140&amp;"")="","Not invited yet","Chase reply"),IF(AND(ISNUMBER($C140),N($N140)&gt;$C140),"Over party size",IF(AND($P140&lt;&gt;"",UPPER(TRIM($D140&amp;""))&lt;&gt;"YES"),"Check plus-one",IF(N($K140)&gt;1,"Two replies","")))))</f>
        <v/>
      </c>
      <c r="T140" s="22">
        <f>IF(OR($A140="",TRIM(Settings!$B$2&amp;"")=""),"",TRIM(Settings!$B$2)&amp;IF(ISNUMBER(FIND("?",Settings!$B$2)),"&amp;","?")&amp;TRIM(Settings!$B$3)&amp;"="&amp;TRIM($A140))</f>
        <v/>
      </c>
    </row>
    <row r="141">
      <c r="A141" s="23" t="n"/>
      <c r="B141" s="24" t="n"/>
      <c r="C141" s="23" t="n"/>
      <c r="D141" s="23" t="n"/>
      <c r="E141" s="25" t="n"/>
      <c r="F141" s="23" t="n"/>
      <c r="G141" s="23" t="n"/>
      <c r="H141" s="24" t="n"/>
      <c r="I141" s="24" t="n"/>
      <c r="J141" s="24" t="n"/>
      <c r="K141" s="21">
        <f>IF($A141="","",COUNTIF('Paste your export here'!$AE$2:$AE$301,$A141))</f>
        <v/>
      </c>
      <c r="L141" s="21">
        <f>IF($A141&amp;$B141="","",IF(OR(TRIM($F141&amp;"")&lt;&gt;"",N($K141)&gt;0),"Yes","No"))</f>
        <v/>
      </c>
      <c r="M141" s="21">
        <f>IF(UPPER(TRIM($F141&amp;""))="YES","Yes",IF(UPPER(TRIM($F141&amp;""))="NO","No",IF(N($K141)&gt;0,IFERROR(INDEX('Paste your export here'!$AI$2:$AI$301,MATCH($A141,'Paste your export here'!$AG$2:$AG$301,0)),""),"")))</f>
        <v/>
      </c>
      <c r="N141" s="21">
        <f>IF($M141="Yes",IF(UPPER(TRIM($F141&amp;""))="YES",MAX(1,N($G141)),IFERROR(INDEX('Paste your export here'!$AO$2:$AO$301,MATCH($A141,'Paste your export here'!$AG$2:$AG$301,0)),1)),IF($M141="No",0,""))</f>
        <v/>
      </c>
      <c r="O141" s="22">
        <f>IF($M141&lt;&gt;"Yes","",IF(UPPER(TRIM($F141&amp;""))="YES",TRIM($H141&amp;""),IFERROR(INDEX('Paste your export here'!$AL$2:$AL$301,MATCH($A141,'Paste your export here'!$AG$2:$AG$301,0))&amp;"","")))</f>
        <v/>
      </c>
      <c r="P141" s="22">
        <f>IF(OR($M141&lt;&gt;"Yes",UPPER(TRIM($F141&amp;""))="YES"),"",IFERROR(INDEX('Paste your export here'!$AK$2:$AK$301,MATCH($A141,'Paste your export here'!$AG$2:$AG$301,0))&amp;"",""))</f>
        <v/>
      </c>
      <c r="Q141" s="22">
        <f>IF($M141&lt;&gt;"Yes","",IF(UPPER(TRIM($F141&amp;""))="YES",TRIM($I141&amp;""),IFERROR(INDEX('Paste your export here'!$AM$2:$AM$301,MATCH($A141,'Paste your export here'!$AG$2:$AG$301,0))&amp;"","")))</f>
        <v/>
      </c>
      <c r="R141" s="22">
        <f>IF(N($K141)=0,"",IFERROR(INDEX('Paste your export here'!$AN$2:$AN$301,MATCH($A141,'Paste your export here'!$AG$2:$AG$301,0))&amp;"",""))</f>
        <v/>
      </c>
      <c r="S141" s="21">
        <f>IF($A141&amp;$B141="","",IF($L141="No",IF(TRIM($E141&amp;"")="","Not invited yet","Chase reply"),IF(AND(ISNUMBER($C141),N($N141)&gt;$C141),"Over party size",IF(AND($P141&lt;&gt;"",UPPER(TRIM($D141&amp;""))&lt;&gt;"YES"),"Check plus-one",IF(N($K141)&gt;1,"Two replies","")))))</f>
        <v/>
      </c>
      <c r="T141" s="22">
        <f>IF(OR($A141="",TRIM(Settings!$B$2&amp;"")=""),"",TRIM(Settings!$B$2)&amp;IF(ISNUMBER(FIND("?",Settings!$B$2)),"&amp;","?")&amp;TRIM(Settings!$B$3)&amp;"="&amp;TRIM($A141))</f>
        <v/>
      </c>
    </row>
    <row r="142">
      <c r="A142" s="23" t="n"/>
      <c r="B142" s="24" t="n"/>
      <c r="C142" s="23" t="n"/>
      <c r="D142" s="23" t="n"/>
      <c r="E142" s="25" t="n"/>
      <c r="F142" s="23" t="n"/>
      <c r="G142" s="23" t="n"/>
      <c r="H142" s="24" t="n"/>
      <c r="I142" s="24" t="n"/>
      <c r="J142" s="24" t="n"/>
      <c r="K142" s="21">
        <f>IF($A142="","",COUNTIF('Paste your export here'!$AE$2:$AE$301,$A142))</f>
        <v/>
      </c>
      <c r="L142" s="21">
        <f>IF($A142&amp;$B142="","",IF(OR(TRIM($F142&amp;"")&lt;&gt;"",N($K142)&gt;0),"Yes","No"))</f>
        <v/>
      </c>
      <c r="M142" s="21">
        <f>IF(UPPER(TRIM($F142&amp;""))="YES","Yes",IF(UPPER(TRIM($F142&amp;""))="NO","No",IF(N($K142)&gt;0,IFERROR(INDEX('Paste your export here'!$AI$2:$AI$301,MATCH($A142,'Paste your export here'!$AG$2:$AG$301,0)),""),"")))</f>
        <v/>
      </c>
      <c r="N142" s="21">
        <f>IF($M142="Yes",IF(UPPER(TRIM($F142&amp;""))="YES",MAX(1,N($G142)),IFERROR(INDEX('Paste your export here'!$AO$2:$AO$301,MATCH($A142,'Paste your export here'!$AG$2:$AG$301,0)),1)),IF($M142="No",0,""))</f>
        <v/>
      </c>
      <c r="O142" s="22">
        <f>IF($M142&lt;&gt;"Yes","",IF(UPPER(TRIM($F142&amp;""))="YES",TRIM($H142&amp;""),IFERROR(INDEX('Paste your export here'!$AL$2:$AL$301,MATCH($A142,'Paste your export here'!$AG$2:$AG$301,0))&amp;"","")))</f>
        <v/>
      </c>
      <c r="P142" s="22">
        <f>IF(OR($M142&lt;&gt;"Yes",UPPER(TRIM($F142&amp;""))="YES"),"",IFERROR(INDEX('Paste your export here'!$AK$2:$AK$301,MATCH($A142,'Paste your export here'!$AG$2:$AG$301,0))&amp;"",""))</f>
        <v/>
      </c>
      <c r="Q142" s="22">
        <f>IF($M142&lt;&gt;"Yes","",IF(UPPER(TRIM($F142&amp;""))="YES",TRIM($I142&amp;""),IFERROR(INDEX('Paste your export here'!$AM$2:$AM$301,MATCH($A142,'Paste your export here'!$AG$2:$AG$301,0))&amp;"","")))</f>
        <v/>
      </c>
      <c r="R142" s="22">
        <f>IF(N($K142)=0,"",IFERROR(INDEX('Paste your export here'!$AN$2:$AN$301,MATCH($A142,'Paste your export here'!$AG$2:$AG$301,0))&amp;"",""))</f>
        <v/>
      </c>
      <c r="S142" s="21">
        <f>IF($A142&amp;$B142="","",IF($L142="No",IF(TRIM($E142&amp;"")="","Not invited yet","Chase reply"),IF(AND(ISNUMBER($C142),N($N142)&gt;$C142),"Over party size",IF(AND($P142&lt;&gt;"",UPPER(TRIM($D142&amp;""))&lt;&gt;"YES"),"Check plus-one",IF(N($K142)&gt;1,"Two replies","")))))</f>
        <v/>
      </c>
      <c r="T142" s="22">
        <f>IF(OR($A142="",TRIM(Settings!$B$2&amp;"")=""),"",TRIM(Settings!$B$2)&amp;IF(ISNUMBER(FIND("?",Settings!$B$2)),"&amp;","?")&amp;TRIM(Settings!$B$3)&amp;"="&amp;TRIM($A142))</f>
        <v/>
      </c>
    </row>
    <row r="143">
      <c r="A143" s="23" t="n"/>
      <c r="B143" s="24" t="n"/>
      <c r="C143" s="23" t="n"/>
      <c r="D143" s="23" t="n"/>
      <c r="E143" s="25" t="n"/>
      <c r="F143" s="23" t="n"/>
      <c r="G143" s="23" t="n"/>
      <c r="H143" s="24" t="n"/>
      <c r="I143" s="24" t="n"/>
      <c r="J143" s="24" t="n"/>
      <c r="K143" s="21">
        <f>IF($A143="","",COUNTIF('Paste your export here'!$AE$2:$AE$301,$A143))</f>
        <v/>
      </c>
      <c r="L143" s="21">
        <f>IF($A143&amp;$B143="","",IF(OR(TRIM($F143&amp;"")&lt;&gt;"",N($K143)&gt;0),"Yes","No"))</f>
        <v/>
      </c>
      <c r="M143" s="21">
        <f>IF(UPPER(TRIM($F143&amp;""))="YES","Yes",IF(UPPER(TRIM($F143&amp;""))="NO","No",IF(N($K143)&gt;0,IFERROR(INDEX('Paste your export here'!$AI$2:$AI$301,MATCH($A143,'Paste your export here'!$AG$2:$AG$301,0)),""),"")))</f>
        <v/>
      </c>
      <c r="N143" s="21">
        <f>IF($M143="Yes",IF(UPPER(TRIM($F143&amp;""))="YES",MAX(1,N($G143)),IFERROR(INDEX('Paste your export here'!$AO$2:$AO$301,MATCH($A143,'Paste your export here'!$AG$2:$AG$301,0)),1)),IF($M143="No",0,""))</f>
        <v/>
      </c>
      <c r="O143" s="22">
        <f>IF($M143&lt;&gt;"Yes","",IF(UPPER(TRIM($F143&amp;""))="YES",TRIM($H143&amp;""),IFERROR(INDEX('Paste your export here'!$AL$2:$AL$301,MATCH($A143,'Paste your export here'!$AG$2:$AG$301,0))&amp;"","")))</f>
        <v/>
      </c>
      <c r="P143" s="22">
        <f>IF(OR($M143&lt;&gt;"Yes",UPPER(TRIM($F143&amp;""))="YES"),"",IFERROR(INDEX('Paste your export here'!$AK$2:$AK$301,MATCH($A143,'Paste your export here'!$AG$2:$AG$301,0))&amp;"",""))</f>
        <v/>
      </c>
      <c r="Q143" s="22">
        <f>IF($M143&lt;&gt;"Yes","",IF(UPPER(TRIM($F143&amp;""))="YES",TRIM($I143&amp;""),IFERROR(INDEX('Paste your export here'!$AM$2:$AM$301,MATCH($A143,'Paste your export here'!$AG$2:$AG$301,0))&amp;"","")))</f>
        <v/>
      </c>
      <c r="R143" s="22">
        <f>IF(N($K143)=0,"",IFERROR(INDEX('Paste your export here'!$AN$2:$AN$301,MATCH($A143,'Paste your export here'!$AG$2:$AG$301,0))&amp;"",""))</f>
        <v/>
      </c>
      <c r="S143" s="21">
        <f>IF($A143&amp;$B143="","",IF($L143="No",IF(TRIM($E143&amp;"")="","Not invited yet","Chase reply"),IF(AND(ISNUMBER($C143),N($N143)&gt;$C143),"Over party size",IF(AND($P143&lt;&gt;"",UPPER(TRIM($D143&amp;""))&lt;&gt;"YES"),"Check plus-one",IF(N($K143)&gt;1,"Two replies","")))))</f>
        <v/>
      </c>
      <c r="T143" s="22">
        <f>IF(OR($A143="",TRIM(Settings!$B$2&amp;"")=""),"",TRIM(Settings!$B$2)&amp;IF(ISNUMBER(FIND("?",Settings!$B$2)),"&amp;","?")&amp;TRIM(Settings!$B$3)&amp;"="&amp;TRIM($A143))</f>
        <v/>
      </c>
    </row>
    <row r="144">
      <c r="A144" s="23" t="n"/>
      <c r="B144" s="24" t="n"/>
      <c r="C144" s="23" t="n"/>
      <c r="D144" s="23" t="n"/>
      <c r="E144" s="25" t="n"/>
      <c r="F144" s="23" t="n"/>
      <c r="G144" s="23" t="n"/>
      <c r="H144" s="24" t="n"/>
      <c r="I144" s="24" t="n"/>
      <c r="J144" s="24" t="n"/>
      <c r="K144" s="21">
        <f>IF($A144="","",COUNTIF('Paste your export here'!$AE$2:$AE$301,$A144))</f>
        <v/>
      </c>
      <c r="L144" s="21">
        <f>IF($A144&amp;$B144="","",IF(OR(TRIM($F144&amp;"")&lt;&gt;"",N($K144)&gt;0),"Yes","No"))</f>
        <v/>
      </c>
      <c r="M144" s="21">
        <f>IF(UPPER(TRIM($F144&amp;""))="YES","Yes",IF(UPPER(TRIM($F144&amp;""))="NO","No",IF(N($K144)&gt;0,IFERROR(INDEX('Paste your export here'!$AI$2:$AI$301,MATCH($A144,'Paste your export here'!$AG$2:$AG$301,0)),""),"")))</f>
        <v/>
      </c>
      <c r="N144" s="21">
        <f>IF($M144="Yes",IF(UPPER(TRIM($F144&amp;""))="YES",MAX(1,N($G144)),IFERROR(INDEX('Paste your export here'!$AO$2:$AO$301,MATCH($A144,'Paste your export here'!$AG$2:$AG$301,0)),1)),IF($M144="No",0,""))</f>
        <v/>
      </c>
      <c r="O144" s="22">
        <f>IF($M144&lt;&gt;"Yes","",IF(UPPER(TRIM($F144&amp;""))="YES",TRIM($H144&amp;""),IFERROR(INDEX('Paste your export here'!$AL$2:$AL$301,MATCH($A144,'Paste your export here'!$AG$2:$AG$301,0))&amp;"","")))</f>
        <v/>
      </c>
      <c r="P144" s="22">
        <f>IF(OR($M144&lt;&gt;"Yes",UPPER(TRIM($F144&amp;""))="YES"),"",IFERROR(INDEX('Paste your export here'!$AK$2:$AK$301,MATCH($A144,'Paste your export here'!$AG$2:$AG$301,0))&amp;"",""))</f>
        <v/>
      </c>
      <c r="Q144" s="22">
        <f>IF($M144&lt;&gt;"Yes","",IF(UPPER(TRIM($F144&amp;""))="YES",TRIM($I144&amp;""),IFERROR(INDEX('Paste your export here'!$AM$2:$AM$301,MATCH($A144,'Paste your export here'!$AG$2:$AG$301,0))&amp;"","")))</f>
        <v/>
      </c>
      <c r="R144" s="22">
        <f>IF(N($K144)=0,"",IFERROR(INDEX('Paste your export here'!$AN$2:$AN$301,MATCH($A144,'Paste your export here'!$AG$2:$AG$301,0))&amp;"",""))</f>
        <v/>
      </c>
      <c r="S144" s="21">
        <f>IF($A144&amp;$B144="","",IF($L144="No",IF(TRIM($E144&amp;"")="","Not invited yet","Chase reply"),IF(AND(ISNUMBER($C144),N($N144)&gt;$C144),"Over party size",IF(AND($P144&lt;&gt;"",UPPER(TRIM($D144&amp;""))&lt;&gt;"YES"),"Check plus-one",IF(N($K144)&gt;1,"Two replies","")))))</f>
        <v/>
      </c>
      <c r="T144" s="22">
        <f>IF(OR($A144="",TRIM(Settings!$B$2&amp;"")=""),"",TRIM(Settings!$B$2)&amp;IF(ISNUMBER(FIND("?",Settings!$B$2)),"&amp;","?")&amp;TRIM(Settings!$B$3)&amp;"="&amp;TRIM($A144))</f>
        <v/>
      </c>
    </row>
    <row r="145">
      <c r="A145" s="23" t="n"/>
      <c r="B145" s="24" t="n"/>
      <c r="C145" s="23" t="n"/>
      <c r="D145" s="23" t="n"/>
      <c r="E145" s="25" t="n"/>
      <c r="F145" s="23" t="n"/>
      <c r="G145" s="23" t="n"/>
      <c r="H145" s="24" t="n"/>
      <c r="I145" s="24" t="n"/>
      <c r="J145" s="24" t="n"/>
      <c r="K145" s="21">
        <f>IF($A145="","",COUNTIF('Paste your export here'!$AE$2:$AE$301,$A145))</f>
        <v/>
      </c>
      <c r="L145" s="21">
        <f>IF($A145&amp;$B145="","",IF(OR(TRIM($F145&amp;"")&lt;&gt;"",N($K145)&gt;0),"Yes","No"))</f>
        <v/>
      </c>
      <c r="M145" s="21">
        <f>IF(UPPER(TRIM($F145&amp;""))="YES","Yes",IF(UPPER(TRIM($F145&amp;""))="NO","No",IF(N($K145)&gt;0,IFERROR(INDEX('Paste your export here'!$AI$2:$AI$301,MATCH($A145,'Paste your export here'!$AG$2:$AG$301,0)),""),"")))</f>
        <v/>
      </c>
      <c r="N145" s="21">
        <f>IF($M145="Yes",IF(UPPER(TRIM($F145&amp;""))="YES",MAX(1,N($G145)),IFERROR(INDEX('Paste your export here'!$AO$2:$AO$301,MATCH($A145,'Paste your export here'!$AG$2:$AG$301,0)),1)),IF($M145="No",0,""))</f>
        <v/>
      </c>
      <c r="O145" s="22">
        <f>IF($M145&lt;&gt;"Yes","",IF(UPPER(TRIM($F145&amp;""))="YES",TRIM($H145&amp;""),IFERROR(INDEX('Paste your export here'!$AL$2:$AL$301,MATCH($A145,'Paste your export here'!$AG$2:$AG$301,0))&amp;"","")))</f>
        <v/>
      </c>
      <c r="P145" s="22">
        <f>IF(OR($M145&lt;&gt;"Yes",UPPER(TRIM($F145&amp;""))="YES"),"",IFERROR(INDEX('Paste your export here'!$AK$2:$AK$301,MATCH($A145,'Paste your export here'!$AG$2:$AG$301,0))&amp;"",""))</f>
        <v/>
      </c>
      <c r="Q145" s="22">
        <f>IF($M145&lt;&gt;"Yes","",IF(UPPER(TRIM($F145&amp;""))="YES",TRIM($I145&amp;""),IFERROR(INDEX('Paste your export here'!$AM$2:$AM$301,MATCH($A145,'Paste your export here'!$AG$2:$AG$301,0))&amp;"","")))</f>
        <v/>
      </c>
      <c r="R145" s="22">
        <f>IF(N($K145)=0,"",IFERROR(INDEX('Paste your export here'!$AN$2:$AN$301,MATCH($A145,'Paste your export here'!$AG$2:$AG$301,0))&amp;"",""))</f>
        <v/>
      </c>
      <c r="S145" s="21">
        <f>IF($A145&amp;$B145="","",IF($L145="No",IF(TRIM($E145&amp;"")="","Not invited yet","Chase reply"),IF(AND(ISNUMBER($C145),N($N145)&gt;$C145),"Over party size",IF(AND($P145&lt;&gt;"",UPPER(TRIM($D145&amp;""))&lt;&gt;"YES"),"Check plus-one",IF(N($K145)&gt;1,"Two replies","")))))</f>
        <v/>
      </c>
      <c r="T145" s="22">
        <f>IF(OR($A145="",TRIM(Settings!$B$2&amp;"")=""),"",TRIM(Settings!$B$2)&amp;IF(ISNUMBER(FIND("?",Settings!$B$2)),"&amp;","?")&amp;TRIM(Settings!$B$3)&amp;"="&amp;TRIM($A145))</f>
        <v/>
      </c>
    </row>
    <row r="146">
      <c r="A146" s="23" t="n"/>
      <c r="B146" s="24" t="n"/>
      <c r="C146" s="23" t="n"/>
      <c r="D146" s="23" t="n"/>
      <c r="E146" s="25" t="n"/>
      <c r="F146" s="23" t="n"/>
      <c r="G146" s="23" t="n"/>
      <c r="H146" s="24" t="n"/>
      <c r="I146" s="24" t="n"/>
      <c r="J146" s="24" t="n"/>
      <c r="K146" s="21">
        <f>IF($A146="","",COUNTIF('Paste your export here'!$AE$2:$AE$301,$A146))</f>
        <v/>
      </c>
      <c r="L146" s="21">
        <f>IF($A146&amp;$B146="","",IF(OR(TRIM($F146&amp;"")&lt;&gt;"",N($K146)&gt;0),"Yes","No"))</f>
        <v/>
      </c>
      <c r="M146" s="21">
        <f>IF(UPPER(TRIM($F146&amp;""))="YES","Yes",IF(UPPER(TRIM($F146&amp;""))="NO","No",IF(N($K146)&gt;0,IFERROR(INDEX('Paste your export here'!$AI$2:$AI$301,MATCH($A146,'Paste your export here'!$AG$2:$AG$301,0)),""),"")))</f>
        <v/>
      </c>
      <c r="N146" s="21">
        <f>IF($M146="Yes",IF(UPPER(TRIM($F146&amp;""))="YES",MAX(1,N($G146)),IFERROR(INDEX('Paste your export here'!$AO$2:$AO$301,MATCH($A146,'Paste your export here'!$AG$2:$AG$301,0)),1)),IF($M146="No",0,""))</f>
        <v/>
      </c>
      <c r="O146" s="22">
        <f>IF($M146&lt;&gt;"Yes","",IF(UPPER(TRIM($F146&amp;""))="YES",TRIM($H146&amp;""),IFERROR(INDEX('Paste your export here'!$AL$2:$AL$301,MATCH($A146,'Paste your export here'!$AG$2:$AG$301,0))&amp;"","")))</f>
        <v/>
      </c>
      <c r="P146" s="22">
        <f>IF(OR($M146&lt;&gt;"Yes",UPPER(TRIM($F146&amp;""))="YES"),"",IFERROR(INDEX('Paste your export here'!$AK$2:$AK$301,MATCH($A146,'Paste your export here'!$AG$2:$AG$301,0))&amp;"",""))</f>
        <v/>
      </c>
      <c r="Q146" s="22">
        <f>IF($M146&lt;&gt;"Yes","",IF(UPPER(TRIM($F146&amp;""))="YES",TRIM($I146&amp;""),IFERROR(INDEX('Paste your export here'!$AM$2:$AM$301,MATCH($A146,'Paste your export here'!$AG$2:$AG$301,0))&amp;"","")))</f>
        <v/>
      </c>
      <c r="R146" s="22">
        <f>IF(N($K146)=0,"",IFERROR(INDEX('Paste your export here'!$AN$2:$AN$301,MATCH($A146,'Paste your export here'!$AG$2:$AG$301,0))&amp;"",""))</f>
        <v/>
      </c>
      <c r="S146" s="21">
        <f>IF($A146&amp;$B146="","",IF($L146="No",IF(TRIM($E146&amp;"")="","Not invited yet","Chase reply"),IF(AND(ISNUMBER($C146),N($N146)&gt;$C146),"Over party size",IF(AND($P146&lt;&gt;"",UPPER(TRIM($D146&amp;""))&lt;&gt;"YES"),"Check plus-one",IF(N($K146)&gt;1,"Two replies","")))))</f>
        <v/>
      </c>
      <c r="T146" s="22">
        <f>IF(OR($A146="",TRIM(Settings!$B$2&amp;"")=""),"",TRIM(Settings!$B$2)&amp;IF(ISNUMBER(FIND("?",Settings!$B$2)),"&amp;","?")&amp;TRIM(Settings!$B$3)&amp;"="&amp;TRIM($A146))</f>
        <v/>
      </c>
    </row>
    <row r="147">
      <c r="A147" s="23" t="n"/>
      <c r="B147" s="24" t="n"/>
      <c r="C147" s="23" t="n"/>
      <c r="D147" s="23" t="n"/>
      <c r="E147" s="25" t="n"/>
      <c r="F147" s="23" t="n"/>
      <c r="G147" s="23" t="n"/>
      <c r="H147" s="24" t="n"/>
      <c r="I147" s="24" t="n"/>
      <c r="J147" s="24" t="n"/>
      <c r="K147" s="21">
        <f>IF($A147="","",COUNTIF('Paste your export here'!$AE$2:$AE$301,$A147))</f>
        <v/>
      </c>
      <c r="L147" s="21">
        <f>IF($A147&amp;$B147="","",IF(OR(TRIM($F147&amp;"")&lt;&gt;"",N($K147)&gt;0),"Yes","No"))</f>
        <v/>
      </c>
      <c r="M147" s="21">
        <f>IF(UPPER(TRIM($F147&amp;""))="YES","Yes",IF(UPPER(TRIM($F147&amp;""))="NO","No",IF(N($K147)&gt;0,IFERROR(INDEX('Paste your export here'!$AI$2:$AI$301,MATCH($A147,'Paste your export here'!$AG$2:$AG$301,0)),""),"")))</f>
        <v/>
      </c>
      <c r="N147" s="21">
        <f>IF($M147="Yes",IF(UPPER(TRIM($F147&amp;""))="YES",MAX(1,N($G147)),IFERROR(INDEX('Paste your export here'!$AO$2:$AO$301,MATCH($A147,'Paste your export here'!$AG$2:$AG$301,0)),1)),IF($M147="No",0,""))</f>
        <v/>
      </c>
      <c r="O147" s="22">
        <f>IF($M147&lt;&gt;"Yes","",IF(UPPER(TRIM($F147&amp;""))="YES",TRIM($H147&amp;""),IFERROR(INDEX('Paste your export here'!$AL$2:$AL$301,MATCH($A147,'Paste your export here'!$AG$2:$AG$301,0))&amp;"","")))</f>
        <v/>
      </c>
      <c r="P147" s="22">
        <f>IF(OR($M147&lt;&gt;"Yes",UPPER(TRIM($F147&amp;""))="YES"),"",IFERROR(INDEX('Paste your export here'!$AK$2:$AK$301,MATCH($A147,'Paste your export here'!$AG$2:$AG$301,0))&amp;"",""))</f>
        <v/>
      </c>
      <c r="Q147" s="22">
        <f>IF($M147&lt;&gt;"Yes","",IF(UPPER(TRIM($F147&amp;""))="YES",TRIM($I147&amp;""),IFERROR(INDEX('Paste your export here'!$AM$2:$AM$301,MATCH($A147,'Paste your export here'!$AG$2:$AG$301,0))&amp;"","")))</f>
        <v/>
      </c>
      <c r="R147" s="22">
        <f>IF(N($K147)=0,"",IFERROR(INDEX('Paste your export here'!$AN$2:$AN$301,MATCH($A147,'Paste your export here'!$AG$2:$AG$301,0))&amp;"",""))</f>
        <v/>
      </c>
      <c r="S147" s="21">
        <f>IF($A147&amp;$B147="","",IF($L147="No",IF(TRIM($E147&amp;"")="","Not invited yet","Chase reply"),IF(AND(ISNUMBER($C147),N($N147)&gt;$C147),"Over party size",IF(AND($P147&lt;&gt;"",UPPER(TRIM($D147&amp;""))&lt;&gt;"YES"),"Check plus-one",IF(N($K147)&gt;1,"Two replies","")))))</f>
        <v/>
      </c>
      <c r="T147" s="22">
        <f>IF(OR($A147="",TRIM(Settings!$B$2&amp;"")=""),"",TRIM(Settings!$B$2)&amp;IF(ISNUMBER(FIND("?",Settings!$B$2)),"&amp;","?")&amp;TRIM(Settings!$B$3)&amp;"="&amp;TRIM($A147))</f>
        <v/>
      </c>
    </row>
    <row r="148">
      <c r="A148" s="23" t="n"/>
      <c r="B148" s="24" t="n"/>
      <c r="C148" s="23" t="n"/>
      <c r="D148" s="23" t="n"/>
      <c r="E148" s="25" t="n"/>
      <c r="F148" s="23" t="n"/>
      <c r="G148" s="23" t="n"/>
      <c r="H148" s="24" t="n"/>
      <c r="I148" s="24" t="n"/>
      <c r="J148" s="24" t="n"/>
      <c r="K148" s="21">
        <f>IF($A148="","",COUNTIF('Paste your export here'!$AE$2:$AE$301,$A148))</f>
        <v/>
      </c>
      <c r="L148" s="21">
        <f>IF($A148&amp;$B148="","",IF(OR(TRIM($F148&amp;"")&lt;&gt;"",N($K148)&gt;0),"Yes","No"))</f>
        <v/>
      </c>
      <c r="M148" s="21">
        <f>IF(UPPER(TRIM($F148&amp;""))="YES","Yes",IF(UPPER(TRIM($F148&amp;""))="NO","No",IF(N($K148)&gt;0,IFERROR(INDEX('Paste your export here'!$AI$2:$AI$301,MATCH($A148,'Paste your export here'!$AG$2:$AG$301,0)),""),"")))</f>
        <v/>
      </c>
      <c r="N148" s="21">
        <f>IF($M148="Yes",IF(UPPER(TRIM($F148&amp;""))="YES",MAX(1,N($G148)),IFERROR(INDEX('Paste your export here'!$AO$2:$AO$301,MATCH($A148,'Paste your export here'!$AG$2:$AG$301,0)),1)),IF($M148="No",0,""))</f>
        <v/>
      </c>
      <c r="O148" s="22">
        <f>IF($M148&lt;&gt;"Yes","",IF(UPPER(TRIM($F148&amp;""))="YES",TRIM($H148&amp;""),IFERROR(INDEX('Paste your export here'!$AL$2:$AL$301,MATCH($A148,'Paste your export here'!$AG$2:$AG$301,0))&amp;"","")))</f>
        <v/>
      </c>
      <c r="P148" s="22">
        <f>IF(OR($M148&lt;&gt;"Yes",UPPER(TRIM($F148&amp;""))="YES"),"",IFERROR(INDEX('Paste your export here'!$AK$2:$AK$301,MATCH($A148,'Paste your export here'!$AG$2:$AG$301,0))&amp;"",""))</f>
        <v/>
      </c>
      <c r="Q148" s="22">
        <f>IF($M148&lt;&gt;"Yes","",IF(UPPER(TRIM($F148&amp;""))="YES",TRIM($I148&amp;""),IFERROR(INDEX('Paste your export here'!$AM$2:$AM$301,MATCH($A148,'Paste your export here'!$AG$2:$AG$301,0))&amp;"","")))</f>
        <v/>
      </c>
      <c r="R148" s="22">
        <f>IF(N($K148)=0,"",IFERROR(INDEX('Paste your export here'!$AN$2:$AN$301,MATCH($A148,'Paste your export here'!$AG$2:$AG$301,0))&amp;"",""))</f>
        <v/>
      </c>
      <c r="S148" s="21">
        <f>IF($A148&amp;$B148="","",IF($L148="No",IF(TRIM($E148&amp;"")="","Not invited yet","Chase reply"),IF(AND(ISNUMBER($C148),N($N148)&gt;$C148),"Over party size",IF(AND($P148&lt;&gt;"",UPPER(TRIM($D148&amp;""))&lt;&gt;"YES"),"Check plus-one",IF(N($K148)&gt;1,"Two replies","")))))</f>
        <v/>
      </c>
      <c r="T148" s="22">
        <f>IF(OR($A148="",TRIM(Settings!$B$2&amp;"")=""),"",TRIM(Settings!$B$2)&amp;IF(ISNUMBER(FIND("?",Settings!$B$2)),"&amp;","?")&amp;TRIM(Settings!$B$3)&amp;"="&amp;TRIM($A148))</f>
        <v/>
      </c>
    </row>
    <row r="149">
      <c r="A149" s="23" t="n"/>
      <c r="B149" s="24" t="n"/>
      <c r="C149" s="23" t="n"/>
      <c r="D149" s="23" t="n"/>
      <c r="E149" s="25" t="n"/>
      <c r="F149" s="23" t="n"/>
      <c r="G149" s="23" t="n"/>
      <c r="H149" s="24" t="n"/>
      <c r="I149" s="24" t="n"/>
      <c r="J149" s="24" t="n"/>
      <c r="K149" s="21">
        <f>IF($A149="","",COUNTIF('Paste your export here'!$AE$2:$AE$301,$A149))</f>
        <v/>
      </c>
      <c r="L149" s="21">
        <f>IF($A149&amp;$B149="","",IF(OR(TRIM($F149&amp;"")&lt;&gt;"",N($K149)&gt;0),"Yes","No"))</f>
        <v/>
      </c>
      <c r="M149" s="21">
        <f>IF(UPPER(TRIM($F149&amp;""))="YES","Yes",IF(UPPER(TRIM($F149&amp;""))="NO","No",IF(N($K149)&gt;0,IFERROR(INDEX('Paste your export here'!$AI$2:$AI$301,MATCH($A149,'Paste your export here'!$AG$2:$AG$301,0)),""),"")))</f>
        <v/>
      </c>
      <c r="N149" s="21">
        <f>IF($M149="Yes",IF(UPPER(TRIM($F149&amp;""))="YES",MAX(1,N($G149)),IFERROR(INDEX('Paste your export here'!$AO$2:$AO$301,MATCH($A149,'Paste your export here'!$AG$2:$AG$301,0)),1)),IF($M149="No",0,""))</f>
        <v/>
      </c>
      <c r="O149" s="22">
        <f>IF($M149&lt;&gt;"Yes","",IF(UPPER(TRIM($F149&amp;""))="YES",TRIM($H149&amp;""),IFERROR(INDEX('Paste your export here'!$AL$2:$AL$301,MATCH($A149,'Paste your export here'!$AG$2:$AG$301,0))&amp;"","")))</f>
        <v/>
      </c>
      <c r="P149" s="22">
        <f>IF(OR($M149&lt;&gt;"Yes",UPPER(TRIM($F149&amp;""))="YES"),"",IFERROR(INDEX('Paste your export here'!$AK$2:$AK$301,MATCH($A149,'Paste your export here'!$AG$2:$AG$301,0))&amp;"",""))</f>
        <v/>
      </c>
      <c r="Q149" s="22">
        <f>IF($M149&lt;&gt;"Yes","",IF(UPPER(TRIM($F149&amp;""))="YES",TRIM($I149&amp;""),IFERROR(INDEX('Paste your export here'!$AM$2:$AM$301,MATCH($A149,'Paste your export here'!$AG$2:$AG$301,0))&amp;"","")))</f>
        <v/>
      </c>
      <c r="R149" s="22">
        <f>IF(N($K149)=0,"",IFERROR(INDEX('Paste your export here'!$AN$2:$AN$301,MATCH($A149,'Paste your export here'!$AG$2:$AG$301,0))&amp;"",""))</f>
        <v/>
      </c>
      <c r="S149" s="21">
        <f>IF($A149&amp;$B149="","",IF($L149="No",IF(TRIM($E149&amp;"")="","Not invited yet","Chase reply"),IF(AND(ISNUMBER($C149),N($N149)&gt;$C149),"Over party size",IF(AND($P149&lt;&gt;"",UPPER(TRIM($D149&amp;""))&lt;&gt;"YES"),"Check plus-one",IF(N($K149)&gt;1,"Two replies","")))))</f>
        <v/>
      </c>
      <c r="T149" s="22">
        <f>IF(OR($A149="",TRIM(Settings!$B$2&amp;"")=""),"",TRIM(Settings!$B$2)&amp;IF(ISNUMBER(FIND("?",Settings!$B$2)),"&amp;","?")&amp;TRIM(Settings!$B$3)&amp;"="&amp;TRIM($A149))</f>
        <v/>
      </c>
    </row>
    <row r="150">
      <c r="A150" s="23" t="n"/>
      <c r="B150" s="24" t="n"/>
      <c r="C150" s="23" t="n"/>
      <c r="D150" s="23" t="n"/>
      <c r="E150" s="25" t="n"/>
      <c r="F150" s="23" t="n"/>
      <c r="G150" s="23" t="n"/>
      <c r="H150" s="24" t="n"/>
      <c r="I150" s="24" t="n"/>
      <c r="J150" s="24" t="n"/>
      <c r="K150" s="21">
        <f>IF($A150="","",COUNTIF('Paste your export here'!$AE$2:$AE$301,$A150))</f>
        <v/>
      </c>
      <c r="L150" s="21">
        <f>IF($A150&amp;$B150="","",IF(OR(TRIM($F150&amp;"")&lt;&gt;"",N($K150)&gt;0),"Yes","No"))</f>
        <v/>
      </c>
      <c r="M150" s="21">
        <f>IF(UPPER(TRIM($F150&amp;""))="YES","Yes",IF(UPPER(TRIM($F150&amp;""))="NO","No",IF(N($K150)&gt;0,IFERROR(INDEX('Paste your export here'!$AI$2:$AI$301,MATCH($A150,'Paste your export here'!$AG$2:$AG$301,0)),""),"")))</f>
        <v/>
      </c>
      <c r="N150" s="21">
        <f>IF($M150="Yes",IF(UPPER(TRIM($F150&amp;""))="YES",MAX(1,N($G150)),IFERROR(INDEX('Paste your export here'!$AO$2:$AO$301,MATCH($A150,'Paste your export here'!$AG$2:$AG$301,0)),1)),IF($M150="No",0,""))</f>
        <v/>
      </c>
      <c r="O150" s="22">
        <f>IF($M150&lt;&gt;"Yes","",IF(UPPER(TRIM($F150&amp;""))="YES",TRIM($H150&amp;""),IFERROR(INDEX('Paste your export here'!$AL$2:$AL$301,MATCH($A150,'Paste your export here'!$AG$2:$AG$301,0))&amp;"","")))</f>
        <v/>
      </c>
      <c r="P150" s="22">
        <f>IF(OR($M150&lt;&gt;"Yes",UPPER(TRIM($F150&amp;""))="YES"),"",IFERROR(INDEX('Paste your export here'!$AK$2:$AK$301,MATCH($A150,'Paste your export here'!$AG$2:$AG$301,0))&amp;"",""))</f>
        <v/>
      </c>
      <c r="Q150" s="22">
        <f>IF($M150&lt;&gt;"Yes","",IF(UPPER(TRIM($F150&amp;""))="YES",TRIM($I150&amp;""),IFERROR(INDEX('Paste your export here'!$AM$2:$AM$301,MATCH($A150,'Paste your export here'!$AG$2:$AG$301,0))&amp;"","")))</f>
        <v/>
      </c>
      <c r="R150" s="22">
        <f>IF(N($K150)=0,"",IFERROR(INDEX('Paste your export here'!$AN$2:$AN$301,MATCH($A150,'Paste your export here'!$AG$2:$AG$301,0))&amp;"",""))</f>
        <v/>
      </c>
      <c r="S150" s="21">
        <f>IF($A150&amp;$B150="","",IF($L150="No",IF(TRIM($E150&amp;"")="","Not invited yet","Chase reply"),IF(AND(ISNUMBER($C150),N($N150)&gt;$C150),"Over party size",IF(AND($P150&lt;&gt;"",UPPER(TRIM($D150&amp;""))&lt;&gt;"YES"),"Check plus-one",IF(N($K150)&gt;1,"Two replies","")))))</f>
        <v/>
      </c>
      <c r="T150" s="22">
        <f>IF(OR($A150="",TRIM(Settings!$B$2&amp;"")=""),"",TRIM(Settings!$B$2)&amp;IF(ISNUMBER(FIND("?",Settings!$B$2)),"&amp;","?")&amp;TRIM(Settings!$B$3)&amp;"="&amp;TRIM($A150))</f>
        <v/>
      </c>
    </row>
    <row r="151">
      <c r="A151" s="23" t="n"/>
      <c r="B151" s="24" t="n"/>
      <c r="C151" s="23" t="n"/>
      <c r="D151" s="23" t="n"/>
      <c r="E151" s="25" t="n"/>
      <c r="F151" s="23" t="n"/>
      <c r="G151" s="23" t="n"/>
      <c r="H151" s="24" t="n"/>
      <c r="I151" s="24" t="n"/>
      <c r="J151" s="24" t="n"/>
      <c r="K151" s="21">
        <f>IF($A151="","",COUNTIF('Paste your export here'!$AE$2:$AE$301,$A151))</f>
        <v/>
      </c>
      <c r="L151" s="21">
        <f>IF($A151&amp;$B151="","",IF(OR(TRIM($F151&amp;"")&lt;&gt;"",N($K151)&gt;0),"Yes","No"))</f>
        <v/>
      </c>
      <c r="M151" s="21">
        <f>IF(UPPER(TRIM($F151&amp;""))="YES","Yes",IF(UPPER(TRIM($F151&amp;""))="NO","No",IF(N($K151)&gt;0,IFERROR(INDEX('Paste your export here'!$AI$2:$AI$301,MATCH($A151,'Paste your export here'!$AG$2:$AG$301,0)),""),"")))</f>
        <v/>
      </c>
      <c r="N151" s="21">
        <f>IF($M151="Yes",IF(UPPER(TRIM($F151&amp;""))="YES",MAX(1,N($G151)),IFERROR(INDEX('Paste your export here'!$AO$2:$AO$301,MATCH($A151,'Paste your export here'!$AG$2:$AG$301,0)),1)),IF($M151="No",0,""))</f>
        <v/>
      </c>
      <c r="O151" s="22">
        <f>IF($M151&lt;&gt;"Yes","",IF(UPPER(TRIM($F151&amp;""))="YES",TRIM($H151&amp;""),IFERROR(INDEX('Paste your export here'!$AL$2:$AL$301,MATCH($A151,'Paste your export here'!$AG$2:$AG$301,0))&amp;"","")))</f>
        <v/>
      </c>
      <c r="P151" s="22">
        <f>IF(OR($M151&lt;&gt;"Yes",UPPER(TRIM($F151&amp;""))="YES"),"",IFERROR(INDEX('Paste your export here'!$AK$2:$AK$301,MATCH($A151,'Paste your export here'!$AG$2:$AG$301,0))&amp;"",""))</f>
        <v/>
      </c>
      <c r="Q151" s="22">
        <f>IF($M151&lt;&gt;"Yes","",IF(UPPER(TRIM($F151&amp;""))="YES",TRIM($I151&amp;""),IFERROR(INDEX('Paste your export here'!$AM$2:$AM$301,MATCH($A151,'Paste your export here'!$AG$2:$AG$301,0))&amp;"","")))</f>
        <v/>
      </c>
      <c r="R151" s="22">
        <f>IF(N($K151)=0,"",IFERROR(INDEX('Paste your export here'!$AN$2:$AN$301,MATCH($A151,'Paste your export here'!$AG$2:$AG$301,0))&amp;"",""))</f>
        <v/>
      </c>
      <c r="S151" s="21">
        <f>IF($A151&amp;$B151="","",IF($L151="No",IF(TRIM($E151&amp;"")="","Not invited yet","Chase reply"),IF(AND(ISNUMBER($C151),N($N151)&gt;$C151),"Over party size",IF(AND($P151&lt;&gt;"",UPPER(TRIM($D151&amp;""))&lt;&gt;"YES"),"Check plus-one",IF(N($K151)&gt;1,"Two replies","")))))</f>
        <v/>
      </c>
      <c r="T151" s="22">
        <f>IF(OR($A151="",TRIM(Settings!$B$2&amp;"")=""),"",TRIM(Settings!$B$2)&amp;IF(ISNUMBER(FIND("?",Settings!$B$2)),"&amp;","?")&amp;TRIM(Settings!$B$3)&amp;"="&amp;TRIM($A151))</f>
        <v/>
      </c>
    </row>
    <row r="152">
      <c r="A152" s="23" t="n"/>
      <c r="B152" s="24" t="n"/>
      <c r="C152" s="23" t="n"/>
      <c r="D152" s="23" t="n"/>
      <c r="E152" s="25" t="n"/>
      <c r="F152" s="23" t="n"/>
      <c r="G152" s="23" t="n"/>
      <c r="H152" s="24" t="n"/>
      <c r="I152" s="24" t="n"/>
      <c r="J152" s="24" t="n"/>
      <c r="K152" s="21">
        <f>IF($A152="","",COUNTIF('Paste your export here'!$AE$2:$AE$301,$A152))</f>
        <v/>
      </c>
      <c r="L152" s="21">
        <f>IF($A152&amp;$B152="","",IF(OR(TRIM($F152&amp;"")&lt;&gt;"",N($K152)&gt;0),"Yes","No"))</f>
        <v/>
      </c>
      <c r="M152" s="21">
        <f>IF(UPPER(TRIM($F152&amp;""))="YES","Yes",IF(UPPER(TRIM($F152&amp;""))="NO","No",IF(N($K152)&gt;0,IFERROR(INDEX('Paste your export here'!$AI$2:$AI$301,MATCH($A152,'Paste your export here'!$AG$2:$AG$301,0)),""),"")))</f>
        <v/>
      </c>
      <c r="N152" s="21">
        <f>IF($M152="Yes",IF(UPPER(TRIM($F152&amp;""))="YES",MAX(1,N($G152)),IFERROR(INDEX('Paste your export here'!$AO$2:$AO$301,MATCH($A152,'Paste your export here'!$AG$2:$AG$301,0)),1)),IF($M152="No",0,""))</f>
        <v/>
      </c>
      <c r="O152" s="22">
        <f>IF($M152&lt;&gt;"Yes","",IF(UPPER(TRIM($F152&amp;""))="YES",TRIM($H152&amp;""),IFERROR(INDEX('Paste your export here'!$AL$2:$AL$301,MATCH($A152,'Paste your export here'!$AG$2:$AG$301,0))&amp;"","")))</f>
        <v/>
      </c>
      <c r="P152" s="22">
        <f>IF(OR($M152&lt;&gt;"Yes",UPPER(TRIM($F152&amp;""))="YES"),"",IFERROR(INDEX('Paste your export here'!$AK$2:$AK$301,MATCH($A152,'Paste your export here'!$AG$2:$AG$301,0))&amp;"",""))</f>
        <v/>
      </c>
      <c r="Q152" s="22">
        <f>IF($M152&lt;&gt;"Yes","",IF(UPPER(TRIM($F152&amp;""))="YES",TRIM($I152&amp;""),IFERROR(INDEX('Paste your export here'!$AM$2:$AM$301,MATCH($A152,'Paste your export here'!$AG$2:$AG$301,0))&amp;"","")))</f>
        <v/>
      </c>
      <c r="R152" s="22">
        <f>IF(N($K152)=0,"",IFERROR(INDEX('Paste your export here'!$AN$2:$AN$301,MATCH($A152,'Paste your export here'!$AG$2:$AG$301,0))&amp;"",""))</f>
        <v/>
      </c>
      <c r="S152" s="21">
        <f>IF($A152&amp;$B152="","",IF($L152="No",IF(TRIM($E152&amp;"")="","Not invited yet","Chase reply"),IF(AND(ISNUMBER($C152),N($N152)&gt;$C152),"Over party size",IF(AND($P152&lt;&gt;"",UPPER(TRIM($D152&amp;""))&lt;&gt;"YES"),"Check plus-one",IF(N($K152)&gt;1,"Two replies","")))))</f>
        <v/>
      </c>
      <c r="T152" s="22">
        <f>IF(OR($A152="",TRIM(Settings!$B$2&amp;"")=""),"",TRIM(Settings!$B$2)&amp;IF(ISNUMBER(FIND("?",Settings!$B$2)),"&amp;","?")&amp;TRIM(Settings!$B$3)&amp;"="&amp;TRIM($A152))</f>
        <v/>
      </c>
    </row>
    <row r="153">
      <c r="A153" s="23" t="n"/>
      <c r="B153" s="24" t="n"/>
      <c r="C153" s="23" t="n"/>
      <c r="D153" s="23" t="n"/>
      <c r="E153" s="25" t="n"/>
      <c r="F153" s="23" t="n"/>
      <c r="G153" s="23" t="n"/>
      <c r="H153" s="24" t="n"/>
      <c r="I153" s="24" t="n"/>
      <c r="J153" s="24" t="n"/>
      <c r="K153" s="21">
        <f>IF($A153="","",COUNTIF('Paste your export here'!$AE$2:$AE$301,$A153))</f>
        <v/>
      </c>
      <c r="L153" s="21">
        <f>IF($A153&amp;$B153="","",IF(OR(TRIM($F153&amp;"")&lt;&gt;"",N($K153)&gt;0),"Yes","No"))</f>
        <v/>
      </c>
      <c r="M153" s="21">
        <f>IF(UPPER(TRIM($F153&amp;""))="YES","Yes",IF(UPPER(TRIM($F153&amp;""))="NO","No",IF(N($K153)&gt;0,IFERROR(INDEX('Paste your export here'!$AI$2:$AI$301,MATCH($A153,'Paste your export here'!$AG$2:$AG$301,0)),""),"")))</f>
        <v/>
      </c>
      <c r="N153" s="21">
        <f>IF($M153="Yes",IF(UPPER(TRIM($F153&amp;""))="YES",MAX(1,N($G153)),IFERROR(INDEX('Paste your export here'!$AO$2:$AO$301,MATCH($A153,'Paste your export here'!$AG$2:$AG$301,0)),1)),IF($M153="No",0,""))</f>
        <v/>
      </c>
      <c r="O153" s="22">
        <f>IF($M153&lt;&gt;"Yes","",IF(UPPER(TRIM($F153&amp;""))="YES",TRIM($H153&amp;""),IFERROR(INDEX('Paste your export here'!$AL$2:$AL$301,MATCH($A153,'Paste your export here'!$AG$2:$AG$301,0))&amp;"","")))</f>
        <v/>
      </c>
      <c r="P153" s="22">
        <f>IF(OR($M153&lt;&gt;"Yes",UPPER(TRIM($F153&amp;""))="YES"),"",IFERROR(INDEX('Paste your export here'!$AK$2:$AK$301,MATCH($A153,'Paste your export here'!$AG$2:$AG$301,0))&amp;"",""))</f>
        <v/>
      </c>
      <c r="Q153" s="22">
        <f>IF($M153&lt;&gt;"Yes","",IF(UPPER(TRIM($F153&amp;""))="YES",TRIM($I153&amp;""),IFERROR(INDEX('Paste your export here'!$AM$2:$AM$301,MATCH($A153,'Paste your export here'!$AG$2:$AG$301,0))&amp;"","")))</f>
        <v/>
      </c>
      <c r="R153" s="22">
        <f>IF(N($K153)=0,"",IFERROR(INDEX('Paste your export here'!$AN$2:$AN$301,MATCH($A153,'Paste your export here'!$AG$2:$AG$301,0))&amp;"",""))</f>
        <v/>
      </c>
      <c r="S153" s="21">
        <f>IF($A153&amp;$B153="","",IF($L153="No",IF(TRIM($E153&amp;"")="","Not invited yet","Chase reply"),IF(AND(ISNUMBER($C153),N($N153)&gt;$C153),"Over party size",IF(AND($P153&lt;&gt;"",UPPER(TRIM($D153&amp;""))&lt;&gt;"YES"),"Check plus-one",IF(N($K153)&gt;1,"Two replies","")))))</f>
        <v/>
      </c>
      <c r="T153" s="22">
        <f>IF(OR($A153="",TRIM(Settings!$B$2&amp;"")=""),"",TRIM(Settings!$B$2)&amp;IF(ISNUMBER(FIND("?",Settings!$B$2)),"&amp;","?")&amp;TRIM(Settings!$B$3)&amp;"="&amp;TRIM($A153))</f>
        <v/>
      </c>
    </row>
    <row r="154">
      <c r="A154" s="23" t="n"/>
      <c r="B154" s="24" t="n"/>
      <c r="C154" s="23" t="n"/>
      <c r="D154" s="23" t="n"/>
      <c r="E154" s="25" t="n"/>
      <c r="F154" s="23" t="n"/>
      <c r="G154" s="23" t="n"/>
      <c r="H154" s="24" t="n"/>
      <c r="I154" s="24" t="n"/>
      <c r="J154" s="24" t="n"/>
      <c r="K154" s="21">
        <f>IF($A154="","",COUNTIF('Paste your export here'!$AE$2:$AE$301,$A154))</f>
        <v/>
      </c>
      <c r="L154" s="21">
        <f>IF($A154&amp;$B154="","",IF(OR(TRIM($F154&amp;"")&lt;&gt;"",N($K154)&gt;0),"Yes","No"))</f>
        <v/>
      </c>
      <c r="M154" s="21">
        <f>IF(UPPER(TRIM($F154&amp;""))="YES","Yes",IF(UPPER(TRIM($F154&amp;""))="NO","No",IF(N($K154)&gt;0,IFERROR(INDEX('Paste your export here'!$AI$2:$AI$301,MATCH($A154,'Paste your export here'!$AG$2:$AG$301,0)),""),"")))</f>
        <v/>
      </c>
      <c r="N154" s="21">
        <f>IF($M154="Yes",IF(UPPER(TRIM($F154&amp;""))="YES",MAX(1,N($G154)),IFERROR(INDEX('Paste your export here'!$AO$2:$AO$301,MATCH($A154,'Paste your export here'!$AG$2:$AG$301,0)),1)),IF($M154="No",0,""))</f>
        <v/>
      </c>
      <c r="O154" s="22">
        <f>IF($M154&lt;&gt;"Yes","",IF(UPPER(TRIM($F154&amp;""))="YES",TRIM($H154&amp;""),IFERROR(INDEX('Paste your export here'!$AL$2:$AL$301,MATCH($A154,'Paste your export here'!$AG$2:$AG$301,0))&amp;"","")))</f>
        <v/>
      </c>
      <c r="P154" s="22">
        <f>IF(OR($M154&lt;&gt;"Yes",UPPER(TRIM($F154&amp;""))="YES"),"",IFERROR(INDEX('Paste your export here'!$AK$2:$AK$301,MATCH($A154,'Paste your export here'!$AG$2:$AG$301,0))&amp;"",""))</f>
        <v/>
      </c>
      <c r="Q154" s="22">
        <f>IF($M154&lt;&gt;"Yes","",IF(UPPER(TRIM($F154&amp;""))="YES",TRIM($I154&amp;""),IFERROR(INDEX('Paste your export here'!$AM$2:$AM$301,MATCH($A154,'Paste your export here'!$AG$2:$AG$301,0))&amp;"","")))</f>
        <v/>
      </c>
      <c r="R154" s="22">
        <f>IF(N($K154)=0,"",IFERROR(INDEX('Paste your export here'!$AN$2:$AN$301,MATCH($A154,'Paste your export here'!$AG$2:$AG$301,0))&amp;"",""))</f>
        <v/>
      </c>
      <c r="S154" s="21">
        <f>IF($A154&amp;$B154="","",IF($L154="No",IF(TRIM($E154&amp;"")="","Not invited yet","Chase reply"),IF(AND(ISNUMBER($C154),N($N154)&gt;$C154),"Over party size",IF(AND($P154&lt;&gt;"",UPPER(TRIM($D154&amp;""))&lt;&gt;"YES"),"Check plus-one",IF(N($K154)&gt;1,"Two replies","")))))</f>
        <v/>
      </c>
      <c r="T154" s="22">
        <f>IF(OR($A154="",TRIM(Settings!$B$2&amp;"")=""),"",TRIM(Settings!$B$2)&amp;IF(ISNUMBER(FIND("?",Settings!$B$2)),"&amp;","?")&amp;TRIM(Settings!$B$3)&amp;"="&amp;TRIM($A154))</f>
        <v/>
      </c>
    </row>
    <row r="155">
      <c r="A155" s="23" t="n"/>
      <c r="B155" s="24" t="n"/>
      <c r="C155" s="23" t="n"/>
      <c r="D155" s="23" t="n"/>
      <c r="E155" s="25" t="n"/>
      <c r="F155" s="23" t="n"/>
      <c r="G155" s="23" t="n"/>
      <c r="H155" s="24" t="n"/>
      <c r="I155" s="24" t="n"/>
      <c r="J155" s="24" t="n"/>
      <c r="K155" s="21">
        <f>IF($A155="","",COUNTIF('Paste your export here'!$AE$2:$AE$301,$A155))</f>
        <v/>
      </c>
      <c r="L155" s="21">
        <f>IF($A155&amp;$B155="","",IF(OR(TRIM($F155&amp;"")&lt;&gt;"",N($K155)&gt;0),"Yes","No"))</f>
        <v/>
      </c>
      <c r="M155" s="21">
        <f>IF(UPPER(TRIM($F155&amp;""))="YES","Yes",IF(UPPER(TRIM($F155&amp;""))="NO","No",IF(N($K155)&gt;0,IFERROR(INDEX('Paste your export here'!$AI$2:$AI$301,MATCH($A155,'Paste your export here'!$AG$2:$AG$301,0)),""),"")))</f>
        <v/>
      </c>
      <c r="N155" s="21">
        <f>IF($M155="Yes",IF(UPPER(TRIM($F155&amp;""))="YES",MAX(1,N($G155)),IFERROR(INDEX('Paste your export here'!$AO$2:$AO$301,MATCH($A155,'Paste your export here'!$AG$2:$AG$301,0)),1)),IF($M155="No",0,""))</f>
        <v/>
      </c>
      <c r="O155" s="22">
        <f>IF($M155&lt;&gt;"Yes","",IF(UPPER(TRIM($F155&amp;""))="YES",TRIM($H155&amp;""),IFERROR(INDEX('Paste your export here'!$AL$2:$AL$301,MATCH($A155,'Paste your export here'!$AG$2:$AG$301,0))&amp;"","")))</f>
        <v/>
      </c>
      <c r="P155" s="22">
        <f>IF(OR($M155&lt;&gt;"Yes",UPPER(TRIM($F155&amp;""))="YES"),"",IFERROR(INDEX('Paste your export here'!$AK$2:$AK$301,MATCH($A155,'Paste your export here'!$AG$2:$AG$301,0))&amp;"",""))</f>
        <v/>
      </c>
      <c r="Q155" s="22">
        <f>IF($M155&lt;&gt;"Yes","",IF(UPPER(TRIM($F155&amp;""))="YES",TRIM($I155&amp;""),IFERROR(INDEX('Paste your export here'!$AM$2:$AM$301,MATCH($A155,'Paste your export here'!$AG$2:$AG$301,0))&amp;"","")))</f>
        <v/>
      </c>
      <c r="R155" s="22">
        <f>IF(N($K155)=0,"",IFERROR(INDEX('Paste your export here'!$AN$2:$AN$301,MATCH($A155,'Paste your export here'!$AG$2:$AG$301,0))&amp;"",""))</f>
        <v/>
      </c>
      <c r="S155" s="21">
        <f>IF($A155&amp;$B155="","",IF($L155="No",IF(TRIM($E155&amp;"")="","Not invited yet","Chase reply"),IF(AND(ISNUMBER($C155),N($N155)&gt;$C155),"Over party size",IF(AND($P155&lt;&gt;"",UPPER(TRIM($D155&amp;""))&lt;&gt;"YES"),"Check plus-one",IF(N($K155)&gt;1,"Two replies","")))))</f>
        <v/>
      </c>
      <c r="T155" s="22">
        <f>IF(OR($A155="",TRIM(Settings!$B$2&amp;"")=""),"",TRIM(Settings!$B$2)&amp;IF(ISNUMBER(FIND("?",Settings!$B$2)),"&amp;","?")&amp;TRIM(Settings!$B$3)&amp;"="&amp;TRIM($A155))</f>
        <v/>
      </c>
    </row>
    <row r="156">
      <c r="A156" s="23" t="n"/>
      <c r="B156" s="24" t="n"/>
      <c r="C156" s="23" t="n"/>
      <c r="D156" s="23" t="n"/>
      <c r="E156" s="25" t="n"/>
      <c r="F156" s="23" t="n"/>
      <c r="G156" s="23" t="n"/>
      <c r="H156" s="24" t="n"/>
      <c r="I156" s="24" t="n"/>
      <c r="J156" s="24" t="n"/>
      <c r="K156" s="21">
        <f>IF($A156="","",COUNTIF('Paste your export here'!$AE$2:$AE$301,$A156))</f>
        <v/>
      </c>
      <c r="L156" s="21">
        <f>IF($A156&amp;$B156="","",IF(OR(TRIM($F156&amp;"")&lt;&gt;"",N($K156)&gt;0),"Yes","No"))</f>
        <v/>
      </c>
      <c r="M156" s="21">
        <f>IF(UPPER(TRIM($F156&amp;""))="YES","Yes",IF(UPPER(TRIM($F156&amp;""))="NO","No",IF(N($K156)&gt;0,IFERROR(INDEX('Paste your export here'!$AI$2:$AI$301,MATCH($A156,'Paste your export here'!$AG$2:$AG$301,0)),""),"")))</f>
        <v/>
      </c>
      <c r="N156" s="21">
        <f>IF($M156="Yes",IF(UPPER(TRIM($F156&amp;""))="YES",MAX(1,N($G156)),IFERROR(INDEX('Paste your export here'!$AO$2:$AO$301,MATCH($A156,'Paste your export here'!$AG$2:$AG$301,0)),1)),IF($M156="No",0,""))</f>
        <v/>
      </c>
      <c r="O156" s="22">
        <f>IF($M156&lt;&gt;"Yes","",IF(UPPER(TRIM($F156&amp;""))="YES",TRIM($H156&amp;""),IFERROR(INDEX('Paste your export here'!$AL$2:$AL$301,MATCH($A156,'Paste your export here'!$AG$2:$AG$301,0))&amp;"","")))</f>
        <v/>
      </c>
      <c r="P156" s="22">
        <f>IF(OR($M156&lt;&gt;"Yes",UPPER(TRIM($F156&amp;""))="YES"),"",IFERROR(INDEX('Paste your export here'!$AK$2:$AK$301,MATCH($A156,'Paste your export here'!$AG$2:$AG$301,0))&amp;"",""))</f>
        <v/>
      </c>
      <c r="Q156" s="22">
        <f>IF($M156&lt;&gt;"Yes","",IF(UPPER(TRIM($F156&amp;""))="YES",TRIM($I156&amp;""),IFERROR(INDEX('Paste your export here'!$AM$2:$AM$301,MATCH($A156,'Paste your export here'!$AG$2:$AG$301,0))&amp;"","")))</f>
        <v/>
      </c>
      <c r="R156" s="22">
        <f>IF(N($K156)=0,"",IFERROR(INDEX('Paste your export here'!$AN$2:$AN$301,MATCH($A156,'Paste your export here'!$AG$2:$AG$301,0))&amp;"",""))</f>
        <v/>
      </c>
      <c r="S156" s="21">
        <f>IF($A156&amp;$B156="","",IF($L156="No",IF(TRIM($E156&amp;"")="","Not invited yet","Chase reply"),IF(AND(ISNUMBER($C156),N($N156)&gt;$C156),"Over party size",IF(AND($P156&lt;&gt;"",UPPER(TRIM($D156&amp;""))&lt;&gt;"YES"),"Check plus-one",IF(N($K156)&gt;1,"Two replies","")))))</f>
        <v/>
      </c>
      <c r="T156" s="22">
        <f>IF(OR($A156="",TRIM(Settings!$B$2&amp;"")=""),"",TRIM(Settings!$B$2)&amp;IF(ISNUMBER(FIND("?",Settings!$B$2)),"&amp;","?")&amp;TRIM(Settings!$B$3)&amp;"="&amp;TRIM($A156))</f>
        <v/>
      </c>
    </row>
    <row r="157">
      <c r="A157" s="23" t="n"/>
      <c r="B157" s="24" t="n"/>
      <c r="C157" s="23" t="n"/>
      <c r="D157" s="23" t="n"/>
      <c r="E157" s="25" t="n"/>
      <c r="F157" s="23" t="n"/>
      <c r="G157" s="23" t="n"/>
      <c r="H157" s="24" t="n"/>
      <c r="I157" s="24" t="n"/>
      <c r="J157" s="24" t="n"/>
      <c r="K157" s="21">
        <f>IF($A157="","",COUNTIF('Paste your export here'!$AE$2:$AE$301,$A157))</f>
        <v/>
      </c>
      <c r="L157" s="21">
        <f>IF($A157&amp;$B157="","",IF(OR(TRIM($F157&amp;"")&lt;&gt;"",N($K157)&gt;0),"Yes","No"))</f>
        <v/>
      </c>
      <c r="M157" s="21">
        <f>IF(UPPER(TRIM($F157&amp;""))="YES","Yes",IF(UPPER(TRIM($F157&amp;""))="NO","No",IF(N($K157)&gt;0,IFERROR(INDEX('Paste your export here'!$AI$2:$AI$301,MATCH($A157,'Paste your export here'!$AG$2:$AG$301,0)),""),"")))</f>
        <v/>
      </c>
      <c r="N157" s="21">
        <f>IF($M157="Yes",IF(UPPER(TRIM($F157&amp;""))="YES",MAX(1,N($G157)),IFERROR(INDEX('Paste your export here'!$AO$2:$AO$301,MATCH($A157,'Paste your export here'!$AG$2:$AG$301,0)),1)),IF($M157="No",0,""))</f>
        <v/>
      </c>
      <c r="O157" s="22">
        <f>IF($M157&lt;&gt;"Yes","",IF(UPPER(TRIM($F157&amp;""))="YES",TRIM($H157&amp;""),IFERROR(INDEX('Paste your export here'!$AL$2:$AL$301,MATCH($A157,'Paste your export here'!$AG$2:$AG$301,0))&amp;"","")))</f>
        <v/>
      </c>
      <c r="P157" s="22">
        <f>IF(OR($M157&lt;&gt;"Yes",UPPER(TRIM($F157&amp;""))="YES"),"",IFERROR(INDEX('Paste your export here'!$AK$2:$AK$301,MATCH($A157,'Paste your export here'!$AG$2:$AG$301,0))&amp;"",""))</f>
        <v/>
      </c>
      <c r="Q157" s="22">
        <f>IF($M157&lt;&gt;"Yes","",IF(UPPER(TRIM($F157&amp;""))="YES",TRIM($I157&amp;""),IFERROR(INDEX('Paste your export here'!$AM$2:$AM$301,MATCH($A157,'Paste your export here'!$AG$2:$AG$301,0))&amp;"","")))</f>
        <v/>
      </c>
      <c r="R157" s="22">
        <f>IF(N($K157)=0,"",IFERROR(INDEX('Paste your export here'!$AN$2:$AN$301,MATCH($A157,'Paste your export here'!$AG$2:$AG$301,0))&amp;"",""))</f>
        <v/>
      </c>
      <c r="S157" s="21">
        <f>IF($A157&amp;$B157="","",IF($L157="No",IF(TRIM($E157&amp;"")="","Not invited yet","Chase reply"),IF(AND(ISNUMBER($C157),N($N157)&gt;$C157),"Over party size",IF(AND($P157&lt;&gt;"",UPPER(TRIM($D157&amp;""))&lt;&gt;"YES"),"Check plus-one",IF(N($K157)&gt;1,"Two replies","")))))</f>
        <v/>
      </c>
      <c r="T157" s="22">
        <f>IF(OR($A157="",TRIM(Settings!$B$2&amp;"")=""),"",TRIM(Settings!$B$2)&amp;IF(ISNUMBER(FIND("?",Settings!$B$2)),"&amp;","?")&amp;TRIM(Settings!$B$3)&amp;"="&amp;TRIM($A157))</f>
        <v/>
      </c>
    </row>
    <row r="158">
      <c r="A158" s="23" t="n"/>
      <c r="B158" s="24" t="n"/>
      <c r="C158" s="23" t="n"/>
      <c r="D158" s="23" t="n"/>
      <c r="E158" s="25" t="n"/>
      <c r="F158" s="23" t="n"/>
      <c r="G158" s="23" t="n"/>
      <c r="H158" s="24" t="n"/>
      <c r="I158" s="24" t="n"/>
      <c r="J158" s="24" t="n"/>
      <c r="K158" s="21">
        <f>IF($A158="","",COUNTIF('Paste your export here'!$AE$2:$AE$301,$A158))</f>
        <v/>
      </c>
      <c r="L158" s="21">
        <f>IF($A158&amp;$B158="","",IF(OR(TRIM($F158&amp;"")&lt;&gt;"",N($K158)&gt;0),"Yes","No"))</f>
        <v/>
      </c>
      <c r="M158" s="21">
        <f>IF(UPPER(TRIM($F158&amp;""))="YES","Yes",IF(UPPER(TRIM($F158&amp;""))="NO","No",IF(N($K158)&gt;0,IFERROR(INDEX('Paste your export here'!$AI$2:$AI$301,MATCH($A158,'Paste your export here'!$AG$2:$AG$301,0)),""),"")))</f>
        <v/>
      </c>
      <c r="N158" s="21">
        <f>IF($M158="Yes",IF(UPPER(TRIM($F158&amp;""))="YES",MAX(1,N($G158)),IFERROR(INDEX('Paste your export here'!$AO$2:$AO$301,MATCH($A158,'Paste your export here'!$AG$2:$AG$301,0)),1)),IF($M158="No",0,""))</f>
        <v/>
      </c>
      <c r="O158" s="22">
        <f>IF($M158&lt;&gt;"Yes","",IF(UPPER(TRIM($F158&amp;""))="YES",TRIM($H158&amp;""),IFERROR(INDEX('Paste your export here'!$AL$2:$AL$301,MATCH($A158,'Paste your export here'!$AG$2:$AG$301,0))&amp;"","")))</f>
        <v/>
      </c>
      <c r="P158" s="22">
        <f>IF(OR($M158&lt;&gt;"Yes",UPPER(TRIM($F158&amp;""))="YES"),"",IFERROR(INDEX('Paste your export here'!$AK$2:$AK$301,MATCH($A158,'Paste your export here'!$AG$2:$AG$301,0))&amp;"",""))</f>
        <v/>
      </c>
      <c r="Q158" s="22">
        <f>IF($M158&lt;&gt;"Yes","",IF(UPPER(TRIM($F158&amp;""))="YES",TRIM($I158&amp;""),IFERROR(INDEX('Paste your export here'!$AM$2:$AM$301,MATCH($A158,'Paste your export here'!$AG$2:$AG$301,0))&amp;"","")))</f>
        <v/>
      </c>
      <c r="R158" s="22">
        <f>IF(N($K158)=0,"",IFERROR(INDEX('Paste your export here'!$AN$2:$AN$301,MATCH($A158,'Paste your export here'!$AG$2:$AG$301,0))&amp;"",""))</f>
        <v/>
      </c>
      <c r="S158" s="21">
        <f>IF($A158&amp;$B158="","",IF($L158="No",IF(TRIM($E158&amp;"")="","Not invited yet","Chase reply"),IF(AND(ISNUMBER($C158),N($N158)&gt;$C158),"Over party size",IF(AND($P158&lt;&gt;"",UPPER(TRIM($D158&amp;""))&lt;&gt;"YES"),"Check plus-one",IF(N($K158)&gt;1,"Two replies","")))))</f>
        <v/>
      </c>
      <c r="T158" s="22">
        <f>IF(OR($A158="",TRIM(Settings!$B$2&amp;"")=""),"",TRIM(Settings!$B$2)&amp;IF(ISNUMBER(FIND("?",Settings!$B$2)),"&amp;","?")&amp;TRIM(Settings!$B$3)&amp;"="&amp;TRIM($A158))</f>
        <v/>
      </c>
    </row>
    <row r="159">
      <c r="A159" s="23" t="n"/>
      <c r="B159" s="24" t="n"/>
      <c r="C159" s="23" t="n"/>
      <c r="D159" s="23" t="n"/>
      <c r="E159" s="25" t="n"/>
      <c r="F159" s="23" t="n"/>
      <c r="G159" s="23" t="n"/>
      <c r="H159" s="24" t="n"/>
      <c r="I159" s="24" t="n"/>
      <c r="J159" s="24" t="n"/>
      <c r="K159" s="21">
        <f>IF($A159="","",COUNTIF('Paste your export here'!$AE$2:$AE$301,$A159))</f>
        <v/>
      </c>
      <c r="L159" s="21">
        <f>IF($A159&amp;$B159="","",IF(OR(TRIM($F159&amp;"")&lt;&gt;"",N($K159)&gt;0),"Yes","No"))</f>
        <v/>
      </c>
      <c r="M159" s="21">
        <f>IF(UPPER(TRIM($F159&amp;""))="YES","Yes",IF(UPPER(TRIM($F159&amp;""))="NO","No",IF(N($K159)&gt;0,IFERROR(INDEX('Paste your export here'!$AI$2:$AI$301,MATCH($A159,'Paste your export here'!$AG$2:$AG$301,0)),""),"")))</f>
        <v/>
      </c>
      <c r="N159" s="21">
        <f>IF($M159="Yes",IF(UPPER(TRIM($F159&amp;""))="YES",MAX(1,N($G159)),IFERROR(INDEX('Paste your export here'!$AO$2:$AO$301,MATCH($A159,'Paste your export here'!$AG$2:$AG$301,0)),1)),IF($M159="No",0,""))</f>
        <v/>
      </c>
      <c r="O159" s="22">
        <f>IF($M159&lt;&gt;"Yes","",IF(UPPER(TRIM($F159&amp;""))="YES",TRIM($H159&amp;""),IFERROR(INDEX('Paste your export here'!$AL$2:$AL$301,MATCH($A159,'Paste your export here'!$AG$2:$AG$301,0))&amp;"","")))</f>
        <v/>
      </c>
      <c r="P159" s="22">
        <f>IF(OR($M159&lt;&gt;"Yes",UPPER(TRIM($F159&amp;""))="YES"),"",IFERROR(INDEX('Paste your export here'!$AK$2:$AK$301,MATCH($A159,'Paste your export here'!$AG$2:$AG$301,0))&amp;"",""))</f>
        <v/>
      </c>
      <c r="Q159" s="22">
        <f>IF($M159&lt;&gt;"Yes","",IF(UPPER(TRIM($F159&amp;""))="YES",TRIM($I159&amp;""),IFERROR(INDEX('Paste your export here'!$AM$2:$AM$301,MATCH($A159,'Paste your export here'!$AG$2:$AG$301,0))&amp;"","")))</f>
        <v/>
      </c>
      <c r="R159" s="22">
        <f>IF(N($K159)=0,"",IFERROR(INDEX('Paste your export here'!$AN$2:$AN$301,MATCH($A159,'Paste your export here'!$AG$2:$AG$301,0))&amp;"",""))</f>
        <v/>
      </c>
      <c r="S159" s="21">
        <f>IF($A159&amp;$B159="","",IF($L159="No",IF(TRIM($E159&amp;"")="","Not invited yet","Chase reply"),IF(AND(ISNUMBER($C159),N($N159)&gt;$C159),"Over party size",IF(AND($P159&lt;&gt;"",UPPER(TRIM($D159&amp;""))&lt;&gt;"YES"),"Check plus-one",IF(N($K159)&gt;1,"Two replies","")))))</f>
        <v/>
      </c>
      <c r="T159" s="22">
        <f>IF(OR($A159="",TRIM(Settings!$B$2&amp;"")=""),"",TRIM(Settings!$B$2)&amp;IF(ISNUMBER(FIND("?",Settings!$B$2)),"&amp;","?")&amp;TRIM(Settings!$B$3)&amp;"="&amp;TRIM($A159))</f>
        <v/>
      </c>
    </row>
    <row r="160">
      <c r="A160" s="23" t="n"/>
      <c r="B160" s="24" t="n"/>
      <c r="C160" s="23" t="n"/>
      <c r="D160" s="23" t="n"/>
      <c r="E160" s="25" t="n"/>
      <c r="F160" s="23" t="n"/>
      <c r="G160" s="23" t="n"/>
      <c r="H160" s="24" t="n"/>
      <c r="I160" s="24" t="n"/>
      <c r="J160" s="24" t="n"/>
      <c r="K160" s="21">
        <f>IF($A160="","",COUNTIF('Paste your export here'!$AE$2:$AE$301,$A160))</f>
        <v/>
      </c>
      <c r="L160" s="21">
        <f>IF($A160&amp;$B160="","",IF(OR(TRIM($F160&amp;"")&lt;&gt;"",N($K160)&gt;0),"Yes","No"))</f>
        <v/>
      </c>
      <c r="M160" s="21">
        <f>IF(UPPER(TRIM($F160&amp;""))="YES","Yes",IF(UPPER(TRIM($F160&amp;""))="NO","No",IF(N($K160)&gt;0,IFERROR(INDEX('Paste your export here'!$AI$2:$AI$301,MATCH($A160,'Paste your export here'!$AG$2:$AG$301,0)),""),"")))</f>
        <v/>
      </c>
      <c r="N160" s="21">
        <f>IF($M160="Yes",IF(UPPER(TRIM($F160&amp;""))="YES",MAX(1,N($G160)),IFERROR(INDEX('Paste your export here'!$AO$2:$AO$301,MATCH($A160,'Paste your export here'!$AG$2:$AG$301,0)),1)),IF($M160="No",0,""))</f>
        <v/>
      </c>
      <c r="O160" s="22">
        <f>IF($M160&lt;&gt;"Yes","",IF(UPPER(TRIM($F160&amp;""))="YES",TRIM($H160&amp;""),IFERROR(INDEX('Paste your export here'!$AL$2:$AL$301,MATCH($A160,'Paste your export here'!$AG$2:$AG$301,0))&amp;"","")))</f>
        <v/>
      </c>
      <c r="P160" s="22">
        <f>IF(OR($M160&lt;&gt;"Yes",UPPER(TRIM($F160&amp;""))="YES"),"",IFERROR(INDEX('Paste your export here'!$AK$2:$AK$301,MATCH($A160,'Paste your export here'!$AG$2:$AG$301,0))&amp;"",""))</f>
        <v/>
      </c>
      <c r="Q160" s="22">
        <f>IF($M160&lt;&gt;"Yes","",IF(UPPER(TRIM($F160&amp;""))="YES",TRIM($I160&amp;""),IFERROR(INDEX('Paste your export here'!$AM$2:$AM$301,MATCH($A160,'Paste your export here'!$AG$2:$AG$301,0))&amp;"","")))</f>
        <v/>
      </c>
      <c r="R160" s="22">
        <f>IF(N($K160)=0,"",IFERROR(INDEX('Paste your export here'!$AN$2:$AN$301,MATCH($A160,'Paste your export here'!$AG$2:$AG$301,0))&amp;"",""))</f>
        <v/>
      </c>
      <c r="S160" s="21">
        <f>IF($A160&amp;$B160="","",IF($L160="No",IF(TRIM($E160&amp;"")="","Not invited yet","Chase reply"),IF(AND(ISNUMBER($C160),N($N160)&gt;$C160),"Over party size",IF(AND($P160&lt;&gt;"",UPPER(TRIM($D160&amp;""))&lt;&gt;"YES"),"Check plus-one",IF(N($K160)&gt;1,"Two replies","")))))</f>
        <v/>
      </c>
      <c r="T160" s="22">
        <f>IF(OR($A160="",TRIM(Settings!$B$2&amp;"")=""),"",TRIM(Settings!$B$2)&amp;IF(ISNUMBER(FIND("?",Settings!$B$2)),"&amp;","?")&amp;TRIM(Settings!$B$3)&amp;"="&amp;TRIM($A160))</f>
        <v/>
      </c>
    </row>
    <row r="161">
      <c r="A161" s="23" t="n"/>
      <c r="B161" s="24" t="n"/>
      <c r="C161" s="23" t="n"/>
      <c r="D161" s="23" t="n"/>
      <c r="E161" s="25" t="n"/>
      <c r="F161" s="23" t="n"/>
      <c r="G161" s="23" t="n"/>
      <c r="H161" s="24" t="n"/>
      <c r="I161" s="24" t="n"/>
      <c r="J161" s="24" t="n"/>
      <c r="K161" s="21">
        <f>IF($A161="","",COUNTIF('Paste your export here'!$AE$2:$AE$301,$A161))</f>
        <v/>
      </c>
      <c r="L161" s="21">
        <f>IF($A161&amp;$B161="","",IF(OR(TRIM($F161&amp;"")&lt;&gt;"",N($K161)&gt;0),"Yes","No"))</f>
        <v/>
      </c>
      <c r="M161" s="21">
        <f>IF(UPPER(TRIM($F161&amp;""))="YES","Yes",IF(UPPER(TRIM($F161&amp;""))="NO","No",IF(N($K161)&gt;0,IFERROR(INDEX('Paste your export here'!$AI$2:$AI$301,MATCH($A161,'Paste your export here'!$AG$2:$AG$301,0)),""),"")))</f>
        <v/>
      </c>
      <c r="N161" s="21">
        <f>IF($M161="Yes",IF(UPPER(TRIM($F161&amp;""))="YES",MAX(1,N($G161)),IFERROR(INDEX('Paste your export here'!$AO$2:$AO$301,MATCH($A161,'Paste your export here'!$AG$2:$AG$301,0)),1)),IF($M161="No",0,""))</f>
        <v/>
      </c>
      <c r="O161" s="22">
        <f>IF($M161&lt;&gt;"Yes","",IF(UPPER(TRIM($F161&amp;""))="YES",TRIM($H161&amp;""),IFERROR(INDEX('Paste your export here'!$AL$2:$AL$301,MATCH($A161,'Paste your export here'!$AG$2:$AG$301,0))&amp;"","")))</f>
        <v/>
      </c>
      <c r="P161" s="22">
        <f>IF(OR($M161&lt;&gt;"Yes",UPPER(TRIM($F161&amp;""))="YES"),"",IFERROR(INDEX('Paste your export here'!$AK$2:$AK$301,MATCH($A161,'Paste your export here'!$AG$2:$AG$301,0))&amp;"",""))</f>
        <v/>
      </c>
      <c r="Q161" s="22">
        <f>IF($M161&lt;&gt;"Yes","",IF(UPPER(TRIM($F161&amp;""))="YES",TRIM($I161&amp;""),IFERROR(INDEX('Paste your export here'!$AM$2:$AM$301,MATCH($A161,'Paste your export here'!$AG$2:$AG$301,0))&amp;"","")))</f>
        <v/>
      </c>
      <c r="R161" s="22">
        <f>IF(N($K161)=0,"",IFERROR(INDEX('Paste your export here'!$AN$2:$AN$301,MATCH($A161,'Paste your export here'!$AG$2:$AG$301,0))&amp;"",""))</f>
        <v/>
      </c>
      <c r="S161" s="21">
        <f>IF($A161&amp;$B161="","",IF($L161="No",IF(TRIM($E161&amp;"")="","Not invited yet","Chase reply"),IF(AND(ISNUMBER($C161),N($N161)&gt;$C161),"Over party size",IF(AND($P161&lt;&gt;"",UPPER(TRIM($D161&amp;""))&lt;&gt;"YES"),"Check plus-one",IF(N($K161)&gt;1,"Two replies","")))))</f>
        <v/>
      </c>
      <c r="T161" s="22">
        <f>IF(OR($A161="",TRIM(Settings!$B$2&amp;"")=""),"",TRIM(Settings!$B$2)&amp;IF(ISNUMBER(FIND("?",Settings!$B$2)),"&amp;","?")&amp;TRIM(Settings!$B$3)&amp;"="&amp;TRIM($A161))</f>
        <v/>
      </c>
    </row>
    <row r="162">
      <c r="A162" s="23" t="n"/>
      <c r="B162" s="24" t="n"/>
      <c r="C162" s="23" t="n"/>
      <c r="D162" s="23" t="n"/>
      <c r="E162" s="25" t="n"/>
      <c r="F162" s="23" t="n"/>
      <c r="G162" s="23" t="n"/>
      <c r="H162" s="24" t="n"/>
      <c r="I162" s="24" t="n"/>
      <c r="J162" s="24" t="n"/>
      <c r="K162" s="21">
        <f>IF($A162="","",COUNTIF('Paste your export here'!$AE$2:$AE$301,$A162))</f>
        <v/>
      </c>
      <c r="L162" s="21">
        <f>IF($A162&amp;$B162="","",IF(OR(TRIM($F162&amp;"")&lt;&gt;"",N($K162)&gt;0),"Yes","No"))</f>
        <v/>
      </c>
      <c r="M162" s="21">
        <f>IF(UPPER(TRIM($F162&amp;""))="YES","Yes",IF(UPPER(TRIM($F162&amp;""))="NO","No",IF(N($K162)&gt;0,IFERROR(INDEX('Paste your export here'!$AI$2:$AI$301,MATCH($A162,'Paste your export here'!$AG$2:$AG$301,0)),""),"")))</f>
        <v/>
      </c>
      <c r="N162" s="21">
        <f>IF($M162="Yes",IF(UPPER(TRIM($F162&amp;""))="YES",MAX(1,N($G162)),IFERROR(INDEX('Paste your export here'!$AO$2:$AO$301,MATCH($A162,'Paste your export here'!$AG$2:$AG$301,0)),1)),IF($M162="No",0,""))</f>
        <v/>
      </c>
      <c r="O162" s="22">
        <f>IF($M162&lt;&gt;"Yes","",IF(UPPER(TRIM($F162&amp;""))="YES",TRIM($H162&amp;""),IFERROR(INDEX('Paste your export here'!$AL$2:$AL$301,MATCH($A162,'Paste your export here'!$AG$2:$AG$301,0))&amp;"","")))</f>
        <v/>
      </c>
      <c r="P162" s="22">
        <f>IF(OR($M162&lt;&gt;"Yes",UPPER(TRIM($F162&amp;""))="YES"),"",IFERROR(INDEX('Paste your export here'!$AK$2:$AK$301,MATCH($A162,'Paste your export here'!$AG$2:$AG$301,0))&amp;"",""))</f>
        <v/>
      </c>
      <c r="Q162" s="22">
        <f>IF($M162&lt;&gt;"Yes","",IF(UPPER(TRIM($F162&amp;""))="YES",TRIM($I162&amp;""),IFERROR(INDEX('Paste your export here'!$AM$2:$AM$301,MATCH($A162,'Paste your export here'!$AG$2:$AG$301,0))&amp;"","")))</f>
        <v/>
      </c>
      <c r="R162" s="22">
        <f>IF(N($K162)=0,"",IFERROR(INDEX('Paste your export here'!$AN$2:$AN$301,MATCH($A162,'Paste your export here'!$AG$2:$AG$301,0))&amp;"",""))</f>
        <v/>
      </c>
      <c r="S162" s="21">
        <f>IF($A162&amp;$B162="","",IF($L162="No",IF(TRIM($E162&amp;"")="","Not invited yet","Chase reply"),IF(AND(ISNUMBER($C162),N($N162)&gt;$C162),"Over party size",IF(AND($P162&lt;&gt;"",UPPER(TRIM($D162&amp;""))&lt;&gt;"YES"),"Check plus-one",IF(N($K162)&gt;1,"Two replies","")))))</f>
        <v/>
      </c>
      <c r="T162" s="22">
        <f>IF(OR($A162="",TRIM(Settings!$B$2&amp;"")=""),"",TRIM(Settings!$B$2)&amp;IF(ISNUMBER(FIND("?",Settings!$B$2)),"&amp;","?")&amp;TRIM(Settings!$B$3)&amp;"="&amp;TRIM($A162))</f>
        <v/>
      </c>
    </row>
    <row r="163">
      <c r="A163" s="23" t="n"/>
      <c r="B163" s="24" t="n"/>
      <c r="C163" s="23" t="n"/>
      <c r="D163" s="23" t="n"/>
      <c r="E163" s="25" t="n"/>
      <c r="F163" s="23" t="n"/>
      <c r="G163" s="23" t="n"/>
      <c r="H163" s="24" t="n"/>
      <c r="I163" s="24" t="n"/>
      <c r="J163" s="24" t="n"/>
      <c r="K163" s="21">
        <f>IF($A163="","",COUNTIF('Paste your export here'!$AE$2:$AE$301,$A163))</f>
        <v/>
      </c>
      <c r="L163" s="21">
        <f>IF($A163&amp;$B163="","",IF(OR(TRIM($F163&amp;"")&lt;&gt;"",N($K163)&gt;0),"Yes","No"))</f>
        <v/>
      </c>
      <c r="M163" s="21">
        <f>IF(UPPER(TRIM($F163&amp;""))="YES","Yes",IF(UPPER(TRIM($F163&amp;""))="NO","No",IF(N($K163)&gt;0,IFERROR(INDEX('Paste your export here'!$AI$2:$AI$301,MATCH($A163,'Paste your export here'!$AG$2:$AG$301,0)),""),"")))</f>
        <v/>
      </c>
      <c r="N163" s="21">
        <f>IF($M163="Yes",IF(UPPER(TRIM($F163&amp;""))="YES",MAX(1,N($G163)),IFERROR(INDEX('Paste your export here'!$AO$2:$AO$301,MATCH($A163,'Paste your export here'!$AG$2:$AG$301,0)),1)),IF($M163="No",0,""))</f>
        <v/>
      </c>
      <c r="O163" s="22">
        <f>IF($M163&lt;&gt;"Yes","",IF(UPPER(TRIM($F163&amp;""))="YES",TRIM($H163&amp;""),IFERROR(INDEX('Paste your export here'!$AL$2:$AL$301,MATCH($A163,'Paste your export here'!$AG$2:$AG$301,0))&amp;"","")))</f>
        <v/>
      </c>
      <c r="P163" s="22">
        <f>IF(OR($M163&lt;&gt;"Yes",UPPER(TRIM($F163&amp;""))="YES"),"",IFERROR(INDEX('Paste your export here'!$AK$2:$AK$301,MATCH($A163,'Paste your export here'!$AG$2:$AG$301,0))&amp;"",""))</f>
        <v/>
      </c>
      <c r="Q163" s="22">
        <f>IF($M163&lt;&gt;"Yes","",IF(UPPER(TRIM($F163&amp;""))="YES",TRIM($I163&amp;""),IFERROR(INDEX('Paste your export here'!$AM$2:$AM$301,MATCH($A163,'Paste your export here'!$AG$2:$AG$301,0))&amp;"","")))</f>
        <v/>
      </c>
      <c r="R163" s="22">
        <f>IF(N($K163)=0,"",IFERROR(INDEX('Paste your export here'!$AN$2:$AN$301,MATCH($A163,'Paste your export here'!$AG$2:$AG$301,0))&amp;"",""))</f>
        <v/>
      </c>
      <c r="S163" s="21">
        <f>IF($A163&amp;$B163="","",IF($L163="No",IF(TRIM($E163&amp;"")="","Not invited yet","Chase reply"),IF(AND(ISNUMBER($C163),N($N163)&gt;$C163),"Over party size",IF(AND($P163&lt;&gt;"",UPPER(TRIM($D163&amp;""))&lt;&gt;"YES"),"Check plus-one",IF(N($K163)&gt;1,"Two replies","")))))</f>
        <v/>
      </c>
      <c r="T163" s="22">
        <f>IF(OR($A163="",TRIM(Settings!$B$2&amp;"")=""),"",TRIM(Settings!$B$2)&amp;IF(ISNUMBER(FIND("?",Settings!$B$2)),"&amp;","?")&amp;TRIM(Settings!$B$3)&amp;"="&amp;TRIM($A163))</f>
        <v/>
      </c>
    </row>
    <row r="164">
      <c r="A164" s="23" t="n"/>
      <c r="B164" s="24" t="n"/>
      <c r="C164" s="23" t="n"/>
      <c r="D164" s="23" t="n"/>
      <c r="E164" s="25" t="n"/>
      <c r="F164" s="23" t="n"/>
      <c r="G164" s="23" t="n"/>
      <c r="H164" s="24" t="n"/>
      <c r="I164" s="24" t="n"/>
      <c r="J164" s="24" t="n"/>
      <c r="K164" s="21">
        <f>IF($A164="","",COUNTIF('Paste your export here'!$AE$2:$AE$301,$A164))</f>
        <v/>
      </c>
      <c r="L164" s="21">
        <f>IF($A164&amp;$B164="","",IF(OR(TRIM($F164&amp;"")&lt;&gt;"",N($K164)&gt;0),"Yes","No"))</f>
        <v/>
      </c>
      <c r="M164" s="21">
        <f>IF(UPPER(TRIM($F164&amp;""))="YES","Yes",IF(UPPER(TRIM($F164&amp;""))="NO","No",IF(N($K164)&gt;0,IFERROR(INDEX('Paste your export here'!$AI$2:$AI$301,MATCH($A164,'Paste your export here'!$AG$2:$AG$301,0)),""),"")))</f>
        <v/>
      </c>
      <c r="N164" s="21">
        <f>IF($M164="Yes",IF(UPPER(TRIM($F164&amp;""))="YES",MAX(1,N($G164)),IFERROR(INDEX('Paste your export here'!$AO$2:$AO$301,MATCH($A164,'Paste your export here'!$AG$2:$AG$301,0)),1)),IF($M164="No",0,""))</f>
        <v/>
      </c>
      <c r="O164" s="22">
        <f>IF($M164&lt;&gt;"Yes","",IF(UPPER(TRIM($F164&amp;""))="YES",TRIM($H164&amp;""),IFERROR(INDEX('Paste your export here'!$AL$2:$AL$301,MATCH($A164,'Paste your export here'!$AG$2:$AG$301,0))&amp;"","")))</f>
        <v/>
      </c>
      <c r="P164" s="22">
        <f>IF(OR($M164&lt;&gt;"Yes",UPPER(TRIM($F164&amp;""))="YES"),"",IFERROR(INDEX('Paste your export here'!$AK$2:$AK$301,MATCH($A164,'Paste your export here'!$AG$2:$AG$301,0))&amp;"",""))</f>
        <v/>
      </c>
      <c r="Q164" s="22">
        <f>IF($M164&lt;&gt;"Yes","",IF(UPPER(TRIM($F164&amp;""))="YES",TRIM($I164&amp;""),IFERROR(INDEX('Paste your export here'!$AM$2:$AM$301,MATCH($A164,'Paste your export here'!$AG$2:$AG$301,0))&amp;"","")))</f>
        <v/>
      </c>
      <c r="R164" s="22">
        <f>IF(N($K164)=0,"",IFERROR(INDEX('Paste your export here'!$AN$2:$AN$301,MATCH($A164,'Paste your export here'!$AG$2:$AG$301,0))&amp;"",""))</f>
        <v/>
      </c>
      <c r="S164" s="21">
        <f>IF($A164&amp;$B164="","",IF($L164="No",IF(TRIM($E164&amp;"")="","Not invited yet","Chase reply"),IF(AND(ISNUMBER($C164),N($N164)&gt;$C164),"Over party size",IF(AND($P164&lt;&gt;"",UPPER(TRIM($D164&amp;""))&lt;&gt;"YES"),"Check plus-one",IF(N($K164)&gt;1,"Two replies","")))))</f>
        <v/>
      </c>
      <c r="T164" s="22">
        <f>IF(OR($A164="",TRIM(Settings!$B$2&amp;"")=""),"",TRIM(Settings!$B$2)&amp;IF(ISNUMBER(FIND("?",Settings!$B$2)),"&amp;","?")&amp;TRIM(Settings!$B$3)&amp;"="&amp;TRIM($A164))</f>
        <v/>
      </c>
    </row>
    <row r="165">
      <c r="A165" s="23" t="n"/>
      <c r="B165" s="24" t="n"/>
      <c r="C165" s="23" t="n"/>
      <c r="D165" s="23" t="n"/>
      <c r="E165" s="25" t="n"/>
      <c r="F165" s="23" t="n"/>
      <c r="G165" s="23" t="n"/>
      <c r="H165" s="24" t="n"/>
      <c r="I165" s="24" t="n"/>
      <c r="J165" s="24" t="n"/>
      <c r="K165" s="21">
        <f>IF($A165="","",COUNTIF('Paste your export here'!$AE$2:$AE$301,$A165))</f>
        <v/>
      </c>
      <c r="L165" s="21">
        <f>IF($A165&amp;$B165="","",IF(OR(TRIM($F165&amp;"")&lt;&gt;"",N($K165)&gt;0),"Yes","No"))</f>
        <v/>
      </c>
      <c r="M165" s="21">
        <f>IF(UPPER(TRIM($F165&amp;""))="YES","Yes",IF(UPPER(TRIM($F165&amp;""))="NO","No",IF(N($K165)&gt;0,IFERROR(INDEX('Paste your export here'!$AI$2:$AI$301,MATCH($A165,'Paste your export here'!$AG$2:$AG$301,0)),""),"")))</f>
        <v/>
      </c>
      <c r="N165" s="21">
        <f>IF($M165="Yes",IF(UPPER(TRIM($F165&amp;""))="YES",MAX(1,N($G165)),IFERROR(INDEX('Paste your export here'!$AO$2:$AO$301,MATCH($A165,'Paste your export here'!$AG$2:$AG$301,0)),1)),IF($M165="No",0,""))</f>
        <v/>
      </c>
      <c r="O165" s="22">
        <f>IF($M165&lt;&gt;"Yes","",IF(UPPER(TRIM($F165&amp;""))="YES",TRIM($H165&amp;""),IFERROR(INDEX('Paste your export here'!$AL$2:$AL$301,MATCH($A165,'Paste your export here'!$AG$2:$AG$301,0))&amp;"","")))</f>
        <v/>
      </c>
      <c r="P165" s="22">
        <f>IF(OR($M165&lt;&gt;"Yes",UPPER(TRIM($F165&amp;""))="YES"),"",IFERROR(INDEX('Paste your export here'!$AK$2:$AK$301,MATCH($A165,'Paste your export here'!$AG$2:$AG$301,0))&amp;"",""))</f>
        <v/>
      </c>
      <c r="Q165" s="22">
        <f>IF($M165&lt;&gt;"Yes","",IF(UPPER(TRIM($F165&amp;""))="YES",TRIM($I165&amp;""),IFERROR(INDEX('Paste your export here'!$AM$2:$AM$301,MATCH($A165,'Paste your export here'!$AG$2:$AG$301,0))&amp;"","")))</f>
        <v/>
      </c>
      <c r="R165" s="22">
        <f>IF(N($K165)=0,"",IFERROR(INDEX('Paste your export here'!$AN$2:$AN$301,MATCH($A165,'Paste your export here'!$AG$2:$AG$301,0))&amp;"",""))</f>
        <v/>
      </c>
      <c r="S165" s="21">
        <f>IF($A165&amp;$B165="","",IF($L165="No",IF(TRIM($E165&amp;"")="","Not invited yet","Chase reply"),IF(AND(ISNUMBER($C165),N($N165)&gt;$C165),"Over party size",IF(AND($P165&lt;&gt;"",UPPER(TRIM($D165&amp;""))&lt;&gt;"YES"),"Check plus-one",IF(N($K165)&gt;1,"Two replies","")))))</f>
        <v/>
      </c>
      <c r="T165" s="22">
        <f>IF(OR($A165="",TRIM(Settings!$B$2&amp;"")=""),"",TRIM(Settings!$B$2)&amp;IF(ISNUMBER(FIND("?",Settings!$B$2)),"&amp;","?")&amp;TRIM(Settings!$B$3)&amp;"="&amp;TRIM($A165))</f>
        <v/>
      </c>
    </row>
    <row r="166">
      <c r="A166" s="23" t="n"/>
      <c r="B166" s="24" t="n"/>
      <c r="C166" s="23" t="n"/>
      <c r="D166" s="23" t="n"/>
      <c r="E166" s="25" t="n"/>
      <c r="F166" s="23" t="n"/>
      <c r="G166" s="23" t="n"/>
      <c r="H166" s="24" t="n"/>
      <c r="I166" s="24" t="n"/>
      <c r="J166" s="24" t="n"/>
      <c r="K166" s="21">
        <f>IF($A166="","",COUNTIF('Paste your export here'!$AE$2:$AE$301,$A166))</f>
        <v/>
      </c>
      <c r="L166" s="21">
        <f>IF($A166&amp;$B166="","",IF(OR(TRIM($F166&amp;"")&lt;&gt;"",N($K166)&gt;0),"Yes","No"))</f>
        <v/>
      </c>
      <c r="M166" s="21">
        <f>IF(UPPER(TRIM($F166&amp;""))="YES","Yes",IF(UPPER(TRIM($F166&amp;""))="NO","No",IF(N($K166)&gt;0,IFERROR(INDEX('Paste your export here'!$AI$2:$AI$301,MATCH($A166,'Paste your export here'!$AG$2:$AG$301,0)),""),"")))</f>
        <v/>
      </c>
      <c r="N166" s="21">
        <f>IF($M166="Yes",IF(UPPER(TRIM($F166&amp;""))="YES",MAX(1,N($G166)),IFERROR(INDEX('Paste your export here'!$AO$2:$AO$301,MATCH($A166,'Paste your export here'!$AG$2:$AG$301,0)),1)),IF($M166="No",0,""))</f>
        <v/>
      </c>
      <c r="O166" s="22">
        <f>IF($M166&lt;&gt;"Yes","",IF(UPPER(TRIM($F166&amp;""))="YES",TRIM($H166&amp;""),IFERROR(INDEX('Paste your export here'!$AL$2:$AL$301,MATCH($A166,'Paste your export here'!$AG$2:$AG$301,0))&amp;"","")))</f>
        <v/>
      </c>
      <c r="P166" s="22">
        <f>IF(OR($M166&lt;&gt;"Yes",UPPER(TRIM($F166&amp;""))="YES"),"",IFERROR(INDEX('Paste your export here'!$AK$2:$AK$301,MATCH($A166,'Paste your export here'!$AG$2:$AG$301,0))&amp;"",""))</f>
        <v/>
      </c>
      <c r="Q166" s="22">
        <f>IF($M166&lt;&gt;"Yes","",IF(UPPER(TRIM($F166&amp;""))="YES",TRIM($I166&amp;""),IFERROR(INDEX('Paste your export here'!$AM$2:$AM$301,MATCH($A166,'Paste your export here'!$AG$2:$AG$301,0))&amp;"","")))</f>
        <v/>
      </c>
      <c r="R166" s="22">
        <f>IF(N($K166)=0,"",IFERROR(INDEX('Paste your export here'!$AN$2:$AN$301,MATCH($A166,'Paste your export here'!$AG$2:$AG$301,0))&amp;"",""))</f>
        <v/>
      </c>
      <c r="S166" s="21">
        <f>IF($A166&amp;$B166="","",IF($L166="No",IF(TRIM($E166&amp;"")="","Not invited yet","Chase reply"),IF(AND(ISNUMBER($C166),N($N166)&gt;$C166),"Over party size",IF(AND($P166&lt;&gt;"",UPPER(TRIM($D166&amp;""))&lt;&gt;"YES"),"Check plus-one",IF(N($K166)&gt;1,"Two replies","")))))</f>
        <v/>
      </c>
      <c r="T166" s="22">
        <f>IF(OR($A166="",TRIM(Settings!$B$2&amp;"")=""),"",TRIM(Settings!$B$2)&amp;IF(ISNUMBER(FIND("?",Settings!$B$2)),"&amp;","?")&amp;TRIM(Settings!$B$3)&amp;"="&amp;TRIM($A166))</f>
        <v/>
      </c>
    </row>
    <row r="167">
      <c r="A167" s="23" t="n"/>
      <c r="B167" s="24" t="n"/>
      <c r="C167" s="23" t="n"/>
      <c r="D167" s="23" t="n"/>
      <c r="E167" s="25" t="n"/>
      <c r="F167" s="23" t="n"/>
      <c r="G167" s="23" t="n"/>
      <c r="H167" s="24" t="n"/>
      <c r="I167" s="24" t="n"/>
      <c r="J167" s="24" t="n"/>
      <c r="K167" s="21">
        <f>IF($A167="","",COUNTIF('Paste your export here'!$AE$2:$AE$301,$A167))</f>
        <v/>
      </c>
      <c r="L167" s="21">
        <f>IF($A167&amp;$B167="","",IF(OR(TRIM($F167&amp;"")&lt;&gt;"",N($K167)&gt;0),"Yes","No"))</f>
        <v/>
      </c>
      <c r="M167" s="21">
        <f>IF(UPPER(TRIM($F167&amp;""))="YES","Yes",IF(UPPER(TRIM($F167&amp;""))="NO","No",IF(N($K167)&gt;0,IFERROR(INDEX('Paste your export here'!$AI$2:$AI$301,MATCH($A167,'Paste your export here'!$AG$2:$AG$301,0)),""),"")))</f>
        <v/>
      </c>
      <c r="N167" s="21">
        <f>IF($M167="Yes",IF(UPPER(TRIM($F167&amp;""))="YES",MAX(1,N($G167)),IFERROR(INDEX('Paste your export here'!$AO$2:$AO$301,MATCH($A167,'Paste your export here'!$AG$2:$AG$301,0)),1)),IF($M167="No",0,""))</f>
        <v/>
      </c>
      <c r="O167" s="22">
        <f>IF($M167&lt;&gt;"Yes","",IF(UPPER(TRIM($F167&amp;""))="YES",TRIM($H167&amp;""),IFERROR(INDEX('Paste your export here'!$AL$2:$AL$301,MATCH($A167,'Paste your export here'!$AG$2:$AG$301,0))&amp;"","")))</f>
        <v/>
      </c>
      <c r="P167" s="22">
        <f>IF(OR($M167&lt;&gt;"Yes",UPPER(TRIM($F167&amp;""))="YES"),"",IFERROR(INDEX('Paste your export here'!$AK$2:$AK$301,MATCH($A167,'Paste your export here'!$AG$2:$AG$301,0))&amp;"",""))</f>
        <v/>
      </c>
      <c r="Q167" s="22">
        <f>IF($M167&lt;&gt;"Yes","",IF(UPPER(TRIM($F167&amp;""))="YES",TRIM($I167&amp;""),IFERROR(INDEX('Paste your export here'!$AM$2:$AM$301,MATCH($A167,'Paste your export here'!$AG$2:$AG$301,0))&amp;"","")))</f>
        <v/>
      </c>
      <c r="R167" s="22">
        <f>IF(N($K167)=0,"",IFERROR(INDEX('Paste your export here'!$AN$2:$AN$301,MATCH($A167,'Paste your export here'!$AG$2:$AG$301,0))&amp;"",""))</f>
        <v/>
      </c>
      <c r="S167" s="21">
        <f>IF($A167&amp;$B167="","",IF($L167="No",IF(TRIM($E167&amp;"")="","Not invited yet","Chase reply"),IF(AND(ISNUMBER($C167),N($N167)&gt;$C167),"Over party size",IF(AND($P167&lt;&gt;"",UPPER(TRIM($D167&amp;""))&lt;&gt;"YES"),"Check plus-one",IF(N($K167)&gt;1,"Two replies","")))))</f>
        <v/>
      </c>
      <c r="T167" s="22">
        <f>IF(OR($A167="",TRIM(Settings!$B$2&amp;"")=""),"",TRIM(Settings!$B$2)&amp;IF(ISNUMBER(FIND("?",Settings!$B$2)),"&amp;","?")&amp;TRIM(Settings!$B$3)&amp;"="&amp;TRIM($A167))</f>
        <v/>
      </c>
    </row>
    <row r="168">
      <c r="A168" s="23" t="n"/>
      <c r="B168" s="24" t="n"/>
      <c r="C168" s="23" t="n"/>
      <c r="D168" s="23" t="n"/>
      <c r="E168" s="25" t="n"/>
      <c r="F168" s="23" t="n"/>
      <c r="G168" s="23" t="n"/>
      <c r="H168" s="24" t="n"/>
      <c r="I168" s="24" t="n"/>
      <c r="J168" s="24" t="n"/>
      <c r="K168" s="21">
        <f>IF($A168="","",COUNTIF('Paste your export here'!$AE$2:$AE$301,$A168))</f>
        <v/>
      </c>
      <c r="L168" s="21">
        <f>IF($A168&amp;$B168="","",IF(OR(TRIM($F168&amp;"")&lt;&gt;"",N($K168)&gt;0),"Yes","No"))</f>
        <v/>
      </c>
      <c r="M168" s="21">
        <f>IF(UPPER(TRIM($F168&amp;""))="YES","Yes",IF(UPPER(TRIM($F168&amp;""))="NO","No",IF(N($K168)&gt;0,IFERROR(INDEX('Paste your export here'!$AI$2:$AI$301,MATCH($A168,'Paste your export here'!$AG$2:$AG$301,0)),""),"")))</f>
        <v/>
      </c>
      <c r="N168" s="21">
        <f>IF($M168="Yes",IF(UPPER(TRIM($F168&amp;""))="YES",MAX(1,N($G168)),IFERROR(INDEX('Paste your export here'!$AO$2:$AO$301,MATCH($A168,'Paste your export here'!$AG$2:$AG$301,0)),1)),IF($M168="No",0,""))</f>
        <v/>
      </c>
      <c r="O168" s="22">
        <f>IF($M168&lt;&gt;"Yes","",IF(UPPER(TRIM($F168&amp;""))="YES",TRIM($H168&amp;""),IFERROR(INDEX('Paste your export here'!$AL$2:$AL$301,MATCH($A168,'Paste your export here'!$AG$2:$AG$301,0))&amp;"","")))</f>
        <v/>
      </c>
      <c r="P168" s="22">
        <f>IF(OR($M168&lt;&gt;"Yes",UPPER(TRIM($F168&amp;""))="YES"),"",IFERROR(INDEX('Paste your export here'!$AK$2:$AK$301,MATCH($A168,'Paste your export here'!$AG$2:$AG$301,0))&amp;"",""))</f>
        <v/>
      </c>
      <c r="Q168" s="22">
        <f>IF($M168&lt;&gt;"Yes","",IF(UPPER(TRIM($F168&amp;""))="YES",TRIM($I168&amp;""),IFERROR(INDEX('Paste your export here'!$AM$2:$AM$301,MATCH($A168,'Paste your export here'!$AG$2:$AG$301,0))&amp;"","")))</f>
        <v/>
      </c>
      <c r="R168" s="22">
        <f>IF(N($K168)=0,"",IFERROR(INDEX('Paste your export here'!$AN$2:$AN$301,MATCH($A168,'Paste your export here'!$AG$2:$AG$301,0))&amp;"",""))</f>
        <v/>
      </c>
      <c r="S168" s="21">
        <f>IF($A168&amp;$B168="","",IF($L168="No",IF(TRIM($E168&amp;"")="","Not invited yet","Chase reply"),IF(AND(ISNUMBER($C168),N($N168)&gt;$C168),"Over party size",IF(AND($P168&lt;&gt;"",UPPER(TRIM($D168&amp;""))&lt;&gt;"YES"),"Check plus-one",IF(N($K168)&gt;1,"Two replies","")))))</f>
        <v/>
      </c>
      <c r="T168" s="22">
        <f>IF(OR($A168="",TRIM(Settings!$B$2&amp;"")=""),"",TRIM(Settings!$B$2)&amp;IF(ISNUMBER(FIND("?",Settings!$B$2)),"&amp;","?")&amp;TRIM(Settings!$B$3)&amp;"="&amp;TRIM($A168))</f>
        <v/>
      </c>
    </row>
    <row r="169">
      <c r="A169" s="23" t="n"/>
      <c r="B169" s="24" t="n"/>
      <c r="C169" s="23" t="n"/>
      <c r="D169" s="23" t="n"/>
      <c r="E169" s="25" t="n"/>
      <c r="F169" s="23" t="n"/>
      <c r="G169" s="23" t="n"/>
      <c r="H169" s="24" t="n"/>
      <c r="I169" s="24" t="n"/>
      <c r="J169" s="24" t="n"/>
      <c r="K169" s="21">
        <f>IF($A169="","",COUNTIF('Paste your export here'!$AE$2:$AE$301,$A169))</f>
        <v/>
      </c>
      <c r="L169" s="21">
        <f>IF($A169&amp;$B169="","",IF(OR(TRIM($F169&amp;"")&lt;&gt;"",N($K169)&gt;0),"Yes","No"))</f>
        <v/>
      </c>
      <c r="M169" s="21">
        <f>IF(UPPER(TRIM($F169&amp;""))="YES","Yes",IF(UPPER(TRIM($F169&amp;""))="NO","No",IF(N($K169)&gt;0,IFERROR(INDEX('Paste your export here'!$AI$2:$AI$301,MATCH($A169,'Paste your export here'!$AG$2:$AG$301,0)),""),"")))</f>
        <v/>
      </c>
      <c r="N169" s="21">
        <f>IF($M169="Yes",IF(UPPER(TRIM($F169&amp;""))="YES",MAX(1,N($G169)),IFERROR(INDEX('Paste your export here'!$AO$2:$AO$301,MATCH($A169,'Paste your export here'!$AG$2:$AG$301,0)),1)),IF($M169="No",0,""))</f>
        <v/>
      </c>
      <c r="O169" s="22">
        <f>IF($M169&lt;&gt;"Yes","",IF(UPPER(TRIM($F169&amp;""))="YES",TRIM($H169&amp;""),IFERROR(INDEX('Paste your export here'!$AL$2:$AL$301,MATCH($A169,'Paste your export here'!$AG$2:$AG$301,0))&amp;"","")))</f>
        <v/>
      </c>
      <c r="P169" s="22">
        <f>IF(OR($M169&lt;&gt;"Yes",UPPER(TRIM($F169&amp;""))="YES"),"",IFERROR(INDEX('Paste your export here'!$AK$2:$AK$301,MATCH($A169,'Paste your export here'!$AG$2:$AG$301,0))&amp;"",""))</f>
        <v/>
      </c>
      <c r="Q169" s="22">
        <f>IF($M169&lt;&gt;"Yes","",IF(UPPER(TRIM($F169&amp;""))="YES",TRIM($I169&amp;""),IFERROR(INDEX('Paste your export here'!$AM$2:$AM$301,MATCH($A169,'Paste your export here'!$AG$2:$AG$301,0))&amp;"","")))</f>
        <v/>
      </c>
      <c r="R169" s="22">
        <f>IF(N($K169)=0,"",IFERROR(INDEX('Paste your export here'!$AN$2:$AN$301,MATCH($A169,'Paste your export here'!$AG$2:$AG$301,0))&amp;"",""))</f>
        <v/>
      </c>
      <c r="S169" s="21">
        <f>IF($A169&amp;$B169="","",IF($L169="No",IF(TRIM($E169&amp;"")="","Not invited yet","Chase reply"),IF(AND(ISNUMBER($C169),N($N169)&gt;$C169),"Over party size",IF(AND($P169&lt;&gt;"",UPPER(TRIM($D169&amp;""))&lt;&gt;"YES"),"Check plus-one",IF(N($K169)&gt;1,"Two replies","")))))</f>
        <v/>
      </c>
      <c r="T169" s="22">
        <f>IF(OR($A169="",TRIM(Settings!$B$2&amp;"")=""),"",TRIM(Settings!$B$2)&amp;IF(ISNUMBER(FIND("?",Settings!$B$2)),"&amp;","?")&amp;TRIM(Settings!$B$3)&amp;"="&amp;TRIM($A169))</f>
        <v/>
      </c>
    </row>
    <row r="170">
      <c r="A170" s="23" t="n"/>
      <c r="B170" s="24" t="n"/>
      <c r="C170" s="23" t="n"/>
      <c r="D170" s="23" t="n"/>
      <c r="E170" s="25" t="n"/>
      <c r="F170" s="23" t="n"/>
      <c r="G170" s="23" t="n"/>
      <c r="H170" s="24" t="n"/>
      <c r="I170" s="24" t="n"/>
      <c r="J170" s="24" t="n"/>
      <c r="K170" s="21">
        <f>IF($A170="","",COUNTIF('Paste your export here'!$AE$2:$AE$301,$A170))</f>
        <v/>
      </c>
      <c r="L170" s="21">
        <f>IF($A170&amp;$B170="","",IF(OR(TRIM($F170&amp;"")&lt;&gt;"",N($K170)&gt;0),"Yes","No"))</f>
        <v/>
      </c>
      <c r="M170" s="21">
        <f>IF(UPPER(TRIM($F170&amp;""))="YES","Yes",IF(UPPER(TRIM($F170&amp;""))="NO","No",IF(N($K170)&gt;0,IFERROR(INDEX('Paste your export here'!$AI$2:$AI$301,MATCH($A170,'Paste your export here'!$AG$2:$AG$301,0)),""),"")))</f>
        <v/>
      </c>
      <c r="N170" s="21">
        <f>IF($M170="Yes",IF(UPPER(TRIM($F170&amp;""))="YES",MAX(1,N($G170)),IFERROR(INDEX('Paste your export here'!$AO$2:$AO$301,MATCH($A170,'Paste your export here'!$AG$2:$AG$301,0)),1)),IF($M170="No",0,""))</f>
        <v/>
      </c>
      <c r="O170" s="22">
        <f>IF($M170&lt;&gt;"Yes","",IF(UPPER(TRIM($F170&amp;""))="YES",TRIM($H170&amp;""),IFERROR(INDEX('Paste your export here'!$AL$2:$AL$301,MATCH($A170,'Paste your export here'!$AG$2:$AG$301,0))&amp;"","")))</f>
        <v/>
      </c>
      <c r="P170" s="22">
        <f>IF(OR($M170&lt;&gt;"Yes",UPPER(TRIM($F170&amp;""))="YES"),"",IFERROR(INDEX('Paste your export here'!$AK$2:$AK$301,MATCH($A170,'Paste your export here'!$AG$2:$AG$301,0))&amp;"",""))</f>
        <v/>
      </c>
      <c r="Q170" s="22">
        <f>IF($M170&lt;&gt;"Yes","",IF(UPPER(TRIM($F170&amp;""))="YES",TRIM($I170&amp;""),IFERROR(INDEX('Paste your export here'!$AM$2:$AM$301,MATCH($A170,'Paste your export here'!$AG$2:$AG$301,0))&amp;"","")))</f>
        <v/>
      </c>
      <c r="R170" s="22">
        <f>IF(N($K170)=0,"",IFERROR(INDEX('Paste your export here'!$AN$2:$AN$301,MATCH($A170,'Paste your export here'!$AG$2:$AG$301,0))&amp;"",""))</f>
        <v/>
      </c>
      <c r="S170" s="21">
        <f>IF($A170&amp;$B170="","",IF($L170="No",IF(TRIM($E170&amp;"")="","Not invited yet","Chase reply"),IF(AND(ISNUMBER($C170),N($N170)&gt;$C170),"Over party size",IF(AND($P170&lt;&gt;"",UPPER(TRIM($D170&amp;""))&lt;&gt;"YES"),"Check plus-one",IF(N($K170)&gt;1,"Two replies","")))))</f>
        <v/>
      </c>
      <c r="T170" s="22">
        <f>IF(OR($A170="",TRIM(Settings!$B$2&amp;"")=""),"",TRIM(Settings!$B$2)&amp;IF(ISNUMBER(FIND("?",Settings!$B$2)),"&amp;","?")&amp;TRIM(Settings!$B$3)&amp;"="&amp;TRIM($A170))</f>
        <v/>
      </c>
    </row>
    <row r="171">
      <c r="A171" s="23" t="n"/>
      <c r="B171" s="24" t="n"/>
      <c r="C171" s="23" t="n"/>
      <c r="D171" s="23" t="n"/>
      <c r="E171" s="25" t="n"/>
      <c r="F171" s="23" t="n"/>
      <c r="G171" s="23" t="n"/>
      <c r="H171" s="24" t="n"/>
      <c r="I171" s="24" t="n"/>
      <c r="J171" s="24" t="n"/>
      <c r="K171" s="21">
        <f>IF($A171="","",COUNTIF('Paste your export here'!$AE$2:$AE$301,$A171))</f>
        <v/>
      </c>
      <c r="L171" s="21">
        <f>IF($A171&amp;$B171="","",IF(OR(TRIM($F171&amp;"")&lt;&gt;"",N($K171)&gt;0),"Yes","No"))</f>
        <v/>
      </c>
      <c r="M171" s="21">
        <f>IF(UPPER(TRIM($F171&amp;""))="YES","Yes",IF(UPPER(TRIM($F171&amp;""))="NO","No",IF(N($K171)&gt;0,IFERROR(INDEX('Paste your export here'!$AI$2:$AI$301,MATCH($A171,'Paste your export here'!$AG$2:$AG$301,0)),""),"")))</f>
        <v/>
      </c>
      <c r="N171" s="21">
        <f>IF($M171="Yes",IF(UPPER(TRIM($F171&amp;""))="YES",MAX(1,N($G171)),IFERROR(INDEX('Paste your export here'!$AO$2:$AO$301,MATCH($A171,'Paste your export here'!$AG$2:$AG$301,0)),1)),IF($M171="No",0,""))</f>
        <v/>
      </c>
      <c r="O171" s="22">
        <f>IF($M171&lt;&gt;"Yes","",IF(UPPER(TRIM($F171&amp;""))="YES",TRIM($H171&amp;""),IFERROR(INDEX('Paste your export here'!$AL$2:$AL$301,MATCH($A171,'Paste your export here'!$AG$2:$AG$301,0))&amp;"","")))</f>
        <v/>
      </c>
      <c r="P171" s="22">
        <f>IF(OR($M171&lt;&gt;"Yes",UPPER(TRIM($F171&amp;""))="YES"),"",IFERROR(INDEX('Paste your export here'!$AK$2:$AK$301,MATCH($A171,'Paste your export here'!$AG$2:$AG$301,0))&amp;"",""))</f>
        <v/>
      </c>
      <c r="Q171" s="22">
        <f>IF($M171&lt;&gt;"Yes","",IF(UPPER(TRIM($F171&amp;""))="YES",TRIM($I171&amp;""),IFERROR(INDEX('Paste your export here'!$AM$2:$AM$301,MATCH($A171,'Paste your export here'!$AG$2:$AG$301,0))&amp;"","")))</f>
        <v/>
      </c>
      <c r="R171" s="22">
        <f>IF(N($K171)=0,"",IFERROR(INDEX('Paste your export here'!$AN$2:$AN$301,MATCH($A171,'Paste your export here'!$AG$2:$AG$301,0))&amp;"",""))</f>
        <v/>
      </c>
      <c r="S171" s="21">
        <f>IF($A171&amp;$B171="","",IF($L171="No",IF(TRIM($E171&amp;"")="","Not invited yet","Chase reply"),IF(AND(ISNUMBER($C171),N($N171)&gt;$C171),"Over party size",IF(AND($P171&lt;&gt;"",UPPER(TRIM($D171&amp;""))&lt;&gt;"YES"),"Check plus-one",IF(N($K171)&gt;1,"Two replies","")))))</f>
        <v/>
      </c>
      <c r="T171" s="22">
        <f>IF(OR($A171="",TRIM(Settings!$B$2&amp;"")=""),"",TRIM(Settings!$B$2)&amp;IF(ISNUMBER(FIND("?",Settings!$B$2)),"&amp;","?")&amp;TRIM(Settings!$B$3)&amp;"="&amp;TRIM($A171))</f>
        <v/>
      </c>
    </row>
    <row r="172">
      <c r="A172" s="23" t="n"/>
      <c r="B172" s="24" t="n"/>
      <c r="C172" s="23" t="n"/>
      <c r="D172" s="23" t="n"/>
      <c r="E172" s="25" t="n"/>
      <c r="F172" s="23" t="n"/>
      <c r="G172" s="23" t="n"/>
      <c r="H172" s="24" t="n"/>
      <c r="I172" s="24" t="n"/>
      <c r="J172" s="24" t="n"/>
      <c r="K172" s="21">
        <f>IF($A172="","",COUNTIF('Paste your export here'!$AE$2:$AE$301,$A172))</f>
        <v/>
      </c>
      <c r="L172" s="21">
        <f>IF($A172&amp;$B172="","",IF(OR(TRIM($F172&amp;"")&lt;&gt;"",N($K172)&gt;0),"Yes","No"))</f>
        <v/>
      </c>
      <c r="M172" s="21">
        <f>IF(UPPER(TRIM($F172&amp;""))="YES","Yes",IF(UPPER(TRIM($F172&amp;""))="NO","No",IF(N($K172)&gt;0,IFERROR(INDEX('Paste your export here'!$AI$2:$AI$301,MATCH($A172,'Paste your export here'!$AG$2:$AG$301,0)),""),"")))</f>
        <v/>
      </c>
      <c r="N172" s="21">
        <f>IF($M172="Yes",IF(UPPER(TRIM($F172&amp;""))="YES",MAX(1,N($G172)),IFERROR(INDEX('Paste your export here'!$AO$2:$AO$301,MATCH($A172,'Paste your export here'!$AG$2:$AG$301,0)),1)),IF($M172="No",0,""))</f>
        <v/>
      </c>
      <c r="O172" s="22">
        <f>IF($M172&lt;&gt;"Yes","",IF(UPPER(TRIM($F172&amp;""))="YES",TRIM($H172&amp;""),IFERROR(INDEX('Paste your export here'!$AL$2:$AL$301,MATCH($A172,'Paste your export here'!$AG$2:$AG$301,0))&amp;"","")))</f>
        <v/>
      </c>
      <c r="P172" s="22">
        <f>IF(OR($M172&lt;&gt;"Yes",UPPER(TRIM($F172&amp;""))="YES"),"",IFERROR(INDEX('Paste your export here'!$AK$2:$AK$301,MATCH($A172,'Paste your export here'!$AG$2:$AG$301,0))&amp;"",""))</f>
        <v/>
      </c>
      <c r="Q172" s="22">
        <f>IF($M172&lt;&gt;"Yes","",IF(UPPER(TRIM($F172&amp;""))="YES",TRIM($I172&amp;""),IFERROR(INDEX('Paste your export here'!$AM$2:$AM$301,MATCH($A172,'Paste your export here'!$AG$2:$AG$301,0))&amp;"","")))</f>
        <v/>
      </c>
      <c r="R172" s="22">
        <f>IF(N($K172)=0,"",IFERROR(INDEX('Paste your export here'!$AN$2:$AN$301,MATCH($A172,'Paste your export here'!$AG$2:$AG$301,0))&amp;"",""))</f>
        <v/>
      </c>
      <c r="S172" s="21">
        <f>IF($A172&amp;$B172="","",IF($L172="No",IF(TRIM($E172&amp;"")="","Not invited yet","Chase reply"),IF(AND(ISNUMBER($C172),N($N172)&gt;$C172),"Over party size",IF(AND($P172&lt;&gt;"",UPPER(TRIM($D172&amp;""))&lt;&gt;"YES"),"Check plus-one",IF(N($K172)&gt;1,"Two replies","")))))</f>
        <v/>
      </c>
      <c r="T172" s="22">
        <f>IF(OR($A172="",TRIM(Settings!$B$2&amp;"")=""),"",TRIM(Settings!$B$2)&amp;IF(ISNUMBER(FIND("?",Settings!$B$2)),"&amp;","?")&amp;TRIM(Settings!$B$3)&amp;"="&amp;TRIM($A172))</f>
        <v/>
      </c>
    </row>
    <row r="173">
      <c r="A173" s="23" t="n"/>
      <c r="B173" s="24" t="n"/>
      <c r="C173" s="23" t="n"/>
      <c r="D173" s="23" t="n"/>
      <c r="E173" s="25" t="n"/>
      <c r="F173" s="23" t="n"/>
      <c r="G173" s="23" t="n"/>
      <c r="H173" s="24" t="n"/>
      <c r="I173" s="24" t="n"/>
      <c r="J173" s="24" t="n"/>
      <c r="K173" s="21">
        <f>IF($A173="","",COUNTIF('Paste your export here'!$AE$2:$AE$301,$A173))</f>
        <v/>
      </c>
      <c r="L173" s="21">
        <f>IF($A173&amp;$B173="","",IF(OR(TRIM($F173&amp;"")&lt;&gt;"",N($K173)&gt;0),"Yes","No"))</f>
        <v/>
      </c>
      <c r="M173" s="21">
        <f>IF(UPPER(TRIM($F173&amp;""))="YES","Yes",IF(UPPER(TRIM($F173&amp;""))="NO","No",IF(N($K173)&gt;0,IFERROR(INDEX('Paste your export here'!$AI$2:$AI$301,MATCH($A173,'Paste your export here'!$AG$2:$AG$301,0)),""),"")))</f>
        <v/>
      </c>
      <c r="N173" s="21">
        <f>IF($M173="Yes",IF(UPPER(TRIM($F173&amp;""))="YES",MAX(1,N($G173)),IFERROR(INDEX('Paste your export here'!$AO$2:$AO$301,MATCH($A173,'Paste your export here'!$AG$2:$AG$301,0)),1)),IF($M173="No",0,""))</f>
        <v/>
      </c>
      <c r="O173" s="22">
        <f>IF($M173&lt;&gt;"Yes","",IF(UPPER(TRIM($F173&amp;""))="YES",TRIM($H173&amp;""),IFERROR(INDEX('Paste your export here'!$AL$2:$AL$301,MATCH($A173,'Paste your export here'!$AG$2:$AG$301,0))&amp;"","")))</f>
        <v/>
      </c>
      <c r="P173" s="22">
        <f>IF(OR($M173&lt;&gt;"Yes",UPPER(TRIM($F173&amp;""))="YES"),"",IFERROR(INDEX('Paste your export here'!$AK$2:$AK$301,MATCH($A173,'Paste your export here'!$AG$2:$AG$301,0))&amp;"",""))</f>
        <v/>
      </c>
      <c r="Q173" s="22">
        <f>IF($M173&lt;&gt;"Yes","",IF(UPPER(TRIM($F173&amp;""))="YES",TRIM($I173&amp;""),IFERROR(INDEX('Paste your export here'!$AM$2:$AM$301,MATCH($A173,'Paste your export here'!$AG$2:$AG$301,0))&amp;"","")))</f>
        <v/>
      </c>
      <c r="R173" s="22">
        <f>IF(N($K173)=0,"",IFERROR(INDEX('Paste your export here'!$AN$2:$AN$301,MATCH($A173,'Paste your export here'!$AG$2:$AG$301,0))&amp;"",""))</f>
        <v/>
      </c>
      <c r="S173" s="21">
        <f>IF($A173&amp;$B173="","",IF($L173="No",IF(TRIM($E173&amp;"")="","Not invited yet","Chase reply"),IF(AND(ISNUMBER($C173),N($N173)&gt;$C173),"Over party size",IF(AND($P173&lt;&gt;"",UPPER(TRIM($D173&amp;""))&lt;&gt;"YES"),"Check plus-one",IF(N($K173)&gt;1,"Two replies","")))))</f>
        <v/>
      </c>
      <c r="T173" s="22">
        <f>IF(OR($A173="",TRIM(Settings!$B$2&amp;"")=""),"",TRIM(Settings!$B$2)&amp;IF(ISNUMBER(FIND("?",Settings!$B$2)),"&amp;","?")&amp;TRIM(Settings!$B$3)&amp;"="&amp;TRIM($A173))</f>
        <v/>
      </c>
    </row>
    <row r="174">
      <c r="A174" s="23" t="n"/>
      <c r="B174" s="24" t="n"/>
      <c r="C174" s="23" t="n"/>
      <c r="D174" s="23" t="n"/>
      <c r="E174" s="25" t="n"/>
      <c r="F174" s="23" t="n"/>
      <c r="G174" s="23" t="n"/>
      <c r="H174" s="24" t="n"/>
      <c r="I174" s="24" t="n"/>
      <c r="J174" s="24" t="n"/>
      <c r="K174" s="21">
        <f>IF($A174="","",COUNTIF('Paste your export here'!$AE$2:$AE$301,$A174))</f>
        <v/>
      </c>
      <c r="L174" s="21">
        <f>IF($A174&amp;$B174="","",IF(OR(TRIM($F174&amp;"")&lt;&gt;"",N($K174)&gt;0),"Yes","No"))</f>
        <v/>
      </c>
      <c r="M174" s="21">
        <f>IF(UPPER(TRIM($F174&amp;""))="YES","Yes",IF(UPPER(TRIM($F174&amp;""))="NO","No",IF(N($K174)&gt;0,IFERROR(INDEX('Paste your export here'!$AI$2:$AI$301,MATCH($A174,'Paste your export here'!$AG$2:$AG$301,0)),""),"")))</f>
        <v/>
      </c>
      <c r="N174" s="21">
        <f>IF($M174="Yes",IF(UPPER(TRIM($F174&amp;""))="YES",MAX(1,N($G174)),IFERROR(INDEX('Paste your export here'!$AO$2:$AO$301,MATCH($A174,'Paste your export here'!$AG$2:$AG$301,0)),1)),IF($M174="No",0,""))</f>
        <v/>
      </c>
      <c r="O174" s="22">
        <f>IF($M174&lt;&gt;"Yes","",IF(UPPER(TRIM($F174&amp;""))="YES",TRIM($H174&amp;""),IFERROR(INDEX('Paste your export here'!$AL$2:$AL$301,MATCH($A174,'Paste your export here'!$AG$2:$AG$301,0))&amp;"","")))</f>
        <v/>
      </c>
      <c r="P174" s="22">
        <f>IF(OR($M174&lt;&gt;"Yes",UPPER(TRIM($F174&amp;""))="YES"),"",IFERROR(INDEX('Paste your export here'!$AK$2:$AK$301,MATCH($A174,'Paste your export here'!$AG$2:$AG$301,0))&amp;"",""))</f>
        <v/>
      </c>
      <c r="Q174" s="22">
        <f>IF($M174&lt;&gt;"Yes","",IF(UPPER(TRIM($F174&amp;""))="YES",TRIM($I174&amp;""),IFERROR(INDEX('Paste your export here'!$AM$2:$AM$301,MATCH($A174,'Paste your export here'!$AG$2:$AG$301,0))&amp;"","")))</f>
        <v/>
      </c>
      <c r="R174" s="22">
        <f>IF(N($K174)=0,"",IFERROR(INDEX('Paste your export here'!$AN$2:$AN$301,MATCH($A174,'Paste your export here'!$AG$2:$AG$301,0))&amp;"",""))</f>
        <v/>
      </c>
      <c r="S174" s="21">
        <f>IF($A174&amp;$B174="","",IF($L174="No",IF(TRIM($E174&amp;"")="","Not invited yet","Chase reply"),IF(AND(ISNUMBER($C174),N($N174)&gt;$C174),"Over party size",IF(AND($P174&lt;&gt;"",UPPER(TRIM($D174&amp;""))&lt;&gt;"YES"),"Check plus-one",IF(N($K174)&gt;1,"Two replies","")))))</f>
        <v/>
      </c>
      <c r="T174" s="22">
        <f>IF(OR($A174="",TRIM(Settings!$B$2&amp;"")=""),"",TRIM(Settings!$B$2)&amp;IF(ISNUMBER(FIND("?",Settings!$B$2)),"&amp;","?")&amp;TRIM(Settings!$B$3)&amp;"="&amp;TRIM($A174))</f>
        <v/>
      </c>
    </row>
    <row r="175">
      <c r="A175" s="23" t="n"/>
      <c r="B175" s="24" t="n"/>
      <c r="C175" s="23" t="n"/>
      <c r="D175" s="23" t="n"/>
      <c r="E175" s="25" t="n"/>
      <c r="F175" s="23" t="n"/>
      <c r="G175" s="23" t="n"/>
      <c r="H175" s="24" t="n"/>
      <c r="I175" s="24" t="n"/>
      <c r="J175" s="24" t="n"/>
      <c r="K175" s="21">
        <f>IF($A175="","",COUNTIF('Paste your export here'!$AE$2:$AE$301,$A175))</f>
        <v/>
      </c>
      <c r="L175" s="21">
        <f>IF($A175&amp;$B175="","",IF(OR(TRIM($F175&amp;"")&lt;&gt;"",N($K175)&gt;0),"Yes","No"))</f>
        <v/>
      </c>
      <c r="M175" s="21">
        <f>IF(UPPER(TRIM($F175&amp;""))="YES","Yes",IF(UPPER(TRIM($F175&amp;""))="NO","No",IF(N($K175)&gt;0,IFERROR(INDEX('Paste your export here'!$AI$2:$AI$301,MATCH($A175,'Paste your export here'!$AG$2:$AG$301,0)),""),"")))</f>
        <v/>
      </c>
      <c r="N175" s="21">
        <f>IF($M175="Yes",IF(UPPER(TRIM($F175&amp;""))="YES",MAX(1,N($G175)),IFERROR(INDEX('Paste your export here'!$AO$2:$AO$301,MATCH($A175,'Paste your export here'!$AG$2:$AG$301,0)),1)),IF($M175="No",0,""))</f>
        <v/>
      </c>
      <c r="O175" s="22">
        <f>IF($M175&lt;&gt;"Yes","",IF(UPPER(TRIM($F175&amp;""))="YES",TRIM($H175&amp;""),IFERROR(INDEX('Paste your export here'!$AL$2:$AL$301,MATCH($A175,'Paste your export here'!$AG$2:$AG$301,0))&amp;"","")))</f>
        <v/>
      </c>
      <c r="P175" s="22">
        <f>IF(OR($M175&lt;&gt;"Yes",UPPER(TRIM($F175&amp;""))="YES"),"",IFERROR(INDEX('Paste your export here'!$AK$2:$AK$301,MATCH($A175,'Paste your export here'!$AG$2:$AG$301,0))&amp;"",""))</f>
        <v/>
      </c>
      <c r="Q175" s="22">
        <f>IF($M175&lt;&gt;"Yes","",IF(UPPER(TRIM($F175&amp;""))="YES",TRIM($I175&amp;""),IFERROR(INDEX('Paste your export here'!$AM$2:$AM$301,MATCH($A175,'Paste your export here'!$AG$2:$AG$301,0))&amp;"","")))</f>
        <v/>
      </c>
      <c r="R175" s="22">
        <f>IF(N($K175)=0,"",IFERROR(INDEX('Paste your export here'!$AN$2:$AN$301,MATCH($A175,'Paste your export here'!$AG$2:$AG$301,0))&amp;"",""))</f>
        <v/>
      </c>
      <c r="S175" s="21">
        <f>IF($A175&amp;$B175="","",IF($L175="No",IF(TRIM($E175&amp;"")="","Not invited yet","Chase reply"),IF(AND(ISNUMBER($C175),N($N175)&gt;$C175),"Over party size",IF(AND($P175&lt;&gt;"",UPPER(TRIM($D175&amp;""))&lt;&gt;"YES"),"Check plus-one",IF(N($K175)&gt;1,"Two replies","")))))</f>
        <v/>
      </c>
      <c r="T175" s="22">
        <f>IF(OR($A175="",TRIM(Settings!$B$2&amp;"")=""),"",TRIM(Settings!$B$2)&amp;IF(ISNUMBER(FIND("?",Settings!$B$2)),"&amp;","?")&amp;TRIM(Settings!$B$3)&amp;"="&amp;TRIM($A175))</f>
        <v/>
      </c>
    </row>
    <row r="176">
      <c r="A176" s="23" t="n"/>
      <c r="B176" s="24" t="n"/>
      <c r="C176" s="23" t="n"/>
      <c r="D176" s="23" t="n"/>
      <c r="E176" s="25" t="n"/>
      <c r="F176" s="23" t="n"/>
      <c r="G176" s="23" t="n"/>
      <c r="H176" s="24" t="n"/>
      <c r="I176" s="24" t="n"/>
      <c r="J176" s="24" t="n"/>
      <c r="K176" s="21">
        <f>IF($A176="","",COUNTIF('Paste your export here'!$AE$2:$AE$301,$A176))</f>
        <v/>
      </c>
      <c r="L176" s="21">
        <f>IF($A176&amp;$B176="","",IF(OR(TRIM($F176&amp;"")&lt;&gt;"",N($K176)&gt;0),"Yes","No"))</f>
        <v/>
      </c>
      <c r="M176" s="21">
        <f>IF(UPPER(TRIM($F176&amp;""))="YES","Yes",IF(UPPER(TRIM($F176&amp;""))="NO","No",IF(N($K176)&gt;0,IFERROR(INDEX('Paste your export here'!$AI$2:$AI$301,MATCH($A176,'Paste your export here'!$AG$2:$AG$301,0)),""),"")))</f>
        <v/>
      </c>
      <c r="N176" s="21">
        <f>IF($M176="Yes",IF(UPPER(TRIM($F176&amp;""))="YES",MAX(1,N($G176)),IFERROR(INDEX('Paste your export here'!$AO$2:$AO$301,MATCH($A176,'Paste your export here'!$AG$2:$AG$301,0)),1)),IF($M176="No",0,""))</f>
        <v/>
      </c>
      <c r="O176" s="22">
        <f>IF($M176&lt;&gt;"Yes","",IF(UPPER(TRIM($F176&amp;""))="YES",TRIM($H176&amp;""),IFERROR(INDEX('Paste your export here'!$AL$2:$AL$301,MATCH($A176,'Paste your export here'!$AG$2:$AG$301,0))&amp;"","")))</f>
        <v/>
      </c>
      <c r="P176" s="22">
        <f>IF(OR($M176&lt;&gt;"Yes",UPPER(TRIM($F176&amp;""))="YES"),"",IFERROR(INDEX('Paste your export here'!$AK$2:$AK$301,MATCH($A176,'Paste your export here'!$AG$2:$AG$301,0))&amp;"",""))</f>
        <v/>
      </c>
      <c r="Q176" s="22">
        <f>IF($M176&lt;&gt;"Yes","",IF(UPPER(TRIM($F176&amp;""))="YES",TRIM($I176&amp;""),IFERROR(INDEX('Paste your export here'!$AM$2:$AM$301,MATCH($A176,'Paste your export here'!$AG$2:$AG$301,0))&amp;"","")))</f>
        <v/>
      </c>
      <c r="R176" s="22">
        <f>IF(N($K176)=0,"",IFERROR(INDEX('Paste your export here'!$AN$2:$AN$301,MATCH($A176,'Paste your export here'!$AG$2:$AG$301,0))&amp;"",""))</f>
        <v/>
      </c>
      <c r="S176" s="21">
        <f>IF($A176&amp;$B176="","",IF($L176="No",IF(TRIM($E176&amp;"")="","Not invited yet","Chase reply"),IF(AND(ISNUMBER($C176),N($N176)&gt;$C176),"Over party size",IF(AND($P176&lt;&gt;"",UPPER(TRIM($D176&amp;""))&lt;&gt;"YES"),"Check plus-one",IF(N($K176)&gt;1,"Two replies","")))))</f>
        <v/>
      </c>
      <c r="T176" s="22">
        <f>IF(OR($A176="",TRIM(Settings!$B$2&amp;"")=""),"",TRIM(Settings!$B$2)&amp;IF(ISNUMBER(FIND("?",Settings!$B$2)),"&amp;","?")&amp;TRIM(Settings!$B$3)&amp;"="&amp;TRIM($A176))</f>
        <v/>
      </c>
    </row>
    <row r="177">
      <c r="A177" s="23" t="n"/>
      <c r="B177" s="24" t="n"/>
      <c r="C177" s="23" t="n"/>
      <c r="D177" s="23" t="n"/>
      <c r="E177" s="25" t="n"/>
      <c r="F177" s="23" t="n"/>
      <c r="G177" s="23" t="n"/>
      <c r="H177" s="24" t="n"/>
      <c r="I177" s="24" t="n"/>
      <c r="J177" s="24" t="n"/>
      <c r="K177" s="21">
        <f>IF($A177="","",COUNTIF('Paste your export here'!$AE$2:$AE$301,$A177))</f>
        <v/>
      </c>
      <c r="L177" s="21">
        <f>IF($A177&amp;$B177="","",IF(OR(TRIM($F177&amp;"")&lt;&gt;"",N($K177)&gt;0),"Yes","No"))</f>
        <v/>
      </c>
      <c r="M177" s="21">
        <f>IF(UPPER(TRIM($F177&amp;""))="YES","Yes",IF(UPPER(TRIM($F177&amp;""))="NO","No",IF(N($K177)&gt;0,IFERROR(INDEX('Paste your export here'!$AI$2:$AI$301,MATCH($A177,'Paste your export here'!$AG$2:$AG$301,0)),""),"")))</f>
        <v/>
      </c>
      <c r="N177" s="21">
        <f>IF($M177="Yes",IF(UPPER(TRIM($F177&amp;""))="YES",MAX(1,N($G177)),IFERROR(INDEX('Paste your export here'!$AO$2:$AO$301,MATCH($A177,'Paste your export here'!$AG$2:$AG$301,0)),1)),IF($M177="No",0,""))</f>
        <v/>
      </c>
      <c r="O177" s="22">
        <f>IF($M177&lt;&gt;"Yes","",IF(UPPER(TRIM($F177&amp;""))="YES",TRIM($H177&amp;""),IFERROR(INDEX('Paste your export here'!$AL$2:$AL$301,MATCH($A177,'Paste your export here'!$AG$2:$AG$301,0))&amp;"","")))</f>
        <v/>
      </c>
      <c r="P177" s="22">
        <f>IF(OR($M177&lt;&gt;"Yes",UPPER(TRIM($F177&amp;""))="YES"),"",IFERROR(INDEX('Paste your export here'!$AK$2:$AK$301,MATCH($A177,'Paste your export here'!$AG$2:$AG$301,0))&amp;"",""))</f>
        <v/>
      </c>
      <c r="Q177" s="22">
        <f>IF($M177&lt;&gt;"Yes","",IF(UPPER(TRIM($F177&amp;""))="YES",TRIM($I177&amp;""),IFERROR(INDEX('Paste your export here'!$AM$2:$AM$301,MATCH($A177,'Paste your export here'!$AG$2:$AG$301,0))&amp;"","")))</f>
        <v/>
      </c>
      <c r="R177" s="22">
        <f>IF(N($K177)=0,"",IFERROR(INDEX('Paste your export here'!$AN$2:$AN$301,MATCH($A177,'Paste your export here'!$AG$2:$AG$301,0))&amp;"",""))</f>
        <v/>
      </c>
      <c r="S177" s="21">
        <f>IF($A177&amp;$B177="","",IF($L177="No",IF(TRIM($E177&amp;"")="","Not invited yet","Chase reply"),IF(AND(ISNUMBER($C177),N($N177)&gt;$C177),"Over party size",IF(AND($P177&lt;&gt;"",UPPER(TRIM($D177&amp;""))&lt;&gt;"YES"),"Check plus-one",IF(N($K177)&gt;1,"Two replies","")))))</f>
        <v/>
      </c>
      <c r="T177" s="22">
        <f>IF(OR($A177="",TRIM(Settings!$B$2&amp;"")=""),"",TRIM(Settings!$B$2)&amp;IF(ISNUMBER(FIND("?",Settings!$B$2)),"&amp;","?")&amp;TRIM(Settings!$B$3)&amp;"="&amp;TRIM($A177))</f>
        <v/>
      </c>
    </row>
    <row r="178">
      <c r="A178" s="23" t="n"/>
      <c r="B178" s="24" t="n"/>
      <c r="C178" s="23" t="n"/>
      <c r="D178" s="23" t="n"/>
      <c r="E178" s="25" t="n"/>
      <c r="F178" s="23" t="n"/>
      <c r="G178" s="23" t="n"/>
      <c r="H178" s="24" t="n"/>
      <c r="I178" s="24" t="n"/>
      <c r="J178" s="24" t="n"/>
      <c r="K178" s="21">
        <f>IF($A178="","",COUNTIF('Paste your export here'!$AE$2:$AE$301,$A178))</f>
        <v/>
      </c>
      <c r="L178" s="21">
        <f>IF($A178&amp;$B178="","",IF(OR(TRIM($F178&amp;"")&lt;&gt;"",N($K178)&gt;0),"Yes","No"))</f>
        <v/>
      </c>
      <c r="M178" s="21">
        <f>IF(UPPER(TRIM($F178&amp;""))="YES","Yes",IF(UPPER(TRIM($F178&amp;""))="NO","No",IF(N($K178)&gt;0,IFERROR(INDEX('Paste your export here'!$AI$2:$AI$301,MATCH($A178,'Paste your export here'!$AG$2:$AG$301,0)),""),"")))</f>
        <v/>
      </c>
      <c r="N178" s="21">
        <f>IF($M178="Yes",IF(UPPER(TRIM($F178&amp;""))="YES",MAX(1,N($G178)),IFERROR(INDEX('Paste your export here'!$AO$2:$AO$301,MATCH($A178,'Paste your export here'!$AG$2:$AG$301,0)),1)),IF($M178="No",0,""))</f>
        <v/>
      </c>
      <c r="O178" s="22">
        <f>IF($M178&lt;&gt;"Yes","",IF(UPPER(TRIM($F178&amp;""))="YES",TRIM($H178&amp;""),IFERROR(INDEX('Paste your export here'!$AL$2:$AL$301,MATCH($A178,'Paste your export here'!$AG$2:$AG$301,0))&amp;"","")))</f>
        <v/>
      </c>
      <c r="P178" s="22">
        <f>IF(OR($M178&lt;&gt;"Yes",UPPER(TRIM($F178&amp;""))="YES"),"",IFERROR(INDEX('Paste your export here'!$AK$2:$AK$301,MATCH($A178,'Paste your export here'!$AG$2:$AG$301,0))&amp;"",""))</f>
        <v/>
      </c>
      <c r="Q178" s="22">
        <f>IF($M178&lt;&gt;"Yes","",IF(UPPER(TRIM($F178&amp;""))="YES",TRIM($I178&amp;""),IFERROR(INDEX('Paste your export here'!$AM$2:$AM$301,MATCH($A178,'Paste your export here'!$AG$2:$AG$301,0))&amp;"","")))</f>
        <v/>
      </c>
      <c r="R178" s="22">
        <f>IF(N($K178)=0,"",IFERROR(INDEX('Paste your export here'!$AN$2:$AN$301,MATCH($A178,'Paste your export here'!$AG$2:$AG$301,0))&amp;"",""))</f>
        <v/>
      </c>
      <c r="S178" s="21">
        <f>IF($A178&amp;$B178="","",IF($L178="No",IF(TRIM($E178&amp;"")="","Not invited yet","Chase reply"),IF(AND(ISNUMBER($C178),N($N178)&gt;$C178),"Over party size",IF(AND($P178&lt;&gt;"",UPPER(TRIM($D178&amp;""))&lt;&gt;"YES"),"Check plus-one",IF(N($K178)&gt;1,"Two replies","")))))</f>
        <v/>
      </c>
      <c r="T178" s="22">
        <f>IF(OR($A178="",TRIM(Settings!$B$2&amp;"")=""),"",TRIM(Settings!$B$2)&amp;IF(ISNUMBER(FIND("?",Settings!$B$2)),"&amp;","?")&amp;TRIM(Settings!$B$3)&amp;"="&amp;TRIM($A178))</f>
        <v/>
      </c>
    </row>
    <row r="179">
      <c r="A179" s="23" t="n"/>
      <c r="B179" s="24" t="n"/>
      <c r="C179" s="23" t="n"/>
      <c r="D179" s="23" t="n"/>
      <c r="E179" s="25" t="n"/>
      <c r="F179" s="23" t="n"/>
      <c r="G179" s="23" t="n"/>
      <c r="H179" s="24" t="n"/>
      <c r="I179" s="24" t="n"/>
      <c r="J179" s="24" t="n"/>
      <c r="K179" s="21">
        <f>IF($A179="","",COUNTIF('Paste your export here'!$AE$2:$AE$301,$A179))</f>
        <v/>
      </c>
      <c r="L179" s="21">
        <f>IF($A179&amp;$B179="","",IF(OR(TRIM($F179&amp;"")&lt;&gt;"",N($K179)&gt;0),"Yes","No"))</f>
        <v/>
      </c>
      <c r="M179" s="21">
        <f>IF(UPPER(TRIM($F179&amp;""))="YES","Yes",IF(UPPER(TRIM($F179&amp;""))="NO","No",IF(N($K179)&gt;0,IFERROR(INDEX('Paste your export here'!$AI$2:$AI$301,MATCH($A179,'Paste your export here'!$AG$2:$AG$301,0)),""),"")))</f>
        <v/>
      </c>
      <c r="N179" s="21">
        <f>IF($M179="Yes",IF(UPPER(TRIM($F179&amp;""))="YES",MAX(1,N($G179)),IFERROR(INDEX('Paste your export here'!$AO$2:$AO$301,MATCH($A179,'Paste your export here'!$AG$2:$AG$301,0)),1)),IF($M179="No",0,""))</f>
        <v/>
      </c>
      <c r="O179" s="22">
        <f>IF($M179&lt;&gt;"Yes","",IF(UPPER(TRIM($F179&amp;""))="YES",TRIM($H179&amp;""),IFERROR(INDEX('Paste your export here'!$AL$2:$AL$301,MATCH($A179,'Paste your export here'!$AG$2:$AG$301,0))&amp;"","")))</f>
        <v/>
      </c>
      <c r="P179" s="22">
        <f>IF(OR($M179&lt;&gt;"Yes",UPPER(TRIM($F179&amp;""))="YES"),"",IFERROR(INDEX('Paste your export here'!$AK$2:$AK$301,MATCH($A179,'Paste your export here'!$AG$2:$AG$301,0))&amp;"",""))</f>
        <v/>
      </c>
      <c r="Q179" s="22">
        <f>IF($M179&lt;&gt;"Yes","",IF(UPPER(TRIM($F179&amp;""))="YES",TRIM($I179&amp;""),IFERROR(INDEX('Paste your export here'!$AM$2:$AM$301,MATCH($A179,'Paste your export here'!$AG$2:$AG$301,0))&amp;"","")))</f>
        <v/>
      </c>
      <c r="R179" s="22">
        <f>IF(N($K179)=0,"",IFERROR(INDEX('Paste your export here'!$AN$2:$AN$301,MATCH($A179,'Paste your export here'!$AG$2:$AG$301,0))&amp;"",""))</f>
        <v/>
      </c>
      <c r="S179" s="21">
        <f>IF($A179&amp;$B179="","",IF($L179="No",IF(TRIM($E179&amp;"")="","Not invited yet","Chase reply"),IF(AND(ISNUMBER($C179),N($N179)&gt;$C179),"Over party size",IF(AND($P179&lt;&gt;"",UPPER(TRIM($D179&amp;""))&lt;&gt;"YES"),"Check plus-one",IF(N($K179)&gt;1,"Two replies","")))))</f>
        <v/>
      </c>
      <c r="T179" s="22">
        <f>IF(OR($A179="",TRIM(Settings!$B$2&amp;"")=""),"",TRIM(Settings!$B$2)&amp;IF(ISNUMBER(FIND("?",Settings!$B$2)),"&amp;","?")&amp;TRIM(Settings!$B$3)&amp;"="&amp;TRIM($A179))</f>
        <v/>
      </c>
    </row>
    <row r="180">
      <c r="A180" s="23" t="n"/>
      <c r="B180" s="24" t="n"/>
      <c r="C180" s="23" t="n"/>
      <c r="D180" s="23" t="n"/>
      <c r="E180" s="25" t="n"/>
      <c r="F180" s="23" t="n"/>
      <c r="G180" s="23" t="n"/>
      <c r="H180" s="24" t="n"/>
      <c r="I180" s="24" t="n"/>
      <c r="J180" s="24" t="n"/>
      <c r="K180" s="21">
        <f>IF($A180="","",COUNTIF('Paste your export here'!$AE$2:$AE$301,$A180))</f>
        <v/>
      </c>
      <c r="L180" s="21">
        <f>IF($A180&amp;$B180="","",IF(OR(TRIM($F180&amp;"")&lt;&gt;"",N($K180)&gt;0),"Yes","No"))</f>
        <v/>
      </c>
      <c r="M180" s="21">
        <f>IF(UPPER(TRIM($F180&amp;""))="YES","Yes",IF(UPPER(TRIM($F180&amp;""))="NO","No",IF(N($K180)&gt;0,IFERROR(INDEX('Paste your export here'!$AI$2:$AI$301,MATCH($A180,'Paste your export here'!$AG$2:$AG$301,0)),""),"")))</f>
        <v/>
      </c>
      <c r="N180" s="21">
        <f>IF($M180="Yes",IF(UPPER(TRIM($F180&amp;""))="YES",MAX(1,N($G180)),IFERROR(INDEX('Paste your export here'!$AO$2:$AO$301,MATCH($A180,'Paste your export here'!$AG$2:$AG$301,0)),1)),IF($M180="No",0,""))</f>
        <v/>
      </c>
      <c r="O180" s="22">
        <f>IF($M180&lt;&gt;"Yes","",IF(UPPER(TRIM($F180&amp;""))="YES",TRIM($H180&amp;""),IFERROR(INDEX('Paste your export here'!$AL$2:$AL$301,MATCH($A180,'Paste your export here'!$AG$2:$AG$301,0))&amp;"","")))</f>
        <v/>
      </c>
      <c r="P180" s="22">
        <f>IF(OR($M180&lt;&gt;"Yes",UPPER(TRIM($F180&amp;""))="YES"),"",IFERROR(INDEX('Paste your export here'!$AK$2:$AK$301,MATCH($A180,'Paste your export here'!$AG$2:$AG$301,0))&amp;"",""))</f>
        <v/>
      </c>
      <c r="Q180" s="22">
        <f>IF($M180&lt;&gt;"Yes","",IF(UPPER(TRIM($F180&amp;""))="YES",TRIM($I180&amp;""),IFERROR(INDEX('Paste your export here'!$AM$2:$AM$301,MATCH($A180,'Paste your export here'!$AG$2:$AG$301,0))&amp;"","")))</f>
        <v/>
      </c>
      <c r="R180" s="22">
        <f>IF(N($K180)=0,"",IFERROR(INDEX('Paste your export here'!$AN$2:$AN$301,MATCH($A180,'Paste your export here'!$AG$2:$AG$301,0))&amp;"",""))</f>
        <v/>
      </c>
      <c r="S180" s="21">
        <f>IF($A180&amp;$B180="","",IF($L180="No",IF(TRIM($E180&amp;"")="","Not invited yet","Chase reply"),IF(AND(ISNUMBER($C180),N($N180)&gt;$C180),"Over party size",IF(AND($P180&lt;&gt;"",UPPER(TRIM($D180&amp;""))&lt;&gt;"YES"),"Check plus-one",IF(N($K180)&gt;1,"Two replies","")))))</f>
        <v/>
      </c>
      <c r="T180" s="22">
        <f>IF(OR($A180="",TRIM(Settings!$B$2&amp;"")=""),"",TRIM(Settings!$B$2)&amp;IF(ISNUMBER(FIND("?",Settings!$B$2)),"&amp;","?")&amp;TRIM(Settings!$B$3)&amp;"="&amp;TRIM($A180))</f>
        <v/>
      </c>
    </row>
    <row r="181">
      <c r="A181" s="23" t="n"/>
      <c r="B181" s="24" t="n"/>
      <c r="C181" s="23" t="n"/>
      <c r="D181" s="23" t="n"/>
      <c r="E181" s="25" t="n"/>
      <c r="F181" s="23" t="n"/>
      <c r="G181" s="23" t="n"/>
      <c r="H181" s="24" t="n"/>
      <c r="I181" s="24" t="n"/>
      <c r="J181" s="24" t="n"/>
      <c r="K181" s="21">
        <f>IF($A181="","",COUNTIF('Paste your export here'!$AE$2:$AE$301,$A181))</f>
        <v/>
      </c>
      <c r="L181" s="21">
        <f>IF($A181&amp;$B181="","",IF(OR(TRIM($F181&amp;"")&lt;&gt;"",N($K181)&gt;0),"Yes","No"))</f>
        <v/>
      </c>
      <c r="M181" s="21">
        <f>IF(UPPER(TRIM($F181&amp;""))="YES","Yes",IF(UPPER(TRIM($F181&amp;""))="NO","No",IF(N($K181)&gt;0,IFERROR(INDEX('Paste your export here'!$AI$2:$AI$301,MATCH($A181,'Paste your export here'!$AG$2:$AG$301,0)),""),"")))</f>
        <v/>
      </c>
      <c r="N181" s="21">
        <f>IF($M181="Yes",IF(UPPER(TRIM($F181&amp;""))="YES",MAX(1,N($G181)),IFERROR(INDEX('Paste your export here'!$AO$2:$AO$301,MATCH($A181,'Paste your export here'!$AG$2:$AG$301,0)),1)),IF($M181="No",0,""))</f>
        <v/>
      </c>
      <c r="O181" s="22">
        <f>IF($M181&lt;&gt;"Yes","",IF(UPPER(TRIM($F181&amp;""))="YES",TRIM($H181&amp;""),IFERROR(INDEX('Paste your export here'!$AL$2:$AL$301,MATCH($A181,'Paste your export here'!$AG$2:$AG$301,0))&amp;"","")))</f>
        <v/>
      </c>
      <c r="P181" s="22">
        <f>IF(OR($M181&lt;&gt;"Yes",UPPER(TRIM($F181&amp;""))="YES"),"",IFERROR(INDEX('Paste your export here'!$AK$2:$AK$301,MATCH($A181,'Paste your export here'!$AG$2:$AG$301,0))&amp;"",""))</f>
        <v/>
      </c>
      <c r="Q181" s="22">
        <f>IF($M181&lt;&gt;"Yes","",IF(UPPER(TRIM($F181&amp;""))="YES",TRIM($I181&amp;""),IFERROR(INDEX('Paste your export here'!$AM$2:$AM$301,MATCH($A181,'Paste your export here'!$AG$2:$AG$301,0))&amp;"","")))</f>
        <v/>
      </c>
      <c r="R181" s="22">
        <f>IF(N($K181)=0,"",IFERROR(INDEX('Paste your export here'!$AN$2:$AN$301,MATCH($A181,'Paste your export here'!$AG$2:$AG$301,0))&amp;"",""))</f>
        <v/>
      </c>
      <c r="S181" s="21">
        <f>IF($A181&amp;$B181="","",IF($L181="No",IF(TRIM($E181&amp;"")="","Not invited yet","Chase reply"),IF(AND(ISNUMBER($C181),N($N181)&gt;$C181),"Over party size",IF(AND($P181&lt;&gt;"",UPPER(TRIM($D181&amp;""))&lt;&gt;"YES"),"Check plus-one",IF(N($K181)&gt;1,"Two replies","")))))</f>
        <v/>
      </c>
      <c r="T181" s="22">
        <f>IF(OR($A181="",TRIM(Settings!$B$2&amp;"")=""),"",TRIM(Settings!$B$2)&amp;IF(ISNUMBER(FIND("?",Settings!$B$2)),"&amp;","?")&amp;TRIM(Settings!$B$3)&amp;"="&amp;TRIM($A181))</f>
        <v/>
      </c>
    </row>
    <row r="182">
      <c r="A182" s="23" t="n"/>
      <c r="B182" s="24" t="n"/>
      <c r="C182" s="23" t="n"/>
      <c r="D182" s="23" t="n"/>
      <c r="E182" s="25" t="n"/>
      <c r="F182" s="23" t="n"/>
      <c r="G182" s="23" t="n"/>
      <c r="H182" s="24" t="n"/>
      <c r="I182" s="24" t="n"/>
      <c r="J182" s="24" t="n"/>
      <c r="K182" s="21">
        <f>IF($A182="","",COUNTIF('Paste your export here'!$AE$2:$AE$301,$A182))</f>
        <v/>
      </c>
      <c r="L182" s="21">
        <f>IF($A182&amp;$B182="","",IF(OR(TRIM($F182&amp;"")&lt;&gt;"",N($K182)&gt;0),"Yes","No"))</f>
        <v/>
      </c>
      <c r="M182" s="21">
        <f>IF(UPPER(TRIM($F182&amp;""))="YES","Yes",IF(UPPER(TRIM($F182&amp;""))="NO","No",IF(N($K182)&gt;0,IFERROR(INDEX('Paste your export here'!$AI$2:$AI$301,MATCH($A182,'Paste your export here'!$AG$2:$AG$301,0)),""),"")))</f>
        <v/>
      </c>
      <c r="N182" s="21">
        <f>IF($M182="Yes",IF(UPPER(TRIM($F182&amp;""))="YES",MAX(1,N($G182)),IFERROR(INDEX('Paste your export here'!$AO$2:$AO$301,MATCH($A182,'Paste your export here'!$AG$2:$AG$301,0)),1)),IF($M182="No",0,""))</f>
        <v/>
      </c>
      <c r="O182" s="22">
        <f>IF($M182&lt;&gt;"Yes","",IF(UPPER(TRIM($F182&amp;""))="YES",TRIM($H182&amp;""),IFERROR(INDEX('Paste your export here'!$AL$2:$AL$301,MATCH($A182,'Paste your export here'!$AG$2:$AG$301,0))&amp;"","")))</f>
        <v/>
      </c>
      <c r="P182" s="22">
        <f>IF(OR($M182&lt;&gt;"Yes",UPPER(TRIM($F182&amp;""))="YES"),"",IFERROR(INDEX('Paste your export here'!$AK$2:$AK$301,MATCH($A182,'Paste your export here'!$AG$2:$AG$301,0))&amp;"",""))</f>
        <v/>
      </c>
      <c r="Q182" s="22">
        <f>IF($M182&lt;&gt;"Yes","",IF(UPPER(TRIM($F182&amp;""))="YES",TRIM($I182&amp;""),IFERROR(INDEX('Paste your export here'!$AM$2:$AM$301,MATCH($A182,'Paste your export here'!$AG$2:$AG$301,0))&amp;"","")))</f>
        <v/>
      </c>
      <c r="R182" s="22">
        <f>IF(N($K182)=0,"",IFERROR(INDEX('Paste your export here'!$AN$2:$AN$301,MATCH($A182,'Paste your export here'!$AG$2:$AG$301,0))&amp;"",""))</f>
        <v/>
      </c>
      <c r="S182" s="21">
        <f>IF($A182&amp;$B182="","",IF($L182="No",IF(TRIM($E182&amp;"")="","Not invited yet","Chase reply"),IF(AND(ISNUMBER($C182),N($N182)&gt;$C182),"Over party size",IF(AND($P182&lt;&gt;"",UPPER(TRIM($D182&amp;""))&lt;&gt;"YES"),"Check plus-one",IF(N($K182)&gt;1,"Two replies","")))))</f>
        <v/>
      </c>
      <c r="T182" s="22">
        <f>IF(OR($A182="",TRIM(Settings!$B$2&amp;"")=""),"",TRIM(Settings!$B$2)&amp;IF(ISNUMBER(FIND("?",Settings!$B$2)),"&amp;","?")&amp;TRIM(Settings!$B$3)&amp;"="&amp;TRIM($A182))</f>
        <v/>
      </c>
    </row>
    <row r="183">
      <c r="A183" s="23" t="n"/>
      <c r="B183" s="24" t="n"/>
      <c r="C183" s="23" t="n"/>
      <c r="D183" s="23" t="n"/>
      <c r="E183" s="25" t="n"/>
      <c r="F183" s="23" t="n"/>
      <c r="G183" s="23" t="n"/>
      <c r="H183" s="24" t="n"/>
      <c r="I183" s="24" t="n"/>
      <c r="J183" s="24" t="n"/>
      <c r="K183" s="21">
        <f>IF($A183="","",COUNTIF('Paste your export here'!$AE$2:$AE$301,$A183))</f>
        <v/>
      </c>
      <c r="L183" s="21">
        <f>IF($A183&amp;$B183="","",IF(OR(TRIM($F183&amp;"")&lt;&gt;"",N($K183)&gt;0),"Yes","No"))</f>
        <v/>
      </c>
      <c r="M183" s="21">
        <f>IF(UPPER(TRIM($F183&amp;""))="YES","Yes",IF(UPPER(TRIM($F183&amp;""))="NO","No",IF(N($K183)&gt;0,IFERROR(INDEX('Paste your export here'!$AI$2:$AI$301,MATCH($A183,'Paste your export here'!$AG$2:$AG$301,0)),""),"")))</f>
        <v/>
      </c>
      <c r="N183" s="21">
        <f>IF($M183="Yes",IF(UPPER(TRIM($F183&amp;""))="YES",MAX(1,N($G183)),IFERROR(INDEX('Paste your export here'!$AO$2:$AO$301,MATCH($A183,'Paste your export here'!$AG$2:$AG$301,0)),1)),IF($M183="No",0,""))</f>
        <v/>
      </c>
      <c r="O183" s="22">
        <f>IF($M183&lt;&gt;"Yes","",IF(UPPER(TRIM($F183&amp;""))="YES",TRIM($H183&amp;""),IFERROR(INDEX('Paste your export here'!$AL$2:$AL$301,MATCH($A183,'Paste your export here'!$AG$2:$AG$301,0))&amp;"","")))</f>
        <v/>
      </c>
      <c r="P183" s="22">
        <f>IF(OR($M183&lt;&gt;"Yes",UPPER(TRIM($F183&amp;""))="YES"),"",IFERROR(INDEX('Paste your export here'!$AK$2:$AK$301,MATCH($A183,'Paste your export here'!$AG$2:$AG$301,0))&amp;"",""))</f>
        <v/>
      </c>
      <c r="Q183" s="22">
        <f>IF($M183&lt;&gt;"Yes","",IF(UPPER(TRIM($F183&amp;""))="YES",TRIM($I183&amp;""),IFERROR(INDEX('Paste your export here'!$AM$2:$AM$301,MATCH($A183,'Paste your export here'!$AG$2:$AG$301,0))&amp;"","")))</f>
        <v/>
      </c>
      <c r="R183" s="22">
        <f>IF(N($K183)=0,"",IFERROR(INDEX('Paste your export here'!$AN$2:$AN$301,MATCH($A183,'Paste your export here'!$AG$2:$AG$301,0))&amp;"",""))</f>
        <v/>
      </c>
      <c r="S183" s="21">
        <f>IF($A183&amp;$B183="","",IF($L183="No",IF(TRIM($E183&amp;"")="","Not invited yet","Chase reply"),IF(AND(ISNUMBER($C183),N($N183)&gt;$C183),"Over party size",IF(AND($P183&lt;&gt;"",UPPER(TRIM($D183&amp;""))&lt;&gt;"YES"),"Check plus-one",IF(N($K183)&gt;1,"Two replies","")))))</f>
        <v/>
      </c>
      <c r="T183" s="22">
        <f>IF(OR($A183="",TRIM(Settings!$B$2&amp;"")=""),"",TRIM(Settings!$B$2)&amp;IF(ISNUMBER(FIND("?",Settings!$B$2)),"&amp;","?")&amp;TRIM(Settings!$B$3)&amp;"="&amp;TRIM($A183))</f>
        <v/>
      </c>
    </row>
    <row r="184">
      <c r="A184" s="23" t="n"/>
      <c r="B184" s="24" t="n"/>
      <c r="C184" s="23" t="n"/>
      <c r="D184" s="23" t="n"/>
      <c r="E184" s="25" t="n"/>
      <c r="F184" s="23" t="n"/>
      <c r="G184" s="23" t="n"/>
      <c r="H184" s="24" t="n"/>
      <c r="I184" s="24" t="n"/>
      <c r="J184" s="24" t="n"/>
      <c r="K184" s="21">
        <f>IF($A184="","",COUNTIF('Paste your export here'!$AE$2:$AE$301,$A184))</f>
        <v/>
      </c>
      <c r="L184" s="21">
        <f>IF($A184&amp;$B184="","",IF(OR(TRIM($F184&amp;"")&lt;&gt;"",N($K184)&gt;0),"Yes","No"))</f>
        <v/>
      </c>
      <c r="M184" s="21">
        <f>IF(UPPER(TRIM($F184&amp;""))="YES","Yes",IF(UPPER(TRIM($F184&amp;""))="NO","No",IF(N($K184)&gt;0,IFERROR(INDEX('Paste your export here'!$AI$2:$AI$301,MATCH($A184,'Paste your export here'!$AG$2:$AG$301,0)),""),"")))</f>
        <v/>
      </c>
      <c r="N184" s="21">
        <f>IF($M184="Yes",IF(UPPER(TRIM($F184&amp;""))="YES",MAX(1,N($G184)),IFERROR(INDEX('Paste your export here'!$AO$2:$AO$301,MATCH($A184,'Paste your export here'!$AG$2:$AG$301,0)),1)),IF($M184="No",0,""))</f>
        <v/>
      </c>
      <c r="O184" s="22">
        <f>IF($M184&lt;&gt;"Yes","",IF(UPPER(TRIM($F184&amp;""))="YES",TRIM($H184&amp;""),IFERROR(INDEX('Paste your export here'!$AL$2:$AL$301,MATCH($A184,'Paste your export here'!$AG$2:$AG$301,0))&amp;"","")))</f>
        <v/>
      </c>
      <c r="P184" s="22">
        <f>IF(OR($M184&lt;&gt;"Yes",UPPER(TRIM($F184&amp;""))="YES"),"",IFERROR(INDEX('Paste your export here'!$AK$2:$AK$301,MATCH($A184,'Paste your export here'!$AG$2:$AG$301,0))&amp;"",""))</f>
        <v/>
      </c>
      <c r="Q184" s="22">
        <f>IF($M184&lt;&gt;"Yes","",IF(UPPER(TRIM($F184&amp;""))="YES",TRIM($I184&amp;""),IFERROR(INDEX('Paste your export here'!$AM$2:$AM$301,MATCH($A184,'Paste your export here'!$AG$2:$AG$301,0))&amp;"","")))</f>
        <v/>
      </c>
      <c r="R184" s="22">
        <f>IF(N($K184)=0,"",IFERROR(INDEX('Paste your export here'!$AN$2:$AN$301,MATCH($A184,'Paste your export here'!$AG$2:$AG$301,0))&amp;"",""))</f>
        <v/>
      </c>
      <c r="S184" s="21">
        <f>IF($A184&amp;$B184="","",IF($L184="No",IF(TRIM($E184&amp;"")="","Not invited yet","Chase reply"),IF(AND(ISNUMBER($C184),N($N184)&gt;$C184),"Over party size",IF(AND($P184&lt;&gt;"",UPPER(TRIM($D184&amp;""))&lt;&gt;"YES"),"Check plus-one",IF(N($K184)&gt;1,"Two replies","")))))</f>
        <v/>
      </c>
      <c r="T184" s="22">
        <f>IF(OR($A184="",TRIM(Settings!$B$2&amp;"")=""),"",TRIM(Settings!$B$2)&amp;IF(ISNUMBER(FIND("?",Settings!$B$2)),"&amp;","?")&amp;TRIM(Settings!$B$3)&amp;"="&amp;TRIM($A184))</f>
        <v/>
      </c>
    </row>
    <row r="185">
      <c r="A185" s="23" t="n"/>
      <c r="B185" s="24" t="n"/>
      <c r="C185" s="23" t="n"/>
      <c r="D185" s="23" t="n"/>
      <c r="E185" s="25" t="n"/>
      <c r="F185" s="23" t="n"/>
      <c r="G185" s="23" t="n"/>
      <c r="H185" s="24" t="n"/>
      <c r="I185" s="24" t="n"/>
      <c r="J185" s="24" t="n"/>
      <c r="K185" s="21">
        <f>IF($A185="","",COUNTIF('Paste your export here'!$AE$2:$AE$301,$A185))</f>
        <v/>
      </c>
      <c r="L185" s="21">
        <f>IF($A185&amp;$B185="","",IF(OR(TRIM($F185&amp;"")&lt;&gt;"",N($K185)&gt;0),"Yes","No"))</f>
        <v/>
      </c>
      <c r="M185" s="21">
        <f>IF(UPPER(TRIM($F185&amp;""))="YES","Yes",IF(UPPER(TRIM($F185&amp;""))="NO","No",IF(N($K185)&gt;0,IFERROR(INDEX('Paste your export here'!$AI$2:$AI$301,MATCH($A185,'Paste your export here'!$AG$2:$AG$301,0)),""),"")))</f>
        <v/>
      </c>
      <c r="N185" s="21">
        <f>IF($M185="Yes",IF(UPPER(TRIM($F185&amp;""))="YES",MAX(1,N($G185)),IFERROR(INDEX('Paste your export here'!$AO$2:$AO$301,MATCH($A185,'Paste your export here'!$AG$2:$AG$301,0)),1)),IF($M185="No",0,""))</f>
        <v/>
      </c>
      <c r="O185" s="22">
        <f>IF($M185&lt;&gt;"Yes","",IF(UPPER(TRIM($F185&amp;""))="YES",TRIM($H185&amp;""),IFERROR(INDEX('Paste your export here'!$AL$2:$AL$301,MATCH($A185,'Paste your export here'!$AG$2:$AG$301,0))&amp;"","")))</f>
        <v/>
      </c>
      <c r="P185" s="22">
        <f>IF(OR($M185&lt;&gt;"Yes",UPPER(TRIM($F185&amp;""))="YES"),"",IFERROR(INDEX('Paste your export here'!$AK$2:$AK$301,MATCH($A185,'Paste your export here'!$AG$2:$AG$301,0))&amp;"",""))</f>
        <v/>
      </c>
      <c r="Q185" s="22">
        <f>IF($M185&lt;&gt;"Yes","",IF(UPPER(TRIM($F185&amp;""))="YES",TRIM($I185&amp;""),IFERROR(INDEX('Paste your export here'!$AM$2:$AM$301,MATCH($A185,'Paste your export here'!$AG$2:$AG$301,0))&amp;"","")))</f>
        <v/>
      </c>
      <c r="R185" s="22">
        <f>IF(N($K185)=0,"",IFERROR(INDEX('Paste your export here'!$AN$2:$AN$301,MATCH($A185,'Paste your export here'!$AG$2:$AG$301,0))&amp;"",""))</f>
        <v/>
      </c>
      <c r="S185" s="21">
        <f>IF($A185&amp;$B185="","",IF($L185="No",IF(TRIM($E185&amp;"")="","Not invited yet","Chase reply"),IF(AND(ISNUMBER($C185),N($N185)&gt;$C185),"Over party size",IF(AND($P185&lt;&gt;"",UPPER(TRIM($D185&amp;""))&lt;&gt;"YES"),"Check plus-one",IF(N($K185)&gt;1,"Two replies","")))))</f>
        <v/>
      </c>
      <c r="T185" s="22">
        <f>IF(OR($A185="",TRIM(Settings!$B$2&amp;"")=""),"",TRIM(Settings!$B$2)&amp;IF(ISNUMBER(FIND("?",Settings!$B$2)),"&amp;","?")&amp;TRIM(Settings!$B$3)&amp;"="&amp;TRIM($A185))</f>
        <v/>
      </c>
    </row>
    <row r="186">
      <c r="A186" s="23" t="n"/>
      <c r="B186" s="24" t="n"/>
      <c r="C186" s="23" t="n"/>
      <c r="D186" s="23" t="n"/>
      <c r="E186" s="25" t="n"/>
      <c r="F186" s="23" t="n"/>
      <c r="G186" s="23" t="n"/>
      <c r="H186" s="24" t="n"/>
      <c r="I186" s="24" t="n"/>
      <c r="J186" s="24" t="n"/>
      <c r="K186" s="21">
        <f>IF($A186="","",COUNTIF('Paste your export here'!$AE$2:$AE$301,$A186))</f>
        <v/>
      </c>
      <c r="L186" s="21">
        <f>IF($A186&amp;$B186="","",IF(OR(TRIM($F186&amp;"")&lt;&gt;"",N($K186)&gt;0),"Yes","No"))</f>
        <v/>
      </c>
      <c r="M186" s="21">
        <f>IF(UPPER(TRIM($F186&amp;""))="YES","Yes",IF(UPPER(TRIM($F186&amp;""))="NO","No",IF(N($K186)&gt;0,IFERROR(INDEX('Paste your export here'!$AI$2:$AI$301,MATCH($A186,'Paste your export here'!$AG$2:$AG$301,0)),""),"")))</f>
        <v/>
      </c>
      <c r="N186" s="21">
        <f>IF($M186="Yes",IF(UPPER(TRIM($F186&amp;""))="YES",MAX(1,N($G186)),IFERROR(INDEX('Paste your export here'!$AO$2:$AO$301,MATCH($A186,'Paste your export here'!$AG$2:$AG$301,0)),1)),IF($M186="No",0,""))</f>
        <v/>
      </c>
      <c r="O186" s="22">
        <f>IF($M186&lt;&gt;"Yes","",IF(UPPER(TRIM($F186&amp;""))="YES",TRIM($H186&amp;""),IFERROR(INDEX('Paste your export here'!$AL$2:$AL$301,MATCH($A186,'Paste your export here'!$AG$2:$AG$301,0))&amp;"","")))</f>
        <v/>
      </c>
      <c r="P186" s="22">
        <f>IF(OR($M186&lt;&gt;"Yes",UPPER(TRIM($F186&amp;""))="YES"),"",IFERROR(INDEX('Paste your export here'!$AK$2:$AK$301,MATCH($A186,'Paste your export here'!$AG$2:$AG$301,0))&amp;"",""))</f>
        <v/>
      </c>
      <c r="Q186" s="22">
        <f>IF($M186&lt;&gt;"Yes","",IF(UPPER(TRIM($F186&amp;""))="YES",TRIM($I186&amp;""),IFERROR(INDEX('Paste your export here'!$AM$2:$AM$301,MATCH($A186,'Paste your export here'!$AG$2:$AG$301,0))&amp;"","")))</f>
        <v/>
      </c>
      <c r="R186" s="22">
        <f>IF(N($K186)=0,"",IFERROR(INDEX('Paste your export here'!$AN$2:$AN$301,MATCH($A186,'Paste your export here'!$AG$2:$AG$301,0))&amp;"",""))</f>
        <v/>
      </c>
      <c r="S186" s="21">
        <f>IF($A186&amp;$B186="","",IF($L186="No",IF(TRIM($E186&amp;"")="","Not invited yet","Chase reply"),IF(AND(ISNUMBER($C186),N($N186)&gt;$C186),"Over party size",IF(AND($P186&lt;&gt;"",UPPER(TRIM($D186&amp;""))&lt;&gt;"YES"),"Check plus-one",IF(N($K186)&gt;1,"Two replies","")))))</f>
        <v/>
      </c>
      <c r="T186" s="22">
        <f>IF(OR($A186="",TRIM(Settings!$B$2&amp;"")=""),"",TRIM(Settings!$B$2)&amp;IF(ISNUMBER(FIND("?",Settings!$B$2)),"&amp;","?")&amp;TRIM(Settings!$B$3)&amp;"="&amp;TRIM($A186))</f>
        <v/>
      </c>
    </row>
    <row r="187">
      <c r="A187" s="23" t="n"/>
      <c r="B187" s="24" t="n"/>
      <c r="C187" s="23" t="n"/>
      <c r="D187" s="23" t="n"/>
      <c r="E187" s="25" t="n"/>
      <c r="F187" s="23" t="n"/>
      <c r="G187" s="23" t="n"/>
      <c r="H187" s="24" t="n"/>
      <c r="I187" s="24" t="n"/>
      <c r="J187" s="24" t="n"/>
      <c r="K187" s="21">
        <f>IF($A187="","",COUNTIF('Paste your export here'!$AE$2:$AE$301,$A187))</f>
        <v/>
      </c>
      <c r="L187" s="21">
        <f>IF($A187&amp;$B187="","",IF(OR(TRIM($F187&amp;"")&lt;&gt;"",N($K187)&gt;0),"Yes","No"))</f>
        <v/>
      </c>
      <c r="M187" s="21">
        <f>IF(UPPER(TRIM($F187&amp;""))="YES","Yes",IF(UPPER(TRIM($F187&amp;""))="NO","No",IF(N($K187)&gt;0,IFERROR(INDEX('Paste your export here'!$AI$2:$AI$301,MATCH($A187,'Paste your export here'!$AG$2:$AG$301,0)),""),"")))</f>
        <v/>
      </c>
      <c r="N187" s="21">
        <f>IF($M187="Yes",IF(UPPER(TRIM($F187&amp;""))="YES",MAX(1,N($G187)),IFERROR(INDEX('Paste your export here'!$AO$2:$AO$301,MATCH($A187,'Paste your export here'!$AG$2:$AG$301,0)),1)),IF($M187="No",0,""))</f>
        <v/>
      </c>
      <c r="O187" s="22">
        <f>IF($M187&lt;&gt;"Yes","",IF(UPPER(TRIM($F187&amp;""))="YES",TRIM($H187&amp;""),IFERROR(INDEX('Paste your export here'!$AL$2:$AL$301,MATCH($A187,'Paste your export here'!$AG$2:$AG$301,0))&amp;"","")))</f>
        <v/>
      </c>
      <c r="P187" s="22">
        <f>IF(OR($M187&lt;&gt;"Yes",UPPER(TRIM($F187&amp;""))="YES"),"",IFERROR(INDEX('Paste your export here'!$AK$2:$AK$301,MATCH($A187,'Paste your export here'!$AG$2:$AG$301,0))&amp;"",""))</f>
        <v/>
      </c>
      <c r="Q187" s="22">
        <f>IF($M187&lt;&gt;"Yes","",IF(UPPER(TRIM($F187&amp;""))="YES",TRIM($I187&amp;""),IFERROR(INDEX('Paste your export here'!$AM$2:$AM$301,MATCH($A187,'Paste your export here'!$AG$2:$AG$301,0))&amp;"","")))</f>
        <v/>
      </c>
      <c r="R187" s="22">
        <f>IF(N($K187)=0,"",IFERROR(INDEX('Paste your export here'!$AN$2:$AN$301,MATCH($A187,'Paste your export here'!$AG$2:$AG$301,0))&amp;"",""))</f>
        <v/>
      </c>
      <c r="S187" s="21">
        <f>IF($A187&amp;$B187="","",IF($L187="No",IF(TRIM($E187&amp;"")="","Not invited yet","Chase reply"),IF(AND(ISNUMBER($C187),N($N187)&gt;$C187),"Over party size",IF(AND($P187&lt;&gt;"",UPPER(TRIM($D187&amp;""))&lt;&gt;"YES"),"Check plus-one",IF(N($K187)&gt;1,"Two replies","")))))</f>
        <v/>
      </c>
      <c r="T187" s="22">
        <f>IF(OR($A187="",TRIM(Settings!$B$2&amp;"")=""),"",TRIM(Settings!$B$2)&amp;IF(ISNUMBER(FIND("?",Settings!$B$2)),"&amp;","?")&amp;TRIM(Settings!$B$3)&amp;"="&amp;TRIM($A187))</f>
        <v/>
      </c>
    </row>
    <row r="188">
      <c r="A188" s="23" t="n"/>
      <c r="B188" s="24" t="n"/>
      <c r="C188" s="23" t="n"/>
      <c r="D188" s="23" t="n"/>
      <c r="E188" s="25" t="n"/>
      <c r="F188" s="23" t="n"/>
      <c r="G188" s="23" t="n"/>
      <c r="H188" s="24" t="n"/>
      <c r="I188" s="24" t="n"/>
      <c r="J188" s="24" t="n"/>
      <c r="K188" s="21">
        <f>IF($A188="","",COUNTIF('Paste your export here'!$AE$2:$AE$301,$A188))</f>
        <v/>
      </c>
      <c r="L188" s="21">
        <f>IF($A188&amp;$B188="","",IF(OR(TRIM($F188&amp;"")&lt;&gt;"",N($K188)&gt;0),"Yes","No"))</f>
        <v/>
      </c>
      <c r="M188" s="21">
        <f>IF(UPPER(TRIM($F188&amp;""))="YES","Yes",IF(UPPER(TRIM($F188&amp;""))="NO","No",IF(N($K188)&gt;0,IFERROR(INDEX('Paste your export here'!$AI$2:$AI$301,MATCH($A188,'Paste your export here'!$AG$2:$AG$301,0)),""),"")))</f>
        <v/>
      </c>
      <c r="N188" s="21">
        <f>IF($M188="Yes",IF(UPPER(TRIM($F188&amp;""))="YES",MAX(1,N($G188)),IFERROR(INDEX('Paste your export here'!$AO$2:$AO$301,MATCH($A188,'Paste your export here'!$AG$2:$AG$301,0)),1)),IF($M188="No",0,""))</f>
        <v/>
      </c>
      <c r="O188" s="22">
        <f>IF($M188&lt;&gt;"Yes","",IF(UPPER(TRIM($F188&amp;""))="YES",TRIM($H188&amp;""),IFERROR(INDEX('Paste your export here'!$AL$2:$AL$301,MATCH($A188,'Paste your export here'!$AG$2:$AG$301,0))&amp;"","")))</f>
        <v/>
      </c>
      <c r="P188" s="22">
        <f>IF(OR($M188&lt;&gt;"Yes",UPPER(TRIM($F188&amp;""))="YES"),"",IFERROR(INDEX('Paste your export here'!$AK$2:$AK$301,MATCH($A188,'Paste your export here'!$AG$2:$AG$301,0))&amp;"",""))</f>
        <v/>
      </c>
      <c r="Q188" s="22">
        <f>IF($M188&lt;&gt;"Yes","",IF(UPPER(TRIM($F188&amp;""))="YES",TRIM($I188&amp;""),IFERROR(INDEX('Paste your export here'!$AM$2:$AM$301,MATCH($A188,'Paste your export here'!$AG$2:$AG$301,0))&amp;"","")))</f>
        <v/>
      </c>
      <c r="R188" s="22">
        <f>IF(N($K188)=0,"",IFERROR(INDEX('Paste your export here'!$AN$2:$AN$301,MATCH($A188,'Paste your export here'!$AG$2:$AG$301,0))&amp;"",""))</f>
        <v/>
      </c>
      <c r="S188" s="21">
        <f>IF($A188&amp;$B188="","",IF($L188="No",IF(TRIM($E188&amp;"")="","Not invited yet","Chase reply"),IF(AND(ISNUMBER($C188),N($N188)&gt;$C188),"Over party size",IF(AND($P188&lt;&gt;"",UPPER(TRIM($D188&amp;""))&lt;&gt;"YES"),"Check plus-one",IF(N($K188)&gt;1,"Two replies","")))))</f>
        <v/>
      </c>
      <c r="T188" s="22">
        <f>IF(OR($A188="",TRIM(Settings!$B$2&amp;"")=""),"",TRIM(Settings!$B$2)&amp;IF(ISNUMBER(FIND("?",Settings!$B$2)),"&amp;","?")&amp;TRIM(Settings!$B$3)&amp;"="&amp;TRIM($A188))</f>
        <v/>
      </c>
    </row>
    <row r="189">
      <c r="A189" s="23" t="n"/>
      <c r="B189" s="24" t="n"/>
      <c r="C189" s="23" t="n"/>
      <c r="D189" s="23" t="n"/>
      <c r="E189" s="25" t="n"/>
      <c r="F189" s="23" t="n"/>
      <c r="G189" s="23" t="n"/>
      <c r="H189" s="24" t="n"/>
      <c r="I189" s="24" t="n"/>
      <c r="J189" s="24" t="n"/>
      <c r="K189" s="21">
        <f>IF($A189="","",COUNTIF('Paste your export here'!$AE$2:$AE$301,$A189))</f>
        <v/>
      </c>
      <c r="L189" s="21">
        <f>IF($A189&amp;$B189="","",IF(OR(TRIM($F189&amp;"")&lt;&gt;"",N($K189)&gt;0),"Yes","No"))</f>
        <v/>
      </c>
      <c r="M189" s="21">
        <f>IF(UPPER(TRIM($F189&amp;""))="YES","Yes",IF(UPPER(TRIM($F189&amp;""))="NO","No",IF(N($K189)&gt;0,IFERROR(INDEX('Paste your export here'!$AI$2:$AI$301,MATCH($A189,'Paste your export here'!$AG$2:$AG$301,0)),""),"")))</f>
        <v/>
      </c>
      <c r="N189" s="21">
        <f>IF($M189="Yes",IF(UPPER(TRIM($F189&amp;""))="YES",MAX(1,N($G189)),IFERROR(INDEX('Paste your export here'!$AO$2:$AO$301,MATCH($A189,'Paste your export here'!$AG$2:$AG$301,0)),1)),IF($M189="No",0,""))</f>
        <v/>
      </c>
      <c r="O189" s="22">
        <f>IF($M189&lt;&gt;"Yes","",IF(UPPER(TRIM($F189&amp;""))="YES",TRIM($H189&amp;""),IFERROR(INDEX('Paste your export here'!$AL$2:$AL$301,MATCH($A189,'Paste your export here'!$AG$2:$AG$301,0))&amp;"","")))</f>
        <v/>
      </c>
      <c r="P189" s="22">
        <f>IF(OR($M189&lt;&gt;"Yes",UPPER(TRIM($F189&amp;""))="YES"),"",IFERROR(INDEX('Paste your export here'!$AK$2:$AK$301,MATCH($A189,'Paste your export here'!$AG$2:$AG$301,0))&amp;"",""))</f>
        <v/>
      </c>
      <c r="Q189" s="22">
        <f>IF($M189&lt;&gt;"Yes","",IF(UPPER(TRIM($F189&amp;""))="YES",TRIM($I189&amp;""),IFERROR(INDEX('Paste your export here'!$AM$2:$AM$301,MATCH($A189,'Paste your export here'!$AG$2:$AG$301,0))&amp;"","")))</f>
        <v/>
      </c>
      <c r="R189" s="22">
        <f>IF(N($K189)=0,"",IFERROR(INDEX('Paste your export here'!$AN$2:$AN$301,MATCH($A189,'Paste your export here'!$AG$2:$AG$301,0))&amp;"",""))</f>
        <v/>
      </c>
      <c r="S189" s="21">
        <f>IF($A189&amp;$B189="","",IF($L189="No",IF(TRIM($E189&amp;"")="","Not invited yet","Chase reply"),IF(AND(ISNUMBER($C189),N($N189)&gt;$C189),"Over party size",IF(AND($P189&lt;&gt;"",UPPER(TRIM($D189&amp;""))&lt;&gt;"YES"),"Check plus-one",IF(N($K189)&gt;1,"Two replies","")))))</f>
        <v/>
      </c>
      <c r="T189" s="22">
        <f>IF(OR($A189="",TRIM(Settings!$B$2&amp;"")=""),"",TRIM(Settings!$B$2)&amp;IF(ISNUMBER(FIND("?",Settings!$B$2)),"&amp;","?")&amp;TRIM(Settings!$B$3)&amp;"="&amp;TRIM($A189))</f>
        <v/>
      </c>
    </row>
    <row r="190">
      <c r="A190" s="23" t="n"/>
      <c r="B190" s="24" t="n"/>
      <c r="C190" s="23" t="n"/>
      <c r="D190" s="23" t="n"/>
      <c r="E190" s="25" t="n"/>
      <c r="F190" s="23" t="n"/>
      <c r="G190" s="23" t="n"/>
      <c r="H190" s="24" t="n"/>
      <c r="I190" s="24" t="n"/>
      <c r="J190" s="24" t="n"/>
      <c r="K190" s="21">
        <f>IF($A190="","",COUNTIF('Paste your export here'!$AE$2:$AE$301,$A190))</f>
        <v/>
      </c>
      <c r="L190" s="21">
        <f>IF($A190&amp;$B190="","",IF(OR(TRIM($F190&amp;"")&lt;&gt;"",N($K190)&gt;0),"Yes","No"))</f>
        <v/>
      </c>
      <c r="M190" s="21">
        <f>IF(UPPER(TRIM($F190&amp;""))="YES","Yes",IF(UPPER(TRIM($F190&amp;""))="NO","No",IF(N($K190)&gt;0,IFERROR(INDEX('Paste your export here'!$AI$2:$AI$301,MATCH($A190,'Paste your export here'!$AG$2:$AG$301,0)),""),"")))</f>
        <v/>
      </c>
      <c r="N190" s="21">
        <f>IF($M190="Yes",IF(UPPER(TRIM($F190&amp;""))="YES",MAX(1,N($G190)),IFERROR(INDEX('Paste your export here'!$AO$2:$AO$301,MATCH($A190,'Paste your export here'!$AG$2:$AG$301,0)),1)),IF($M190="No",0,""))</f>
        <v/>
      </c>
      <c r="O190" s="22">
        <f>IF($M190&lt;&gt;"Yes","",IF(UPPER(TRIM($F190&amp;""))="YES",TRIM($H190&amp;""),IFERROR(INDEX('Paste your export here'!$AL$2:$AL$301,MATCH($A190,'Paste your export here'!$AG$2:$AG$301,0))&amp;"","")))</f>
        <v/>
      </c>
      <c r="P190" s="22">
        <f>IF(OR($M190&lt;&gt;"Yes",UPPER(TRIM($F190&amp;""))="YES"),"",IFERROR(INDEX('Paste your export here'!$AK$2:$AK$301,MATCH($A190,'Paste your export here'!$AG$2:$AG$301,0))&amp;"",""))</f>
        <v/>
      </c>
      <c r="Q190" s="22">
        <f>IF($M190&lt;&gt;"Yes","",IF(UPPER(TRIM($F190&amp;""))="YES",TRIM($I190&amp;""),IFERROR(INDEX('Paste your export here'!$AM$2:$AM$301,MATCH($A190,'Paste your export here'!$AG$2:$AG$301,0))&amp;"","")))</f>
        <v/>
      </c>
      <c r="R190" s="22">
        <f>IF(N($K190)=0,"",IFERROR(INDEX('Paste your export here'!$AN$2:$AN$301,MATCH($A190,'Paste your export here'!$AG$2:$AG$301,0))&amp;"",""))</f>
        <v/>
      </c>
      <c r="S190" s="21">
        <f>IF($A190&amp;$B190="","",IF($L190="No",IF(TRIM($E190&amp;"")="","Not invited yet","Chase reply"),IF(AND(ISNUMBER($C190),N($N190)&gt;$C190),"Over party size",IF(AND($P190&lt;&gt;"",UPPER(TRIM($D190&amp;""))&lt;&gt;"YES"),"Check plus-one",IF(N($K190)&gt;1,"Two replies","")))))</f>
        <v/>
      </c>
      <c r="T190" s="22">
        <f>IF(OR($A190="",TRIM(Settings!$B$2&amp;"")=""),"",TRIM(Settings!$B$2)&amp;IF(ISNUMBER(FIND("?",Settings!$B$2)),"&amp;","?")&amp;TRIM(Settings!$B$3)&amp;"="&amp;TRIM($A190))</f>
        <v/>
      </c>
    </row>
    <row r="191">
      <c r="A191" s="23" t="n"/>
      <c r="B191" s="24" t="n"/>
      <c r="C191" s="23" t="n"/>
      <c r="D191" s="23" t="n"/>
      <c r="E191" s="25" t="n"/>
      <c r="F191" s="23" t="n"/>
      <c r="G191" s="23" t="n"/>
      <c r="H191" s="24" t="n"/>
      <c r="I191" s="24" t="n"/>
      <c r="J191" s="24" t="n"/>
      <c r="K191" s="21">
        <f>IF($A191="","",COUNTIF('Paste your export here'!$AE$2:$AE$301,$A191))</f>
        <v/>
      </c>
      <c r="L191" s="21">
        <f>IF($A191&amp;$B191="","",IF(OR(TRIM($F191&amp;"")&lt;&gt;"",N($K191)&gt;0),"Yes","No"))</f>
        <v/>
      </c>
      <c r="M191" s="21">
        <f>IF(UPPER(TRIM($F191&amp;""))="YES","Yes",IF(UPPER(TRIM($F191&amp;""))="NO","No",IF(N($K191)&gt;0,IFERROR(INDEX('Paste your export here'!$AI$2:$AI$301,MATCH($A191,'Paste your export here'!$AG$2:$AG$301,0)),""),"")))</f>
        <v/>
      </c>
      <c r="N191" s="21">
        <f>IF($M191="Yes",IF(UPPER(TRIM($F191&amp;""))="YES",MAX(1,N($G191)),IFERROR(INDEX('Paste your export here'!$AO$2:$AO$301,MATCH($A191,'Paste your export here'!$AG$2:$AG$301,0)),1)),IF($M191="No",0,""))</f>
        <v/>
      </c>
      <c r="O191" s="22">
        <f>IF($M191&lt;&gt;"Yes","",IF(UPPER(TRIM($F191&amp;""))="YES",TRIM($H191&amp;""),IFERROR(INDEX('Paste your export here'!$AL$2:$AL$301,MATCH($A191,'Paste your export here'!$AG$2:$AG$301,0))&amp;"","")))</f>
        <v/>
      </c>
      <c r="P191" s="22">
        <f>IF(OR($M191&lt;&gt;"Yes",UPPER(TRIM($F191&amp;""))="YES"),"",IFERROR(INDEX('Paste your export here'!$AK$2:$AK$301,MATCH($A191,'Paste your export here'!$AG$2:$AG$301,0))&amp;"",""))</f>
        <v/>
      </c>
      <c r="Q191" s="22">
        <f>IF($M191&lt;&gt;"Yes","",IF(UPPER(TRIM($F191&amp;""))="YES",TRIM($I191&amp;""),IFERROR(INDEX('Paste your export here'!$AM$2:$AM$301,MATCH($A191,'Paste your export here'!$AG$2:$AG$301,0))&amp;"","")))</f>
        <v/>
      </c>
      <c r="R191" s="22">
        <f>IF(N($K191)=0,"",IFERROR(INDEX('Paste your export here'!$AN$2:$AN$301,MATCH($A191,'Paste your export here'!$AG$2:$AG$301,0))&amp;"",""))</f>
        <v/>
      </c>
      <c r="S191" s="21">
        <f>IF($A191&amp;$B191="","",IF($L191="No",IF(TRIM($E191&amp;"")="","Not invited yet","Chase reply"),IF(AND(ISNUMBER($C191),N($N191)&gt;$C191),"Over party size",IF(AND($P191&lt;&gt;"",UPPER(TRIM($D191&amp;""))&lt;&gt;"YES"),"Check plus-one",IF(N($K191)&gt;1,"Two replies","")))))</f>
        <v/>
      </c>
      <c r="T191" s="22">
        <f>IF(OR($A191="",TRIM(Settings!$B$2&amp;"")=""),"",TRIM(Settings!$B$2)&amp;IF(ISNUMBER(FIND("?",Settings!$B$2)),"&amp;","?")&amp;TRIM(Settings!$B$3)&amp;"="&amp;TRIM($A191))</f>
        <v/>
      </c>
    </row>
    <row r="192">
      <c r="A192" s="23" t="n"/>
      <c r="B192" s="24" t="n"/>
      <c r="C192" s="23" t="n"/>
      <c r="D192" s="23" t="n"/>
      <c r="E192" s="25" t="n"/>
      <c r="F192" s="23" t="n"/>
      <c r="G192" s="23" t="n"/>
      <c r="H192" s="24" t="n"/>
      <c r="I192" s="24" t="n"/>
      <c r="J192" s="24" t="n"/>
      <c r="K192" s="21">
        <f>IF($A192="","",COUNTIF('Paste your export here'!$AE$2:$AE$301,$A192))</f>
        <v/>
      </c>
      <c r="L192" s="21">
        <f>IF($A192&amp;$B192="","",IF(OR(TRIM($F192&amp;"")&lt;&gt;"",N($K192)&gt;0),"Yes","No"))</f>
        <v/>
      </c>
      <c r="M192" s="21">
        <f>IF(UPPER(TRIM($F192&amp;""))="YES","Yes",IF(UPPER(TRIM($F192&amp;""))="NO","No",IF(N($K192)&gt;0,IFERROR(INDEX('Paste your export here'!$AI$2:$AI$301,MATCH($A192,'Paste your export here'!$AG$2:$AG$301,0)),""),"")))</f>
        <v/>
      </c>
      <c r="N192" s="21">
        <f>IF($M192="Yes",IF(UPPER(TRIM($F192&amp;""))="YES",MAX(1,N($G192)),IFERROR(INDEX('Paste your export here'!$AO$2:$AO$301,MATCH($A192,'Paste your export here'!$AG$2:$AG$301,0)),1)),IF($M192="No",0,""))</f>
        <v/>
      </c>
      <c r="O192" s="22">
        <f>IF($M192&lt;&gt;"Yes","",IF(UPPER(TRIM($F192&amp;""))="YES",TRIM($H192&amp;""),IFERROR(INDEX('Paste your export here'!$AL$2:$AL$301,MATCH($A192,'Paste your export here'!$AG$2:$AG$301,0))&amp;"","")))</f>
        <v/>
      </c>
      <c r="P192" s="22">
        <f>IF(OR($M192&lt;&gt;"Yes",UPPER(TRIM($F192&amp;""))="YES"),"",IFERROR(INDEX('Paste your export here'!$AK$2:$AK$301,MATCH($A192,'Paste your export here'!$AG$2:$AG$301,0))&amp;"",""))</f>
        <v/>
      </c>
      <c r="Q192" s="22">
        <f>IF($M192&lt;&gt;"Yes","",IF(UPPER(TRIM($F192&amp;""))="YES",TRIM($I192&amp;""),IFERROR(INDEX('Paste your export here'!$AM$2:$AM$301,MATCH($A192,'Paste your export here'!$AG$2:$AG$301,0))&amp;"","")))</f>
        <v/>
      </c>
      <c r="R192" s="22">
        <f>IF(N($K192)=0,"",IFERROR(INDEX('Paste your export here'!$AN$2:$AN$301,MATCH($A192,'Paste your export here'!$AG$2:$AG$301,0))&amp;"",""))</f>
        <v/>
      </c>
      <c r="S192" s="21">
        <f>IF($A192&amp;$B192="","",IF($L192="No",IF(TRIM($E192&amp;"")="","Not invited yet","Chase reply"),IF(AND(ISNUMBER($C192),N($N192)&gt;$C192),"Over party size",IF(AND($P192&lt;&gt;"",UPPER(TRIM($D192&amp;""))&lt;&gt;"YES"),"Check plus-one",IF(N($K192)&gt;1,"Two replies","")))))</f>
        <v/>
      </c>
      <c r="T192" s="22">
        <f>IF(OR($A192="",TRIM(Settings!$B$2&amp;"")=""),"",TRIM(Settings!$B$2)&amp;IF(ISNUMBER(FIND("?",Settings!$B$2)),"&amp;","?")&amp;TRIM(Settings!$B$3)&amp;"="&amp;TRIM($A192))</f>
        <v/>
      </c>
    </row>
    <row r="193">
      <c r="A193" s="23" t="n"/>
      <c r="B193" s="24" t="n"/>
      <c r="C193" s="23" t="n"/>
      <c r="D193" s="23" t="n"/>
      <c r="E193" s="25" t="n"/>
      <c r="F193" s="23" t="n"/>
      <c r="G193" s="23" t="n"/>
      <c r="H193" s="24" t="n"/>
      <c r="I193" s="24" t="n"/>
      <c r="J193" s="24" t="n"/>
      <c r="K193" s="21">
        <f>IF($A193="","",COUNTIF('Paste your export here'!$AE$2:$AE$301,$A193))</f>
        <v/>
      </c>
      <c r="L193" s="21">
        <f>IF($A193&amp;$B193="","",IF(OR(TRIM($F193&amp;"")&lt;&gt;"",N($K193)&gt;0),"Yes","No"))</f>
        <v/>
      </c>
      <c r="M193" s="21">
        <f>IF(UPPER(TRIM($F193&amp;""))="YES","Yes",IF(UPPER(TRIM($F193&amp;""))="NO","No",IF(N($K193)&gt;0,IFERROR(INDEX('Paste your export here'!$AI$2:$AI$301,MATCH($A193,'Paste your export here'!$AG$2:$AG$301,0)),""),"")))</f>
        <v/>
      </c>
      <c r="N193" s="21">
        <f>IF($M193="Yes",IF(UPPER(TRIM($F193&amp;""))="YES",MAX(1,N($G193)),IFERROR(INDEX('Paste your export here'!$AO$2:$AO$301,MATCH($A193,'Paste your export here'!$AG$2:$AG$301,0)),1)),IF($M193="No",0,""))</f>
        <v/>
      </c>
      <c r="O193" s="22">
        <f>IF($M193&lt;&gt;"Yes","",IF(UPPER(TRIM($F193&amp;""))="YES",TRIM($H193&amp;""),IFERROR(INDEX('Paste your export here'!$AL$2:$AL$301,MATCH($A193,'Paste your export here'!$AG$2:$AG$301,0))&amp;"","")))</f>
        <v/>
      </c>
      <c r="P193" s="22">
        <f>IF(OR($M193&lt;&gt;"Yes",UPPER(TRIM($F193&amp;""))="YES"),"",IFERROR(INDEX('Paste your export here'!$AK$2:$AK$301,MATCH($A193,'Paste your export here'!$AG$2:$AG$301,0))&amp;"",""))</f>
        <v/>
      </c>
      <c r="Q193" s="22">
        <f>IF($M193&lt;&gt;"Yes","",IF(UPPER(TRIM($F193&amp;""))="YES",TRIM($I193&amp;""),IFERROR(INDEX('Paste your export here'!$AM$2:$AM$301,MATCH($A193,'Paste your export here'!$AG$2:$AG$301,0))&amp;"","")))</f>
        <v/>
      </c>
      <c r="R193" s="22">
        <f>IF(N($K193)=0,"",IFERROR(INDEX('Paste your export here'!$AN$2:$AN$301,MATCH($A193,'Paste your export here'!$AG$2:$AG$301,0))&amp;"",""))</f>
        <v/>
      </c>
      <c r="S193" s="21">
        <f>IF($A193&amp;$B193="","",IF($L193="No",IF(TRIM($E193&amp;"")="","Not invited yet","Chase reply"),IF(AND(ISNUMBER($C193),N($N193)&gt;$C193),"Over party size",IF(AND($P193&lt;&gt;"",UPPER(TRIM($D193&amp;""))&lt;&gt;"YES"),"Check plus-one",IF(N($K193)&gt;1,"Two replies","")))))</f>
        <v/>
      </c>
      <c r="T193" s="22">
        <f>IF(OR($A193="",TRIM(Settings!$B$2&amp;"")=""),"",TRIM(Settings!$B$2)&amp;IF(ISNUMBER(FIND("?",Settings!$B$2)),"&amp;","?")&amp;TRIM(Settings!$B$3)&amp;"="&amp;TRIM($A193))</f>
        <v/>
      </c>
    </row>
    <row r="194">
      <c r="A194" s="23" t="n"/>
      <c r="B194" s="24" t="n"/>
      <c r="C194" s="23" t="n"/>
      <c r="D194" s="23" t="n"/>
      <c r="E194" s="25" t="n"/>
      <c r="F194" s="23" t="n"/>
      <c r="G194" s="23" t="n"/>
      <c r="H194" s="24" t="n"/>
      <c r="I194" s="24" t="n"/>
      <c r="J194" s="24" t="n"/>
      <c r="K194" s="21">
        <f>IF($A194="","",COUNTIF('Paste your export here'!$AE$2:$AE$301,$A194))</f>
        <v/>
      </c>
      <c r="L194" s="21">
        <f>IF($A194&amp;$B194="","",IF(OR(TRIM($F194&amp;"")&lt;&gt;"",N($K194)&gt;0),"Yes","No"))</f>
        <v/>
      </c>
      <c r="M194" s="21">
        <f>IF(UPPER(TRIM($F194&amp;""))="YES","Yes",IF(UPPER(TRIM($F194&amp;""))="NO","No",IF(N($K194)&gt;0,IFERROR(INDEX('Paste your export here'!$AI$2:$AI$301,MATCH($A194,'Paste your export here'!$AG$2:$AG$301,0)),""),"")))</f>
        <v/>
      </c>
      <c r="N194" s="21">
        <f>IF($M194="Yes",IF(UPPER(TRIM($F194&amp;""))="YES",MAX(1,N($G194)),IFERROR(INDEX('Paste your export here'!$AO$2:$AO$301,MATCH($A194,'Paste your export here'!$AG$2:$AG$301,0)),1)),IF($M194="No",0,""))</f>
        <v/>
      </c>
      <c r="O194" s="22">
        <f>IF($M194&lt;&gt;"Yes","",IF(UPPER(TRIM($F194&amp;""))="YES",TRIM($H194&amp;""),IFERROR(INDEX('Paste your export here'!$AL$2:$AL$301,MATCH($A194,'Paste your export here'!$AG$2:$AG$301,0))&amp;"","")))</f>
        <v/>
      </c>
      <c r="P194" s="22">
        <f>IF(OR($M194&lt;&gt;"Yes",UPPER(TRIM($F194&amp;""))="YES"),"",IFERROR(INDEX('Paste your export here'!$AK$2:$AK$301,MATCH($A194,'Paste your export here'!$AG$2:$AG$301,0))&amp;"",""))</f>
        <v/>
      </c>
      <c r="Q194" s="22">
        <f>IF($M194&lt;&gt;"Yes","",IF(UPPER(TRIM($F194&amp;""))="YES",TRIM($I194&amp;""),IFERROR(INDEX('Paste your export here'!$AM$2:$AM$301,MATCH($A194,'Paste your export here'!$AG$2:$AG$301,0))&amp;"","")))</f>
        <v/>
      </c>
      <c r="R194" s="22">
        <f>IF(N($K194)=0,"",IFERROR(INDEX('Paste your export here'!$AN$2:$AN$301,MATCH($A194,'Paste your export here'!$AG$2:$AG$301,0))&amp;"",""))</f>
        <v/>
      </c>
      <c r="S194" s="21">
        <f>IF($A194&amp;$B194="","",IF($L194="No",IF(TRIM($E194&amp;"")="","Not invited yet","Chase reply"),IF(AND(ISNUMBER($C194),N($N194)&gt;$C194),"Over party size",IF(AND($P194&lt;&gt;"",UPPER(TRIM($D194&amp;""))&lt;&gt;"YES"),"Check plus-one",IF(N($K194)&gt;1,"Two replies","")))))</f>
        <v/>
      </c>
      <c r="T194" s="22">
        <f>IF(OR($A194="",TRIM(Settings!$B$2&amp;"")=""),"",TRIM(Settings!$B$2)&amp;IF(ISNUMBER(FIND("?",Settings!$B$2)),"&amp;","?")&amp;TRIM(Settings!$B$3)&amp;"="&amp;TRIM($A194))</f>
        <v/>
      </c>
    </row>
    <row r="195">
      <c r="A195" s="23" t="n"/>
      <c r="B195" s="24" t="n"/>
      <c r="C195" s="23" t="n"/>
      <c r="D195" s="23" t="n"/>
      <c r="E195" s="25" t="n"/>
      <c r="F195" s="23" t="n"/>
      <c r="G195" s="23" t="n"/>
      <c r="H195" s="24" t="n"/>
      <c r="I195" s="24" t="n"/>
      <c r="J195" s="24" t="n"/>
      <c r="K195" s="21">
        <f>IF($A195="","",COUNTIF('Paste your export here'!$AE$2:$AE$301,$A195))</f>
        <v/>
      </c>
      <c r="L195" s="21">
        <f>IF($A195&amp;$B195="","",IF(OR(TRIM($F195&amp;"")&lt;&gt;"",N($K195)&gt;0),"Yes","No"))</f>
        <v/>
      </c>
      <c r="M195" s="21">
        <f>IF(UPPER(TRIM($F195&amp;""))="YES","Yes",IF(UPPER(TRIM($F195&amp;""))="NO","No",IF(N($K195)&gt;0,IFERROR(INDEX('Paste your export here'!$AI$2:$AI$301,MATCH($A195,'Paste your export here'!$AG$2:$AG$301,0)),""),"")))</f>
        <v/>
      </c>
      <c r="N195" s="21">
        <f>IF($M195="Yes",IF(UPPER(TRIM($F195&amp;""))="YES",MAX(1,N($G195)),IFERROR(INDEX('Paste your export here'!$AO$2:$AO$301,MATCH($A195,'Paste your export here'!$AG$2:$AG$301,0)),1)),IF($M195="No",0,""))</f>
        <v/>
      </c>
      <c r="O195" s="22">
        <f>IF($M195&lt;&gt;"Yes","",IF(UPPER(TRIM($F195&amp;""))="YES",TRIM($H195&amp;""),IFERROR(INDEX('Paste your export here'!$AL$2:$AL$301,MATCH($A195,'Paste your export here'!$AG$2:$AG$301,0))&amp;"","")))</f>
        <v/>
      </c>
      <c r="P195" s="22">
        <f>IF(OR($M195&lt;&gt;"Yes",UPPER(TRIM($F195&amp;""))="YES"),"",IFERROR(INDEX('Paste your export here'!$AK$2:$AK$301,MATCH($A195,'Paste your export here'!$AG$2:$AG$301,0))&amp;"",""))</f>
        <v/>
      </c>
      <c r="Q195" s="22">
        <f>IF($M195&lt;&gt;"Yes","",IF(UPPER(TRIM($F195&amp;""))="YES",TRIM($I195&amp;""),IFERROR(INDEX('Paste your export here'!$AM$2:$AM$301,MATCH($A195,'Paste your export here'!$AG$2:$AG$301,0))&amp;"","")))</f>
        <v/>
      </c>
      <c r="R195" s="22">
        <f>IF(N($K195)=0,"",IFERROR(INDEX('Paste your export here'!$AN$2:$AN$301,MATCH($A195,'Paste your export here'!$AG$2:$AG$301,0))&amp;"",""))</f>
        <v/>
      </c>
      <c r="S195" s="21">
        <f>IF($A195&amp;$B195="","",IF($L195="No",IF(TRIM($E195&amp;"")="","Not invited yet","Chase reply"),IF(AND(ISNUMBER($C195),N($N195)&gt;$C195),"Over party size",IF(AND($P195&lt;&gt;"",UPPER(TRIM($D195&amp;""))&lt;&gt;"YES"),"Check plus-one",IF(N($K195)&gt;1,"Two replies","")))))</f>
        <v/>
      </c>
      <c r="T195" s="22">
        <f>IF(OR($A195="",TRIM(Settings!$B$2&amp;"")=""),"",TRIM(Settings!$B$2)&amp;IF(ISNUMBER(FIND("?",Settings!$B$2)),"&amp;","?")&amp;TRIM(Settings!$B$3)&amp;"="&amp;TRIM($A195))</f>
        <v/>
      </c>
    </row>
    <row r="196">
      <c r="A196" s="23" t="n"/>
      <c r="B196" s="24" t="n"/>
      <c r="C196" s="23" t="n"/>
      <c r="D196" s="23" t="n"/>
      <c r="E196" s="25" t="n"/>
      <c r="F196" s="23" t="n"/>
      <c r="G196" s="23" t="n"/>
      <c r="H196" s="24" t="n"/>
      <c r="I196" s="24" t="n"/>
      <c r="J196" s="24" t="n"/>
      <c r="K196" s="21">
        <f>IF($A196="","",COUNTIF('Paste your export here'!$AE$2:$AE$301,$A196))</f>
        <v/>
      </c>
      <c r="L196" s="21">
        <f>IF($A196&amp;$B196="","",IF(OR(TRIM($F196&amp;"")&lt;&gt;"",N($K196)&gt;0),"Yes","No"))</f>
        <v/>
      </c>
      <c r="M196" s="21">
        <f>IF(UPPER(TRIM($F196&amp;""))="YES","Yes",IF(UPPER(TRIM($F196&amp;""))="NO","No",IF(N($K196)&gt;0,IFERROR(INDEX('Paste your export here'!$AI$2:$AI$301,MATCH($A196,'Paste your export here'!$AG$2:$AG$301,0)),""),"")))</f>
        <v/>
      </c>
      <c r="N196" s="21">
        <f>IF($M196="Yes",IF(UPPER(TRIM($F196&amp;""))="YES",MAX(1,N($G196)),IFERROR(INDEX('Paste your export here'!$AO$2:$AO$301,MATCH($A196,'Paste your export here'!$AG$2:$AG$301,0)),1)),IF($M196="No",0,""))</f>
        <v/>
      </c>
      <c r="O196" s="22">
        <f>IF($M196&lt;&gt;"Yes","",IF(UPPER(TRIM($F196&amp;""))="YES",TRIM($H196&amp;""),IFERROR(INDEX('Paste your export here'!$AL$2:$AL$301,MATCH($A196,'Paste your export here'!$AG$2:$AG$301,0))&amp;"","")))</f>
        <v/>
      </c>
      <c r="P196" s="22">
        <f>IF(OR($M196&lt;&gt;"Yes",UPPER(TRIM($F196&amp;""))="YES"),"",IFERROR(INDEX('Paste your export here'!$AK$2:$AK$301,MATCH($A196,'Paste your export here'!$AG$2:$AG$301,0))&amp;"",""))</f>
        <v/>
      </c>
      <c r="Q196" s="22">
        <f>IF($M196&lt;&gt;"Yes","",IF(UPPER(TRIM($F196&amp;""))="YES",TRIM($I196&amp;""),IFERROR(INDEX('Paste your export here'!$AM$2:$AM$301,MATCH($A196,'Paste your export here'!$AG$2:$AG$301,0))&amp;"","")))</f>
        <v/>
      </c>
      <c r="R196" s="22">
        <f>IF(N($K196)=0,"",IFERROR(INDEX('Paste your export here'!$AN$2:$AN$301,MATCH($A196,'Paste your export here'!$AG$2:$AG$301,0))&amp;"",""))</f>
        <v/>
      </c>
      <c r="S196" s="21">
        <f>IF($A196&amp;$B196="","",IF($L196="No",IF(TRIM($E196&amp;"")="","Not invited yet","Chase reply"),IF(AND(ISNUMBER($C196),N($N196)&gt;$C196),"Over party size",IF(AND($P196&lt;&gt;"",UPPER(TRIM($D196&amp;""))&lt;&gt;"YES"),"Check plus-one",IF(N($K196)&gt;1,"Two replies","")))))</f>
        <v/>
      </c>
      <c r="T196" s="22">
        <f>IF(OR($A196="",TRIM(Settings!$B$2&amp;"")=""),"",TRIM(Settings!$B$2)&amp;IF(ISNUMBER(FIND("?",Settings!$B$2)),"&amp;","?")&amp;TRIM(Settings!$B$3)&amp;"="&amp;TRIM($A196))</f>
        <v/>
      </c>
    </row>
    <row r="197">
      <c r="A197" s="23" t="n"/>
      <c r="B197" s="24" t="n"/>
      <c r="C197" s="23" t="n"/>
      <c r="D197" s="23" t="n"/>
      <c r="E197" s="25" t="n"/>
      <c r="F197" s="23" t="n"/>
      <c r="G197" s="23" t="n"/>
      <c r="H197" s="24" t="n"/>
      <c r="I197" s="24" t="n"/>
      <c r="J197" s="24" t="n"/>
      <c r="K197" s="21">
        <f>IF($A197="","",COUNTIF('Paste your export here'!$AE$2:$AE$301,$A197))</f>
        <v/>
      </c>
      <c r="L197" s="21">
        <f>IF($A197&amp;$B197="","",IF(OR(TRIM($F197&amp;"")&lt;&gt;"",N($K197)&gt;0),"Yes","No"))</f>
        <v/>
      </c>
      <c r="M197" s="21">
        <f>IF(UPPER(TRIM($F197&amp;""))="YES","Yes",IF(UPPER(TRIM($F197&amp;""))="NO","No",IF(N($K197)&gt;0,IFERROR(INDEX('Paste your export here'!$AI$2:$AI$301,MATCH($A197,'Paste your export here'!$AG$2:$AG$301,0)),""),"")))</f>
        <v/>
      </c>
      <c r="N197" s="21">
        <f>IF($M197="Yes",IF(UPPER(TRIM($F197&amp;""))="YES",MAX(1,N($G197)),IFERROR(INDEX('Paste your export here'!$AO$2:$AO$301,MATCH($A197,'Paste your export here'!$AG$2:$AG$301,0)),1)),IF($M197="No",0,""))</f>
        <v/>
      </c>
      <c r="O197" s="22">
        <f>IF($M197&lt;&gt;"Yes","",IF(UPPER(TRIM($F197&amp;""))="YES",TRIM($H197&amp;""),IFERROR(INDEX('Paste your export here'!$AL$2:$AL$301,MATCH($A197,'Paste your export here'!$AG$2:$AG$301,0))&amp;"","")))</f>
        <v/>
      </c>
      <c r="P197" s="22">
        <f>IF(OR($M197&lt;&gt;"Yes",UPPER(TRIM($F197&amp;""))="YES"),"",IFERROR(INDEX('Paste your export here'!$AK$2:$AK$301,MATCH($A197,'Paste your export here'!$AG$2:$AG$301,0))&amp;"",""))</f>
        <v/>
      </c>
      <c r="Q197" s="22">
        <f>IF($M197&lt;&gt;"Yes","",IF(UPPER(TRIM($F197&amp;""))="YES",TRIM($I197&amp;""),IFERROR(INDEX('Paste your export here'!$AM$2:$AM$301,MATCH($A197,'Paste your export here'!$AG$2:$AG$301,0))&amp;"","")))</f>
        <v/>
      </c>
      <c r="R197" s="22">
        <f>IF(N($K197)=0,"",IFERROR(INDEX('Paste your export here'!$AN$2:$AN$301,MATCH($A197,'Paste your export here'!$AG$2:$AG$301,0))&amp;"",""))</f>
        <v/>
      </c>
      <c r="S197" s="21">
        <f>IF($A197&amp;$B197="","",IF($L197="No",IF(TRIM($E197&amp;"")="","Not invited yet","Chase reply"),IF(AND(ISNUMBER($C197),N($N197)&gt;$C197),"Over party size",IF(AND($P197&lt;&gt;"",UPPER(TRIM($D197&amp;""))&lt;&gt;"YES"),"Check plus-one",IF(N($K197)&gt;1,"Two replies","")))))</f>
        <v/>
      </c>
      <c r="T197" s="22">
        <f>IF(OR($A197="",TRIM(Settings!$B$2&amp;"")=""),"",TRIM(Settings!$B$2)&amp;IF(ISNUMBER(FIND("?",Settings!$B$2)),"&amp;","?")&amp;TRIM(Settings!$B$3)&amp;"="&amp;TRIM($A197))</f>
        <v/>
      </c>
    </row>
    <row r="198">
      <c r="A198" s="23" t="n"/>
      <c r="B198" s="24" t="n"/>
      <c r="C198" s="23" t="n"/>
      <c r="D198" s="23" t="n"/>
      <c r="E198" s="25" t="n"/>
      <c r="F198" s="23" t="n"/>
      <c r="G198" s="23" t="n"/>
      <c r="H198" s="24" t="n"/>
      <c r="I198" s="24" t="n"/>
      <c r="J198" s="24" t="n"/>
      <c r="K198" s="21">
        <f>IF($A198="","",COUNTIF('Paste your export here'!$AE$2:$AE$301,$A198))</f>
        <v/>
      </c>
      <c r="L198" s="21">
        <f>IF($A198&amp;$B198="","",IF(OR(TRIM($F198&amp;"")&lt;&gt;"",N($K198)&gt;0),"Yes","No"))</f>
        <v/>
      </c>
      <c r="M198" s="21">
        <f>IF(UPPER(TRIM($F198&amp;""))="YES","Yes",IF(UPPER(TRIM($F198&amp;""))="NO","No",IF(N($K198)&gt;0,IFERROR(INDEX('Paste your export here'!$AI$2:$AI$301,MATCH($A198,'Paste your export here'!$AG$2:$AG$301,0)),""),"")))</f>
        <v/>
      </c>
      <c r="N198" s="21">
        <f>IF($M198="Yes",IF(UPPER(TRIM($F198&amp;""))="YES",MAX(1,N($G198)),IFERROR(INDEX('Paste your export here'!$AO$2:$AO$301,MATCH($A198,'Paste your export here'!$AG$2:$AG$301,0)),1)),IF($M198="No",0,""))</f>
        <v/>
      </c>
      <c r="O198" s="22">
        <f>IF($M198&lt;&gt;"Yes","",IF(UPPER(TRIM($F198&amp;""))="YES",TRIM($H198&amp;""),IFERROR(INDEX('Paste your export here'!$AL$2:$AL$301,MATCH($A198,'Paste your export here'!$AG$2:$AG$301,0))&amp;"","")))</f>
        <v/>
      </c>
      <c r="P198" s="22">
        <f>IF(OR($M198&lt;&gt;"Yes",UPPER(TRIM($F198&amp;""))="YES"),"",IFERROR(INDEX('Paste your export here'!$AK$2:$AK$301,MATCH($A198,'Paste your export here'!$AG$2:$AG$301,0))&amp;"",""))</f>
        <v/>
      </c>
      <c r="Q198" s="22">
        <f>IF($M198&lt;&gt;"Yes","",IF(UPPER(TRIM($F198&amp;""))="YES",TRIM($I198&amp;""),IFERROR(INDEX('Paste your export here'!$AM$2:$AM$301,MATCH($A198,'Paste your export here'!$AG$2:$AG$301,0))&amp;"","")))</f>
        <v/>
      </c>
      <c r="R198" s="22">
        <f>IF(N($K198)=0,"",IFERROR(INDEX('Paste your export here'!$AN$2:$AN$301,MATCH($A198,'Paste your export here'!$AG$2:$AG$301,0))&amp;"",""))</f>
        <v/>
      </c>
      <c r="S198" s="21">
        <f>IF($A198&amp;$B198="","",IF($L198="No",IF(TRIM($E198&amp;"")="","Not invited yet","Chase reply"),IF(AND(ISNUMBER($C198),N($N198)&gt;$C198),"Over party size",IF(AND($P198&lt;&gt;"",UPPER(TRIM($D198&amp;""))&lt;&gt;"YES"),"Check plus-one",IF(N($K198)&gt;1,"Two replies","")))))</f>
        <v/>
      </c>
      <c r="T198" s="22">
        <f>IF(OR($A198="",TRIM(Settings!$B$2&amp;"")=""),"",TRIM(Settings!$B$2)&amp;IF(ISNUMBER(FIND("?",Settings!$B$2)),"&amp;","?")&amp;TRIM(Settings!$B$3)&amp;"="&amp;TRIM($A198))</f>
        <v/>
      </c>
    </row>
    <row r="199">
      <c r="A199" s="23" t="n"/>
      <c r="B199" s="24" t="n"/>
      <c r="C199" s="23" t="n"/>
      <c r="D199" s="23" t="n"/>
      <c r="E199" s="25" t="n"/>
      <c r="F199" s="23" t="n"/>
      <c r="G199" s="23" t="n"/>
      <c r="H199" s="24" t="n"/>
      <c r="I199" s="24" t="n"/>
      <c r="J199" s="24" t="n"/>
      <c r="K199" s="21">
        <f>IF($A199="","",COUNTIF('Paste your export here'!$AE$2:$AE$301,$A199))</f>
        <v/>
      </c>
      <c r="L199" s="21">
        <f>IF($A199&amp;$B199="","",IF(OR(TRIM($F199&amp;"")&lt;&gt;"",N($K199)&gt;0),"Yes","No"))</f>
        <v/>
      </c>
      <c r="M199" s="21">
        <f>IF(UPPER(TRIM($F199&amp;""))="YES","Yes",IF(UPPER(TRIM($F199&amp;""))="NO","No",IF(N($K199)&gt;0,IFERROR(INDEX('Paste your export here'!$AI$2:$AI$301,MATCH($A199,'Paste your export here'!$AG$2:$AG$301,0)),""),"")))</f>
        <v/>
      </c>
      <c r="N199" s="21">
        <f>IF($M199="Yes",IF(UPPER(TRIM($F199&amp;""))="YES",MAX(1,N($G199)),IFERROR(INDEX('Paste your export here'!$AO$2:$AO$301,MATCH($A199,'Paste your export here'!$AG$2:$AG$301,0)),1)),IF($M199="No",0,""))</f>
        <v/>
      </c>
      <c r="O199" s="22">
        <f>IF($M199&lt;&gt;"Yes","",IF(UPPER(TRIM($F199&amp;""))="YES",TRIM($H199&amp;""),IFERROR(INDEX('Paste your export here'!$AL$2:$AL$301,MATCH($A199,'Paste your export here'!$AG$2:$AG$301,0))&amp;"","")))</f>
        <v/>
      </c>
      <c r="P199" s="22">
        <f>IF(OR($M199&lt;&gt;"Yes",UPPER(TRIM($F199&amp;""))="YES"),"",IFERROR(INDEX('Paste your export here'!$AK$2:$AK$301,MATCH($A199,'Paste your export here'!$AG$2:$AG$301,0))&amp;"",""))</f>
        <v/>
      </c>
      <c r="Q199" s="22">
        <f>IF($M199&lt;&gt;"Yes","",IF(UPPER(TRIM($F199&amp;""))="YES",TRIM($I199&amp;""),IFERROR(INDEX('Paste your export here'!$AM$2:$AM$301,MATCH($A199,'Paste your export here'!$AG$2:$AG$301,0))&amp;"","")))</f>
        <v/>
      </c>
      <c r="R199" s="22">
        <f>IF(N($K199)=0,"",IFERROR(INDEX('Paste your export here'!$AN$2:$AN$301,MATCH($A199,'Paste your export here'!$AG$2:$AG$301,0))&amp;"",""))</f>
        <v/>
      </c>
      <c r="S199" s="21">
        <f>IF($A199&amp;$B199="","",IF($L199="No",IF(TRIM($E199&amp;"")="","Not invited yet","Chase reply"),IF(AND(ISNUMBER($C199),N($N199)&gt;$C199),"Over party size",IF(AND($P199&lt;&gt;"",UPPER(TRIM($D199&amp;""))&lt;&gt;"YES"),"Check plus-one",IF(N($K199)&gt;1,"Two replies","")))))</f>
        <v/>
      </c>
      <c r="T199" s="22">
        <f>IF(OR($A199="",TRIM(Settings!$B$2&amp;"")=""),"",TRIM(Settings!$B$2)&amp;IF(ISNUMBER(FIND("?",Settings!$B$2)),"&amp;","?")&amp;TRIM(Settings!$B$3)&amp;"="&amp;TRIM($A199))</f>
        <v/>
      </c>
    </row>
    <row r="200">
      <c r="A200" s="23" t="n"/>
      <c r="B200" s="24" t="n"/>
      <c r="C200" s="23" t="n"/>
      <c r="D200" s="23" t="n"/>
      <c r="E200" s="25" t="n"/>
      <c r="F200" s="23" t="n"/>
      <c r="G200" s="23" t="n"/>
      <c r="H200" s="24" t="n"/>
      <c r="I200" s="24" t="n"/>
      <c r="J200" s="24" t="n"/>
      <c r="K200" s="21">
        <f>IF($A200="","",COUNTIF('Paste your export here'!$AE$2:$AE$301,$A200))</f>
        <v/>
      </c>
      <c r="L200" s="21">
        <f>IF($A200&amp;$B200="","",IF(OR(TRIM($F200&amp;"")&lt;&gt;"",N($K200)&gt;0),"Yes","No"))</f>
        <v/>
      </c>
      <c r="M200" s="21">
        <f>IF(UPPER(TRIM($F200&amp;""))="YES","Yes",IF(UPPER(TRIM($F200&amp;""))="NO","No",IF(N($K200)&gt;0,IFERROR(INDEX('Paste your export here'!$AI$2:$AI$301,MATCH($A200,'Paste your export here'!$AG$2:$AG$301,0)),""),"")))</f>
        <v/>
      </c>
      <c r="N200" s="21">
        <f>IF($M200="Yes",IF(UPPER(TRIM($F200&amp;""))="YES",MAX(1,N($G200)),IFERROR(INDEX('Paste your export here'!$AO$2:$AO$301,MATCH($A200,'Paste your export here'!$AG$2:$AG$301,0)),1)),IF($M200="No",0,""))</f>
        <v/>
      </c>
      <c r="O200" s="22">
        <f>IF($M200&lt;&gt;"Yes","",IF(UPPER(TRIM($F200&amp;""))="YES",TRIM($H200&amp;""),IFERROR(INDEX('Paste your export here'!$AL$2:$AL$301,MATCH($A200,'Paste your export here'!$AG$2:$AG$301,0))&amp;"","")))</f>
        <v/>
      </c>
      <c r="P200" s="22">
        <f>IF(OR($M200&lt;&gt;"Yes",UPPER(TRIM($F200&amp;""))="YES"),"",IFERROR(INDEX('Paste your export here'!$AK$2:$AK$301,MATCH($A200,'Paste your export here'!$AG$2:$AG$301,0))&amp;"",""))</f>
        <v/>
      </c>
      <c r="Q200" s="22">
        <f>IF($M200&lt;&gt;"Yes","",IF(UPPER(TRIM($F200&amp;""))="YES",TRIM($I200&amp;""),IFERROR(INDEX('Paste your export here'!$AM$2:$AM$301,MATCH($A200,'Paste your export here'!$AG$2:$AG$301,0))&amp;"","")))</f>
        <v/>
      </c>
      <c r="R200" s="22">
        <f>IF(N($K200)=0,"",IFERROR(INDEX('Paste your export here'!$AN$2:$AN$301,MATCH($A200,'Paste your export here'!$AG$2:$AG$301,0))&amp;"",""))</f>
        <v/>
      </c>
      <c r="S200" s="21">
        <f>IF($A200&amp;$B200="","",IF($L200="No",IF(TRIM($E200&amp;"")="","Not invited yet","Chase reply"),IF(AND(ISNUMBER($C200),N($N200)&gt;$C200),"Over party size",IF(AND($P200&lt;&gt;"",UPPER(TRIM($D200&amp;""))&lt;&gt;"YES"),"Check plus-one",IF(N($K200)&gt;1,"Two replies","")))))</f>
        <v/>
      </c>
      <c r="T200" s="22">
        <f>IF(OR($A200="",TRIM(Settings!$B$2&amp;"")=""),"",TRIM(Settings!$B$2)&amp;IF(ISNUMBER(FIND("?",Settings!$B$2)),"&amp;","?")&amp;TRIM(Settings!$B$3)&amp;"="&amp;TRIM($A200))</f>
        <v/>
      </c>
    </row>
    <row r="201">
      <c r="A201" s="23" t="n"/>
      <c r="B201" s="24" t="n"/>
      <c r="C201" s="23" t="n"/>
      <c r="D201" s="23" t="n"/>
      <c r="E201" s="25" t="n"/>
      <c r="F201" s="23" t="n"/>
      <c r="G201" s="23" t="n"/>
      <c r="H201" s="24" t="n"/>
      <c r="I201" s="24" t="n"/>
      <c r="J201" s="24" t="n"/>
      <c r="K201" s="21">
        <f>IF($A201="","",COUNTIF('Paste your export here'!$AE$2:$AE$301,$A201))</f>
        <v/>
      </c>
      <c r="L201" s="21">
        <f>IF($A201&amp;$B201="","",IF(OR(TRIM($F201&amp;"")&lt;&gt;"",N($K201)&gt;0),"Yes","No"))</f>
        <v/>
      </c>
      <c r="M201" s="21">
        <f>IF(UPPER(TRIM($F201&amp;""))="YES","Yes",IF(UPPER(TRIM($F201&amp;""))="NO","No",IF(N($K201)&gt;0,IFERROR(INDEX('Paste your export here'!$AI$2:$AI$301,MATCH($A201,'Paste your export here'!$AG$2:$AG$301,0)),""),"")))</f>
        <v/>
      </c>
      <c r="N201" s="21">
        <f>IF($M201="Yes",IF(UPPER(TRIM($F201&amp;""))="YES",MAX(1,N($G201)),IFERROR(INDEX('Paste your export here'!$AO$2:$AO$301,MATCH($A201,'Paste your export here'!$AG$2:$AG$301,0)),1)),IF($M201="No",0,""))</f>
        <v/>
      </c>
      <c r="O201" s="22">
        <f>IF($M201&lt;&gt;"Yes","",IF(UPPER(TRIM($F201&amp;""))="YES",TRIM($H201&amp;""),IFERROR(INDEX('Paste your export here'!$AL$2:$AL$301,MATCH($A201,'Paste your export here'!$AG$2:$AG$301,0))&amp;"","")))</f>
        <v/>
      </c>
      <c r="P201" s="22">
        <f>IF(OR($M201&lt;&gt;"Yes",UPPER(TRIM($F201&amp;""))="YES"),"",IFERROR(INDEX('Paste your export here'!$AK$2:$AK$301,MATCH($A201,'Paste your export here'!$AG$2:$AG$301,0))&amp;"",""))</f>
        <v/>
      </c>
      <c r="Q201" s="22">
        <f>IF($M201&lt;&gt;"Yes","",IF(UPPER(TRIM($F201&amp;""))="YES",TRIM($I201&amp;""),IFERROR(INDEX('Paste your export here'!$AM$2:$AM$301,MATCH($A201,'Paste your export here'!$AG$2:$AG$301,0))&amp;"","")))</f>
        <v/>
      </c>
      <c r="R201" s="22">
        <f>IF(N($K201)=0,"",IFERROR(INDEX('Paste your export here'!$AN$2:$AN$301,MATCH($A201,'Paste your export here'!$AG$2:$AG$301,0))&amp;"",""))</f>
        <v/>
      </c>
      <c r="S201" s="21">
        <f>IF($A201&amp;$B201="","",IF($L201="No",IF(TRIM($E201&amp;"")="","Not invited yet","Chase reply"),IF(AND(ISNUMBER($C201),N($N201)&gt;$C201),"Over party size",IF(AND($P201&lt;&gt;"",UPPER(TRIM($D201&amp;""))&lt;&gt;"YES"),"Check plus-one",IF(N($K201)&gt;1,"Two replies","")))))</f>
        <v/>
      </c>
      <c r="T201" s="22">
        <f>IF(OR($A201="",TRIM(Settings!$B$2&amp;"")=""),"",TRIM(Settings!$B$2)&amp;IF(ISNUMBER(FIND("?",Settings!$B$2)),"&amp;","?")&amp;TRIM(Settings!$B$3)&amp;"="&amp;TRIM($A201))</f>
        <v/>
      </c>
    </row>
    <row r="202">
      <c r="A202" s="23" t="n"/>
      <c r="B202" s="24" t="n"/>
      <c r="C202" s="23" t="n"/>
      <c r="D202" s="23" t="n"/>
      <c r="E202" s="25" t="n"/>
      <c r="F202" s="23" t="n"/>
      <c r="G202" s="23" t="n"/>
      <c r="H202" s="24" t="n"/>
      <c r="I202" s="24" t="n"/>
      <c r="J202" s="24" t="n"/>
      <c r="K202" s="21">
        <f>IF($A202="","",COUNTIF('Paste your export here'!$AE$2:$AE$301,$A202))</f>
        <v/>
      </c>
      <c r="L202" s="21">
        <f>IF($A202&amp;$B202="","",IF(OR(TRIM($F202&amp;"")&lt;&gt;"",N($K202)&gt;0),"Yes","No"))</f>
        <v/>
      </c>
      <c r="M202" s="21">
        <f>IF(UPPER(TRIM($F202&amp;""))="YES","Yes",IF(UPPER(TRIM($F202&amp;""))="NO","No",IF(N($K202)&gt;0,IFERROR(INDEX('Paste your export here'!$AI$2:$AI$301,MATCH($A202,'Paste your export here'!$AG$2:$AG$301,0)),""),"")))</f>
        <v/>
      </c>
      <c r="N202" s="21">
        <f>IF($M202="Yes",IF(UPPER(TRIM($F202&amp;""))="YES",MAX(1,N($G202)),IFERROR(INDEX('Paste your export here'!$AO$2:$AO$301,MATCH($A202,'Paste your export here'!$AG$2:$AG$301,0)),1)),IF($M202="No",0,""))</f>
        <v/>
      </c>
      <c r="O202" s="22">
        <f>IF($M202&lt;&gt;"Yes","",IF(UPPER(TRIM($F202&amp;""))="YES",TRIM($H202&amp;""),IFERROR(INDEX('Paste your export here'!$AL$2:$AL$301,MATCH($A202,'Paste your export here'!$AG$2:$AG$301,0))&amp;"","")))</f>
        <v/>
      </c>
      <c r="P202" s="22">
        <f>IF(OR($M202&lt;&gt;"Yes",UPPER(TRIM($F202&amp;""))="YES"),"",IFERROR(INDEX('Paste your export here'!$AK$2:$AK$301,MATCH($A202,'Paste your export here'!$AG$2:$AG$301,0))&amp;"",""))</f>
        <v/>
      </c>
      <c r="Q202" s="22">
        <f>IF($M202&lt;&gt;"Yes","",IF(UPPER(TRIM($F202&amp;""))="YES",TRIM($I202&amp;""),IFERROR(INDEX('Paste your export here'!$AM$2:$AM$301,MATCH($A202,'Paste your export here'!$AG$2:$AG$301,0))&amp;"","")))</f>
        <v/>
      </c>
      <c r="R202" s="22">
        <f>IF(N($K202)=0,"",IFERROR(INDEX('Paste your export here'!$AN$2:$AN$301,MATCH($A202,'Paste your export here'!$AG$2:$AG$301,0))&amp;"",""))</f>
        <v/>
      </c>
      <c r="S202" s="21">
        <f>IF($A202&amp;$B202="","",IF($L202="No",IF(TRIM($E202&amp;"")="","Not invited yet","Chase reply"),IF(AND(ISNUMBER($C202),N($N202)&gt;$C202),"Over party size",IF(AND($P202&lt;&gt;"",UPPER(TRIM($D202&amp;""))&lt;&gt;"YES"),"Check plus-one",IF(N($K202)&gt;1,"Two replies","")))))</f>
        <v/>
      </c>
      <c r="T202" s="22">
        <f>IF(OR($A202="",TRIM(Settings!$B$2&amp;"")=""),"",TRIM(Settings!$B$2)&amp;IF(ISNUMBER(FIND("?",Settings!$B$2)),"&amp;","?")&amp;TRIM(Settings!$B$3)&amp;"="&amp;TRIM($A202))</f>
        <v/>
      </c>
    </row>
    <row r="203">
      <c r="A203" s="23" t="n"/>
      <c r="B203" s="24" t="n"/>
      <c r="C203" s="23" t="n"/>
      <c r="D203" s="23" t="n"/>
      <c r="E203" s="25" t="n"/>
      <c r="F203" s="23" t="n"/>
      <c r="G203" s="23" t="n"/>
      <c r="H203" s="24" t="n"/>
      <c r="I203" s="24" t="n"/>
      <c r="J203" s="24" t="n"/>
      <c r="K203" s="21">
        <f>IF($A203="","",COUNTIF('Paste your export here'!$AE$2:$AE$301,$A203))</f>
        <v/>
      </c>
      <c r="L203" s="21">
        <f>IF($A203&amp;$B203="","",IF(OR(TRIM($F203&amp;"")&lt;&gt;"",N($K203)&gt;0),"Yes","No"))</f>
        <v/>
      </c>
      <c r="M203" s="21">
        <f>IF(UPPER(TRIM($F203&amp;""))="YES","Yes",IF(UPPER(TRIM($F203&amp;""))="NO","No",IF(N($K203)&gt;0,IFERROR(INDEX('Paste your export here'!$AI$2:$AI$301,MATCH($A203,'Paste your export here'!$AG$2:$AG$301,0)),""),"")))</f>
        <v/>
      </c>
      <c r="N203" s="21">
        <f>IF($M203="Yes",IF(UPPER(TRIM($F203&amp;""))="YES",MAX(1,N($G203)),IFERROR(INDEX('Paste your export here'!$AO$2:$AO$301,MATCH($A203,'Paste your export here'!$AG$2:$AG$301,0)),1)),IF($M203="No",0,""))</f>
        <v/>
      </c>
      <c r="O203" s="22">
        <f>IF($M203&lt;&gt;"Yes","",IF(UPPER(TRIM($F203&amp;""))="YES",TRIM($H203&amp;""),IFERROR(INDEX('Paste your export here'!$AL$2:$AL$301,MATCH($A203,'Paste your export here'!$AG$2:$AG$301,0))&amp;"","")))</f>
        <v/>
      </c>
      <c r="P203" s="22">
        <f>IF(OR($M203&lt;&gt;"Yes",UPPER(TRIM($F203&amp;""))="YES"),"",IFERROR(INDEX('Paste your export here'!$AK$2:$AK$301,MATCH($A203,'Paste your export here'!$AG$2:$AG$301,0))&amp;"",""))</f>
        <v/>
      </c>
      <c r="Q203" s="22">
        <f>IF($M203&lt;&gt;"Yes","",IF(UPPER(TRIM($F203&amp;""))="YES",TRIM($I203&amp;""),IFERROR(INDEX('Paste your export here'!$AM$2:$AM$301,MATCH($A203,'Paste your export here'!$AG$2:$AG$301,0))&amp;"","")))</f>
        <v/>
      </c>
      <c r="R203" s="22">
        <f>IF(N($K203)=0,"",IFERROR(INDEX('Paste your export here'!$AN$2:$AN$301,MATCH($A203,'Paste your export here'!$AG$2:$AG$301,0))&amp;"",""))</f>
        <v/>
      </c>
      <c r="S203" s="21">
        <f>IF($A203&amp;$B203="","",IF($L203="No",IF(TRIM($E203&amp;"")="","Not invited yet","Chase reply"),IF(AND(ISNUMBER($C203),N($N203)&gt;$C203),"Over party size",IF(AND($P203&lt;&gt;"",UPPER(TRIM($D203&amp;""))&lt;&gt;"YES"),"Check plus-one",IF(N($K203)&gt;1,"Two replies","")))))</f>
        <v/>
      </c>
      <c r="T203" s="22">
        <f>IF(OR($A203="",TRIM(Settings!$B$2&amp;"")=""),"",TRIM(Settings!$B$2)&amp;IF(ISNUMBER(FIND("?",Settings!$B$2)),"&amp;","?")&amp;TRIM(Settings!$B$3)&amp;"="&amp;TRIM($A203))</f>
        <v/>
      </c>
    </row>
    <row r="204">
      <c r="A204" s="23" t="n"/>
      <c r="B204" s="24" t="n"/>
      <c r="C204" s="23" t="n"/>
      <c r="D204" s="23" t="n"/>
      <c r="E204" s="25" t="n"/>
      <c r="F204" s="23" t="n"/>
      <c r="G204" s="23" t="n"/>
      <c r="H204" s="24" t="n"/>
      <c r="I204" s="24" t="n"/>
      <c r="J204" s="24" t="n"/>
      <c r="K204" s="21">
        <f>IF($A204="","",COUNTIF('Paste your export here'!$AE$2:$AE$301,$A204))</f>
        <v/>
      </c>
      <c r="L204" s="21">
        <f>IF($A204&amp;$B204="","",IF(OR(TRIM($F204&amp;"")&lt;&gt;"",N($K204)&gt;0),"Yes","No"))</f>
        <v/>
      </c>
      <c r="M204" s="21">
        <f>IF(UPPER(TRIM($F204&amp;""))="YES","Yes",IF(UPPER(TRIM($F204&amp;""))="NO","No",IF(N($K204)&gt;0,IFERROR(INDEX('Paste your export here'!$AI$2:$AI$301,MATCH($A204,'Paste your export here'!$AG$2:$AG$301,0)),""),"")))</f>
        <v/>
      </c>
      <c r="N204" s="21">
        <f>IF($M204="Yes",IF(UPPER(TRIM($F204&amp;""))="YES",MAX(1,N($G204)),IFERROR(INDEX('Paste your export here'!$AO$2:$AO$301,MATCH($A204,'Paste your export here'!$AG$2:$AG$301,0)),1)),IF($M204="No",0,""))</f>
        <v/>
      </c>
      <c r="O204" s="22">
        <f>IF($M204&lt;&gt;"Yes","",IF(UPPER(TRIM($F204&amp;""))="YES",TRIM($H204&amp;""),IFERROR(INDEX('Paste your export here'!$AL$2:$AL$301,MATCH($A204,'Paste your export here'!$AG$2:$AG$301,0))&amp;"","")))</f>
        <v/>
      </c>
      <c r="P204" s="22">
        <f>IF(OR($M204&lt;&gt;"Yes",UPPER(TRIM($F204&amp;""))="YES"),"",IFERROR(INDEX('Paste your export here'!$AK$2:$AK$301,MATCH($A204,'Paste your export here'!$AG$2:$AG$301,0))&amp;"",""))</f>
        <v/>
      </c>
      <c r="Q204" s="22">
        <f>IF($M204&lt;&gt;"Yes","",IF(UPPER(TRIM($F204&amp;""))="YES",TRIM($I204&amp;""),IFERROR(INDEX('Paste your export here'!$AM$2:$AM$301,MATCH($A204,'Paste your export here'!$AG$2:$AG$301,0))&amp;"","")))</f>
        <v/>
      </c>
      <c r="R204" s="22">
        <f>IF(N($K204)=0,"",IFERROR(INDEX('Paste your export here'!$AN$2:$AN$301,MATCH($A204,'Paste your export here'!$AG$2:$AG$301,0))&amp;"",""))</f>
        <v/>
      </c>
      <c r="S204" s="21">
        <f>IF($A204&amp;$B204="","",IF($L204="No",IF(TRIM($E204&amp;"")="","Not invited yet","Chase reply"),IF(AND(ISNUMBER($C204),N($N204)&gt;$C204),"Over party size",IF(AND($P204&lt;&gt;"",UPPER(TRIM($D204&amp;""))&lt;&gt;"YES"),"Check plus-one",IF(N($K204)&gt;1,"Two replies","")))))</f>
        <v/>
      </c>
      <c r="T204" s="22">
        <f>IF(OR($A204="",TRIM(Settings!$B$2&amp;"")=""),"",TRIM(Settings!$B$2)&amp;IF(ISNUMBER(FIND("?",Settings!$B$2)),"&amp;","?")&amp;TRIM(Settings!$B$3)&amp;"="&amp;TRIM($A204))</f>
        <v/>
      </c>
    </row>
    <row r="205">
      <c r="A205" s="23" t="n"/>
      <c r="B205" s="24" t="n"/>
      <c r="C205" s="23" t="n"/>
      <c r="D205" s="23" t="n"/>
      <c r="E205" s="25" t="n"/>
      <c r="F205" s="23" t="n"/>
      <c r="G205" s="23" t="n"/>
      <c r="H205" s="24" t="n"/>
      <c r="I205" s="24" t="n"/>
      <c r="J205" s="24" t="n"/>
      <c r="K205" s="21">
        <f>IF($A205="","",COUNTIF('Paste your export here'!$AE$2:$AE$301,$A205))</f>
        <v/>
      </c>
      <c r="L205" s="21">
        <f>IF($A205&amp;$B205="","",IF(OR(TRIM($F205&amp;"")&lt;&gt;"",N($K205)&gt;0),"Yes","No"))</f>
        <v/>
      </c>
      <c r="M205" s="21">
        <f>IF(UPPER(TRIM($F205&amp;""))="YES","Yes",IF(UPPER(TRIM($F205&amp;""))="NO","No",IF(N($K205)&gt;0,IFERROR(INDEX('Paste your export here'!$AI$2:$AI$301,MATCH($A205,'Paste your export here'!$AG$2:$AG$301,0)),""),"")))</f>
        <v/>
      </c>
      <c r="N205" s="21">
        <f>IF($M205="Yes",IF(UPPER(TRIM($F205&amp;""))="YES",MAX(1,N($G205)),IFERROR(INDEX('Paste your export here'!$AO$2:$AO$301,MATCH($A205,'Paste your export here'!$AG$2:$AG$301,0)),1)),IF($M205="No",0,""))</f>
        <v/>
      </c>
      <c r="O205" s="22">
        <f>IF($M205&lt;&gt;"Yes","",IF(UPPER(TRIM($F205&amp;""))="YES",TRIM($H205&amp;""),IFERROR(INDEX('Paste your export here'!$AL$2:$AL$301,MATCH($A205,'Paste your export here'!$AG$2:$AG$301,0))&amp;"","")))</f>
        <v/>
      </c>
      <c r="P205" s="22">
        <f>IF(OR($M205&lt;&gt;"Yes",UPPER(TRIM($F205&amp;""))="YES"),"",IFERROR(INDEX('Paste your export here'!$AK$2:$AK$301,MATCH($A205,'Paste your export here'!$AG$2:$AG$301,0))&amp;"",""))</f>
        <v/>
      </c>
      <c r="Q205" s="22">
        <f>IF($M205&lt;&gt;"Yes","",IF(UPPER(TRIM($F205&amp;""))="YES",TRIM($I205&amp;""),IFERROR(INDEX('Paste your export here'!$AM$2:$AM$301,MATCH($A205,'Paste your export here'!$AG$2:$AG$301,0))&amp;"","")))</f>
        <v/>
      </c>
      <c r="R205" s="22">
        <f>IF(N($K205)=0,"",IFERROR(INDEX('Paste your export here'!$AN$2:$AN$301,MATCH($A205,'Paste your export here'!$AG$2:$AG$301,0))&amp;"",""))</f>
        <v/>
      </c>
      <c r="S205" s="21">
        <f>IF($A205&amp;$B205="","",IF($L205="No",IF(TRIM($E205&amp;"")="","Not invited yet","Chase reply"),IF(AND(ISNUMBER($C205),N($N205)&gt;$C205),"Over party size",IF(AND($P205&lt;&gt;"",UPPER(TRIM($D205&amp;""))&lt;&gt;"YES"),"Check plus-one",IF(N($K205)&gt;1,"Two replies","")))))</f>
        <v/>
      </c>
      <c r="T205" s="22">
        <f>IF(OR($A205="",TRIM(Settings!$B$2&amp;"")=""),"",TRIM(Settings!$B$2)&amp;IF(ISNUMBER(FIND("?",Settings!$B$2)),"&amp;","?")&amp;TRIM(Settings!$B$3)&amp;"="&amp;TRIM($A205))</f>
        <v/>
      </c>
    </row>
    <row r="206">
      <c r="A206" s="23" t="n"/>
      <c r="B206" s="24" t="n"/>
      <c r="C206" s="23" t="n"/>
      <c r="D206" s="23" t="n"/>
      <c r="E206" s="25" t="n"/>
      <c r="F206" s="23" t="n"/>
      <c r="G206" s="23" t="n"/>
      <c r="H206" s="24" t="n"/>
      <c r="I206" s="24" t="n"/>
      <c r="J206" s="24" t="n"/>
      <c r="K206" s="21">
        <f>IF($A206="","",COUNTIF('Paste your export here'!$AE$2:$AE$301,$A206))</f>
        <v/>
      </c>
      <c r="L206" s="21">
        <f>IF($A206&amp;$B206="","",IF(OR(TRIM($F206&amp;"")&lt;&gt;"",N($K206)&gt;0),"Yes","No"))</f>
        <v/>
      </c>
      <c r="M206" s="21">
        <f>IF(UPPER(TRIM($F206&amp;""))="YES","Yes",IF(UPPER(TRIM($F206&amp;""))="NO","No",IF(N($K206)&gt;0,IFERROR(INDEX('Paste your export here'!$AI$2:$AI$301,MATCH($A206,'Paste your export here'!$AG$2:$AG$301,0)),""),"")))</f>
        <v/>
      </c>
      <c r="N206" s="21">
        <f>IF($M206="Yes",IF(UPPER(TRIM($F206&amp;""))="YES",MAX(1,N($G206)),IFERROR(INDEX('Paste your export here'!$AO$2:$AO$301,MATCH($A206,'Paste your export here'!$AG$2:$AG$301,0)),1)),IF($M206="No",0,""))</f>
        <v/>
      </c>
      <c r="O206" s="22">
        <f>IF($M206&lt;&gt;"Yes","",IF(UPPER(TRIM($F206&amp;""))="YES",TRIM($H206&amp;""),IFERROR(INDEX('Paste your export here'!$AL$2:$AL$301,MATCH($A206,'Paste your export here'!$AG$2:$AG$301,0))&amp;"","")))</f>
        <v/>
      </c>
      <c r="P206" s="22">
        <f>IF(OR($M206&lt;&gt;"Yes",UPPER(TRIM($F206&amp;""))="YES"),"",IFERROR(INDEX('Paste your export here'!$AK$2:$AK$301,MATCH($A206,'Paste your export here'!$AG$2:$AG$301,0))&amp;"",""))</f>
        <v/>
      </c>
      <c r="Q206" s="22">
        <f>IF($M206&lt;&gt;"Yes","",IF(UPPER(TRIM($F206&amp;""))="YES",TRIM($I206&amp;""),IFERROR(INDEX('Paste your export here'!$AM$2:$AM$301,MATCH($A206,'Paste your export here'!$AG$2:$AG$301,0))&amp;"","")))</f>
        <v/>
      </c>
      <c r="R206" s="22">
        <f>IF(N($K206)=0,"",IFERROR(INDEX('Paste your export here'!$AN$2:$AN$301,MATCH($A206,'Paste your export here'!$AG$2:$AG$301,0))&amp;"",""))</f>
        <v/>
      </c>
      <c r="S206" s="21">
        <f>IF($A206&amp;$B206="","",IF($L206="No",IF(TRIM($E206&amp;"")="","Not invited yet","Chase reply"),IF(AND(ISNUMBER($C206),N($N206)&gt;$C206),"Over party size",IF(AND($P206&lt;&gt;"",UPPER(TRIM($D206&amp;""))&lt;&gt;"YES"),"Check plus-one",IF(N($K206)&gt;1,"Two replies","")))))</f>
        <v/>
      </c>
      <c r="T206" s="22">
        <f>IF(OR($A206="",TRIM(Settings!$B$2&amp;"")=""),"",TRIM(Settings!$B$2)&amp;IF(ISNUMBER(FIND("?",Settings!$B$2)),"&amp;","?")&amp;TRIM(Settings!$B$3)&amp;"="&amp;TRIM($A206))</f>
        <v/>
      </c>
    </row>
    <row r="207">
      <c r="A207" s="23" t="n"/>
      <c r="B207" s="24" t="n"/>
      <c r="C207" s="23" t="n"/>
      <c r="D207" s="23" t="n"/>
      <c r="E207" s="25" t="n"/>
      <c r="F207" s="23" t="n"/>
      <c r="G207" s="23" t="n"/>
      <c r="H207" s="24" t="n"/>
      <c r="I207" s="24" t="n"/>
      <c r="J207" s="24" t="n"/>
      <c r="K207" s="21">
        <f>IF($A207="","",COUNTIF('Paste your export here'!$AE$2:$AE$301,$A207))</f>
        <v/>
      </c>
      <c r="L207" s="21">
        <f>IF($A207&amp;$B207="","",IF(OR(TRIM($F207&amp;"")&lt;&gt;"",N($K207)&gt;0),"Yes","No"))</f>
        <v/>
      </c>
      <c r="M207" s="21">
        <f>IF(UPPER(TRIM($F207&amp;""))="YES","Yes",IF(UPPER(TRIM($F207&amp;""))="NO","No",IF(N($K207)&gt;0,IFERROR(INDEX('Paste your export here'!$AI$2:$AI$301,MATCH($A207,'Paste your export here'!$AG$2:$AG$301,0)),""),"")))</f>
        <v/>
      </c>
      <c r="N207" s="21">
        <f>IF($M207="Yes",IF(UPPER(TRIM($F207&amp;""))="YES",MAX(1,N($G207)),IFERROR(INDEX('Paste your export here'!$AO$2:$AO$301,MATCH($A207,'Paste your export here'!$AG$2:$AG$301,0)),1)),IF($M207="No",0,""))</f>
        <v/>
      </c>
      <c r="O207" s="22">
        <f>IF($M207&lt;&gt;"Yes","",IF(UPPER(TRIM($F207&amp;""))="YES",TRIM($H207&amp;""),IFERROR(INDEX('Paste your export here'!$AL$2:$AL$301,MATCH($A207,'Paste your export here'!$AG$2:$AG$301,0))&amp;"","")))</f>
        <v/>
      </c>
      <c r="P207" s="22">
        <f>IF(OR($M207&lt;&gt;"Yes",UPPER(TRIM($F207&amp;""))="YES"),"",IFERROR(INDEX('Paste your export here'!$AK$2:$AK$301,MATCH($A207,'Paste your export here'!$AG$2:$AG$301,0))&amp;"",""))</f>
        <v/>
      </c>
      <c r="Q207" s="22">
        <f>IF($M207&lt;&gt;"Yes","",IF(UPPER(TRIM($F207&amp;""))="YES",TRIM($I207&amp;""),IFERROR(INDEX('Paste your export here'!$AM$2:$AM$301,MATCH($A207,'Paste your export here'!$AG$2:$AG$301,0))&amp;"","")))</f>
        <v/>
      </c>
      <c r="R207" s="22">
        <f>IF(N($K207)=0,"",IFERROR(INDEX('Paste your export here'!$AN$2:$AN$301,MATCH($A207,'Paste your export here'!$AG$2:$AG$301,0))&amp;"",""))</f>
        <v/>
      </c>
      <c r="S207" s="21">
        <f>IF($A207&amp;$B207="","",IF($L207="No",IF(TRIM($E207&amp;"")="","Not invited yet","Chase reply"),IF(AND(ISNUMBER($C207),N($N207)&gt;$C207),"Over party size",IF(AND($P207&lt;&gt;"",UPPER(TRIM($D207&amp;""))&lt;&gt;"YES"),"Check plus-one",IF(N($K207)&gt;1,"Two replies","")))))</f>
        <v/>
      </c>
      <c r="T207" s="22">
        <f>IF(OR($A207="",TRIM(Settings!$B$2&amp;"")=""),"",TRIM(Settings!$B$2)&amp;IF(ISNUMBER(FIND("?",Settings!$B$2)),"&amp;","?")&amp;TRIM(Settings!$B$3)&amp;"="&amp;TRIM($A207))</f>
        <v/>
      </c>
    </row>
    <row r="208">
      <c r="A208" s="23" t="n"/>
      <c r="B208" s="24" t="n"/>
      <c r="C208" s="23" t="n"/>
      <c r="D208" s="23" t="n"/>
      <c r="E208" s="25" t="n"/>
      <c r="F208" s="23" t="n"/>
      <c r="G208" s="23" t="n"/>
      <c r="H208" s="24" t="n"/>
      <c r="I208" s="24" t="n"/>
      <c r="J208" s="24" t="n"/>
      <c r="K208" s="21">
        <f>IF($A208="","",COUNTIF('Paste your export here'!$AE$2:$AE$301,$A208))</f>
        <v/>
      </c>
      <c r="L208" s="21">
        <f>IF($A208&amp;$B208="","",IF(OR(TRIM($F208&amp;"")&lt;&gt;"",N($K208)&gt;0),"Yes","No"))</f>
        <v/>
      </c>
      <c r="M208" s="21">
        <f>IF(UPPER(TRIM($F208&amp;""))="YES","Yes",IF(UPPER(TRIM($F208&amp;""))="NO","No",IF(N($K208)&gt;0,IFERROR(INDEX('Paste your export here'!$AI$2:$AI$301,MATCH($A208,'Paste your export here'!$AG$2:$AG$301,0)),""),"")))</f>
        <v/>
      </c>
      <c r="N208" s="21">
        <f>IF($M208="Yes",IF(UPPER(TRIM($F208&amp;""))="YES",MAX(1,N($G208)),IFERROR(INDEX('Paste your export here'!$AO$2:$AO$301,MATCH($A208,'Paste your export here'!$AG$2:$AG$301,0)),1)),IF($M208="No",0,""))</f>
        <v/>
      </c>
      <c r="O208" s="22">
        <f>IF($M208&lt;&gt;"Yes","",IF(UPPER(TRIM($F208&amp;""))="YES",TRIM($H208&amp;""),IFERROR(INDEX('Paste your export here'!$AL$2:$AL$301,MATCH($A208,'Paste your export here'!$AG$2:$AG$301,0))&amp;"","")))</f>
        <v/>
      </c>
      <c r="P208" s="22">
        <f>IF(OR($M208&lt;&gt;"Yes",UPPER(TRIM($F208&amp;""))="YES"),"",IFERROR(INDEX('Paste your export here'!$AK$2:$AK$301,MATCH($A208,'Paste your export here'!$AG$2:$AG$301,0))&amp;"",""))</f>
        <v/>
      </c>
      <c r="Q208" s="22">
        <f>IF($M208&lt;&gt;"Yes","",IF(UPPER(TRIM($F208&amp;""))="YES",TRIM($I208&amp;""),IFERROR(INDEX('Paste your export here'!$AM$2:$AM$301,MATCH($A208,'Paste your export here'!$AG$2:$AG$301,0))&amp;"","")))</f>
        <v/>
      </c>
      <c r="R208" s="22">
        <f>IF(N($K208)=0,"",IFERROR(INDEX('Paste your export here'!$AN$2:$AN$301,MATCH($A208,'Paste your export here'!$AG$2:$AG$301,0))&amp;"",""))</f>
        <v/>
      </c>
      <c r="S208" s="21">
        <f>IF($A208&amp;$B208="","",IF($L208="No",IF(TRIM($E208&amp;"")="","Not invited yet","Chase reply"),IF(AND(ISNUMBER($C208),N($N208)&gt;$C208),"Over party size",IF(AND($P208&lt;&gt;"",UPPER(TRIM($D208&amp;""))&lt;&gt;"YES"),"Check plus-one",IF(N($K208)&gt;1,"Two replies","")))))</f>
        <v/>
      </c>
      <c r="T208" s="22">
        <f>IF(OR($A208="",TRIM(Settings!$B$2&amp;"")=""),"",TRIM(Settings!$B$2)&amp;IF(ISNUMBER(FIND("?",Settings!$B$2)),"&amp;","?")&amp;TRIM(Settings!$B$3)&amp;"="&amp;TRIM($A208))</f>
        <v/>
      </c>
    </row>
    <row r="209">
      <c r="A209" s="23" t="n"/>
      <c r="B209" s="24" t="n"/>
      <c r="C209" s="23" t="n"/>
      <c r="D209" s="23" t="n"/>
      <c r="E209" s="25" t="n"/>
      <c r="F209" s="23" t="n"/>
      <c r="G209" s="23" t="n"/>
      <c r="H209" s="24" t="n"/>
      <c r="I209" s="24" t="n"/>
      <c r="J209" s="24" t="n"/>
      <c r="K209" s="21">
        <f>IF($A209="","",COUNTIF('Paste your export here'!$AE$2:$AE$301,$A209))</f>
        <v/>
      </c>
      <c r="L209" s="21">
        <f>IF($A209&amp;$B209="","",IF(OR(TRIM($F209&amp;"")&lt;&gt;"",N($K209)&gt;0),"Yes","No"))</f>
        <v/>
      </c>
      <c r="M209" s="21">
        <f>IF(UPPER(TRIM($F209&amp;""))="YES","Yes",IF(UPPER(TRIM($F209&amp;""))="NO","No",IF(N($K209)&gt;0,IFERROR(INDEX('Paste your export here'!$AI$2:$AI$301,MATCH($A209,'Paste your export here'!$AG$2:$AG$301,0)),""),"")))</f>
        <v/>
      </c>
      <c r="N209" s="21">
        <f>IF($M209="Yes",IF(UPPER(TRIM($F209&amp;""))="YES",MAX(1,N($G209)),IFERROR(INDEX('Paste your export here'!$AO$2:$AO$301,MATCH($A209,'Paste your export here'!$AG$2:$AG$301,0)),1)),IF($M209="No",0,""))</f>
        <v/>
      </c>
      <c r="O209" s="22">
        <f>IF($M209&lt;&gt;"Yes","",IF(UPPER(TRIM($F209&amp;""))="YES",TRIM($H209&amp;""),IFERROR(INDEX('Paste your export here'!$AL$2:$AL$301,MATCH($A209,'Paste your export here'!$AG$2:$AG$301,0))&amp;"","")))</f>
        <v/>
      </c>
      <c r="P209" s="22">
        <f>IF(OR($M209&lt;&gt;"Yes",UPPER(TRIM($F209&amp;""))="YES"),"",IFERROR(INDEX('Paste your export here'!$AK$2:$AK$301,MATCH($A209,'Paste your export here'!$AG$2:$AG$301,0))&amp;"",""))</f>
        <v/>
      </c>
      <c r="Q209" s="22">
        <f>IF($M209&lt;&gt;"Yes","",IF(UPPER(TRIM($F209&amp;""))="YES",TRIM($I209&amp;""),IFERROR(INDEX('Paste your export here'!$AM$2:$AM$301,MATCH($A209,'Paste your export here'!$AG$2:$AG$301,0))&amp;"","")))</f>
        <v/>
      </c>
      <c r="R209" s="22">
        <f>IF(N($K209)=0,"",IFERROR(INDEX('Paste your export here'!$AN$2:$AN$301,MATCH($A209,'Paste your export here'!$AG$2:$AG$301,0))&amp;"",""))</f>
        <v/>
      </c>
      <c r="S209" s="21">
        <f>IF($A209&amp;$B209="","",IF($L209="No",IF(TRIM($E209&amp;"")="","Not invited yet","Chase reply"),IF(AND(ISNUMBER($C209),N($N209)&gt;$C209),"Over party size",IF(AND($P209&lt;&gt;"",UPPER(TRIM($D209&amp;""))&lt;&gt;"YES"),"Check plus-one",IF(N($K209)&gt;1,"Two replies","")))))</f>
        <v/>
      </c>
      <c r="T209" s="22">
        <f>IF(OR($A209="",TRIM(Settings!$B$2&amp;"")=""),"",TRIM(Settings!$B$2)&amp;IF(ISNUMBER(FIND("?",Settings!$B$2)),"&amp;","?")&amp;TRIM(Settings!$B$3)&amp;"="&amp;TRIM($A209))</f>
        <v/>
      </c>
    </row>
    <row r="210">
      <c r="A210" s="23" t="n"/>
      <c r="B210" s="24" t="n"/>
      <c r="C210" s="23" t="n"/>
      <c r="D210" s="23" t="n"/>
      <c r="E210" s="25" t="n"/>
      <c r="F210" s="23" t="n"/>
      <c r="G210" s="23" t="n"/>
      <c r="H210" s="24" t="n"/>
      <c r="I210" s="24" t="n"/>
      <c r="J210" s="24" t="n"/>
      <c r="K210" s="21">
        <f>IF($A210="","",COUNTIF('Paste your export here'!$AE$2:$AE$301,$A210))</f>
        <v/>
      </c>
      <c r="L210" s="21">
        <f>IF($A210&amp;$B210="","",IF(OR(TRIM($F210&amp;"")&lt;&gt;"",N($K210)&gt;0),"Yes","No"))</f>
        <v/>
      </c>
      <c r="M210" s="21">
        <f>IF(UPPER(TRIM($F210&amp;""))="YES","Yes",IF(UPPER(TRIM($F210&amp;""))="NO","No",IF(N($K210)&gt;0,IFERROR(INDEX('Paste your export here'!$AI$2:$AI$301,MATCH($A210,'Paste your export here'!$AG$2:$AG$301,0)),""),"")))</f>
        <v/>
      </c>
      <c r="N210" s="21">
        <f>IF($M210="Yes",IF(UPPER(TRIM($F210&amp;""))="YES",MAX(1,N($G210)),IFERROR(INDEX('Paste your export here'!$AO$2:$AO$301,MATCH($A210,'Paste your export here'!$AG$2:$AG$301,0)),1)),IF($M210="No",0,""))</f>
        <v/>
      </c>
      <c r="O210" s="22">
        <f>IF($M210&lt;&gt;"Yes","",IF(UPPER(TRIM($F210&amp;""))="YES",TRIM($H210&amp;""),IFERROR(INDEX('Paste your export here'!$AL$2:$AL$301,MATCH($A210,'Paste your export here'!$AG$2:$AG$301,0))&amp;"","")))</f>
        <v/>
      </c>
      <c r="P210" s="22">
        <f>IF(OR($M210&lt;&gt;"Yes",UPPER(TRIM($F210&amp;""))="YES"),"",IFERROR(INDEX('Paste your export here'!$AK$2:$AK$301,MATCH($A210,'Paste your export here'!$AG$2:$AG$301,0))&amp;"",""))</f>
        <v/>
      </c>
      <c r="Q210" s="22">
        <f>IF($M210&lt;&gt;"Yes","",IF(UPPER(TRIM($F210&amp;""))="YES",TRIM($I210&amp;""),IFERROR(INDEX('Paste your export here'!$AM$2:$AM$301,MATCH($A210,'Paste your export here'!$AG$2:$AG$301,0))&amp;"","")))</f>
        <v/>
      </c>
      <c r="R210" s="22">
        <f>IF(N($K210)=0,"",IFERROR(INDEX('Paste your export here'!$AN$2:$AN$301,MATCH($A210,'Paste your export here'!$AG$2:$AG$301,0))&amp;"",""))</f>
        <v/>
      </c>
      <c r="S210" s="21">
        <f>IF($A210&amp;$B210="","",IF($L210="No",IF(TRIM($E210&amp;"")="","Not invited yet","Chase reply"),IF(AND(ISNUMBER($C210),N($N210)&gt;$C210),"Over party size",IF(AND($P210&lt;&gt;"",UPPER(TRIM($D210&amp;""))&lt;&gt;"YES"),"Check plus-one",IF(N($K210)&gt;1,"Two replies","")))))</f>
        <v/>
      </c>
      <c r="T210" s="22">
        <f>IF(OR($A210="",TRIM(Settings!$B$2&amp;"")=""),"",TRIM(Settings!$B$2)&amp;IF(ISNUMBER(FIND("?",Settings!$B$2)),"&amp;","?")&amp;TRIM(Settings!$B$3)&amp;"="&amp;TRIM($A210))</f>
        <v/>
      </c>
    </row>
    <row r="211">
      <c r="A211" s="23" t="n"/>
      <c r="B211" s="24" t="n"/>
      <c r="C211" s="23" t="n"/>
      <c r="D211" s="23" t="n"/>
      <c r="E211" s="25" t="n"/>
      <c r="F211" s="23" t="n"/>
      <c r="G211" s="23" t="n"/>
      <c r="H211" s="24" t="n"/>
      <c r="I211" s="24" t="n"/>
      <c r="J211" s="24" t="n"/>
      <c r="K211" s="21">
        <f>IF($A211="","",COUNTIF('Paste your export here'!$AE$2:$AE$301,$A211))</f>
        <v/>
      </c>
      <c r="L211" s="21">
        <f>IF($A211&amp;$B211="","",IF(OR(TRIM($F211&amp;"")&lt;&gt;"",N($K211)&gt;0),"Yes","No"))</f>
        <v/>
      </c>
      <c r="M211" s="21">
        <f>IF(UPPER(TRIM($F211&amp;""))="YES","Yes",IF(UPPER(TRIM($F211&amp;""))="NO","No",IF(N($K211)&gt;0,IFERROR(INDEX('Paste your export here'!$AI$2:$AI$301,MATCH($A211,'Paste your export here'!$AG$2:$AG$301,0)),""),"")))</f>
        <v/>
      </c>
      <c r="N211" s="21">
        <f>IF($M211="Yes",IF(UPPER(TRIM($F211&amp;""))="YES",MAX(1,N($G211)),IFERROR(INDEX('Paste your export here'!$AO$2:$AO$301,MATCH($A211,'Paste your export here'!$AG$2:$AG$301,0)),1)),IF($M211="No",0,""))</f>
        <v/>
      </c>
      <c r="O211" s="22">
        <f>IF($M211&lt;&gt;"Yes","",IF(UPPER(TRIM($F211&amp;""))="YES",TRIM($H211&amp;""),IFERROR(INDEX('Paste your export here'!$AL$2:$AL$301,MATCH($A211,'Paste your export here'!$AG$2:$AG$301,0))&amp;"","")))</f>
        <v/>
      </c>
      <c r="P211" s="22">
        <f>IF(OR($M211&lt;&gt;"Yes",UPPER(TRIM($F211&amp;""))="YES"),"",IFERROR(INDEX('Paste your export here'!$AK$2:$AK$301,MATCH($A211,'Paste your export here'!$AG$2:$AG$301,0))&amp;"",""))</f>
        <v/>
      </c>
      <c r="Q211" s="22">
        <f>IF($M211&lt;&gt;"Yes","",IF(UPPER(TRIM($F211&amp;""))="YES",TRIM($I211&amp;""),IFERROR(INDEX('Paste your export here'!$AM$2:$AM$301,MATCH($A211,'Paste your export here'!$AG$2:$AG$301,0))&amp;"","")))</f>
        <v/>
      </c>
      <c r="R211" s="22">
        <f>IF(N($K211)=0,"",IFERROR(INDEX('Paste your export here'!$AN$2:$AN$301,MATCH($A211,'Paste your export here'!$AG$2:$AG$301,0))&amp;"",""))</f>
        <v/>
      </c>
      <c r="S211" s="21">
        <f>IF($A211&amp;$B211="","",IF($L211="No",IF(TRIM($E211&amp;"")="","Not invited yet","Chase reply"),IF(AND(ISNUMBER($C211),N($N211)&gt;$C211),"Over party size",IF(AND($P211&lt;&gt;"",UPPER(TRIM($D211&amp;""))&lt;&gt;"YES"),"Check plus-one",IF(N($K211)&gt;1,"Two replies","")))))</f>
        <v/>
      </c>
      <c r="T211" s="22">
        <f>IF(OR($A211="",TRIM(Settings!$B$2&amp;"")=""),"",TRIM(Settings!$B$2)&amp;IF(ISNUMBER(FIND("?",Settings!$B$2)),"&amp;","?")&amp;TRIM(Settings!$B$3)&amp;"="&amp;TRIM($A211))</f>
        <v/>
      </c>
    </row>
    <row r="212">
      <c r="A212" s="23" t="n"/>
      <c r="B212" s="24" t="n"/>
      <c r="C212" s="23" t="n"/>
      <c r="D212" s="23" t="n"/>
      <c r="E212" s="25" t="n"/>
      <c r="F212" s="23" t="n"/>
      <c r="G212" s="23" t="n"/>
      <c r="H212" s="24" t="n"/>
      <c r="I212" s="24" t="n"/>
      <c r="J212" s="24" t="n"/>
      <c r="K212" s="21">
        <f>IF($A212="","",COUNTIF('Paste your export here'!$AE$2:$AE$301,$A212))</f>
        <v/>
      </c>
      <c r="L212" s="21">
        <f>IF($A212&amp;$B212="","",IF(OR(TRIM($F212&amp;"")&lt;&gt;"",N($K212)&gt;0),"Yes","No"))</f>
        <v/>
      </c>
      <c r="M212" s="21">
        <f>IF(UPPER(TRIM($F212&amp;""))="YES","Yes",IF(UPPER(TRIM($F212&amp;""))="NO","No",IF(N($K212)&gt;0,IFERROR(INDEX('Paste your export here'!$AI$2:$AI$301,MATCH($A212,'Paste your export here'!$AG$2:$AG$301,0)),""),"")))</f>
        <v/>
      </c>
      <c r="N212" s="21">
        <f>IF($M212="Yes",IF(UPPER(TRIM($F212&amp;""))="YES",MAX(1,N($G212)),IFERROR(INDEX('Paste your export here'!$AO$2:$AO$301,MATCH($A212,'Paste your export here'!$AG$2:$AG$301,0)),1)),IF($M212="No",0,""))</f>
        <v/>
      </c>
      <c r="O212" s="22">
        <f>IF($M212&lt;&gt;"Yes","",IF(UPPER(TRIM($F212&amp;""))="YES",TRIM($H212&amp;""),IFERROR(INDEX('Paste your export here'!$AL$2:$AL$301,MATCH($A212,'Paste your export here'!$AG$2:$AG$301,0))&amp;"","")))</f>
        <v/>
      </c>
      <c r="P212" s="22">
        <f>IF(OR($M212&lt;&gt;"Yes",UPPER(TRIM($F212&amp;""))="YES"),"",IFERROR(INDEX('Paste your export here'!$AK$2:$AK$301,MATCH($A212,'Paste your export here'!$AG$2:$AG$301,0))&amp;"",""))</f>
        <v/>
      </c>
      <c r="Q212" s="22">
        <f>IF($M212&lt;&gt;"Yes","",IF(UPPER(TRIM($F212&amp;""))="YES",TRIM($I212&amp;""),IFERROR(INDEX('Paste your export here'!$AM$2:$AM$301,MATCH($A212,'Paste your export here'!$AG$2:$AG$301,0))&amp;"","")))</f>
        <v/>
      </c>
      <c r="R212" s="22">
        <f>IF(N($K212)=0,"",IFERROR(INDEX('Paste your export here'!$AN$2:$AN$301,MATCH($A212,'Paste your export here'!$AG$2:$AG$301,0))&amp;"",""))</f>
        <v/>
      </c>
      <c r="S212" s="21">
        <f>IF($A212&amp;$B212="","",IF($L212="No",IF(TRIM($E212&amp;"")="","Not invited yet","Chase reply"),IF(AND(ISNUMBER($C212),N($N212)&gt;$C212),"Over party size",IF(AND($P212&lt;&gt;"",UPPER(TRIM($D212&amp;""))&lt;&gt;"YES"),"Check plus-one",IF(N($K212)&gt;1,"Two replies","")))))</f>
        <v/>
      </c>
      <c r="T212" s="22">
        <f>IF(OR($A212="",TRIM(Settings!$B$2&amp;"")=""),"",TRIM(Settings!$B$2)&amp;IF(ISNUMBER(FIND("?",Settings!$B$2)),"&amp;","?")&amp;TRIM(Settings!$B$3)&amp;"="&amp;TRIM($A212))</f>
        <v/>
      </c>
    </row>
    <row r="213">
      <c r="A213" s="23" t="n"/>
      <c r="B213" s="24" t="n"/>
      <c r="C213" s="23" t="n"/>
      <c r="D213" s="23" t="n"/>
      <c r="E213" s="25" t="n"/>
      <c r="F213" s="23" t="n"/>
      <c r="G213" s="23" t="n"/>
      <c r="H213" s="24" t="n"/>
      <c r="I213" s="24" t="n"/>
      <c r="J213" s="24" t="n"/>
      <c r="K213" s="21">
        <f>IF($A213="","",COUNTIF('Paste your export here'!$AE$2:$AE$301,$A213))</f>
        <v/>
      </c>
      <c r="L213" s="21">
        <f>IF($A213&amp;$B213="","",IF(OR(TRIM($F213&amp;"")&lt;&gt;"",N($K213)&gt;0),"Yes","No"))</f>
        <v/>
      </c>
      <c r="M213" s="21">
        <f>IF(UPPER(TRIM($F213&amp;""))="YES","Yes",IF(UPPER(TRIM($F213&amp;""))="NO","No",IF(N($K213)&gt;0,IFERROR(INDEX('Paste your export here'!$AI$2:$AI$301,MATCH($A213,'Paste your export here'!$AG$2:$AG$301,0)),""),"")))</f>
        <v/>
      </c>
      <c r="N213" s="21">
        <f>IF($M213="Yes",IF(UPPER(TRIM($F213&amp;""))="YES",MAX(1,N($G213)),IFERROR(INDEX('Paste your export here'!$AO$2:$AO$301,MATCH($A213,'Paste your export here'!$AG$2:$AG$301,0)),1)),IF($M213="No",0,""))</f>
        <v/>
      </c>
      <c r="O213" s="22">
        <f>IF($M213&lt;&gt;"Yes","",IF(UPPER(TRIM($F213&amp;""))="YES",TRIM($H213&amp;""),IFERROR(INDEX('Paste your export here'!$AL$2:$AL$301,MATCH($A213,'Paste your export here'!$AG$2:$AG$301,0))&amp;"","")))</f>
        <v/>
      </c>
      <c r="P213" s="22">
        <f>IF(OR($M213&lt;&gt;"Yes",UPPER(TRIM($F213&amp;""))="YES"),"",IFERROR(INDEX('Paste your export here'!$AK$2:$AK$301,MATCH($A213,'Paste your export here'!$AG$2:$AG$301,0))&amp;"",""))</f>
        <v/>
      </c>
      <c r="Q213" s="22">
        <f>IF($M213&lt;&gt;"Yes","",IF(UPPER(TRIM($F213&amp;""))="YES",TRIM($I213&amp;""),IFERROR(INDEX('Paste your export here'!$AM$2:$AM$301,MATCH($A213,'Paste your export here'!$AG$2:$AG$301,0))&amp;"","")))</f>
        <v/>
      </c>
      <c r="R213" s="22">
        <f>IF(N($K213)=0,"",IFERROR(INDEX('Paste your export here'!$AN$2:$AN$301,MATCH($A213,'Paste your export here'!$AG$2:$AG$301,0))&amp;"",""))</f>
        <v/>
      </c>
      <c r="S213" s="21">
        <f>IF($A213&amp;$B213="","",IF($L213="No",IF(TRIM($E213&amp;"")="","Not invited yet","Chase reply"),IF(AND(ISNUMBER($C213),N($N213)&gt;$C213),"Over party size",IF(AND($P213&lt;&gt;"",UPPER(TRIM($D213&amp;""))&lt;&gt;"YES"),"Check plus-one",IF(N($K213)&gt;1,"Two replies","")))))</f>
        <v/>
      </c>
      <c r="T213" s="22">
        <f>IF(OR($A213="",TRIM(Settings!$B$2&amp;"")=""),"",TRIM(Settings!$B$2)&amp;IF(ISNUMBER(FIND("?",Settings!$B$2)),"&amp;","?")&amp;TRIM(Settings!$B$3)&amp;"="&amp;TRIM($A213))</f>
        <v/>
      </c>
    </row>
    <row r="214">
      <c r="A214" s="23" t="n"/>
      <c r="B214" s="24" t="n"/>
      <c r="C214" s="23" t="n"/>
      <c r="D214" s="23" t="n"/>
      <c r="E214" s="25" t="n"/>
      <c r="F214" s="23" t="n"/>
      <c r="G214" s="23" t="n"/>
      <c r="H214" s="24" t="n"/>
      <c r="I214" s="24" t="n"/>
      <c r="J214" s="24" t="n"/>
      <c r="K214" s="21">
        <f>IF($A214="","",COUNTIF('Paste your export here'!$AE$2:$AE$301,$A214))</f>
        <v/>
      </c>
      <c r="L214" s="21">
        <f>IF($A214&amp;$B214="","",IF(OR(TRIM($F214&amp;"")&lt;&gt;"",N($K214)&gt;0),"Yes","No"))</f>
        <v/>
      </c>
      <c r="M214" s="21">
        <f>IF(UPPER(TRIM($F214&amp;""))="YES","Yes",IF(UPPER(TRIM($F214&amp;""))="NO","No",IF(N($K214)&gt;0,IFERROR(INDEX('Paste your export here'!$AI$2:$AI$301,MATCH($A214,'Paste your export here'!$AG$2:$AG$301,0)),""),"")))</f>
        <v/>
      </c>
      <c r="N214" s="21">
        <f>IF($M214="Yes",IF(UPPER(TRIM($F214&amp;""))="YES",MAX(1,N($G214)),IFERROR(INDEX('Paste your export here'!$AO$2:$AO$301,MATCH($A214,'Paste your export here'!$AG$2:$AG$301,0)),1)),IF($M214="No",0,""))</f>
        <v/>
      </c>
      <c r="O214" s="22">
        <f>IF($M214&lt;&gt;"Yes","",IF(UPPER(TRIM($F214&amp;""))="YES",TRIM($H214&amp;""),IFERROR(INDEX('Paste your export here'!$AL$2:$AL$301,MATCH($A214,'Paste your export here'!$AG$2:$AG$301,0))&amp;"","")))</f>
        <v/>
      </c>
      <c r="P214" s="22">
        <f>IF(OR($M214&lt;&gt;"Yes",UPPER(TRIM($F214&amp;""))="YES"),"",IFERROR(INDEX('Paste your export here'!$AK$2:$AK$301,MATCH($A214,'Paste your export here'!$AG$2:$AG$301,0))&amp;"",""))</f>
        <v/>
      </c>
      <c r="Q214" s="22">
        <f>IF($M214&lt;&gt;"Yes","",IF(UPPER(TRIM($F214&amp;""))="YES",TRIM($I214&amp;""),IFERROR(INDEX('Paste your export here'!$AM$2:$AM$301,MATCH($A214,'Paste your export here'!$AG$2:$AG$301,0))&amp;"","")))</f>
        <v/>
      </c>
      <c r="R214" s="22">
        <f>IF(N($K214)=0,"",IFERROR(INDEX('Paste your export here'!$AN$2:$AN$301,MATCH($A214,'Paste your export here'!$AG$2:$AG$301,0))&amp;"",""))</f>
        <v/>
      </c>
      <c r="S214" s="21">
        <f>IF($A214&amp;$B214="","",IF($L214="No",IF(TRIM($E214&amp;"")="","Not invited yet","Chase reply"),IF(AND(ISNUMBER($C214),N($N214)&gt;$C214),"Over party size",IF(AND($P214&lt;&gt;"",UPPER(TRIM($D214&amp;""))&lt;&gt;"YES"),"Check plus-one",IF(N($K214)&gt;1,"Two replies","")))))</f>
        <v/>
      </c>
      <c r="T214" s="22">
        <f>IF(OR($A214="",TRIM(Settings!$B$2&amp;"")=""),"",TRIM(Settings!$B$2)&amp;IF(ISNUMBER(FIND("?",Settings!$B$2)),"&amp;","?")&amp;TRIM(Settings!$B$3)&amp;"="&amp;TRIM($A214))</f>
        <v/>
      </c>
    </row>
    <row r="215">
      <c r="A215" s="23" t="n"/>
      <c r="B215" s="24" t="n"/>
      <c r="C215" s="23" t="n"/>
      <c r="D215" s="23" t="n"/>
      <c r="E215" s="25" t="n"/>
      <c r="F215" s="23" t="n"/>
      <c r="G215" s="23" t="n"/>
      <c r="H215" s="24" t="n"/>
      <c r="I215" s="24" t="n"/>
      <c r="J215" s="24" t="n"/>
      <c r="K215" s="21">
        <f>IF($A215="","",COUNTIF('Paste your export here'!$AE$2:$AE$301,$A215))</f>
        <v/>
      </c>
      <c r="L215" s="21">
        <f>IF($A215&amp;$B215="","",IF(OR(TRIM($F215&amp;"")&lt;&gt;"",N($K215)&gt;0),"Yes","No"))</f>
        <v/>
      </c>
      <c r="M215" s="21">
        <f>IF(UPPER(TRIM($F215&amp;""))="YES","Yes",IF(UPPER(TRIM($F215&amp;""))="NO","No",IF(N($K215)&gt;0,IFERROR(INDEX('Paste your export here'!$AI$2:$AI$301,MATCH($A215,'Paste your export here'!$AG$2:$AG$301,0)),""),"")))</f>
        <v/>
      </c>
      <c r="N215" s="21">
        <f>IF($M215="Yes",IF(UPPER(TRIM($F215&amp;""))="YES",MAX(1,N($G215)),IFERROR(INDEX('Paste your export here'!$AO$2:$AO$301,MATCH($A215,'Paste your export here'!$AG$2:$AG$301,0)),1)),IF($M215="No",0,""))</f>
        <v/>
      </c>
      <c r="O215" s="22">
        <f>IF($M215&lt;&gt;"Yes","",IF(UPPER(TRIM($F215&amp;""))="YES",TRIM($H215&amp;""),IFERROR(INDEX('Paste your export here'!$AL$2:$AL$301,MATCH($A215,'Paste your export here'!$AG$2:$AG$301,0))&amp;"","")))</f>
        <v/>
      </c>
      <c r="P215" s="22">
        <f>IF(OR($M215&lt;&gt;"Yes",UPPER(TRIM($F215&amp;""))="YES"),"",IFERROR(INDEX('Paste your export here'!$AK$2:$AK$301,MATCH($A215,'Paste your export here'!$AG$2:$AG$301,0))&amp;"",""))</f>
        <v/>
      </c>
      <c r="Q215" s="22">
        <f>IF($M215&lt;&gt;"Yes","",IF(UPPER(TRIM($F215&amp;""))="YES",TRIM($I215&amp;""),IFERROR(INDEX('Paste your export here'!$AM$2:$AM$301,MATCH($A215,'Paste your export here'!$AG$2:$AG$301,0))&amp;"","")))</f>
        <v/>
      </c>
      <c r="R215" s="22">
        <f>IF(N($K215)=0,"",IFERROR(INDEX('Paste your export here'!$AN$2:$AN$301,MATCH($A215,'Paste your export here'!$AG$2:$AG$301,0))&amp;"",""))</f>
        <v/>
      </c>
      <c r="S215" s="21">
        <f>IF($A215&amp;$B215="","",IF($L215="No",IF(TRIM($E215&amp;"")="","Not invited yet","Chase reply"),IF(AND(ISNUMBER($C215),N($N215)&gt;$C215),"Over party size",IF(AND($P215&lt;&gt;"",UPPER(TRIM($D215&amp;""))&lt;&gt;"YES"),"Check plus-one",IF(N($K215)&gt;1,"Two replies","")))))</f>
        <v/>
      </c>
      <c r="T215" s="22">
        <f>IF(OR($A215="",TRIM(Settings!$B$2&amp;"")=""),"",TRIM(Settings!$B$2)&amp;IF(ISNUMBER(FIND("?",Settings!$B$2)),"&amp;","?")&amp;TRIM(Settings!$B$3)&amp;"="&amp;TRIM($A215))</f>
        <v/>
      </c>
    </row>
    <row r="216">
      <c r="A216" s="23" t="n"/>
      <c r="B216" s="24" t="n"/>
      <c r="C216" s="23" t="n"/>
      <c r="D216" s="23" t="n"/>
      <c r="E216" s="25" t="n"/>
      <c r="F216" s="23" t="n"/>
      <c r="G216" s="23" t="n"/>
      <c r="H216" s="24" t="n"/>
      <c r="I216" s="24" t="n"/>
      <c r="J216" s="24" t="n"/>
      <c r="K216" s="21">
        <f>IF($A216="","",COUNTIF('Paste your export here'!$AE$2:$AE$301,$A216))</f>
        <v/>
      </c>
      <c r="L216" s="21">
        <f>IF($A216&amp;$B216="","",IF(OR(TRIM($F216&amp;"")&lt;&gt;"",N($K216)&gt;0),"Yes","No"))</f>
        <v/>
      </c>
      <c r="M216" s="21">
        <f>IF(UPPER(TRIM($F216&amp;""))="YES","Yes",IF(UPPER(TRIM($F216&amp;""))="NO","No",IF(N($K216)&gt;0,IFERROR(INDEX('Paste your export here'!$AI$2:$AI$301,MATCH($A216,'Paste your export here'!$AG$2:$AG$301,0)),""),"")))</f>
        <v/>
      </c>
      <c r="N216" s="21">
        <f>IF($M216="Yes",IF(UPPER(TRIM($F216&amp;""))="YES",MAX(1,N($G216)),IFERROR(INDEX('Paste your export here'!$AO$2:$AO$301,MATCH($A216,'Paste your export here'!$AG$2:$AG$301,0)),1)),IF($M216="No",0,""))</f>
        <v/>
      </c>
      <c r="O216" s="22">
        <f>IF($M216&lt;&gt;"Yes","",IF(UPPER(TRIM($F216&amp;""))="YES",TRIM($H216&amp;""),IFERROR(INDEX('Paste your export here'!$AL$2:$AL$301,MATCH($A216,'Paste your export here'!$AG$2:$AG$301,0))&amp;"","")))</f>
        <v/>
      </c>
      <c r="P216" s="22">
        <f>IF(OR($M216&lt;&gt;"Yes",UPPER(TRIM($F216&amp;""))="YES"),"",IFERROR(INDEX('Paste your export here'!$AK$2:$AK$301,MATCH($A216,'Paste your export here'!$AG$2:$AG$301,0))&amp;"",""))</f>
        <v/>
      </c>
      <c r="Q216" s="22">
        <f>IF($M216&lt;&gt;"Yes","",IF(UPPER(TRIM($F216&amp;""))="YES",TRIM($I216&amp;""),IFERROR(INDEX('Paste your export here'!$AM$2:$AM$301,MATCH($A216,'Paste your export here'!$AG$2:$AG$301,0))&amp;"","")))</f>
        <v/>
      </c>
      <c r="R216" s="22">
        <f>IF(N($K216)=0,"",IFERROR(INDEX('Paste your export here'!$AN$2:$AN$301,MATCH($A216,'Paste your export here'!$AG$2:$AG$301,0))&amp;"",""))</f>
        <v/>
      </c>
      <c r="S216" s="21">
        <f>IF($A216&amp;$B216="","",IF($L216="No",IF(TRIM($E216&amp;"")="","Not invited yet","Chase reply"),IF(AND(ISNUMBER($C216),N($N216)&gt;$C216),"Over party size",IF(AND($P216&lt;&gt;"",UPPER(TRIM($D216&amp;""))&lt;&gt;"YES"),"Check plus-one",IF(N($K216)&gt;1,"Two replies","")))))</f>
        <v/>
      </c>
      <c r="T216" s="22">
        <f>IF(OR($A216="",TRIM(Settings!$B$2&amp;"")=""),"",TRIM(Settings!$B$2)&amp;IF(ISNUMBER(FIND("?",Settings!$B$2)),"&amp;","?")&amp;TRIM(Settings!$B$3)&amp;"="&amp;TRIM($A216))</f>
        <v/>
      </c>
    </row>
    <row r="217">
      <c r="A217" s="23" t="n"/>
      <c r="B217" s="24" t="n"/>
      <c r="C217" s="23" t="n"/>
      <c r="D217" s="23" t="n"/>
      <c r="E217" s="25" t="n"/>
      <c r="F217" s="23" t="n"/>
      <c r="G217" s="23" t="n"/>
      <c r="H217" s="24" t="n"/>
      <c r="I217" s="24" t="n"/>
      <c r="J217" s="24" t="n"/>
      <c r="K217" s="21">
        <f>IF($A217="","",COUNTIF('Paste your export here'!$AE$2:$AE$301,$A217))</f>
        <v/>
      </c>
      <c r="L217" s="21">
        <f>IF($A217&amp;$B217="","",IF(OR(TRIM($F217&amp;"")&lt;&gt;"",N($K217)&gt;0),"Yes","No"))</f>
        <v/>
      </c>
      <c r="M217" s="21">
        <f>IF(UPPER(TRIM($F217&amp;""))="YES","Yes",IF(UPPER(TRIM($F217&amp;""))="NO","No",IF(N($K217)&gt;0,IFERROR(INDEX('Paste your export here'!$AI$2:$AI$301,MATCH($A217,'Paste your export here'!$AG$2:$AG$301,0)),""),"")))</f>
        <v/>
      </c>
      <c r="N217" s="21">
        <f>IF($M217="Yes",IF(UPPER(TRIM($F217&amp;""))="YES",MAX(1,N($G217)),IFERROR(INDEX('Paste your export here'!$AO$2:$AO$301,MATCH($A217,'Paste your export here'!$AG$2:$AG$301,0)),1)),IF($M217="No",0,""))</f>
        <v/>
      </c>
      <c r="O217" s="22">
        <f>IF($M217&lt;&gt;"Yes","",IF(UPPER(TRIM($F217&amp;""))="YES",TRIM($H217&amp;""),IFERROR(INDEX('Paste your export here'!$AL$2:$AL$301,MATCH($A217,'Paste your export here'!$AG$2:$AG$301,0))&amp;"","")))</f>
        <v/>
      </c>
      <c r="P217" s="22">
        <f>IF(OR($M217&lt;&gt;"Yes",UPPER(TRIM($F217&amp;""))="YES"),"",IFERROR(INDEX('Paste your export here'!$AK$2:$AK$301,MATCH($A217,'Paste your export here'!$AG$2:$AG$301,0))&amp;"",""))</f>
        <v/>
      </c>
      <c r="Q217" s="22">
        <f>IF($M217&lt;&gt;"Yes","",IF(UPPER(TRIM($F217&amp;""))="YES",TRIM($I217&amp;""),IFERROR(INDEX('Paste your export here'!$AM$2:$AM$301,MATCH($A217,'Paste your export here'!$AG$2:$AG$301,0))&amp;"","")))</f>
        <v/>
      </c>
      <c r="R217" s="22">
        <f>IF(N($K217)=0,"",IFERROR(INDEX('Paste your export here'!$AN$2:$AN$301,MATCH($A217,'Paste your export here'!$AG$2:$AG$301,0))&amp;"",""))</f>
        <v/>
      </c>
      <c r="S217" s="21">
        <f>IF($A217&amp;$B217="","",IF($L217="No",IF(TRIM($E217&amp;"")="","Not invited yet","Chase reply"),IF(AND(ISNUMBER($C217),N($N217)&gt;$C217),"Over party size",IF(AND($P217&lt;&gt;"",UPPER(TRIM($D217&amp;""))&lt;&gt;"YES"),"Check plus-one",IF(N($K217)&gt;1,"Two replies","")))))</f>
        <v/>
      </c>
      <c r="T217" s="22">
        <f>IF(OR($A217="",TRIM(Settings!$B$2&amp;"")=""),"",TRIM(Settings!$B$2)&amp;IF(ISNUMBER(FIND("?",Settings!$B$2)),"&amp;","?")&amp;TRIM(Settings!$B$3)&amp;"="&amp;TRIM($A217))</f>
        <v/>
      </c>
    </row>
    <row r="218">
      <c r="A218" s="23" t="n"/>
      <c r="B218" s="24" t="n"/>
      <c r="C218" s="23" t="n"/>
      <c r="D218" s="23" t="n"/>
      <c r="E218" s="25" t="n"/>
      <c r="F218" s="23" t="n"/>
      <c r="G218" s="23" t="n"/>
      <c r="H218" s="24" t="n"/>
      <c r="I218" s="24" t="n"/>
      <c r="J218" s="24" t="n"/>
      <c r="K218" s="21">
        <f>IF($A218="","",COUNTIF('Paste your export here'!$AE$2:$AE$301,$A218))</f>
        <v/>
      </c>
      <c r="L218" s="21">
        <f>IF($A218&amp;$B218="","",IF(OR(TRIM($F218&amp;"")&lt;&gt;"",N($K218)&gt;0),"Yes","No"))</f>
        <v/>
      </c>
      <c r="M218" s="21">
        <f>IF(UPPER(TRIM($F218&amp;""))="YES","Yes",IF(UPPER(TRIM($F218&amp;""))="NO","No",IF(N($K218)&gt;0,IFERROR(INDEX('Paste your export here'!$AI$2:$AI$301,MATCH($A218,'Paste your export here'!$AG$2:$AG$301,0)),""),"")))</f>
        <v/>
      </c>
      <c r="N218" s="21">
        <f>IF($M218="Yes",IF(UPPER(TRIM($F218&amp;""))="YES",MAX(1,N($G218)),IFERROR(INDEX('Paste your export here'!$AO$2:$AO$301,MATCH($A218,'Paste your export here'!$AG$2:$AG$301,0)),1)),IF($M218="No",0,""))</f>
        <v/>
      </c>
      <c r="O218" s="22">
        <f>IF($M218&lt;&gt;"Yes","",IF(UPPER(TRIM($F218&amp;""))="YES",TRIM($H218&amp;""),IFERROR(INDEX('Paste your export here'!$AL$2:$AL$301,MATCH($A218,'Paste your export here'!$AG$2:$AG$301,0))&amp;"","")))</f>
        <v/>
      </c>
      <c r="P218" s="22">
        <f>IF(OR($M218&lt;&gt;"Yes",UPPER(TRIM($F218&amp;""))="YES"),"",IFERROR(INDEX('Paste your export here'!$AK$2:$AK$301,MATCH($A218,'Paste your export here'!$AG$2:$AG$301,0))&amp;"",""))</f>
        <v/>
      </c>
      <c r="Q218" s="22">
        <f>IF($M218&lt;&gt;"Yes","",IF(UPPER(TRIM($F218&amp;""))="YES",TRIM($I218&amp;""),IFERROR(INDEX('Paste your export here'!$AM$2:$AM$301,MATCH($A218,'Paste your export here'!$AG$2:$AG$301,0))&amp;"","")))</f>
        <v/>
      </c>
      <c r="R218" s="22">
        <f>IF(N($K218)=0,"",IFERROR(INDEX('Paste your export here'!$AN$2:$AN$301,MATCH($A218,'Paste your export here'!$AG$2:$AG$301,0))&amp;"",""))</f>
        <v/>
      </c>
      <c r="S218" s="21">
        <f>IF($A218&amp;$B218="","",IF($L218="No",IF(TRIM($E218&amp;"")="","Not invited yet","Chase reply"),IF(AND(ISNUMBER($C218),N($N218)&gt;$C218),"Over party size",IF(AND($P218&lt;&gt;"",UPPER(TRIM($D218&amp;""))&lt;&gt;"YES"),"Check plus-one",IF(N($K218)&gt;1,"Two replies","")))))</f>
        <v/>
      </c>
      <c r="T218" s="22">
        <f>IF(OR($A218="",TRIM(Settings!$B$2&amp;"")=""),"",TRIM(Settings!$B$2)&amp;IF(ISNUMBER(FIND("?",Settings!$B$2)),"&amp;","?")&amp;TRIM(Settings!$B$3)&amp;"="&amp;TRIM($A218))</f>
        <v/>
      </c>
    </row>
    <row r="219">
      <c r="A219" s="23" t="n"/>
      <c r="B219" s="24" t="n"/>
      <c r="C219" s="23" t="n"/>
      <c r="D219" s="23" t="n"/>
      <c r="E219" s="25" t="n"/>
      <c r="F219" s="23" t="n"/>
      <c r="G219" s="23" t="n"/>
      <c r="H219" s="24" t="n"/>
      <c r="I219" s="24" t="n"/>
      <c r="J219" s="24" t="n"/>
      <c r="K219" s="21">
        <f>IF($A219="","",COUNTIF('Paste your export here'!$AE$2:$AE$301,$A219))</f>
        <v/>
      </c>
      <c r="L219" s="21">
        <f>IF($A219&amp;$B219="","",IF(OR(TRIM($F219&amp;"")&lt;&gt;"",N($K219)&gt;0),"Yes","No"))</f>
        <v/>
      </c>
      <c r="M219" s="21">
        <f>IF(UPPER(TRIM($F219&amp;""))="YES","Yes",IF(UPPER(TRIM($F219&amp;""))="NO","No",IF(N($K219)&gt;0,IFERROR(INDEX('Paste your export here'!$AI$2:$AI$301,MATCH($A219,'Paste your export here'!$AG$2:$AG$301,0)),""),"")))</f>
        <v/>
      </c>
      <c r="N219" s="21">
        <f>IF($M219="Yes",IF(UPPER(TRIM($F219&amp;""))="YES",MAX(1,N($G219)),IFERROR(INDEX('Paste your export here'!$AO$2:$AO$301,MATCH($A219,'Paste your export here'!$AG$2:$AG$301,0)),1)),IF($M219="No",0,""))</f>
        <v/>
      </c>
      <c r="O219" s="22">
        <f>IF($M219&lt;&gt;"Yes","",IF(UPPER(TRIM($F219&amp;""))="YES",TRIM($H219&amp;""),IFERROR(INDEX('Paste your export here'!$AL$2:$AL$301,MATCH($A219,'Paste your export here'!$AG$2:$AG$301,0))&amp;"","")))</f>
        <v/>
      </c>
      <c r="P219" s="22">
        <f>IF(OR($M219&lt;&gt;"Yes",UPPER(TRIM($F219&amp;""))="YES"),"",IFERROR(INDEX('Paste your export here'!$AK$2:$AK$301,MATCH($A219,'Paste your export here'!$AG$2:$AG$301,0))&amp;"",""))</f>
        <v/>
      </c>
      <c r="Q219" s="22">
        <f>IF($M219&lt;&gt;"Yes","",IF(UPPER(TRIM($F219&amp;""))="YES",TRIM($I219&amp;""),IFERROR(INDEX('Paste your export here'!$AM$2:$AM$301,MATCH($A219,'Paste your export here'!$AG$2:$AG$301,0))&amp;"","")))</f>
        <v/>
      </c>
      <c r="R219" s="22">
        <f>IF(N($K219)=0,"",IFERROR(INDEX('Paste your export here'!$AN$2:$AN$301,MATCH($A219,'Paste your export here'!$AG$2:$AG$301,0))&amp;"",""))</f>
        <v/>
      </c>
      <c r="S219" s="21">
        <f>IF($A219&amp;$B219="","",IF($L219="No",IF(TRIM($E219&amp;"")="","Not invited yet","Chase reply"),IF(AND(ISNUMBER($C219),N($N219)&gt;$C219),"Over party size",IF(AND($P219&lt;&gt;"",UPPER(TRIM($D219&amp;""))&lt;&gt;"YES"),"Check plus-one",IF(N($K219)&gt;1,"Two replies","")))))</f>
        <v/>
      </c>
      <c r="T219" s="22">
        <f>IF(OR($A219="",TRIM(Settings!$B$2&amp;"")=""),"",TRIM(Settings!$B$2)&amp;IF(ISNUMBER(FIND("?",Settings!$B$2)),"&amp;","?")&amp;TRIM(Settings!$B$3)&amp;"="&amp;TRIM($A219))</f>
        <v/>
      </c>
    </row>
    <row r="220">
      <c r="A220" s="23" t="n"/>
      <c r="B220" s="24" t="n"/>
      <c r="C220" s="23" t="n"/>
      <c r="D220" s="23" t="n"/>
      <c r="E220" s="25" t="n"/>
      <c r="F220" s="23" t="n"/>
      <c r="G220" s="23" t="n"/>
      <c r="H220" s="24" t="n"/>
      <c r="I220" s="24" t="n"/>
      <c r="J220" s="24" t="n"/>
      <c r="K220" s="21">
        <f>IF($A220="","",COUNTIF('Paste your export here'!$AE$2:$AE$301,$A220))</f>
        <v/>
      </c>
      <c r="L220" s="21">
        <f>IF($A220&amp;$B220="","",IF(OR(TRIM($F220&amp;"")&lt;&gt;"",N($K220)&gt;0),"Yes","No"))</f>
        <v/>
      </c>
      <c r="M220" s="21">
        <f>IF(UPPER(TRIM($F220&amp;""))="YES","Yes",IF(UPPER(TRIM($F220&amp;""))="NO","No",IF(N($K220)&gt;0,IFERROR(INDEX('Paste your export here'!$AI$2:$AI$301,MATCH($A220,'Paste your export here'!$AG$2:$AG$301,0)),""),"")))</f>
        <v/>
      </c>
      <c r="N220" s="21">
        <f>IF($M220="Yes",IF(UPPER(TRIM($F220&amp;""))="YES",MAX(1,N($G220)),IFERROR(INDEX('Paste your export here'!$AO$2:$AO$301,MATCH($A220,'Paste your export here'!$AG$2:$AG$301,0)),1)),IF($M220="No",0,""))</f>
        <v/>
      </c>
      <c r="O220" s="22">
        <f>IF($M220&lt;&gt;"Yes","",IF(UPPER(TRIM($F220&amp;""))="YES",TRIM($H220&amp;""),IFERROR(INDEX('Paste your export here'!$AL$2:$AL$301,MATCH($A220,'Paste your export here'!$AG$2:$AG$301,0))&amp;"","")))</f>
        <v/>
      </c>
      <c r="P220" s="22">
        <f>IF(OR($M220&lt;&gt;"Yes",UPPER(TRIM($F220&amp;""))="YES"),"",IFERROR(INDEX('Paste your export here'!$AK$2:$AK$301,MATCH($A220,'Paste your export here'!$AG$2:$AG$301,0))&amp;"",""))</f>
        <v/>
      </c>
      <c r="Q220" s="22">
        <f>IF($M220&lt;&gt;"Yes","",IF(UPPER(TRIM($F220&amp;""))="YES",TRIM($I220&amp;""),IFERROR(INDEX('Paste your export here'!$AM$2:$AM$301,MATCH($A220,'Paste your export here'!$AG$2:$AG$301,0))&amp;"","")))</f>
        <v/>
      </c>
      <c r="R220" s="22">
        <f>IF(N($K220)=0,"",IFERROR(INDEX('Paste your export here'!$AN$2:$AN$301,MATCH($A220,'Paste your export here'!$AG$2:$AG$301,0))&amp;"",""))</f>
        <v/>
      </c>
      <c r="S220" s="21">
        <f>IF($A220&amp;$B220="","",IF($L220="No",IF(TRIM($E220&amp;"")="","Not invited yet","Chase reply"),IF(AND(ISNUMBER($C220),N($N220)&gt;$C220),"Over party size",IF(AND($P220&lt;&gt;"",UPPER(TRIM($D220&amp;""))&lt;&gt;"YES"),"Check plus-one",IF(N($K220)&gt;1,"Two replies","")))))</f>
        <v/>
      </c>
      <c r="T220" s="22">
        <f>IF(OR($A220="",TRIM(Settings!$B$2&amp;"")=""),"",TRIM(Settings!$B$2)&amp;IF(ISNUMBER(FIND("?",Settings!$B$2)),"&amp;","?")&amp;TRIM(Settings!$B$3)&amp;"="&amp;TRIM($A220))</f>
        <v/>
      </c>
    </row>
    <row r="221">
      <c r="A221" s="23" t="n"/>
      <c r="B221" s="24" t="n"/>
      <c r="C221" s="23" t="n"/>
      <c r="D221" s="23" t="n"/>
      <c r="E221" s="25" t="n"/>
      <c r="F221" s="23" t="n"/>
      <c r="G221" s="23" t="n"/>
      <c r="H221" s="24" t="n"/>
      <c r="I221" s="24" t="n"/>
      <c r="J221" s="24" t="n"/>
      <c r="K221" s="21">
        <f>IF($A221="","",COUNTIF('Paste your export here'!$AE$2:$AE$301,$A221))</f>
        <v/>
      </c>
      <c r="L221" s="21">
        <f>IF($A221&amp;$B221="","",IF(OR(TRIM($F221&amp;"")&lt;&gt;"",N($K221)&gt;0),"Yes","No"))</f>
        <v/>
      </c>
      <c r="M221" s="21">
        <f>IF(UPPER(TRIM($F221&amp;""))="YES","Yes",IF(UPPER(TRIM($F221&amp;""))="NO","No",IF(N($K221)&gt;0,IFERROR(INDEX('Paste your export here'!$AI$2:$AI$301,MATCH($A221,'Paste your export here'!$AG$2:$AG$301,0)),""),"")))</f>
        <v/>
      </c>
      <c r="N221" s="21">
        <f>IF($M221="Yes",IF(UPPER(TRIM($F221&amp;""))="YES",MAX(1,N($G221)),IFERROR(INDEX('Paste your export here'!$AO$2:$AO$301,MATCH($A221,'Paste your export here'!$AG$2:$AG$301,0)),1)),IF($M221="No",0,""))</f>
        <v/>
      </c>
      <c r="O221" s="22">
        <f>IF($M221&lt;&gt;"Yes","",IF(UPPER(TRIM($F221&amp;""))="YES",TRIM($H221&amp;""),IFERROR(INDEX('Paste your export here'!$AL$2:$AL$301,MATCH($A221,'Paste your export here'!$AG$2:$AG$301,0))&amp;"","")))</f>
        <v/>
      </c>
      <c r="P221" s="22">
        <f>IF(OR($M221&lt;&gt;"Yes",UPPER(TRIM($F221&amp;""))="YES"),"",IFERROR(INDEX('Paste your export here'!$AK$2:$AK$301,MATCH($A221,'Paste your export here'!$AG$2:$AG$301,0))&amp;"",""))</f>
        <v/>
      </c>
      <c r="Q221" s="22">
        <f>IF($M221&lt;&gt;"Yes","",IF(UPPER(TRIM($F221&amp;""))="YES",TRIM($I221&amp;""),IFERROR(INDEX('Paste your export here'!$AM$2:$AM$301,MATCH($A221,'Paste your export here'!$AG$2:$AG$301,0))&amp;"","")))</f>
        <v/>
      </c>
      <c r="R221" s="22">
        <f>IF(N($K221)=0,"",IFERROR(INDEX('Paste your export here'!$AN$2:$AN$301,MATCH($A221,'Paste your export here'!$AG$2:$AG$301,0))&amp;"",""))</f>
        <v/>
      </c>
      <c r="S221" s="21">
        <f>IF($A221&amp;$B221="","",IF($L221="No",IF(TRIM($E221&amp;"")="","Not invited yet","Chase reply"),IF(AND(ISNUMBER($C221),N($N221)&gt;$C221),"Over party size",IF(AND($P221&lt;&gt;"",UPPER(TRIM($D221&amp;""))&lt;&gt;"YES"),"Check plus-one",IF(N($K221)&gt;1,"Two replies","")))))</f>
        <v/>
      </c>
      <c r="T221" s="22">
        <f>IF(OR($A221="",TRIM(Settings!$B$2&amp;"")=""),"",TRIM(Settings!$B$2)&amp;IF(ISNUMBER(FIND("?",Settings!$B$2)),"&amp;","?")&amp;TRIM(Settings!$B$3)&amp;"="&amp;TRIM($A221))</f>
        <v/>
      </c>
    </row>
    <row r="222">
      <c r="A222" s="23" t="n"/>
      <c r="B222" s="24" t="n"/>
      <c r="C222" s="23" t="n"/>
      <c r="D222" s="23" t="n"/>
      <c r="E222" s="25" t="n"/>
      <c r="F222" s="23" t="n"/>
      <c r="G222" s="23" t="n"/>
      <c r="H222" s="24" t="n"/>
      <c r="I222" s="24" t="n"/>
      <c r="J222" s="24" t="n"/>
      <c r="K222" s="21">
        <f>IF($A222="","",COUNTIF('Paste your export here'!$AE$2:$AE$301,$A222))</f>
        <v/>
      </c>
      <c r="L222" s="21">
        <f>IF($A222&amp;$B222="","",IF(OR(TRIM($F222&amp;"")&lt;&gt;"",N($K222)&gt;0),"Yes","No"))</f>
        <v/>
      </c>
      <c r="M222" s="21">
        <f>IF(UPPER(TRIM($F222&amp;""))="YES","Yes",IF(UPPER(TRIM($F222&amp;""))="NO","No",IF(N($K222)&gt;0,IFERROR(INDEX('Paste your export here'!$AI$2:$AI$301,MATCH($A222,'Paste your export here'!$AG$2:$AG$301,0)),""),"")))</f>
        <v/>
      </c>
      <c r="N222" s="21">
        <f>IF($M222="Yes",IF(UPPER(TRIM($F222&amp;""))="YES",MAX(1,N($G222)),IFERROR(INDEX('Paste your export here'!$AO$2:$AO$301,MATCH($A222,'Paste your export here'!$AG$2:$AG$301,0)),1)),IF($M222="No",0,""))</f>
        <v/>
      </c>
      <c r="O222" s="22">
        <f>IF($M222&lt;&gt;"Yes","",IF(UPPER(TRIM($F222&amp;""))="YES",TRIM($H222&amp;""),IFERROR(INDEX('Paste your export here'!$AL$2:$AL$301,MATCH($A222,'Paste your export here'!$AG$2:$AG$301,0))&amp;"","")))</f>
        <v/>
      </c>
      <c r="P222" s="22">
        <f>IF(OR($M222&lt;&gt;"Yes",UPPER(TRIM($F222&amp;""))="YES"),"",IFERROR(INDEX('Paste your export here'!$AK$2:$AK$301,MATCH($A222,'Paste your export here'!$AG$2:$AG$301,0))&amp;"",""))</f>
        <v/>
      </c>
      <c r="Q222" s="22">
        <f>IF($M222&lt;&gt;"Yes","",IF(UPPER(TRIM($F222&amp;""))="YES",TRIM($I222&amp;""),IFERROR(INDEX('Paste your export here'!$AM$2:$AM$301,MATCH($A222,'Paste your export here'!$AG$2:$AG$301,0))&amp;"","")))</f>
        <v/>
      </c>
      <c r="R222" s="22">
        <f>IF(N($K222)=0,"",IFERROR(INDEX('Paste your export here'!$AN$2:$AN$301,MATCH($A222,'Paste your export here'!$AG$2:$AG$301,0))&amp;"",""))</f>
        <v/>
      </c>
      <c r="S222" s="21">
        <f>IF($A222&amp;$B222="","",IF($L222="No",IF(TRIM($E222&amp;"")="","Not invited yet","Chase reply"),IF(AND(ISNUMBER($C222),N($N222)&gt;$C222),"Over party size",IF(AND($P222&lt;&gt;"",UPPER(TRIM($D222&amp;""))&lt;&gt;"YES"),"Check plus-one",IF(N($K222)&gt;1,"Two replies","")))))</f>
        <v/>
      </c>
      <c r="T222" s="22">
        <f>IF(OR($A222="",TRIM(Settings!$B$2&amp;"")=""),"",TRIM(Settings!$B$2)&amp;IF(ISNUMBER(FIND("?",Settings!$B$2)),"&amp;","?")&amp;TRIM(Settings!$B$3)&amp;"="&amp;TRIM($A222))</f>
        <v/>
      </c>
    </row>
    <row r="223">
      <c r="A223" s="23" t="n"/>
      <c r="B223" s="24" t="n"/>
      <c r="C223" s="23" t="n"/>
      <c r="D223" s="23" t="n"/>
      <c r="E223" s="25" t="n"/>
      <c r="F223" s="23" t="n"/>
      <c r="G223" s="23" t="n"/>
      <c r="H223" s="24" t="n"/>
      <c r="I223" s="24" t="n"/>
      <c r="J223" s="24" t="n"/>
      <c r="K223" s="21">
        <f>IF($A223="","",COUNTIF('Paste your export here'!$AE$2:$AE$301,$A223))</f>
        <v/>
      </c>
      <c r="L223" s="21">
        <f>IF($A223&amp;$B223="","",IF(OR(TRIM($F223&amp;"")&lt;&gt;"",N($K223)&gt;0),"Yes","No"))</f>
        <v/>
      </c>
      <c r="M223" s="21">
        <f>IF(UPPER(TRIM($F223&amp;""))="YES","Yes",IF(UPPER(TRIM($F223&amp;""))="NO","No",IF(N($K223)&gt;0,IFERROR(INDEX('Paste your export here'!$AI$2:$AI$301,MATCH($A223,'Paste your export here'!$AG$2:$AG$301,0)),""),"")))</f>
        <v/>
      </c>
      <c r="N223" s="21">
        <f>IF($M223="Yes",IF(UPPER(TRIM($F223&amp;""))="YES",MAX(1,N($G223)),IFERROR(INDEX('Paste your export here'!$AO$2:$AO$301,MATCH($A223,'Paste your export here'!$AG$2:$AG$301,0)),1)),IF($M223="No",0,""))</f>
        <v/>
      </c>
      <c r="O223" s="22">
        <f>IF($M223&lt;&gt;"Yes","",IF(UPPER(TRIM($F223&amp;""))="YES",TRIM($H223&amp;""),IFERROR(INDEX('Paste your export here'!$AL$2:$AL$301,MATCH($A223,'Paste your export here'!$AG$2:$AG$301,0))&amp;"","")))</f>
        <v/>
      </c>
      <c r="P223" s="22">
        <f>IF(OR($M223&lt;&gt;"Yes",UPPER(TRIM($F223&amp;""))="YES"),"",IFERROR(INDEX('Paste your export here'!$AK$2:$AK$301,MATCH($A223,'Paste your export here'!$AG$2:$AG$301,0))&amp;"",""))</f>
        <v/>
      </c>
      <c r="Q223" s="22">
        <f>IF($M223&lt;&gt;"Yes","",IF(UPPER(TRIM($F223&amp;""))="YES",TRIM($I223&amp;""),IFERROR(INDEX('Paste your export here'!$AM$2:$AM$301,MATCH($A223,'Paste your export here'!$AG$2:$AG$301,0))&amp;"","")))</f>
        <v/>
      </c>
      <c r="R223" s="22">
        <f>IF(N($K223)=0,"",IFERROR(INDEX('Paste your export here'!$AN$2:$AN$301,MATCH($A223,'Paste your export here'!$AG$2:$AG$301,0))&amp;"",""))</f>
        <v/>
      </c>
      <c r="S223" s="21">
        <f>IF($A223&amp;$B223="","",IF($L223="No",IF(TRIM($E223&amp;"")="","Not invited yet","Chase reply"),IF(AND(ISNUMBER($C223),N($N223)&gt;$C223),"Over party size",IF(AND($P223&lt;&gt;"",UPPER(TRIM($D223&amp;""))&lt;&gt;"YES"),"Check plus-one",IF(N($K223)&gt;1,"Two replies","")))))</f>
        <v/>
      </c>
      <c r="T223" s="22">
        <f>IF(OR($A223="",TRIM(Settings!$B$2&amp;"")=""),"",TRIM(Settings!$B$2)&amp;IF(ISNUMBER(FIND("?",Settings!$B$2)),"&amp;","?")&amp;TRIM(Settings!$B$3)&amp;"="&amp;TRIM($A223))</f>
        <v/>
      </c>
    </row>
    <row r="224">
      <c r="A224" s="23" t="n"/>
      <c r="B224" s="24" t="n"/>
      <c r="C224" s="23" t="n"/>
      <c r="D224" s="23" t="n"/>
      <c r="E224" s="25" t="n"/>
      <c r="F224" s="23" t="n"/>
      <c r="G224" s="23" t="n"/>
      <c r="H224" s="24" t="n"/>
      <c r="I224" s="24" t="n"/>
      <c r="J224" s="24" t="n"/>
      <c r="K224" s="21">
        <f>IF($A224="","",COUNTIF('Paste your export here'!$AE$2:$AE$301,$A224))</f>
        <v/>
      </c>
      <c r="L224" s="21">
        <f>IF($A224&amp;$B224="","",IF(OR(TRIM($F224&amp;"")&lt;&gt;"",N($K224)&gt;0),"Yes","No"))</f>
        <v/>
      </c>
      <c r="M224" s="21">
        <f>IF(UPPER(TRIM($F224&amp;""))="YES","Yes",IF(UPPER(TRIM($F224&amp;""))="NO","No",IF(N($K224)&gt;0,IFERROR(INDEX('Paste your export here'!$AI$2:$AI$301,MATCH($A224,'Paste your export here'!$AG$2:$AG$301,0)),""),"")))</f>
        <v/>
      </c>
      <c r="N224" s="21">
        <f>IF($M224="Yes",IF(UPPER(TRIM($F224&amp;""))="YES",MAX(1,N($G224)),IFERROR(INDEX('Paste your export here'!$AO$2:$AO$301,MATCH($A224,'Paste your export here'!$AG$2:$AG$301,0)),1)),IF($M224="No",0,""))</f>
        <v/>
      </c>
      <c r="O224" s="22">
        <f>IF($M224&lt;&gt;"Yes","",IF(UPPER(TRIM($F224&amp;""))="YES",TRIM($H224&amp;""),IFERROR(INDEX('Paste your export here'!$AL$2:$AL$301,MATCH($A224,'Paste your export here'!$AG$2:$AG$301,0))&amp;"","")))</f>
        <v/>
      </c>
      <c r="P224" s="22">
        <f>IF(OR($M224&lt;&gt;"Yes",UPPER(TRIM($F224&amp;""))="YES"),"",IFERROR(INDEX('Paste your export here'!$AK$2:$AK$301,MATCH($A224,'Paste your export here'!$AG$2:$AG$301,0))&amp;"",""))</f>
        <v/>
      </c>
      <c r="Q224" s="22">
        <f>IF($M224&lt;&gt;"Yes","",IF(UPPER(TRIM($F224&amp;""))="YES",TRIM($I224&amp;""),IFERROR(INDEX('Paste your export here'!$AM$2:$AM$301,MATCH($A224,'Paste your export here'!$AG$2:$AG$301,0))&amp;"","")))</f>
        <v/>
      </c>
      <c r="R224" s="22">
        <f>IF(N($K224)=0,"",IFERROR(INDEX('Paste your export here'!$AN$2:$AN$301,MATCH($A224,'Paste your export here'!$AG$2:$AG$301,0))&amp;"",""))</f>
        <v/>
      </c>
      <c r="S224" s="21">
        <f>IF($A224&amp;$B224="","",IF($L224="No",IF(TRIM($E224&amp;"")="","Not invited yet","Chase reply"),IF(AND(ISNUMBER($C224),N($N224)&gt;$C224),"Over party size",IF(AND($P224&lt;&gt;"",UPPER(TRIM($D224&amp;""))&lt;&gt;"YES"),"Check plus-one",IF(N($K224)&gt;1,"Two replies","")))))</f>
        <v/>
      </c>
      <c r="T224" s="22">
        <f>IF(OR($A224="",TRIM(Settings!$B$2&amp;"")=""),"",TRIM(Settings!$B$2)&amp;IF(ISNUMBER(FIND("?",Settings!$B$2)),"&amp;","?")&amp;TRIM(Settings!$B$3)&amp;"="&amp;TRIM($A224))</f>
        <v/>
      </c>
    </row>
    <row r="225">
      <c r="A225" s="23" t="n"/>
      <c r="B225" s="24" t="n"/>
      <c r="C225" s="23" t="n"/>
      <c r="D225" s="23" t="n"/>
      <c r="E225" s="25" t="n"/>
      <c r="F225" s="23" t="n"/>
      <c r="G225" s="23" t="n"/>
      <c r="H225" s="24" t="n"/>
      <c r="I225" s="24" t="n"/>
      <c r="J225" s="24" t="n"/>
      <c r="K225" s="21">
        <f>IF($A225="","",COUNTIF('Paste your export here'!$AE$2:$AE$301,$A225))</f>
        <v/>
      </c>
      <c r="L225" s="21">
        <f>IF($A225&amp;$B225="","",IF(OR(TRIM($F225&amp;"")&lt;&gt;"",N($K225)&gt;0),"Yes","No"))</f>
        <v/>
      </c>
      <c r="M225" s="21">
        <f>IF(UPPER(TRIM($F225&amp;""))="YES","Yes",IF(UPPER(TRIM($F225&amp;""))="NO","No",IF(N($K225)&gt;0,IFERROR(INDEX('Paste your export here'!$AI$2:$AI$301,MATCH($A225,'Paste your export here'!$AG$2:$AG$301,0)),""),"")))</f>
        <v/>
      </c>
      <c r="N225" s="21">
        <f>IF($M225="Yes",IF(UPPER(TRIM($F225&amp;""))="YES",MAX(1,N($G225)),IFERROR(INDEX('Paste your export here'!$AO$2:$AO$301,MATCH($A225,'Paste your export here'!$AG$2:$AG$301,0)),1)),IF($M225="No",0,""))</f>
        <v/>
      </c>
      <c r="O225" s="22">
        <f>IF($M225&lt;&gt;"Yes","",IF(UPPER(TRIM($F225&amp;""))="YES",TRIM($H225&amp;""),IFERROR(INDEX('Paste your export here'!$AL$2:$AL$301,MATCH($A225,'Paste your export here'!$AG$2:$AG$301,0))&amp;"","")))</f>
        <v/>
      </c>
      <c r="P225" s="22">
        <f>IF(OR($M225&lt;&gt;"Yes",UPPER(TRIM($F225&amp;""))="YES"),"",IFERROR(INDEX('Paste your export here'!$AK$2:$AK$301,MATCH($A225,'Paste your export here'!$AG$2:$AG$301,0))&amp;"",""))</f>
        <v/>
      </c>
      <c r="Q225" s="22">
        <f>IF($M225&lt;&gt;"Yes","",IF(UPPER(TRIM($F225&amp;""))="YES",TRIM($I225&amp;""),IFERROR(INDEX('Paste your export here'!$AM$2:$AM$301,MATCH($A225,'Paste your export here'!$AG$2:$AG$301,0))&amp;"","")))</f>
        <v/>
      </c>
      <c r="R225" s="22">
        <f>IF(N($K225)=0,"",IFERROR(INDEX('Paste your export here'!$AN$2:$AN$301,MATCH($A225,'Paste your export here'!$AG$2:$AG$301,0))&amp;"",""))</f>
        <v/>
      </c>
      <c r="S225" s="21">
        <f>IF($A225&amp;$B225="","",IF($L225="No",IF(TRIM($E225&amp;"")="","Not invited yet","Chase reply"),IF(AND(ISNUMBER($C225),N($N225)&gt;$C225),"Over party size",IF(AND($P225&lt;&gt;"",UPPER(TRIM($D225&amp;""))&lt;&gt;"YES"),"Check plus-one",IF(N($K225)&gt;1,"Two replies","")))))</f>
        <v/>
      </c>
      <c r="T225" s="22">
        <f>IF(OR($A225="",TRIM(Settings!$B$2&amp;"")=""),"",TRIM(Settings!$B$2)&amp;IF(ISNUMBER(FIND("?",Settings!$B$2)),"&amp;","?")&amp;TRIM(Settings!$B$3)&amp;"="&amp;TRIM($A225))</f>
        <v/>
      </c>
    </row>
    <row r="226">
      <c r="A226" s="23" t="n"/>
      <c r="B226" s="24" t="n"/>
      <c r="C226" s="23" t="n"/>
      <c r="D226" s="23" t="n"/>
      <c r="E226" s="25" t="n"/>
      <c r="F226" s="23" t="n"/>
      <c r="G226" s="23" t="n"/>
      <c r="H226" s="24" t="n"/>
      <c r="I226" s="24" t="n"/>
      <c r="J226" s="24" t="n"/>
      <c r="K226" s="21">
        <f>IF($A226="","",COUNTIF('Paste your export here'!$AE$2:$AE$301,$A226))</f>
        <v/>
      </c>
      <c r="L226" s="21">
        <f>IF($A226&amp;$B226="","",IF(OR(TRIM($F226&amp;"")&lt;&gt;"",N($K226)&gt;0),"Yes","No"))</f>
        <v/>
      </c>
      <c r="M226" s="21">
        <f>IF(UPPER(TRIM($F226&amp;""))="YES","Yes",IF(UPPER(TRIM($F226&amp;""))="NO","No",IF(N($K226)&gt;0,IFERROR(INDEX('Paste your export here'!$AI$2:$AI$301,MATCH($A226,'Paste your export here'!$AG$2:$AG$301,0)),""),"")))</f>
        <v/>
      </c>
      <c r="N226" s="21">
        <f>IF($M226="Yes",IF(UPPER(TRIM($F226&amp;""))="YES",MAX(1,N($G226)),IFERROR(INDEX('Paste your export here'!$AO$2:$AO$301,MATCH($A226,'Paste your export here'!$AG$2:$AG$301,0)),1)),IF($M226="No",0,""))</f>
        <v/>
      </c>
      <c r="O226" s="22">
        <f>IF($M226&lt;&gt;"Yes","",IF(UPPER(TRIM($F226&amp;""))="YES",TRIM($H226&amp;""),IFERROR(INDEX('Paste your export here'!$AL$2:$AL$301,MATCH($A226,'Paste your export here'!$AG$2:$AG$301,0))&amp;"","")))</f>
        <v/>
      </c>
      <c r="P226" s="22">
        <f>IF(OR($M226&lt;&gt;"Yes",UPPER(TRIM($F226&amp;""))="YES"),"",IFERROR(INDEX('Paste your export here'!$AK$2:$AK$301,MATCH($A226,'Paste your export here'!$AG$2:$AG$301,0))&amp;"",""))</f>
        <v/>
      </c>
      <c r="Q226" s="22">
        <f>IF($M226&lt;&gt;"Yes","",IF(UPPER(TRIM($F226&amp;""))="YES",TRIM($I226&amp;""),IFERROR(INDEX('Paste your export here'!$AM$2:$AM$301,MATCH($A226,'Paste your export here'!$AG$2:$AG$301,0))&amp;"","")))</f>
        <v/>
      </c>
      <c r="R226" s="22">
        <f>IF(N($K226)=0,"",IFERROR(INDEX('Paste your export here'!$AN$2:$AN$301,MATCH($A226,'Paste your export here'!$AG$2:$AG$301,0))&amp;"",""))</f>
        <v/>
      </c>
      <c r="S226" s="21">
        <f>IF($A226&amp;$B226="","",IF($L226="No",IF(TRIM($E226&amp;"")="","Not invited yet","Chase reply"),IF(AND(ISNUMBER($C226),N($N226)&gt;$C226),"Over party size",IF(AND($P226&lt;&gt;"",UPPER(TRIM($D226&amp;""))&lt;&gt;"YES"),"Check plus-one",IF(N($K226)&gt;1,"Two replies","")))))</f>
        <v/>
      </c>
      <c r="T226" s="22">
        <f>IF(OR($A226="",TRIM(Settings!$B$2&amp;"")=""),"",TRIM(Settings!$B$2)&amp;IF(ISNUMBER(FIND("?",Settings!$B$2)),"&amp;","?")&amp;TRIM(Settings!$B$3)&amp;"="&amp;TRIM($A226))</f>
        <v/>
      </c>
    </row>
    <row r="227">
      <c r="A227" s="23" t="n"/>
      <c r="B227" s="24" t="n"/>
      <c r="C227" s="23" t="n"/>
      <c r="D227" s="23" t="n"/>
      <c r="E227" s="25" t="n"/>
      <c r="F227" s="23" t="n"/>
      <c r="G227" s="23" t="n"/>
      <c r="H227" s="24" t="n"/>
      <c r="I227" s="24" t="n"/>
      <c r="J227" s="24" t="n"/>
      <c r="K227" s="21">
        <f>IF($A227="","",COUNTIF('Paste your export here'!$AE$2:$AE$301,$A227))</f>
        <v/>
      </c>
      <c r="L227" s="21">
        <f>IF($A227&amp;$B227="","",IF(OR(TRIM($F227&amp;"")&lt;&gt;"",N($K227)&gt;0),"Yes","No"))</f>
        <v/>
      </c>
      <c r="M227" s="21">
        <f>IF(UPPER(TRIM($F227&amp;""))="YES","Yes",IF(UPPER(TRIM($F227&amp;""))="NO","No",IF(N($K227)&gt;0,IFERROR(INDEX('Paste your export here'!$AI$2:$AI$301,MATCH($A227,'Paste your export here'!$AG$2:$AG$301,0)),""),"")))</f>
        <v/>
      </c>
      <c r="N227" s="21">
        <f>IF($M227="Yes",IF(UPPER(TRIM($F227&amp;""))="YES",MAX(1,N($G227)),IFERROR(INDEX('Paste your export here'!$AO$2:$AO$301,MATCH($A227,'Paste your export here'!$AG$2:$AG$301,0)),1)),IF($M227="No",0,""))</f>
        <v/>
      </c>
      <c r="O227" s="22">
        <f>IF($M227&lt;&gt;"Yes","",IF(UPPER(TRIM($F227&amp;""))="YES",TRIM($H227&amp;""),IFERROR(INDEX('Paste your export here'!$AL$2:$AL$301,MATCH($A227,'Paste your export here'!$AG$2:$AG$301,0))&amp;"","")))</f>
        <v/>
      </c>
      <c r="P227" s="22">
        <f>IF(OR($M227&lt;&gt;"Yes",UPPER(TRIM($F227&amp;""))="YES"),"",IFERROR(INDEX('Paste your export here'!$AK$2:$AK$301,MATCH($A227,'Paste your export here'!$AG$2:$AG$301,0))&amp;"",""))</f>
        <v/>
      </c>
      <c r="Q227" s="22">
        <f>IF($M227&lt;&gt;"Yes","",IF(UPPER(TRIM($F227&amp;""))="YES",TRIM($I227&amp;""),IFERROR(INDEX('Paste your export here'!$AM$2:$AM$301,MATCH($A227,'Paste your export here'!$AG$2:$AG$301,0))&amp;"","")))</f>
        <v/>
      </c>
      <c r="R227" s="22">
        <f>IF(N($K227)=0,"",IFERROR(INDEX('Paste your export here'!$AN$2:$AN$301,MATCH($A227,'Paste your export here'!$AG$2:$AG$301,0))&amp;"",""))</f>
        <v/>
      </c>
      <c r="S227" s="21">
        <f>IF($A227&amp;$B227="","",IF($L227="No",IF(TRIM($E227&amp;"")="","Not invited yet","Chase reply"),IF(AND(ISNUMBER($C227),N($N227)&gt;$C227),"Over party size",IF(AND($P227&lt;&gt;"",UPPER(TRIM($D227&amp;""))&lt;&gt;"YES"),"Check plus-one",IF(N($K227)&gt;1,"Two replies","")))))</f>
        <v/>
      </c>
      <c r="T227" s="22">
        <f>IF(OR($A227="",TRIM(Settings!$B$2&amp;"")=""),"",TRIM(Settings!$B$2)&amp;IF(ISNUMBER(FIND("?",Settings!$B$2)),"&amp;","?")&amp;TRIM(Settings!$B$3)&amp;"="&amp;TRIM($A227))</f>
        <v/>
      </c>
    </row>
    <row r="228">
      <c r="A228" s="23" t="n"/>
      <c r="B228" s="24" t="n"/>
      <c r="C228" s="23" t="n"/>
      <c r="D228" s="23" t="n"/>
      <c r="E228" s="25" t="n"/>
      <c r="F228" s="23" t="n"/>
      <c r="G228" s="23" t="n"/>
      <c r="H228" s="24" t="n"/>
      <c r="I228" s="24" t="n"/>
      <c r="J228" s="24" t="n"/>
      <c r="K228" s="21">
        <f>IF($A228="","",COUNTIF('Paste your export here'!$AE$2:$AE$301,$A228))</f>
        <v/>
      </c>
      <c r="L228" s="21">
        <f>IF($A228&amp;$B228="","",IF(OR(TRIM($F228&amp;"")&lt;&gt;"",N($K228)&gt;0),"Yes","No"))</f>
        <v/>
      </c>
      <c r="M228" s="21">
        <f>IF(UPPER(TRIM($F228&amp;""))="YES","Yes",IF(UPPER(TRIM($F228&amp;""))="NO","No",IF(N($K228)&gt;0,IFERROR(INDEX('Paste your export here'!$AI$2:$AI$301,MATCH($A228,'Paste your export here'!$AG$2:$AG$301,0)),""),"")))</f>
        <v/>
      </c>
      <c r="N228" s="21">
        <f>IF($M228="Yes",IF(UPPER(TRIM($F228&amp;""))="YES",MAX(1,N($G228)),IFERROR(INDEX('Paste your export here'!$AO$2:$AO$301,MATCH($A228,'Paste your export here'!$AG$2:$AG$301,0)),1)),IF($M228="No",0,""))</f>
        <v/>
      </c>
      <c r="O228" s="22">
        <f>IF($M228&lt;&gt;"Yes","",IF(UPPER(TRIM($F228&amp;""))="YES",TRIM($H228&amp;""),IFERROR(INDEX('Paste your export here'!$AL$2:$AL$301,MATCH($A228,'Paste your export here'!$AG$2:$AG$301,0))&amp;"","")))</f>
        <v/>
      </c>
      <c r="P228" s="22">
        <f>IF(OR($M228&lt;&gt;"Yes",UPPER(TRIM($F228&amp;""))="YES"),"",IFERROR(INDEX('Paste your export here'!$AK$2:$AK$301,MATCH($A228,'Paste your export here'!$AG$2:$AG$301,0))&amp;"",""))</f>
        <v/>
      </c>
      <c r="Q228" s="22">
        <f>IF($M228&lt;&gt;"Yes","",IF(UPPER(TRIM($F228&amp;""))="YES",TRIM($I228&amp;""),IFERROR(INDEX('Paste your export here'!$AM$2:$AM$301,MATCH($A228,'Paste your export here'!$AG$2:$AG$301,0))&amp;"","")))</f>
        <v/>
      </c>
      <c r="R228" s="22">
        <f>IF(N($K228)=0,"",IFERROR(INDEX('Paste your export here'!$AN$2:$AN$301,MATCH($A228,'Paste your export here'!$AG$2:$AG$301,0))&amp;"",""))</f>
        <v/>
      </c>
      <c r="S228" s="21">
        <f>IF($A228&amp;$B228="","",IF($L228="No",IF(TRIM($E228&amp;"")="","Not invited yet","Chase reply"),IF(AND(ISNUMBER($C228),N($N228)&gt;$C228),"Over party size",IF(AND($P228&lt;&gt;"",UPPER(TRIM($D228&amp;""))&lt;&gt;"YES"),"Check plus-one",IF(N($K228)&gt;1,"Two replies","")))))</f>
        <v/>
      </c>
      <c r="T228" s="22">
        <f>IF(OR($A228="",TRIM(Settings!$B$2&amp;"")=""),"",TRIM(Settings!$B$2)&amp;IF(ISNUMBER(FIND("?",Settings!$B$2)),"&amp;","?")&amp;TRIM(Settings!$B$3)&amp;"="&amp;TRIM($A228))</f>
        <v/>
      </c>
    </row>
    <row r="229">
      <c r="A229" s="23" t="n"/>
      <c r="B229" s="24" t="n"/>
      <c r="C229" s="23" t="n"/>
      <c r="D229" s="23" t="n"/>
      <c r="E229" s="25" t="n"/>
      <c r="F229" s="23" t="n"/>
      <c r="G229" s="23" t="n"/>
      <c r="H229" s="24" t="n"/>
      <c r="I229" s="24" t="n"/>
      <c r="J229" s="24" t="n"/>
      <c r="K229" s="21">
        <f>IF($A229="","",COUNTIF('Paste your export here'!$AE$2:$AE$301,$A229))</f>
        <v/>
      </c>
      <c r="L229" s="21">
        <f>IF($A229&amp;$B229="","",IF(OR(TRIM($F229&amp;"")&lt;&gt;"",N($K229)&gt;0),"Yes","No"))</f>
        <v/>
      </c>
      <c r="M229" s="21">
        <f>IF(UPPER(TRIM($F229&amp;""))="YES","Yes",IF(UPPER(TRIM($F229&amp;""))="NO","No",IF(N($K229)&gt;0,IFERROR(INDEX('Paste your export here'!$AI$2:$AI$301,MATCH($A229,'Paste your export here'!$AG$2:$AG$301,0)),""),"")))</f>
        <v/>
      </c>
      <c r="N229" s="21">
        <f>IF($M229="Yes",IF(UPPER(TRIM($F229&amp;""))="YES",MAX(1,N($G229)),IFERROR(INDEX('Paste your export here'!$AO$2:$AO$301,MATCH($A229,'Paste your export here'!$AG$2:$AG$301,0)),1)),IF($M229="No",0,""))</f>
        <v/>
      </c>
      <c r="O229" s="22">
        <f>IF($M229&lt;&gt;"Yes","",IF(UPPER(TRIM($F229&amp;""))="YES",TRIM($H229&amp;""),IFERROR(INDEX('Paste your export here'!$AL$2:$AL$301,MATCH($A229,'Paste your export here'!$AG$2:$AG$301,0))&amp;"","")))</f>
        <v/>
      </c>
      <c r="P229" s="22">
        <f>IF(OR($M229&lt;&gt;"Yes",UPPER(TRIM($F229&amp;""))="YES"),"",IFERROR(INDEX('Paste your export here'!$AK$2:$AK$301,MATCH($A229,'Paste your export here'!$AG$2:$AG$301,0))&amp;"",""))</f>
        <v/>
      </c>
      <c r="Q229" s="22">
        <f>IF($M229&lt;&gt;"Yes","",IF(UPPER(TRIM($F229&amp;""))="YES",TRIM($I229&amp;""),IFERROR(INDEX('Paste your export here'!$AM$2:$AM$301,MATCH($A229,'Paste your export here'!$AG$2:$AG$301,0))&amp;"","")))</f>
        <v/>
      </c>
      <c r="R229" s="22">
        <f>IF(N($K229)=0,"",IFERROR(INDEX('Paste your export here'!$AN$2:$AN$301,MATCH($A229,'Paste your export here'!$AG$2:$AG$301,0))&amp;"",""))</f>
        <v/>
      </c>
      <c r="S229" s="21">
        <f>IF($A229&amp;$B229="","",IF($L229="No",IF(TRIM($E229&amp;"")="","Not invited yet","Chase reply"),IF(AND(ISNUMBER($C229),N($N229)&gt;$C229),"Over party size",IF(AND($P229&lt;&gt;"",UPPER(TRIM($D229&amp;""))&lt;&gt;"YES"),"Check plus-one",IF(N($K229)&gt;1,"Two replies","")))))</f>
        <v/>
      </c>
      <c r="T229" s="22">
        <f>IF(OR($A229="",TRIM(Settings!$B$2&amp;"")=""),"",TRIM(Settings!$B$2)&amp;IF(ISNUMBER(FIND("?",Settings!$B$2)),"&amp;","?")&amp;TRIM(Settings!$B$3)&amp;"="&amp;TRIM($A229))</f>
        <v/>
      </c>
    </row>
    <row r="230">
      <c r="A230" s="23" t="n"/>
      <c r="B230" s="24" t="n"/>
      <c r="C230" s="23" t="n"/>
      <c r="D230" s="23" t="n"/>
      <c r="E230" s="25" t="n"/>
      <c r="F230" s="23" t="n"/>
      <c r="G230" s="23" t="n"/>
      <c r="H230" s="24" t="n"/>
      <c r="I230" s="24" t="n"/>
      <c r="J230" s="24" t="n"/>
      <c r="K230" s="21">
        <f>IF($A230="","",COUNTIF('Paste your export here'!$AE$2:$AE$301,$A230))</f>
        <v/>
      </c>
      <c r="L230" s="21">
        <f>IF($A230&amp;$B230="","",IF(OR(TRIM($F230&amp;"")&lt;&gt;"",N($K230)&gt;0),"Yes","No"))</f>
        <v/>
      </c>
      <c r="M230" s="21">
        <f>IF(UPPER(TRIM($F230&amp;""))="YES","Yes",IF(UPPER(TRIM($F230&amp;""))="NO","No",IF(N($K230)&gt;0,IFERROR(INDEX('Paste your export here'!$AI$2:$AI$301,MATCH($A230,'Paste your export here'!$AG$2:$AG$301,0)),""),"")))</f>
        <v/>
      </c>
      <c r="N230" s="21">
        <f>IF($M230="Yes",IF(UPPER(TRIM($F230&amp;""))="YES",MAX(1,N($G230)),IFERROR(INDEX('Paste your export here'!$AO$2:$AO$301,MATCH($A230,'Paste your export here'!$AG$2:$AG$301,0)),1)),IF($M230="No",0,""))</f>
        <v/>
      </c>
      <c r="O230" s="22">
        <f>IF($M230&lt;&gt;"Yes","",IF(UPPER(TRIM($F230&amp;""))="YES",TRIM($H230&amp;""),IFERROR(INDEX('Paste your export here'!$AL$2:$AL$301,MATCH($A230,'Paste your export here'!$AG$2:$AG$301,0))&amp;"","")))</f>
        <v/>
      </c>
      <c r="P230" s="22">
        <f>IF(OR($M230&lt;&gt;"Yes",UPPER(TRIM($F230&amp;""))="YES"),"",IFERROR(INDEX('Paste your export here'!$AK$2:$AK$301,MATCH($A230,'Paste your export here'!$AG$2:$AG$301,0))&amp;"",""))</f>
        <v/>
      </c>
      <c r="Q230" s="22">
        <f>IF($M230&lt;&gt;"Yes","",IF(UPPER(TRIM($F230&amp;""))="YES",TRIM($I230&amp;""),IFERROR(INDEX('Paste your export here'!$AM$2:$AM$301,MATCH($A230,'Paste your export here'!$AG$2:$AG$301,0))&amp;"","")))</f>
        <v/>
      </c>
      <c r="R230" s="22">
        <f>IF(N($K230)=0,"",IFERROR(INDEX('Paste your export here'!$AN$2:$AN$301,MATCH($A230,'Paste your export here'!$AG$2:$AG$301,0))&amp;"",""))</f>
        <v/>
      </c>
      <c r="S230" s="21">
        <f>IF($A230&amp;$B230="","",IF($L230="No",IF(TRIM($E230&amp;"")="","Not invited yet","Chase reply"),IF(AND(ISNUMBER($C230),N($N230)&gt;$C230),"Over party size",IF(AND($P230&lt;&gt;"",UPPER(TRIM($D230&amp;""))&lt;&gt;"YES"),"Check plus-one",IF(N($K230)&gt;1,"Two replies","")))))</f>
        <v/>
      </c>
      <c r="T230" s="22">
        <f>IF(OR($A230="",TRIM(Settings!$B$2&amp;"")=""),"",TRIM(Settings!$B$2)&amp;IF(ISNUMBER(FIND("?",Settings!$B$2)),"&amp;","?")&amp;TRIM(Settings!$B$3)&amp;"="&amp;TRIM($A230))</f>
        <v/>
      </c>
    </row>
    <row r="231">
      <c r="A231" s="23" t="n"/>
      <c r="B231" s="24" t="n"/>
      <c r="C231" s="23" t="n"/>
      <c r="D231" s="23" t="n"/>
      <c r="E231" s="25" t="n"/>
      <c r="F231" s="23" t="n"/>
      <c r="G231" s="23" t="n"/>
      <c r="H231" s="24" t="n"/>
      <c r="I231" s="24" t="n"/>
      <c r="J231" s="24" t="n"/>
      <c r="K231" s="21">
        <f>IF($A231="","",COUNTIF('Paste your export here'!$AE$2:$AE$301,$A231))</f>
        <v/>
      </c>
      <c r="L231" s="21">
        <f>IF($A231&amp;$B231="","",IF(OR(TRIM($F231&amp;"")&lt;&gt;"",N($K231)&gt;0),"Yes","No"))</f>
        <v/>
      </c>
      <c r="M231" s="21">
        <f>IF(UPPER(TRIM($F231&amp;""))="YES","Yes",IF(UPPER(TRIM($F231&amp;""))="NO","No",IF(N($K231)&gt;0,IFERROR(INDEX('Paste your export here'!$AI$2:$AI$301,MATCH($A231,'Paste your export here'!$AG$2:$AG$301,0)),""),"")))</f>
        <v/>
      </c>
      <c r="N231" s="21">
        <f>IF($M231="Yes",IF(UPPER(TRIM($F231&amp;""))="YES",MAX(1,N($G231)),IFERROR(INDEX('Paste your export here'!$AO$2:$AO$301,MATCH($A231,'Paste your export here'!$AG$2:$AG$301,0)),1)),IF($M231="No",0,""))</f>
        <v/>
      </c>
      <c r="O231" s="22">
        <f>IF($M231&lt;&gt;"Yes","",IF(UPPER(TRIM($F231&amp;""))="YES",TRIM($H231&amp;""),IFERROR(INDEX('Paste your export here'!$AL$2:$AL$301,MATCH($A231,'Paste your export here'!$AG$2:$AG$301,0))&amp;"","")))</f>
        <v/>
      </c>
      <c r="P231" s="22">
        <f>IF(OR($M231&lt;&gt;"Yes",UPPER(TRIM($F231&amp;""))="YES"),"",IFERROR(INDEX('Paste your export here'!$AK$2:$AK$301,MATCH($A231,'Paste your export here'!$AG$2:$AG$301,0))&amp;"",""))</f>
        <v/>
      </c>
      <c r="Q231" s="22">
        <f>IF($M231&lt;&gt;"Yes","",IF(UPPER(TRIM($F231&amp;""))="YES",TRIM($I231&amp;""),IFERROR(INDEX('Paste your export here'!$AM$2:$AM$301,MATCH($A231,'Paste your export here'!$AG$2:$AG$301,0))&amp;"","")))</f>
        <v/>
      </c>
      <c r="R231" s="22">
        <f>IF(N($K231)=0,"",IFERROR(INDEX('Paste your export here'!$AN$2:$AN$301,MATCH($A231,'Paste your export here'!$AG$2:$AG$301,0))&amp;"",""))</f>
        <v/>
      </c>
      <c r="S231" s="21">
        <f>IF($A231&amp;$B231="","",IF($L231="No",IF(TRIM($E231&amp;"")="","Not invited yet","Chase reply"),IF(AND(ISNUMBER($C231),N($N231)&gt;$C231),"Over party size",IF(AND($P231&lt;&gt;"",UPPER(TRIM($D231&amp;""))&lt;&gt;"YES"),"Check plus-one",IF(N($K231)&gt;1,"Two replies","")))))</f>
        <v/>
      </c>
      <c r="T231" s="22">
        <f>IF(OR($A231="",TRIM(Settings!$B$2&amp;"")=""),"",TRIM(Settings!$B$2)&amp;IF(ISNUMBER(FIND("?",Settings!$B$2)),"&amp;","?")&amp;TRIM(Settings!$B$3)&amp;"="&amp;TRIM($A231))</f>
        <v/>
      </c>
    </row>
    <row r="232">
      <c r="A232" s="23" t="n"/>
      <c r="B232" s="24" t="n"/>
      <c r="C232" s="23" t="n"/>
      <c r="D232" s="23" t="n"/>
      <c r="E232" s="25" t="n"/>
      <c r="F232" s="23" t="n"/>
      <c r="G232" s="23" t="n"/>
      <c r="H232" s="24" t="n"/>
      <c r="I232" s="24" t="n"/>
      <c r="J232" s="24" t="n"/>
      <c r="K232" s="21">
        <f>IF($A232="","",COUNTIF('Paste your export here'!$AE$2:$AE$301,$A232))</f>
        <v/>
      </c>
      <c r="L232" s="21">
        <f>IF($A232&amp;$B232="","",IF(OR(TRIM($F232&amp;"")&lt;&gt;"",N($K232)&gt;0),"Yes","No"))</f>
        <v/>
      </c>
      <c r="M232" s="21">
        <f>IF(UPPER(TRIM($F232&amp;""))="YES","Yes",IF(UPPER(TRIM($F232&amp;""))="NO","No",IF(N($K232)&gt;0,IFERROR(INDEX('Paste your export here'!$AI$2:$AI$301,MATCH($A232,'Paste your export here'!$AG$2:$AG$301,0)),""),"")))</f>
        <v/>
      </c>
      <c r="N232" s="21">
        <f>IF($M232="Yes",IF(UPPER(TRIM($F232&amp;""))="YES",MAX(1,N($G232)),IFERROR(INDEX('Paste your export here'!$AO$2:$AO$301,MATCH($A232,'Paste your export here'!$AG$2:$AG$301,0)),1)),IF($M232="No",0,""))</f>
        <v/>
      </c>
      <c r="O232" s="22">
        <f>IF($M232&lt;&gt;"Yes","",IF(UPPER(TRIM($F232&amp;""))="YES",TRIM($H232&amp;""),IFERROR(INDEX('Paste your export here'!$AL$2:$AL$301,MATCH($A232,'Paste your export here'!$AG$2:$AG$301,0))&amp;"","")))</f>
        <v/>
      </c>
      <c r="P232" s="22">
        <f>IF(OR($M232&lt;&gt;"Yes",UPPER(TRIM($F232&amp;""))="YES"),"",IFERROR(INDEX('Paste your export here'!$AK$2:$AK$301,MATCH($A232,'Paste your export here'!$AG$2:$AG$301,0))&amp;"",""))</f>
        <v/>
      </c>
      <c r="Q232" s="22">
        <f>IF($M232&lt;&gt;"Yes","",IF(UPPER(TRIM($F232&amp;""))="YES",TRIM($I232&amp;""),IFERROR(INDEX('Paste your export here'!$AM$2:$AM$301,MATCH($A232,'Paste your export here'!$AG$2:$AG$301,0))&amp;"","")))</f>
        <v/>
      </c>
      <c r="R232" s="22">
        <f>IF(N($K232)=0,"",IFERROR(INDEX('Paste your export here'!$AN$2:$AN$301,MATCH($A232,'Paste your export here'!$AG$2:$AG$301,0))&amp;"",""))</f>
        <v/>
      </c>
      <c r="S232" s="21">
        <f>IF($A232&amp;$B232="","",IF($L232="No",IF(TRIM($E232&amp;"")="","Not invited yet","Chase reply"),IF(AND(ISNUMBER($C232),N($N232)&gt;$C232),"Over party size",IF(AND($P232&lt;&gt;"",UPPER(TRIM($D232&amp;""))&lt;&gt;"YES"),"Check plus-one",IF(N($K232)&gt;1,"Two replies","")))))</f>
        <v/>
      </c>
      <c r="T232" s="22">
        <f>IF(OR($A232="",TRIM(Settings!$B$2&amp;"")=""),"",TRIM(Settings!$B$2)&amp;IF(ISNUMBER(FIND("?",Settings!$B$2)),"&amp;","?")&amp;TRIM(Settings!$B$3)&amp;"="&amp;TRIM($A232))</f>
        <v/>
      </c>
    </row>
    <row r="233">
      <c r="A233" s="23" t="n"/>
      <c r="B233" s="24" t="n"/>
      <c r="C233" s="23" t="n"/>
      <c r="D233" s="23" t="n"/>
      <c r="E233" s="25" t="n"/>
      <c r="F233" s="23" t="n"/>
      <c r="G233" s="23" t="n"/>
      <c r="H233" s="24" t="n"/>
      <c r="I233" s="24" t="n"/>
      <c r="J233" s="24" t="n"/>
      <c r="K233" s="21">
        <f>IF($A233="","",COUNTIF('Paste your export here'!$AE$2:$AE$301,$A233))</f>
        <v/>
      </c>
      <c r="L233" s="21">
        <f>IF($A233&amp;$B233="","",IF(OR(TRIM($F233&amp;"")&lt;&gt;"",N($K233)&gt;0),"Yes","No"))</f>
        <v/>
      </c>
      <c r="M233" s="21">
        <f>IF(UPPER(TRIM($F233&amp;""))="YES","Yes",IF(UPPER(TRIM($F233&amp;""))="NO","No",IF(N($K233)&gt;0,IFERROR(INDEX('Paste your export here'!$AI$2:$AI$301,MATCH($A233,'Paste your export here'!$AG$2:$AG$301,0)),""),"")))</f>
        <v/>
      </c>
      <c r="N233" s="21">
        <f>IF($M233="Yes",IF(UPPER(TRIM($F233&amp;""))="YES",MAX(1,N($G233)),IFERROR(INDEX('Paste your export here'!$AO$2:$AO$301,MATCH($A233,'Paste your export here'!$AG$2:$AG$301,0)),1)),IF($M233="No",0,""))</f>
        <v/>
      </c>
      <c r="O233" s="22">
        <f>IF($M233&lt;&gt;"Yes","",IF(UPPER(TRIM($F233&amp;""))="YES",TRIM($H233&amp;""),IFERROR(INDEX('Paste your export here'!$AL$2:$AL$301,MATCH($A233,'Paste your export here'!$AG$2:$AG$301,0))&amp;"","")))</f>
        <v/>
      </c>
      <c r="P233" s="22">
        <f>IF(OR($M233&lt;&gt;"Yes",UPPER(TRIM($F233&amp;""))="YES"),"",IFERROR(INDEX('Paste your export here'!$AK$2:$AK$301,MATCH($A233,'Paste your export here'!$AG$2:$AG$301,0))&amp;"",""))</f>
        <v/>
      </c>
      <c r="Q233" s="22">
        <f>IF($M233&lt;&gt;"Yes","",IF(UPPER(TRIM($F233&amp;""))="YES",TRIM($I233&amp;""),IFERROR(INDEX('Paste your export here'!$AM$2:$AM$301,MATCH($A233,'Paste your export here'!$AG$2:$AG$301,0))&amp;"","")))</f>
        <v/>
      </c>
      <c r="R233" s="22">
        <f>IF(N($K233)=0,"",IFERROR(INDEX('Paste your export here'!$AN$2:$AN$301,MATCH($A233,'Paste your export here'!$AG$2:$AG$301,0))&amp;"",""))</f>
        <v/>
      </c>
      <c r="S233" s="21">
        <f>IF($A233&amp;$B233="","",IF($L233="No",IF(TRIM($E233&amp;"")="","Not invited yet","Chase reply"),IF(AND(ISNUMBER($C233),N($N233)&gt;$C233),"Over party size",IF(AND($P233&lt;&gt;"",UPPER(TRIM($D233&amp;""))&lt;&gt;"YES"),"Check plus-one",IF(N($K233)&gt;1,"Two replies","")))))</f>
        <v/>
      </c>
      <c r="T233" s="22">
        <f>IF(OR($A233="",TRIM(Settings!$B$2&amp;"")=""),"",TRIM(Settings!$B$2)&amp;IF(ISNUMBER(FIND("?",Settings!$B$2)),"&amp;","?")&amp;TRIM(Settings!$B$3)&amp;"="&amp;TRIM($A233))</f>
        <v/>
      </c>
    </row>
    <row r="234">
      <c r="A234" s="23" t="n"/>
      <c r="B234" s="24" t="n"/>
      <c r="C234" s="23" t="n"/>
      <c r="D234" s="23" t="n"/>
      <c r="E234" s="25" t="n"/>
      <c r="F234" s="23" t="n"/>
      <c r="G234" s="23" t="n"/>
      <c r="H234" s="24" t="n"/>
      <c r="I234" s="24" t="n"/>
      <c r="J234" s="24" t="n"/>
      <c r="K234" s="21">
        <f>IF($A234="","",COUNTIF('Paste your export here'!$AE$2:$AE$301,$A234))</f>
        <v/>
      </c>
      <c r="L234" s="21">
        <f>IF($A234&amp;$B234="","",IF(OR(TRIM($F234&amp;"")&lt;&gt;"",N($K234)&gt;0),"Yes","No"))</f>
        <v/>
      </c>
      <c r="M234" s="21">
        <f>IF(UPPER(TRIM($F234&amp;""))="YES","Yes",IF(UPPER(TRIM($F234&amp;""))="NO","No",IF(N($K234)&gt;0,IFERROR(INDEX('Paste your export here'!$AI$2:$AI$301,MATCH($A234,'Paste your export here'!$AG$2:$AG$301,0)),""),"")))</f>
        <v/>
      </c>
      <c r="N234" s="21">
        <f>IF($M234="Yes",IF(UPPER(TRIM($F234&amp;""))="YES",MAX(1,N($G234)),IFERROR(INDEX('Paste your export here'!$AO$2:$AO$301,MATCH($A234,'Paste your export here'!$AG$2:$AG$301,0)),1)),IF($M234="No",0,""))</f>
        <v/>
      </c>
      <c r="O234" s="22">
        <f>IF($M234&lt;&gt;"Yes","",IF(UPPER(TRIM($F234&amp;""))="YES",TRIM($H234&amp;""),IFERROR(INDEX('Paste your export here'!$AL$2:$AL$301,MATCH($A234,'Paste your export here'!$AG$2:$AG$301,0))&amp;"","")))</f>
        <v/>
      </c>
      <c r="P234" s="22">
        <f>IF(OR($M234&lt;&gt;"Yes",UPPER(TRIM($F234&amp;""))="YES"),"",IFERROR(INDEX('Paste your export here'!$AK$2:$AK$301,MATCH($A234,'Paste your export here'!$AG$2:$AG$301,0))&amp;"",""))</f>
        <v/>
      </c>
      <c r="Q234" s="22">
        <f>IF($M234&lt;&gt;"Yes","",IF(UPPER(TRIM($F234&amp;""))="YES",TRIM($I234&amp;""),IFERROR(INDEX('Paste your export here'!$AM$2:$AM$301,MATCH($A234,'Paste your export here'!$AG$2:$AG$301,0))&amp;"","")))</f>
        <v/>
      </c>
      <c r="R234" s="22">
        <f>IF(N($K234)=0,"",IFERROR(INDEX('Paste your export here'!$AN$2:$AN$301,MATCH($A234,'Paste your export here'!$AG$2:$AG$301,0))&amp;"",""))</f>
        <v/>
      </c>
      <c r="S234" s="21">
        <f>IF($A234&amp;$B234="","",IF($L234="No",IF(TRIM($E234&amp;"")="","Not invited yet","Chase reply"),IF(AND(ISNUMBER($C234),N($N234)&gt;$C234),"Over party size",IF(AND($P234&lt;&gt;"",UPPER(TRIM($D234&amp;""))&lt;&gt;"YES"),"Check plus-one",IF(N($K234)&gt;1,"Two replies","")))))</f>
        <v/>
      </c>
      <c r="T234" s="22">
        <f>IF(OR($A234="",TRIM(Settings!$B$2&amp;"")=""),"",TRIM(Settings!$B$2)&amp;IF(ISNUMBER(FIND("?",Settings!$B$2)),"&amp;","?")&amp;TRIM(Settings!$B$3)&amp;"="&amp;TRIM($A234))</f>
        <v/>
      </c>
    </row>
    <row r="235">
      <c r="A235" s="23" t="n"/>
      <c r="B235" s="24" t="n"/>
      <c r="C235" s="23" t="n"/>
      <c r="D235" s="23" t="n"/>
      <c r="E235" s="25" t="n"/>
      <c r="F235" s="23" t="n"/>
      <c r="G235" s="23" t="n"/>
      <c r="H235" s="24" t="n"/>
      <c r="I235" s="24" t="n"/>
      <c r="J235" s="24" t="n"/>
      <c r="K235" s="21">
        <f>IF($A235="","",COUNTIF('Paste your export here'!$AE$2:$AE$301,$A235))</f>
        <v/>
      </c>
      <c r="L235" s="21">
        <f>IF($A235&amp;$B235="","",IF(OR(TRIM($F235&amp;"")&lt;&gt;"",N($K235)&gt;0),"Yes","No"))</f>
        <v/>
      </c>
      <c r="M235" s="21">
        <f>IF(UPPER(TRIM($F235&amp;""))="YES","Yes",IF(UPPER(TRIM($F235&amp;""))="NO","No",IF(N($K235)&gt;0,IFERROR(INDEX('Paste your export here'!$AI$2:$AI$301,MATCH($A235,'Paste your export here'!$AG$2:$AG$301,0)),""),"")))</f>
        <v/>
      </c>
      <c r="N235" s="21">
        <f>IF($M235="Yes",IF(UPPER(TRIM($F235&amp;""))="YES",MAX(1,N($G235)),IFERROR(INDEX('Paste your export here'!$AO$2:$AO$301,MATCH($A235,'Paste your export here'!$AG$2:$AG$301,0)),1)),IF($M235="No",0,""))</f>
        <v/>
      </c>
      <c r="O235" s="22">
        <f>IF($M235&lt;&gt;"Yes","",IF(UPPER(TRIM($F235&amp;""))="YES",TRIM($H235&amp;""),IFERROR(INDEX('Paste your export here'!$AL$2:$AL$301,MATCH($A235,'Paste your export here'!$AG$2:$AG$301,0))&amp;"","")))</f>
        <v/>
      </c>
      <c r="P235" s="22">
        <f>IF(OR($M235&lt;&gt;"Yes",UPPER(TRIM($F235&amp;""))="YES"),"",IFERROR(INDEX('Paste your export here'!$AK$2:$AK$301,MATCH($A235,'Paste your export here'!$AG$2:$AG$301,0))&amp;"",""))</f>
        <v/>
      </c>
      <c r="Q235" s="22">
        <f>IF($M235&lt;&gt;"Yes","",IF(UPPER(TRIM($F235&amp;""))="YES",TRIM($I235&amp;""),IFERROR(INDEX('Paste your export here'!$AM$2:$AM$301,MATCH($A235,'Paste your export here'!$AG$2:$AG$301,0))&amp;"","")))</f>
        <v/>
      </c>
      <c r="R235" s="22">
        <f>IF(N($K235)=0,"",IFERROR(INDEX('Paste your export here'!$AN$2:$AN$301,MATCH($A235,'Paste your export here'!$AG$2:$AG$301,0))&amp;"",""))</f>
        <v/>
      </c>
      <c r="S235" s="21">
        <f>IF($A235&amp;$B235="","",IF($L235="No",IF(TRIM($E235&amp;"")="","Not invited yet","Chase reply"),IF(AND(ISNUMBER($C235),N($N235)&gt;$C235),"Over party size",IF(AND($P235&lt;&gt;"",UPPER(TRIM($D235&amp;""))&lt;&gt;"YES"),"Check plus-one",IF(N($K235)&gt;1,"Two replies","")))))</f>
        <v/>
      </c>
      <c r="T235" s="22">
        <f>IF(OR($A235="",TRIM(Settings!$B$2&amp;"")=""),"",TRIM(Settings!$B$2)&amp;IF(ISNUMBER(FIND("?",Settings!$B$2)),"&amp;","?")&amp;TRIM(Settings!$B$3)&amp;"="&amp;TRIM($A235))</f>
        <v/>
      </c>
    </row>
    <row r="236">
      <c r="A236" s="23" t="n"/>
      <c r="B236" s="24" t="n"/>
      <c r="C236" s="23" t="n"/>
      <c r="D236" s="23" t="n"/>
      <c r="E236" s="25" t="n"/>
      <c r="F236" s="23" t="n"/>
      <c r="G236" s="23" t="n"/>
      <c r="H236" s="24" t="n"/>
      <c r="I236" s="24" t="n"/>
      <c r="J236" s="24" t="n"/>
      <c r="K236" s="21">
        <f>IF($A236="","",COUNTIF('Paste your export here'!$AE$2:$AE$301,$A236))</f>
        <v/>
      </c>
      <c r="L236" s="21">
        <f>IF($A236&amp;$B236="","",IF(OR(TRIM($F236&amp;"")&lt;&gt;"",N($K236)&gt;0),"Yes","No"))</f>
        <v/>
      </c>
      <c r="M236" s="21">
        <f>IF(UPPER(TRIM($F236&amp;""))="YES","Yes",IF(UPPER(TRIM($F236&amp;""))="NO","No",IF(N($K236)&gt;0,IFERROR(INDEX('Paste your export here'!$AI$2:$AI$301,MATCH($A236,'Paste your export here'!$AG$2:$AG$301,0)),""),"")))</f>
        <v/>
      </c>
      <c r="N236" s="21">
        <f>IF($M236="Yes",IF(UPPER(TRIM($F236&amp;""))="YES",MAX(1,N($G236)),IFERROR(INDEX('Paste your export here'!$AO$2:$AO$301,MATCH($A236,'Paste your export here'!$AG$2:$AG$301,0)),1)),IF($M236="No",0,""))</f>
        <v/>
      </c>
      <c r="O236" s="22">
        <f>IF($M236&lt;&gt;"Yes","",IF(UPPER(TRIM($F236&amp;""))="YES",TRIM($H236&amp;""),IFERROR(INDEX('Paste your export here'!$AL$2:$AL$301,MATCH($A236,'Paste your export here'!$AG$2:$AG$301,0))&amp;"","")))</f>
        <v/>
      </c>
      <c r="P236" s="22">
        <f>IF(OR($M236&lt;&gt;"Yes",UPPER(TRIM($F236&amp;""))="YES"),"",IFERROR(INDEX('Paste your export here'!$AK$2:$AK$301,MATCH($A236,'Paste your export here'!$AG$2:$AG$301,0))&amp;"",""))</f>
        <v/>
      </c>
      <c r="Q236" s="22">
        <f>IF($M236&lt;&gt;"Yes","",IF(UPPER(TRIM($F236&amp;""))="YES",TRIM($I236&amp;""),IFERROR(INDEX('Paste your export here'!$AM$2:$AM$301,MATCH($A236,'Paste your export here'!$AG$2:$AG$301,0))&amp;"","")))</f>
        <v/>
      </c>
      <c r="R236" s="22">
        <f>IF(N($K236)=0,"",IFERROR(INDEX('Paste your export here'!$AN$2:$AN$301,MATCH($A236,'Paste your export here'!$AG$2:$AG$301,0))&amp;"",""))</f>
        <v/>
      </c>
      <c r="S236" s="21">
        <f>IF($A236&amp;$B236="","",IF($L236="No",IF(TRIM($E236&amp;"")="","Not invited yet","Chase reply"),IF(AND(ISNUMBER($C236),N($N236)&gt;$C236),"Over party size",IF(AND($P236&lt;&gt;"",UPPER(TRIM($D236&amp;""))&lt;&gt;"YES"),"Check plus-one",IF(N($K236)&gt;1,"Two replies","")))))</f>
        <v/>
      </c>
      <c r="T236" s="22">
        <f>IF(OR($A236="",TRIM(Settings!$B$2&amp;"")=""),"",TRIM(Settings!$B$2)&amp;IF(ISNUMBER(FIND("?",Settings!$B$2)),"&amp;","?")&amp;TRIM(Settings!$B$3)&amp;"="&amp;TRIM($A236))</f>
        <v/>
      </c>
    </row>
    <row r="237">
      <c r="A237" s="23" t="n"/>
      <c r="B237" s="24" t="n"/>
      <c r="C237" s="23" t="n"/>
      <c r="D237" s="23" t="n"/>
      <c r="E237" s="25" t="n"/>
      <c r="F237" s="23" t="n"/>
      <c r="G237" s="23" t="n"/>
      <c r="H237" s="24" t="n"/>
      <c r="I237" s="24" t="n"/>
      <c r="J237" s="24" t="n"/>
      <c r="K237" s="21">
        <f>IF($A237="","",COUNTIF('Paste your export here'!$AE$2:$AE$301,$A237))</f>
        <v/>
      </c>
      <c r="L237" s="21">
        <f>IF($A237&amp;$B237="","",IF(OR(TRIM($F237&amp;"")&lt;&gt;"",N($K237)&gt;0),"Yes","No"))</f>
        <v/>
      </c>
      <c r="M237" s="21">
        <f>IF(UPPER(TRIM($F237&amp;""))="YES","Yes",IF(UPPER(TRIM($F237&amp;""))="NO","No",IF(N($K237)&gt;0,IFERROR(INDEX('Paste your export here'!$AI$2:$AI$301,MATCH($A237,'Paste your export here'!$AG$2:$AG$301,0)),""),"")))</f>
        <v/>
      </c>
      <c r="N237" s="21">
        <f>IF($M237="Yes",IF(UPPER(TRIM($F237&amp;""))="YES",MAX(1,N($G237)),IFERROR(INDEX('Paste your export here'!$AO$2:$AO$301,MATCH($A237,'Paste your export here'!$AG$2:$AG$301,0)),1)),IF($M237="No",0,""))</f>
        <v/>
      </c>
      <c r="O237" s="22">
        <f>IF($M237&lt;&gt;"Yes","",IF(UPPER(TRIM($F237&amp;""))="YES",TRIM($H237&amp;""),IFERROR(INDEX('Paste your export here'!$AL$2:$AL$301,MATCH($A237,'Paste your export here'!$AG$2:$AG$301,0))&amp;"","")))</f>
        <v/>
      </c>
      <c r="P237" s="22">
        <f>IF(OR($M237&lt;&gt;"Yes",UPPER(TRIM($F237&amp;""))="YES"),"",IFERROR(INDEX('Paste your export here'!$AK$2:$AK$301,MATCH($A237,'Paste your export here'!$AG$2:$AG$301,0))&amp;"",""))</f>
        <v/>
      </c>
      <c r="Q237" s="22">
        <f>IF($M237&lt;&gt;"Yes","",IF(UPPER(TRIM($F237&amp;""))="YES",TRIM($I237&amp;""),IFERROR(INDEX('Paste your export here'!$AM$2:$AM$301,MATCH($A237,'Paste your export here'!$AG$2:$AG$301,0))&amp;"","")))</f>
        <v/>
      </c>
      <c r="R237" s="22">
        <f>IF(N($K237)=0,"",IFERROR(INDEX('Paste your export here'!$AN$2:$AN$301,MATCH($A237,'Paste your export here'!$AG$2:$AG$301,0))&amp;"",""))</f>
        <v/>
      </c>
      <c r="S237" s="21">
        <f>IF($A237&amp;$B237="","",IF($L237="No",IF(TRIM($E237&amp;"")="","Not invited yet","Chase reply"),IF(AND(ISNUMBER($C237),N($N237)&gt;$C237),"Over party size",IF(AND($P237&lt;&gt;"",UPPER(TRIM($D237&amp;""))&lt;&gt;"YES"),"Check plus-one",IF(N($K237)&gt;1,"Two replies","")))))</f>
        <v/>
      </c>
      <c r="T237" s="22">
        <f>IF(OR($A237="",TRIM(Settings!$B$2&amp;"")=""),"",TRIM(Settings!$B$2)&amp;IF(ISNUMBER(FIND("?",Settings!$B$2)),"&amp;","?")&amp;TRIM(Settings!$B$3)&amp;"="&amp;TRIM($A237))</f>
        <v/>
      </c>
    </row>
    <row r="238">
      <c r="A238" s="23" t="n"/>
      <c r="B238" s="24" t="n"/>
      <c r="C238" s="23" t="n"/>
      <c r="D238" s="23" t="n"/>
      <c r="E238" s="25" t="n"/>
      <c r="F238" s="23" t="n"/>
      <c r="G238" s="23" t="n"/>
      <c r="H238" s="24" t="n"/>
      <c r="I238" s="24" t="n"/>
      <c r="J238" s="24" t="n"/>
      <c r="K238" s="21">
        <f>IF($A238="","",COUNTIF('Paste your export here'!$AE$2:$AE$301,$A238))</f>
        <v/>
      </c>
      <c r="L238" s="21">
        <f>IF($A238&amp;$B238="","",IF(OR(TRIM($F238&amp;"")&lt;&gt;"",N($K238)&gt;0),"Yes","No"))</f>
        <v/>
      </c>
      <c r="M238" s="21">
        <f>IF(UPPER(TRIM($F238&amp;""))="YES","Yes",IF(UPPER(TRIM($F238&amp;""))="NO","No",IF(N($K238)&gt;0,IFERROR(INDEX('Paste your export here'!$AI$2:$AI$301,MATCH($A238,'Paste your export here'!$AG$2:$AG$301,0)),""),"")))</f>
        <v/>
      </c>
      <c r="N238" s="21">
        <f>IF($M238="Yes",IF(UPPER(TRIM($F238&amp;""))="YES",MAX(1,N($G238)),IFERROR(INDEX('Paste your export here'!$AO$2:$AO$301,MATCH($A238,'Paste your export here'!$AG$2:$AG$301,0)),1)),IF($M238="No",0,""))</f>
        <v/>
      </c>
      <c r="O238" s="22">
        <f>IF($M238&lt;&gt;"Yes","",IF(UPPER(TRIM($F238&amp;""))="YES",TRIM($H238&amp;""),IFERROR(INDEX('Paste your export here'!$AL$2:$AL$301,MATCH($A238,'Paste your export here'!$AG$2:$AG$301,0))&amp;"","")))</f>
        <v/>
      </c>
      <c r="P238" s="22">
        <f>IF(OR($M238&lt;&gt;"Yes",UPPER(TRIM($F238&amp;""))="YES"),"",IFERROR(INDEX('Paste your export here'!$AK$2:$AK$301,MATCH($A238,'Paste your export here'!$AG$2:$AG$301,0))&amp;"",""))</f>
        <v/>
      </c>
      <c r="Q238" s="22">
        <f>IF($M238&lt;&gt;"Yes","",IF(UPPER(TRIM($F238&amp;""))="YES",TRIM($I238&amp;""),IFERROR(INDEX('Paste your export here'!$AM$2:$AM$301,MATCH($A238,'Paste your export here'!$AG$2:$AG$301,0))&amp;"","")))</f>
        <v/>
      </c>
      <c r="R238" s="22">
        <f>IF(N($K238)=0,"",IFERROR(INDEX('Paste your export here'!$AN$2:$AN$301,MATCH($A238,'Paste your export here'!$AG$2:$AG$301,0))&amp;"",""))</f>
        <v/>
      </c>
      <c r="S238" s="21">
        <f>IF($A238&amp;$B238="","",IF($L238="No",IF(TRIM($E238&amp;"")="","Not invited yet","Chase reply"),IF(AND(ISNUMBER($C238),N($N238)&gt;$C238),"Over party size",IF(AND($P238&lt;&gt;"",UPPER(TRIM($D238&amp;""))&lt;&gt;"YES"),"Check plus-one",IF(N($K238)&gt;1,"Two replies","")))))</f>
        <v/>
      </c>
      <c r="T238" s="22">
        <f>IF(OR($A238="",TRIM(Settings!$B$2&amp;"")=""),"",TRIM(Settings!$B$2)&amp;IF(ISNUMBER(FIND("?",Settings!$B$2)),"&amp;","?")&amp;TRIM(Settings!$B$3)&amp;"="&amp;TRIM($A238))</f>
        <v/>
      </c>
    </row>
    <row r="239">
      <c r="A239" s="23" t="n"/>
      <c r="B239" s="24" t="n"/>
      <c r="C239" s="23" t="n"/>
      <c r="D239" s="23" t="n"/>
      <c r="E239" s="25" t="n"/>
      <c r="F239" s="23" t="n"/>
      <c r="G239" s="23" t="n"/>
      <c r="H239" s="24" t="n"/>
      <c r="I239" s="24" t="n"/>
      <c r="J239" s="24" t="n"/>
      <c r="K239" s="21">
        <f>IF($A239="","",COUNTIF('Paste your export here'!$AE$2:$AE$301,$A239))</f>
        <v/>
      </c>
      <c r="L239" s="21">
        <f>IF($A239&amp;$B239="","",IF(OR(TRIM($F239&amp;"")&lt;&gt;"",N($K239)&gt;0),"Yes","No"))</f>
        <v/>
      </c>
      <c r="M239" s="21">
        <f>IF(UPPER(TRIM($F239&amp;""))="YES","Yes",IF(UPPER(TRIM($F239&amp;""))="NO","No",IF(N($K239)&gt;0,IFERROR(INDEX('Paste your export here'!$AI$2:$AI$301,MATCH($A239,'Paste your export here'!$AG$2:$AG$301,0)),""),"")))</f>
        <v/>
      </c>
      <c r="N239" s="21">
        <f>IF($M239="Yes",IF(UPPER(TRIM($F239&amp;""))="YES",MAX(1,N($G239)),IFERROR(INDEX('Paste your export here'!$AO$2:$AO$301,MATCH($A239,'Paste your export here'!$AG$2:$AG$301,0)),1)),IF($M239="No",0,""))</f>
        <v/>
      </c>
      <c r="O239" s="22">
        <f>IF($M239&lt;&gt;"Yes","",IF(UPPER(TRIM($F239&amp;""))="YES",TRIM($H239&amp;""),IFERROR(INDEX('Paste your export here'!$AL$2:$AL$301,MATCH($A239,'Paste your export here'!$AG$2:$AG$301,0))&amp;"","")))</f>
        <v/>
      </c>
      <c r="P239" s="22">
        <f>IF(OR($M239&lt;&gt;"Yes",UPPER(TRIM($F239&amp;""))="YES"),"",IFERROR(INDEX('Paste your export here'!$AK$2:$AK$301,MATCH($A239,'Paste your export here'!$AG$2:$AG$301,0))&amp;"",""))</f>
        <v/>
      </c>
      <c r="Q239" s="22">
        <f>IF($M239&lt;&gt;"Yes","",IF(UPPER(TRIM($F239&amp;""))="YES",TRIM($I239&amp;""),IFERROR(INDEX('Paste your export here'!$AM$2:$AM$301,MATCH($A239,'Paste your export here'!$AG$2:$AG$301,0))&amp;"","")))</f>
        <v/>
      </c>
      <c r="R239" s="22">
        <f>IF(N($K239)=0,"",IFERROR(INDEX('Paste your export here'!$AN$2:$AN$301,MATCH($A239,'Paste your export here'!$AG$2:$AG$301,0))&amp;"",""))</f>
        <v/>
      </c>
      <c r="S239" s="21">
        <f>IF($A239&amp;$B239="","",IF($L239="No",IF(TRIM($E239&amp;"")="","Not invited yet","Chase reply"),IF(AND(ISNUMBER($C239),N($N239)&gt;$C239),"Over party size",IF(AND($P239&lt;&gt;"",UPPER(TRIM($D239&amp;""))&lt;&gt;"YES"),"Check plus-one",IF(N($K239)&gt;1,"Two replies","")))))</f>
        <v/>
      </c>
      <c r="T239" s="22">
        <f>IF(OR($A239="",TRIM(Settings!$B$2&amp;"")=""),"",TRIM(Settings!$B$2)&amp;IF(ISNUMBER(FIND("?",Settings!$B$2)),"&amp;","?")&amp;TRIM(Settings!$B$3)&amp;"="&amp;TRIM($A239))</f>
        <v/>
      </c>
    </row>
    <row r="240">
      <c r="A240" s="23" t="n"/>
      <c r="B240" s="24" t="n"/>
      <c r="C240" s="23" t="n"/>
      <c r="D240" s="23" t="n"/>
      <c r="E240" s="25" t="n"/>
      <c r="F240" s="23" t="n"/>
      <c r="G240" s="23" t="n"/>
      <c r="H240" s="24" t="n"/>
      <c r="I240" s="24" t="n"/>
      <c r="J240" s="24" t="n"/>
      <c r="K240" s="21">
        <f>IF($A240="","",COUNTIF('Paste your export here'!$AE$2:$AE$301,$A240))</f>
        <v/>
      </c>
      <c r="L240" s="21">
        <f>IF($A240&amp;$B240="","",IF(OR(TRIM($F240&amp;"")&lt;&gt;"",N($K240)&gt;0),"Yes","No"))</f>
        <v/>
      </c>
      <c r="M240" s="21">
        <f>IF(UPPER(TRIM($F240&amp;""))="YES","Yes",IF(UPPER(TRIM($F240&amp;""))="NO","No",IF(N($K240)&gt;0,IFERROR(INDEX('Paste your export here'!$AI$2:$AI$301,MATCH($A240,'Paste your export here'!$AG$2:$AG$301,0)),""),"")))</f>
        <v/>
      </c>
      <c r="N240" s="21">
        <f>IF($M240="Yes",IF(UPPER(TRIM($F240&amp;""))="YES",MAX(1,N($G240)),IFERROR(INDEX('Paste your export here'!$AO$2:$AO$301,MATCH($A240,'Paste your export here'!$AG$2:$AG$301,0)),1)),IF($M240="No",0,""))</f>
        <v/>
      </c>
      <c r="O240" s="22">
        <f>IF($M240&lt;&gt;"Yes","",IF(UPPER(TRIM($F240&amp;""))="YES",TRIM($H240&amp;""),IFERROR(INDEX('Paste your export here'!$AL$2:$AL$301,MATCH($A240,'Paste your export here'!$AG$2:$AG$301,0))&amp;"","")))</f>
        <v/>
      </c>
      <c r="P240" s="22">
        <f>IF(OR($M240&lt;&gt;"Yes",UPPER(TRIM($F240&amp;""))="YES"),"",IFERROR(INDEX('Paste your export here'!$AK$2:$AK$301,MATCH($A240,'Paste your export here'!$AG$2:$AG$301,0))&amp;"",""))</f>
        <v/>
      </c>
      <c r="Q240" s="22">
        <f>IF($M240&lt;&gt;"Yes","",IF(UPPER(TRIM($F240&amp;""))="YES",TRIM($I240&amp;""),IFERROR(INDEX('Paste your export here'!$AM$2:$AM$301,MATCH($A240,'Paste your export here'!$AG$2:$AG$301,0))&amp;"","")))</f>
        <v/>
      </c>
      <c r="R240" s="22">
        <f>IF(N($K240)=0,"",IFERROR(INDEX('Paste your export here'!$AN$2:$AN$301,MATCH($A240,'Paste your export here'!$AG$2:$AG$301,0))&amp;"",""))</f>
        <v/>
      </c>
      <c r="S240" s="21">
        <f>IF($A240&amp;$B240="","",IF($L240="No",IF(TRIM($E240&amp;"")="","Not invited yet","Chase reply"),IF(AND(ISNUMBER($C240),N($N240)&gt;$C240),"Over party size",IF(AND($P240&lt;&gt;"",UPPER(TRIM($D240&amp;""))&lt;&gt;"YES"),"Check plus-one",IF(N($K240)&gt;1,"Two replies","")))))</f>
        <v/>
      </c>
      <c r="T240" s="22">
        <f>IF(OR($A240="",TRIM(Settings!$B$2&amp;"")=""),"",TRIM(Settings!$B$2)&amp;IF(ISNUMBER(FIND("?",Settings!$B$2)),"&amp;","?")&amp;TRIM(Settings!$B$3)&amp;"="&amp;TRIM($A240))</f>
        <v/>
      </c>
    </row>
    <row r="241">
      <c r="A241" s="23" t="n"/>
      <c r="B241" s="24" t="n"/>
      <c r="C241" s="23" t="n"/>
      <c r="D241" s="23" t="n"/>
      <c r="E241" s="25" t="n"/>
      <c r="F241" s="23" t="n"/>
      <c r="G241" s="23" t="n"/>
      <c r="H241" s="24" t="n"/>
      <c r="I241" s="24" t="n"/>
      <c r="J241" s="24" t="n"/>
      <c r="K241" s="21">
        <f>IF($A241="","",COUNTIF('Paste your export here'!$AE$2:$AE$301,$A241))</f>
        <v/>
      </c>
      <c r="L241" s="21">
        <f>IF($A241&amp;$B241="","",IF(OR(TRIM($F241&amp;"")&lt;&gt;"",N($K241)&gt;0),"Yes","No"))</f>
        <v/>
      </c>
      <c r="M241" s="21">
        <f>IF(UPPER(TRIM($F241&amp;""))="YES","Yes",IF(UPPER(TRIM($F241&amp;""))="NO","No",IF(N($K241)&gt;0,IFERROR(INDEX('Paste your export here'!$AI$2:$AI$301,MATCH($A241,'Paste your export here'!$AG$2:$AG$301,0)),""),"")))</f>
        <v/>
      </c>
      <c r="N241" s="21">
        <f>IF($M241="Yes",IF(UPPER(TRIM($F241&amp;""))="YES",MAX(1,N($G241)),IFERROR(INDEX('Paste your export here'!$AO$2:$AO$301,MATCH($A241,'Paste your export here'!$AG$2:$AG$301,0)),1)),IF($M241="No",0,""))</f>
        <v/>
      </c>
      <c r="O241" s="22">
        <f>IF($M241&lt;&gt;"Yes","",IF(UPPER(TRIM($F241&amp;""))="YES",TRIM($H241&amp;""),IFERROR(INDEX('Paste your export here'!$AL$2:$AL$301,MATCH($A241,'Paste your export here'!$AG$2:$AG$301,0))&amp;"","")))</f>
        <v/>
      </c>
      <c r="P241" s="22">
        <f>IF(OR($M241&lt;&gt;"Yes",UPPER(TRIM($F241&amp;""))="YES"),"",IFERROR(INDEX('Paste your export here'!$AK$2:$AK$301,MATCH($A241,'Paste your export here'!$AG$2:$AG$301,0))&amp;"",""))</f>
        <v/>
      </c>
      <c r="Q241" s="22">
        <f>IF($M241&lt;&gt;"Yes","",IF(UPPER(TRIM($F241&amp;""))="YES",TRIM($I241&amp;""),IFERROR(INDEX('Paste your export here'!$AM$2:$AM$301,MATCH($A241,'Paste your export here'!$AG$2:$AG$301,0))&amp;"","")))</f>
        <v/>
      </c>
      <c r="R241" s="22">
        <f>IF(N($K241)=0,"",IFERROR(INDEX('Paste your export here'!$AN$2:$AN$301,MATCH($A241,'Paste your export here'!$AG$2:$AG$301,0))&amp;"",""))</f>
        <v/>
      </c>
      <c r="S241" s="21">
        <f>IF($A241&amp;$B241="","",IF($L241="No",IF(TRIM($E241&amp;"")="","Not invited yet","Chase reply"),IF(AND(ISNUMBER($C241),N($N241)&gt;$C241),"Over party size",IF(AND($P241&lt;&gt;"",UPPER(TRIM($D241&amp;""))&lt;&gt;"YES"),"Check plus-one",IF(N($K241)&gt;1,"Two replies","")))))</f>
        <v/>
      </c>
      <c r="T241" s="22">
        <f>IF(OR($A241="",TRIM(Settings!$B$2&amp;"")=""),"",TRIM(Settings!$B$2)&amp;IF(ISNUMBER(FIND("?",Settings!$B$2)),"&amp;","?")&amp;TRIM(Settings!$B$3)&amp;"="&amp;TRIM($A241))</f>
        <v/>
      </c>
    </row>
    <row r="242">
      <c r="A242" s="23" t="n"/>
      <c r="B242" s="24" t="n"/>
      <c r="C242" s="23" t="n"/>
      <c r="D242" s="23" t="n"/>
      <c r="E242" s="25" t="n"/>
      <c r="F242" s="23" t="n"/>
      <c r="G242" s="23" t="n"/>
      <c r="H242" s="24" t="n"/>
      <c r="I242" s="24" t="n"/>
      <c r="J242" s="24" t="n"/>
      <c r="K242" s="21">
        <f>IF($A242="","",COUNTIF('Paste your export here'!$AE$2:$AE$301,$A242))</f>
        <v/>
      </c>
      <c r="L242" s="21">
        <f>IF($A242&amp;$B242="","",IF(OR(TRIM($F242&amp;"")&lt;&gt;"",N($K242)&gt;0),"Yes","No"))</f>
        <v/>
      </c>
      <c r="M242" s="21">
        <f>IF(UPPER(TRIM($F242&amp;""))="YES","Yes",IF(UPPER(TRIM($F242&amp;""))="NO","No",IF(N($K242)&gt;0,IFERROR(INDEX('Paste your export here'!$AI$2:$AI$301,MATCH($A242,'Paste your export here'!$AG$2:$AG$301,0)),""),"")))</f>
        <v/>
      </c>
      <c r="N242" s="21">
        <f>IF($M242="Yes",IF(UPPER(TRIM($F242&amp;""))="YES",MAX(1,N($G242)),IFERROR(INDEX('Paste your export here'!$AO$2:$AO$301,MATCH($A242,'Paste your export here'!$AG$2:$AG$301,0)),1)),IF($M242="No",0,""))</f>
        <v/>
      </c>
      <c r="O242" s="22">
        <f>IF($M242&lt;&gt;"Yes","",IF(UPPER(TRIM($F242&amp;""))="YES",TRIM($H242&amp;""),IFERROR(INDEX('Paste your export here'!$AL$2:$AL$301,MATCH($A242,'Paste your export here'!$AG$2:$AG$301,0))&amp;"","")))</f>
        <v/>
      </c>
      <c r="P242" s="22">
        <f>IF(OR($M242&lt;&gt;"Yes",UPPER(TRIM($F242&amp;""))="YES"),"",IFERROR(INDEX('Paste your export here'!$AK$2:$AK$301,MATCH($A242,'Paste your export here'!$AG$2:$AG$301,0))&amp;"",""))</f>
        <v/>
      </c>
      <c r="Q242" s="22">
        <f>IF($M242&lt;&gt;"Yes","",IF(UPPER(TRIM($F242&amp;""))="YES",TRIM($I242&amp;""),IFERROR(INDEX('Paste your export here'!$AM$2:$AM$301,MATCH($A242,'Paste your export here'!$AG$2:$AG$301,0))&amp;"","")))</f>
        <v/>
      </c>
      <c r="R242" s="22">
        <f>IF(N($K242)=0,"",IFERROR(INDEX('Paste your export here'!$AN$2:$AN$301,MATCH($A242,'Paste your export here'!$AG$2:$AG$301,0))&amp;"",""))</f>
        <v/>
      </c>
      <c r="S242" s="21">
        <f>IF($A242&amp;$B242="","",IF($L242="No",IF(TRIM($E242&amp;"")="","Not invited yet","Chase reply"),IF(AND(ISNUMBER($C242),N($N242)&gt;$C242),"Over party size",IF(AND($P242&lt;&gt;"",UPPER(TRIM($D242&amp;""))&lt;&gt;"YES"),"Check plus-one",IF(N($K242)&gt;1,"Two replies","")))))</f>
        <v/>
      </c>
      <c r="T242" s="22">
        <f>IF(OR($A242="",TRIM(Settings!$B$2&amp;"")=""),"",TRIM(Settings!$B$2)&amp;IF(ISNUMBER(FIND("?",Settings!$B$2)),"&amp;","?")&amp;TRIM(Settings!$B$3)&amp;"="&amp;TRIM($A242))</f>
        <v/>
      </c>
    </row>
    <row r="243">
      <c r="A243" s="23" t="n"/>
      <c r="B243" s="24" t="n"/>
      <c r="C243" s="23" t="n"/>
      <c r="D243" s="23" t="n"/>
      <c r="E243" s="25" t="n"/>
      <c r="F243" s="23" t="n"/>
      <c r="G243" s="23" t="n"/>
      <c r="H243" s="24" t="n"/>
      <c r="I243" s="24" t="n"/>
      <c r="J243" s="24" t="n"/>
      <c r="K243" s="21">
        <f>IF($A243="","",COUNTIF('Paste your export here'!$AE$2:$AE$301,$A243))</f>
        <v/>
      </c>
      <c r="L243" s="21">
        <f>IF($A243&amp;$B243="","",IF(OR(TRIM($F243&amp;"")&lt;&gt;"",N($K243)&gt;0),"Yes","No"))</f>
        <v/>
      </c>
      <c r="M243" s="21">
        <f>IF(UPPER(TRIM($F243&amp;""))="YES","Yes",IF(UPPER(TRIM($F243&amp;""))="NO","No",IF(N($K243)&gt;0,IFERROR(INDEX('Paste your export here'!$AI$2:$AI$301,MATCH($A243,'Paste your export here'!$AG$2:$AG$301,0)),""),"")))</f>
        <v/>
      </c>
      <c r="N243" s="21">
        <f>IF($M243="Yes",IF(UPPER(TRIM($F243&amp;""))="YES",MAX(1,N($G243)),IFERROR(INDEX('Paste your export here'!$AO$2:$AO$301,MATCH($A243,'Paste your export here'!$AG$2:$AG$301,0)),1)),IF($M243="No",0,""))</f>
        <v/>
      </c>
      <c r="O243" s="22">
        <f>IF($M243&lt;&gt;"Yes","",IF(UPPER(TRIM($F243&amp;""))="YES",TRIM($H243&amp;""),IFERROR(INDEX('Paste your export here'!$AL$2:$AL$301,MATCH($A243,'Paste your export here'!$AG$2:$AG$301,0))&amp;"","")))</f>
        <v/>
      </c>
      <c r="P243" s="22">
        <f>IF(OR($M243&lt;&gt;"Yes",UPPER(TRIM($F243&amp;""))="YES"),"",IFERROR(INDEX('Paste your export here'!$AK$2:$AK$301,MATCH($A243,'Paste your export here'!$AG$2:$AG$301,0))&amp;"",""))</f>
        <v/>
      </c>
      <c r="Q243" s="22">
        <f>IF($M243&lt;&gt;"Yes","",IF(UPPER(TRIM($F243&amp;""))="YES",TRIM($I243&amp;""),IFERROR(INDEX('Paste your export here'!$AM$2:$AM$301,MATCH($A243,'Paste your export here'!$AG$2:$AG$301,0))&amp;"","")))</f>
        <v/>
      </c>
      <c r="R243" s="22">
        <f>IF(N($K243)=0,"",IFERROR(INDEX('Paste your export here'!$AN$2:$AN$301,MATCH($A243,'Paste your export here'!$AG$2:$AG$301,0))&amp;"",""))</f>
        <v/>
      </c>
      <c r="S243" s="21">
        <f>IF($A243&amp;$B243="","",IF($L243="No",IF(TRIM($E243&amp;"")="","Not invited yet","Chase reply"),IF(AND(ISNUMBER($C243),N($N243)&gt;$C243),"Over party size",IF(AND($P243&lt;&gt;"",UPPER(TRIM($D243&amp;""))&lt;&gt;"YES"),"Check plus-one",IF(N($K243)&gt;1,"Two replies","")))))</f>
        <v/>
      </c>
      <c r="T243" s="22">
        <f>IF(OR($A243="",TRIM(Settings!$B$2&amp;"")=""),"",TRIM(Settings!$B$2)&amp;IF(ISNUMBER(FIND("?",Settings!$B$2)),"&amp;","?")&amp;TRIM(Settings!$B$3)&amp;"="&amp;TRIM($A243))</f>
        <v/>
      </c>
    </row>
    <row r="244">
      <c r="A244" s="23" t="n"/>
      <c r="B244" s="24" t="n"/>
      <c r="C244" s="23" t="n"/>
      <c r="D244" s="23" t="n"/>
      <c r="E244" s="25" t="n"/>
      <c r="F244" s="23" t="n"/>
      <c r="G244" s="23" t="n"/>
      <c r="H244" s="24" t="n"/>
      <c r="I244" s="24" t="n"/>
      <c r="J244" s="24" t="n"/>
      <c r="K244" s="21">
        <f>IF($A244="","",COUNTIF('Paste your export here'!$AE$2:$AE$301,$A244))</f>
        <v/>
      </c>
      <c r="L244" s="21">
        <f>IF($A244&amp;$B244="","",IF(OR(TRIM($F244&amp;"")&lt;&gt;"",N($K244)&gt;0),"Yes","No"))</f>
        <v/>
      </c>
      <c r="M244" s="21">
        <f>IF(UPPER(TRIM($F244&amp;""))="YES","Yes",IF(UPPER(TRIM($F244&amp;""))="NO","No",IF(N($K244)&gt;0,IFERROR(INDEX('Paste your export here'!$AI$2:$AI$301,MATCH($A244,'Paste your export here'!$AG$2:$AG$301,0)),""),"")))</f>
        <v/>
      </c>
      <c r="N244" s="21">
        <f>IF($M244="Yes",IF(UPPER(TRIM($F244&amp;""))="YES",MAX(1,N($G244)),IFERROR(INDEX('Paste your export here'!$AO$2:$AO$301,MATCH($A244,'Paste your export here'!$AG$2:$AG$301,0)),1)),IF($M244="No",0,""))</f>
        <v/>
      </c>
      <c r="O244" s="22">
        <f>IF($M244&lt;&gt;"Yes","",IF(UPPER(TRIM($F244&amp;""))="YES",TRIM($H244&amp;""),IFERROR(INDEX('Paste your export here'!$AL$2:$AL$301,MATCH($A244,'Paste your export here'!$AG$2:$AG$301,0))&amp;"","")))</f>
        <v/>
      </c>
      <c r="P244" s="22">
        <f>IF(OR($M244&lt;&gt;"Yes",UPPER(TRIM($F244&amp;""))="YES"),"",IFERROR(INDEX('Paste your export here'!$AK$2:$AK$301,MATCH($A244,'Paste your export here'!$AG$2:$AG$301,0))&amp;"",""))</f>
        <v/>
      </c>
      <c r="Q244" s="22">
        <f>IF($M244&lt;&gt;"Yes","",IF(UPPER(TRIM($F244&amp;""))="YES",TRIM($I244&amp;""),IFERROR(INDEX('Paste your export here'!$AM$2:$AM$301,MATCH($A244,'Paste your export here'!$AG$2:$AG$301,0))&amp;"","")))</f>
        <v/>
      </c>
      <c r="R244" s="22">
        <f>IF(N($K244)=0,"",IFERROR(INDEX('Paste your export here'!$AN$2:$AN$301,MATCH($A244,'Paste your export here'!$AG$2:$AG$301,0))&amp;"",""))</f>
        <v/>
      </c>
      <c r="S244" s="21">
        <f>IF($A244&amp;$B244="","",IF($L244="No",IF(TRIM($E244&amp;"")="","Not invited yet","Chase reply"),IF(AND(ISNUMBER($C244),N($N244)&gt;$C244),"Over party size",IF(AND($P244&lt;&gt;"",UPPER(TRIM($D244&amp;""))&lt;&gt;"YES"),"Check plus-one",IF(N($K244)&gt;1,"Two replies","")))))</f>
        <v/>
      </c>
      <c r="T244" s="22">
        <f>IF(OR($A244="",TRIM(Settings!$B$2&amp;"")=""),"",TRIM(Settings!$B$2)&amp;IF(ISNUMBER(FIND("?",Settings!$B$2)),"&amp;","?")&amp;TRIM(Settings!$B$3)&amp;"="&amp;TRIM($A244))</f>
        <v/>
      </c>
    </row>
    <row r="245">
      <c r="A245" s="23" t="n"/>
      <c r="B245" s="24" t="n"/>
      <c r="C245" s="23" t="n"/>
      <c r="D245" s="23" t="n"/>
      <c r="E245" s="25" t="n"/>
      <c r="F245" s="23" t="n"/>
      <c r="G245" s="23" t="n"/>
      <c r="H245" s="24" t="n"/>
      <c r="I245" s="24" t="n"/>
      <c r="J245" s="24" t="n"/>
      <c r="K245" s="21">
        <f>IF($A245="","",COUNTIF('Paste your export here'!$AE$2:$AE$301,$A245))</f>
        <v/>
      </c>
      <c r="L245" s="21">
        <f>IF($A245&amp;$B245="","",IF(OR(TRIM($F245&amp;"")&lt;&gt;"",N($K245)&gt;0),"Yes","No"))</f>
        <v/>
      </c>
      <c r="M245" s="21">
        <f>IF(UPPER(TRIM($F245&amp;""))="YES","Yes",IF(UPPER(TRIM($F245&amp;""))="NO","No",IF(N($K245)&gt;0,IFERROR(INDEX('Paste your export here'!$AI$2:$AI$301,MATCH($A245,'Paste your export here'!$AG$2:$AG$301,0)),""),"")))</f>
        <v/>
      </c>
      <c r="N245" s="21">
        <f>IF($M245="Yes",IF(UPPER(TRIM($F245&amp;""))="YES",MAX(1,N($G245)),IFERROR(INDEX('Paste your export here'!$AO$2:$AO$301,MATCH($A245,'Paste your export here'!$AG$2:$AG$301,0)),1)),IF($M245="No",0,""))</f>
        <v/>
      </c>
      <c r="O245" s="22">
        <f>IF($M245&lt;&gt;"Yes","",IF(UPPER(TRIM($F245&amp;""))="YES",TRIM($H245&amp;""),IFERROR(INDEX('Paste your export here'!$AL$2:$AL$301,MATCH($A245,'Paste your export here'!$AG$2:$AG$301,0))&amp;"","")))</f>
        <v/>
      </c>
      <c r="P245" s="22">
        <f>IF(OR($M245&lt;&gt;"Yes",UPPER(TRIM($F245&amp;""))="YES"),"",IFERROR(INDEX('Paste your export here'!$AK$2:$AK$301,MATCH($A245,'Paste your export here'!$AG$2:$AG$301,0))&amp;"",""))</f>
        <v/>
      </c>
      <c r="Q245" s="22">
        <f>IF($M245&lt;&gt;"Yes","",IF(UPPER(TRIM($F245&amp;""))="YES",TRIM($I245&amp;""),IFERROR(INDEX('Paste your export here'!$AM$2:$AM$301,MATCH($A245,'Paste your export here'!$AG$2:$AG$301,0))&amp;"","")))</f>
        <v/>
      </c>
      <c r="R245" s="22">
        <f>IF(N($K245)=0,"",IFERROR(INDEX('Paste your export here'!$AN$2:$AN$301,MATCH($A245,'Paste your export here'!$AG$2:$AG$301,0))&amp;"",""))</f>
        <v/>
      </c>
      <c r="S245" s="21">
        <f>IF($A245&amp;$B245="","",IF($L245="No",IF(TRIM($E245&amp;"")="","Not invited yet","Chase reply"),IF(AND(ISNUMBER($C245),N($N245)&gt;$C245),"Over party size",IF(AND($P245&lt;&gt;"",UPPER(TRIM($D245&amp;""))&lt;&gt;"YES"),"Check plus-one",IF(N($K245)&gt;1,"Two replies","")))))</f>
        <v/>
      </c>
      <c r="T245" s="22">
        <f>IF(OR($A245="",TRIM(Settings!$B$2&amp;"")=""),"",TRIM(Settings!$B$2)&amp;IF(ISNUMBER(FIND("?",Settings!$B$2)),"&amp;","?")&amp;TRIM(Settings!$B$3)&amp;"="&amp;TRIM($A245))</f>
        <v/>
      </c>
    </row>
    <row r="246">
      <c r="A246" s="23" t="n"/>
      <c r="B246" s="24" t="n"/>
      <c r="C246" s="23" t="n"/>
      <c r="D246" s="23" t="n"/>
      <c r="E246" s="25" t="n"/>
      <c r="F246" s="23" t="n"/>
      <c r="G246" s="23" t="n"/>
      <c r="H246" s="24" t="n"/>
      <c r="I246" s="24" t="n"/>
      <c r="J246" s="24" t="n"/>
      <c r="K246" s="21">
        <f>IF($A246="","",COUNTIF('Paste your export here'!$AE$2:$AE$301,$A246))</f>
        <v/>
      </c>
      <c r="L246" s="21">
        <f>IF($A246&amp;$B246="","",IF(OR(TRIM($F246&amp;"")&lt;&gt;"",N($K246)&gt;0),"Yes","No"))</f>
        <v/>
      </c>
      <c r="M246" s="21">
        <f>IF(UPPER(TRIM($F246&amp;""))="YES","Yes",IF(UPPER(TRIM($F246&amp;""))="NO","No",IF(N($K246)&gt;0,IFERROR(INDEX('Paste your export here'!$AI$2:$AI$301,MATCH($A246,'Paste your export here'!$AG$2:$AG$301,0)),""),"")))</f>
        <v/>
      </c>
      <c r="N246" s="21">
        <f>IF($M246="Yes",IF(UPPER(TRIM($F246&amp;""))="YES",MAX(1,N($G246)),IFERROR(INDEX('Paste your export here'!$AO$2:$AO$301,MATCH($A246,'Paste your export here'!$AG$2:$AG$301,0)),1)),IF($M246="No",0,""))</f>
        <v/>
      </c>
      <c r="O246" s="22">
        <f>IF($M246&lt;&gt;"Yes","",IF(UPPER(TRIM($F246&amp;""))="YES",TRIM($H246&amp;""),IFERROR(INDEX('Paste your export here'!$AL$2:$AL$301,MATCH($A246,'Paste your export here'!$AG$2:$AG$301,0))&amp;"","")))</f>
        <v/>
      </c>
      <c r="P246" s="22">
        <f>IF(OR($M246&lt;&gt;"Yes",UPPER(TRIM($F246&amp;""))="YES"),"",IFERROR(INDEX('Paste your export here'!$AK$2:$AK$301,MATCH($A246,'Paste your export here'!$AG$2:$AG$301,0))&amp;"",""))</f>
        <v/>
      </c>
      <c r="Q246" s="22">
        <f>IF($M246&lt;&gt;"Yes","",IF(UPPER(TRIM($F246&amp;""))="YES",TRIM($I246&amp;""),IFERROR(INDEX('Paste your export here'!$AM$2:$AM$301,MATCH($A246,'Paste your export here'!$AG$2:$AG$301,0))&amp;"","")))</f>
        <v/>
      </c>
      <c r="R246" s="22">
        <f>IF(N($K246)=0,"",IFERROR(INDEX('Paste your export here'!$AN$2:$AN$301,MATCH($A246,'Paste your export here'!$AG$2:$AG$301,0))&amp;"",""))</f>
        <v/>
      </c>
      <c r="S246" s="21">
        <f>IF($A246&amp;$B246="","",IF($L246="No",IF(TRIM($E246&amp;"")="","Not invited yet","Chase reply"),IF(AND(ISNUMBER($C246),N($N246)&gt;$C246),"Over party size",IF(AND($P246&lt;&gt;"",UPPER(TRIM($D246&amp;""))&lt;&gt;"YES"),"Check plus-one",IF(N($K246)&gt;1,"Two replies","")))))</f>
        <v/>
      </c>
      <c r="T246" s="22">
        <f>IF(OR($A246="",TRIM(Settings!$B$2&amp;"")=""),"",TRIM(Settings!$B$2)&amp;IF(ISNUMBER(FIND("?",Settings!$B$2)),"&amp;","?")&amp;TRIM(Settings!$B$3)&amp;"="&amp;TRIM($A246))</f>
        <v/>
      </c>
    </row>
    <row r="247">
      <c r="A247" s="23" t="n"/>
      <c r="B247" s="24" t="n"/>
      <c r="C247" s="23" t="n"/>
      <c r="D247" s="23" t="n"/>
      <c r="E247" s="25" t="n"/>
      <c r="F247" s="23" t="n"/>
      <c r="G247" s="23" t="n"/>
      <c r="H247" s="24" t="n"/>
      <c r="I247" s="24" t="n"/>
      <c r="J247" s="24" t="n"/>
      <c r="K247" s="21">
        <f>IF($A247="","",COUNTIF('Paste your export here'!$AE$2:$AE$301,$A247))</f>
        <v/>
      </c>
      <c r="L247" s="21">
        <f>IF($A247&amp;$B247="","",IF(OR(TRIM($F247&amp;"")&lt;&gt;"",N($K247)&gt;0),"Yes","No"))</f>
        <v/>
      </c>
      <c r="M247" s="21">
        <f>IF(UPPER(TRIM($F247&amp;""))="YES","Yes",IF(UPPER(TRIM($F247&amp;""))="NO","No",IF(N($K247)&gt;0,IFERROR(INDEX('Paste your export here'!$AI$2:$AI$301,MATCH($A247,'Paste your export here'!$AG$2:$AG$301,0)),""),"")))</f>
        <v/>
      </c>
      <c r="N247" s="21">
        <f>IF($M247="Yes",IF(UPPER(TRIM($F247&amp;""))="YES",MAX(1,N($G247)),IFERROR(INDEX('Paste your export here'!$AO$2:$AO$301,MATCH($A247,'Paste your export here'!$AG$2:$AG$301,0)),1)),IF($M247="No",0,""))</f>
        <v/>
      </c>
      <c r="O247" s="22">
        <f>IF($M247&lt;&gt;"Yes","",IF(UPPER(TRIM($F247&amp;""))="YES",TRIM($H247&amp;""),IFERROR(INDEX('Paste your export here'!$AL$2:$AL$301,MATCH($A247,'Paste your export here'!$AG$2:$AG$301,0))&amp;"","")))</f>
        <v/>
      </c>
      <c r="P247" s="22">
        <f>IF(OR($M247&lt;&gt;"Yes",UPPER(TRIM($F247&amp;""))="YES"),"",IFERROR(INDEX('Paste your export here'!$AK$2:$AK$301,MATCH($A247,'Paste your export here'!$AG$2:$AG$301,0))&amp;"",""))</f>
        <v/>
      </c>
      <c r="Q247" s="22">
        <f>IF($M247&lt;&gt;"Yes","",IF(UPPER(TRIM($F247&amp;""))="YES",TRIM($I247&amp;""),IFERROR(INDEX('Paste your export here'!$AM$2:$AM$301,MATCH($A247,'Paste your export here'!$AG$2:$AG$301,0))&amp;"","")))</f>
        <v/>
      </c>
      <c r="R247" s="22">
        <f>IF(N($K247)=0,"",IFERROR(INDEX('Paste your export here'!$AN$2:$AN$301,MATCH($A247,'Paste your export here'!$AG$2:$AG$301,0))&amp;"",""))</f>
        <v/>
      </c>
      <c r="S247" s="21">
        <f>IF($A247&amp;$B247="","",IF($L247="No",IF(TRIM($E247&amp;"")="","Not invited yet","Chase reply"),IF(AND(ISNUMBER($C247),N($N247)&gt;$C247),"Over party size",IF(AND($P247&lt;&gt;"",UPPER(TRIM($D247&amp;""))&lt;&gt;"YES"),"Check plus-one",IF(N($K247)&gt;1,"Two replies","")))))</f>
        <v/>
      </c>
      <c r="T247" s="22">
        <f>IF(OR($A247="",TRIM(Settings!$B$2&amp;"")=""),"",TRIM(Settings!$B$2)&amp;IF(ISNUMBER(FIND("?",Settings!$B$2)),"&amp;","?")&amp;TRIM(Settings!$B$3)&amp;"="&amp;TRIM($A247))</f>
        <v/>
      </c>
    </row>
    <row r="248">
      <c r="A248" s="23" t="n"/>
      <c r="B248" s="24" t="n"/>
      <c r="C248" s="23" t="n"/>
      <c r="D248" s="23" t="n"/>
      <c r="E248" s="25" t="n"/>
      <c r="F248" s="23" t="n"/>
      <c r="G248" s="23" t="n"/>
      <c r="H248" s="24" t="n"/>
      <c r="I248" s="24" t="n"/>
      <c r="J248" s="24" t="n"/>
      <c r="K248" s="21">
        <f>IF($A248="","",COUNTIF('Paste your export here'!$AE$2:$AE$301,$A248))</f>
        <v/>
      </c>
      <c r="L248" s="21">
        <f>IF($A248&amp;$B248="","",IF(OR(TRIM($F248&amp;"")&lt;&gt;"",N($K248)&gt;0),"Yes","No"))</f>
        <v/>
      </c>
      <c r="M248" s="21">
        <f>IF(UPPER(TRIM($F248&amp;""))="YES","Yes",IF(UPPER(TRIM($F248&amp;""))="NO","No",IF(N($K248)&gt;0,IFERROR(INDEX('Paste your export here'!$AI$2:$AI$301,MATCH($A248,'Paste your export here'!$AG$2:$AG$301,0)),""),"")))</f>
        <v/>
      </c>
      <c r="N248" s="21">
        <f>IF($M248="Yes",IF(UPPER(TRIM($F248&amp;""))="YES",MAX(1,N($G248)),IFERROR(INDEX('Paste your export here'!$AO$2:$AO$301,MATCH($A248,'Paste your export here'!$AG$2:$AG$301,0)),1)),IF($M248="No",0,""))</f>
        <v/>
      </c>
      <c r="O248" s="22">
        <f>IF($M248&lt;&gt;"Yes","",IF(UPPER(TRIM($F248&amp;""))="YES",TRIM($H248&amp;""),IFERROR(INDEX('Paste your export here'!$AL$2:$AL$301,MATCH($A248,'Paste your export here'!$AG$2:$AG$301,0))&amp;"","")))</f>
        <v/>
      </c>
      <c r="P248" s="22">
        <f>IF(OR($M248&lt;&gt;"Yes",UPPER(TRIM($F248&amp;""))="YES"),"",IFERROR(INDEX('Paste your export here'!$AK$2:$AK$301,MATCH($A248,'Paste your export here'!$AG$2:$AG$301,0))&amp;"",""))</f>
        <v/>
      </c>
      <c r="Q248" s="22">
        <f>IF($M248&lt;&gt;"Yes","",IF(UPPER(TRIM($F248&amp;""))="YES",TRIM($I248&amp;""),IFERROR(INDEX('Paste your export here'!$AM$2:$AM$301,MATCH($A248,'Paste your export here'!$AG$2:$AG$301,0))&amp;"","")))</f>
        <v/>
      </c>
      <c r="R248" s="22">
        <f>IF(N($K248)=0,"",IFERROR(INDEX('Paste your export here'!$AN$2:$AN$301,MATCH($A248,'Paste your export here'!$AG$2:$AG$301,0))&amp;"",""))</f>
        <v/>
      </c>
      <c r="S248" s="21">
        <f>IF($A248&amp;$B248="","",IF($L248="No",IF(TRIM($E248&amp;"")="","Not invited yet","Chase reply"),IF(AND(ISNUMBER($C248),N($N248)&gt;$C248),"Over party size",IF(AND($P248&lt;&gt;"",UPPER(TRIM($D248&amp;""))&lt;&gt;"YES"),"Check plus-one",IF(N($K248)&gt;1,"Two replies","")))))</f>
        <v/>
      </c>
      <c r="T248" s="22">
        <f>IF(OR($A248="",TRIM(Settings!$B$2&amp;"")=""),"",TRIM(Settings!$B$2)&amp;IF(ISNUMBER(FIND("?",Settings!$B$2)),"&amp;","?")&amp;TRIM(Settings!$B$3)&amp;"="&amp;TRIM($A248))</f>
        <v/>
      </c>
    </row>
    <row r="249">
      <c r="A249" s="23" t="n"/>
      <c r="B249" s="24" t="n"/>
      <c r="C249" s="23" t="n"/>
      <c r="D249" s="23" t="n"/>
      <c r="E249" s="25" t="n"/>
      <c r="F249" s="23" t="n"/>
      <c r="G249" s="23" t="n"/>
      <c r="H249" s="24" t="n"/>
      <c r="I249" s="24" t="n"/>
      <c r="J249" s="24" t="n"/>
      <c r="K249" s="21">
        <f>IF($A249="","",COUNTIF('Paste your export here'!$AE$2:$AE$301,$A249))</f>
        <v/>
      </c>
      <c r="L249" s="21">
        <f>IF($A249&amp;$B249="","",IF(OR(TRIM($F249&amp;"")&lt;&gt;"",N($K249)&gt;0),"Yes","No"))</f>
        <v/>
      </c>
      <c r="M249" s="21">
        <f>IF(UPPER(TRIM($F249&amp;""))="YES","Yes",IF(UPPER(TRIM($F249&amp;""))="NO","No",IF(N($K249)&gt;0,IFERROR(INDEX('Paste your export here'!$AI$2:$AI$301,MATCH($A249,'Paste your export here'!$AG$2:$AG$301,0)),""),"")))</f>
        <v/>
      </c>
      <c r="N249" s="21">
        <f>IF($M249="Yes",IF(UPPER(TRIM($F249&amp;""))="YES",MAX(1,N($G249)),IFERROR(INDEX('Paste your export here'!$AO$2:$AO$301,MATCH($A249,'Paste your export here'!$AG$2:$AG$301,0)),1)),IF($M249="No",0,""))</f>
        <v/>
      </c>
      <c r="O249" s="22">
        <f>IF($M249&lt;&gt;"Yes","",IF(UPPER(TRIM($F249&amp;""))="YES",TRIM($H249&amp;""),IFERROR(INDEX('Paste your export here'!$AL$2:$AL$301,MATCH($A249,'Paste your export here'!$AG$2:$AG$301,0))&amp;"","")))</f>
        <v/>
      </c>
      <c r="P249" s="22">
        <f>IF(OR($M249&lt;&gt;"Yes",UPPER(TRIM($F249&amp;""))="YES"),"",IFERROR(INDEX('Paste your export here'!$AK$2:$AK$301,MATCH($A249,'Paste your export here'!$AG$2:$AG$301,0))&amp;"",""))</f>
        <v/>
      </c>
      <c r="Q249" s="22">
        <f>IF($M249&lt;&gt;"Yes","",IF(UPPER(TRIM($F249&amp;""))="YES",TRIM($I249&amp;""),IFERROR(INDEX('Paste your export here'!$AM$2:$AM$301,MATCH($A249,'Paste your export here'!$AG$2:$AG$301,0))&amp;"","")))</f>
        <v/>
      </c>
      <c r="R249" s="22">
        <f>IF(N($K249)=0,"",IFERROR(INDEX('Paste your export here'!$AN$2:$AN$301,MATCH($A249,'Paste your export here'!$AG$2:$AG$301,0))&amp;"",""))</f>
        <v/>
      </c>
      <c r="S249" s="21">
        <f>IF($A249&amp;$B249="","",IF($L249="No",IF(TRIM($E249&amp;"")="","Not invited yet","Chase reply"),IF(AND(ISNUMBER($C249),N($N249)&gt;$C249),"Over party size",IF(AND($P249&lt;&gt;"",UPPER(TRIM($D249&amp;""))&lt;&gt;"YES"),"Check plus-one",IF(N($K249)&gt;1,"Two replies","")))))</f>
        <v/>
      </c>
      <c r="T249" s="22">
        <f>IF(OR($A249="",TRIM(Settings!$B$2&amp;"")=""),"",TRIM(Settings!$B$2)&amp;IF(ISNUMBER(FIND("?",Settings!$B$2)),"&amp;","?")&amp;TRIM(Settings!$B$3)&amp;"="&amp;TRIM($A249))</f>
        <v/>
      </c>
    </row>
    <row r="250">
      <c r="A250" s="23" t="n"/>
      <c r="B250" s="24" t="n"/>
      <c r="C250" s="23" t="n"/>
      <c r="D250" s="23" t="n"/>
      <c r="E250" s="25" t="n"/>
      <c r="F250" s="23" t="n"/>
      <c r="G250" s="23" t="n"/>
      <c r="H250" s="24" t="n"/>
      <c r="I250" s="24" t="n"/>
      <c r="J250" s="24" t="n"/>
      <c r="K250" s="21">
        <f>IF($A250="","",COUNTIF('Paste your export here'!$AE$2:$AE$301,$A250))</f>
        <v/>
      </c>
      <c r="L250" s="21">
        <f>IF($A250&amp;$B250="","",IF(OR(TRIM($F250&amp;"")&lt;&gt;"",N($K250)&gt;0),"Yes","No"))</f>
        <v/>
      </c>
      <c r="M250" s="21">
        <f>IF(UPPER(TRIM($F250&amp;""))="YES","Yes",IF(UPPER(TRIM($F250&amp;""))="NO","No",IF(N($K250)&gt;0,IFERROR(INDEX('Paste your export here'!$AI$2:$AI$301,MATCH($A250,'Paste your export here'!$AG$2:$AG$301,0)),""),"")))</f>
        <v/>
      </c>
      <c r="N250" s="21">
        <f>IF($M250="Yes",IF(UPPER(TRIM($F250&amp;""))="YES",MAX(1,N($G250)),IFERROR(INDEX('Paste your export here'!$AO$2:$AO$301,MATCH($A250,'Paste your export here'!$AG$2:$AG$301,0)),1)),IF($M250="No",0,""))</f>
        <v/>
      </c>
      <c r="O250" s="22">
        <f>IF($M250&lt;&gt;"Yes","",IF(UPPER(TRIM($F250&amp;""))="YES",TRIM($H250&amp;""),IFERROR(INDEX('Paste your export here'!$AL$2:$AL$301,MATCH($A250,'Paste your export here'!$AG$2:$AG$301,0))&amp;"","")))</f>
        <v/>
      </c>
      <c r="P250" s="22">
        <f>IF(OR($M250&lt;&gt;"Yes",UPPER(TRIM($F250&amp;""))="YES"),"",IFERROR(INDEX('Paste your export here'!$AK$2:$AK$301,MATCH($A250,'Paste your export here'!$AG$2:$AG$301,0))&amp;"",""))</f>
        <v/>
      </c>
      <c r="Q250" s="22">
        <f>IF($M250&lt;&gt;"Yes","",IF(UPPER(TRIM($F250&amp;""))="YES",TRIM($I250&amp;""),IFERROR(INDEX('Paste your export here'!$AM$2:$AM$301,MATCH($A250,'Paste your export here'!$AG$2:$AG$301,0))&amp;"","")))</f>
        <v/>
      </c>
      <c r="R250" s="22">
        <f>IF(N($K250)=0,"",IFERROR(INDEX('Paste your export here'!$AN$2:$AN$301,MATCH($A250,'Paste your export here'!$AG$2:$AG$301,0))&amp;"",""))</f>
        <v/>
      </c>
      <c r="S250" s="21">
        <f>IF($A250&amp;$B250="","",IF($L250="No",IF(TRIM($E250&amp;"")="","Not invited yet","Chase reply"),IF(AND(ISNUMBER($C250),N($N250)&gt;$C250),"Over party size",IF(AND($P250&lt;&gt;"",UPPER(TRIM($D250&amp;""))&lt;&gt;"YES"),"Check plus-one",IF(N($K250)&gt;1,"Two replies","")))))</f>
        <v/>
      </c>
      <c r="T250" s="22">
        <f>IF(OR($A250="",TRIM(Settings!$B$2&amp;"")=""),"",TRIM(Settings!$B$2)&amp;IF(ISNUMBER(FIND("?",Settings!$B$2)),"&amp;","?")&amp;TRIM(Settings!$B$3)&amp;"="&amp;TRIM($A250))</f>
        <v/>
      </c>
    </row>
    <row r="251">
      <c r="A251" s="23" t="n"/>
      <c r="B251" s="24" t="n"/>
      <c r="C251" s="23" t="n"/>
      <c r="D251" s="23" t="n"/>
      <c r="E251" s="25" t="n"/>
      <c r="F251" s="23" t="n"/>
      <c r="G251" s="23" t="n"/>
      <c r="H251" s="24" t="n"/>
      <c r="I251" s="24" t="n"/>
      <c r="J251" s="24" t="n"/>
      <c r="K251" s="21">
        <f>IF($A251="","",COUNTIF('Paste your export here'!$AE$2:$AE$301,$A251))</f>
        <v/>
      </c>
      <c r="L251" s="21">
        <f>IF($A251&amp;$B251="","",IF(OR(TRIM($F251&amp;"")&lt;&gt;"",N($K251)&gt;0),"Yes","No"))</f>
        <v/>
      </c>
      <c r="M251" s="21">
        <f>IF(UPPER(TRIM($F251&amp;""))="YES","Yes",IF(UPPER(TRIM($F251&amp;""))="NO","No",IF(N($K251)&gt;0,IFERROR(INDEX('Paste your export here'!$AI$2:$AI$301,MATCH($A251,'Paste your export here'!$AG$2:$AG$301,0)),""),"")))</f>
        <v/>
      </c>
      <c r="N251" s="21">
        <f>IF($M251="Yes",IF(UPPER(TRIM($F251&amp;""))="YES",MAX(1,N($G251)),IFERROR(INDEX('Paste your export here'!$AO$2:$AO$301,MATCH($A251,'Paste your export here'!$AG$2:$AG$301,0)),1)),IF($M251="No",0,""))</f>
        <v/>
      </c>
      <c r="O251" s="22">
        <f>IF($M251&lt;&gt;"Yes","",IF(UPPER(TRIM($F251&amp;""))="YES",TRIM($H251&amp;""),IFERROR(INDEX('Paste your export here'!$AL$2:$AL$301,MATCH($A251,'Paste your export here'!$AG$2:$AG$301,0))&amp;"","")))</f>
        <v/>
      </c>
      <c r="P251" s="22">
        <f>IF(OR($M251&lt;&gt;"Yes",UPPER(TRIM($F251&amp;""))="YES"),"",IFERROR(INDEX('Paste your export here'!$AK$2:$AK$301,MATCH($A251,'Paste your export here'!$AG$2:$AG$301,0))&amp;"",""))</f>
        <v/>
      </c>
      <c r="Q251" s="22">
        <f>IF($M251&lt;&gt;"Yes","",IF(UPPER(TRIM($F251&amp;""))="YES",TRIM($I251&amp;""),IFERROR(INDEX('Paste your export here'!$AM$2:$AM$301,MATCH($A251,'Paste your export here'!$AG$2:$AG$301,0))&amp;"","")))</f>
        <v/>
      </c>
      <c r="R251" s="22">
        <f>IF(N($K251)=0,"",IFERROR(INDEX('Paste your export here'!$AN$2:$AN$301,MATCH($A251,'Paste your export here'!$AG$2:$AG$301,0))&amp;"",""))</f>
        <v/>
      </c>
      <c r="S251" s="21">
        <f>IF($A251&amp;$B251="","",IF($L251="No",IF(TRIM($E251&amp;"")="","Not invited yet","Chase reply"),IF(AND(ISNUMBER($C251),N($N251)&gt;$C251),"Over party size",IF(AND($P251&lt;&gt;"",UPPER(TRIM($D251&amp;""))&lt;&gt;"YES"),"Check plus-one",IF(N($K251)&gt;1,"Two replies","")))))</f>
        <v/>
      </c>
      <c r="T251" s="22">
        <f>IF(OR($A251="",TRIM(Settings!$B$2&amp;"")=""),"",TRIM(Settings!$B$2)&amp;IF(ISNUMBER(FIND("?",Settings!$B$2)),"&amp;","?")&amp;TRIM(Settings!$B$3)&amp;"="&amp;TRIM($A251))</f>
        <v/>
      </c>
    </row>
    <row r="252">
      <c r="A252" s="23" t="n"/>
      <c r="B252" s="24" t="n"/>
      <c r="C252" s="23" t="n"/>
      <c r="D252" s="23" t="n"/>
      <c r="E252" s="25" t="n"/>
      <c r="F252" s="23" t="n"/>
      <c r="G252" s="23" t="n"/>
      <c r="H252" s="24" t="n"/>
      <c r="I252" s="24" t="n"/>
      <c r="J252" s="24" t="n"/>
      <c r="K252" s="21">
        <f>IF($A252="","",COUNTIF('Paste your export here'!$AE$2:$AE$301,$A252))</f>
        <v/>
      </c>
      <c r="L252" s="21">
        <f>IF($A252&amp;$B252="","",IF(OR(TRIM($F252&amp;"")&lt;&gt;"",N($K252)&gt;0),"Yes","No"))</f>
        <v/>
      </c>
      <c r="M252" s="21">
        <f>IF(UPPER(TRIM($F252&amp;""))="YES","Yes",IF(UPPER(TRIM($F252&amp;""))="NO","No",IF(N($K252)&gt;0,IFERROR(INDEX('Paste your export here'!$AI$2:$AI$301,MATCH($A252,'Paste your export here'!$AG$2:$AG$301,0)),""),"")))</f>
        <v/>
      </c>
      <c r="N252" s="21">
        <f>IF($M252="Yes",IF(UPPER(TRIM($F252&amp;""))="YES",MAX(1,N($G252)),IFERROR(INDEX('Paste your export here'!$AO$2:$AO$301,MATCH($A252,'Paste your export here'!$AG$2:$AG$301,0)),1)),IF($M252="No",0,""))</f>
        <v/>
      </c>
      <c r="O252" s="22">
        <f>IF($M252&lt;&gt;"Yes","",IF(UPPER(TRIM($F252&amp;""))="YES",TRIM($H252&amp;""),IFERROR(INDEX('Paste your export here'!$AL$2:$AL$301,MATCH($A252,'Paste your export here'!$AG$2:$AG$301,0))&amp;"","")))</f>
        <v/>
      </c>
      <c r="P252" s="22">
        <f>IF(OR($M252&lt;&gt;"Yes",UPPER(TRIM($F252&amp;""))="YES"),"",IFERROR(INDEX('Paste your export here'!$AK$2:$AK$301,MATCH($A252,'Paste your export here'!$AG$2:$AG$301,0))&amp;"",""))</f>
        <v/>
      </c>
      <c r="Q252" s="22">
        <f>IF($M252&lt;&gt;"Yes","",IF(UPPER(TRIM($F252&amp;""))="YES",TRIM($I252&amp;""),IFERROR(INDEX('Paste your export here'!$AM$2:$AM$301,MATCH($A252,'Paste your export here'!$AG$2:$AG$301,0))&amp;"","")))</f>
        <v/>
      </c>
      <c r="R252" s="22">
        <f>IF(N($K252)=0,"",IFERROR(INDEX('Paste your export here'!$AN$2:$AN$301,MATCH($A252,'Paste your export here'!$AG$2:$AG$301,0))&amp;"",""))</f>
        <v/>
      </c>
      <c r="S252" s="21">
        <f>IF($A252&amp;$B252="","",IF($L252="No",IF(TRIM($E252&amp;"")="","Not invited yet","Chase reply"),IF(AND(ISNUMBER($C252),N($N252)&gt;$C252),"Over party size",IF(AND($P252&lt;&gt;"",UPPER(TRIM($D252&amp;""))&lt;&gt;"YES"),"Check plus-one",IF(N($K252)&gt;1,"Two replies","")))))</f>
        <v/>
      </c>
      <c r="T252" s="22">
        <f>IF(OR($A252="",TRIM(Settings!$B$2&amp;"")=""),"",TRIM(Settings!$B$2)&amp;IF(ISNUMBER(FIND("?",Settings!$B$2)),"&amp;","?")&amp;TRIM(Settings!$B$3)&amp;"="&amp;TRIM($A252))</f>
        <v/>
      </c>
    </row>
  </sheetData>
  <autoFilter ref="A2:T252"/>
  <conditionalFormatting sqref="A3:S252">
    <cfRule type="expression" priority="1" dxfId="0">
      <formula>$S3&lt;&gt;""</formula>
    </cfRule>
  </conditionalFormatting>
  <dataValidations count="5">
    <dataValidation sqref="D3:D252" showDropDown="0" showInputMessage="0" showErrorMessage="1" allowBlank="1" errorTitle="Yes or No" error="Type Yes or No." type="list" errorStyle="warning">
      <formula1>"Yes,No"</formula1>
    </dataValidation>
    <dataValidation sqref="F3:F252" showDropDown="0" showInputMessage="0" showErrorMessage="1" allowBlank="1" errorTitle="Yes or No" error="Type Yes or No." type="list" errorStyle="warning">
      <formula1>"Yes,No"</formula1>
    </dataValidation>
    <dataValidation sqref="C3:C252" showDropDown="0" showInputMessage="0" showErrorMessage="1" allowBlank="1" errorTitle="People" error="Type a whole number of people." type="whole" errorStyle="warning" operator="between">
      <formula1>0</formula1>
      <formula2>50</formula2>
    </dataValidation>
    <dataValidation sqref="G3:G252" showDropDown="0" showInputMessage="0" showErrorMessage="1" allowBlank="1" errorTitle="People" error="Type a whole number of people." type="whole" errorStyle="warning" operator="between">
      <formula1>0</formula1>
      <formula2>50</formula2>
    </dataValidation>
    <dataValidation sqref="H3:I252" showDropDown="0" showInputMessage="0" showErrorMessage="1" allowBlank="1" errorTitle="Meal" error="Pick a meal from the Settings list." type="list" errorStyle="warning">
      <formula1>Settings!$B$17:$B$22</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4B2E83"/>
    <outlinePr summaryBelow="1" summaryRight="1"/>
    <pageSetUpPr/>
  </sheetPr>
  <dimension ref="A1:E20"/>
  <sheetViews>
    <sheetView workbookViewId="0">
      <selection activeCell="A1" sqref="A1"/>
    </sheetView>
  </sheetViews>
  <sheetFormatPr baseColWidth="8" defaultRowHeight="15"/>
  <cols>
    <col width="38" customWidth="1" min="1" max="1"/>
    <col width="14" customWidth="1" min="2" max="2"/>
    <col width="4" customWidth="1" min="3" max="3"/>
    <col width="34" customWidth="1" min="4" max="4"/>
    <col width="12" customWidth="1" min="5" max="5"/>
  </cols>
  <sheetData>
    <row r="1">
      <c r="A1" s="26" t="inlineStr">
        <is>
          <t>RSVP totals</t>
        </is>
      </c>
    </row>
    <row r="3" ht="32" customHeight="1">
      <c r="A3" s="4" t="inlineStr">
        <is>
          <t>Count</t>
        </is>
      </c>
      <c r="B3" s="4" t="inlineStr">
        <is>
          <t>Number</t>
        </is>
      </c>
      <c r="D3" s="4" t="inlineStr">
        <is>
          <t>Meal (online and typed replies)</t>
        </is>
      </c>
      <c r="E3" s="4" t="inlineStr">
        <is>
          <t>Plates</t>
        </is>
      </c>
    </row>
    <row r="4">
      <c r="A4" s="27" t="inlineStr">
        <is>
          <t>Invitations on your list</t>
        </is>
      </c>
      <c r="B4" s="28">
        <f>SUMPRODUCT((LEN(TRIM('Guest list'!$B$3:$B$252&amp;""))&gt;0)*1)</f>
        <v/>
      </c>
      <c r="D4" s="22">
        <f>IF(Settings!$B$17="","",Settings!$B$17)</f>
        <v/>
      </c>
      <c r="E4" s="21">
        <f>IF(D4="","",COUNTIFS('Guest list'!$O$3:$O$252,D4,'Guest list'!$M$3:$M$252,"Yes")+COUNTIFS('Guest list'!$Q$3:$Q$252,D4,'Guest list'!$M$3:$M$252,"Yes"))</f>
        <v/>
      </c>
    </row>
    <row r="5">
      <c r="A5" s="27" t="inlineStr">
        <is>
          <t>Invitations sent</t>
        </is>
      </c>
      <c r="B5" s="28">
        <f>SUMPRODUCT((LEN(TRIM('Guest list'!$B$3:$B$252&amp;""))&gt;0)*(LEN(TRIM('Guest list'!$E$3:$E$252&amp;""))&gt;0))</f>
        <v/>
      </c>
      <c r="D5" s="22">
        <f>IF(Settings!$B$18="","",Settings!$B$18)</f>
        <v/>
      </c>
      <c r="E5" s="21">
        <f>IF(D5="","",COUNTIFS('Guest list'!$O$3:$O$252,D5,'Guest list'!$M$3:$M$252,"Yes")+COUNTIFS('Guest list'!$Q$3:$Q$252,D5,'Guest list'!$M$3:$M$252,"Yes"))</f>
        <v/>
      </c>
    </row>
    <row r="6">
      <c r="A6" s="27" t="inlineStr">
        <is>
          <t>Seats on invitations sent</t>
        </is>
      </c>
      <c r="B6" s="28">
        <f>SUMPRODUCT((LEN(TRIM('Guest list'!$E$3:$E$252&amp;""))&gt;0)*(LEN(TRIM('Guest list'!$B$3:$B$252&amp;""))&gt;0),'Guest list'!$C$3:$C$252)</f>
        <v/>
      </c>
      <c r="D6" s="22">
        <f>IF(Settings!$B$19="","",Settings!$B$19)</f>
        <v/>
      </c>
      <c r="E6" s="21">
        <f>IF(D6="","",COUNTIFS('Guest list'!$O$3:$O$252,D6,'Guest list'!$M$3:$M$252,"Yes")+COUNTIFS('Guest list'!$Q$3:$Q$252,D6,'Guest list'!$M$3:$M$252,"Yes"))</f>
        <v/>
      </c>
    </row>
    <row r="7">
      <c r="A7" s="27" t="inlineStr">
        <is>
          <t>Invitations replied</t>
        </is>
      </c>
      <c r="B7" s="28">
        <f>COUNTIF('Guest list'!$L$3:$L$252,"Yes")</f>
        <v/>
      </c>
      <c r="D7" s="22">
        <f>IF(Settings!$B$20="","",Settings!$B$20)</f>
        <v/>
      </c>
      <c r="E7" s="21">
        <f>IF(D7="","",COUNTIFS('Guest list'!$O$3:$O$252,D7,'Guest list'!$M$3:$M$252,"Yes")+COUNTIFS('Guest list'!$Q$3:$Q$252,D7,'Guest list'!$M$3:$M$252,"Yes"))</f>
        <v/>
      </c>
    </row>
    <row r="8">
      <c r="A8" s="27" t="inlineStr">
        <is>
          <t>Reply rate (of invitations sent)</t>
        </is>
      </c>
      <c r="B8" s="29">
        <f>IF(B5=0,"",B7/B5)</f>
        <v/>
      </c>
      <c r="D8" s="22">
        <f>IF(Settings!$B$21="","",Settings!$B$21)</f>
        <v/>
      </c>
      <c r="E8" s="21">
        <f>IF(D8="","",COUNTIFS('Guest list'!$O$3:$O$252,D8,'Guest list'!$M$3:$M$252,"Yes")+COUNTIFS('Guest list'!$Q$3:$Q$252,D8,'Guest list'!$M$3:$M$252,"Yes"))</f>
        <v/>
      </c>
    </row>
    <row r="9">
      <c r="A9" s="27" t="inlineStr">
        <is>
          <t>Invitations coming</t>
        </is>
      </c>
      <c r="B9" s="28">
        <f>COUNTIF('Guest list'!$M$3:$M$252,"Yes")</f>
        <v/>
      </c>
      <c r="D9" s="22">
        <f>IF(Settings!$B$22="","",Settings!$B$22)</f>
        <v/>
      </c>
      <c r="E9" s="21">
        <f>IF(D9="","",COUNTIFS('Guest list'!$O$3:$O$252,D9,'Guest list'!$M$3:$M$252,"Yes")+COUNTIFS('Guest list'!$Q$3:$Q$252,D9,'Guest list'!$M$3:$M$252,"Yes"))</f>
        <v/>
      </c>
    </row>
    <row r="10">
      <c r="A10" s="27" t="inlineStr">
        <is>
          <t>Invitations not coming</t>
        </is>
      </c>
      <c r="B10" s="28">
        <f>COUNTIF('Guest list'!$M$3:$M$252,"No")</f>
        <v/>
      </c>
      <c r="D10" s="11" t="inlineStr">
        <is>
          <t>All meals chosen</t>
        </is>
      </c>
      <c r="E10" s="30">
        <f>SUM(E4:E9)</f>
        <v/>
      </c>
    </row>
    <row r="11">
      <c r="A11" s="27" t="inlineStr">
        <is>
          <t>Headcount (people coming)</t>
        </is>
      </c>
      <c r="B11" s="28">
        <f>SUM('Guest list'!$N$3:$N$252)</f>
        <v/>
      </c>
      <c r="D11" s="11" t="inlineStr">
        <is>
          <t>People coming with no meal chosen</t>
        </is>
      </c>
      <c r="E11" s="30">
        <f>MAX(0,B11-E10)</f>
        <v/>
      </c>
    </row>
    <row r="12">
      <c r="A12" s="27" t="inlineStr">
        <is>
          <t>Plus-ones named</t>
        </is>
      </c>
      <c r="B12" s="28">
        <f>SUMPRODUCT((LEN('Guest list'!$P$3:$P$252&amp;"")&gt;0)*('Guest list'!$M$3:$M$252="Yes"))</f>
        <v/>
      </c>
    </row>
    <row r="13">
      <c r="A13" s="27" t="inlineStr">
        <is>
          <t>Invitations to chase</t>
        </is>
      </c>
      <c r="B13" s="28">
        <f>COUNTIF('Guest list'!$S$3:$S$252,"Chase reply")</f>
        <v/>
      </c>
      <c r="D13" s="31" t="inlineStr">
        <is>
          <t>Meals come from the meal and plus-one meal answers of guests who are coming, online or typed on Guest list.</t>
        </is>
      </c>
    </row>
    <row r="14">
      <c r="A14" s="27" t="inlineStr">
        <is>
          <t>Seats still to hear from</t>
        </is>
      </c>
      <c r="B14" s="28">
        <f>SUMIF('Guest list'!$S$3:$S$252,"Chase reply",'Guest list'!$C$3:$C$252)</f>
        <v/>
      </c>
    </row>
    <row r="15">
      <c r="A15" s="27" t="inlineStr">
        <is>
          <t>Not invited yet</t>
        </is>
      </c>
      <c r="B15" s="28">
        <f>COUNTIF('Guest list'!$S$3:$S$252,"Not invited yet")</f>
        <v/>
      </c>
    </row>
    <row r="16">
      <c r="A16" s="27" t="inlineStr">
        <is>
          <t>Rows to check</t>
        </is>
      </c>
      <c r="B16" s="28">
        <f>COUNTIF('Guest list'!$S$3:$S$252,"Over party size")+COUNTIF('Guest list'!$S$3:$S$252,"Check plus-one")+COUNTIF('Guest list'!$S$3:$S$252,"Two replies")</f>
        <v/>
      </c>
    </row>
    <row r="17">
      <c r="A17" s="27" t="inlineStr">
        <is>
          <t>Online replies matched by name</t>
        </is>
      </c>
      <c r="B17" s="28">
        <f>COUNTIF('Paste your export here'!$AF$2:$AF$301,"Name")</f>
        <v/>
      </c>
    </row>
    <row r="18">
      <c r="A18" s="27" t="inlineStr">
        <is>
          <t>Online replies not on your list</t>
        </is>
      </c>
      <c r="B18" s="28">
        <f>COUNTIF('Paste your export here'!$AF$2:$AF$301,"Code not on list")+COUNTIF('Paste your export here'!$AF$2:$AF$301,"No match")</f>
        <v/>
      </c>
    </row>
    <row r="20">
      <c r="A20" s="15" t="inlineStr">
        <is>
          <t>Made by HornetForms, https://hornetforms.com/blog/rsvp-tracker</t>
        </is>
      </c>
    </row>
  </sheetData>
  <mergeCells count="1">
    <mergeCell ref="D13:E15"/>
  </mergeCell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tabColor rgb="00F5B83D"/>
    <outlinePr summaryBelow="1" summaryRight="1"/>
    <pageSetUpPr/>
  </sheetPr>
  <dimension ref="A1:AO3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0" customWidth="1" min="1" max="1"/>
    <col width="20" customWidth="1" min="2" max="2"/>
    <col width="20" customWidth="1" min="3" max="3"/>
    <col width="20" customWidth="1" min="4" max="4"/>
    <col width="20" customWidth="1" min="5" max="5"/>
    <col width="20" customWidth="1" min="6" max="6"/>
    <col width="20" customWidth="1" min="7" max="7"/>
    <col width="20" customWidth="1" min="8" max="8"/>
    <col width="20" customWidth="1" min="9" max="9"/>
    <col width="20" customWidth="1" min="10" max="10"/>
    <col width="20" customWidth="1" min="11" max="11"/>
    <col width="20" customWidth="1" min="12" max="12"/>
    <col width="20" customWidth="1" min="13" max="13"/>
    <col width="20" customWidth="1" min="14" max="14"/>
    <col width="20" customWidth="1" min="15" max="15"/>
    <col width="20" customWidth="1" min="16" max="16"/>
    <col width="20" customWidth="1" min="17" max="17"/>
    <col width="20" customWidth="1" min="18" max="18"/>
    <col width="20" customWidth="1" min="19" max="19"/>
    <col width="20" customWidth="1" min="20" max="20"/>
    <col width="20" customWidth="1" min="21" max="21"/>
    <col width="20" customWidth="1" min="22" max="22"/>
    <col width="20" customWidth="1" min="23" max="23"/>
    <col width="20" customWidth="1" min="24" max="24"/>
    <col width="20" customWidth="1" min="25" max="25"/>
    <col width="20" customWidth="1" min="26" max="26"/>
    <col width="2" customWidth="1" min="27" max="27"/>
    <col width="17" customWidth="1" min="28" max="28"/>
    <col width="17" customWidth="1" min="29" max="29"/>
    <col width="17" customWidth="1" min="30" max="30"/>
    <col width="17" customWidth="1" min="31" max="31"/>
    <col width="17" customWidth="1" min="32" max="32"/>
    <col width="17" customWidth="1" min="33" max="33"/>
    <col width="17" customWidth="1" min="34" max="34"/>
    <col width="17" customWidth="1" min="35" max="35"/>
    <col width="17" customWidth="1" min="36" max="36"/>
    <col width="17" customWidth="1" min="37" max="37"/>
    <col width="17" customWidth="1" min="38" max="38"/>
    <col width="17" customWidth="1" min="39" max="39"/>
    <col width="17" customWidth="1" min="40" max="40"/>
    <col width="17" customWidth="1" min="41" max="41"/>
  </cols>
  <sheetData>
    <row r="1" ht="60" customHeight="1">
      <c r="A1" s="4" t="inlineStr">
        <is>
          <t>Response ID</t>
        </is>
      </c>
      <c r="B1" s="4" t="inlineStr">
        <is>
          <t>Submitted at</t>
        </is>
      </c>
      <c r="C1" s="4" t="inlineStr">
        <is>
          <t>Started at</t>
        </is>
      </c>
      <c r="D1" s="4" t="inlineStr">
        <is>
          <t>Your name</t>
        </is>
      </c>
      <c r="E1" s="4" t="inlineStr">
        <is>
          <t>Will you attend?</t>
        </is>
      </c>
      <c r="F1" s="4" t="inlineStr">
        <is>
          <t>Number of guests</t>
        </is>
      </c>
      <c r="G1" s="4" t="inlineStr">
        <is>
          <t>Meal choice</t>
        </is>
      </c>
      <c r="H1" s="4" t="inlineStr">
        <is>
          <t>Plus-one's name</t>
        </is>
      </c>
      <c r="I1" s="4" t="inlineStr">
        <is>
          <t>Plus-one's meal</t>
        </is>
      </c>
      <c r="J1" s="4" t="inlineStr">
        <is>
          <t>Anything we should know?</t>
        </is>
      </c>
      <c r="K1" s="4" t="inlineStr">
        <is>
          <t>guest_code</t>
        </is>
      </c>
      <c r="L1" s="4" t="inlineStr">
        <is>
          <t>Form version</t>
        </is>
      </c>
      <c r="M1" s="4" t="n"/>
      <c r="N1" s="4" t="n"/>
      <c r="O1" s="4" t="n"/>
      <c r="P1" s="4" t="n"/>
      <c r="Q1" s="4" t="n"/>
      <c r="R1" s="4" t="n"/>
      <c r="S1" s="4" t="n"/>
      <c r="T1" s="4" t="n"/>
      <c r="U1" s="4" t="n"/>
      <c r="V1" s="4" t="n"/>
      <c r="W1" s="4" t="n"/>
      <c r="X1" s="4" t="n"/>
      <c r="Y1" s="4" t="n"/>
      <c r="Z1" s="4" t="n"/>
      <c r="AA1" s="32" t="n"/>
      <c r="AB1" s="17" t="inlineStr">
        <is>
          <t>Guest code (worked out)</t>
        </is>
      </c>
      <c r="AC1" s="17" t="inlineStr">
        <is>
          <t>Name (worked out)</t>
        </is>
      </c>
      <c r="AD1" s="17" t="inlineStr">
        <is>
          <t>Time (worked out)</t>
        </is>
      </c>
      <c r="AE1" s="17" t="inlineStr">
        <is>
          <t>Matched to code (worked out)</t>
        </is>
      </c>
      <c r="AF1" s="17" t="inlineStr">
        <is>
          <t>Matched by (worked out)</t>
        </is>
      </c>
      <c r="AG1" s="17" t="inlineStr">
        <is>
          <t>Newest reply for code (worked out)</t>
        </is>
      </c>
      <c r="AH1" s="17" t="inlineStr">
        <is>
          <t>Coming answer (worked out)</t>
        </is>
      </c>
      <c r="AI1" s="17" t="inlineStr">
        <is>
          <t>Coming (worked out)</t>
        </is>
      </c>
      <c r="AJ1" s="17" t="inlineStr">
        <is>
          <t>How many (worked out)</t>
        </is>
      </c>
      <c r="AK1" s="17" t="inlineStr">
        <is>
          <t>Plus-one (worked out)</t>
        </is>
      </c>
      <c r="AL1" s="17" t="inlineStr">
        <is>
          <t>Meal (worked out)</t>
        </is>
      </c>
      <c r="AM1" s="17" t="inlineStr">
        <is>
          <t>Plus-one meal (worked out)</t>
        </is>
      </c>
      <c r="AN1" s="17" t="inlineStr">
        <is>
          <t>Notes (worked out)</t>
        </is>
      </c>
      <c r="AO1" s="17" t="inlineStr">
        <is>
          <t>Headcount (worked out)</t>
        </is>
      </c>
    </row>
    <row r="2">
      <c r="A2" s="33" t="inlineStr">
        <is>
          <t>EXAMPLE-01 (delete me)</t>
        </is>
      </c>
      <c r="B2" s="33" t="inlineStr">
        <is>
          <t>2027-04-02T19:10:00.000Z</t>
        </is>
      </c>
      <c r="C2" s="33" t="inlineStr">
        <is>
          <t>2027-04-02T19:07:00.000Z</t>
        </is>
      </c>
      <c r="D2" s="33" t="inlineStr">
        <is>
          <t>Maria Garcia</t>
        </is>
      </c>
      <c r="E2" s="33" t="inlineStr">
        <is>
          <t>Yes</t>
        </is>
      </c>
      <c r="F2" s="33" t="inlineStr">
        <is>
          <t>3</t>
        </is>
      </c>
      <c r="G2" s="33" t="inlineStr">
        <is>
          <t>Chicken</t>
        </is>
      </c>
      <c r="H2" s="33" t="n"/>
      <c r="I2" s="33" t="n"/>
      <c r="J2" s="33" t="inlineStr">
        <is>
          <t>Two kids' plates, please</t>
        </is>
      </c>
      <c r="K2" s="33" t="inlineStr">
        <is>
          <t>G001</t>
        </is>
      </c>
      <c r="L2" s="33" t="n">
        <v>1</v>
      </c>
      <c r="AB2" s="34">
        <f>IF(TRIM(Settings!$B$3&amp;"")="","",IFERROR(TRIM(INDEX($A2:$Z2,MATCH(Settings!$B$3,$A$1:$Z$1,0))&amp;""),""))</f>
        <v/>
      </c>
      <c r="AC2" s="34">
        <f>IF(TRIM(Settings!$B$4&amp;"")="","",IFERROR(TRIM(INDEX($A2:$Z2,MATCH(Settings!$B$4,$A$1:$Z$1,0))&amp;""),""))</f>
        <v/>
      </c>
      <c r="AD2" s="35">
        <f>IF(COUNTA($A2:$Z2)=0,0,IFERROR((IF(ISNUMBER(INDEX($A2:$Z2,MATCH(Settings!$B$13,$A$1:$Z$1,0))),INDEX($A2:$Z2,MATCH(Settings!$B$13,$A$1:$Z$1,0)),DATE(VALUE(LEFT(IF(TRIM(Settings!$B$13&amp;"")="","",IFERROR(TRIM(INDEX($A2:$Z2,MATCH(Settings!$B$13,$A$1:$Z$1,0))&amp;""),"")),4)),VALUE(MID(IF(TRIM(Settings!$B$13&amp;"")="","",IFERROR(TRIM(INDEX($A2:$Z2,MATCH(Settings!$B$13,$A$1:$Z$1,0))&amp;""),"")),6,2)),VALUE(MID(IF(TRIM(Settings!$B$13&amp;"")="","",IFERROR(TRIM(INDEX($A2:$Z2,MATCH(Settings!$B$13,$A$1:$Z$1,0))&amp;""),"")),9,2)))+TIME(VALUE(MID(IF(TRIM(Settings!$B$13&amp;"")="","",IFERROR(TRIM(INDEX($A2:$Z2,MATCH(Settings!$B$13,$A$1:$Z$1,0))&amp;""),"")),12,2)),VALUE(MID(IF(TRIM(Settings!$B$13&amp;"")="","",IFERROR(TRIM(INDEX($A2:$Z2,MATCH(Settings!$B$13,$A$1:$Z$1,0))&amp;""),"")),15,2)),VALUE(MID(IF(TRIM(Settings!$B$13&amp;"")="","",IFERROR(TRIM(INDEX($A2:$Z2,MATCH(Settings!$B$13,$A$1:$Z$1,0))&amp;""),"")),18,2)))))*1,0))</f>
        <v/>
      </c>
      <c r="AE2" s="34">
        <f>IF(COUNTA($A2:$Z2)=0,"",IF($AB2&lt;&gt;"",$AB2,IF($AC2="","",IFERROR(INDEX('Guest list'!$A$3:$A$252,MATCH($AC2,'Guest list'!$B$3:$B$252,0))&amp;"",""))))</f>
        <v/>
      </c>
      <c r="AF2" s="34">
        <f>IF(COUNTA($A2:$Z2)=0,"",IF($AB2&lt;&gt;"",IF(COUNTIF('Guest list'!$A$3:$A$252,$AB2)&gt;0,"Code","Code not on list"),IF($AE2&lt;&gt;"","Name","No match")))</f>
        <v/>
      </c>
      <c r="AG2" s="34">
        <f>IF($AE2="","",IF(SUMPRODUCT(($AE$2:$AE$301=$AE2)*(($AD$2:$AD$301&gt;$AD2)*1+($AD$2:$AD$301=$AD2)*(ROW($AE$2:$AE$301)&gt;ROW($AE2))))=0,$AE2,""))</f>
        <v/>
      </c>
      <c r="AH2" s="34">
        <f>IF(TRIM(Settings!$B$5&amp;"")="","",IFERROR(TRIM(INDEX($A2:$Z2,MATCH(Settings!$B$5,$A$1:$Z$1,0))&amp;""),""))</f>
        <v/>
      </c>
      <c r="AI2" s="34">
        <f>IF($AH2="","",IF(UPPER($AH2)=UPPER(TRIM(Settings!$B$6&amp;"")),"Yes","No"))</f>
        <v/>
      </c>
      <c r="AJ2" s="34">
        <f>IFERROR(VALUE(IF(TRIM(Settings!$B$7&amp;"")="","",IFERROR(TRIM(INDEX($A2:$Z2,MATCH(Settings!$B$7,$A$1:$Z$1,0))&amp;""),""))),"")</f>
        <v/>
      </c>
      <c r="AK2" s="34">
        <f>IF(TRIM(Settings!$B$10&amp;"")="","",IFERROR(TRIM(INDEX($A2:$Z2,MATCH(Settings!$B$10,$A$1:$Z$1,0))&amp;""),""))</f>
        <v/>
      </c>
      <c r="AL2" s="34">
        <f>IF(TRIM(Settings!$B$9&amp;"")="","",IFERROR(TRIM(INDEX($A2:$Z2,MATCH(Settings!$B$9,$A$1:$Z$1,0))&amp;""),""))</f>
        <v/>
      </c>
      <c r="AM2" s="34">
        <f>IF(TRIM(Settings!$B$11&amp;"")="","",IFERROR(TRIM(INDEX($A2:$Z2,MATCH(Settings!$B$11,$A$1:$Z$1,0))&amp;""),""))</f>
        <v/>
      </c>
      <c r="AN2" s="34">
        <f>IF(TRIM(Settings!$B$12&amp;"")="","",IFERROR(TRIM(INDEX($A2:$Z2,MATCH(Settings!$B$12,$A$1:$Z$1,0))&amp;""),""))</f>
        <v/>
      </c>
      <c r="AO2" s="34">
        <f>IF($AI2="Yes",MAX(1+IF($AK2&lt;&gt;"",1,0),N($AJ2)+IF(UPPER(TRIM(Settings!$B$8&amp;""))="N",1,0)),IF($AI2="No",0,""))</f>
        <v/>
      </c>
    </row>
    <row r="3">
      <c r="A3" s="33" t="inlineStr">
        <is>
          <t>EXAMPLE-02 (delete me)</t>
        </is>
      </c>
      <c r="B3" s="33" t="inlineStr">
        <is>
          <t>2027-04-02T20:10:00.000Z</t>
        </is>
      </c>
      <c r="C3" s="33" t="inlineStr">
        <is>
          <t>2027-04-02T20:07:00.000Z</t>
        </is>
      </c>
      <c r="D3" s="33" t="inlineStr">
        <is>
          <t>Priya Rao</t>
        </is>
      </c>
      <c r="E3" s="33" t="inlineStr">
        <is>
          <t>Yes</t>
        </is>
      </c>
      <c r="F3" s="33" t="inlineStr">
        <is>
          <t>1</t>
        </is>
      </c>
      <c r="G3" s="33" t="inlineStr">
        <is>
          <t>Vegetarian</t>
        </is>
      </c>
      <c r="H3" s="33" t="inlineStr">
        <is>
          <t>Sam Lee</t>
        </is>
      </c>
      <c r="I3" s="33" t="inlineStr">
        <is>
          <t>Fish</t>
        </is>
      </c>
      <c r="J3" s="33" t="n"/>
      <c r="K3" s="33" t="inlineStr">
        <is>
          <t>G002</t>
        </is>
      </c>
      <c r="L3" s="33" t="n">
        <v>1</v>
      </c>
      <c r="AB3" s="34">
        <f>IF(TRIM(Settings!$B$3&amp;"")="","",IFERROR(TRIM(INDEX($A3:$Z3,MATCH(Settings!$B$3,$A$1:$Z$1,0))&amp;""),""))</f>
        <v/>
      </c>
      <c r="AC3" s="34">
        <f>IF(TRIM(Settings!$B$4&amp;"")="","",IFERROR(TRIM(INDEX($A3:$Z3,MATCH(Settings!$B$4,$A$1:$Z$1,0))&amp;""),""))</f>
        <v/>
      </c>
      <c r="AD3" s="35">
        <f>IF(COUNTA($A3:$Z3)=0,0,IFERROR((IF(ISNUMBER(INDEX($A3:$Z3,MATCH(Settings!$B$13,$A$1:$Z$1,0))),INDEX($A3:$Z3,MATCH(Settings!$B$13,$A$1:$Z$1,0)),DATE(VALUE(LEFT(IF(TRIM(Settings!$B$13&amp;"")="","",IFERROR(TRIM(INDEX($A3:$Z3,MATCH(Settings!$B$13,$A$1:$Z$1,0))&amp;""),"")),4)),VALUE(MID(IF(TRIM(Settings!$B$13&amp;"")="","",IFERROR(TRIM(INDEX($A3:$Z3,MATCH(Settings!$B$13,$A$1:$Z$1,0))&amp;""),"")),6,2)),VALUE(MID(IF(TRIM(Settings!$B$13&amp;"")="","",IFERROR(TRIM(INDEX($A3:$Z3,MATCH(Settings!$B$13,$A$1:$Z$1,0))&amp;""),"")),9,2)))+TIME(VALUE(MID(IF(TRIM(Settings!$B$13&amp;"")="","",IFERROR(TRIM(INDEX($A3:$Z3,MATCH(Settings!$B$13,$A$1:$Z$1,0))&amp;""),"")),12,2)),VALUE(MID(IF(TRIM(Settings!$B$13&amp;"")="","",IFERROR(TRIM(INDEX($A3:$Z3,MATCH(Settings!$B$13,$A$1:$Z$1,0))&amp;""),"")),15,2)),VALUE(MID(IF(TRIM(Settings!$B$13&amp;"")="","",IFERROR(TRIM(INDEX($A3:$Z3,MATCH(Settings!$B$13,$A$1:$Z$1,0))&amp;""),"")),18,2)))))*1,0))</f>
        <v/>
      </c>
      <c r="AE3" s="34">
        <f>IF(COUNTA($A3:$Z3)=0,"",IF($AB3&lt;&gt;"",$AB3,IF($AC3="","",IFERROR(INDEX('Guest list'!$A$3:$A$252,MATCH($AC3,'Guest list'!$B$3:$B$252,0))&amp;"",""))))</f>
        <v/>
      </c>
      <c r="AF3" s="34">
        <f>IF(COUNTA($A3:$Z3)=0,"",IF($AB3&lt;&gt;"",IF(COUNTIF('Guest list'!$A$3:$A$252,$AB3)&gt;0,"Code","Code not on list"),IF($AE3&lt;&gt;"","Name","No match")))</f>
        <v/>
      </c>
      <c r="AG3" s="34">
        <f>IF($AE3="","",IF(SUMPRODUCT(($AE$2:$AE$301=$AE3)*(($AD$2:$AD$301&gt;$AD3)*1+($AD$2:$AD$301=$AD3)*(ROW($AE$2:$AE$301)&gt;ROW($AE3))))=0,$AE3,""))</f>
        <v/>
      </c>
      <c r="AH3" s="34">
        <f>IF(TRIM(Settings!$B$5&amp;"")="","",IFERROR(TRIM(INDEX($A3:$Z3,MATCH(Settings!$B$5,$A$1:$Z$1,0))&amp;""),""))</f>
        <v/>
      </c>
      <c r="AI3" s="34">
        <f>IF($AH3="","",IF(UPPER($AH3)=UPPER(TRIM(Settings!$B$6&amp;"")),"Yes","No"))</f>
        <v/>
      </c>
      <c r="AJ3" s="34">
        <f>IFERROR(VALUE(IF(TRIM(Settings!$B$7&amp;"")="","",IFERROR(TRIM(INDEX($A3:$Z3,MATCH(Settings!$B$7,$A$1:$Z$1,0))&amp;""),""))),"")</f>
        <v/>
      </c>
      <c r="AK3" s="34">
        <f>IF(TRIM(Settings!$B$10&amp;"")="","",IFERROR(TRIM(INDEX($A3:$Z3,MATCH(Settings!$B$10,$A$1:$Z$1,0))&amp;""),""))</f>
        <v/>
      </c>
      <c r="AL3" s="34">
        <f>IF(TRIM(Settings!$B$9&amp;"")="","",IFERROR(TRIM(INDEX($A3:$Z3,MATCH(Settings!$B$9,$A$1:$Z$1,0))&amp;""),""))</f>
        <v/>
      </c>
      <c r="AM3" s="34">
        <f>IF(TRIM(Settings!$B$11&amp;"")="","",IFERROR(TRIM(INDEX($A3:$Z3,MATCH(Settings!$B$11,$A$1:$Z$1,0))&amp;""),""))</f>
        <v/>
      </c>
      <c r="AN3" s="34">
        <f>IF(TRIM(Settings!$B$12&amp;"")="","",IFERROR(TRIM(INDEX($A3:$Z3,MATCH(Settings!$B$12,$A$1:$Z$1,0))&amp;""),""))</f>
        <v/>
      </c>
      <c r="AO3" s="34">
        <f>IF($AI3="Yes",MAX(1+IF($AK3&lt;&gt;"",1,0),N($AJ3)+IF(UPPER(TRIM(Settings!$B$8&amp;""))="N",1,0)),IF($AI3="No",0,""))</f>
        <v/>
      </c>
    </row>
    <row r="4">
      <c r="A4" s="33" t="inlineStr">
        <is>
          <t>EXAMPLE-03 (delete me)</t>
        </is>
      </c>
      <c r="B4" s="33" t="inlineStr">
        <is>
          <t>2027-04-03T09:10:00.000Z</t>
        </is>
      </c>
      <c r="C4" s="33" t="inlineStr">
        <is>
          <t>2027-04-03T09:07:00.000Z</t>
        </is>
      </c>
      <c r="D4" s="33" t="inlineStr">
        <is>
          <t>Ade Okafor</t>
        </is>
      </c>
      <c r="E4" s="33" t="inlineStr">
        <is>
          <t>No</t>
        </is>
      </c>
      <c r="F4" s="33" t="n"/>
      <c r="G4" s="33" t="n"/>
      <c r="H4" s="33" t="n"/>
      <c r="I4" s="33" t="n"/>
      <c r="J4" s="33" t="n"/>
      <c r="K4" s="33" t="inlineStr">
        <is>
          <t>G004</t>
        </is>
      </c>
      <c r="L4" s="33" t="n">
        <v>1</v>
      </c>
      <c r="AB4" s="34">
        <f>IF(TRIM(Settings!$B$3&amp;"")="","",IFERROR(TRIM(INDEX($A4:$Z4,MATCH(Settings!$B$3,$A$1:$Z$1,0))&amp;""),""))</f>
        <v/>
      </c>
      <c r="AC4" s="34">
        <f>IF(TRIM(Settings!$B$4&amp;"")="","",IFERROR(TRIM(INDEX($A4:$Z4,MATCH(Settings!$B$4,$A$1:$Z$1,0))&amp;""),""))</f>
        <v/>
      </c>
      <c r="AD4" s="35">
        <f>IF(COUNTA($A4:$Z4)=0,0,IFERROR((IF(ISNUMBER(INDEX($A4:$Z4,MATCH(Settings!$B$13,$A$1:$Z$1,0))),INDEX($A4:$Z4,MATCH(Settings!$B$13,$A$1:$Z$1,0)),DATE(VALUE(LEFT(IF(TRIM(Settings!$B$13&amp;"")="","",IFERROR(TRIM(INDEX($A4:$Z4,MATCH(Settings!$B$13,$A$1:$Z$1,0))&amp;""),"")),4)),VALUE(MID(IF(TRIM(Settings!$B$13&amp;"")="","",IFERROR(TRIM(INDEX($A4:$Z4,MATCH(Settings!$B$13,$A$1:$Z$1,0))&amp;""),"")),6,2)),VALUE(MID(IF(TRIM(Settings!$B$13&amp;"")="","",IFERROR(TRIM(INDEX($A4:$Z4,MATCH(Settings!$B$13,$A$1:$Z$1,0))&amp;""),"")),9,2)))+TIME(VALUE(MID(IF(TRIM(Settings!$B$13&amp;"")="","",IFERROR(TRIM(INDEX($A4:$Z4,MATCH(Settings!$B$13,$A$1:$Z$1,0))&amp;""),"")),12,2)),VALUE(MID(IF(TRIM(Settings!$B$13&amp;"")="","",IFERROR(TRIM(INDEX($A4:$Z4,MATCH(Settings!$B$13,$A$1:$Z$1,0))&amp;""),"")),15,2)),VALUE(MID(IF(TRIM(Settings!$B$13&amp;"")="","",IFERROR(TRIM(INDEX($A4:$Z4,MATCH(Settings!$B$13,$A$1:$Z$1,0))&amp;""),"")),18,2)))))*1,0))</f>
        <v/>
      </c>
      <c r="AE4" s="34">
        <f>IF(COUNTA($A4:$Z4)=0,"",IF($AB4&lt;&gt;"",$AB4,IF($AC4="","",IFERROR(INDEX('Guest list'!$A$3:$A$252,MATCH($AC4,'Guest list'!$B$3:$B$252,0))&amp;"",""))))</f>
        <v/>
      </c>
      <c r="AF4" s="34">
        <f>IF(COUNTA($A4:$Z4)=0,"",IF($AB4&lt;&gt;"",IF(COUNTIF('Guest list'!$A$3:$A$252,$AB4)&gt;0,"Code","Code not on list"),IF($AE4&lt;&gt;"","Name","No match")))</f>
        <v/>
      </c>
      <c r="AG4" s="34">
        <f>IF($AE4="","",IF(SUMPRODUCT(($AE$2:$AE$301=$AE4)*(($AD$2:$AD$301&gt;$AD4)*1+($AD$2:$AD$301=$AD4)*(ROW($AE$2:$AE$301)&gt;ROW($AE4))))=0,$AE4,""))</f>
        <v/>
      </c>
      <c r="AH4" s="34">
        <f>IF(TRIM(Settings!$B$5&amp;"")="","",IFERROR(TRIM(INDEX($A4:$Z4,MATCH(Settings!$B$5,$A$1:$Z$1,0))&amp;""),""))</f>
        <v/>
      </c>
      <c r="AI4" s="34">
        <f>IF($AH4="","",IF(UPPER($AH4)=UPPER(TRIM(Settings!$B$6&amp;"")),"Yes","No"))</f>
        <v/>
      </c>
      <c r="AJ4" s="34">
        <f>IFERROR(VALUE(IF(TRIM(Settings!$B$7&amp;"")="","",IFERROR(TRIM(INDEX($A4:$Z4,MATCH(Settings!$B$7,$A$1:$Z$1,0))&amp;""),""))),"")</f>
        <v/>
      </c>
      <c r="AK4" s="34">
        <f>IF(TRIM(Settings!$B$10&amp;"")="","",IFERROR(TRIM(INDEX($A4:$Z4,MATCH(Settings!$B$10,$A$1:$Z$1,0))&amp;""),""))</f>
        <v/>
      </c>
      <c r="AL4" s="34">
        <f>IF(TRIM(Settings!$B$9&amp;"")="","",IFERROR(TRIM(INDEX($A4:$Z4,MATCH(Settings!$B$9,$A$1:$Z$1,0))&amp;""),""))</f>
        <v/>
      </c>
      <c r="AM4" s="34">
        <f>IF(TRIM(Settings!$B$11&amp;"")="","",IFERROR(TRIM(INDEX($A4:$Z4,MATCH(Settings!$B$11,$A$1:$Z$1,0))&amp;""),""))</f>
        <v/>
      </c>
      <c r="AN4" s="34">
        <f>IF(TRIM(Settings!$B$12&amp;"")="","",IFERROR(TRIM(INDEX($A4:$Z4,MATCH(Settings!$B$12,$A$1:$Z$1,0))&amp;""),""))</f>
        <v/>
      </c>
      <c r="AO4" s="34">
        <f>IF($AI4="Yes",MAX(1+IF($AK4&lt;&gt;"",1,0),N($AJ4)+IF(UPPER(TRIM(Settings!$B$8&amp;""))="N",1,0)),IF($AI4="No",0,""))</f>
        <v/>
      </c>
    </row>
    <row r="5">
      <c r="A5" s="33" t="inlineStr">
        <is>
          <t>EXAMPLE-04 (delete me)</t>
        </is>
      </c>
      <c r="B5" s="33" t="inlineStr">
        <is>
          <t>2027-04-04T12:10:00.000Z</t>
        </is>
      </c>
      <c r="C5" s="33" t="inlineStr">
        <is>
          <t>2027-04-04T12:07:00.000Z</t>
        </is>
      </c>
      <c r="D5" s="33" t="inlineStr">
        <is>
          <t>Lena Novak (example)</t>
        </is>
      </c>
      <c r="E5" s="33" t="inlineStr">
        <is>
          <t>Yes</t>
        </is>
      </c>
      <c r="F5" s="33" t="inlineStr">
        <is>
          <t>1</t>
        </is>
      </c>
      <c r="G5" s="33" t="inlineStr">
        <is>
          <t>Fish</t>
        </is>
      </c>
      <c r="H5" s="33" t="n"/>
      <c r="I5" s="33" t="n"/>
      <c r="J5" s="33" t="n"/>
      <c r="K5" s="33" t="n"/>
      <c r="L5" s="33" t="n">
        <v>1</v>
      </c>
      <c r="AB5" s="34">
        <f>IF(TRIM(Settings!$B$3&amp;"")="","",IFERROR(TRIM(INDEX($A5:$Z5,MATCH(Settings!$B$3,$A$1:$Z$1,0))&amp;""),""))</f>
        <v/>
      </c>
      <c r="AC5" s="34">
        <f>IF(TRIM(Settings!$B$4&amp;"")="","",IFERROR(TRIM(INDEX($A5:$Z5,MATCH(Settings!$B$4,$A$1:$Z$1,0))&amp;""),""))</f>
        <v/>
      </c>
      <c r="AD5" s="35">
        <f>IF(COUNTA($A5:$Z5)=0,0,IFERROR((IF(ISNUMBER(INDEX($A5:$Z5,MATCH(Settings!$B$13,$A$1:$Z$1,0))),INDEX($A5:$Z5,MATCH(Settings!$B$13,$A$1:$Z$1,0)),DATE(VALUE(LEFT(IF(TRIM(Settings!$B$13&amp;"")="","",IFERROR(TRIM(INDEX($A5:$Z5,MATCH(Settings!$B$13,$A$1:$Z$1,0))&amp;""),"")),4)),VALUE(MID(IF(TRIM(Settings!$B$13&amp;"")="","",IFERROR(TRIM(INDEX($A5:$Z5,MATCH(Settings!$B$13,$A$1:$Z$1,0))&amp;""),"")),6,2)),VALUE(MID(IF(TRIM(Settings!$B$13&amp;"")="","",IFERROR(TRIM(INDEX($A5:$Z5,MATCH(Settings!$B$13,$A$1:$Z$1,0))&amp;""),"")),9,2)))+TIME(VALUE(MID(IF(TRIM(Settings!$B$13&amp;"")="","",IFERROR(TRIM(INDEX($A5:$Z5,MATCH(Settings!$B$13,$A$1:$Z$1,0))&amp;""),"")),12,2)),VALUE(MID(IF(TRIM(Settings!$B$13&amp;"")="","",IFERROR(TRIM(INDEX($A5:$Z5,MATCH(Settings!$B$13,$A$1:$Z$1,0))&amp;""),"")),15,2)),VALUE(MID(IF(TRIM(Settings!$B$13&amp;"")="","",IFERROR(TRIM(INDEX($A5:$Z5,MATCH(Settings!$B$13,$A$1:$Z$1,0))&amp;""),"")),18,2)))))*1,0))</f>
        <v/>
      </c>
      <c r="AE5" s="34">
        <f>IF(COUNTA($A5:$Z5)=0,"",IF($AB5&lt;&gt;"",$AB5,IF($AC5="","",IFERROR(INDEX('Guest list'!$A$3:$A$252,MATCH($AC5,'Guest list'!$B$3:$B$252,0))&amp;"",""))))</f>
        <v/>
      </c>
      <c r="AF5" s="34">
        <f>IF(COUNTA($A5:$Z5)=0,"",IF($AB5&lt;&gt;"",IF(COUNTIF('Guest list'!$A$3:$A$252,$AB5)&gt;0,"Code","Code not on list"),IF($AE5&lt;&gt;"","Name","No match")))</f>
        <v/>
      </c>
      <c r="AG5" s="34">
        <f>IF($AE5="","",IF(SUMPRODUCT(($AE$2:$AE$301=$AE5)*(($AD$2:$AD$301&gt;$AD5)*1+($AD$2:$AD$301=$AD5)*(ROW($AE$2:$AE$301)&gt;ROW($AE5))))=0,$AE5,""))</f>
        <v/>
      </c>
      <c r="AH5" s="34">
        <f>IF(TRIM(Settings!$B$5&amp;"")="","",IFERROR(TRIM(INDEX($A5:$Z5,MATCH(Settings!$B$5,$A$1:$Z$1,0))&amp;""),""))</f>
        <v/>
      </c>
      <c r="AI5" s="34">
        <f>IF($AH5="","",IF(UPPER($AH5)=UPPER(TRIM(Settings!$B$6&amp;"")),"Yes","No"))</f>
        <v/>
      </c>
      <c r="AJ5" s="34">
        <f>IFERROR(VALUE(IF(TRIM(Settings!$B$7&amp;"")="","",IFERROR(TRIM(INDEX($A5:$Z5,MATCH(Settings!$B$7,$A$1:$Z$1,0))&amp;""),""))),"")</f>
        <v/>
      </c>
      <c r="AK5" s="34">
        <f>IF(TRIM(Settings!$B$10&amp;"")="","",IFERROR(TRIM(INDEX($A5:$Z5,MATCH(Settings!$B$10,$A$1:$Z$1,0))&amp;""),""))</f>
        <v/>
      </c>
      <c r="AL5" s="34">
        <f>IF(TRIM(Settings!$B$9&amp;"")="","",IFERROR(TRIM(INDEX($A5:$Z5,MATCH(Settings!$B$9,$A$1:$Z$1,0))&amp;""),""))</f>
        <v/>
      </c>
      <c r="AM5" s="34">
        <f>IF(TRIM(Settings!$B$11&amp;"")="","",IFERROR(TRIM(INDEX($A5:$Z5,MATCH(Settings!$B$11,$A$1:$Z$1,0))&amp;""),""))</f>
        <v/>
      </c>
      <c r="AN5" s="34">
        <f>IF(TRIM(Settings!$B$12&amp;"")="","",IFERROR(TRIM(INDEX($A5:$Z5,MATCH(Settings!$B$12,$A$1:$Z$1,0))&amp;""),""))</f>
        <v/>
      </c>
      <c r="AO5" s="34">
        <f>IF($AI5="Yes",MAX(1+IF($AK5&lt;&gt;"",1,0),N($AJ5)+IF(UPPER(TRIM(Settings!$B$8&amp;""))="N",1,0)),IF($AI5="No",0,""))</f>
        <v/>
      </c>
    </row>
    <row r="6">
      <c r="A6" s="33" t="inlineStr">
        <is>
          <t>EXAMPLE-05 (delete me)</t>
        </is>
      </c>
      <c r="B6" s="33" t="inlineStr">
        <is>
          <t>2027-04-05T18:10:00.000Z</t>
        </is>
      </c>
      <c r="C6" s="33" t="inlineStr">
        <is>
          <t>2027-04-05T18:07:00.000Z</t>
        </is>
      </c>
      <c r="D6" s="33" t="inlineStr">
        <is>
          <t>Rose Chen</t>
        </is>
      </c>
      <c r="E6" s="33" t="inlineStr">
        <is>
          <t>Yes</t>
        </is>
      </c>
      <c r="F6" s="33" t="inlineStr">
        <is>
          <t>0</t>
        </is>
      </c>
      <c r="G6" s="33" t="inlineStr">
        <is>
          <t>Chicken</t>
        </is>
      </c>
      <c r="H6" s="33" t="n"/>
      <c r="I6" s="33" t="n"/>
      <c r="J6" s="33" t="n"/>
      <c r="K6" s="33" t="inlineStr">
        <is>
          <t>G007</t>
        </is>
      </c>
      <c r="L6" s="33" t="n">
        <v>1</v>
      </c>
      <c r="AB6" s="34">
        <f>IF(TRIM(Settings!$B$3&amp;"")="","",IFERROR(TRIM(INDEX($A6:$Z6,MATCH(Settings!$B$3,$A$1:$Z$1,0))&amp;""),""))</f>
        <v/>
      </c>
      <c r="AC6" s="34">
        <f>IF(TRIM(Settings!$B$4&amp;"")="","",IFERROR(TRIM(INDEX($A6:$Z6,MATCH(Settings!$B$4,$A$1:$Z$1,0))&amp;""),""))</f>
        <v/>
      </c>
      <c r="AD6" s="35">
        <f>IF(COUNTA($A6:$Z6)=0,0,IFERROR((IF(ISNUMBER(INDEX($A6:$Z6,MATCH(Settings!$B$13,$A$1:$Z$1,0))),INDEX($A6:$Z6,MATCH(Settings!$B$13,$A$1:$Z$1,0)),DATE(VALUE(LEFT(IF(TRIM(Settings!$B$13&amp;"")="","",IFERROR(TRIM(INDEX($A6:$Z6,MATCH(Settings!$B$13,$A$1:$Z$1,0))&amp;""),"")),4)),VALUE(MID(IF(TRIM(Settings!$B$13&amp;"")="","",IFERROR(TRIM(INDEX($A6:$Z6,MATCH(Settings!$B$13,$A$1:$Z$1,0))&amp;""),"")),6,2)),VALUE(MID(IF(TRIM(Settings!$B$13&amp;"")="","",IFERROR(TRIM(INDEX($A6:$Z6,MATCH(Settings!$B$13,$A$1:$Z$1,0))&amp;""),"")),9,2)))+TIME(VALUE(MID(IF(TRIM(Settings!$B$13&amp;"")="","",IFERROR(TRIM(INDEX($A6:$Z6,MATCH(Settings!$B$13,$A$1:$Z$1,0))&amp;""),"")),12,2)),VALUE(MID(IF(TRIM(Settings!$B$13&amp;"")="","",IFERROR(TRIM(INDEX($A6:$Z6,MATCH(Settings!$B$13,$A$1:$Z$1,0))&amp;""),"")),15,2)),VALUE(MID(IF(TRIM(Settings!$B$13&amp;"")="","",IFERROR(TRIM(INDEX($A6:$Z6,MATCH(Settings!$B$13,$A$1:$Z$1,0))&amp;""),"")),18,2)))))*1,0))</f>
        <v/>
      </c>
      <c r="AE6" s="34">
        <f>IF(COUNTA($A6:$Z6)=0,"",IF($AB6&lt;&gt;"",$AB6,IF($AC6="","",IFERROR(INDEX('Guest list'!$A$3:$A$252,MATCH($AC6,'Guest list'!$B$3:$B$252,0))&amp;"",""))))</f>
        <v/>
      </c>
      <c r="AF6" s="34">
        <f>IF(COUNTA($A6:$Z6)=0,"",IF($AB6&lt;&gt;"",IF(COUNTIF('Guest list'!$A$3:$A$252,$AB6)&gt;0,"Code","Code not on list"),IF($AE6&lt;&gt;"","Name","No match")))</f>
        <v/>
      </c>
      <c r="AG6" s="34">
        <f>IF($AE6="","",IF(SUMPRODUCT(($AE$2:$AE$301=$AE6)*(($AD$2:$AD$301&gt;$AD6)*1+($AD$2:$AD$301=$AD6)*(ROW($AE$2:$AE$301)&gt;ROW($AE6))))=0,$AE6,""))</f>
        <v/>
      </c>
      <c r="AH6" s="34">
        <f>IF(TRIM(Settings!$B$5&amp;"")="","",IFERROR(TRIM(INDEX($A6:$Z6,MATCH(Settings!$B$5,$A$1:$Z$1,0))&amp;""),""))</f>
        <v/>
      </c>
      <c r="AI6" s="34">
        <f>IF($AH6="","",IF(UPPER($AH6)=UPPER(TRIM(Settings!$B$6&amp;"")),"Yes","No"))</f>
        <v/>
      </c>
      <c r="AJ6" s="34">
        <f>IFERROR(VALUE(IF(TRIM(Settings!$B$7&amp;"")="","",IFERROR(TRIM(INDEX($A6:$Z6,MATCH(Settings!$B$7,$A$1:$Z$1,0))&amp;""),""))),"")</f>
        <v/>
      </c>
      <c r="AK6" s="34">
        <f>IF(TRIM(Settings!$B$10&amp;"")="","",IFERROR(TRIM(INDEX($A6:$Z6,MATCH(Settings!$B$10,$A$1:$Z$1,0))&amp;""),""))</f>
        <v/>
      </c>
      <c r="AL6" s="34">
        <f>IF(TRIM(Settings!$B$9&amp;"")="","",IFERROR(TRIM(INDEX($A6:$Z6,MATCH(Settings!$B$9,$A$1:$Z$1,0))&amp;""),""))</f>
        <v/>
      </c>
      <c r="AM6" s="34">
        <f>IF(TRIM(Settings!$B$11&amp;"")="","",IFERROR(TRIM(INDEX($A6:$Z6,MATCH(Settings!$B$11,$A$1:$Z$1,0))&amp;""),""))</f>
        <v/>
      </c>
      <c r="AN6" s="34">
        <f>IF(TRIM(Settings!$B$12&amp;"")="","",IFERROR(TRIM(INDEX($A6:$Z6,MATCH(Settings!$B$12,$A$1:$Z$1,0))&amp;""),""))</f>
        <v/>
      </c>
      <c r="AO6" s="34">
        <f>IF($AI6="Yes",MAX(1+IF($AK6&lt;&gt;"",1,0),N($AJ6)+IF(UPPER(TRIM(Settings!$B$8&amp;""))="N",1,0)),IF($AI6="No",0,""))</f>
        <v/>
      </c>
    </row>
    <row r="7">
      <c r="A7" s="33" t="inlineStr">
        <is>
          <t>EXAMPLE-06 (delete me)</t>
        </is>
      </c>
      <c r="B7" s="33" t="inlineStr">
        <is>
          <t>2027-04-06T08:10:00.000Z</t>
        </is>
      </c>
      <c r="C7" s="33" t="inlineStr">
        <is>
          <t>2027-04-06T08:07:00.000Z</t>
        </is>
      </c>
      <c r="D7" s="33" t="inlineStr">
        <is>
          <t>Tom Silva</t>
        </is>
      </c>
      <c r="E7" s="33" t="inlineStr">
        <is>
          <t>Yes</t>
        </is>
      </c>
      <c r="F7" s="33" t="inlineStr">
        <is>
          <t>2</t>
        </is>
      </c>
      <c r="G7" s="33" t="inlineStr">
        <is>
          <t>Fish</t>
        </is>
      </c>
      <c r="H7" s="33" t="inlineStr">
        <is>
          <t>Ana Silva</t>
        </is>
      </c>
      <c r="I7" s="33" t="inlineStr">
        <is>
          <t>Fish</t>
        </is>
      </c>
      <c r="J7" s="33" t="n"/>
      <c r="K7" s="33" t="inlineStr">
        <is>
          <t>G008</t>
        </is>
      </c>
      <c r="L7" s="33" t="n">
        <v>1</v>
      </c>
      <c r="AB7" s="34">
        <f>IF(TRIM(Settings!$B$3&amp;"")="","",IFERROR(TRIM(INDEX($A7:$Z7,MATCH(Settings!$B$3,$A$1:$Z$1,0))&amp;""),""))</f>
        <v/>
      </c>
      <c r="AC7" s="34">
        <f>IF(TRIM(Settings!$B$4&amp;"")="","",IFERROR(TRIM(INDEX($A7:$Z7,MATCH(Settings!$B$4,$A$1:$Z$1,0))&amp;""),""))</f>
        <v/>
      </c>
      <c r="AD7" s="35">
        <f>IF(COUNTA($A7:$Z7)=0,0,IFERROR((IF(ISNUMBER(INDEX($A7:$Z7,MATCH(Settings!$B$13,$A$1:$Z$1,0))),INDEX($A7:$Z7,MATCH(Settings!$B$13,$A$1:$Z$1,0)),DATE(VALUE(LEFT(IF(TRIM(Settings!$B$13&amp;"")="","",IFERROR(TRIM(INDEX($A7:$Z7,MATCH(Settings!$B$13,$A$1:$Z$1,0))&amp;""),"")),4)),VALUE(MID(IF(TRIM(Settings!$B$13&amp;"")="","",IFERROR(TRIM(INDEX($A7:$Z7,MATCH(Settings!$B$13,$A$1:$Z$1,0))&amp;""),"")),6,2)),VALUE(MID(IF(TRIM(Settings!$B$13&amp;"")="","",IFERROR(TRIM(INDEX($A7:$Z7,MATCH(Settings!$B$13,$A$1:$Z$1,0))&amp;""),"")),9,2)))+TIME(VALUE(MID(IF(TRIM(Settings!$B$13&amp;"")="","",IFERROR(TRIM(INDEX($A7:$Z7,MATCH(Settings!$B$13,$A$1:$Z$1,0))&amp;""),"")),12,2)),VALUE(MID(IF(TRIM(Settings!$B$13&amp;"")="","",IFERROR(TRIM(INDEX($A7:$Z7,MATCH(Settings!$B$13,$A$1:$Z$1,0))&amp;""),"")),15,2)),VALUE(MID(IF(TRIM(Settings!$B$13&amp;"")="","",IFERROR(TRIM(INDEX($A7:$Z7,MATCH(Settings!$B$13,$A$1:$Z$1,0))&amp;""),"")),18,2)))))*1,0))</f>
        <v/>
      </c>
      <c r="AE7" s="34">
        <f>IF(COUNTA($A7:$Z7)=0,"",IF($AB7&lt;&gt;"",$AB7,IF($AC7="","",IFERROR(INDEX('Guest list'!$A$3:$A$252,MATCH($AC7,'Guest list'!$B$3:$B$252,0))&amp;"",""))))</f>
        <v/>
      </c>
      <c r="AF7" s="34">
        <f>IF(COUNTA($A7:$Z7)=0,"",IF($AB7&lt;&gt;"",IF(COUNTIF('Guest list'!$A$3:$A$252,$AB7)&gt;0,"Code","Code not on list"),IF($AE7&lt;&gt;"","Name","No match")))</f>
        <v/>
      </c>
      <c r="AG7" s="34">
        <f>IF($AE7="","",IF(SUMPRODUCT(($AE$2:$AE$301=$AE7)*(($AD$2:$AD$301&gt;$AD7)*1+($AD$2:$AD$301=$AD7)*(ROW($AE$2:$AE$301)&gt;ROW($AE7))))=0,$AE7,""))</f>
        <v/>
      </c>
      <c r="AH7" s="34">
        <f>IF(TRIM(Settings!$B$5&amp;"")="","",IFERROR(TRIM(INDEX($A7:$Z7,MATCH(Settings!$B$5,$A$1:$Z$1,0))&amp;""),""))</f>
        <v/>
      </c>
      <c r="AI7" s="34">
        <f>IF($AH7="","",IF(UPPER($AH7)=UPPER(TRIM(Settings!$B$6&amp;"")),"Yes","No"))</f>
        <v/>
      </c>
      <c r="AJ7" s="34">
        <f>IFERROR(VALUE(IF(TRIM(Settings!$B$7&amp;"")="","",IFERROR(TRIM(INDEX($A7:$Z7,MATCH(Settings!$B$7,$A$1:$Z$1,0))&amp;""),""))),"")</f>
        <v/>
      </c>
      <c r="AK7" s="34">
        <f>IF(TRIM(Settings!$B$10&amp;"")="","",IFERROR(TRIM(INDEX($A7:$Z7,MATCH(Settings!$B$10,$A$1:$Z$1,0))&amp;""),""))</f>
        <v/>
      </c>
      <c r="AL7" s="34">
        <f>IF(TRIM(Settings!$B$9&amp;"")="","",IFERROR(TRIM(INDEX($A7:$Z7,MATCH(Settings!$B$9,$A$1:$Z$1,0))&amp;""),""))</f>
        <v/>
      </c>
      <c r="AM7" s="34">
        <f>IF(TRIM(Settings!$B$11&amp;"")="","",IFERROR(TRIM(INDEX($A7:$Z7,MATCH(Settings!$B$11,$A$1:$Z$1,0))&amp;""),""))</f>
        <v/>
      </c>
      <c r="AN7" s="34">
        <f>IF(TRIM(Settings!$B$12&amp;"")="","",IFERROR(TRIM(INDEX($A7:$Z7,MATCH(Settings!$B$12,$A$1:$Z$1,0))&amp;""),""))</f>
        <v/>
      </c>
      <c r="AO7" s="34">
        <f>IF($AI7="Yes",MAX(1+IF($AK7&lt;&gt;"",1,0),N($AJ7)+IF(UPPER(TRIM(Settings!$B$8&amp;""))="N",1,0)),IF($AI7="No",0,""))</f>
        <v/>
      </c>
    </row>
    <row r="8">
      <c r="A8" s="33" t="inlineStr">
        <is>
          <t>EXAMPLE-07 (delete me)</t>
        </is>
      </c>
      <c r="B8" s="33" t="inlineStr">
        <is>
          <t>2027-04-07T21:10:00.000Z</t>
        </is>
      </c>
      <c r="C8" s="33" t="inlineStr">
        <is>
          <t>2027-04-07T21:07:00.000Z</t>
        </is>
      </c>
      <c r="D8" s="33" t="inlineStr">
        <is>
          <t>Dan Webb</t>
        </is>
      </c>
      <c r="E8" s="33" t="inlineStr">
        <is>
          <t>Yes</t>
        </is>
      </c>
      <c r="F8" s="33" t="inlineStr">
        <is>
          <t>0</t>
        </is>
      </c>
      <c r="G8" s="33" t="inlineStr">
        <is>
          <t>Vegetarian</t>
        </is>
      </c>
      <c r="H8" s="33" t="inlineStr">
        <is>
          <t>Kim Park</t>
        </is>
      </c>
      <c r="I8" s="33" t="n"/>
      <c r="J8" s="33" t="n"/>
      <c r="K8" s="33" t="inlineStr">
        <is>
          <t>G009</t>
        </is>
      </c>
      <c r="L8" s="33" t="n">
        <v>1</v>
      </c>
      <c r="AB8" s="34">
        <f>IF(TRIM(Settings!$B$3&amp;"")="","",IFERROR(TRIM(INDEX($A8:$Z8,MATCH(Settings!$B$3,$A$1:$Z$1,0))&amp;""),""))</f>
        <v/>
      </c>
      <c r="AC8" s="34">
        <f>IF(TRIM(Settings!$B$4&amp;"")="","",IFERROR(TRIM(INDEX($A8:$Z8,MATCH(Settings!$B$4,$A$1:$Z$1,0))&amp;""),""))</f>
        <v/>
      </c>
      <c r="AD8" s="35">
        <f>IF(COUNTA($A8:$Z8)=0,0,IFERROR((IF(ISNUMBER(INDEX($A8:$Z8,MATCH(Settings!$B$13,$A$1:$Z$1,0))),INDEX($A8:$Z8,MATCH(Settings!$B$13,$A$1:$Z$1,0)),DATE(VALUE(LEFT(IF(TRIM(Settings!$B$13&amp;"")="","",IFERROR(TRIM(INDEX($A8:$Z8,MATCH(Settings!$B$13,$A$1:$Z$1,0))&amp;""),"")),4)),VALUE(MID(IF(TRIM(Settings!$B$13&amp;"")="","",IFERROR(TRIM(INDEX($A8:$Z8,MATCH(Settings!$B$13,$A$1:$Z$1,0))&amp;""),"")),6,2)),VALUE(MID(IF(TRIM(Settings!$B$13&amp;"")="","",IFERROR(TRIM(INDEX($A8:$Z8,MATCH(Settings!$B$13,$A$1:$Z$1,0))&amp;""),"")),9,2)))+TIME(VALUE(MID(IF(TRIM(Settings!$B$13&amp;"")="","",IFERROR(TRIM(INDEX($A8:$Z8,MATCH(Settings!$B$13,$A$1:$Z$1,0))&amp;""),"")),12,2)),VALUE(MID(IF(TRIM(Settings!$B$13&amp;"")="","",IFERROR(TRIM(INDEX($A8:$Z8,MATCH(Settings!$B$13,$A$1:$Z$1,0))&amp;""),"")),15,2)),VALUE(MID(IF(TRIM(Settings!$B$13&amp;"")="","",IFERROR(TRIM(INDEX($A8:$Z8,MATCH(Settings!$B$13,$A$1:$Z$1,0))&amp;""),"")),18,2)))))*1,0))</f>
        <v/>
      </c>
      <c r="AE8" s="34">
        <f>IF(COUNTA($A8:$Z8)=0,"",IF($AB8&lt;&gt;"",$AB8,IF($AC8="","",IFERROR(INDEX('Guest list'!$A$3:$A$252,MATCH($AC8,'Guest list'!$B$3:$B$252,0))&amp;"",""))))</f>
        <v/>
      </c>
      <c r="AF8" s="34">
        <f>IF(COUNTA($A8:$Z8)=0,"",IF($AB8&lt;&gt;"",IF(COUNTIF('Guest list'!$A$3:$A$252,$AB8)&gt;0,"Code","Code not on list"),IF($AE8&lt;&gt;"","Name","No match")))</f>
        <v/>
      </c>
      <c r="AG8" s="34">
        <f>IF($AE8="","",IF(SUMPRODUCT(($AE$2:$AE$301=$AE8)*(($AD$2:$AD$301&gt;$AD8)*1+($AD$2:$AD$301=$AD8)*(ROW($AE$2:$AE$301)&gt;ROW($AE8))))=0,$AE8,""))</f>
        <v/>
      </c>
      <c r="AH8" s="34">
        <f>IF(TRIM(Settings!$B$5&amp;"")="","",IFERROR(TRIM(INDEX($A8:$Z8,MATCH(Settings!$B$5,$A$1:$Z$1,0))&amp;""),""))</f>
        <v/>
      </c>
      <c r="AI8" s="34">
        <f>IF($AH8="","",IF(UPPER($AH8)=UPPER(TRIM(Settings!$B$6&amp;"")),"Yes","No"))</f>
        <v/>
      </c>
      <c r="AJ8" s="34">
        <f>IFERROR(VALUE(IF(TRIM(Settings!$B$7&amp;"")="","",IFERROR(TRIM(INDEX($A8:$Z8,MATCH(Settings!$B$7,$A$1:$Z$1,0))&amp;""),""))),"")</f>
        <v/>
      </c>
      <c r="AK8" s="34">
        <f>IF(TRIM(Settings!$B$10&amp;"")="","",IFERROR(TRIM(INDEX($A8:$Z8,MATCH(Settings!$B$10,$A$1:$Z$1,0))&amp;""),""))</f>
        <v/>
      </c>
      <c r="AL8" s="34">
        <f>IF(TRIM(Settings!$B$9&amp;"")="","",IFERROR(TRIM(INDEX($A8:$Z8,MATCH(Settings!$B$9,$A$1:$Z$1,0))&amp;""),""))</f>
        <v/>
      </c>
      <c r="AM8" s="34">
        <f>IF(TRIM(Settings!$B$11&amp;"")="","",IFERROR(TRIM(INDEX($A8:$Z8,MATCH(Settings!$B$11,$A$1:$Z$1,0))&amp;""),""))</f>
        <v/>
      </c>
      <c r="AN8" s="34">
        <f>IF(TRIM(Settings!$B$12&amp;"")="","",IFERROR(TRIM(INDEX($A8:$Z8,MATCH(Settings!$B$12,$A$1:$Z$1,0))&amp;""),""))</f>
        <v/>
      </c>
      <c r="AO8" s="34">
        <f>IF($AI8="Yes",MAX(1+IF($AK8&lt;&gt;"",1,0),N($AJ8)+IF(UPPER(TRIM(Settings!$B$8&amp;""))="N",1,0)),IF($AI8="No",0,""))</f>
        <v/>
      </c>
    </row>
    <row r="9">
      <c r="A9" s="33" t="inlineStr">
        <is>
          <t>EXAMPLE-08 (delete me)</t>
        </is>
      </c>
      <c r="B9" s="33" t="inlineStr">
        <is>
          <t>2027-04-08T10:10:00.000Z</t>
        </is>
      </c>
      <c r="C9" s="33" t="inlineStr">
        <is>
          <t>2027-04-08T10:07:00.000Z</t>
        </is>
      </c>
      <c r="D9" s="33" t="inlineStr">
        <is>
          <t>Alex Kim</t>
        </is>
      </c>
      <c r="E9" s="33" t="inlineStr">
        <is>
          <t>Yes</t>
        </is>
      </c>
      <c r="F9" s="33" t="inlineStr">
        <is>
          <t>0</t>
        </is>
      </c>
      <c r="G9" s="33" t="inlineStr">
        <is>
          <t>Fish</t>
        </is>
      </c>
      <c r="H9" s="33" t="n"/>
      <c r="I9" s="33" t="n"/>
      <c r="J9" s="33" t="n"/>
      <c r="K9" s="33" t="inlineStr">
        <is>
          <t>G099</t>
        </is>
      </c>
      <c r="L9" s="33" t="n">
        <v>1</v>
      </c>
      <c r="AB9" s="34">
        <f>IF(TRIM(Settings!$B$3&amp;"")="","",IFERROR(TRIM(INDEX($A9:$Z9,MATCH(Settings!$B$3,$A$1:$Z$1,0))&amp;""),""))</f>
        <v/>
      </c>
      <c r="AC9" s="34">
        <f>IF(TRIM(Settings!$B$4&amp;"")="","",IFERROR(TRIM(INDEX($A9:$Z9,MATCH(Settings!$B$4,$A$1:$Z$1,0))&amp;""),""))</f>
        <v/>
      </c>
      <c r="AD9" s="35">
        <f>IF(COUNTA($A9:$Z9)=0,0,IFERROR((IF(ISNUMBER(INDEX($A9:$Z9,MATCH(Settings!$B$13,$A$1:$Z$1,0))),INDEX($A9:$Z9,MATCH(Settings!$B$13,$A$1:$Z$1,0)),DATE(VALUE(LEFT(IF(TRIM(Settings!$B$13&amp;"")="","",IFERROR(TRIM(INDEX($A9:$Z9,MATCH(Settings!$B$13,$A$1:$Z$1,0))&amp;""),"")),4)),VALUE(MID(IF(TRIM(Settings!$B$13&amp;"")="","",IFERROR(TRIM(INDEX($A9:$Z9,MATCH(Settings!$B$13,$A$1:$Z$1,0))&amp;""),"")),6,2)),VALUE(MID(IF(TRIM(Settings!$B$13&amp;"")="","",IFERROR(TRIM(INDEX($A9:$Z9,MATCH(Settings!$B$13,$A$1:$Z$1,0))&amp;""),"")),9,2)))+TIME(VALUE(MID(IF(TRIM(Settings!$B$13&amp;"")="","",IFERROR(TRIM(INDEX($A9:$Z9,MATCH(Settings!$B$13,$A$1:$Z$1,0))&amp;""),"")),12,2)),VALUE(MID(IF(TRIM(Settings!$B$13&amp;"")="","",IFERROR(TRIM(INDEX($A9:$Z9,MATCH(Settings!$B$13,$A$1:$Z$1,0))&amp;""),"")),15,2)),VALUE(MID(IF(TRIM(Settings!$B$13&amp;"")="","",IFERROR(TRIM(INDEX($A9:$Z9,MATCH(Settings!$B$13,$A$1:$Z$1,0))&amp;""),"")),18,2)))))*1,0))</f>
        <v/>
      </c>
      <c r="AE9" s="34">
        <f>IF(COUNTA($A9:$Z9)=0,"",IF($AB9&lt;&gt;"",$AB9,IF($AC9="","",IFERROR(INDEX('Guest list'!$A$3:$A$252,MATCH($AC9,'Guest list'!$B$3:$B$252,0))&amp;"",""))))</f>
        <v/>
      </c>
      <c r="AF9" s="34">
        <f>IF(COUNTA($A9:$Z9)=0,"",IF($AB9&lt;&gt;"",IF(COUNTIF('Guest list'!$A$3:$A$252,$AB9)&gt;0,"Code","Code not on list"),IF($AE9&lt;&gt;"","Name","No match")))</f>
        <v/>
      </c>
      <c r="AG9" s="34">
        <f>IF($AE9="","",IF(SUMPRODUCT(($AE$2:$AE$301=$AE9)*(($AD$2:$AD$301&gt;$AD9)*1+($AD$2:$AD$301=$AD9)*(ROW($AE$2:$AE$301)&gt;ROW($AE9))))=0,$AE9,""))</f>
        <v/>
      </c>
      <c r="AH9" s="34">
        <f>IF(TRIM(Settings!$B$5&amp;"")="","",IFERROR(TRIM(INDEX($A9:$Z9,MATCH(Settings!$B$5,$A$1:$Z$1,0))&amp;""),""))</f>
        <v/>
      </c>
      <c r="AI9" s="34">
        <f>IF($AH9="","",IF(UPPER($AH9)=UPPER(TRIM(Settings!$B$6&amp;"")),"Yes","No"))</f>
        <v/>
      </c>
      <c r="AJ9" s="34">
        <f>IFERROR(VALUE(IF(TRIM(Settings!$B$7&amp;"")="","",IFERROR(TRIM(INDEX($A9:$Z9,MATCH(Settings!$B$7,$A$1:$Z$1,0))&amp;""),""))),"")</f>
        <v/>
      </c>
      <c r="AK9" s="34">
        <f>IF(TRIM(Settings!$B$10&amp;"")="","",IFERROR(TRIM(INDEX($A9:$Z9,MATCH(Settings!$B$10,$A$1:$Z$1,0))&amp;""),""))</f>
        <v/>
      </c>
      <c r="AL9" s="34">
        <f>IF(TRIM(Settings!$B$9&amp;"")="","",IFERROR(TRIM(INDEX($A9:$Z9,MATCH(Settings!$B$9,$A$1:$Z$1,0))&amp;""),""))</f>
        <v/>
      </c>
      <c r="AM9" s="34">
        <f>IF(TRIM(Settings!$B$11&amp;"")="","",IFERROR(TRIM(INDEX($A9:$Z9,MATCH(Settings!$B$11,$A$1:$Z$1,0))&amp;""),""))</f>
        <v/>
      </c>
      <c r="AN9" s="34">
        <f>IF(TRIM(Settings!$B$12&amp;"")="","",IFERROR(TRIM(INDEX($A9:$Z9,MATCH(Settings!$B$12,$A$1:$Z$1,0))&amp;""),""))</f>
        <v/>
      </c>
      <c r="AO9" s="34">
        <f>IF($AI9="Yes",MAX(1+IF($AK9&lt;&gt;"",1,0),N($AJ9)+IF(UPPER(TRIM(Settings!$B$8&amp;""))="N",1,0)),IF($AI9="No",0,""))</f>
        <v/>
      </c>
    </row>
    <row r="10">
      <c r="A10" s="33" t="inlineStr">
        <is>
          <t>EXAMPLE-09 (delete me)</t>
        </is>
      </c>
      <c r="B10" s="33" t="inlineStr">
        <is>
          <t>2027-04-12T07:10:00.000Z</t>
        </is>
      </c>
      <c r="C10" s="33" t="inlineStr">
        <is>
          <t>2027-04-12T07:07:00.000Z</t>
        </is>
      </c>
      <c r="D10" s="33" t="inlineStr">
        <is>
          <t>Rose Chen</t>
        </is>
      </c>
      <c r="E10" s="33" t="inlineStr">
        <is>
          <t>No</t>
        </is>
      </c>
      <c r="F10" s="33" t="n"/>
      <c r="G10" s="33" t="n"/>
      <c r="H10" s="33" t="n"/>
      <c r="I10" s="33" t="n"/>
      <c r="J10" s="33" t="inlineStr">
        <is>
          <t>Sorry, a work trip came up</t>
        </is>
      </c>
      <c r="K10" s="33" t="inlineStr">
        <is>
          <t>G007</t>
        </is>
      </c>
      <c r="L10" s="33" t="n">
        <v>1</v>
      </c>
      <c r="AB10" s="34">
        <f>IF(TRIM(Settings!$B$3&amp;"")="","",IFERROR(TRIM(INDEX($A10:$Z10,MATCH(Settings!$B$3,$A$1:$Z$1,0))&amp;""),""))</f>
        <v/>
      </c>
      <c r="AC10" s="34">
        <f>IF(TRIM(Settings!$B$4&amp;"")="","",IFERROR(TRIM(INDEX($A10:$Z10,MATCH(Settings!$B$4,$A$1:$Z$1,0))&amp;""),""))</f>
        <v/>
      </c>
      <c r="AD10" s="35">
        <f>IF(COUNTA($A10:$Z10)=0,0,IFERROR((IF(ISNUMBER(INDEX($A10:$Z10,MATCH(Settings!$B$13,$A$1:$Z$1,0))),INDEX($A10:$Z10,MATCH(Settings!$B$13,$A$1:$Z$1,0)),DATE(VALUE(LEFT(IF(TRIM(Settings!$B$13&amp;"")="","",IFERROR(TRIM(INDEX($A10:$Z10,MATCH(Settings!$B$13,$A$1:$Z$1,0))&amp;""),"")),4)),VALUE(MID(IF(TRIM(Settings!$B$13&amp;"")="","",IFERROR(TRIM(INDEX($A10:$Z10,MATCH(Settings!$B$13,$A$1:$Z$1,0))&amp;""),"")),6,2)),VALUE(MID(IF(TRIM(Settings!$B$13&amp;"")="","",IFERROR(TRIM(INDEX($A10:$Z10,MATCH(Settings!$B$13,$A$1:$Z$1,0))&amp;""),"")),9,2)))+TIME(VALUE(MID(IF(TRIM(Settings!$B$13&amp;"")="","",IFERROR(TRIM(INDEX($A10:$Z10,MATCH(Settings!$B$13,$A$1:$Z$1,0))&amp;""),"")),12,2)),VALUE(MID(IF(TRIM(Settings!$B$13&amp;"")="","",IFERROR(TRIM(INDEX($A10:$Z10,MATCH(Settings!$B$13,$A$1:$Z$1,0))&amp;""),"")),15,2)),VALUE(MID(IF(TRIM(Settings!$B$13&amp;"")="","",IFERROR(TRIM(INDEX($A10:$Z10,MATCH(Settings!$B$13,$A$1:$Z$1,0))&amp;""),"")),18,2)))))*1,0))</f>
        <v/>
      </c>
      <c r="AE10" s="34">
        <f>IF(COUNTA($A10:$Z10)=0,"",IF($AB10&lt;&gt;"",$AB10,IF($AC10="","",IFERROR(INDEX('Guest list'!$A$3:$A$252,MATCH($AC10,'Guest list'!$B$3:$B$252,0))&amp;"",""))))</f>
        <v/>
      </c>
      <c r="AF10" s="34">
        <f>IF(COUNTA($A10:$Z10)=0,"",IF($AB10&lt;&gt;"",IF(COUNTIF('Guest list'!$A$3:$A$252,$AB10)&gt;0,"Code","Code not on list"),IF($AE10&lt;&gt;"","Name","No match")))</f>
        <v/>
      </c>
      <c r="AG10" s="34">
        <f>IF($AE10="","",IF(SUMPRODUCT(($AE$2:$AE$301=$AE10)*(($AD$2:$AD$301&gt;$AD10)*1+($AD$2:$AD$301=$AD10)*(ROW($AE$2:$AE$301)&gt;ROW($AE10))))=0,$AE10,""))</f>
        <v/>
      </c>
      <c r="AH10" s="34">
        <f>IF(TRIM(Settings!$B$5&amp;"")="","",IFERROR(TRIM(INDEX($A10:$Z10,MATCH(Settings!$B$5,$A$1:$Z$1,0))&amp;""),""))</f>
        <v/>
      </c>
      <c r="AI10" s="34">
        <f>IF($AH10="","",IF(UPPER($AH10)=UPPER(TRIM(Settings!$B$6&amp;"")),"Yes","No"))</f>
        <v/>
      </c>
      <c r="AJ10" s="34">
        <f>IFERROR(VALUE(IF(TRIM(Settings!$B$7&amp;"")="","",IFERROR(TRIM(INDEX($A10:$Z10,MATCH(Settings!$B$7,$A$1:$Z$1,0))&amp;""),""))),"")</f>
        <v/>
      </c>
      <c r="AK10" s="34">
        <f>IF(TRIM(Settings!$B$10&amp;"")="","",IFERROR(TRIM(INDEX($A10:$Z10,MATCH(Settings!$B$10,$A$1:$Z$1,0))&amp;""),""))</f>
        <v/>
      </c>
      <c r="AL10" s="34">
        <f>IF(TRIM(Settings!$B$9&amp;"")="","",IFERROR(TRIM(INDEX($A10:$Z10,MATCH(Settings!$B$9,$A$1:$Z$1,0))&amp;""),""))</f>
        <v/>
      </c>
      <c r="AM10" s="34">
        <f>IF(TRIM(Settings!$B$11&amp;"")="","",IFERROR(TRIM(INDEX($A10:$Z10,MATCH(Settings!$B$11,$A$1:$Z$1,0))&amp;""),""))</f>
        <v/>
      </c>
      <c r="AN10" s="34">
        <f>IF(TRIM(Settings!$B$12&amp;"")="","",IFERROR(TRIM(INDEX($A10:$Z10,MATCH(Settings!$B$12,$A$1:$Z$1,0))&amp;""),""))</f>
        <v/>
      </c>
      <c r="AO10" s="34">
        <f>IF($AI10="Yes",MAX(1+IF($AK10&lt;&gt;"",1,0),N($AJ10)+IF(UPPER(TRIM(Settings!$B$8&amp;""))="N",1,0)),IF($AI10="No",0,""))</f>
        <v/>
      </c>
    </row>
    <row r="11">
      <c r="AB11" s="34">
        <f>IF(TRIM(Settings!$B$3&amp;"")="","",IFERROR(TRIM(INDEX($A11:$Z11,MATCH(Settings!$B$3,$A$1:$Z$1,0))&amp;""),""))</f>
        <v/>
      </c>
      <c r="AC11" s="34">
        <f>IF(TRIM(Settings!$B$4&amp;"")="","",IFERROR(TRIM(INDEX($A11:$Z11,MATCH(Settings!$B$4,$A$1:$Z$1,0))&amp;""),""))</f>
        <v/>
      </c>
      <c r="AD11" s="35">
        <f>IF(COUNTA($A11:$Z11)=0,0,IFERROR((IF(ISNUMBER(INDEX($A11:$Z11,MATCH(Settings!$B$13,$A$1:$Z$1,0))),INDEX($A11:$Z11,MATCH(Settings!$B$13,$A$1:$Z$1,0)),DATE(VALUE(LEFT(IF(TRIM(Settings!$B$13&amp;"")="","",IFERROR(TRIM(INDEX($A11:$Z11,MATCH(Settings!$B$13,$A$1:$Z$1,0))&amp;""),"")),4)),VALUE(MID(IF(TRIM(Settings!$B$13&amp;"")="","",IFERROR(TRIM(INDEX($A11:$Z11,MATCH(Settings!$B$13,$A$1:$Z$1,0))&amp;""),"")),6,2)),VALUE(MID(IF(TRIM(Settings!$B$13&amp;"")="","",IFERROR(TRIM(INDEX($A11:$Z11,MATCH(Settings!$B$13,$A$1:$Z$1,0))&amp;""),"")),9,2)))+TIME(VALUE(MID(IF(TRIM(Settings!$B$13&amp;"")="","",IFERROR(TRIM(INDEX($A11:$Z11,MATCH(Settings!$B$13,$A$1:$Z$1,0))&amp;""),"")),12,2)),VALUE(MID(IF(TRIM(Settings!$B$13&amp;"")="","",IFERROR(TRIM(INDEX($A11:$Z11,MATCH(Settings!$B$13,$A$1:$Z$1,0))&amp;""),"")),15,2)),VALUE(MID(IF(TRIM(Settings!$B$13&amp;"")="","",IFERROR(TRIM(INDEX($A11:$Z11,MATCH(Settings!$B$13,$A$1:$Z$1,0))&amp;""),"")),18,2)))))*1,0))</f>
        <v/>
      </c>
      <c r="AE11" s="34">
        <f>IF(COUNTA($A11:$Z11)=0,"",IF($AB11&lt;&gt;"",$AB11,IF($AC11="","",IFERROR(INDEX('Guest list'!$A$3:$A$252,MATCH($AC11,'Guest list'!$B$3:$B$252,0))&amp;"",""))))</f>
        <v/>
      </c>
      <c r="AF11" s="34">
        <f>IF(COUNTA($A11:$Z11)=0,"",IF($AB11&lt;&gt;"",IF(COUNTIF('Guest list'!$A$3:$A$252,$AB11)&gt;0,"Code","Code not on list"),IF($AE11&lt;&gt;"","Name","No match")))</f>
        <v/>
      </c>
      <c r="AG11" s="34">
        <f>IF($AE11="","",IF(SUMPRODUCT(($AE$2:$AE$301=$AE11)*(($AD$2:$AD$301&gt;$AD11)*1+($AD$2:$AD$301=$AD11)*(ROW($AE$2:$AE$301)&gt;ROW($AE11))))=0,$AE11,""))</f>
        <v/>
      </c>
      <c r="AH11" s="34">
        <f>IF(TRIM(Settings!$B$5&amp;"")="","",IFERROR(TRIM(INDEX($A11:$Z11,MATCH(Settings!$B$5,$A$1:$Z$1,0))&amp;""),""))</f>
        <v/>
      </c>
      <c r="AI11" s="34">
        <f>IF($AH11="","",IF(UPPER($AH11)=UPPER(TRIM(Settings!$B$6&amp;"")),"Yes","No"))</f>
        <v/>
      </c>
      <c r="AJ11" s="34">
        <f>IFERROR(VALUE(IF(TRIM(Settings!$B$7&amp;"")="","",IFERROR(TRIM(INDEX($A11:$Z11,MATCH(Settings!$B$7,$A$1:$Z$1,0))&amp;""),""))),"")</f>
        <v/>
      </c>
      <c r="AK11" s="34">
        <f>IF(TRIM(Settings!$B$10&amp;"")="","",IFERROR(TRIM(INDEX($A11:$Z11,MATCH(Settings!$B$10,$A$1:$Z$1,0))&amp;""),""))</f>
        <v/>
      </c>
      <c r="AL11" s="34">
        <f>IF(TRIM(Settings!$B$9&amp;"")="","",IFERROR(TRIM(INDEX($A11:$Z11,MATCH(Settings!$B$9,$A$1:$Z$1,0))&amp;""),""))</f>
        <v/>
      </c>
      <c r="AM11" s="34">
        <f>IF(TRIM(Settings!$B$11&amp;"")="","",IFERROR(TRIM(INDEX($A11:$Z11,MATCH(Settings!$B$11,$A$1:$Z$1,0))&amp;""),""))</f>
        <v/>
      </c>
      <c r="AN11" s="34">
        <f>IF(TRIM(Settings!$B$12&amp;"")="","",IFERROR(TRIM(INDEX($A11:$Z11,MATCH(Settings!$B$12,$A$1:$Z$1,0))&amp;""),""))</f>
        <v/>
      </c>
      <c r="AO11" s="34">
        <f>IF($AI11="Yes",MAX(1+IF($AK11&lt;&gt;"",1,0),N($AJ11)+IF(UPPER(TRIM(Settings!$B$8&amp;""))="N",1,0)),IF($AI11="No",0,""))</f>
        <v/>
      </c>
    </row>
    <row r="12">
      <c r="AB12" s="34">
        <f>IF(TRIM(Settings!$B$3&amp;"")="","",IFERROR(TRIM(INDEX($A12:$Z12,MATCH(Settings!$B$3,$A$1:$Z$1,0))&amp;""),""))</f>
        <v/>
      </c>
      <c r="AC12" s="34">
        <f>IF(TRIM(Settings!$B$4&amp;"")="","",IFERROR(TRIM(INDEX($A12:$Z12,MATCH(Settings!$B$4,$A$1:$Z$1,0))&amp;""),""))</f>
        <v/>
      </c>
      <c r="AD12" s="35">
        <f>IF(COUNTA($A12:$Z12)=0,0,IFERROR((IF(ISNUMBER(INDEX($A12:$Z12,MATCH(Settings!$B$13,$A$1:$Z$1,0))),INDEX($A12:$Z12,MATCH(Settings!$B$13,$A$1:$Z$1,0)),DATE(VALUE(LEFT(IF(TRIM(Settings!$B$13&amp;"")="","",IFERROR(TRIM(INDEX($A12:$Z12,MATCH(Settings!$B$13,$A$1:$Z$1,0))&amp;""),"")),4)),VALUE(MID(IF(TRIM(Settings!$B$13&amp;"")="","",IFERROR(TRIM(INDEX($A12:$Z12,MATCH(Settings!$B$13,$A$1:$Z$1,0))&amp;""),"")),6,2)),VALUE(MID(IF(TRIM(Settings!$B$13&amp;"")="","",IFERROR(TRIM(INDEX($A12:$Z12,MATCH(Settings!$B$13,$A$1:$Z$1,0))&amp;""),"")),9,2)))+TIME(VALUE(MID(IF(TRIM(Settings!$B$13&amp;"")="","",IFERROR(TRIM(INDEX($A12:$Z12,MATCH(Settings!$B$13,$A$1:$Z$1,0))&amp;""),"")),12,2)),VALUE(MID(IF(TRIM(Settings!$B$13&amp;"")="","",IFERROR(TRIM(INDEX($A12:$Z12,MATCH(Settings!$B$13,$A$1:$Z$1,0))&amp;""),"")),15,2)),VALUE(MID(IF(TRIM(Settings!$B$13&amp;"")="","",IFERROR(TRIM(INDEX($A12:$Z12,MATCH(Settings!$B$13,$A$1:$Z$1,0))&amp;""),"")),18,2)))))*1,0))</f>
        <v/>
      </c>
      <c r="AE12" s="34">
        <f>IF(COUNTA($A12:$Z12)=0,"",IF($AB12&lt;&gt;"",$AB12,IF($AC12="","",IFERROR(INDEX('Guest list'!$A$3:$A$252,MATCH($AC12,'Guest list'!$B$3:$B$252,0))&amp;"",""))))</f>
        <v/>
      </c>
      <c r="AF12" s="34">
        <f>IF(COUNTA($A12:$Z12)=0,"",IF($AB12&lt;&gt;"",IF(COUNTIF('Guest list'!$A$3:$A$252,$AB12)&gt;0,"Code","Code not on list"),IF($AE12&lt;&gt;"","Name","No match")))</f>
        <v/>
      </c>
      <c r="AG12" s="34">
        <f>IF($AE12="","",IF(SUMPRODUCT(($AE$2:$AE$301=$AE12)*(($AD$2:$AD$301&gt;$AD12)*1+($AD$2:$AD$301=$AD12)*(ROW($AE$2:$AE$301)&gt;ROW($AE12))))=0,$AE12,""))</f>
        <v/>
      </c>
      <c r="AH12" s="34">
        <f>IF(TRIM(Settings!$B$5&amp;"")="","",IFERROR(TRIM(INDEX($A12:$Z12,MATCH(Settings!$B$5,$A$1:$Z$1,0))&amp;""),""))</f>
        <v/>
      </c>
      <c r="AI12" s="34">
        <f>IF($AH12="","",IF(UPPER($AH12)=UPPER(TRIM(Settings!$B$6&amp;"")),"Yes","No"))</f>
        <v/>
      </c>
      <c r="AJ12" s="34">
        <f>IFERROR(VALUE(IF(TRIM(Settings!$B$7&amp;"")="","",IFERROR(TRIM(INDEX($A12:$Z12,MATCH(Settings!$B$7,$A$1:$Z$1,0))&amp;""),""))),"")</f>
        <v/>
      </c>
      <c r="AK12" s="34">
        <f>IF(TRIM(Settings!$B$10&amp;"")="","",IFERROR(TRIM(INDEX($A12:$Z12,MATCH(Settings!$B$10,$A$1:$Z$1,0))&amp;""),""))</f>
        <v/>
      </c>
      <c r="AL12" s="34">
        <f>IF(TRIM(Settings!$B$9&amp;"")="","",IFERROR(TRIM(INDEX($A12:$Z12,MATCH(Settings!$B$9,$A$1:$Z$1,0))&amp;""),""))</f>
        <v/>
      </c>
      <c r="AM12" s="34">
        <f>IF(TRIM(Settings!$B$11&amp;"")="","",IFERROR(TRIM(INDEX($A12:$Z12,MATCH(Settings!$B$11,$A$1:$Z$1,0))&amp;""),""))</f>
        <v/>
      </c>
      <c r="AN12" s="34">
        <f>IF(TRIM(Settings!$B$12&amp;"")="","",IFERROR(TRIM(INDEX($A12:$Z12,MATCH(Settings!$B$12,$A$1:$Z$1,0))&amp;""),""))</f>
        <v/>
      </c>
      <c r="AO12" s="34">
        <f>IF($AI12="Yes",MAX(1+IF($AK12&lt;&gt;"",1,0),N($AJ12)+IF(UPPER(TRIM(Settings!$B$8&amp;""))="N",1,0)),IF($AI12="No",0,""))</f>
        <v/>
      </c>
    </row>
    <row r="13">
      <c r="AB13" s="34">
        <f>IF(TRIM(Settings!$B$3&amp;"")="","",IFERROR(TRIM(INDEX($A13:$Z13,MATCH(Settings!$B$3,$A$1:$Z$1,0))&amp;""),""))</f>
        <v/>
      </c>
      <c r="AC13" s="34">
        <f>IF(TRIM(Settings!$B$4&amp;"")="","",IFERROR(TRIM(INDEX($A13:$Z13,MATCH(Settings!$B$4,$A$1:$Z$1,0))&amp;""),""))</f>
        <v/>
      </c>
      <c r="AD13" s="35">
        <f>IF(COUNTA($A13:$Z13)=0,0,IFERROR((IF(ISNUMBER(INDEX($A13:$Z13,MATCH(Settings!$B$13,$A$1:$Z$1,0))),INDEX($A13:$Z13,MATCH(Settings!$B$13,$A$1:$Z$1,0)),DATE(VALUE(LEFT(IF(TRIM(Settings!$B$13&amp;"")="","",IFERROR(TRIM(INDEX($A13:$Z13,MATCH(Settings!$B$13,$A$1:$Z$1,0))&amp;""),"")),4)),VALUE(MID(IF(TRIM(Settings!$B$13&amp;"")="","",IFERROR(TRIM(INDEX($A13:$Z13,MATCH(Settings!$B$13,$A$1:$Z$1,0))&amp;""),"")),6,2)),VALUE(MID(IF(TRIM(Settings!$B$13&amp;"")="","",IFERROR(TRIM(INDEX($A13:$Z13,MATCH(Settings!$B$13,$A$1:$Z$1,0))&amp;""),"")),9,2)))+TIME(VALUE(MID(IF(TRIM(Settings!$B$13&amp;"")="","",IFERROR(TRIM(INDEX($A13:$Z13,MATCH(Settings!$B$13,$A$1:$Z$1,0))&amp;""),"")),12,2)),VALUE(MID(IF(TRIM(Settings!$B$13&amp;"")="","",IFERROR(TRIM(INDEX($A13:$Z13,MATCH(Settings!$B$13,$A$1:$Z$1,0))&amp;""),"")),15,2)),VALUE(MID(IF(TRIM(Settings!$B$13&amp;"")="","",IFERROR(TRIM(INDEX($A13:$Z13,MATCH(Settings!$B$13,$A$1:$Z$1,0))&amp;""),"")),18,2)))))*1,0))</f>
        <v/>
      </c>
      <c r="AE13" s="34">
        <f>IF(COUNTA($A13:$Z13)=0,"",IF($AB13&lt;&gt;"",$AB13,IF($AC13="","",IFERROR(INDEX('Guest list'!$A$3:$A$252,MATCH($AC13,'Guest list'!$B$3:$B$252,0))&amp;"",""))))</f>
        <v/>
      </c>
      <c r="AF13" s="34">
        <f>IF(COUNTA($A13:$Z13)=0,"",IF($AB13&lt;&gt;"",IF(COUNTIF('Guest list'!$A$3:$A$252,$AB13)&gt;0,"Code","Code not on list"),IF($AE13&lt;&gt;"","Name","No match")))</f>
        <v/>
      </c>
      <c r="AG13" s="34">
        <f>IF($AE13="","",IF(SUMPRODUCT(($AE$2:$AE$301=$AE13)*(($AD$2:$AD$301&gt;$AD13)*1+($AD$2:$AD$301=$AD13)*(ROW($AE$2:$AE$301)&gt;ROW($AE13))))=0,$AE13,""))</f>
        <v/>
      </c>
      <c r="AH13" s="34">
        <f>IF(TRIM(Settings!$B$5&amp;"")="","",IFERROR(TRIM(INDEX($A13:$Z13,MATCH(Settings!$B$5,$A$1:$Z$1,0))&amp;""),""))</f>
        <v/>
      </c>
      <c r="AI13" s="34">
        <f>IF($AH13="","",IF(UPPER($AH13)=UPPER(TRIM(Settings!$B$6&amp;"")),"Yes","No"))</f>
        <v/>
      </c>
      <c r="AJ13" s="34">
        <f>IFERROR(VALUE(IF(TRIM(Settings!$B$7&amp;"")="","",IFERROR(TRIM(INDEX($A13:$Z13,MATCH(Settings!$B$7,$A$1:$Z$1,0))&amp;""),""))),"")</f>
        <v/>
      </c>
      <c r="AK13" s="34">
        <f>IF(TRIM(Settings!$B$10&amp;"")="","",IFERROR(TRIM(INDEX($A13:$Z13,MATCH(Settings!$B$10,$A$1:$Z$1,0))&amp;""),""))</f>
        <v/>
      </c>
      <c r="AL13" s="34">
        <f>IF(TRIM(Settings!$B$9&amp;"")="","",IFERROR(TRIM(INDEX($A13:$Z13,MATCH(Settings!$B$9,$A$1:$Z$1,0))&amp;""),""))</f>
        <v/>
      </c>
      <c r="AM13" s="34">
        <f>IF(TRIM(Settings!$B$11&amp;"")="","",IFERROR(TRIM(INDEX($A13:$Z13,MATCH(Settings!$B$11,$A$1:$Z$1,0))&amp;""),""))</f>
        <v/>
      </c>
      <c r="AN13" s="34">
        <f>IF(TRIM(Settings!$B$12&amp;"")="","",IFERROR(TRIM(INDEX($A13:$Z13,MATCH(Settings!$B$12,$A$1:$Z$1,0))&amp;""),""))</f>
        <v/>
      </c>
      <c r="AO13" s="34">
        <f>IF($AI13="Yes",MAX(1+IF($AK13&lt;&gt;"",1,0),N($AJ13)+IF(UPPER(TRIM(Settings!$B$8&amp;""))="N",1,0)),IF($AI13="No",0,""))</f>
        <v/>
      </c>
    </row>
    <row r="14">
      <c r="AB14" s="34">
        <f>IF(TRIM(Settings!$B$3&amp;"")="","",IFERROR(TRIM(INDEX($A14:$Z14,MATCH(Settings!$B$3,$A$1:$Z$1,0))&amp;""),""))</f>
        <v/>
      </c>
      <c r="AC14" s="34">
        <f>IF(TRIM(Settings!$B$4&amp;"")="","",IFERROR(TRIM(INDEX($A14:$Z14,MATCH(Settings!$B$4,$A$1:$Z$1,0))&amp;""),""))</f>
        <v/>
      </c>
      <c r="AD14" s="35">
        <f>IF(COUNTA($A14:$Z14)=0,0,IFERROR((IF(ISNUMBER(INDEX($A14:$Z14,MATCH(Settings!$B$13,$A$1:$Z$1,0))),INDEX($A14:$Z14,MATCH(Settings!$B$13,$A$1:$Z$1,0)),DATE(VALUE(LEFT(IF(TRIM(Settings!$B$13&amp;"")="","",IFERROR(TRIM(INDEX($A14:$Z14,MATCH(Settings!$B$13,$A$1:$Z$1,0))&amp;""),"")),4)),VALUE(MID(IF(TRIM(Settings!$B$13&amp;"")="","",IFERROR(TRIM(INDEX($A14:$Z14,MATCH(Settings!$B$13,$A$1:$Z$1,0))&amp;""),"")),6,2)),VALUE(MID(IF(TRIM(Settings!$B$13&amp;"")="","",IFERROR(TRIM(INDEX($A14:$Z14,MATCH(Settings!$B$13,$A$1:$Z$1,0))&amp;""),"")),9,2)))+TIME(VALUE(MID(IF(TRIM(Settings!$B$13&amp;"")="","",IFERROR(TRIM(INDEX($A14:$Z14,MATCH(Settings!$B$13,$A$1:$Z$1,0))&amp;""),"")),12,2)),VALUE(MID(IF(TRIM(Settings!$B$13&amp;"")="","",IFERROR(TRIM(INDEX($A14:$Z14,MATCH(Settings!$B$13,$A$1:$Z$1,0))&amp;""),"")),15,2)),VALUE(MID(IF(TRIM(Settings!$B$13&amp;"")="","",IFERROR(TRIM(INDEX($A14:$Z14,MATCH(Settings!$B$13,$A$1:$Z$1,0))&amp;""),"")),18,2)))))*1,0))</f>
        <v/>
      </c>
      <c r="AE14" s="34">
        <f>IF(COUNTA($A14:$Z14)=0,"",IF($AB14&lt;&gt;"",$AB14,IF($AC14="","",IFERROR(INDEX('Guest list'!$A$3:$A$252,MATCH($AC14,'Guest list'!$B$3:$B$252,0))&amp;"",""))))</f>
        <v/>
      </c>
      <c r="AF14" s="34">
        <f>IF(COUNTA($A14:$Z14)=0,"",IF($AB14&lt;&gt;"",IF(COUNTIF('Guest list'!$A$3:$A$252,$AB14)&gt;0,"Code","Code not on list"),IF($AE14&lt;&gt;"","Name","No match")))</f>
        <v/>
      </c>
      <c r="AG14" s="34">
        <f>IF($AE14="","",IF(SUMPRODUCT(($AE$2:$AE$301=$AE14)*(($AD$2:$AD$301&gt;$AD14)*1+($AD$2:$AD$301=$AD14)*(ROW($AE$2:$AE$301)&gt;ROW($AE14))))=0,$AE14,""))</f>
        <v/>
      </c>
      <c r="AH14" s="34">
        <f>IF(TRIM(Settings!$B$5&amp;"")="","",IFERROR(TRIM(INDEX($A14:$Z14,MATCH(Settings!$B$5,$A$1:$Z$1,0))&amp;""),""))</f>
        <v/>
      </c>
      <c r="AI14" s="34">
        <f>IF($AH14="","",IF(UPPER($AH14)=UPPER(TRIM(Settings!$B$6&amp;"")),"Yes","No"))</f>
        <v/>
      </c>
      <c r="AJ14" s="34">
        <f>IFERROR(VALUE(IF(TRIM(Settings!$B$7&amp;"")="","",IFERROR(TRIM(INDEX($A14:$Z14,MATCH(Settings!$B$7,$A$1:$Z$1,0))&amp;""),""))),"")</f>
        <v/>
      </c>
      <c r="AK14" s="34">
        <f>IF(TRIM(Settings!$B$10&amp;"")="","",IFERROR(TRIM(INDEX($A14:$Z14,MATCH(Settings!$B$10,$A$1:$Z$1,0))&amp;""),""))</f>
        <v/>
      </c>
      <c r="AL14" s="34">
        <f>IF(TRIM(Settings!$B$9&amp;"")="","",IFERROR(TRIM(INDEX($A14:$Z14,MATCH(Settings!$B$9,$A$1:$Z$1,0))&amp;""),""))</f>
        <v/>
      </c>
      <c r="AM14" s="34">
        <f>IF(TRIM(Settings!$B$11&amp;"")="","",IFERROR(TRIM(INDEX($A14:$Z14,MATCH(Settings!$B$11,$A$1:$Z$1,0))&amp;""),""))</f>
        <v/>
      </c>
      <c r="AN14" s="34">
        <f>IF(TRIM(Settings!$B$12&amp;"")="","",IFERROR(TRIM(INDEX($A14:$Z14,MATCH(Settings!$B$12,$A$1:$Z$1,0))&amp;""),""))</f>
        <v/>
      </c>
      <c r="AO14" s="34">
        <f>IF($AI14="Yes",MAX(1+IF($AK14&lt;&gt;"",1,0),N($AJ14)+IF(UPPER(TRIM(Settings!$B$8&amp;""))="N",1,0)),IF($AI14="No",0,""))</f>
        <v/>
      </c>
    </row>
    <row r="15">
      <c r="AB15" s="34">
        <f>IF(TRIM(Settings!$B$3&amp;"")="","",IFERROR(TRIM(INDEX($A15:$Z15,MATCH(Settings!$B$3,$A$1:$Z$1,0))&amp;""),""))</f>
        <v/>
      </c>
      <c r="AC15" s="34">
        <f>IF(TRIM(Settings!$B$4&amp;"")="","",IFERROR(TRIM(INDEX($A15:$Z15,MATCH(Settings!$B$4,$A$1:$Z$1,0))&amp;""),""))</f>
        <v/>
      </c>
      <c r="AD15" s="35">
        <f>IF(COUNTA($A15:$Z15)=0,0,IFERROR((IF(ISNUMBER(INDEX($A15:$Z15,MATCH(Settings!$B$13,$A$1:$Z$1,0))),INDEX($A15:$Z15,MATCH(Settings!$B$13,$A$1:$Z$1,0)),DATE(VALUE(LEFT(IF(TRIM(Settings!$B$13&amp;"")="","",IFERROR(TRIM(INDEX($A15:$Z15,MATCH(Settings!$B$13,$A$1:$Z$1,0))&amp;""),"")),4)),VALUE(MID(IF(TRIM(Settings!$B$13&amp;"")="","",IFERROR(TRIM(INDEX($A15:$Z15,MATCH(Settings!$B$13,$A$1:$Z$1,0))&amp;""),"")),6,2)),VALUE(MID(IF(TRIM(Settings!$B$13&amp;"")="","",IFERROR(TRIM(INDEX($A15:$Z15,MATCH(Settings!$B$13,$A$1:$Z$1,0))&amp;""),"")),9,2)))+TIME(VALUE(MID(IF(TRIM(Settings!$B$13&amp;"")="","",IFERROR(TRIM(INDEX($A15:$Z15,MATCH(Settings!$B$13,$A$1:$Z$1,0))&amp;""),"")),12,2)),VALUE(MID(IF(TRIM(Settings!$B$13&amp;"")="","",IFERROR(TRIM(INDEX($A15:$Z15,MATCH(Settings!$B$13,$A$1:$Z$1,0))&amp;""),"")),15,2)),VALUE(MID(IF(TRIM(Settings!$B$13&amp;"")="","",IFERROR(TRIM(INDEX($A15:$Z15,MATCH(Settings!$B$13,$A$1:$Z$1,0))&amp;""),"")),18,2)))))*1,0))</f>
        <v/>
      </c>
      <c r="AE15" s="34">
        <f>IF(COUNTA($A15:$Z15)=0,"",IF($AB15&lt;&gt;"",$AB15,IF($AC15="","",IFERROR(INDEX('Guest list'!$A$3:$A$252,MATCH($AC15,'Guest list'!$B$3:$B$252,0))&amp;"",""))))</f>
        <v/>
      </c>
      <c r="AF15" s="34">
        <f>IF(COUNTA($A15:$Z15)=0,"",IF($AB15&lt;&gt;"",IF(COUNTIF('Guest list'!$A$3:$A$252,$AB15)&gt;0,"Code","Code not on list"),IF($AE15&lt;&gt;"","Name","No match")))</f>
        <v/>
      </c>
      <c r="AG15" s="34">
        <f>IF($AE15="","",IF(SUMPRODUCT(($AE$2:$AE$301=$AE15)*(($AD$2:$AD$301&gt;$AD15)*1+($AD$2:$AD$301=$AD15)*(ROW($AE$2:$AE$301)&gt;ROW($AE15))))=0,$AE15,""))</f>
        <v/>
      </c>
      <c r="AH15" s="34">
        <f>IF(TRIM(Settings!$B$5&amp;"")="","",IFERROR(TRIM(INDEX($A15:$Z15,MATCH(Settings!$B$5,$A$1:$Z$1,0))&amp;""),""))</f>
        <v/>
      </c>
      <c r="AI15" s="34">
        <f>IF($AH15="","",IF(UPPER($AH15)=UPPER(TRIM(Settings!$B$6&amp;"")),"Yes","No"))</f>
        <v/>
      </c>
      <c r="AJ15" s="34">
        <f>IFERROR(VALUE(IF(TRIM(Settings!$B$7&amp;"")="","",IFERROR(TRIM(INDEX($A15:$Z15,MATCH(Settings!$B$7,$A$1:$Z$1,0))&amp;""),""))),"")</f>
        <v/>
      </c>
      <c r="AK15" s="34">
        <f>IF(TRIM(Settings!$B$10&amp;"")="","",IFERROR(TRIM(INDEX($A15:$Z15,MATCH(Settings!$B$10,$A$1:$Z$1,0))&amp;""),""))</f>
        <v/>
      </c>
      <c r="AL15" s="34">
        <f>IF(TRIM(Settings!$B$9&amp;"")="","",IFERROR(TRIM(INDEX($A15:$Z15,MATCH(Settings!$B$9,$A$1:$Z$1,0))&amp;""),""))</f>
        <v/>
      </c>
      <c r="AM15" s="34">
        <f>IF(TRIM(Settings!$B$11&amp;"")="","",IFERROR(TRIM(INDEX($A15:$Z15,MATCH(Settings!$B$11,$A$1:$Z$1,0))&amp;""),""))</f>
        <v/>
      </c>
      <c r="AN15" s="34">
        <f>IF(TRIM(Settings!$B$12&amp;"")="","",IFERROR(TRIM(INDEX($A15:$Z15,MATCH(Settings!$B$12,$A$1:$Z$1,0))&amp;""),""))</f>
        <v/>
      </c>
      <c r="AO15" s="34">
        <f>IF($AI15="Yes",MAX(1+IF($AK15&lt;&gt;"",1,0),N($AJ15)+IF(UPPER(TRIM(Settings!$B$8&amp;""))="N",1,0)),IF($AI15="No",0,""))</f>
        <v/>
      </c>
    </row>
    <row r="16">
      <c r="AB16" s="34">
        <f>IF(TRIM(Settings!$B$3&amp;"")="","",IFERROR(TRIM(INDEX($A16:$Z16,MATCH(Settings!$B$3,$A$1:$Z$1,0))&amp;""),""))</f>
        <v/>
      </c>
      <c r="AC16" s="34">
        <f>IF(TRIM(Settings!$B$4&amp;"")="","",IFERROR(TRIM(INDEX($A16:$Z16,MATCH(Settings!$B$4,$A$1:$Z$1,0))&amp;""),""))</f>
        <v/>
      </c>
      <c r="AD16" s="35">
        <f>IF(COUNTA($A16:$Z16)=0,0,IFERROR((IF(ISNUMBER(INDEX($A16:$Z16,MATCH(Settings!$B$13,$A$1:$Z$1,0))),INDEX($A16:$Z16,MATCH(Settings!$B$13,$A$1:$Z$1,0)),DATE(VALUE(LEFT(IF(TRIM(Settings!$B$13&amp;"")="","",IFERROR(TRIM(INDEX($A16:$Z16,MATCH(Settings!$B$13,$A$1:$Z$1,0))&amp;""),"")),4)),VALUE(MID(IF(TRIM(Settings!$B$13&amp;"")="","",IFERROR(TRIM(INDEX($A16:$Z16,MATCH(Settings!$B$13,$A$1:$Z$1,0))&amp;""),"")),6,2)),VALUE(MID(IF(TRIM(Settings!$B$13&amp;"")="","",IFERROR(TRIM(INDEX($A16:$Z16,MATCH(Settings!$B$13,$A$1:$Z$1,0))&amp;""),"")),9,2)))+TIME(VALUE(MID(IF(TRIM(Settings!$B$13&amp;"")="","",IFERROR(TRIM(INDEX($A16:$Z16,MATCH(Settings!$B$13,$A$1:$Z$1,0))&amp;""),"")),12,2)),VALUE(MID(IF(TRIM(Settings!$B$13&amp;"")="","",IFERROR(TRIM(INDEX($A16:$Z16,MATCH(Settings!$B$13,$A$1:$Z$1,0))&amp;""),"")),15,2)),VALUE(MID(IF(TRIM(Settings!$B$13&amp;"")="","",IFERROR(TRIM(INDEX($A16:$Z16,MATCH(Settings!$B$13,$A$1:$Z$1,0))&amp;""),"")),18,2)))))*1,0))</f>
        <v/>
      </c>
      <c r="AE16" s="34">
        <f>IF(COUNTA($A16:$Z16)=0,"",IF($AB16&lt;&gt;"",$AB16,IF($AC16="","",IFERROR(INDEX('Guest list'!$A$3:$A$252,MATCH($AC16,'Guest list'!$B$3:$B$252,0))&amp;"",""))))</f>
        <v/>
      </c>
      <c r="AF16" s="34">
        <f>IF(COUNTA($A16:$Z16)=0,"",IF($AB16&lt;&gt;"",IF(COUNTIF('Guest list'!$A$3:$A$252,$AB16)&gt;0,"Code","Code not on list"),IF($AE16&lt;&gt;"","Name","No match")))</f>
        <v/>
      </c>
      <c r="AG16" s="34">
        <f>IF($AE16="","",IF(SUMPRODUCT(($AE$2:$AE$301=$AE16)*(($AD$2:$AD$301&gt;$AD16)*1+($AD$2:$AD$301=$AD16)*(ROW($AE$2:$AE$301)&gt;ROW($AE16))))=0,$AE16,""))</f>
        <v/>
      </c>
      <c r="AH16" s="34">
        <f>IF(TRIM(Settings!$B$5&amp;"")="","",IFERROR(TRIM(INDEX($A16:$Z16,MATCH(Settings!$B$5,$A$1:$Z$1,0))&amp;""),""))</f>
        <v/>
      </c>
      <c r="AI16" s="34">
        <f>IF($AH16="","",IF(UPPER($AH16)=UPPER(TRIM(Settings!$B$6&amp;"")),"Yes","No"))</f>
        <v/>
      </c>
      <c r="AJ16" s="34">
        <f>IFERROR(VALUE(IF(TRIM(Settings!$B$7&amp;"")="","",IFERROR(TRIM(INDEX($A16:$Z16,MATCH(Settings!$B$7,$A$1:$Z$1,0))&amp;""),""))),"")</f>
        <v/>
      </c>
      <c r="AK16" s="34">
        <f>IF(TRIM(Settings!$B$10&amp;"")="","",IFERROR(TRIM(INDEX($A16:$Z16,MATCH(Settings!$B$10,$A$1:$Z$1,0))&amp;""),""))</f>
        <v/>
      </c>
      <c r="AL16" s="34">
        <f>IF(TRIM(Settings!$B$9&amp;"")="","",IFERROR(TRIM(INDEX($A16:$Z16,MATCH(Settings!$B$9,$A$1:$Z$1,0))&amp;""),""))</f>
        <v/>
      </c>
      <c r="AM16" s="34">
        <f>IF(TRIM(Settings!$B$11&amp;"")="","",IFERROR(TRIM(INDEX($A16:$Z16,MATCH(Settings!$B$11,$A$1:$Z$1,0))&amp;""),""))</f>
        <v/>
      </c>
      <c r="AN16" s="34">
        <f>IF(TRIM(Settings!$B$12&amp;"")="","",IFERROR(TRIM(INDEX($A16:$Z16,MATCH(Settings!$B$12,$A$1:$Z$1,0))&amp;""),""))</f>
        <v/>
      </c>
      <c r="AO16" s="34">
        <f>IF($AI16="Yes",MAX(1+IF($AK16&lt;&gt;"",1,0),N($AJ16)+IF(UPPER(TRIM(Settings!$B$8&amp;""))="N",1,0)),IF($AI16="No",0,""))</f>
        <v/>
      </c>
    </row>
    <row r="17">
      <c r="AB17" s="34">
        <f>IF(TRIM(Settings!$B$3&amp;"")="","",IFERROR(TRIM(INDEX($A17:$Z17,MATCH(Settings!$B$3,$A$1:$Z$1,0))&amp;""),""))</f>
        <v/>
      </c>
      <c r="AC17" s="34">
        <f>IF(TRIM(Settings!$B$4&amp;"")="","",IFERROR(TRIM(INDEX($A17:$Z17,MATCH(Settings!$B$4,$A$1:$Z$1,0))&amp;""),""))</f>
        <v/>
      </c>
      <c r="AD17" s="35">
        <f>IF(COUNTA($A17:$Z17)=0,0,IFERROR((IF(ISNUMBER(INDEX($A17:$Z17,MATCH(Settings!$B$13,$A$1:$Z$1,0))),INDEX($A17:$Z17,MATCH(Settings!$B$13,$A$1:$Z$1,0)),DATE(VALUE(LEFT(IF(TRIM(Settings!$B$13&amp;"")="","",IFERROR(TRIM(INDEX($A17:$Z17,MATCH(Settings!$B$13,$A$1:$Z$1,0))&amp;""),"")),4)),VALUE(MID(IF(TRIM(Settings!$B$13&amp;"")="","",IFERROR(TRIM(INDEX($A17:$Z17,MATCH(Settings!$B$13,$A$1:$Z$1,0))&amp;""),"")),6,2)),VALUE(MID(IF(TRIM(Settings!$B$13&amp;"")="","",IFERROR(TRIM(INDEX($A17:$Z17,MATCH(Settings!$B$13,$A$1:$Z$1,0))&amp;""),"")),9,2)))+TIME(VALUE(MID(IF(TRIM(Settings!$B$13&amp;"")="","",IFERROR(TRIM(INDEX($A17:$Z17,MATCH(Settings!$B$13,$A$1:$Z$1,0))&amp;""),"")),12,2)),VALUE(MID(IF(TRIM(Settings!$B$13&amp;"")="","",IFERROR(TRIM(INDEX($A17:$Z17,MATCH(Settings!$B$13,$A$1:$Z$1,0))&amp;""),"")),15,2)),VALUE(MID(IF(TRIM(Settings!$B$13&amp;"")="","",IFERROR(TRIM(INDEX($A17:$Z17,MATCH(Settings!$B$13,$A$1:$Z$1,0))&amp;""),"")),18,2)))))*1,0))</f>
        <v/>
      </c>
      <c r="AE17" s="34">
        <f>IF(COUNTA($A17:$Z17)=0,"",IF($AB17&lt;&gt;"",$AB17,IF($AC17="","",IFERROR(INDEX('Guest list'!$A$3:$A$252,MATCH($AC17,'Guest list'!$B$3:$B$252,0))&amp;"",""))))</f>
        <v/>
      </c>
      <c r="AF17" s="34">
        <f>IF(COUNTA($A17:$Z17)=0,"",IF($AB17&lt;&gt;"",IF(COUNTIF('Guest list'!$A$3:$A$252,$AB17)&gt;0,"Code","Code not on list"),IF($AE17&lt;&gt;"","Name","No match")))</f>
        <v/>
      </c>
      <c r="AG17" s="34">
        <f>IF($AE17="","",IF(SUMPRODUCT(($AE$2:$AE$301=$AE17)*(($AD$2:$AD$301&gt;$AD17)*1+($AD$2:$AD$301=$AD17)*(ROW($AE$2:$AE$301)&gt;ROW($AE17))))=0,$AE17,""))</f>
        <v/>
      </c>
      <c r="AH17" s="34">
        <f>IF(TRIM(Settings!$B$5&amp;"")="","",IFERROR(TRIM(INDEX($A17:$Z17,MATCH(Settings!$B$5,$A$1:$Z$1,0))&amp;""),""))</f>
        <v/>
      </c>
      <c r="AI17" s="34">
        <f>IF($AH17="","",IF(UPPER($AH17)=UPPER(TRIM(Settings!$B$6&amp;"")),"Yes","No"))</f>
        <v/>
      </c>
      <c r="AJ17" s="34">
        <f>IFERROR(VALUE(IF(TRIM(Settings!$B$7&amp;"")="","",IFERROR(TRIM(INDEX($A17:$Z17,MATCH(Settings!$B$7,$A$1:$Z$1,0))&amp;""),""))),"")</f>
        <v/>
      </c>
      <c r="AK17" s="34">
        <f>IF(TRIM(Settings!$B$10&amp;"")="","",IFERROR(TRIM(INDEX($A17:$Z17,MATCH(Settings!$B$10,$A$1:$Z$1,0))&amp;""),""))</f>
        <v/>
      </c>
      <c r="AL17" s="34">
        <f>IF(TRIM(Settings!$B$9&amp;"")="","",IFERROR(TRIM(INDEX($A17:$Z17,MATCH(Settings!$B$9,$A$1:$Z$1,0))&amp;""),""))</f>
        <v/>
      </c>
      <c r="AM17" s="34">
        <f>IF(TRIM(Settings!$B$11&amp;"")="","",IFERROR(TRIM(INDEX($A17:$Z17,MATCH(Settings!$B$11,$A$1:$Z$1,0))&amp;""),""))</f>
        <v/>
      </c>
      <c r="AN17" s="34">
        <f>IF(TRIM(Settings!$B$12&amp;"")="","",IFERROR(TRIM(INDEX($A17:$Z17,MATCH(Settings!$B$12,$A$1:$Z$1,0))&amp;""),""))</f>
        <v/>
      </c>
      <c r="AO17" s="34">
        <f>IF($AI17="Yes",MAX(1+IF($AK17&lt;&gt;"",1,0),N($AJ17)+IF(UPPER(TRIM(Settings!$B$8&amp;""))="N",1,0)),IF($AI17="No",0,""))</f>
        <v/>
      </c>
    </row>
    <row r="18">
      <c r="AB18" s="34">
        <f>IF(TRIM(Settings!$B$3&amp;"")="","",IFERROR(TRIM(INDEX($A18:$Z18,MATCH(Settings!$B$3,$A$1:$Z$1,0))&amp;""),""))</f>
        <v/>
      </c>
      <c r="AC18" s="34">
        <f>IF(TRIM(Settings!$B$4&amp;"")="","",IFERROR(TRIM(INDEX($A18:$Z18,MATCH(Settings!$B$4,$A$1:$Z$1,0))&amp;""),""))</f>
        <v/>
      </c>
      <c r="AD18" s="35">
        <f>IF(COUNTA($A18:$Z18)=0,0,IFERROR((IF(ISNUMBER(INDEX($A18:$Z18,MATCH(Settings!$B$13,$A$1:$Z$1,0))),INDEX($A18:$Z18,MATCH(Settings!$B$13,$A$1:$Z$1,0)),DATE(VALUE(LEFT(IF(TRIM(Settings!$B$13&amp;"")="","",IFERROR(TRIM(INDEX($A18:$Z18,MATCH(Settings!$B$13,$A$1:$Z$1,0))&amp;""),"")),4)),VALUE(MID(IF(TRIM(Settings!$B$13&amp;"")="","",IFERROR(TRIM(INDEX($A18:$Z18,MATCH(Settings!$B$13,$A$1:$Z$1,0))&amp;""),"")),6,2)),VALUE(MID(IF(TRIM(Settings!$B$13&amp;"")="","",IFERROR(TRIM(INDEX($A18:$Z18,MATCH(Settings!$B$13,$A$1:$Z$1,0))&amp;""),"")),9,2)))+TIME(VALUE(MID(IF(TRIM(Settings!$B$13&amp;"")="","",IFERROR(TRIM(INDEX($A18:$Z18,MATCH(Settings!$B$13,$A$1:$Z$1,0))&amp;""),"")),12,2)),VALUE(MID(IF(TRIM(Settings!$B$13&amp;"")="","",IFERROR(TRIM(INDEX($A18:$Z18,MATCH(Settings!$B$13,$A$1:$Z$1,0))&amp;""),"")),15,2)),VALUE(MID(IF(TRIM(Settings!$B$13&amp;"")="","",IFERROR(TRIM(INDEX($A18:$Z18,MATCH(Settings!$B$13,$A$1:$Z$1,0))&amp;""),"")),18,2)))))*1,0))</f>
        <v/>
      </c>
      <c r="AE18" s="34">
        <f>IF(COUNTA($A18:$Z18)=0,"",IF($AB18&lt;&gt;"",$AB18,IF($AC18="","",IFERROR(INDEX('Guest list'!$A$3:$A$252,MATCH($AC18,'Guest list'!$B$3:$B$252,0))&amp;"",""))))</f>
        <v/>
      </c>
      <c r="AF18" s="34">
        <f>IF(COUNTA($A18:$Z18)=0,"",IF($AB18&lt;&gt;"",IF(COUNTIF('Guest list'!$A$3:$A$252,$AB18)&gt;0,"Code","Code not on list"),IF($AE18&lt;&gt;"","Name","No match")))</f>
        <v/>
      </c>
      <c r="AG18" s="34">
        <f>IF($AE18="","",IF(SUMPRODUCT(($AE$2:$AE$301=$AE18)*(($AD$2:$AD$301&gt;$AD18)*1+($AD$2:$AD$301=$AD18)*(ROW($AE$2:$AE$301)&gt;ROW($AE18))))=0,$AE18,""))</f>
        <v/>
      </c>
      <c r="AH18" s="34">
        <f>IF(TRIM(Settings!$B$5&amp;"")="","",IFERROR(TRIM(INDEX($A18:$Z18,MATCH(Settings!$B$5,$A$1:$Z$1,0))&amp;""),""))</f>
        <v/>
      </c>
      <c r="AI18" s="34">
        <f>IF($AH18="","",IF(UPPER($AH18)=UPPER(TRIM(Settings!$B$6&amp;"")),"Yes","No"))</f>
        <v/>
      </c>
      <c r="AJ18" s="34">
        <f>IFERROR(VALUE(IF(TRIM(Settings!$B$7&amp;"")="","",IFERROR(TRIM(INDEX($A18:$Z18,MATCH(Settings!$B$7,$A$1:$Z$1,0))&amp;""),""))),"")</f>
        <v/>
      </c>
      <c r="AK18" s="34">
        <f>IF(TRIM(Settings!$B$10&amp;"")="","",IFERROR(TRIM(INDEX($A18:$Z18,MATCH(Settings!$B$10,$A$1:$Z$1,0))&amp;""),""))</f>
        <v/>
      </c>
      <c r="AL18" s="34">
        <f>IF(TRIM(Settings!$B$9&amp;"")="","",IFERROR(TRIM(INDEX($A18:$Z18,MATCH(Settings!$B$9,$A$1:$Z$1,0))&amp;""),""))</f>
        <v/>
      </c>
      <c r="AM18" s="34">
        <f>IF(TRIM(Settings!$B$11&amp;"")="","",IFERROR(TRIM(INDEX($A18:$Z18,MATCH(Settings!$B$11,$A$1:$Z$1,0))&amp;""),""))</f>
        <v/>
      </c>
      <c r="AN18" s="34">
        <f>IF(TRIM(Settings!$B$12&amp;"")="","",IFERROR(TRIM(INDEX($A18:$Z18,MATCH(Settings!$B$12,$A$1:$Z$1,0))&amp;""),""))</f>
        <v/>
      </c>
      <c r="AO18" s="34">
        <f>IF($AI18="Yes",MAX(1+IF($AK18&lt;&gt;"",1,0),N($AJ18)+IF(UPPER(TRIM(Settings!$B$8&amp;""))="N",1,0)),IF($AI18="No",0,""))</f>
        <v/>
      </c>
    </row>
    <row r="19">
      <c r="AB19" s="34">
        <f>IF(TRIM(Settings!$B$3&amp;"")="","",IFERROR(TRIM(INDEX($A19:$Z19,MATCH(Settings!$B$3,$A$1:$Z$1,0))&amp;""),""))</f>
        <v/>
      </c>
      <c r="AC19" s="34">
        <f>IF(TRIM(Settings!$B$4&amp;"")="","",IFERROR(TRIM(INDEX($A19:$Z19,MATCH(Settings!$B$4,$A$1:$Z$1,0))&amp;""),""))</f>
        <v/>
      </c>
      <c r="AD19" s="35">
        <f>IF(COUNTA($A19:$Z19)=0,0,IFERROR((IF(ISNUMBER(INDEX($A19:$Z19,MATCH(Settings!$B$13,$A$1:$Z$1,0))),INDEX($A19:$Z19,MATCH(Settings!$B$13,$A$1:$Z$1,0)),DATE(VALUE(LEFT(IF(TRIM(Settings!$B$13&amp;"")="","",IFERROR(TRIM(INDEX($A19:$Z19,MATCH(Settings!$B$13,$A$1:$Z$1,0))&amp;""),"")),4)),VALUE(MID(IF(TRIM(Settings!$B$13&amp;"")="","",IFERROR(TRIM(INDEX($A19:$Z19,MATCH(Settings!$B$13,$A$1:$Z$1,0))&amp;""),"")),6,2)),VALUE(MID(IF(TRIM(Settings!$B$13&amp;"")="","",IFERROR(TRIM(INDEX($A19:$Z19,MATCH(Settings!$B$13,$A$1:$Z$1,0))&amp;""),"")),9,2)))+TIME(VALUE(MID(IF(TRIM(Settings!$B$13&amp;"")="","",IFERROR(TRIM(INDEX($A19:$Z19,MATCH(Settings!$B$13,$A$1:$Z$1,0))&amp;""),"")),12,2)),VALUE(MID(IF(TRIM(Settings!$B$13&amp;"")="","",IFERROR(TRIM(INDEX($A19:$Z19,MATCH(Settings!$B$13,$A$1:$Z$1,0))&amp;""),"")),15,2)),VALUE(MID(IF(TRIM(Settings!$B$13&amp;"")="","",IFERROR(TRIM(INDEX($A19:$Z19,MATCH(Settings!$B$13,$A$1:$Z$1,0))&amp;""),"")),18,2)))))*1,0))</f>
        <v/>
      </c>
      <c r="AE19" s="34">
        <f>IF(COUNTA($A19:$Z19)=0,"",IF($AB19&lt;&gt;"",$AB19,IF($AC19="","",IFERROR(INDEX('Guest list'!$A$3:$A$252,MATCH($AC19,'Guest list'!$B$3:$B$252,0))&amp;"",""))))</f>
        <v/>
      </c>
      <c r="AF19" s="34">
        <f>IF(COUNTA($A19:$Z19)=0,"",IF($AB19&lt;&gt;"",IF(COUNTIF('Guest list'!$A$3:$A$252,$AB19)&gt;0,"Code","Code not on list"),IF($AE19&lt;&gt;"","Name","No match")))</f>
        <v/>
      </c>
      <c r="AG19" s="34">
        <f>IF($AE19="","",IF(SUMPRODUCT(($AE$2:$AE$301=$AE19)*(($AD$2:$AD$301&gt;$AD19)*1+($AD$2:$AD$301=$AD19)*(ROW($AE$2:$AE$301)&gt;ROW($AE19))))=0,$AE19,""))</f>
        <v/>
      </c>
      <c r="AH19" s="34">
        <f>IF(TRIM(Settings!$B$5&amp;"")="","",IFERROR(TRIM(INDEX($A19:$Z19,MATCH(Settings!$B$5,$A$1:$Z$1,0))&amp;""),""))</f>
        <v/>
      </c>
      <c r="AI19" s="34">
        <f>IF($AH19="","",IF(UPPER($AH19)=UPPER(TRIM(Settings!$B$6&amp;"")),"Yes","No"))</f>
        <v/>
      </c>
      <c r="AJ19" s="34">
        <f>IFERROR(VALUE(IF(TRIM(Settings!$B$7&amp;"")="","",IFERROR(TRIM(INDEX($A19:$Z19,MATCH(Settings!$B$7,$A$1:$Z$1,0))&amp;""),""))),"")</f>
        <v/>
      </c>
      <c r="AK19" s="34">
        <f>IF(TRIM(Settings!$B$10&amp;"")="","",IFERROR(TRIM(INDEX($A19:$Z19,MATCH(Settings!$B$10,$A$1:$Z$1,0))&amp;""),""))</f>
        <v/>
      </c>
      <c r="AL19" s="34">
        <f>IF(TRIM(Settings!$B$9&amp;"")="","",IFERROR(TRIM(INDEX($A19:$Z19,MATCH(Settings!$B$9,$A$1:$Z$1,0))&amp;""),""))</f>
        <v/>
      </c>
      <c r="AM19" s="34">
        <f>IF(TRIM(Settings!$B$11&amp;"")="","",IFERROR(TRIM(INDEX($A19:$Z19,MATCH(Settings!$B$11,$A$1:$Z$1,0))&amp;""),""))</f>
        <v/>
      </c>
      <c r="AN19" s="34">
        <f>IF(TRIM(Settings!$B$12&amp;"")="","",IFERROR(TRIM(INDEX($A19:$Z19,MATCH(Settings!$B$12,$A$1:$Z$1,0))&amp;""),""))</f>
        <v/>
      </c>
      <c r="AO19" s="34">
        <f>IF($AI19="Yes",MAX(1+IF($AK19&lt;&gt;"",1,0),N($AJ19)+IF(UPPER(TRIM(Settings!$B$8&amp;""))="N",1,0)),IF($AI19="No",0,""))</f>
        <v/>
      </c>
    </row>
    <row r="20">
      <c r="AB20" s="34">
        <f>IF(TRIM(Settings!$B$3&amp;"")="","",IFERROR(TRIM(INDEX($A20:$Z20,MATCH(Settings!$B$3,$A$1:$Z$1,0))&amp;""),""))</f>
        <v/>
      </c>
      <c r="AC20" s="34">
        <f>IF(TRIM(Settings!$B$4&amp;"")="","",IFERROR(TRIM(INDEX($A20:$Z20,MATCH(Settings!$B$4,$A$1:$Z$1,0))&amp;""),""))</f>
        <v/>
      </c>
      <c r="AD20" s="35">
        <f>IF(COUNTA($A20:$Z20)=0,0,IFERROR((IF(ISNUMBER(INDEX($A20:$Z20,MATCH(Settings!$B$13,$A$1:$Z$1,0))),INDEX($A20:$Z20,MATCH(Settings!$B$13,$A$1:$Z$1,0)),DATE(VALUE(LEFT(IF(TRIM(Settings!$B$13&amp;"")="","",IFERROR(TRIM(INDEX($A20:$Z20,MATCH(Settings!$B$13,$A$1:$Z$1,0))&amp;""),"")),4)),VALUE(MID(IF(TRIM(Settings!$B$13&amp;"")="","",IFERROR(TRIM(INDEX($A20:$Z20,MATCH(Settings!$B$13,$A$1:$Z$1,0))&amp;""),"")),6,2)),VALUE(MID(IF(TRIM(Settings!$B$13&amp;"")="","",IFERROR(TRIM(INDEX($A20:$Z20,MATCH(Settings!$B$13,$A$1:$Z$1,0))&amp;""),"")),9,2)))+TIME(VALUE(MID(IF(TRIM(Settings!$B$13&amp;"")="","",IFERROR(TRIM(INDEX($A20:$Z20,MATCH(Settings!$B$13,$A$1:$Z$1,0))&amp;""),"")),12,2)),VALUE(MID(IF(TRIM(Settings!$B$13&amp;"")="","",IFERROR(TRIM(INDEX($A20:$Z20,MATCH(Settings!$B$13,$A$1:$Z$1,0))&amp;""),"")),15,2)),VALUE(MID(IF(TRIM(Settings!$B$13&amp;"")="","",IFERROR(TRIM(INDEX($A20:$Z20,MATCH(Settings!$B$13,$A$1:$Z$1,0))&amp;""),"")),18,2)))))*1,0))</f>
        <v/>
      </c>
      <c r="AE20" s="34">
        <f>IF(COUNTA($A20:$Z20)=0,"",IF($AB20&lt;&gt;"",$AB20,IF($AC20="","",IFERROR(INDEX('Guest list'!$A$3:$A$252,MATCH($AC20,'Guest list'!$B$3:$B$252,0))&amp;"",""))))</f>
        <v/>
      </c>
      <c r="AF20" s="34">
        <f>IF(COUNTA($A20:$Z20)=0,"",IF($AB20&lt;&gt;"",IF(COUNTIF('Guest list'!$A$3:$A$252,$AB20)&gt;0,"Code","Code not on list"),IF($AE20&lt;&gt;"","Name","No match")))</f>
        <v/>
      </c>
      <c r="AG20" s="34">
        <f>IF($AE20="","",IF(SUMPRODUCT(($AE$2:$AE$301=$AE20)*(($AD$2:$AD$301&gt;$AD20)*1+($AD$2:$AD$301=$AD20)*(ROW($AE$2:$AE$301)&gt;ROW($AE20))))=0,$AE20,""))</f>
        <v/>
      </c>
      <c r="AH20" s="34">
        <f>IF(TRIM(Settings!$B$5&amp;"")="","",IFERROR(TRIM(INDEX($A20:$Z20,MATCH(Settings!$B$5,$A$1:$Z$1,0))&amp;""),""))</f>
        <v/>
      </c>
      <c r="AI20" s="34">
        <f>IF($AH20="","",IF(UPPER($AH20)=UPPER(TRIM(Settings!$B$6&amp;"")),"Yes","No"))</f>
        <v/>
      </c>
      <c r="AJ20" s="34">
        <f>IFERROR(VALUE(IF(TRIM(Settings!$B$7&amp;"")="","",IFERROR(TRIM(INDEX($A20:$Z20,MATCH(Settings!$B$7,$A$1:$Z$1,0))&amp;""),""))),"")</f>
        <v/>
      </c>
      <c r="AK20" s="34">
        <f>IF(TRIM(Settings!$B$10&amp;"")="","",IFERROR(TRIM(INDEX($A20:$Z20,MATCH(Settings!$B$10,$A$1:$Z$1,0))&amp;""),""))</f>
        <v/>
      </c>
      <c r="AL20" s="34">
        <f>IF(TRIM(Settings!$B$9&amp;"")="","",IFERROR(TRIM(INDEX($A20:$Z20,MATCH(Settings!$B$9,$A$1:$Z$1,0))&amp;""),""))</f>
        <v/>
      </c>
      <c r="AM20" s="34">
        <f>IF(TRIM(Settings!$B$11&amp;"")="","",IFERROR(TRIM(INDEX($A20:$Z20,MATCH(Settings!$B$11,$A$1:$Z$1,0))&amp;""),""))</f>
        <v/>
      </c>
      <c r="AN20" s="34">
        <f>IF(TRIM(Settings!$B$12&amp;"")="","",IFERROR(TRIM(INDEX($A20:$Z20,MATCH(Settings!$B$12,$A$1:$Z$1,0))&amp;""),""))</f>
        <v/>
      </c>
      <c r="AO20" s="34">
        <f>IF($AI20="Yes",MAX(1+IF($AK20&lt;&gt;"",1,0),N($AJ20)+IF(UPPER(TRIM(Settings!$B$8&amp;""))="N",1,0)),IF($AI20="No",0,""))</f>
        <v/>
      </c>
    </row>
    <row r="21">
      <c r="AB21" s="34">
        <f>IF(TRIM(Settings!$B$3&amp;"")="","",IFERROR(TRIM(INDEX($A21:$Z21,MATCH(Settings!$B$3,$A$1:$Z$1,0))&amp;""),""))</f>
        <v/>
      </c>
      <c r="AC21" s="34">
        <f>IF(TRIM(Settings!$B$4&amp;"")="","",IFERROR(TRIM(INDEX($A21:$Z21,MATCH(Settings!$B$4,$A$1:$Z$1,0))&amp;""),""))</f>
        <v/>
      </c>
      <c r="AD21" s="35">
        <f>IF(COUNTA($A21:$Z21)=0,0,IFERROR((IF(ISNUMBER(INDEX($A21:$Z21,MATCH(Settings!$B$13,$A$1:$Z$1,0))),INDEX($A21:$Z21,MATCH(Settings!$B$13,$A$1:$Z$1,0)),DATE(VALUE(LEFT(IF(TRIM(Settings!$B$13&amp;"")="","",IFERROR(TRIM(INDEX($A21:$Z21,MATCH(Settings!$B$13,$A$1:$Z$1,0))&amp;""),"")),4)),VALUE(MID(IF(TRIM(Settings!$B$13&amp;"")="","",IFERROR(TRIM(INDEX($A21:$Z21,MATCH(Settings!$B$13,$A$1:$Z$1,0))&amp;""),"")),6,2)),VALUE(MID(IF(TRIM(Settings!$B$13&amp;"")="","",IFERROR(TRIM(INDEX($A21:$Z21,MATCH(Settings!$B$13,$A$1:$Z$1,0))&amp;""),"")),9,2)))+TIME(VALUE(MID(IF(TRIM(Settings!$B$13&amp;"")="","",IFERROR(TRIM(INDEX($A21:$Z21,MATCH(Settings!$B$13,$A$1:$Z$1,0))&amp;""),"")),12,2)),VALUE(MID(IF(TRIM(Settings!$B$13&amp;"")="","",IFERROR(TRIM(INDEX($A21:$Z21,MATCH(Settings!$B$13,$A$1:$Z$1,0))&amp;""),"")),15,2)),VALUE(MID(IF(TRIM(Settings!$B$13&amp;"")="","",IFERROR(TRIM(INDEX($A21:$Z21,MATCH(Settings!$B$13,$A$1:$Z$1,0))&amp;""),"")),18,2)))))*1,0))</f>
        <v/>
      </c>
      <c r="AE21" s="34">
        <f>IF(COUNTA($A21:$Z21)=0,"",IF($AB21&lt;&gt;"",$AB21,IF($AC21="","",IFERROR(INDEX('Guest list'!$A$3:$A$252,MATCH($AC21,'Guest list'!$B$3:$B$252,0))&amp;"",""))))</f>
        <v/>
      </c>
      <c r="AF21" s="34">
        <f>IF(COUNTA($A21:$Z21)=0,"",IF($AB21&lt;&gt;"",IF(COUNTIF('Guest list'!$A$3:$A$252,$AB21)&gt;0,"Code","Code not on list"),IF($AE21&lt;&gt;"","Name","No match")))</f>
        <v/>
      </c>
      <c r="AG21" s="34">
        <f>IF($AE21="","",IF(SUMPRODUCT(($AE$2:$AE$301=$AE21)*(($AD$2:$AD$301&gt;$AD21)*1+($AD$2:$AD$301=$AD21)*(ROW($AE$2:$AE$301)&gt;ROW($AE21))))=0,$AE21,""))</f>
        <v/>
      </c>
      <c r="AH21" s="34">
        <f>IF(TRIM(Settings!$B$5&amp;"")="","",IFERROR(TRIM(INDEX($A21:$Z21,MATCH(Settings!$B$5,$A$1:$Z$1,0))&amp;""),""))</f>
        <v/>
      </c>
      <c r="AI21" s="34">
        <f>IF($AH21="","",IF(UPPER($AH21)=UPPER(TRIM(Settings!$B$6&amp;"")),"Yes","No"))</f>
        <v/>
      </c>
      <c r="AJ21" s="34">
        <f>IFERROR(VALUE(IF(TRIM(Settings!$B$7&amp;"")="","",IFERROR(TRIM(INDEX($A21:$Z21,MATCH(Settings!$B$7,$A$1:$Z$1,0))&amp;""),""))),"")</f>
        <v/>
      </c>
      <c r="AK21" s="34">
        <f>IF(TRIM(Settings!$B$10&amp;"")="","",IFERROR(TRIM(INDEX($A21:$Z21,MATCH(Settings!$B$10,$A$1:$Z$1,0))&amp;""),""))</f>
        <v/>
      </c>
      <c r="AL21" s="34">
        <f>IF(TRIM(Settings!$B$9&amp;"")="","",IFERROR(TRIM(INDEX($A21:$Z21,MATCH(Settings!$B$9,$A$1:$Z$1,0))&amp;""),""))</f>
        <v/>
      </c>
      <c r="AM21" s="34">
        <f>IF(TRIM(Settings!$B$11&amp;"")="","",IFERROR(TRIM(INDEX($A21:$Z21,MATCH(Settings!$B$11,$A$1:$Z$1,0))&amp;""),""))</f>
        <v/>
      </c>
      <c r="AN21" s="34">
        <f>IF(TRIM(Settings!$B$12&amp;"")="","",IFERROR(TRIM(INDEX($A21:$Z21,MATCH(Settings!$B$12,$A$1:$Z$1,0))&amp;""),""))</f>
        <v/>
      </c>
      <c r="AO21" s="34">
        <f>IF($AI21="Yes",MAX(1+IF($AK21&lt;&gt;"",1,0),N($AJ21)+IF(UPPER(TRIM(Settings!$B$8&amp;""))="N",1,0)),IF($AI21="No",0,""))</f>
        <v/>
      </c>
    </row>
    <row r="22">
      <c r="AB22" s="34">
        <f>IF(TRIM(Settings!$B$3&amp;"")="","",IFERROR(TRIM(INDEX($A22:$Z22,MATCH(Settings!$B$3,$A$1:$Z$1,0))&amp;""),""))</f>
        <v/>
      </c>
      <c r="AC22" s="34">
        <f>IF(TRIM(Settings!$B$4&amp;"")="","",IFERROR(TRIM(INDEX($A22:$Z22,MATCH(Settings!$B$4,$A$1:$Z$1,0))&amp;""),""))</f>
        <v/>
      </c>
      <c r="AD22" s="35">
        <f>IF(COUNTA($A22:$Z22)=0,0,IFERROR((IF(ISNUMBER(INDEX($A22:$Z22,MATCH(Settings!$B$13,$A$1:$Z$1,0))),INDEX($A22:$Z22,MATCH(Settings!$B$13,$A$1:$Z$1,0)),DATE(VALUE(LEFT(IF(TRIM(Settings!$B$13&amp;"")="","",IFERROR(TRIM(INDEX($A22:$Z22,MATCH(Settings!$B$13,$A$1:$Z$1,0))&amp;""),"")),4)),VALUE(MID(IF(TRIM(Settings!$B$13&amp;"")="","",IFERROR(TRIM(INDEX($A22:$Z22,MATCH(Settings!$B$13,$A$1:$Z$1,0))&amp;""),"")),6,2)),VALUE(MID(IF(TRIM(Settings!$B$13&amp;"")="","",IFERROR(TRIM(INDEX($A22:$Z22,MATCH(Settings!$B$13,$A$1:$Z$1,0))&amp;""),"")),9,2)))+TIME(VALUE(MID(IF(TRIM(Settings!$B$13&amp;"")="","",IFERROR(TRIM(INDEX($A22:$Z22,MATCH(Settings!$B$13,$A$1:$Z$1,0))&amp;""),"")),12,2)),VALUE(MID(IF(TRIM(Settings!$B$13&amp;"")="","",IFERROR(TRIM(INDEX($A22:$Z22,MATCH(Settings!$B$13,$A$1:$Z$1,0))&amp;""),"")),15,2)),VALUE(MID(IF(TRIM(Settings!$B$13&amp;"")="","",IFERROR(TRIM(INDEX($A22:$Z22,MATCH(Settings!$B$13,$A$1:$Z$1,0))&amp;""),"")),18,2)))))*1,0))</f>
        <v/>
      </c>
      <c r="AE22" s="34">
        <f>IF(COUNTA($A22:$Z22)=0,"",IF($AB22&lt;&gt;"",$AB22,IF($AC22="","",IFERROR(INDEX('Guest list'!$A$3:$A$252,MATCH($AC22,'Guest list'!$B$3:$B$252,0))&amp;"",""))))</f>
        <v/>
      </c>
      <c r="AF22" s="34">
        <f>IF(COUNTA($A22:$Z22)=0,"",IF($AB22&lt;&gt;"",IF(COUNTIF('Guest list'!$A$3:$A$252,$AB22)&gt;0,"Code","Code not on list"),IF($AE22&lt;&gt;"","Name","No match")))</f>
        <v/>
      </c>
      <c r="AG22" s="34">
        <f>IF($AE22="","",IF(SUMPRODUCT(($AE$2:$AE$301=$AE22)*(($AD$2:$AD$301&gt;$AD22)*1+($AD$2:$AD$301=$AD22)*(ROW($AE$2:$AE$301)&gt;ROW($AE22))))=0,$AE22,""))</f>
        <v/>
      </c>
      <c r="AH22" s="34">
        <f>IF(TRIM(Settings!$B$5&amp;"")="","",IFERROR(TRIM(INDEX($A22:$Z22,MATCH(Settings!$B$5,$A$1:$Z$1,0))&amp;""),""))</f>
        <v/>
      </c>
      <c r="AI22" s="34">
        <f>IF($AH22="","",IF(UPPER($AH22)=UPPER(TRIM(Settings!$B$6&amp;"")),"Yes","No"))</f>
        <v/>
      </c>
      <c r="AJ22" s="34">
        <f>IFERROR(VALUE(IF(TRIM(Settings!$B$7&amp;"")="","",IFERROR(TRIM(INDEX($A22:$Z22,MATCH(Settings!$B$7,$A$1:$Z$1,0))&amp;""),""))),"")</f>
        <v/>
      </c>
      <c r="AK22" s="34">
        <f>IF(TRIM(Settings!$B$10&amp;"")="","",IFERROR(TRIM(INDEX($A22:$Z22,MATCH(Settings!$B$10,$A$1:$Z$1,0))&amp;""),""))</f>
        <v/>
      </c>
      <c r="AL22" s="34">
        <f>IF(TRIM(Settings!$B$9&amp;"")="","",IFERROR(TRIM(INDEX($A22:$Z22,MATCH(Settings!$B$9,$A$1:$Z$1,0))&amp;""),""))</f>
        <v/>
      </c>
      <c r="AM22" s="34">
        <f>IF(TRIM(Settings!$B$11&amp;"")="","",IFERROR(TRIM(INDEX($A22:$Z22,MATCH(Settings!$B$11,$A$1:$Z$1,0))&amp;""),""))</f>
        <v/>
      </c>
      <c r="AN22" s="34">
        <f>IF(TRIM(Settings!$B$12&amp;"")="","",IFERROR(TRIM(INDEX($A22:$Z22,MATCH(Settings!$B$12,$A$1:$Z$1,0))&amp;""),""))</f>
        <v/>
      </c>
      <c r="AO22" s="34">
        <f>IF($AI22="Yes",MAX(1+IF($AK22&lt;&gt;"",1,0),N($AJ22)+IF(UPPER(TRIM(Settings!$B$8&amp;""))="N",1,0)),IF($AI22="No",0,""))</f>
        <v/>
      </c>
    </row>
    <row r="23">
      <c r="AB23" s="34">
        <f>IF(TRIM(Settings!$B$3&amp;"")="","",IFERROR(TRIM(INDEX($A23:$Z23,MATCH(Settings!$B$3,$A$1:$Z$1,0))&amp;""),""))</f>
        <v/>
      </c>
      <c r="AC23" s="34">
        <f>IF(TRIM(Settings!$B$4&amp;"")="","",IFERROR(TRIM(INDEX($A23:$Z23,MATCH(Settings!$B$4,$A$1:$Z$1,0))&amp;""),""))</f>
        <v/>
      </c>
      <c r="AD23" s="35">
        <f>IF(COUNTA($A23:$Z23)=0,0,IFERROR((IF(ISNUMBER(INDEX($A23:$Z23,MATCH(Settings!$B$13,$A$1:$Z$1,0))),INDEX($A23:$Z23,MATCH(Settings!$B$13,$A$1:$Z$1,0)),DATE(VALUE(LEFT(IF(TRIM(Settings!$B$13&amp;"")="","",IFERROR(TRIM(INDEX($A23:$Z23,MATCH(Settings!$B$13,$A$1:$Z$1,0))&amp;""),"")),4)),VALUE(MID(IF(TRIM(Settings!$B$13&amp;"")="","",IFERROR(TRIM(INDEX($A23:$Z23,MATCH(Settings!$B$13,$A$1:$Z$1,0))&amp;""),"")),6,2)),VALUE(MID(IF(TRIM(Settings!$B$13&amp;"")="","",IFERROR(TRIM(INDEX($A23:$Z23,MATCH(Settings!$B$13,$A$1:$Z$1,0))&amp;""),"")),9,2)))+TIME(VALUE(MID(IF(TRIM(Settings!$B$13&amp;"")="","",IFERROR(TRIM(INDEX($A23:$Z23,MATCH(Settings!$B$13,$A$1:$Z$1,0))&amp;""),"")),12,2)),VALUE(MID(IF(TRIM(Settings!$B$13&amp;"")="","",IFERROR(TRIM(INDEX($A23:$Z23,MATCH(Settings!$B$13,$A$1:$Z$1,0))&amp;""),"")),15,2)),VALUE(MID(IF(TRIM(Settings!$B$13&amp;"")="","",IFERROR(TRIM(INDEX($A23:$Z23,MATCH(Settings!$B$13,$A$1:$Z$1,0))&amp;""),"")),18,2)))))*1,0))</f>
        <v/>
      </c>
      <c r="AE23" s="34">
        <f>IF(COUNTA($A23:$Z23)=0,"",IF($AB23&lt;&gt;"",$AB23,IF($AC23="","",IFERROR(INDEX('Guest list'!$A$3:$A$252,MATCH($AC23,'Guest list'!$B$3:$B$252,0))&amp;"",""))))</f>
        <v/>
      </c>
      <c r="AF23" s="34">
        <f>IF(COUNTA($A23:$Z23)=0,"",IF($AB23&lt;&gt;"",IF(COUNTIF('Guest list'!$A$3:$A$252,$AB23)&gt;0,"Code","Code not on list"),IF($AE23&lt;&gt;"","Name","No match")))</f>
        <v/>
      </c>
      <c r="AG23" s="34">
        <f>IF($AE23="","",IF(SUMPRODUCT(($AE$2:$AE$301=$AE23)*(($AD$2:$AD$301&gt;$AD23)*1+($AD$2:$AD$301=$AD23)*(ROW($AE$2:$AE$301)&gt;ROW($AE23))))=0,$AE23,""))</f>
        <v/>
      </c>
      <c r="AH23" s="34">
        <f>IF(TRIM(Settings!$B$5&amp;"")="","",IFERROR(TRIM(INDEX($A23:$Z23,MATCH(Settings!$B$5,$A$1:$Z$1,0))&amp;""),""))</f>
        <v/>
      </c>
      <c r="AI23" s="34">
        <f>IF($AH23="","",IF(UPPER($AH23)=UPPER(TRIM(Settings!$B$6&amp;"")),"Yes","No"))</f>
        <v/>
      </c>
      <c r="AJ23" s="34">
        <f>IFERROR(VALUE(IF(TRIM(Settings!$B$7&amp;"")="","",IFERROR(TRIM(INDEX($A23:$Z23,MATCH(Settings!$B$7,$A$1:$Z$1,0))&amp;""),""))),"")</f>
        <v/>
      </c>
      <c r="AK23" s="34">
        <f>IF(TRIM(Settings!$B$10&amp;"")="","",IFERROR(TRIM(INDEX($A23:$Z23,MATCH(Settings!$B$10,$A$1:$Z$1,0))&amp;""),""))</f>
        <v/>
      </c>
      <c r="AL23" s="34">
        <f>IF(TRIM(Settings!$B$9&amp;"")="","",IFERROR(TRIM(INDEX($A23:$Z23,MATCH(Settings!$B$9,$A$1:$Z$1,0))&amp;""),""))</f>
        <v/>
      </c>
      <c r="AM23" s="34">
        <f>IF(TRIM(Settings!$B$11&amp;"")="","",IFERROR(TRIM(INDEX($A23:$Z23,MATCH(Settings!$B$11,$A$1:$Z$1,0))&amp;""),""))</f>
        <v/>
      </c>
      <c r="AN23" s="34">
        <f>IF(TRIM(Settings!$B$12&amp;"")="","",IFERROR(TRIM(INDEX($A23:$Z23,MATCH(Settings!$B$12,$A$1:$Z$1,0))&amp;""),""))</f>
        <v/>
      </c>
      <c r="AO23" s="34">
        <f>IF($AI23="Yes",MAX(1+IF($AK23&lt;&gt;"",1,0),N($AJ23)+IF(UPPER(TRIM(Settings!$B$8&amp;""))="N",1,0)),IF($AI23="No",0,""))</f>
        <v/>
      </c>
    </row>
    <row r="24">
      <c r="AB24" s="34">
        <f>IF(TRIM(Settings!$B$3&amp;"")="","",IFERROR(TRIM(INDEX($A24:$Z24,MATCH(Settings!$B$3,$A$1:$Z$1,0))&amp;""),""))</f>
        <v/>
      </c>
      <c r="AC24" s="34">
        <f>IF(TRIM(Settings!$B$4&amp;"")="","",IFERROR(TRIM(INDEX($A24:$Z24,MATCH(Settings!$B$4,$A$1:$Z$1,0))&amp;""),""))</f>
        <v/>
      </c>
      <c r="AD24" s="35">
        <f>IF(COUNTA($A24:$Z24)=0,0,IFERROR((IF(ISNUMBER(INDEX($A24:$Z24,MATCH(Settings!$B$13,$A$1:$Z$1,0))),INDEX($A24:$Z24,MATCH(Settings!$B$13,$A$1:$Z$1,0)),DATE(VALUE(LEFT(IF(TRIM(Settings!$B$13&amp;"")="","",IFERROR(TRIM(INDEX($A24:$Z24,MATCH(Settings!$B$13,$A$1:$Z$1,0))&amp;""),"")),4)),VALUE(MID(IF(TRIM(Settings!$B$13&amp;"")="","",IFERROR(TRIM(INDEX($A24:$Z24,MATCH(Settings!$B$13,$A$1:$Z$1,0))&amp;""),"")),6,2)),VALUE(MID(IF(TRIM(Settings!$B$13&amp;"")="","",IFERROR(TRIM(INDEX($A24:$Z24,MATCH(Settings!$B$13,$A$1:$Z$1,0))&amp;""),"")),9,2)))+TIME(VALUE(MID(IF(TRIM(Settings!$B$13&amp;"")="","",IFERROR(TRIM(INDEX($A24:$Z24,MATCH(Settings!$B$13,$A$1:$Z$1,0))&amp;""),"")),12,2)),VALUE(MID(IF(TRIM(Settings!$B$13&amp;"")="","",IFERROR(TRIM(INDEX($A24:$Z24,MATCH(Settings!$B$13,$A$1:$Z$1,0))&amp;""),"")),15,2)),VALUE(MID(IF(TRIM(Settings!$B$13&amp;"")="","",IFERROR(TRIM(INDEX($A24:$Z24,MATCH(Settings!$B$13,$A$1:$Z$1,0))&amp;""),"")),18,2)))))*1,0))</f>
        <v/>
      </c>
      <c r="AE24" s="34">
        <f>IF(COUNTA($A24:$Z24)=0,"",IF($AB24&lt;&gt;"",$AB24,IF($AC24="","",IFERROR(INDEX('Guest list'!$A$3:$A$252,MATCH($AC24,'Guest list'!$B$3:$B$252,0))&amp;"",""))))</f>
        <v/>
      </c>
      <c r="AF24" s="34">
        <f>IF(COUNTA($A24:$Z24)=0,"",IF($AB24&lt;&gt;"",IF(COUNTIF('Guest list'!$A$3:$A$252,$AB24)&gt;0,"Code","Code not on list"),IF($AE24&lt;&gt;"","Name","No match")))</f>
        <v/>
      </c>
      <c r="AG24" s="34">
        <f>IF($AE24="","",IF(SUMPRODUCT(($AE$2:$AE$301=$AE24)*(($AD$2:$AD$301&gt;$AD24)*1+($AD$2:$AD$301=$AD24)*(ROW($AE$2:$AE$301)&gt;ROW($AE24))))=0,$AE24,""))</f>
        <v/>
      </c>
      <c r="AH24" s="34">
        <f>IF(TRIM(Settings!$B$5&amp;"")="","",IFERROR(TRIM(INDEX($A24:$Z24,MATCH(Settings!$B$5,$A$1:$Z$1,0))&amp;""),""))</f>
        <v/>
      </c>
      <c r="AI24" s="34">
        <f>IF($AH24="","",IF(UPPER($AH24)=UPPER(TRIM(Settings!$B$6&amp;"")),"Yes","No"))</f>
        <v/>
      </c>
      <c r="AJ24" s="34">
        <f>IFERROR(VALUE(IF(TRIM(Settings!$B$7&amp;"")="","",IFERROR(TRIM(INDEX($A24:$Z24,MATCH(Settings!$B$7,$A$1:$Z$1,0))&amp;""),""))),"")</f>
        <v/>
      </c>
      <c r="AK24" s="34">
        <f>IF(TRIM(Settings!$B$10&amp;"")="","",IFERROR(TRIM(INDEX($A24:$Z24,MATCH(Settings!$B$10,$A$1:$Z$1,0))&amp;""),""))</f>
        <v/>
      </c>
      <c r="AL24" s="34">
        <f>IF(TRIM(Settings!$B$9&amp;"")="","",IFERROR(TRIM(INDEX($A24:$Z24,MATCH(Settings!$B$9,$A$1:$Z$1,0))&amp;""),""))</f>
        <v/>
      </c>
      <c r="AM24" s="34">
        <f>IF(TRIM(Settings!$B$11&amp;"")="","",IFERROR(TRIM(INDEX($A24:$Z24,MATCH(Settings!$B$11,$A$1:$Z$1,0))&amp;""),""))</f>
        <v/>
      </c>
      <c r="AN24" s="34">
        <f>IF(TRIM(Settings!$B$12&amp;"")="","",IFERROR(TRIM(INDEX($A24:$Z24,MATCH(Settings!$B$12,$A$1:$Z$1,0))&amp;""),""))</f>
        <v/>
      </c>
      <c r="AO24" s="34">
        <f>IF($AI24="Yes",MAX(1+IF($AK24&lt;&gt;"",1,0),N($AJ24)+IF(UPPER(TRIM(Settings!$B$8&amp;""))="N",1,0)),IF($AI24="No",0,""))</f>
        <v/>
      </c>
    </row>
    <row r="25">
      <c r="AB25" s="34">
        <f>IF(TRIM(Settings!$B$3&amp;"")="","",IFERROR(TRIM(INDEX($A25:$Z25,MATCH(Settings!$B$3,$A$1:$Z$1,0))&amp;""),""))</f>
        <v/>
      </c>
      <c r="AC25" s="34">
        <f>IF(TRIM(Settings!$B$4&amp;"")="","",IFERROR(TRIM(INDEX($A25:$Z25,MATCH(Settings!$B$4,$A$1:$Z$1,0))&amp;""),""))</f>
        <v/>
      </c>
      <c r="AD25" s="35">
        <f>IF(COUNTA($A25:$Z25)=0,0,IFERROR((IF(ISNUMBER(INDEX($A25:$Z25,MATCH(Settings!$B$13,$A$1:$Z$1,0))),INDEX($A25:$Z25,MATCH(Settings!$B$13,$A$1:$Z$1,0)),DATE(VALUE(LEFT(IF(TRIM(Settings!$B$13&amp;"")="","",IFERROR(TRIM(INDEX($A25:$Z25,MATCH(Settings!$B$13,$A$1:$Z$1,0))&amp;""),"")),4)),VALUE(MID(IF(TRIM(Settings!$B$13&amp;"")="","",IFERROR(TRIM(INDEX($A25:$Z25,MATCH(Settings!$B$13,$A$1:$Z$1,0))&amp;""),"")),6,2)),VALUE(MID(IF(TRIM(Settings!$B$13&amp;"")="","",IFERROR(TRIM(INDEX($A25:$Z25,MATCH(Settings!$B$13,$A$1:$Z$1,0))&amp;""),"")),9,2)))+TIME(VALUE(MID(IF(TRIM(Settings!$B$13&amp;"")="","",IFERROR(TRIM(INDEX($A25:$Z25,MATCH(Settings!$B$13,$A$1:$Z$1,0))&amp;""),"")),12,2)),VALUE(MID(IF(TRIM(Settings!$B$13&amp;"")="","",IFERROR(TRIM(INDEX($A25:$Z25,MATCH(Settings!$B$13,$A$1:$Z$1,0))&amp;""),"")),15,2)),VALUE(MID(IF(TRIM(Settings!$B$13&amp;"")="","",IFERROR(TRIM(INDEX($A25:$Z25,MATCH(Settings!$B$13,$A$1:$Z$1,0))&amp;""),"")),18,2)))))*1,0))</f>
        <v/>
      </c>
      <c r="AE25" s="34">
        <f>IF(COUNTA($A25:$Z25)=0,"",IF($AB25&lt;&gt;"",$AB25,IF($AC25="","",IFERROR(INDEX('Guest list'!$A$3:$A$252,MATCH($AC25,'Guest list'!$B$3:$B$252,0))&amp;"",""))))</f>
        <v/>
      </c>
      <c r="AF25" s="34">
        <f>IF(COUNTA($A25:$Z25)=0,"",IF($AB25&lt;&gt;"",IF(COUNTIF('Guest list'!$A$3:$A$252,$AB25)&gt;0,"Code","Code not on list"),IF($AE25&lt;&gt;"","Name","No match")))</f>
        <v/>
      </c>
      <c r="AG25" s="34">
        <f>IF($AE25="","",IF(SUMPRODUCT(($AE$2:$AE$301=$AE25)*(($AD$2:$AD$301&gt;$AD25)*1+($AD$2:$AD$301=$AD25)*(ROW($AE$2:$AE$301)&gt;ROW($AE25))))=0,$AE25,""))</f>
        <v/>
      </c>
      <c r="AH25" s="34">
        <f>IF(TRIM(Settings!$B$5&amp;"")="","",IFERROR(TRIM(INDEX($A25:$Z25,MATCH(Settings!$B$5,$A$1:$Z$1,0))&amp;""),""))</f>
        <v/>
      </c>
      <c r="AI25" s="34">
        <f>IF($AH25="","",IF(UPPER($AH25)=UPPER(TRIM(Settings!$B$6&amp;"")),"Yes","No"))</f>
        <v/>
      </c>
      <c r="AJ25" s="34">
        <f>IFERROR(VALUE(IF(TRIM(Settings!$B$7&amp;"")="","",IFERROR(TRIM(INDEX($A25:$Z25,MATCH(Settings!$B$7,$A$1:$Z$1,0))&amp;""),""))),"")</f>
        <v/>
      </c>
      <c r="AK25" s="34">
        <f>IF(TRIM(Settings!$B$10&amp;"")="","",IFERROR(TRIM(INDEX($A25:$Z25,MATCH(Settings!$B$10,$A$1:$Z$1,0))&amp;""),""))</f>
        <v/>
      </c>
      <c r="AL25" s="34">
        <f>IF(TRIM(Settings!$B$9&amp;"")="","",IFERROR(TRIM(INDEX($A25:$Z25,MATCH(Settings!$B$9,$A$1:$Z$1,0))&amp;""),""))</f>
        <v/>
      </c>
      <c r="AM25" s="34">
        <f>IF(TRIM(Settings!$B$11&amp;"")="","",IFERROR(TRIM(INDEX($A25:$Z25,MATCH(Settings!$B$11,$A$1:$Z$1,0))&amp;""),""))</f>
        <v/>
      </c>
      <c r="AN25" s="34">
        <f>IF(TRIM(Settings!$B$12&amp;"")="","",IFERROR(TRIM(INDEX($A25:$Z25,MATCH(Settings!$B$12,$A$1:$Z$1,0))&amp;""),""))</f>
        <v/>
      </c>
      <c r="AO25" s="34">
        <f>IF($AI25="Yes",MAX(1+IF($AK25&lt;&gt;"",1,0),N($AJ25)+IF(UPPER(TRIM(Settings!$B$8&amp;""))="N",1,0)),IF($AI25="No",0,""))</f>
        <v/>
      </c>
    </row>
    <row r="26">
      <c r="AB26" s="34">
        <f>IF(TRIM(Settings!$B$3&amp;"")="","",IFERROR(TRIM(INDEX($A26:$Z26,MATCH(Settings!$B$3,$A$1:$Z$1,0))&amp;""),""))</f>
        <v/>
      </c>
      <c r="AC26" s="34">
        <f>IF(TRIM(Settings!$B$4&amp;"")="","",IFERROR(TRIM(INDEX($A26:$Z26,MATCH(Settings!$B$4,$A$1:$Z$1,0))&amp;""),""))</f>
        <v/>
      </c>
      <c r="AD26" s="35">
        <f>IF(COUNTA($A26:$Z26)=0,0,IFERROR((IF(ISNUMBER(INDEX($A26:$Z26,MATCH(Settings!$B$13,$A$1:$Z$1,0))),INDEX($A26:$Z26,MATCH(Settings!$B$13,$A$1:$Z$1,0)),DATE(VALUE(LEFT(IF(TRIM(Settings!$B$13&amp;"")="","",IFERROR(TRIM(INDEX($A26:$Z26,MATCH(Settings!$B$13,$A$1:$Z$1,0))&amp;""),"")),4)),VALUE(MID(IF(TRIM(Settings!$B$13&amp;"")="","",IFERROR(TRIM(INDEX($A26:$Z26,MATCH(Settings!$B$13,$A$1:$Z$1,0))&amp;""),"")),6,2)),VALUE(MID(IF(TRIM(Settings!$B$13&amp;"")="","",IFERROR(TRIM(INDEX($A26:$Z26,MATCH(Settings!$B$13,$A$1:$Z$1,0))&amp;""),"")),9,2)))+TIME(VALUE(MID(IF(TRIM(Settings!$B$13&amp;"")="","",IFERROR(TRIM(INDEX($A26:$Z26,MATCH(Settings!$B$13,$A$1:$Z$1,0))&amp;""),"")),12,2)),VALUE(MID(IF(TRIM(Settings!$B$13&amp;"")="","",IFERROR(TRIM(INDEX($A26:$Z26,MATCH(Settings!$B$13,$A$1:$Z$1,0))&amp;""),"")),15,2)),VALUE(MID(IF(TRIM(Settings!$B$13&amp;"")="","",IFERROR(TRIM(INDEX($A26:$Z26,MATCH(Settings!$B$13,$A$1:$Z$1,0))&amp;""),"")),18,2)))))*1,0))</f>
        <v/>
      </c>
      <c r="AE26" s="34">
        <f>IF(COUNTA($A26:$Z26)=0,"",IF($AB26&lt;&gt;"",$AB26,IF($AC26="","",IFERROR(INDEX('Guest list'!$A$3:$A$252,MATCH($AC26,'Guest list'!$B$3:$B$252,0))&amp;"",""))))</f>
        <v/>
      </c>
      <c r="AF26" s="34">
        <f>IF(COUNTA($A26:$Z26)=0,"",IF($AB26&lt;&gt;"",IF(COUNTIF('Guest list'!$A$3:$A$252,$AB26)&gt;0,"Code","Code not on list"),IF($AE26&lt;&gt;"","Name","No match")))</f>
        <v/>
      </c>
      <c r="AG26" s="34">
        <f>IF($AE26="","",IF(SUMPRODUCT(($AE$2:$AE$301=$AE26)*(($AD$2:$AD$301&gt;$AD26)*1+($AD$2:$AD$301=$AD26)*(ROW($AE$2:$AE$301)&gt;ROW($AE26))))=0,$AE26,""))</f>
        <v/>
      </c>
      <c r="AH26" s="34">
        <f>IF(TRIM(Settings!$B$5&amp;"")="","",IFERROR(TRIM(INDEX($A26:$Z26,MATCH(Settings!$B$5,$A$1:$Z$1,0))&amp;""),""))</f>
        <v/>
      </c>
      <c r="AI26" s="34">
        <f>IF($AH26="","",IF(UPPER($AH26)=UPPER(TRIM(Settings!$B$6&amp;"")),"Yes","No"))</f>
        <v/>
      </c>
      <c r="AJ26" s="34">
        <f>IFERROR(VALUE(IF(TRIM(Settings!$B$7&amp;"")="","",IFERROR(TRIM(INDEX($A26:$Z26,MATCH(Settings!$B$7,$A$1:$Z$1,0))&amp;""),""))),"")</f>
        <v/>
      </c>
      <c r="AK26" s="34">
        <f>IF(TRIM(Settings!$B$10&amp;"")="","",IFERROR(TRIM(INDEX($A26:$Z26,MATCH(Settings!$B$10,$A$1:$Z$1,0))&amp;""),""))</f>
        <v/>
      </c>
      <c r="AL26" s="34">
        <f>IF(TRIM(Settings!$B$9&amp;"")="","",IFERROR(TRIM(INDEX($A26:$Z26,MATCH(Settings!$B$9,$A$1:$Z$1,0))&amp;""),""))</f>
        <v/>
      </c>
      <c r="AM26" s="34">
        <f>IF(TRIM(Settings!$B$11&amp;"")="","",IFERROR(TRIM(INDEX($A26:$Z26,MATCH(Settings!$B$11,$A$1:$Z$1,0))&amp;""),""))</f>
        <v/>
      </c>
      <c r="AN26" s="34">
        <f>IF(TRIM(Settings!$B$12&amp;"")="","",IFERROR(TRIM(INDEX($A26:$Z26,MATCH(Settings!$B$12,$A$1:$Z$1,0))&amp;""),""))</f>
        <v/>
      </c>
      <c r="AO26" s="34">
        <f>IF($AI26="Yes",MAX(1+IF($AK26&lt;&gt;"",1,0),N($AJ26)+IF(UPPER(TRIM(Settings!$B$8&amp;""))="N",1,0)),IF($AI26="No",0,""))</f>
        <v/>
      </c>
    </row>
    <row r="27">
      <c r="AB27" s="34">
        <f>IF(TRIM(Settings!$B$3&amp;"")="","",IFERROR(TRIM(INDEX($A27:$Z27,MATCH(Settings!$B$3,$A$1:$Z$1,0))&amp;""),""))</f>
        <v/>
      </c>
      <c r="AC27" s="34">
        <f>IF(TRIM(Settings!$B$4&amp;"")="","",IFERROR(TRIM(INDEX($A27:$Z27,MATCH(Settings!$B$4,$A$1:$Z$1,0))&amp;""),""))</f>
        <v/>
      </c>
      <c r="AD27" s="35">
        <f>IF(COUNTA($A27:$Z27)=0,0,IFERROR((IF(ISNUMBER(INDEX($A27:$Z27,MATCH(Settings!$B$13,$A$1:$Z$1,0))),INDEX($A27:$Z27,MATCH(Settings!$B$13,$A$1:$Z$1,0)),DATE(VALUE(LEFT(IF(TRIM(Settings!$B$13&amp;"")="","",IFERROR(TRIM(INDEX($A27:$Z27,MATCH(Settings!$B$13,$A$1:$Z$1,0))&amp;""),"")),4)),VALUE(MID(IF(TRIM(Settings!$B$13&amp;"")="","",IFERROR(TRIM(INDEX($A27:$Z27,MATCH(Settings!$B$13,$A$1:$Z$1,0))&amp;""),"")),6,2)),VALUE(MID(IF(TRIM(Settings!$B$13&amp;"")="","",IFERROR(TRIM(INDEX($A27:$Z27,MATCH(Settings!$B$13,$A$1:$Z$1,0))&amp;""),"")),9,2)))+TIME(VALUE(MID(IF(TRIM(Settings!$B$13&amp;"")="","",IFERROR(TRIM(INDEX($A27:$Z27,MATCH(Settings!$B$13,$A$1:$Z$1,0))&amp;""),"")),12,2)),VALUE(MID(IF(TRIM(Settings!$B$13&amp;"")="","",IFERROR(TRIM(INDEX($A27:$Z27,MATCH(Settings!$B$13,$A$1:$Z$1,0))&amp;""),"")),15,2)),VALUE(MID(IF(TRIM(Settings!$B$13&amp;"")="","",IFERROR(TRIM(INDEX($A27:$Z27,MATCH(Settings!$B$13,$A$1:$Z$1,0))&amp;""),"")),18,2)))))*1,0))</f>
        <v/>
      </c>
      <c r="AE27" s="34">
        <f>IF(COUNTA($A27:$Z27)=0,"",IF($AB27&lt;&gt;"",$AB27,IF($AC27="","",IFERROR(INDEX('Guest list'!$A$3:$A$252,MATCH($AC27,'Guest list'!$B$3:$B$252,0))&amp;"",""))))</f>
        <v/>
      </c>
      <c r="AF27" s="34">
        <f>IF(COUNTA($A27:$Z27)=0,"",IF($AB27&lt;&gt;"",IF(COUNTIF('Guest list'!$A$3:$A$252,$AB27)&gt;0,"Code","Code not on list"),IF($AE27&lt;&gt;"","Name","No match")))</f>
        <v/>
      </c>
      <c r="AG27" s="34">
        <f>IF($AE27="","",IF(SUMPRODUCT(($AE$2:$AE$301=$AE27)*(($AD$2:$AD$301&gt;$AD27)*1+($AD$2:$AD$301=$AD27)*(ROW($AE$2:$AE$301)&gt;ROW($AE27))))=0,$AE27,""))</f>
        <v/>
      </c>
      <c r="AH27" s="34">
        <f>IF(TRIM(Settings!$B$5&amp;"")="","",IFERROR(TRIM(INDEX($A27:$Z27,MATCH(Settings!$B$5,$A$1:$Z$1,0))&amp;""),""))</f>
        <v/>
      </c>
      <c r="AI27" s="34">
        <f>IF($AH27="","",IF(UPPER($AH27)=UPPER(TRIM(Settings!$B$6&amp;"")),"Yes","No"))</f>
        <v/>
      </c>
      <c r="AJ27" s="34">
        <f>IFERROR(VALUE(IF(TRIM(Settings!$B$7&amp;"")="","",IFERROR(TRIM(INDEX($A27:$Z27,MATCH(Settings!$B$7,$A$1:$Z$1,0))&amp;""),""))),"")</f>
        <v/>
      </c>
      <c r="AK27" s="34">
        <f>IF(TRIM(Settings!$B$10&amp;"")="","",IFERROR(TRIM(INDEX($A27:$Z27,MATCH(Settings!$B$10,$A$1:$Z$1,0))&amp;""),""))</f>
        <v/>
      </c>
      <c r="AL27" s="34">
        <f>IF(TRIM(Settings!$B$9&amp;"")="","",IFERROR(TRIM(INDEX($A27:$Z27,MATCH(Settings!$B$9,$A$1:$Z$1,0))&amp;""),""))</f>
        <v/>
      </c>
      <c r="AM27" s="34">
        <f>IF(TRIM(Settings!$B$11&amp;"")="","",IFERROR(TRIM(INDEX($A27:$Z27,MATCH(Settings!$B$11,$A$1:$Z$1,0))&amp;""),""))</f>
        <v/>
      </c>
      <c r="AN27" s="34">
        <f>IF(TRIM(Settings!$B$12&amp;"")="","",IFERROR(TRIM(INDEX($A27:$Z27,MATCH(Settings!$B$12,$A$1:$Z$1,0))&amp;""),""))</f>
        <v/>
      </c>
      <c r="AO27" s="34">
        <f>IF($AI27="Yes",MAX(1+IF($AK27&lt;&gt;"",1,0),N($AJ27)+IF(UPPER(TRIM(Settings!$B$8&amp;""))="N",1,0)),IF($AI27="No",0,""))</f>
        <v/>
      </c>
    </row>
    <row r="28">
      <c r="AB28" s="34">
        <f>IF(TRIM(Settings!$B$3&amp;"")="","",IFERROR(TRIM(INDEX($A28:$Z28,MATCH(Settings!$B$3,$A$1:$Z$1,0))&amp;""),""))</f>
        <v/>
      </c>
      <c r="AC28" s="34">
        <f>IF(TRIM(Settings!$B$4&amp;"")="","",IFERROR(TRIM(INDEX($A28:$Z28,MATCH(Settings!$B$4,$A$1:$Z$1,0))&amp;""),""))</f>
        <v/>
      </c>
      <c r="AD28" s="35">
        <f>IF(COUNTA($A28:$Z28)=0,0,IFERROR((IF(ISNUMBER(INDEX($A28:$Z28,MATCH(Settings!$B$13,$A$1:$Z$1,0))),INDEX($A28:$Z28,MATCH(Settings!$B$13,$A$1:$Z$1,0)),DATE(VALUE(LEFT(IF(TRIM(Settings!$B$13&amp;"")="","",IFERROR(TRIM(INDEX($A28:$Z28,MATCH(Settings!$B$13,$A$1:$Z$1,0))&amp;""),"")),4)),VALUE(MID(IF(TRIM(Settings!$B$13&amp;"")="","",IFERROR(TRIM(INDEX($A28:$Z28,MATCH(Settings!$B$13,$A$1:$Z$1,0))&amp;""),"")),6,2)),VALUE(MID(IF(TRIM(Settings!$B$13&amp;"")="","",IFERROR(TRIM(INDEX($A28:$Z28,MATCH(Settings!$B$13,$A$1:$Z$1,0))&amp;""),"")),9,2)))+TIME(VALUE(MID(IF(TRIM(Settings!$B$13&amp;"")="","",IFERROR(TRIM(INDEX($A28:$Z28,MATCH(Settings!$B$13,$A$1:$Z$1,0))&amp;""),"")),12,2)),VALUE(MID(IF(TRIM(Settings!$B$13&amp;"")="","",IFERROR(TRIM(INDEX($A28:$Z28,MATCH(Settings!$B$13,$A$1:$Z$1,0))&amp;""),"")),15,2)),VALUE(MID(IF(TRIM(Settings!$B$13&amp;"")="","",IFERROR(TRIM(INDEX($A28:$Z28,MATCH(Settings!$B$13,$A$1:$Z$1,0))&amp;""),"")),18,2)))))*1,0))</f>
        <v/>
      </c>
      <c r="AE28" s="34">
        <f>IF(COUNTA($A28:$Z28)=0,"",IF($AB28&lt;&gt;"",$AB28,IF($AC28="","",IFERROR(INDEX('Guest list'!$A$3:$A$252,MATCH($AC28,'Guest list'!$B$3:$B$252,0))&amp;"",""))))</f>
        <v/>
      </c>
      <c r="AF28" s="34">
        <f>IF(COUNTA($A28:$Z28)=0,"",IF($AB28&lt;&gt;"",IF(COUNTIF('Guest list'!$A$3:$A$252,$AB28)&gt;0,"Code","Code not on list"),IF($AE28&lt;&gt;"","Name","No match")))</f>
        <v/>
      </c>
      <c r="AG28" s="34">
        <f>IF($AE28="","",IF(SUMPRODUCT(($AE$2:$AE$301=$AE28)*(($AD$2:$AD$301&gt;$AD28)*1+($AD$2:$AD$301=$AD28)*(ROW($AE$2:$AE$301)&gt;ROW($AE28))))=0,$AE28,""))</f>
        <v/>
      </c>
      <c r="AH28" s="34">
        <f>IF(TRIM(Settings!$B$5&amp;"")="","",IFERROR(TRIM(INDEX($A28:$Z28,MATCH(Settings!$B$5,$A$1:$Z$1,0))&amp;""),""))</f>
        <v/>
      </c>
      <c r="AI28" s="34">
        <f>IF($AH28="","",IF(UPPER($AH28)=UPPER(TRIM(Settings!$B$6&amp;"")),"Yes","No"))</f>
        <v/>
      </c>
      <c r="AJ28" s="34">
        <f>IFERROR(VALUE(IF(TRIM(Settings!$B$7&amp;"")="","",IFERROR(TRIM(INDEX($A28:$Z28,MATCH(Settings!$B$7,$A$1:$Z$1,0))&amp;""),""))),"")</f>
        <v/>
      </c>
      <c r="AK28" s="34">
        <f>IF(TRIM(Settings!$B$10&amp;"")="","",IFERROR(TRIM(INDEX($A28:$Z28,MATCH(Settings!$B$10,$A$1:$Z$1,0))&amp;""),""))</f>
        <v/>
      </c>
      <c r="AL28" s="34">
        <f>IF(TRIM(Settings!$B$9&amp;"")="","",IFERROR(TRIM(INDEX($A28:$Z28,MATCH(Settings!$B$9,$A$1:$Z$1,0))&amp;""),""))</f>
        <v/>
      </c>
      <c r="AM28" s="34">
        <f>IF(TRIM(Settings!$B$11&amp;"")="","",IFERROR(TRIM(INDEX($A28:$Z28,MATCH(Settings!$B$11,$A$1:$Z$1,0))&amp;""),""))</f>
        <v/>
      </c>
      <c r="AN28" s="34">
        <f>IF(TRIM(Settings!$B$12&amp;"")="","",IFERROR(TRIM(INDEX($A28:$Z28,MATCH(Settings!$B$12,$A$1:$Z$1,0))&amp;""),""))</f>
        <v/>
      </c>
      <c r="AO28" s="34">
        <f>IF($AI28="Yes",MAX(1+IF($AK28&lt;&gt;"",1,0),N($AJ28)+IF(UPPER(TRIM(Settings!$B$8&amp;""))="N",1,0)),IF($AI28="No",0,""))</f>
        <v/>
      </c>
    </row>
    <row r="29">
      <c r="AB29" s="34">
        <f>IF(TRIM(Settings!$B$3&amp;"")="","",IFERROR(TRIM(INDEX($A29:$Z29,MATCH(Settings!$B$3,$A$1:$Z$1,0))&amp;""),""))</f>
        <v/>
      </c>
      <c r="AC29" s="34">
        <f>IF(TRIM(Settings!$B$4&amp;"")="","",IFERROR(TRIM(INDEX($A29:$Z29,MATCH(Settings!$B$4,$A$1:$Z$1,0))&amp;""),""))</f>
        <v/>
      </c>
      <c r="AD29" s="35">
        <f>IF(COUNTA($A29:$Z29)=0,0,IFERROR((IF(ISNUMBER(INDEX($A29:$Z29,MATCH(Settings!$B$13,$A$1:$Z$1,0))),INDEX($A29:$Z29,MATCH(Settings!$B$13,$A$1:$Z$1,0)),DATE(VALUE(LEFT(IF(TRIM(Settings!$B$13&amp;"")="","",IFERROR(TRIM(INDEX($A29:$Z29,MATCH(Settings!$B$13,$A$1:$Z$1,0))&amp;""),"")),4)),VALUE(MID(IF(TRIM(Settings!$B$13&amp;"")="","",IFERROR(TRIM(INDEX($A29:$Z29,MATCH(Settings!$B$13,$A$1:$Z$1,0))&amp;""),"")),6,2)),VALUE(MID(IF(TRIM(Settings!$B$13&amp;"")="","",IFERROR(TRIM(INDEX($A29:$Z29,MATCH(Settings!$B$13,$A$1:$Z$1,0))&amp;""),"")),9,2)))+TIME(VALUE(MID(IF(TRIM(Settings!$B$13&amp;"")="","",IFERROR(TRIM(INDEX($A29:$Z29,MATCH(Settings!$B$13,$A$1:$Z$1,0))&amp;""),"")),12,2)),VALUE(MID(IF(TRIM(Settings!$B$13&amp;"")="","",IFERROR(TRIM(INDEX($A29:$Z29,MATCH(Settings!$B$13,$A$1:$Z$1,0))&amp;""),"")),15,2)),VALUE(MID(IF(TRIM(Settings!$B$13&amp;"")="","",IFERROR(TRIM(INDEX($A29:$Z29,MATCH(Settings!$B$13,$A$1:$Z$1,0))&amp;""),"")),18,2)))))*1,0))</f>
        <v/>
      </c>
      <c r="AE29" s="34">
        <f>IF(COUNTA($A29:$Z29)=0,"",IF($AB29&lt;&gt;"",$AB29,IF($AC29="","",IFERROR(INDEX('Guest list'!$A$3:$A$252,MATCH($AC29,'Guest list'!$B$3:$B$252,0))&amp;"",""))))</f>
        <v/>
      </c>
      <c r="AF29" s="34">
        <f>IF(COUNTA($A29:$Z29)=0,"",IF($AB29&lt;&gt;"",IF(COUNTIF('Guest list'!$A$3:$A$252,$AB29)&gt;0,"Code","Code not on list"),IF($AE29&lt;&gt;"","Name","No match")))</f>
        <v/>
      </c>
      <c r="AG29" s="34">
        <f>IF($AE29="","",IF(SUMPRODUCT(($AE$2:$AE$301=$AE29)*(($AD$2:$AD$301&gt;$AD29)*1+($AD$2:$AD$301=$AD29)*(ROW($AE$2:$AE$301)&gt;ROW($AE29))))=0,$AE29,""))</f>
        <v/>
      </c>
      <c r="AH29" s="34">
        <f>IF(TRIM(Settings!$B$5&amp;"")="","",IFERROR(TRIM(INDEX($A29:$Z29,MATCH(Settings!$B$5,$A$1:$Z$1,0))&amp;""),""))</f>
        <v/>
      </c>
      <c r="AI29" s="34">
        <f>IF($AH29="","",IF(UPPER($AH29)=UPPER(TRIM(Settings!$B$6&amp;"")),"Yes","No"))</f>
        <v/>
      </c>
      <c r="AJ29" s="34">
        <f>IFERROR(VALUE(IF(TRIM(Settings!$B$7&amp;"")="","",IFERROR(TRIM(INDEX($A29:$Z29,MATCH(Settings!$B$7,$A$1:$Z$1,0))&amp;""),""))),"")</f>
        <v/>
      </c>
      <c r="AK29" s="34">
        <f>IF(TRIM(Settings!$B$10&amp;"")="","",IFERROR(TRIM(INDEX($A29:$Z29,MATCH(Settings!$B$10,$A$1:$Z$1,0))&amp;""),""))</f>
        <v/>
      </c>
      <c r="AL29" s="34">
        <f>IF(TRIM(Settings!$B$9&amp;"")="","",IFERROR(TRIM(INDEX($A29:$Z29,MATCH(Settings!$B$9,$A$1:$Z$1,0))&amp;""),""))</f>
        <v/>
      </c>
      <c r="AM29" s="34">
        <f>IF(TRIM(Settings!$B$11&amp;"")="","",IFERROR(TRIM(INDEX($A29:$Z29,MATCH(Settings!$B$11,$A$1:$Z$1,0))&amp;""),""))</f>
        <v/>
      </c>
      <c r="AN29" s="34">
        <f>IF(TRIM(Settings!$B$12&amp;"")="","",IFERROR(TRIM(INDEX($A29:$Z29,MATCH(Settings!$B$12,$A$1:$Z$1,0))&amp;""),""))</f>
        <v/>
      </c>
      <c r="AO29" s="34">
        <f>IF($AI29="Yes",MAX(1+IF($AK29&lt;&gt;"",1,0),N($AJ29)+IF(UPPER(TRIM(Settings!$B$8&amp;""))="N",1,0)),IF($AI29="No",0,""))</f>
        <v/>
      </c>
    </row>
    <row r="30">
      <c r="AB30" s="34">
        <f>IF(TRIM(Settings!$B$3&amp;"")="","",IFERROR(TRIM(INDEX($A30:$Z30,MATCH(Settings!$B$3,$A$1:$Z$1,0))&amp;""),""))</f>
        <v/>
      </c>
      <c r="AC30" s="34">
        <f>IF(TRIM(Settings!$B$4&amp;"")="","",IFERROR(TRIM(INDEX($A30:$Z30,MATCH(Settings!$B$4,$A$1:$Z$1,0))&amp;""),""))</f>
        <v/>
      </c>
      <c r="AD30" s="35">
        <f>IF(COUNTA($A30:$Z30)=0,0,IFERROR((IF(ISNUMBER(INDEX($A30:$Z30,MATCH(Settings!$B$13,$A$1:$Z$1,0))),INDEX($A30:$Z30,MATCH(Settings!$B$13,$A$1:$Z$1,0)),DATE(VALUE(LEFT(IF(TRIM(Settings!$B$13&amp;"")="","",IFERROR(TRIM(INDEX($A30:$Z30,MATCH(Settings!$B$13,$A$1:$Z$1,0))&amp;""),"")),4)),VALUE(MID(IF(TRIM(Settings!$B$13&amp;"")="","",IFERROR(TRIM(INDEX($A30:$Z30,MATCH(Settings!$B$13,$A$1:$Z$1,0))&amp;""),"")),6,2)),VALUE(MID(IF(TRIM(Settings!$B$13&amp;"")="","",IFERROR(TRIM(INDEX($A30:$Z30,MATCH(Settings!$B$13,$A$1:$Z$1,0))&amp;""),"")),9,2)))+TIME(VALUE(MID(IF(TRIM(Settings!$B$13&amp;"")="","",IFERROR(TRIM(INDEX($A30:$Z30,MATCH(Settings!$B$13,$A$1:$Z$1,0))&amp;""),"")),12,2)),VALUE(MID(IF(TRIM(Settings!$B$13&amp;"")="","",IFERROR(TRIM(INDEX($A30:$Z30,MATCH(Settings!$B$13,$A$1:$Z$1,0))&amp;""),"")),15,2)),VALUE(MID(IF(TRIM(Settings!$B$13&amp;"")="","",IFERROR(TRIM(INDEX($A30:$Z30,MATCH(Settings!$B$13,$A$1:$Z$1,0))&amp;""),"")),18,2)))))*1,0))</f>
        <v/>
      </c>
      <c r="AE30" s="34">
        <f>IF(COUNTA($A30:$Z30)=0,"",IF($AB30&lt;&gt;"",$AB30,IF($AC30="","",IFERROR(INDEX('Guest list'!$A$3:$A$252,MATCH($AC30,'Guest list'!$B$3:$B$252,0))&amp;"",""))))</f>
        <v/>
      </c>
      <c r="AF30" s="34">
        <f>IF(COUNTA($A30:$Z30)=0,"",IF($AB30&lt;&gt;"",IF(COUNTIF('Guest list'!$A$3:$A$252,$AB30)&gt;0,"Code","Code not on list"),IF($AE30&lt;&gt;"","Name","No match")))</f>
        <v/>
      </c>
      <c r="AG30" s="34">
        <f>IF($AE30="","",IF(SUMPRODUCT(($AE$2:$AE$301=$AE30)*(($AD$2:$AD$301&gt;$AD30)*1+($AD$2:$AD$301=$AD30)*(ROW($AE$2:$AE$301)&gt;ROW($AE30))))=0,$AE30,""))</f>
        <v/>
      </c>
      <c r="AH30" s="34">
        <f>IF(TRIM(Settings!$B$5&amp;"")="","",IFERROR(TRIM(INDEX($A30:$Z30,MATCH(Settings!$B$5,$A$1:$Z$1,0))&amp;""),""))</f>
        <v/>
      </c>
      <c r="AI30" s="34">
        <f>IF($AH30="","",IF(UPPER($AH30)=UPPER(TRIM(Settings!$B$6&amp;"")),"Yes","No"))</f>
        <v/>
      </c>
      <c r="AJ30" s="34">
        <f>IFERROR(VALUE(IF(TRIM(Settings!$B$7&amp;"")="","",IFERROR(TRIM(INDEX($A30:$Z30,MATCH(Settings!$B$7,$A$1:$Z$1,0))&amp;""),""))),"")</f>
        <v/>
      </c>
      <c r="AK30" s="34">
        <f>IF(TRIM(Settings!$B$10&amp;"")="","",IFERROR(TRIM(INDEX($A30:$Z30,MATCH(Settings!$B$10,$A$1:$Z$1,0))&amp;""),""))</f>
        <v/>
      </c>
      <c r="AL30" s="34">
        <f>IF(TRIM(Settings!$B$9&amp;"")="","",IFERROR(TRIM(INDEX($A30:$Z30,MATCH(Settings!$B$9,$A$1:$Z$1,0))&amp;""),""))</f>
        <v/>
      </c>
      <c r="AM30" s="34">
        <f>IF(TRIM(Settings!$B$11&amp;"")="","",IFERROR(TRIM(INDEX($A30:$Z30,MATCH(Settings!$B$11,$A$1:$Z$1,0))&amp;""),""))</f>
        <v/>
      </c>
      <c r="AN30" s="34">
        <f>IF(TRIM(Settings!$B$12&amp;"")="","",IFERROR(TRIM(INDEX($A30:$Z30,MATCH(Settings!$B$12,$A$1:$Z$1,0))&amp;""),""))</f>
        <v/>
      </c>
      <c r="AO30" s="34">
        <f>IF($AI30="Yes",MAX(1+IF($AK30&lt;&gt;"",1,0),N($AJ30)+IF(UPPER(TRIM(Settings!$B$8&amp;""))="N",1,0)),IF($AI30="No",0,""))</f>
        <v/>
      </c>
    </row>
    <row r="31">
      <c r="AB31" s="34">
        <f>IF(TRIM(Settings!$B$3&amp;"")="","",IFERROR(TRIM(INDEX($A31:$Z31,MATCH(Settings!$B$3,$A$1:$Z$1,0))&amp;""),""))</f>
        <v/>
      </c>
      <c r="AC31" s="34">
        <f>IF(TRIM(Settings!$B$4&amp;"")="","",IFERROR(TRIM(INDEX($A31:$Z31,MATCH(Settings!$B$4,$A$1:$Z$1,0))&amp;""),""))</f>
        <v/>
      </c>
      <c r="AD31" s="35">
        <f>IF(COUNTA($A31:$Z31)=0,0,IFERROR((IF(ISNUMBER(INDEX($A31:$Z31,MATCH(Settings!$B$13,$A$1:$Z$1,0))),INDEX($A31:$Z31,MATCH(Settings!$B$13,$A$1:$Z$1,0)),DATE(VALUE(LEFT(IF(TRIM(Settings!$B$13&amp;"")="","",IFERROR(TRIM(INDEX($A31:$Z31,MATCH(Settings!$B$13,$A$1:$Z$1,0))&amp;""),"")),4)),VALUE(MID(IF(TRIM(Settings!$B$13&amp;"")="","",IFERROR(TRIM(INDEX($A31:$Z31,MATCH(Settings!$B$13,$A$1:$Z$1,0))&amp;""),"")),6,2)),VALUE(MID(IF(TRIM(Settings!$B$13&amp;"")="","",IFERROR(TRIM(INDEX($A31:$Z31,MATCH(Settings!$B$13,$A$1:$Z$1,0))&amp;""),"")),9,2)))+TIME(VALUE(MID(IF(TRIM(Settings!$B$13&amp;"")="","",IFERROR(TRIM(INDEX($A31:$Z31,MATCH(Settings!$B$13,$A$1:$Z$1,0))&amp;""),"")),12,2)),VALUE(MID(IF(TRIM(Settings!$B$13&amp;"")="","",IFERROR(TRIM(INDEX($A31:$Z31,MATCH(Settings!$B$13,$A$1:$Z$1,0))&amp;""),"")),15,2)),VALUE(MID(IF(TRIM(Settings!$B$13&amp;"")="","",IFERROR(TRIM(INDEX($A31:$Z31,MATCH(Settings!$B$13,$A$1:$Z$1,0))&amp;""),"")),18,2)))))*1,0))</f>
        <v/>
      </c>
      <c r="AE31" s="34">
        <f>IF(COUNTA($A31:$Z31)=0,"",IF($AB31&lt;&gt;"",$AB31,IF($AC31="","",IFERROR(INDEX('Guest list'!$A$3:$A$252,MATCH($AC31,'Guest list'!$B$3:$B$252,0))&amp;"",""))))</f>
        <v/>
      </c>
      <c r="AF31" s="34">
        <f>IF(COUNTA($A31:$Z31)=0,"",IF($AB31&lt;&gt;"",IF(COUNTIF('Guest list'!$A$3:$A$252,$AB31)&gt;0,"Code","Code not on list"),IF($AE31&lt;&gt;"","Name","No match")))</f>
        <v/>
      </c>
      <c r="AG31" s="34">
        <f>IF($AE31="","",IF(SUMPRODUCT(($AE$2:$AE$301=$AE31)*(($AD$2:$AD$301&gt;$AD31)*1+($AD$2:$AD$301=$AD31)*(ROW($AE$2:$AE$301)&gt;ROW($AE31))))=0,$AE31,""))</f>
        <v/>
      </c>
      <c r="AH31" s="34">
        <f>IF(TRIM(Settings!$B$5&amp;"")="","",IFERROR(TRIM(INDEX($A31:$Z31,MATCH(Settings!$B$5,$A$1:$Z$1,0))&amp;""),""))</f>
        <v/>
      </c>
      <c r="AI31" s="34">
        <f>IF($AH31="","",IF(UPPER($AH31)=UPPER(TRIM(Settings!$B$6&amp;"")),"Yes","No"))</f>
        <v/>
      </c>
      <c r="AJ31" s="34">
        <f>IFERROR(VALUE(IF(TRIM(Settings!$B$7&amp;"")="","",IFERROR(TRIM(INDEX($A31:$Z31,MATCH(Settings!$B$7,$A$1:$Z$1,0))&amp;""),""))),"")</f>
        <v/>
      </c>
      <c r="AK31" s="34">
        <f>IF(TRIM(Settings!$B$10&amp;"")="","",IFERROR(TRIM(INDEX($A31:$Z31,MATCH(Settings!$B$10,$A$1:$Z$1,0))&amp;""),""))</f>
        <v/>
      </c>
      <c r="AL31" s="34">
        <f>IF(TRIM(Settings!$B$9&amp;"")="","",IFERROR(TRIM(INDEX($A31:$Z31,MATCH(Settings!$B$9,$A$1:$Z$1,0))&amp;""),""))</f>
        <v/>
      </c>
      <c r="AM31" s="34">
        <f>IF(TRIM(Settings!$B$11&amp;"")="","",IFERROR(TRIM(INDEX($A31:$Z31,MATCH(Settings!$B$11,$A$1:$Z$1,0))&amp;""),""))</f>
        <v/>
      </c>
      <c r="AN31" s="34">
        <f>IF(TRIM(Settings!$B$12&amp;"")="","",IFERROR(TRIM(INDEX($A31:$Z31,MATCH(Settings!$B$12,$A$1:$Z$1,0))&amp;""),""))</f>
        <v/>
      </c>
      <c r="AO31" s="34">
        <f>IF($AI31="Yes",MAX(1+IF($AK31&lt;&gt;"",1,0),N($AJ31)+IF(UPPER(TRIM(Settings!$B$8&amp;""))="N",1,0)),IF($AI31="No",0,""))</f>
        <v/>
      </c>
    </row>
    <row r="32">
      <c r="AB32" s="34">
        <f>IF(TRIM(Settings!$B$3&amp;"")="","",IFERROR(TRIM(INDEX($A32:$Z32,MATCH(Settings!$B$3,$A$1:$Z$1,0))&amp;""),""))</f>
        <v/>
      </c>
      <c r="AC32" s="34">
        <f>IF(TRIM(Settings!$B$4&amp;"")="","",IFERROR(TRIM(INDEX($A32:$Z32,MATCH(Settings!$B$4,$A$1:$Z$1,0))&amp;""),""))</f>
        <v/>
      </c>
      <c r="AD32" s="35">
        <f>IF(COUNTA($A32:$Z32)=0,0,IFERROR((IF(ISNUMBER(INDEX($A32:$Z32,MATCH(Settings!$B$13,$A$1:$Z$1,0))),INDEX($A32:$Z32,MATCH(Settings!$B$13,$A$1:$Z$1,0)),DATE(VALUE(LEFT(IF(TRIM(Settings!$B$13&amp;"")="","",IFERROR(TRIM(INDEX($A32:$Z32,MATCH(Settings!$B$13,$A$1:$Z$1,0))&amp;""),"")),4)),VALUE(MID(IF(TRIM(Settings!$B$13&amp;"")="","",IFERROR(TRIM(INDEX($A32:$Z32,MATCH(Settings!$B$13,$A$1:$Z$1,0))&amp;""),"")),6,2)),VALUE(MID(IF(TRIM(Settings!$B$13&amp;"")="","",IFERROR(TRIM(INDEX($A32:$Z32,MATCH(Settings!$B$13,$A$1:$Z$1,0))&amp;""),"")),9,2)))+TIME(VALUE(MID(IF(TRIM(Settings!$B$13&amp;"")="","",IFERROR(TRIM(INDEX($A32:$Z32,MATCH(Settings!$B$13,$A$1:$Z$1,0))&amp;""),"")),12,2)),VALUE(MID(IF(TRIM(Settings!$B$13&amp;"")="","",IFERROR(TRIM(INDEX($A32:$Z32,MATCH(Settings!$B$13,$A$1:$Z$1,0))&amp;""),"")),15,2)),VALUE(MID(IF(TRIM(Settings!$B$13&amp;"")="","",IFERROR(TRIM(INDEX($A32:$Z32,MATCH(Settings!$B$13,$A$1:$Z$1,0))&amp;""),"")),18,2)))))*1,0))</f>
        <v/>
      </c>
      <c r="AE32" s="34">
        <f>IF(COUNTA($A32:$Z32)=0,"",IF($AB32&lt;&gt;"",$AB32,IF($AC32="","",IFERROR(INDEX('Guest list'!$A$3:$A$252,MATCH($AC32,'Guest list'!$B$3:$B$252,0))&amp;"",""))))</f>
        <v/>
      </c>
      <c r="AF32" s="34">
        <f>IF(COUNTA($A32:$Z32)=0,"",IF($AB32&lt;&gt;"",IF(COUNTIF('Guest list'!$A$3:$A$252,$AB32)&gt;0,"Code","Code not on list"),IF($AE32&lt;&gt;"","Name","No match")))</f>
        <v/>
      </c>
      <c r="AG32" s="34">
        <f>IF($AE32="","",IF(SUMPRODUCT(($AE$2:$AE$301=$AE32)*(($AD$2:$AD$301&gt;$AD32)*1+($AD$2:$AD$301=$AD32)*(ROW($AE$2:$AE$301)&gt;ROW($AE32))))=0,$AE32,""))</f>
        <v/>
      </c>
      <c r="AH32" s="34">
        <f>IF(TRIM(Settings!$B$5&amp;"")="","",IFERROR(TRIM(INDEX($A32:$Z32,MATCH(Settings!$B$5,$A$1:$Z$1,0))&amp;""),""))</f>
        <v/>
      </c>
      <c r="AI32" s="34">
        <f>IF($AH32="","",IF(UPPER($AH32)=UPPER(TRIM(Settings!$B$6&amp;"")),"Yes","No"))</f>
        <v/>
      </c>
      <c r="AJ32" s="34">
        <f>IFERROR(VALUE(IF(TRIM(Settings!$B$7&amp;"")="","",IFERROR(TRIM(INDEX($A32:$Z32,MATCH(Settings!$B$7,$A$1:$Z$1,0))&amp;""),""))),"")</f>
        <v/>
      </c>
      <c r="AK32" s="34">
        <f>IF(TRIM(Settings!$B$10&amp;"")="","",IFERROR(TRIM(INDEX($A32:$Z32,MATCH(Settings!$B$10,$A$1:$Z$1,0))&amp;""),""))</f>
        <v/>
      </c>
      <c r="AL32" s="34">
        <f>IF(TRIM(Settings!$B$9&amp;"")="","",IFERROR(TRIM(INDEX($A32:$Z32,MATCH(Settings!$B$9,$A$1:$Z$1,0))&amp;""),""))</f>
        <v/>
      </c>
      <c r="AM32" s="34">
        <f>IF(TRIM(Settings!$B$11&amp;"")="","",IFERROR(TRIM(INDEX($A32:$Z32,MATCH(Settings!$B$11,$A$1:$Z$1,0))&amp;""),""))</f>
        <v/>
      </c>
      <c r="AN32" s="34">
        <f>IF(TRIM(Settings!$B$12&amp;"")="","",IFERROR(TRIM(INDEX($A32:$Z32,MATCH(Settings!$B$12,$A$1:$Z$1,0))&amp;""),""))</f>
        <v/>
      </c>
      <c r="AO32" s="34">
        <f>IF($AI32="Yes",MAX(1+IF($AK32&lt;&gt;"",1,0),N($AJ32)+IF(UPPER(TRIM(Settings!$B$8&amp;""))="N",1,0)),IF($AI32="No",0,""))</f>
        <v/>
      </c>
    </row>
    <row r="33">
      <c r="AB33" s="34">
        <f>IF(TRIM(Settings!$B$3&amp;"")="","",IFERROR(TRIM(INDEX($A33:$Z33,MATCH(Settings!$B$3,$A$1:$Z$1,0))&amp;""),""))</f>
        <v/>
      </c>
      <c r="AC33" s="34">
        <f>IF(TRIM(Settings!$B$4&amp;"")="","",IFERROR(TRIM(INDEX($A33:$Z33,MATCH(Settings!$B$4,$A$1:$Z$1,0))&amp;""),""))</f>
        <v/>
      </c>
      <c r="AD33" s="35">
        <f>IF(COUNTA($A33:$Z33)=0,0,IFERROR((IF(ISNUMBER(INDEX($A33:$Z33,MATCH(Settings!$B$13,$A$1:$Z$1,0))),INDEX($A33:$Z33,MATCH(Settings!$B$13,$A$1:$Z$1,0)),DATE(VALUE(LEFT(IF(TRIM(Settings!$B$13&amp;"")="","",IFERROR(TRIM(INDEX($A33:$Z33,MATCH(Settings!$B$13,$A$1:$Z$1,0))&amp;""),"")),4)),VALUE(MID(IF(TRIM(Settings!$B$13&amp;"")="","",IFERROR(TRIM(INDEX($A33:$Z33,MATCH(Settings!$B$13,$A$1:$Z$1,0))&amp;""),"")),6,2)),VALUE(MID(IF(TRIM(Settings!$B$13&amp;"")="","",IFERROR(TRIM(INDEX($A33:$Z33,MATCH(Settings!$B$13,$A$1:$Z$1,0))&amp;""),"")),9,2)))+TIME(VALUE(MID(IF(TRIM(Settings!$B$13&amp;"")="","",IFERROR(TRIM(INDEX($A33:$Z33,MATCH(Settings!$B$13,$A$1:$Z$1,0))&amp;""),"")),12,2)),VALUE(MID(IF(TRIM(Settings!$B$13&amp;"")="","",IFERROR(TRIM(INDEX($A33:$Z33,MATCH(Settings!$B$13,$A$1:$Z$1,0))&amp;""),"")),15,2)),VALUE(MID(IF(TRIM(Settings!$B$13&amp;"")="","",IFERROR(TRIM(INDEX($A33:$Z33,MATCH(Settings!$B$13,$A$1:$Z$1,0))&amp;""),"")),18,2)))))*1,0))</f>
        <v/>
      </c>
      <c r="AE33" s="34">
        <f>IF(COUNTA($A33:$Z33)=0,"",IF($AB33&lt;&gt;"",$AB33,IF($AC33="","",IFERROR(INDEX('Guest list'!$A$3:$A$252,MATCH($AC33,'Guest list'!$B$3:$B$252,0))&amp;"",""))))</f>
        <v/>
      </c>
      <c r="AF33" s="34">
        <f>IF(COUNTA($A33:$Z33)=0,"",IF($AB33&lt;&gt;"",IF(COUNTIF('Guest list'!$A$3:$A$252,$AB33)&gt;0,"Code","Code not on list"),IF($AE33&lt;&gt;"","Name","No match")))</f>
        <v/>
      </c>
      <c r="AG33" s="34">
        <f>IF($AE33="","",IF(SUMPRODUCT(($AE$2:$AE$301=$AE33)*(($AD$2:$AD$301&gt;$AD33)*1+($AD$2:$AD$301=$AD33)*(ROW($AE$2:$AE$301)&gt;ROW($AE33))))=0,$AE33,""))</f>
        <v/>
      </c>
      <c r="AH33" s="34">
        <f>IF(TRIM(Settings!$B$5&amp;"")="","",IFERROR(TRIM(INDEX($A33:$Z33,MATCH(Settings!$B$5,$A$1:$Z$1,0))&amp;""),""))</f>
        <v/>
      </c>
      <c r="AI33" s="34">
        <f>IF($AH33="","",IF(UPPER($AH33)=UPPER(TRIM(Settings!$B$6&amp;"")),"Yes","No"))</f>
        <v/>
      </c>
      <c r="AJ33" s="34">
        <f>IFERROR(VALUE(IF(TRIM(Settings!$B$7&amp;"")="","",IFERROR(TRIM(INDEX($A33:$Z33,MATCH(Settings!$B$7,$A$1:$Z$1,0))&amp;""),""))),"")</f>
        <v/>
      </c>
      <c r="AK33" s="34">
        <f>IF(TRIM(Settings!$B$10&amp;"")="","",IFERROR(TRIM(INDEX($A33:$Z33,MATCH(Settings!$B$10,$A$1:$Z$1,0))&amp;""),""))</f>
        <v/>
      </c>
      <c r="AL33" s="34">
        <f>IF(TRIM(Settings!$B$9&amp;"")="","",IFERROR(TRIM(INDEX($A33:$Z33,MATCH(Settings!$B$9,$A$1:$Z$1,0))&amp;""),""))</f>
        <v/>
      </c>
      <c r="AM33" s="34">
        <f>IF(TRIM(Settings!$B$11&amp;"")="","",IFERROR(TRIM(INDEX($A33:$Z33,MATCH(Settings!$B$11,$A$1:$Z$1,0))&amp;""),""))</f>
        <v/>
      </c>
      <c r="AN33" s="34">
        <f>IF(TRIM(Settings!$B$12&amp;"")="","",IFERROR(TRIM(INDEX($A33:$Z33,MATCH(Settings!$B$12,$A$1:$Z$1,0))&amp;""),""))</f>
        <v/>
      </c>
      <c r="AO33" s="34">
        <f>IF($AI33="Yes",MAX(1+IF($AK33&lt;&gt;"",1,0),N($AJ33)+IF(UPPER(TRIM(Settings!$B$8&amp;""))="N",1,0)),IF($AI33="No",0,""))</f>
        <v/>
      </c>
    </row>
    <row r="34">
      <c r="AB34" s="34">
        <f>IF(TRIM(Settings!$B$3&amp;"")="","",IFERROR(TRIM(INDEX($A34:$Z34,MATCH(Settings!$B$3,$A$1:$Z$1,0))&amp;""),""))</f>
        <v/>
      </c>
      <c r="AC34" s="34">
        <f>IF(TRIM(Settings!$B$4&amp;"")="","",IFERROR(TRIM(INDEX($A34:$Z34,MATCH(Settings!$B$4,$A$1:$Z$1,0))&amp;""),""))</f>
        <v/>
      </c>
      <c r="AD34" s="35">
        <f>IF(COUNTA($A34:$Z34)=0,0,IFERROR((IF(ISNUMBER(INDEX($A34:$Z34,MATCH(Settings!$B$13,$A$1:$Z$1,0))),INDEX($A34:$Z34,MATCH(Settings!$B$13,$A$1:$Z$1,0)),DATE(VALUE(LEFT(IF(TRIM(Settings!$B$13&amp;"")="","",IFERROR(TRIM(INDEX($A34:$Z34,MATCH(Settings!$B$13,$A$1:$Z$1,0))&amp;""),"")),4)),VALUE(MID(IF(TRIM(Settings!$B$13&amp;"")="","",IFERROR(TRIM(INDEX($A34:$Z34,MATCH(Settings!$B$13,$A$1:$Z$1,0))&amp;""),"")),6,2)),VALUE(MID(IF(TRIM(Settings!$B$13&amp;"")="","",IFERROR(TRIM(INDEX($A34:$Z34,MATCH(Settings!$B$13,$A$1:$Z$1,0))&amp;""),"")),9,2)))+TIME(VALUE(MID(IF(TRIM(Settings!$B$13&amp;"")="","",IFERROR(TRIM(INDEX($A34:$Z34,MATCH(Settings!$B$13,$A$1:$Z$1,0))&amp;""),"")),12,2)),VALUE(MID(IF(TRIM(Settings!$B$13&amp;"")="","",IFERROR(TRIM(INDEX($A34:$Z34,MATCH(Settings!$B$13,$A$1:$Z$1,0))&amp;""),"")),15,2)),VALUE(MID(IF(TRIM(Settings!$B$13&amp;"")="","",IFERROR(TRIM(INDEX($A34:$Z34,MATCH(Settings!$B$13,$A$1:$Z$1,0))&amp;""),"")),18,2)))))*1,0))</f>
        <v/>
      </c>
      <c r="AE34" s="34">
        <f>IF(COUNTA($A34:$Z34)=0,"",IF($AB34&lt;&gt;"",$AB34,IF($AC34="","",IFERROR(INDEX('Guest list'!$A$3:$A$252,MATCH($AC34,'Guest list'!$B$3:$B$252,0))&amp;"",""))))</f>
        <v/>
      </c>
      <c r="AF34" s="34">
        <f>IF(COUNTA($A34:$Z34)=0,"",IF($AB34&lt;&gt;"",IF(COUNTIF('Guest list'!$A$3:$A$252,$AB34)&gt;0,"Code","Code not on list"),IF($AE34&lt;&gt;"","Name","No match")))</f>
        <v/>
      </c>
      <c r="AG34" s="34">
        <f>IF($AE34="","",IF(SUMPRODUCT(($AE$2:$AE$301=$AE34)*(($AD$2:$AD$301&gt;$AD34)*1+($AD$2:$AD$301=$AD34)*(ROW($AE$2:$AE$301)&gt;ROW($AE34))))=0,$AE34,""))</f>
        <v/>
      </c>
      <c r="AH34" s="34">
        <f>IF(TRIM(Settings!$B$5&amp;"")="","",IFERROR(TRIM(INDEX($A34:$Z34,MATCH(Settings!$B$5,$A$1:$Z$1,0))&amp;""),""))</f>
        <v/>
      </c>
      <c r="AI34" s="34">
        <f>IF($AH34="","",IF(UPPER($AH34)=UPPER(TRIM(Settings!$B$6&amp;"")),"Yes","No"))</f>
        <v/>
      </c>
      <c r="AJ34" s="34">
        <f>IFERROR(VALUE(IF(TRIM(Settings!$B$7&amp;"")="","",IFERROR(TRIM(INDEX($A34:$Z34,MATCH(Settings!$B$7,$A$1:$Z$1,0))&amp;""),""))),"")</f>
        <v/>
      </c>
      <c r="AK34" s="34">
        <f>IF(TRIM(Settings!$B$10&amp;"")="","",IFERROR(TRIM(INDEX($A34:$Z34,MATCH(Settings!$B$10,$A$1:$Z$1,0))&amp;""),""))</f>
        <v/>
      </c>
      <c r="AL34" s="34">
        <f>IF(TRIM(Settings!$B$9&amp;"")="","",IFERROR(TRIM(INDEX($A34:$Z34,MATCH(Settings!$B$9,$A$1:$Z$1,0))&amp;""),""))</f>
        <v/>
      </c>
      <c r="AM34" s="34">
        <f>IF(TRIM(Settings!$B$11&amp;"")="","",IFERROR(TRIM(INDEX($A34:$Z34,MATCH(Settings!$B$11,$A$1:$Z$1,0))&amp;""),""))</f>
        <v/>
      </c>
      <c r="AN34" s="34">
        <f>IF(TRIM(Settings!$B$12&amp;"")="","",IFERROR(TRIM(INDEX($A34:$Z34,MATCH(Settings!$B$12,$A$1:$Z$1,0))&amp;""),""))</f>
        <v/>
      </c>
      <c r="AO34" s="34">
        <f>IF($AI34="Yes",MAX(1+IF($AK34&lt;&gt;"",1,0),N($AJ34)+IF(UPPER(TRIM(Settings!$B$8&amp;""))="N",1,0)),IF($AI34="No",0,""))</f>
        <v/>
      </c>
    </row>
    <row r="35">
      <c r="AB35" s="34">
        <f>IF(TRIM(Settings!$B$3&amp;"")="","",IFERROR(TRIM(INDEX($A35:$Z35,MATCH(Settings!$B$3,$A$1:$Z$1,0))&amp;""),""))</f>
        <v/>
      </c>
      <c r="AC35" s="34">
        <f>IF(TRIM(Settings!$B$4&amp;"")="","",IFERROR(TRIM(INDEX($A35:$Z35,MATCH(Settings!$B$4,$A$1:$Z$1,0))&amp;""),""))</f>
        <v/>
      </c>
      <c r="AD35" s="35">
        <f>IF(COUNTA($A35:$Z35)=0,0,IFERROR((IF(ISNUMBER(INDEX($A35:$Z35,MATCH(Settings!$B$13,$A$1:$Z$1,0))),INDEX($A35:$Z35,MATCH(Settings!$B$13,$A$1:$Z$1,0)),DATE(VALUE(LEFT(IF(TRIM(Settings!$B$13&amp;"")="","",IFERROR(TRIM(INDEX($A35:$Z35,MATCH(Settings!$B$13,$A$1:$Z$1,0))&amp;""),"")),4)),VALUE(MID(IF(TRIM(Settings!$B$13&amp;"")="","",IFERROR(TRIM(INDEX($A35:$Z35,MATCH(Settings!$B$13,$A$1:$Z$1,0))&amp;""),"")),6,2)),VALUE(MID(IF(TRIM(Settings!$B$13&amp;"")="","",IFERROR(TRIM(INDEX($A35:$Z35,MATCH(Settings!$B$13,$A$1:$Z$1,0))&amp;""),"")),9,2)))+TIME(VALUE(MID(IF(TRIM(Settings!$B$13&amp;"")="","",IFERROR(TRIM(INDEX($A35:$Z35,MATCH(Settings!$B$13,$A$1:$Z$1,0))&amp;""),"")),12,2)),VALUE(MID(IF(TRIM(Settings!$B$13&amp;"")="","",IFERROR(TRIM(INDEX($A35:$Z35,MATCH(Settings!$B$13,$A$1:$Z$1,0))&amp;""),"")),15,2)),VALUE(MID(IF(TRIM(Settings!$B$13&amp;"")="","",IFERROR(TRIM(INDEX($A35:$Z35,MATCH(Settings!$B$13,$A$1:$Z$1,0))&amp;""),"")),18,2)))))*1,0))</f>
        <v/>
      </c>
      <c r="AE35" s="34">
        <f>IF(COUNTA($A35:$Z35)=0,"",IF($AB35&lt;&gt;"",$AB35,IF($AC35="","",IFERROR(INDEX('Guest list'!$A$3:$A$252,MATCH($AC35,'Guest list'!$B$3:$B$252,0))&amp;"",""))))</f>
        <v/>
      </c>
      <c r="AF35" s="34">
        <f>IF(COUNTA($A35:$Z35)=0,"",IF($AB35&lt;&gt;"",IF(COUNTIF('Guest list'!$A$3:$A$252,$AB35)&gt;0,"Code","Code not on list"),IF($AE35&lt;&gt;"","Name","No match")))</f>
        <v/>
      </c>
      <c r="AG35" s="34">
        <f>IF($AE35="","",IF(SUMPRODUCT(($AE$2:$AE$301=$AE35)*(($AD$2:$AD$301&gt;$AD35)*1+($AD$2:$AD$301=$AD35)*(ROW($AE$2:$AE$301)&gt;ROW($AE35))))=0,$AE35,""))</f>
        <v/>
      </c>
      <c r="AH35" s="34">
        <f>IF(TRIM(Settings!$B$5&amp;"")="","",IFERROR(TRIM(INDEX($A35:$Z35,MATCH(Settings!$B$5,$A$1:$Z$1,0))&amp;""),""))</f>
        <v/>
      </c>
      <c r="AI35" s="34">
        <f>IF($AH35="","",IF(UPPER($AH35)=UPPER(TRIM(Settings!$B$6&amp;"")),"Yes","No"))</f>
        <v/>
      </c>
      <c r="AJ35" s="34">
        <f>IFERROR(VALUE(IF(TRIM(Settings!$B$7&amp;"")="","",IFERROR(TRIM(INDEX($A35:$Z35,MATCH(Settings!$B$7,$A$1:$Z$1,0))&amp;""),""))),"")</f>
        <v/>
      </c>
      <c r="AK35" s="34">
        <f>IF(TRIM(Settings!$B$10&amp;"")="","",IFERROR(TRIM(INDEX($A35:$Z35,MATCH(Settings!$B$10,$A$1:$Z$1,0))&amp;""),""))</f>
        <v/>
      </c>
      <c r="AL35" s="34">
        <f>IF(TRIM(Settings!$B$9&amp;"")="","",IFERROR(TRIM(INDEX($A35:$Z35,MATCH(Settings!$B$9,$A$1:$Z$1,0))&amp;""),""))</f>
        <v/>
      </c>
      <c r="AM35" s="34">
        <f>IF(TRIM(Settings!$B$11&amp;"")="","",IFERROR(TRIM(INDEX($A35:$Z35,MATCH(Settings!$B$11,$A$1:$Z$1,0))&amp;""),""))</f>
        <v/>
      </c>
      <c r="AN35" s="34">
        <f>IF(TRIM(Settings!$B$12&amp;"")="","",IFERROR(TRIM(INDEX($A35:$Z35,MATCH(Settings!$B$12,$A$1:$Z$1,0))&amp;""),""))</f>
        <v/>
      </c>
      <c r="AO35" s="34">
        <f>IF($AI35="Yes",MAX(1+IF($AK35&lt;&gt;"",1,0),N($AJ35)+IF(UPPER(TRIM(Settings!$B$8&amp;""))="N",1,0)),IF($AI35="No",0,""))</f>
        <v/>
      </c>
    </row>
    <row r="36">
      <c r="AB36" s="34">
        <f>IF(TRIM(Settings!$B$3&amp;"")="","",IFERROR(TRIM(INDEX($A36:$Z36,MATCH(Settings!$B$3,$A$1:$Z$1,0))&amp;""),""))</f>
        <v/>
      </c>
      <c r="AC36" s="34">
        <f>IF(TRIM(Settings!$B$4&amp;"")="","",IFERROR(TRIM(INDEX($A36:$Z36,MATCH(Settings!$B$4,$A$1:$Z$1,0))&amp;""),""))</f>
        <v/>
      </c>
      <c r="AD36" s="35">
        <f>IF(COUNTA($A36:$Z36)=0,0,IFERROR((IF(ISNUMBER(INDEX($A36:$Z36,MATCH(Settings!$B$13,$A$1:$Z$1,0))),INDEX($A36:$Z36,MATCH(Settings!$B$13,$A$1:$Z$1,0)),DATE(VALUE(LEFT(IF(TRIM(Settings!$B$13&amp;"")="","",IFERROR(TRIM(INDEX($A36:$Z36,MATCH(Settings!$B$13,$A$1:$Z$1,0))&amp;""),"")),4)),VALUE(MID(IF(TRIM(Settings!$B$13&amp;"")="","",IFERROR(TRIM(INDEX($A36:$Z36,MATCH(Settings!$B$13,$A$1:$Z$1,0))&amp;""),"")),6,2)),VALUE(MID(IF(TRIM(Settings!$B$13&amp;"")="","",IFERROR(TRIM(INDEX($A36:$Z36,MATCH(Settings!$B$13,$A$1:$Z$1,0))&amp;""),"")),9,2)))+TIME(VALUE(MID(IF(TRIM(Settings!$B$13&amp;"")="","",IFERROR(TRIM(INDEX($A36:$Z36,MATCH(Settings!$B$13,$A$1:$Z$1,0))&amp;""),"")),12,2)),VALUE(MID(IF(TRIM(Settings!$B$13&amp;"")="","",IFERROR(TRIM(INDEX($A36:$Z36,MATCH(Settings!$B$13,$A$1:$Z$1,0))&amp;""),"")),15,2)),VALUE(MID(IF(TRIM(Settings!$B$13&amp;"")="","",IFERROR(TRIM(INDEX($A36:$Z36,MATCH(Settings!$B$13,$A$1:$Z$1,0))&amp;""),"")),18,2)))))*1,0))</f>
        <v/>
      </c>
      <c r="AE36" s="34">
        <f>IF(COUNTA($A36:$Z36)=0,"",IF($AB36&lt;&gt;"",$AB36,IF($AC36="","",IFERROR(INDEX('Guest list'!$A$3:$A$252,MATCH($AC36,'Guest list'!$B$3:$B$252,0))&amp;"",""))))</f>
        <v/>
      </c>
      <c r="AF36" s="34">
        <f>IF(COUNTA($A36:$Z36)=0,"",IF($AB36&lt;&gt;"",IF(COUNTIF('Guest list'!$A$3:$A$252,$AB36)&gt;0,"Code","Code not on list"),IF($AE36&lt;&gt;"","Name","No match")))</f>
        <v/>
      </c>
      <c r="AG36" s="34">
        <f>IF($AE36="","",IF(SUMPRODUCT(($AE$2:$AE$301=$AE36)*(($AD$2:$AD$301&gt;$AD36)*1+($AD$2:$AD$301=$AD36)*(ROW($AE$2:$AE$301)&gt;ROW($AE36))))=0,$AE36,""))</f>
        <v/>
      </c>
      <c r="AH36" s="34">
        <f>IF(TRIM(Settings!$B$5&amp;"")="","",IFERROR(TRIM(INDEX($A36:$Z36,MATCH(Settings!$B$5,$A$1:$Z$1,0))&amp;""),""))</f>
        <v/>
      </c>
      <c r="AI36" s="34">
        <f>IF($AH36="","",IF(UPPER($AH36)=UPPER(TRIM(Settings!$B$6&amp;"")),"Yes","No"))</f>
        <v/>
      </c>
      <c r="AJ36" s="34">
        <f>IFERROR(VALUE(IF(TRIM(Settings!$B$7&amp;"")="","",IFERROR(TRIM(INDEX($A36:$Z36,MATCH(Settings!$B$7,$A$1:$Z$1,0))&amp;""),""))),"")</f>
        <v/>
      </c>
      <c r="AK36" s="34">
        <f>IF(TRIM(Settings!$B$10&amp;"")="","",IFERROR(TRIM(INDEX($A36:$Z36,MATCH(Settings!$B$10,$A$1:$Z$1,0))&amp;""),""))</f>
        <v/>
      </c>
      <c r="AL36" s="34">
        <f>IF(TRIM(Settings!$B$9&amp;"")="","",IFERROR(TRIM(INDEX($A36:$Z36,MATCH(Settings!$B$9,$A$1:$Z$1,0))&amp;""),""))</f>
        <v/>
      </c>
      <c r="AM36" s="34">
        <f>IF(TRIM(Settings!$B$11&amp;"")="","",IFERROR(TRIM(INDEX($A36:$Z36,MATCH(Settings!$B$11,$A$1:$Z$1,0))&amp;""),""))</f>
        <v/>
      </c>
      <c r="AN36" s="34">
        <f>IF(TRIM(Settings!$B$12&amp;"")="","",IFERROR(TRIM(INDEX($A36:$Z36,MATCH(Settings!$B$12,$A$1:$Z$1,0))&amp;""),""))</f>
        <v/>
      </c>
      <c r="AO36" s="34">
        <f>IF($AI36="Yes",MAX(1+IF($AK36&lt;&gt;"",1,0),N($AJ36)+IF(UPPER(TRIM(Settings!$B$8&amp;""))="N",1,0)),IF($AI36="No",0,""))</f>
        <v/>
      </c>
    </row>
    <row r="37">
      <c r="AB37" s="34">
        <f>IF(TRIM(Settings!$B$3&amp;"")="","",IFERROR(TRIM(INDEX($A37:$Z37,MATCH(Settings!$B$3,$A$1:$Z$1,0))&amp;""),""))</f>
        <v/>
      </c>
      <c r="AC37" s="34">
        <f>IF(TRIM(Settings!$B$4&amp;"")="","",IFERROR(TRIM(INDEX($A37:$Z37,MATCH(Settings!$B$4,$A$1:$Z$1,0))&amp;""),""))</f>
        <v/>
      </c>
      <c r="AD37" s="35">
        <f>IF(COUNTA($A37:$Z37)=0,0,IFERROR((IF(ISNUMBER(INDEX($A37:$Z37,MATCH(Settings!$B$13,$A$1:$Z$1,0))),INDEX($A37:$Z37,MATCH(Settings!$B$13,$A$1:$Z$1,0)),DATE(VALUE(LEFT(IF(TRIM(Settings!$B$13&amp;"")="","",IFERROR(TRIM(INDEX($A37:$Z37,MATCH(Settings!$B$13,$A$1:$Z$1,0))&amp;""),"")),4)),VALUE(MID(IF(TRIM(Settings!$B$13&amp;"")="","",IFERROR(TRIM(INDEX($A37:$Z37,MATCH(Settings!$B$13,$A$1:$Z$1,0))&amp;""),"")),6,2)),VALUE(MID(IF(TRIM(Settings!$B$13&amp;"")="","",IFERROR(TRIM(INDEX($A37:$Z37,MATCH(Settings!$B$13,$A$1:$Z$1,0))&amp;""),"")),9,2)))+TIME(VALUE(MID(IF(TRIM(Settings!$B$13&amp;"")="","",IFERROR(TRIM(INDEX($A37:$Z37,MATCH(Settings!$B$13,$A$1:$Z$1,0))&amp;""),"")),12,2)),VALUE(MID(IF(TRIM(Settings!$B$13&amp;"")="","",IFERROR(TRIM(INDEX($A37:$Z37,MATCH(Settings!$B$13,$A$1:$Z$1,0))&amp;""),"")),15,2)),VALUE(MID(IF(TRIM(Settings!$B$13&amp;"")="","",IFERROR(TRIM(INDEX($A37:$Z37,MATCH(Settings!$B$13,$A$1:$Z$1,0))&amp;""),"")),18,2)))))*1,0))</f>
        <v/>
      </c>
      <c r="AE37" s="34">
        <f>IF(COUNTA($A37:$Z37)=0,"",IF($AB37&lt;&gt;"",$AB37,IF($AC37="","",IFERROR(INDEX('Guest list'!$A$3:$A$252,MATCH($AC37,'Guest list'!$B$3:$B$252,0))&amp;"",""))))</f>
        <v/>
      </c>
      <c r="AF37" s="34">
        <f>IF(COUNTA($A37:$Z37)=0,"",IF($AB37&lt;&gt;"",IF(COUNTIF('Guest list'!$A$3:$A$252,$AB37)&gt;0,"Code","Code not on list"),IF($AE37&lt;&gt;"","Name","No match")))</f>
        <v/>
      </c>
      <c r="AG37" s="34">
        <f>IF($AE37="","",IF(SUMPRODUCT(($AE$2:$AE$301=$AE37)*(($AD$2:$AD$301&gt;$AD37)*1+($AD$2:$AD$301=$AD37)*(ROW($AE$2:$AE$301)&gt;ROW($AE37))))=0,$AE37,""))</f>
        <v/>
      </c>
      <c r="AH37" s="34">
        <f>IF(TRIM(Settings!$B$5&amp;"")="","",IFERROR(TRIM(INDEX($A37:$Z37,MATCH(Settings!$B$5,$A$1:$Z$1,0))&amp;""),""))</f>
        <v/>
      </c>
      <c r="AI37" s="34">
        <f>IF($AH37="","",IF(UPPER($AH37)=UPPER(TRIM(Settings!$B$6&amp;"")),"Yes","No"))</f>
        <v/>
      </c>
      <c r="AJ37" s="34">
        <f>IFERROR(VALUE(IF(TRIM(Settings!$B$7&amp;"")="","",IFERROR(TRIM(INDEX($A37:$Z37,MATCH(Settings!$B$7,$A$1:$Z$1,0))&amp;""),""))),"")</f>
        <v/>
      </c>
      <c r="AK37" s="34">
        <f>IF(TRIM(Settings!$B$10&amp;"")="","",IFERROR(TRIM(INDEX($A37:$Z37,MATCH(Settings!$B$10,$A$1:$Z$1,0))&amp;""),""))</f>
        <v/>
      </c>
      <c r="AL37" s="34">
        <f>IF(TRIM(Settings!$B$9&amp;"")="","",IFERROR(TRIM(INDEX($A37:$Z37,MATCH(Settings!$B$9,$A$1:$Z$1,0))&amp;""),""))</f>
        <v/>
      </c>
      <c r="AM37" s="34">
        <f>IF(TRIM(Settings!$B$11&amp;"")="","",IFERROR(TRIM(INDEX($A37:$Z37,MATCH(Settings!$B$11,$A$1:$Z$1,0))&amp;""),""))</f>
        <v/>
      </c>
      <c r="AN37" s="34">
        <f>IF(TRIM(Settings!$B$12&amp;"")="","",IFERROR(TRIM(INDEX($A37:$Z37,MATCH(Settings!$B$12,$A$1:$Z$1,0))&amp;""),""))</f>
        <v/>
      </c>
      <c r="AO37" s="34">
        <f>IF($AI37="Yes",MAX(1+IF($AK37&lt;&gt;"",1,0),N($AJ37)+IF(UPPER(TRIM(Settings!$B$8&amp;""))="N",1,0)),IF($AI37="No",0,""))</f>
        <v/>
      </c>
    </row>
    <row r="38">
      <c r="AB38" s="34">
        <f>IF(TRIM(Settings!$B$3&amp;"")="","",IFERROR(TRIM(INDEX($A38:$Z38,MATCH(Settings!$B$3,$A$1:$Z$1,0))&amp;""),""))</f>
        <v/>
      </c>
      <c r="AC38" s="34">
        <f>IF(TRIM(Settings!$B$4&amp;"")="","",IFERROR(TRIM(INDEX($A38:$Z38,MATCH(Settings!$B$4,$A$1:$Z$1,0))&amp;""),""))</f>
        <v/>
      </c>
      <c r="AD38" s="35">
        <f>IF(COUNTA($A38:$Z38)=0,0,IFERROR((IF(ISNUMBER(INDEX($A38:$Z38,MATCH(Settings!$B$13,$A$1:$Z$1,0))),INDEX($A38:$Z38,MATCH(Settings!$B$13,$A$1:$Z$1,0)),DATE(VALUE(LEFT(IF(TRIM(Settings!$B$13&amp;"")="","",IFERROR(TRIM(INDEX($A38:$Z38,MATCH(Settings!$B$13,$A$1:$Z$1,0))&amp;""),"")),4)),VALUE(MID(IF(TRIM(Settings!$B$13&amp;"")="","",IFERROR(TRIM(INDEX($A38:$Z38,MATCH(Settings!$B$13,$A$1:$Z$1,0))&amp;""),"")),6,2)),VALUE(MID(IF(TRIM(Settings!$B$13&amp;"")="","",IFERROR(TRIM(INDEX($A38:$Z38,MATCH(Settings!$B$13,$A$1:$Z$1,0))&amp;""),"")),9,2)))+TIME(VALUE(MID(IF(TRIM(Settings!$B$13&amp;"")="","",IFERROR(TRIM(INDEX($A38:$Z38,MATCH(Settings!$B$13,$A$1:$Z$1,0))&amp;""),"")),12,2)),VALUE(MID(IF(TRIM(Settings!$B$13&amp;"")="","",IFERROR(TRIM(INDEX($A38:$Z38,MATCH(Settings!$B$13,$A$1:$Z$1,0))&amp;""),"")),15,2)),VALUE(MID(IF(TRIM(Settings!$B$13&amp;"")="","",IFERROR(TRIM(INDEX($A38:$Z38,MATCH(Settings!$B$13,$A$1:$Z$1,0))&amp;""),"")),18,2)))))*1,0))</f>
        <v/>
      </c>
      <c r="AE38" s="34">
        <f>IF(COUNTA($A38:$Z38)=0,"",IF($AB38&lt;&gt;"",$AB38,IF($AC38="","",IFERROR(INDEX('Guest list'!$A$3:$A$252,MATCH($AC38,'Guest list'!$B$3:$B$252,0))&amp;"",""))))</f>
        <v/>
      </c>
      <c r="AF38" s="34">
        <f>IF(COUNTA($A38:$Z38)=0,"",IF($AB38&lt;&gt;"",IF(COUNTIF('Guest list'!$A$3:$A$252,$AB38)&gt;0,"Code","Code not on list"),IF($AE38&lt;&gt;"","Name","No match")))</f>
        <v/>
      </c>
      <c r="AG38" s="34">
        <f>IF($AE38="","",IF(SUMPRODUCT(($AE$2:$AE$301=$AE38)*(($AD$2:$AD$301&gt;$AD38)*1+($AD$2:$AD$301=$AD38)*(ROW($AE$2:$AE$301)&gt;ROW($AE38))))=0,$AE38,""))</f>
        <v/>
      </c>
      <c r="AH38" s="34">
        <f>IF(TRIM(Settings!$B$5&amp;"")="","",IFERROR(TRIM(INDEX($A38:$Z38,MATCH(Settings!$B$5,$A$1:$Z$1,0))&amp;""),""))</f>
        <v/>
      </c>
      <c r="AI38" s="34">
        <f>IF($AH38="","",IF(UPPER($AH38)=UPPER(TRIM(Settings!$B$6&amp;"")),"Yes","No"))</f>
        <v/>
      </c>
      <c r="AJ38" s="34">
        <f>IFERROR(VALUE(IF(TRIM(Settings!$B$7&amp;"")="","",IFERROR(TRIM(INDEX($A38:$Z38,MATCH(Settings!$B$7,$A$1:$Z$1,0))&amp;""),""))),"")</f>
        <v/>
      </c>
      <c r="AK38" s="34">
        <f>IF(TRIM(Settings!$B$10&amp;"")="","",IFERROR(TRIM(INDEX($A38:$Z38,MATCH(Settings!$B$10,$A$1:$Z$1,0))&amp;""),""))</f>
        <v/>
      </c>
      <c r="AL38" s="34">
        <f>IF(TRIM(Settings!$B$9&amp;"")="","",IFERROR(TRIM(INDEX($A38:$Z38,MATCH(Settings!$B$9,$A$1:$Z$1,0))&amp;""),""))</f>
        <v/>
      </c>
      <c r="AM38" s="34">
        <f>IF(TRIM(Settings!$B$11&amp;"")="","",IFERROR(TRIM(INDEX($A38:$Z38,MATCH(Settings!$B$11,$A$1:$Z$1,0))&amp;""),""))</f>
        <v/>
      </c>
      <c r="AN38" s="34">
        <f>IF(TRIM(Settings!$B$12&amp;"")="","",IFERROR(TRIM(INDEX($A38:$Z38,MATCH(Settings!$B$12,$A$1:$Z$1,0))&amp;""),""))</f>
        <v/>
      </c>
      <c r="AO38" s="34">
        <f>IF($AI38="Yes",MAX(1+IF($AK38&lt;&gt;"",1,0),N($AJ38)+IF(UPPER(TRIM(Settings!$B$8&amp;""))="N",1,0)),IF($AI38="No",0,""))</f>
        <v/>
      </c>
    </row>
    <row r="39">
      <c r="AB39" s="34">
        <f>IF(TRIM(Settings!$B$3&amp;"")="","",IFERROR(TRIM(INDEX($A39:$Z39,MATCH(Settings!$B$3,$A$1:$Z$1,0))&amp;""),""))</f>
        <v/>
      </c>
      <c r="AC39" s="34">
        <f>IF(TRIM(Settings!$B$4&amp;"")="","",IFERROR(TRIM(INDEX($A39:$Z39,MATCH(Settings!$B$4,$A$1:$Z$1,0))&amp;""),""))</f>
        <v/>
      </c>
      <c r="AD39" s="35">
        <f>IF(COUNTA($A39:$Z39)=0,0,IFERROR((IF(ISNUMBER(INDEX($A39:$Z39,MATCH(Settings!$B$13,$A$1:$Z$1,0))),INDEX($A39:$Z39,MATCH(Settings!$B$13,$A$1:$Z$1,0)),DATE(VALUE(LEFT(IF(TRIM(Settings!$B$13&amp;"")="","",IFERROR(TRIM(INDEX($A39:$Z39,MATCH(Settings!$B$13,$A$1:$Z$1,0))&amp;""),"")),4)),VALUE(MID(IF(TRIM(Settings!$B$13&amp;"")="","",IFERROR(TRIM(INDEX($A39:$Z39,MATCH(Settings!$B$13,$A$1:$Z$1,0))&amp;""),"")),6,2)),VALUE(MID(IF(TRIM(Settings!$B$13&amp;"")="","",IFERROR(TRIM(INDEX($A39:$Z39,MATCH(Settings!$B$13,$A$1:$Z$1,0))&amp;""),"")),9,2)))+TIME(VALUE(MID(IF(TRIM(Settings!$B$13&amp;"")="","",IFERROR(TRIM(INDEX($A39:$Z39,MATCH(Settings!$B$13,$A$1:$Z$1,0))&amp;""),"")),12,2)),VALUE(MID(IF(TRIM(Settings!$B$13&amp;"")="","",IFERROR(TRIM(INDEX($A39:$Z39,MATCH(Settings!$B$13,$A$1:$Z$1,0))&amp;""),"")),15,2)),VALUE(MID(IF(TRIM(Settings!$B$13&amp;"")="","",IFERROR(TRIM(INDEX($A39:$Z39,MATCH(Settings!$B$13,$A$1:$Z$1,0))&amp;""),"")),18,2)))))*1,0))</f>
        <v/>
      </c>
      <c r="AE39" s="34">
        <f>IF(COUNTA($A39:$Z39)=0,"",IF($AB39&lt;&gt;"",$AB39,IF($AC39="","",IFERROR(INDEX('Guest list'!$A$3:$A$252,MATCH($AC39,'Guest list'!$B$3:$B$252,0))&amp;"",""))))</f>
        <v/>
      </c>
      <c r="AF39" s="34">
        <f>IF(COUNTA($A39:$Z39)=0,"",IF($AB39&lt;&gt;"",IF(COUNTIF('Guest list'!$A$3:$A$252,$AB39)&gt;0,"Code","Code not on list"),IF($AE39&lt;&gt;"","Name","No match")))</f>
        <v/>
      </c>
      <c r="AG39" s="34">
        <f>IF($AE39="","",IF(SUMPRODUCT(($AE$2:$AE$301=$AE39)*(($AD$2:$AD$301&gt;$AD39)*1+($AD$2:$AD$301=$AD39)*(ROW($AE$2:$AE$301)&gt;ROW($AE39))))=0,$AE39,""))</f>
        <v/>
      </c>
      <c r="AH39" s="34">
        <f>IF(TRIM(Settings!$B$5&amp;"")="","",IFERROR(TRIM(INDEX($A39:$Z39,MATCH(Settings!$B$5,$A$1:$Z$1,0))&amp;""),""))</f>
        <v/>
      </c>
      <c r="AI39" s="34">
        <f>IF($AH39="","",IF(UPPER($AH39)=UPPER(TRIM(Settings!$B$6&amp;"")),"Yes","No"))</f>
        <v/>
      </c>
      <c r="AJ39" s="34">
        <f>IFERROR(VALUE(IF(TRIM(Settings!$B$7&amp;"")="","",IFERROR(TRIM(INDEX($A39:$Z39,MATCH(Settings!$B$7,$A$1:$Z$1,0))&amp;""),""))),"")</f>
        <v/>
      </c>
      <c r="AK39" s="34">
        <f>IF(TRIM(Settings!$B$10&amp;"")="","",IFERROR(TRIM(INDEX($A39:$Z39,MATCH(Settings!$B$10,$A$1:$Z$1,0))&amp;""),""))</f>
        <v/>
      </c>
      <c r="AL39" s="34">
        <f>IF(TRIM(Settings!$B$9&amp;"")="","",IFERROR(TRIM(INDEX($A39:$Z39,MATCH(Settings!$B$9,$A$1:$Z$1,0))&amp;""),""))</f>
        <v/>
      </c>
      <c r="AM39" s="34">
        <f>IF(TRIM(Settings!$B$11&amp;"")="","",IFERROR(TRIM(INDEX($A39:$Z39,MATCH(Settings!$B$11,$A$1:$Z$1,0))&amp;""),""))</f>
        <v/>
      </c>
      <c r="AN39" s="34">
        <f>IF(TRIM(Settings!$B$12&amp;"")="","",IFERROR(TRIM(INDEX($A39:$Z39,MATCH(Settings!$B$12,$A$1:$Z$1,0))&amp;""),""))</f>
        <v/>
      </c>
      <c r="AO39" s="34">
        <f>IF($AI39="Yes",MAX(1+IF($AK39&lt;&gt;"",1,0),N($AJ39)+IF(UPPER(TRIM(Settings!$B$8&amp;""))="N",1,0)),IF($AI39="No",0,""))</f>
        <v/>
      </c>
    </row>
    <row r="40">
      <c r="AB40" s="34">
        <f>IF(TRIM(Settings!$B$3&amp;"")="","",IFERROR(TRIM(INDEX($A40:$Z40,MATCH(Settings!$B$3,$A$1:$Z$1,0))&amp;""),""))</f>
        <v/>
      </c>
      <c r="AC40" s="34">
        <f>IF(TRIM(Settings!$B$4&amp;"")="","",IFERROR(TRIM(INDEX($A40:$Z40,MATCH(Settings!$B$4,$A$1:$Z$1,0))&amp;""),""))</f>
        <v/>
      </c>
      <c r="AD40" s="35">
        <f>IF(COUNTA($A40:$Z40)=0,0,IFERROR((IF(ISNUMBER(INDEX($A40:$Z40,MATCH(Settings!$B$13,$A$1:$Z$1,0))),INDEX($A40:$Z40,MATCH(Settings!$B$13,$A$1:$Z$1,0)),DATE(VALUE(LEFT(IF(TRIM(Settings!$B$13&amp;"")="","",IFERROR(TRIM(INDEX($A40:$Z40,MATCH(Settings!$B$13,$A$1:$Z$1,0))&amp;""),"")),4)),VALUE(MID(IF(TRIM(Settings!$B$13&amp;"")="","",IFERROR(TRIM(INDEX($A40:$Z40,MATCH(Settings!$B$13,$A$1:$Z$1,0))&amp;""),"")),6,2)),VALUE(MID(IF(TRIM(Settings!$B$13&amp;"")="","",IFERROR(TRIM(INDEX($A40:$Z40,MATCH(Settings!$B$13,$A$1:$Z$1,0))&amp;""),"")),9,2)))+TIME(VALUE(MID(IF(TRIM(Settings!$B$13&amp;"")="","",IFERROR(TRIM(INDEX($A40:$Z40,MATCH(Settings!$B$13,$A$1:$Z$1,0))&amp;""),"")),12,2)),VALUE(MID(IF(TRIM(Settings!$B$13&amp;"")="","",IFERROR(TRIM(INDEX($A40:$Z40,MATCH(Settings!$B$13,$A$1:$Z$1,0))&amp;""),"")),15,2)),VALUE(MID(IF(TRIM(Settings!$B$13&amp;"")="","",IFERROR(TRIM(INDEX($A40:$Z40,MATCH(Settings!$B$13,$A$1:$Z$1,0))&amp;""),"")),18,2)))))*1,0))</f>
        <v/>
      </c>
      <c r="AE40" s="34">
        <f>IF(COUNTA($A40:$Z40)=0,"",IF($AB40&lt;&gt;"",$AB40,IF($AC40="","",IFERROR(INDEX('Guest list'!$A$3:$A$252,MATCH($AC40,'Guest list'!$B$3:$B$252,0))&amp;"",""))))</f>
        <v/>
      </c>
      <c r="AF40" s="34">
        <f>IF(COUNTA($A40:$Z40)=0,"",IF($AB40&lt;&gt;"",IF(COUNTIF('Guest list'!$A$3:$A$252,$AB40)&gt;0,"Code","Code not on list"),IF($AE40&lt;&gt;"","Name","No match")))</f>
        <v/>
      </c>
      <c r="AG40" s="34">
        <f>IF($AE40="","",IF(SUMPRODUCT(($AE$2:$AE$301=$AE40)*(($AD$2:$AD$301&gt;$AD40)*1+($AD$2:$AD$301=$AD40)*(ROW($AE$2:$AE$301)&gt;ROW($AE40))))=0,$AE40,""))</f>
        <v/>
      </c>
      <c r="AH40" s="34">
        <f>IF(TRIM(Settings!$B$5&amp;"")="","",IFERROR(TRIM(INDEX($A40:$Z40,MATCH(Settings!$B$5,$A$1:$Z$1,0))&amp;""),""))</f>
        <v/>
      </c>
      <c r="AI40" s="34">
        <f>IF($AH40="","",IF(UPPER($AH40)=UPPER(TRIM(Settings!$B$6&amp;"")),"Yes","No"))</f>
        <v/>
      </c>
      <c r="AJ40" s="34">
        <f>IFERROR(VALUE(IF(TRIM(Settings!$B$7&amp;"")="","",IFERROR(TRIM(INDEX($A40:$Z40,MATCH(Settings!$B$7,$A$1:$Z$1,0))&amp;""),""))),"")</f>
        <v/>
      </c>
      <c r="AK40" s="34">
        <f>IF(TRIM(Settings!$B$10&amp;"")="","",IFERROR(TRIM(INDEX($A40:$Z40,MATCH(Settings!$B$10,$A$1:$Z$1,0))&amp;""),""))</f>
        <v/>
      </c>
      <c r="AL40" s="34">
        <f>IF(TRIM(Settings!$B$9&amp;"")="","",IFERROR(TRIM(INDEX($A40:$Z40,MATCH(Settings!$B$9,$A$1:$Z$1,0))&amp;""),""))</f>
        <v/>
      </c>
      <c r="AM40" s="34">
        <f>IF(TRIM(Settings!$B$11&amp;"")="","",IFERROR(TRIM(INDEX($A40:$Z40,MATCH(Settings!$B$11,$A$1:$Z$1,0))&amp;""),""))</f>
        <v/>
      </c>
      <c r="AN40" s="34">
        <f>IF(TRIM(Settings!$B$12&amp;"")="","",IFERROR(TRIM(INDEX($A40:$Z40,MATCH(Settings!$B$12,$A$1:$Z$1,0))&amp;""),""))</f>
        <v/>
      </c>
      <c r="AO40" s="34">
        <f>IF($AI40="Yes",MAX(1+IF($AK40&lt;&gt;"",1,0),N($AJ40)+IF(UPPER(TRIM(Settings!$B$8&amp;""))="N",1,0)),IF($AI40="No",0,""))</f>
        <v/>
      </c>
    </row>
    <row r="41">
      <c r="AB41" s="34">
        <f>IF(TRIM(Settings!$B$3&amp;"")="","",IFERROR(TRIM(INDEX($A41:$Z41,MATCH(Settings!$B$3,$A$1:$Z$1,0))&amp;""),""))</f>
        <v/>
      </c>
      <c r="AC41" s="34">
        <f>IF(TRIM(Settings!$B$4&amp;"")="","",IFERROR(TRIM(INDEX($A41:$Z41,MATCH(Settings!$B$4,$A$1:$Z$1,0))&amp;""),""))</f>
        <v/>
      </c>
      <c r="AD41" s="35">
        <f>IF(COUNTA($A41:$Z41)=0,0,IFERROR((IF(ISNUMBER(INDEX($A41:$Z41,MATCH(Settings!$B$13,$A$1:$Z$1,0))),INDEX($A41:$Z41,MATCH(Settings!$B$13,$A$1:$Z$1,0)),DATE(VALUE(LEFT(IF(TRIM(Settings!$B$13&amp;"")="","",IFERROR(TRIM(INDEX($A41:$Z41,MATCH(Settings!$B$13,$A$1:$Z$1,0))&amp;""),"")),4)),VALUE(MID(IF(TRIM(Settings!$B$13&amp;"")="","",IFERROR(TRIM(INDEX($A41:$Z41,MATCH(Settings!$B$13,$A$1:$Z$1,0))&amp;""),"")),6,2)),VALUE(MID(IF(TRIM(Settings!$B$13&amp;"")="","",IFERROR(TRIM(INDEX($A41:$Z41,MATCH(Settings!$B$13,$A$1:$Z$1,0))&amp;""),"")),9,2)))+TIME(VALUE(MID(IF(TRIM(Settings!$B$13&amp;"")="","",IFERROR(TRIM(INDEX($A41:$Z41,MATCH(Settings!$B$13,$A$1:$Z$1,0))&amp;""),"")),12,2)),VALUE(MID(IF(TRIM(Settings!$B$13&amp;"")="","",IFERROR(TRIM(INDEX($A41:$Z41,MATCH(Settings!$B$13,$A$1:$Z$1,0))&amp;""),"")),15,2)),VALUE(MID(IF(TRIM(Settings!$B$13&amp;"")="","",IFERROR(TRIM(INDEX($A41:$Z41,MATCH(Settings!$B$13,$A$1:$Z$1,0))&amp;""),"")),18,2)))))*1,0))</f>
        <v/>
      </c>
      <c r="AE41" s="34">
        <f>IF(COUNTA($A41:$Z41)=0,"",IF($AB41&lt;&gt;"",$AB41,IF($AC41="","",IFERROR(INDEX('Guest list'!$A$3:$A$252,MATCH($AC41,'Guest list'!$B$3:$B$252,0))&amp;"",""))))</f>
        <v/>
      </c>
      <c r="AF41" s="34">
        <f>IF(COUNTA($A41:$Z41)=0,"",IF($AB41&lt;&gt;"",IF(COUNTIF('Guest list'!$A$3:$A$252,$AB41)&gt;0,"Code","Code not on list"),IF($AE41&lt;&gt;"","Name","No match")))</f>
        <v/>
      </c>
      <c r="AG41" s="34">
        <f>IF($AE41="","",IF(SUMPRODUCT(($AE$2:$AE$301=$AE41)*(($AD$2:$AD$301&gt;$AD41)*1+($AD$2:$AD$301=$AD41)*(ROW($AE$2:$AE$301)&gt;ROW($AE41))))=0,$AE41,""))</f>
        <v/>
      </c>
      <c r="AH41" s="34">
        <f>IF(TRIM(Settings!$B$5&amp;"")="","",IFERROR(TRIM(INDEX($A41:$Z41,MATCH(Settings!$B$5,$A$1:$Z$1,0))&amp;""),""))</f>
        <v/>
      </c>
      <c r="AI41" s="34">
        <f>IF($AH41="","",IF(UPPER($AH41)=UPPER(TRIM(Settings!$B$6&amp;"")),"Yes","No"))</f>
        <v/>
      </c>
      <c r="AJ41" s="34">
        <f>IFERROR(VALUE(IF(TRIM(Settings!$B$7&amp;"")="","",IFERROR(TRIM(INDEX($A41:$Z41,MATCH(Settings!$B$7,$A$1:$Z$1,0))&amp;""),""))),"")</f>
        <v/>
      </c>
      <c r="AK41" s="34">
        <f>IF(TRIM(Settings!$B$10&amp;"")="","",IFERROR(TRIM(INDEX($A41:$Z41,MATCH(Settings!$B$10,$A$1:$Z$1,0))&amp;""),""))</f>
        <v/>
      </c>
      <c r="AL41" s="34">
        <f>IF(TRIM(Settings!$B$9&amp;"")="","",IFERROR(TRIM(INDEX($A41:$Z41,MATCH(Settings!$B$9,$A$1:$Z$1,0))&amp;""),""))</f>
        <v/>
      </c>
      <c r="AM41" s="34">
        <f>IF(TRIM(Settings!$B$11&amp;"")="","",IFERROR(TRIM(INDEX($A41:$Z41,MATCH(Settings!$B$11,$A$1:$Z$1,0))&amp;""),""))</f>
        <v/>
      </c>
      <c r="AN41" s="34">
        <f>IF(TRIM(Settings!$B$12&amp;"")="","",IFERROR(TRIM(INDEX($A41:$Z41,MATCH(Settings!$B$12,$A$1:$Z$1,0))&amp;""),""))</f>
        <v/>
      </c>
      <c r="AO41" s="34">
        <f>IF($AI41="Yes",MAX(1+IF($AK41&lt;&gt;"",1,0),N($AJ41)+IF(UPPER(TRIM(Settings!$B$8&amp;""))="N",1,0)),IF($AI41="No",0,""))</f>
        <v/>
      </c>
    </row>
    <row r="42">
      <c r="AB42" s="34">
        <f>IF(TRIM(Settings!$B$3&amp;"")="","",IFERROR(TRIM(INDEX($A42:$Z42,MATCH(Settings!$B$3,$A$1:$Z$1,0))&amp;""),""))</f>
        <v/>
      </c>
      <c r="AC42" s="34">
        <f>IF(TRIM(Settings!$B$4&amp;"")="","",IFERROR(TRIM(INDEX($A42:$Z42,MATCH(Settings!$B$4,$A$1:$Z$1,0))&amp;""),""))</f>
        <v/>
      </c>
      <c r="AD42" s="35">
        <f>IF(COUNTA($A42:$Z42)=0,0,IFERROR((IF(ISNUMBER(INDEX($A42:$Z42,MATCH(Settings!$B$13,$A$1:$Z$1,0))),INDEX($A42:$Z42,MATCH(Settings!$B$13,$A$1:$Z$1,0)),DATE(VALUE(LEFT(IF(TRIM(Settings!$B$13&amp;"")="","",IFERROR(TRIM(INDEX($A42:$Z42,MATCH(Settings!$B$13,$A$1:$Z$1,0))&amp;""),"")),4)),VALUE(MID(IF(TRIM(Settings!$B$13&amp;"")="","",IFERROR(TRIM(INDEX($A42:$Z42,MATCH(Settings!$B$13,$A$1:$Z$1,0))&amp;""),"")),6,2)),VALUE(MID(IF(TRIM(Settings!$B$13&amp;"")="","",IFERROR(TRIM(INDEX($A42:$Z42,MATCH(Settings!$B$13,$A$1:$Z$1,0))&amp;""),"")),9,2)))+TIME(VALUE(MID(IF(TRIM(Settings!$B$13&amp;"")="","",IFERROR(TRIM(INDEX($A42:$Z42,MATCH(Settings!$B$13,$A$1:$Z$1,0))&amp;""),"")),12,2)),VALUE(MID(IF(TRIM(Settings!$B$13&amp;"")="","",IFERROR(TRIM(INDEX($A42:$Z42,MATCH(Settings!$B$13,$A$1:$Z$1,0))&amp;""),"")),15,2)),VALUE(MID(IF(TRIM(Settings!$B$13&amp;"")="","",IFERROR(TRIM(INDEX($A42:$Z42,MATCH(Settings!$B$13,$A$1:$Z$1,0))&amp;""),"")),18,2)))))*1,0))</f>
        <v/>
      </c>
      <c r="AE42" s="34">
        <f>IF(COUNTA($A42:$Z42)=0,"",IF($AB42&lt;&gt;"",$AB42,IF($AC42="","",IFERROR(INDEX('Guest list'!$A$3:$A$252,MATCH($AC42,'Guest list'!$B$3:$B$252,0))&amp;"",""))))</f>
        <v/>
      </c>
      <c r="AF42" s="34">
        <f>IF(COUNTA($A42:$Z42)=0,"",IF($AB42&lt;&gt;"",IF(COUNTIF('Guest list'!$A$3:$A$252,$AB42)&gt;0,"Code","Code not on list"),IF($AE42&lt;&gt;"","Name","No match")))</f>
        <v/>
      </c>
      <c r="AG42" s="34">
        <f>IF($AE42="","",IF(SUMPRODUCT(($AE$2:$AE$301=$AE42)*(($AD$2:$AD$301&gt;$AD42)*1+($AD$2:$AD$301=$AD42)*(ROW($AE$2:$AE$301)&gt;ROW($AE42))))=0,$AE42,""))</f>
        <v/>
      </c>
      <c r="AH42" s="34">
        <f>IF(TRIM(Settings!$B$5&amp;"")="","",IFERROR(TRIM(INDEX($A42:$Z42,MATCH(Settings!$B$5,$A$1:$Z$1,0))&amp;""),""))</f>
        <v/>
      </c>
      <c r="AI42" s="34">
        <f>IF($AH42="","",IF(UPPER($AH42)=UPPER(TRIM(Settings!$B$6&amp;"")),"Yes","No"))</f>
        <v/>
      </c>
      <c r="AJ42" s="34">
        <f>IFERROR(VALUE(IF(TRIM(Settings!$B$7&amp;"")="","",IFERROR(TRIM(INDEX($A42:$Z42,MATCH(Settings!$B$7,$A$1:$Z$1,0))&amp;""),""))),"")</f>
        <v/>
      </c>
      <c r="AK42" s="34">
        <f>IF(TRIM(Settings!$B$10&amp;"")="","",IFERROR(TRIM(INDEX($A42:$Z42,MATCH(Settings!$B$10,$A$1:$Z$1,0))&amp;""),""))</f>
        <v/>
      </c>
      <c r="AL42" s="34">
        <f>IF(TRIM(Settings!$B$9&amp;"")="","",IFERROR(TRIM(INDEX($A42:$Z42,MATCH(Settings!$B$9,$A$1:$Z$1,0))&amp;""),""))</f>
        <v/>
      </c>
      <c r="AM42" s="34">
        <f>IF(TRIM(Settings!$B$11&amp;"")="","",IFERROR(TRIM(INDEX($A42:$Z42,MATCH(Settings!$B$11,$A$1:$Z$1,0))&amp;""),""))</f>
        <v/>
      </c>
      <c r="AN42" s="34">
        <f>IF(TRIM(Settings!$B$12&amp;"")="","",IFERROR(TRIM(INDEX($A42:$Z42,MATCH(Settings!$B$12,$A$1:$Z$1,0))&amp;""),""))</f>
        <v/>
      </c>
      <c r="AO42" s="34">
        <f>IF($AI42="Yes",MAX(1+IF($AK42&lt;&gt;"",1,0),N($AJ42)+IF(UPPER(TRIM(Settings!$B$8&amp;""))="N",1,0)),IF($AI42="No",0,""))</f>
        <v/>
      </c>
    </row>
    <row r="43">
      <c r="AB43" s="34">
        <f>IF(TRIM(Settings!$B$3&amp;"")="","",IFERROR(TRIM(INDEX($A43:$Z43,MATCH(Settings!$B$3,$A$1:$Z$1,0))&amp;""),""))</f>
        <v/>
      </c>
      <c r="AC43" s="34">
        <f>IF(TRIM(Settings!$B$4&amp;"")="","",IFERROR(TRIM(INDEX($A43:$Z43,MATCH(Settings!$B$4,$A$1:$Z$1,0))&amp;""),""))</f>
        <v/>
      </c>
      <c r="AD43" s="35">
        <f>IF(COUNTA($A43:$Z43)=0,0,IFERROR((IF(ISNUMBER(INDEX($A43:$Z43,MATCH(Settings!$B$13,$A$1:$Z$1,0))),INDEX($A43:$Z43,MATCH(Settings!$B$13,$A$1:$Z$1,0)),DATE(VALUE(LEFT(IF(TRIM(Settings!$B$13&amp;"")="","",IFERROR(TRIM(INDEX($A43:$Z43,MATCH(Settings!$B$13,$A$1:$Z$1,0))&amp;""),"")),4)),VALUE(MID(IF(TRIM(Settings!$B$13&amp;"")="","",IFERROR(TRIM(INDEX($A43:$Z43,MATCH(Settings!$B$13,$A$1:$Z$1,0))&amp;""),"")),6,2)),VALUE(MID(IF(TRIM(Settings!$B$13&amp;"")="","",IFERROR(TRIM(INDEX($A43:$Z43,MATCH(Settings!$B$13,$A$1:$Z$1,0))&amp;""),"")),9,2)))+TIME(VALUE(MID(IF(TRIM(Settings!$B$13&amp;"")="","",IFERROR(TRIM(INDEX($A43:$Z43,MATCH(Settings!$B$13,$A$1:$Z$1,0))&amp;""),"")),12,2)),VALUE(MID(IF(TRIM(Settings!$B$13&amp;"")="","",IFERROR(TRIM(INDEX($A43:$Z43,MATCH(Settings!$B$13,$A$1:$Z$1,0))&amp;""),"")),15,2)),VALUE(MID(IF(TRIM(Settings!$B$13&amp;"")="","",IFERROR(TRIM(INDEX($A43:$Z43,MATCH(Settings!$B$13,$A$1:$Z$1,0))&amp;""),"")),18,2)))))*1,0))</f>
        <v/>
      </c>
      <c r="AE43" s="34">
        <f>IF(COUNTA($A43:$Z43)=0,"",IF($AB43&lt;&gt;"",$AB43,IF($AC43="","",IFERROR(INDEX('Guest list'!$A$3:$A$252,MATCH($AC43,'Guest list'!$B$3:$B$252,0))&amp;"",""))))</f>
        <v/>
      </c>
      <c r="AF43" s="34">
        <f>IF(COUNTA($A43:$Z43)=0,"",IF($AB43&lt;&gt;"",IF(COUNTIF('Guest list'!$A$3:$A$252,$AB43)&gt;0,"Code","Code not on list"),IF($AE43&lt;&gt;"","Name","No match")))</f>
        <v/>
      </c>
      <c r="AG43" s="34">
        <f>IF($AE43="","",IF(SUMPRODUCT(($AE$2:$AE$301=$AE43)*(($AD$2:$AD$301&gt;$AD43)*1+($AD$2:$AD$301=$AD43)*(ROW($AE$2:$AE$301)&gt;ROW($AE43))))=0,$AE43,""))</f>
        <v/>
      </c>
      <c r="AH43" s="34">
        <f>IF(TRIM(Settings!$B$5&amp;"")="","",IFERROR(TRIM(INDEX($A43:$Z43,MATCH(Settings!$B$5,$A$1:$Z$1,0))&amp;""),""))</f>
        <v/>
      </c>
      <c r="AI43" s="34">
        <f>IF($AH43="","",IF(UPPER($AH43)=UPPER(TRIM(Settings!$B$6&amp;"")),"Yes","No"))</f>
        <v/>
      </c>
      <c r="AJ43" s="34">
        <f>IFERROR(VALUE(IF(TRIM(Settings!$B$7&amp;"")="","",IFERROR(TRIM(INDEX($A43:$Z43,MATCH(Settings!$B$7,$A$1:$Z$1,0))&amp;""),""))),"")</f>
        <v/>
      </c>
      <c r="AK43" s="34">
        <f>IF(TRIM(Settings!$B$10&amp;"")="","",IFERROR(TRIM(INDEX($A43:$Z43,MATCH(Settings!$B$10,$A$1:$Z$1,0))&amp;""),""))</f>
        <v/>
      </c>
      <c r="AL43" s="34">
        <f>IF(TRIM(Settings!$B$9&amp;"")="","",IFERROR(TRIM(INDEX($A43:$Z43,MATCH(Settings!$B$9,$A$1:$Z$1,0))&amp;""),""))</f>
        <v/>
      </c>
      <c r="AM43" s="34">
        <f>IF(TRIM(Settings!$B$11&amp;"")="","",IFERROR(TRIM(INDEX($A43:$Z43,MATCH(Settings!$B$11,$A$1:$Z$1,0))&amp;""),""))</f>
        <v/>
      </c>
      <c r="AN43" s="34">
        <f>IF(TRIM(Settings!$B$12&amp;"")="","",IFERROR(TRIM(INDEX($A43:$Z43,MATCH(Settings!$B$12,$A$1:$Z$1,0))&amp;""),""))</f>
        <v/>
      </c>
      <c r="AO43" s="34">
        <f>IF($AI43="Yes",MAX(1+IF($AK43&lt;&gt;"",1,0),N($AJ43)+IF(UPPER(TRIM(Settings!$B$8&amp;""))="N",1,0)),IF($AI43="No",0,""))</f>
        <v/>
      </c>
    </row>
    <row r="44">
      <c r="AB44" s="34">
        <f>IF(TRIM(Settings!$B$3&amp;"")="","",IFERROR(TRIM(INDEX($A44:$Z44,MATCH(Settings!$B$3,$A$1:$Z$1,0))&amp;""),""))</f>
        <v/>
      </c>
      <c r="AC44" s="34">
        <f>IF(TRIM(Settings!$B$4&amp;"")="","",IFERROR(TRIM(INDEX($A44:$Z44,MATCH(Settings!$B$4,$A$1:$Z$1,0))&amp;""),""))</f>
        <v/>
      </c>
      <c r="AD44" s="35">
        <f>IF(COUNTA($A44:$Z44)=0,0,IFERROR((IF(ISNUMBER(INDEX($A44:$Z44,MATCH(Settings!$B$13,$A$1:$Z$1,0))),INDEX($A44:$Z44,MATCH(Settings!$B$13,$A$1:$Z$1,0)),DATE(VALUE(LEFT(IF(TRIM(Settings!$B$13&amp;"")="","",IFERROR(TRIM(INDEX($A44:$Z44,MATCH(Settings!$B$13,$A$1:$Z$1,0))&amp;""),"")),4)),VALUE(MID(IF(TRIM(Settings!$B$13&amp;"")="","",IFERROR(TRIM(INDEX($A44:$Z44,MATCH(Settings!$B$13,$A$1:$Z$1,0))&amp;""),"")),6,2)),VALUE(MID(IF(TRIM(Settings!$B$13&amp;"")="","",IFERROR(TRIM(INDEX($A44:$Z44,MATCH(Settings!$B$13,$A$1:$Z$1,0))&amp;""),"")),9,2)))+TIME(VALUE(MID(IF(TRIM(Settings!$B$13&amp;"")="","",IFERROR(TRIM(INDEX($A44:$Z44,MATCH(Settings!$B$13,$A$1:$Z$1,0))&amp;""),"")),12,2)),VALUE(MID(IF(TRIM(Settings!$B$13&amp;"")="","",IFERROR(TRIM(INDEX($A44:$Z44,MATCH(Settings!$B$13,$A$1:$Z$1,0))&amp;""),"")),15,2)),VALUE(MID(IF(TRIM(Settings!$B$13&amp;"")="","",IFERROR(TRIM(INDEX($A44:$Z44,MATCH(Settings!$B$13,$A$1:$Z$1,0))&amp;""),"")),18,2)))))*1,0))</f>
        <v/>
      </c>
      <c r="AE44" s="34">
        <f>IF(COUNTA($A44:$Z44)=0,"",IF($AB44&lt;&gt;"",$AB44,IF($AC44="","",IFERROR(INDEX('Guest list'!$A$3:$A$252,MATCH($AC44,'Guest list'!$B$3:$B$252,0))&amp;"",""))))</f>
        <v/>
      </c>
      <c r="AF44" s="34">
        <f>IF(COUNTA($A44:$Z44)=0,"",IF($AB44&lt;&gt;"",IF(COUNTIF('Guest list'!$A$3:$A$252,$AB44)&gt;0,"Code","Code not on list"),IF($AE44&lt;&gt;"","Name","No match")))</f>
        <v/>
      </c>
      <c r="AG44" s="34">
        <f>IF($AE44="","",IF(SUMPRODUCT(($AE$2:$AE$301=$AE44)*(($AD$2:$AD$301&gt;$AD44)*1+($AD$2:$AD$301=$AD44)*(ROW($AE$2:$AE$301)&gt;ROW($AE44))))=0,$AE44,""))</f>
        <v/>
      </c>
      <c r="AH44" s="34">
        <f>IF(TRIM(Settings!$B$5&amp;"")="","",IFERROR(TRIM(INDEX($A44:$Z44,MATCH(Settings!$B$5,$A$1:$Z$1,0))&amp;""),""))</f>
        <v/>
      </c>
      <c r="AI44" s="34">
        <f>IF($AH44="","",IF(UPPER($AH44)=UPPER(TRIM(Settings!$B$6&amp;"")),"Yes","No"))</f>
        <v/>
      </c>
      <c r="AJ44" s="34">
        <f>IFERROR(VALUE(IF(TRIM(Settings!$B$7&amp;"")="","",IFERROR(TRIM(INDEX($A44:$Z44,MATCH(Settings!$B$7,$A$1:$Z$1,0))&amp;""),""))),"")</f>
        <v/>
      </c>
      <c r="AK44" s="34">
        <f>IF(TRIM(Settings!$B$10&amp;"")="","",IFERROR(TRIM(INDEX($A44:$Z44,MATCH(Settings!$B$10,$A$1:$Z$1,0))&amp;""),""))</f>
        <v/>
      </c>
      <c r="AL44" s="34">
        <f>IF(TRIM(Settings!$B$9&amp;"")="","",IFERROR(TRIM(INDEX($A44:$Z44,MATCH(Settings!$B$9,$A$1:$Z$1,0))&amp;""),""))</f>
        <v/>
      </c>
      <c r="AM44" s="34">
        <f>IF(TRIM(Settings!$B$11&amp;"")="","",IFERROR(TRIM(INDEX($A44:$Z44,MATCH(Settings!$B$11,$A$1:$Z$1,0))&amp;""),""))</f>
        <v/>
      </c>
      <c r="AN44" s="34">
        <f>IF(TRIM(Settings!$B$12&amp;"")="","",IFERROR(TRIM(INDEX($A44:$Z44,MATCH(Settings!$B$12,$A$1:$Z$1,0))&amp;""),""))</f>
        <v/>
      </c>
      <c r="AO44" s="34">
        <f>IF($AI44="Yes",MAX(1+IF($AK44&lt;&gt;"",1,0),N($AJ44)+IF(UPPER(TRIM(Settings!$B$8&amp;""))="N",1,0)),IF($AI44="No",0,""))</f>
        <v/>
      </c>
    </row>
    <row r="45">
      <c r="AB45" s="34">
        <f>IF(TRIM(Settings!$B$3&amp;"")="","",IFERROR(TRIM(INDEX($A45:$Z45,MATCH(Settings!$B$3,$A$1:$Z$1,0))&amp;""),""))</f>
        <v/>
      </c>
      <c r="AC45" s="34">
        <f>IF(TRIM(Settings!$B$4&amp;"")="","",IFERROR(TRIM(INDEX($A45:$Z45,MATCH(Settings!$B$4,$A$1:$Z$1,0))&amp;""),""))</f>
        <v/>
      </c>
      <c r="AD45" s="35">
        <f>IF(COUNTA($A45:$Z45)=0,0,IFERROR((IF(ISNUMBER(INDEX($A45:$Z45,MATCH(Settings!$B$13,$A$1:$Z$1,0))),INDEX($A45:$Z45,MATCH(Settings!$B$13,$A$1:$Z$1,0)),DATE(VALUE(LEFT(IF(TRIM(Settings!$B$13&amp;"")="","",IFERROR(TRIM(INDEX($A45:$Z45,MATCH(Settings!$B$13,$A$1:$Z$1,0))&amp;""),"")),4)),VALUE(MID(IF(TRIM(Settings!$B$13&amp;"")="","",IFERROR(TRIM(INDEX($A45:$Z45,MATCH(Settings!$B$13,$A$1:$Z$1,0))&amp;""),"")),6,2)),VALUE(MID(IF(TRIM(Settings!$B$13&amp;"")="","",IFERROR(TRIM(INDEX($A45:$Z45,MATCH(Settings!$B$13,$A$1:$Z$1,0))&amp;""),"")),9,2)))+TIME(VALUE(MID(IF(TRIM(Settings!$B$13&amp;"")="","",IFERROR(TRIM(INDEX($A45:$Z45,MATCH(Settings!$B$13,$A$1:$Z$1,0))&amp;""),"")),12,2)),VALUE(MID(IF(TRIM(Settings!$B$13&amp;"")="","",IFERROR(TRIM(INDEX($A45:$Z45,MATCH(Settings!$B$13,$A$1:$Z$1,0))&amp;""),"")),15,2)),VALUE(MID(IF(TRIM(Settings!$B$13&amp;"")="","",IFERROR(TRIM(INDEX($A45:$Z45,MATCH(Settings!$B$13,$A$1:$Z$1,0))&amp;""),"")),18,2)))))*1,0))</f>
        <v/>
      </c>
      <c r="AE45" s="34">
        <f>IF(COUNTA($A45:$Z45)=0,"",IF($AB45&lt;&gt;"",$AB45,IF($AC45="","",IFERROR(INDEX('Guest list'!$A$3:$A$252,MATCH($AC45,'Guest list'!$B$3:$B$252,0))&amp;"",""))))</f>
        <v/>
      </c>
      <c r="AF45" s="34">
        <f>IF(COUNTA($A45:$Z45)=0,"",IF($AB45&lt;&gt;"",IF(COUNTIF('Guest list'!$A$3:$A$252,$AB45)&gt;0,"Code","Code not on list"),IF($AE45&lt;&gt;"","Name","No match")))</f>
        <v/>
      </c>
      <c r="AG45" s="34">
        <f>IF($AE45="","",IF(SUMPRODUCT(($AE$2:$AE$301=$AE45)*(($AD$2:$AD$301&gt;$AD45)*1+($AD$2:$AD$301=$AD45)*(ROW($AE$2:$AE$301)&gt;ROW($AE45))))=0,$AE45,""))</f>
        <v/>
      </c>
      <c r="AH45" s="34">
        <f>IF(TRIM(Settings!$B$5&amp;"")="","",IFERROR(TRIM(INDEX($A45:$Z45,MATCH(Settings!$B$5,$A$1:$Z$1,0))&amp;""),""))</f>
        <v/>
      </c>
      <c r="AI45" s="34">
        <f>IF($AH45="","",IF(UPPER($AH45)=UPPER(TRIM(Settings!$B$6&amp;"")),"Yes","No"))</f>
        <v/>
      </c>
      <c r="AJ45" s="34">
        <f>IFERROR(VALUE(IF(TRIM(Settings!$B$7&amp;"")="","",IFERROR(TRIM(INDEX($A45:$Z45,MATCH(Settings!$B$7,$A$1:$Z$1,0))&amp;""),""))),"")</f>
        <v/>
      </c>
      <c r="AK45" s="34">
        <f>IF(TRIM(Settings!$B$10&amp;"")="","",IFERROR(TRIM(INDEX($A45:$Z45,MATCH(Settings!$B$10,$A$1:$Z$1,0))&amp;""),""))</f>
        <v/>
      </c>
      <c r="AL45" s="34">
        <f>IF(TRIM(Settings!$B$9&amp;"")="","",IFERROR(TRIM(INDEX($A45:$Z45,MATCH(Settings!$B$9,$A$1:$Z$1,0))&amp;""),""))</f>
        <v/>
      </c>
      <c r="AM45" s="34">
        <f>IF(TRIM(Settings!$B$11&amp;"")="","",IFERROR(TRIM(INDEX($A45:$Z45,MATCH(Settings!$B$11,$A$1:$Z$1,0))&amp;""),""))</f>
        <v/>
      </c>
      <c r="AN45" s="34">
        <f>IF(TRIM(Settings!$B$12&amp;"")="","",IFERROR(TRIM(INDEX($A45:$Z45,MATCH(Settings!$B$12,$A$1:$Z$1,0))&amp;""),""))</f>
        <v/>
      </c>
      <c r="AO45" s="34">
        <f>IF($AI45="Yes",MAX(1+IF($AK45&lt;&gt;"",1,0),N($AJ45)+IF(UPPER(TRIM(Settings!$B$8&amp;""))="N",1,0)),IF($AI45="No",0,""))</f>
        <v/>
      </c>
    </row>
    <row r="46">
      <c r="AB46" s="34">
        <f>IF(TRIM(Settings!$B$3&amp;"")="","",IFERROR(TRIM(INDEX($A46:$Z46,MATCH(Settings!$B$3,$A$1:$Z$1,0))&amp;""),""))</f>
        <v/>
      </c>
      <c r="AC46" s="34">
        <f>IF(TRIM(Settings!$B$4&amp;"")="","",IFERROR(TRIM(INDEX($A46:$Z46,MATCH(Settings!$B$4,$A$1:$Z$1,0))&amp;""),""))</f>
        <v/>
      </c>
      <c r="AD46" s="35">
        <f>IF(COUNTA($A46:$Z46)=0,0,IFERROR((IF(ISNUMBER(INDEX($A46:$Z46,MATCH(Settings!$B$13,$A$1:$Z$1,0))),INDEX($A46:$Z46,MATCH(Settings!$B$13,$A$1:$Z$1,0)),DATE(VALUE(LEFT(IF(TRIM(Settings!$B$13&amp;"")="","",IFERROR(TRIM(INDEX($A46:$Z46,MATCH(Settings!$B$13,$A$1:$Z$1,0))&amp;""),"")),4)),VALUE(MID(IF(TRIM(Settings!$B$13&amp;"")="","",IFERROR(TRIM(INDEX($A46:$Z46,MATCH(Settings!$B$13,$A$1:$Z$1,0))&amp;""),"")),6,2)),VALUE(MID(IF(TRIM(Settings!$B$13&amp;"")="","",IFERROR(TRIM(INDEX($A46:$Z46,MATCH(Settings!$B$13,$A$1:$Z$1,0))&amp;""),"")),9,2)))+TIME(VALUE(MID(IF(TRIM(Settings!$B$13&amp;"")="","",IFERROR(TRIM(INDEX($A46:$Z46,MATCH(Settings!$B$13,$A$1:$Z$1,0))&amp;""),"")),12,2)),VALUE(MID(IF(TRIM(Settings!$B$13&amp;"")="","",IFERROR(TRIM(INDEX($A46:$Z46,MATCH(Settings!$B$13,$A$1:$Z$1,0))&amp;""),"")),15,2)),VALUE(MID(IF(TRIM(Settings!$B$13&amp;"")="","",IFERROR(TRIM(INDEX($A46:$Z46,MATCH(Settings!$B$13,$A$1:$Z$1,0))&amp;""),"")),18,2)))))*1,0))</f>
        <v/>
      </c>
      <c r="AE46" s="34">
        <f>IF(COUNTA($A46:$Z46)=0,"",IF($AB46&lt;&gt;"",$AB46,IF($AC46="","",IFERROR(INDEX('Guest list'!$A$3:$A$252,MATCH($AC46,'Guest list'!$B$3:$B$252,0))&amp;"",""))))</f>
        <v/>
      </c>
      <c r="AF46" s="34">
        <f>IF(COUNTA($A46:$Z46)=0,"",IF($AB46&lt;&gt;"",IF(COUNTIF('Guest list'!$A$3:$A$252,$AB46)&gt;0,"Code","Code not on list"),IF($AE46&lt;&gt;"","Name","No match")))</f>
        <v/>
      </c>
      <c r="AG46" s="34">
        <f>IF($AE46="","",IF(SUMPRODUCT(($AE$2:$AE$301=$AE46)*(($AD$2:$AD$301&gt;$AD46)*1+($AD$2:$AD$301=$AD46)*(ROW($AE$2:$AE$301)&gt;ROW($AE46))))=0,$AE46,""))</f>
        <v/>
      </c>
      <c r="AH46" s="34">
        <f>IF(TRIM(Settings!$B$5&amp;"")="","",IFERROR(TRIM(INDEX($A46:$Z46,MATCH(Settings!$B$5,$A$1:$Z$1,0))&amp;""),""))</f>
        <v/>
      </c>
      <c r="AI46" s="34">
        <f>IF($AH46="","",IF(UPPER($AH46)=UPPER(TRIM(Settings!$B$6&amp;"")),"Yes","No"))</f>
        <v/>
      </c>
      <c r="AJ46" s="34">
        <f>IFERROR(VALUE(IF(TRIM(Settings!$B$7&amp;"")="","",IFERROR(TRIM(INDEX($A46:$Z46,MATCH(Settings!$B$7,$A$1:$Z$1,0))&amp;""),""))),"")</f>
        <v/>
      </c>
      <c r="AK46" s="34">
        <f>IF(TRIM(Settings!$B$10&amp;"")="","",IFERROR(TRIM(INDEX($A46:$Z46,MATCH(Settings!$B$10,$A$1:$Z$1,0))&amp;""),""))</f>
        <v/>
      </c>
      <c r="AL46" s="34">
        <f>IF(TRIM(Settings!$B$9&amp;"")="","",IFERROR(TRIM(INDEX($A46:$Z46,MATCH(Settings!$B$9,$A$1:$Z$1,0))&amp;""),""))</f>
        <v/>
      </c>
      <c r="AM46" s="34">
        <f>IF(TRIM(Settings!$B$11&amp;"")="","",IFERROR(TRIM(INDEX($A46:$Z46,MATCH(Settings!$B$11,$A$1:$Z$1,0))&amp;""),""))</f>
        <v/>
      </c>
      <c r="AN46" s="34">
        <f>IF(TRIM(Settings!$B$12&amp;"")="","",IFERROR(TRIM(INDEX($A46:$Z46,MATCH(Settings!$B$12,$A$1:$Z$1,0))&amp;""),""))</f>
        <v/>
      </c>
      <c r="AO46" s="34">
        <f>IF($AI46="Yes",MAX(1+IF($AK46&lt;&gt;"",1,0),N($AJ46)+IF(UPPER(TRIM(Settings!$B$8&amp;""))="N",1,0)),IF($AI46="No",0,""))</f>
        <v/>
      </c>
    </row>
    <row r="47">
      <c r="AB47" s="34">
        <f>IF(TRIM(Settings!$B$3&amp;"")="","",IFERROR(TRIM(INDEX($A47:$Z47,MATCH(Settings!$B$3,$A$1:$Z$1,0))&amp;""),""))</f>
        <v/>
      </c>
      <c r="AC47" s="34">
        <f>IF(TRIM(Settings!$B$4&amp;"")="","",IFERROR(TRIM(INDEX($A47:$Z47,MATCH(Settings!$B$4,$A$1:$Z$1,0))&amp;""),""))</f>
        <v/>
      </c>
      <c r="AD47" s="35">
        <f>IF(COUNTA($A47:$Z47)=0,0,IFERROR((IF(ISNUMBER(INDEX($A47:$Z47,MATCH(Settings!$B$13,$A$1:$Z$1,0))),INDEX($A47:$Z47,MATCH(Settings!$B$13,$A$1:$Z$1,0)),DATE(VALUE(LEFT(IF(TRIM(Settings!$B$13&amp;"")="","",IFERROR(TRIM(INDEX($A47:$Z47,MATCH(Settings!$B$13,$A$1:$Z$1,0))&amp;""),"")),4)),VALUE(MID(IF(TRIM(Settings!$B$13&amp;"")="","",IFERROR(TRIM(INDEX($A47:$Z47,MATCH(Settings!$B$13,$A$1:$Z$1,0))&amp;""),"")),6,2)),VALUE(MID(IF(TRIM(Settings!$B$13&amp;"")="","",IFERROR(TRIM(INDEX($A47:$Z47,MATCH(Settings!$B$13,$A$1:$Z$1,0))&amp;""),"")),9,2)))+TIME(VALUE(MID(IF(TRIM(Settings!$B$13&amp;"")="","",IFERROR(TRIM(INDEX($A47:$Z47,MATCH(Settings!$B$13,$A$1:$Z$1,0))&amp;""),"")),12,2)),VALUE(MID(IF(TRIM(Settings!$B$13&amp;"")="","",IFERROR(TRIM(INDEX($A47:$Z47,MATCH(Settings!$B$13,$A$1:$Z$1,0))&amp;""),"")),15,2)),VALUE(MID(IF(TRIM(Settings!$B$13&amp;"")="","",IFERROR(TRIM(INDEX($A47:$Z47,MATCH(Settings!$B$13,$A$1:$Z$1,0))&amp;""),"")),18,2)))))*1,0))</f>
        <v/>
      </c>
      <c r="AE47" s="34">
        <f>IF(COUNTA($A47:$Z47)=0,"",IF($AB47&lt;&gt;"",$AB47,IF($AC47="","",IFERROR(INDEX('Guest list'!$A$3:$A$252,MATCH($AC47,'Guest list'!$B$3:$B$252,0))&amp;"",""))))</f>
        <v/>
      </c>
      <c r="AF47" s="34">
        <f>IF(COUNTA($A47:$Z47)=0,"",IF($AB47&lt;&gt;"",IF(COUNTIF('Guest list'!$A$3:$A$252,$AB47)&gt;0,"Code","Code not on list"),IF($AE47&lt;&gt;"","Name","No match")))</f>
        <v/>
      </c>
      <c r="AG47" s="34">
        <f>IF($AE47="","",IF(SUMPRODUCT(($AE$2:$AE$301=$AE47)*(($AD$2:$AD$301&gt;$AD47)*1+($AD$2:$AD$301=$AD47)*(ROW($AE$2:$AE$301)&gt;ROW($AE47))))=0,$AE47,""))</f>
        <v/>
      </c>
      <c r="AH47" s="34">
        <f>IF(TRIM(Settings!$B$5&amp;"")="","",IFERROR(TRIM(INDEX($A47:$Z47,MATCH(Settings!$B$5,$A$1:$Z$1,0))&amp;""),""))</f>
        <v/>
      </c>
      <c r="AI47" s="34">
        <f>IF($AH47="","",IF(UPPER($AH47)=UPPER(TRIM(Settings!$B$6&amp;"")),"Yes","No"))</f>
        <v/>
      </c>
      <c r="AJ47" s="34">
        <f>IFERROR(VALUE(IF(TRIM(Settings!$B$7&amp;"")="","",IFERROR(TRIM(INDEX($A47:$Z47,MATCH(Settings!$B$7,$A$1:$Z$1,0))&amp;""),""))),"")</f>
        <v/>
      </c>
      <c r="AK47" s="34">
        <f>IF(TRIM(Settings!$B$10&amp;"")="","",IFERROR(TRIM(INDEX($A47:$Z47,MATCH(Settings!$B$10,$A$1:$Z$1,0))&amp;""),""))</f>
        <v/>
      </c>
      <c r="AL47" s="34">
        <f>IF(TRIM(Settings!$B$9&amp;"")="","",IFERROR(TRIM(INDEX($A47:$Z47,MATCH(Settings!$B$9,$A$1:$Z$1,0))&amp;""),""))</f>
        <v/>
      </c>
      <c r="AM47" s="34">
        <f>IF(TRIM(Settings!$B$11&amp;"")="","",IFERROR(TRIM(INDEX($A47:$Z47,MATCH(Settings!$B$11,$A$1:$Z$1,0))&amp;""),""))</f>
        <v/>
      </c>
      <c r="AN47" s="34">
        <f>IF(TRIM(Settings!$B$12&amp;"")="","",IFERROR(TRIM(INDEX($A47:$Z47,MATCH(Settings!$B$12,$A$1:$Z$1,0))&amp;""),""))</f>
        <v/>
      </c>
      <c r="AO47" s="34">
        <f>IF($AI47="Yes",MAX(1+IF($AK47&lt;&gt;"",1,0),N($AJ47)+IF(UPPER(TRIM(Settings!$B$8&amp;""))="N",1,0)),IF($AI47="No",0,""))</f>
        <v/>
      </c>
    </row>
    <row r="48">
      <c r="AB48" s="34">
        <f>IF(TRIM(Settings!$B$3&amp;"")="","",IFERROR(TRIM(INDEX($A48:$Z48,MATCH(Settings!$B$3,$A$1:$Z$1,0))&amp;""),""))</f>
        <v/>
      </c>
      <c r="AC48" s="34">
        <f>IF(TRIM(Settings!$B$4&amp;"")="","",IFERROR(TRIM(INDEX($A48:$Z48,MATCH(Settings!$B$4,$A$1:$Z$1,0))&amp;""),""))</f>
        <v/>
      </c>
      <c r="AD48" s="35">
        <f>IF(COUNTA($A48:$Z48)=0,0,IFERROR((IF(ISNUMBER(INDEX($A48:$Z48,MATCH(Settings!$B$13,$A$1:$Z$1,0))),INDEX($A48:$Z48,MATCH(Settings!$B$13,$A$1:$Z$1,0)),DATE(VALUE(LEFT(IF(TRIM(Settings!$B$13&amp;"")="","",IFERROR(TRIM(INDEX($A48:$Z48,MATCH(Settings!$B$13,$A$1:$Z$1,0))&amp;""),"")),4)),VALUE(MID(IF(TRIM(Settings!$B$13&amp;"")="","",IFERROR(TRIM(INDEX($A48:$Z48,MATCH(Settings!$B$13,$A$1:$Z$1,0))&amp;""),"")),6,2)),VALUE(MID(IF(TRIM(Settings!$B$13&amp;"")="","",IFERROR(TRIM(INDEX($A48:$Z48,MATCH(Settings!$B$13,$A$1:$Z$1,0))&amp;""),"")),9,2)))+TIME(VALUE(MID(IF(TRIM(Settings!$B$13&amp;"")="","",IFERROR(TRIM(INDEX($A48:$Z48,MATCH(Settings!$B$13,$A$1:$Z$1,0))&amp;""),"")),12,2)),VALUE(MID(IF(TRIM(Settings!$B$13&amp;"")="","",IFERROR(TRIM(INDEX($A48:$Z48,MATCH(Settings!$B$13,$A$1:$Z$1,0))&amp;""),"")),15,2)),VALUE(MID(IF(TRIM(Settings!$B$13&amp;"")="","",IFERROR(TRIM(INDEX($A48:$Z48,MATCH(Settings!$B$13,$A$1:$Z$1,0))&amp;""),"")),18,2)))))*1,0))</f>
        <v/>
      </c>
      <c r="AE48" s="34">
        <f>IF(COUNTA($A48:$Z48)=0,"",IF($AB48&lt;&gt;"",$AB48,IF($AC48="","",IFERROR(INDEX('Guest list'!$A$3:$A$252,MATCH($AC48,'Guest list'!$B$3:$B$252,0))&amp;"",""))))</f>
        <v/>
      </c>
      <c r="AF48" s="34">
        <f>IF(COUNTA($A48:$Z48)=0,"",IF($AB48&lt;&gt;"",IF(COUNTIF('Guest list'!$A$3:$A$252,$AB48)&gt;0,"Code","Code not on list"),IF($AE48&lt;&gt;"","Name","No match")))</f>
        <v/>
      </c>
      <c r="AG48" s="34">
        <f>IF($AE48="","",IF(SUMPRODUCT(($AE$2:$AE$301=$AE48)*(($AD$2:$AD$301&gt;$AD48)*1+($AD$2:$AD$301=$AD48)*(ROW($AE$2:$AE$301)&gt;ROW($AE48))))=0,$AE48,""))</f>
        <v/>
      </c>
      <c r="AH48" s="34">
        <f>IF(TRIM(Settings!$B$5&amp;"")="","",IFERROR(TRIM(INDEX($A48:$Z48,MATCH(Settings!$B$5,$A$1:$Z$1,0))&amp;""),""))</f>
        <v/>
      </c>
      <c r="AI48" s="34">
        <f>IF($AH48="","",IF(UPPER($AH48)=UPPER(TRIM(Settings!$B$6&amp;"")),"Yes","No"))</f>
        <v/>
      </c>
      <c r="AJ48" s="34">
        <f>IFERROR(VALUE(IF(TRIM(Settings!$B$7&amp;"")="","",IFERROR(TRIM(INDEX($A48:$Z48,MATCH(Settings!$B$7,$A$1:$Z$1,0))&amp;""),""))),"")</f>
        <v/>
      </c>
      <c r="AK48" s="34">
        <f>IF(TRIM(Settings!$B$10&amp;"")="","",IFERROR(TRIM(INDEX($A48:$Z48,MATCH(Settings!$B$10,$A$1:$Z$1,0))&amp;""),""))</f>
        <v/>
      </c>
      <c r="AL48" s="34">
        <f>IF(TRIM(Settings!$B$9&amp;"")="","",IFERROR(TRIM(INDEX($A48:$Z48,MATCH(Settings!$B$9,$A$1:$Z$1,0))&amp;""),""))</f>
        <v/>
      </c>
      <c r="AM48" s="34">
        <f>IF(TRIM(Settings!$B$11&amp;"")="","",IFERROR(TRIM(INDEX($A48:$Z48,MATCH(Settings!$B$11,$A$1:$Z$1,0))&amp;""),""))</f>
        <v/>
      </c>
      <c r="AN48" s="34">
        <f>IF(TRIM(Settings!$B$12&amp;"")="","",IFERROR(TRIM(INDEX($A48:$Z48,MATCH(Settings!$B$12,$A$1:$Z$1,0))&amp;""),""))</f>
        <v/>
      </c>
      <c r="AO48" s="34">
        <f>IF($AI48="Yes",MAX(1+IF($AK48&lt;&gt;"",1,0),N($AJ48)+IF(UPPER(TRIM(Settings!$B$8&amp;""))="N",1,0)),IF($AI48="No",0,""))</f>
        <v/>
      </c>
    </row>
    <row r="49">
      <c r="AB49" s="34">
        <f>IF(TRIM(Settings!$B$3&amp;"")="","",IFERROR(TRIM(INDEX($A49:$Z49,MATCH(Settings!$B$3,$A$1:$Z$1,0))&amp;""),""))</f>
        <v/>
      </c>
      <c r="AC49" s="34">
        <f>IF(TRIM(Settings!$B$4&amp;"")="","",IFERROR(TRIM(INDEX($A49:$Z49,MATCH(Settings!$B$4,$A$1:$Z$1,0))&amp;""),""))</f>
        <v/>
      </c>
      <c r="AD49" s="35">
        <f>IF(COUNTA($A49:$Z49)=0,0,IFERROR((IF(ISNUMBER(INDEX($A49:$Z49,MATCH(Settings!$B$13,$A$1:$Z$1,0))),INDEX($A49:$Z49,MATCH(Settings!$B$13,$A$1:$Z$1,0)),DATE(VALUE(LEFT(IF(TRIM(Settings!$B$13&amp;"")="","",IFERROR(TRIM(INDEX($A49:$Z49,MATCH(Settings!$B$13,$A$1:$Z$1,0))&amp;""),"")),4)),VALUE(MID(IF(TRIM(Settings!$B$13&amp;"")="","",IFERROR(TRIM(INDEX($A49:$Z49,MATCH(Settings!$B$13,$A$1:$Z$1,0))&amp;""),"")),6,2)),VALUE(MID(IF(TRIM(Settings!$B$13&amp;"")="","",IFERROR(TRIM(INDEX($A49:$Z49,MATCH(Settings!$B$13,$A$1:$Z$1,0))&amp;""),"")),9,2)))+TIME(VALUE(MID(IF(TRIM(Settings!$B$13&amp;"")="","",IFERROR(TRIM(INDEX($A49:$Z49,MATCH(Settings!$B$13,$A$1:$Z$1,0))&amp;""),"")),12,2)),VALUE(MID(IF(TRIM(Settings!$B$13&amp;"")="","",IFERROR(TRIM(INDEX($A49:$Z49,MATCH(Settings!$B$13,$A$1:$Z$1,0))&amp;""),"")),15,2)),VALUE(MID(IF(TRIM(Settings!$B$13&amp;"")="","",IFERROR(TRIM(INDEX($A49:$Z49,MATCH(Settings!$B$13,$A$1:$Z$1,0))&amp;""),"")),18,2)))))*1,0))</f>
        <v/>
      </c>
      <c r="AE49" s="34">
        <f>IF(COUNTA($A49:$Z49)=0,"",IF($AB49&lt;&gt;"",$AB49,IF($AC49="","",IFERROR(INDEX('Guest list'!$A$3:$A$252,MATCH($AC49,'Guest list'!$B$3:$B$252,0))&amp;"",""))))</f>
        <v/>
      </c>
      <c r="AF49" s="34">
        <f>IF(COUNTA($A49:$Z49)=0,"",IF($AB49&lt;&gt;"",IF(COUNTIF('Guest list'!$A$3:$A$252,$AB49)&gt;0,"Code","Code not on list"),IF($AE49&lt;&gt;"","Name","No match")))</f>
        <v/>
      </c>
      <c r="AG49" s="34">
        <f>IF($AE49="","",IF(SUMPRODUCT(($AE$2:$AE$301=$AE49)*(($AD$2:$AD$301&gt;$AD49)*1+($AD$2:$AD$301=$AD49)*(ROW($AE$2:$AE$301)&gt;ROW($AE49))))=0,$AE49,""))</f>
        <v/>
      </c>
      <c r="AH49" s="34">
        <f>IF(TRIM(Settings!$B$5&amp;"")="","",IFERROR(TRIM(INDEX($A49:$Z49,MATCH(Settings!$B$5,$A$1:$Z$1,0))&amp;""),""))</f>
        <v/>
      </c>
      <c r="AI49" s="34">
        <f>IF($AH49="","",IF(UPPER($AH49)=UPPER(TRIM(Settings!$B$6&amp;"")),"Yes","No"))</f>
        <v/>
      </c>
      <c r="AJ49" s="34">
        <f>IFERROR(VALUE(IF(TRIM(Settings!$B$7&amp;"")="","",IFERROR(TRIM(INDEX($A49:$Z49,MATCH(Settings!$B$7,$A$1:$Z$1,0))&amp;""),""))),"")</f>
        <v/>
      </c>
      <c r="AK49" s="34">
        <f>IF(TRIM(Settings!$B$10&amp;"")="","",IFERROR(TRIM(INDEX($A49:$Z49,MATCH(Settings!$B$10,$A$1:$Z$1,0))&amp;""),""))</f>
        <v/>
      </c>
      <c r="AL49" s="34">
        <f>IF(TRIM(Settings!$B$9&amp;"")="","",IFERROR(TRIM(INDEX($A49:$Z49,MATCH(Settings!$B$9,$A$1:$Z$1,0))&amp;""),""))</f>
        <v/>
      </c>
      <c r="AM49" s="34">
        <f>IF(TRIM(Settings!$B$11&amp;"")="","",IFERROR(TRIM(INDEX($A49:$Z49,MATCH(Settings!$B$11,$A$1:$Z$1,0))&amp;""),""))</f>
        <v/>
      </c>
      <c r="AN49" s="34">
        <f>IF(TRIM(Settings!$B$12&amp;"")="","",IFERROR(TRIM(INDEX($A49:$Z49,MATCH(Settings!$B$12,$A$1:$Z$1,0))&amp;""),""))</f>
        <v/>
      </c>
      <c r="AO49" s="34">
        <f>IF($AI49="Yes",MAX(1+IF($AK49&lt;&gt;"",1,0),N($AJ49)+IF(UPPER(TRIM(Settings!$B$8&amp;""))="N",1,0)),IF($AI49="No",0,""))</f>
        <v/>
      </c>
    </row>
    <row r="50">
      <c r="AB50" s="34">
        <f>IF(TRIM(Settings!$B$3&amp;"")="","",IFERROR(TRIM(INDEX($A50:$Z50,MATCH(Settings!$B$3,$A$1:$Z$1,0))&amp;""),""))</f>
        <v/>
      </c>
      <c r="AC50" s="34">
        <f>IF(TRIM(Settings!$B$4&amp;"")="","",IFERROR(TRIM(INDEX($A50:$Z50,MATCH(Settings!$B$4,$A$1:$Z$1,0))&amp;""),""))</f>
        <v/>
      </c>
      <c r="AD50" s="35">
        <f>IF(COUNTA($A50:$Z50)=0,0,IFERROR((IF(ISNUMBER(INDEX($A50:$Z50,MATCH(Settings!$B$13,$A$1:$Z$1,0))),INDEX($A50:$Z50,MATCH(Settings!$B$13,$A$1:$Z$1,0)),DATE(VALUE(LEFT(IF(TRIM(Settings!$B$13&amp;"")="","",IFERROR(TRIM(INDEX($A50:$Z50,MATCH(Settings!$B$13,$A$1:$Z$1,0))&amp;""),"")),4)),VALUE(MID(IF(TRIM(Settings!$B$13&amp;"")="","",IFERROR(TRIM(INDEX($A50:$Z50,MATCH(Settings!$B$13,$A$1:$Z$1,0))&amp;""),"")),6,2)),VALUE(MID(IF(TRIM(Settings!$B$13&amp;"")="","",IFERROR(TRIM(INDEX($A50:$Z50,MATCH(Settings!$B$13,$A$1:$Z$1,0))&amp;""),"")),9,2)))+TIME(VALUE(MID(IF(TRIM(Settings!$B$13&amp;"")="","",IFERROR(TRIM(INDEX($A50:$Z50,MATCH(Settings!$B$13,$A$1:$Z$1,0))&amp;""),"")),12,2)),VALUE(MID(IF(TRIM(Settings!$B$13&amp;"")="","",IFERROR(TRIM(INDEX($A50:$Z50,MATCH(Settings!$B$13,$A$1:$Z$1,0))&amp;""),"")),15,2)),VALUE(MID(IF(TRIM(Settings!$B$13&amp;"")="","",IFERROR(TRIM(INDEX($A50:$Z50,MATCH(Settings!$B$13,$A$1:$Z$1,0))&amp;""),"")),18,2)))))*1,0))</f>
        <v/>
      </c>
      <c r="AE50" s="34">
        <f>IF(COUNTA($A50:$Z50)=0,"",IF($AB50&lt;&gt;"",$AB50,IF($AC50="","",IFERROR(INDEX('Guest list'!$A$3:$A$252,MATCH($AC50,'Guest list'!$B$3:$B$252,0))&amp;"",""))))</f>
        <v/>
      </c>
      <c r="AF50" s="34">
        <f>IF(COUNTA($A50:$Z50)=0,"",IF($AB50&lt;&gt;"",IF(COUNTIF('Guest list'!$A$3:$A$252,$AB50)&gt;0,"Code","Code not on list"),IF($AE50&lt;&gt;"","Name","No match")))</f>
        <v/>
      </c>
      <c r="AG50" s="34">
        <f>IF($AE50="","",IF(SUMPRODUCT(($AE$2:$AE$301=$AE50)*(($AD$2:$AD$301&gt;$AD50)*1+($AD$2:$AD$301=$AD50)*(ROW($AE$2:$AE$301)&gt;ROW($AE50))))=0,$AE50,""))</f>
        <v/>
      </c>
      <c r="AH50" s="34">
        <f>IF(TRIM(Settings!$B$5&amp;"")="","",IFERROR(TRIM(INDEX($A50:$Z50,MATCH(Settings!$B$5,$A$1:$Z$1,0))&amp;""),""))</f>
        <v/>
      </c>
      <c r="AI50" s="34">
        <f>IF($AH50="","",IF(UPPER($AH50)=UPPER(TRIM(Settings!$B$6&amp;"")),"Yes","No"))</f>
        <v/>
      </c>
      <c r="AJ50" s="34">
        <f>IFERROR(VALUE(IF(TRIM(Settings!$B$7&amp;"")="","",IFERROR(TRIM(INDEX($A50:$Z50,MATCH(Settings!$B$7,$A$1:$Z$1,0))&amp;""),""))),"")</f>
        <v/>
      </c>
      <c r="AK50" s="34">
        <f>IF(TRIM(Settings!$B$10&amp;"")="","",IFERROR(TRIM(INDEX($A50:$Z50,MATCH(Settings!$B$10,$A$1:$Z$1,0))&amp;""),""))</f>
        <v/>
      </c>
      <c r="AL50" s="34">
        <f>IF(TRIM(Settings!$B$9&amp;"")="","",IFERROR(TRIM(INDEX($A50:$Z50,MATCH(Settings!$B$9,$A$1:$Z$1,0))&amp;""),""))</f>
        <v/>
      </c>
      <c r="AM50" s="34">
        <f>IF(TRIM(Settings!$B$11&amp;"")="","",IFERROR(TRIM(INDEX($A50:$Z50,MATCH(Settings!$B$11,$A$1:$Z$1,0))&amp;""),""))</f>
        <v/>
      </c>
      <c r="AN50" s="34">
        <f>IF(TRIM(Settings!$B$12&amp;"")="","",IFERROR(TRIM(INDEX($A50:$Z50,MATCH(Settings!$B$12,$A$1:$Z$1,0))&amp;""),""))</f>
        <v/>
      </c>
      <c r="AO50" s="34">
        <f>IF($AI50="Yes",MAX(1+IF($AK50&lt;&gt;"",1,0),N($AJ50)+IF(UPPER(TRIM(Settings!$B$8&amp;""))="N",1,0)),IF($AI50="No",0,""))</f>
        <v/>
      </c>
    </row>
    <row r="51">
      <c r="AB51" s="34">
        <f>IF(TRIM(Settings!$B$3&amp;"")="","",IFERROR(TRIM(INDEX($A51:$Z51,MATCH(Settings!$B$3,$A$1:$Z$1,0))&amp;""),""))</f>
        <v/>
      </c>
      <c r="AC51" s="34">
        <f>IF(TRIM(Settings!$B$4&amp;"")="","",IFERROR(TRIM(INDEX($A51:$Z51,MATCH(Settings!$B$4,$A$1:$Z$1,0))&amp;""),""))</f>
        <v/>
      </c>
      <c r="AD51" s="35">
        <f>IF(COUNTA($A51:$Z51)=0,0,IFERROR((IF(ISNUMBER(INDEX($A51:$Z51,MATCH(Settings!$B$13,$A$1:$Z$1,0))),INDEX($A51:$Z51,MATCH(Settings!$B$13,$A$1:$Z$1,0)),DATE(VALUE(LEFT(IF(TRIM(Settings!$B$13&amp;"")="","",IFERROR(TRIM(INDEX($A51:$Z51,MATCH(Settings!$B$13,$A$1:$Z$1,0))&amp;""),"")),4)),VALUE(MID(IF(TRIM(Settings!$B$13&amp;"")="","",IFERROR(TRIM(INDEX($A51:$Z51,MATCH(Settings!$B$13,$A$1:$Z$1,0))&amp;""),"")),6,2)),VALUE(MID(IF(TRIM(Settings!$B$13&amp;"")="","",IFERROR(TRIM(INDEX($A51:$Z51,MATCH(Settings!$B$13,$A$1:$Z$1,0))&amp;""),"")),9,2)))+TIME(VALUE(MID(IF(TRIM(Settings!$B$13&amp;"")="","",IFERROR(TRIM(INDEX($A51:$Z51,MATCH(Settings!$B$13,$A$1:$Z$1,0))&amp;""),"")),12,2)),VALUE(MID(IF(TRIM(Settings!$B$13&amp;"")="","",IFERROR(TRIM(INDEX($A51:$Z51,MATCH(Settings!$B$13,$A$1:$Z$1,0))&amp;""),"")),15,2)),VALUE(MID(IF(TRIM(Settings!$B$13&amp;"")="","",IFERROR(TRIM(INDEX($A51:$Z51,MATCH(Settings!$B$13,$A$1:$Z$1,0))&amp;""),"")),18,2)))))*1,0))</f>
        <v/>
      </c>
      <c r="AE51" s="34">
        <f>IF(COUNTA($A51:$Z51)=0,"",IF($AB51&lt;&gt;"",$AB51,IF($AC51="","",IFERROR(INDEX('Guest list'!$A$3:$A$252,MATCH($AC51,'Guest list'!$B$3:$B$252,0))&amp;"",""))))</f>
        <v/>
      </c>
      <c r="AF51" s="34">
        <f>IF(COUNTA($A51:$Z51)=0,"",IF($AB51&lt;&gt;"",IF(COUNTIF('Guest list'!$A$3:$A$252,$AB51)&gt;0,"Code","Code not on list"),IF($AE51&lt;&gt;"","Name","No match")))</f>
        <v/>
      </c>
      <c r="AG51" s="34">
        <f>IF($AE51="","",IF(SUMPRODUCT(($AE$2:$AE$301=$AE51)*(($AD$2:$AD$301&gt;$AD51)*1+($AD$2:$AD$301=$AD51)*(ROW($AE$2:$AE$301)&gt;ROW($AE51))))=0,$AE51,""))</f>
        <v/>
      </c>
      <c r="AH51" s="34">
        <f>IF(TRIM(Settings!$B$5&amp;"")="","",IFERROR(TRIM(INDEX($A51:$Z51,MATCH(Settings!$B$5,$A$1:$Z$1,0))&amp;""),""))</f>
        <v/>
      </c>
      <c r="AI51" s="34">
        <f>IF($AH51="","",IF(UPPER($AH51)=UPPER(TRIM(Settings!$B$6&amp;"")),"Yes","No"))</f>
        <v/>
      </c>
      <c r="AJ51" s="34">
        <f>IFERROR(VALUE(IF(TRIM(Settings!$B$7&amp;"")="","",IFERROR(TRIM(INDEX($A51:$Z51,MATCH(Settings!$B$7,$A$1:$Z$1,0))&amp;""),""))),"")</f>
        <v/>
      </c>
      <c r="AK51" s="34">
        <f>IF(TRIM(Settings!$B$10&amp;"")="","",IFERROR(TRIM(INDEX($A51:$Z51,MATCH(Settings!$B$10,$A$1:$Z$1,0))&amp;""),""))</f>
        <v/>
      </c>
      <c r="AL51" s="34">
        <f>IF(TRIM(Settings!$B$9&amp;"")="","",IFERROR(TRIM(INDEX($A51:$Z51,MATCH(Settings!$B$9,$A$1:$Z$1,0))&amp;""),""))</f>
        <v/>
      </c>
      <c r="AM51" s="34">
        <f>IF(TRIM(Settings!$B$11&amp;"")="","",IFERROR(TRIM(INDEX($A51:$Z51,MATCH(Settings!$B$11,$A$1:$Z$1,0))&amp;""),""))</f>
        <v/>
      </c>
      <c r="AN51" s="34">
        <f>IF(TRIM(Settings!$B$12&amp;"")="","",IFERROR(TRIM(INDEX($A51:$Z51,MATCH(Settings!$B$12,$A$1:$Z$1,0))&amp;""),""))</f>
        <v/>
      </c>
      <c r="AO51" s="34">
        <f>IF($AI51="Yes",MAX(1+IF($AK51&lt;&gt;"",1,0),N($AJ51)+IF(UPPER(TRIM(Settings!$B$8&amp;""))="N",1,0)),IF($AI51="No",0,""))</f>
        <v/>
      </c>
    </row>
    <row r="52">
      <c r="AB52" s="34">
        <f>IF(TRIM(Settings!$B$3&amp;"")="","",IFERROR(TRIM(INDEX($A52:$Z52,MATCH(Settings!$B$3,$A$1:$Z$1,0))&amp;""),""))</f>
        <v/>
      </c>
      <c r="AC52" s="34">
        <f>IF(TRIM(Settings!$B$4&amp;"")="","",IFERROR(TRIM(INDEX($A52:$Z52,MATCH(Settings!$B$4,$A$1:$Z$1,0))&amp;""),""))</f>
        <v/>
      </c>
      <c r="AD52" s="35">
        <f>IF(COUNTA($A52:$Z52)=0,0,IFERROR((IF(ISNUMBER(INDEX($A52:$Z52,MATCH(Settings!$B$13,$A$1:$Z$1,0))),INDEX($A52:$Z52,MATCH(Settings!$B$13,$A$1:$Z$1,0)),DATE(VALUE(LEFT(IF(TRIM(Settings!$B$13&amp;"")="","",IFERROR(TRIM(INDEX($A52:$Z52,MATCH(Settings!$B$13,$A$1:$Z$1,0))&amp;""),"")),4)),VALUE(MID(IF(TRIM(Settings!$B$13&amp;"")="","",IFERROR(TRIM(INDEX($A52:$Z52,MATCH(Settings!$B$13,$A$1:$Z$1,0))&amp;""),"")),6,2)),VALUE(MID(IF(TRIM(Settings!$B$13&amp;"")="","",IFERROR(TRIM(INDEX($A52:$Z52,MATCH(Settings!$B$13,$A$1:$Z$1,0))&amp;""),"")),9,2)))+TIME(VALUE(MID(IF(TRIM(Settings!$B$13&amp;"")="","",IFERROR(TRIM(INDEX($A52:$Z52,MATCH(Settings!$B$13,$A$1:$Z$1,0))&amp;""),"")),12,2)),VALUE(MID(IF(TRIM(Settings!$B$13&amp;"")="","",IFERROR(TRIM(INDEX($A52:$Z52,MATCH(Settings!$B$13,$A$1:$Z$1,0))&amp;""),"")),15,2)),VALUE(MID(IF(TRIM(Settings!$B$13&amp;"")="","",IFERROR(TRIM(INDEX($A52:$Z52,MATCH(Settings!$B$13,$A$1:$Z$1,0))&amp;""),"")),18,2)))))*1,0))</f>
        <v/>
      </c>
      <c r="AE52" s="34">
        <f>IF(COUNTA($A52:$Z52)=0,"",IF($AB52&lt;&gt;"",$AB52,IF($AC52="","",IFERROR(INDEX('Guest list'!$A$3:$A$252,MATCH($AC52,'Guest list'!$B$3:$B$252,0))&amp;"",""))))</f>
        <v/>
      </c>
      <c r="AF52" s="34">
        <f>IF(COUNTA($A52:$Z52)=0,"",IF($AB52&lt;&gt;"",IF(COUNTIF('Guest list'!$A$3:$A$252,$AB52)&gt;0,"Code","Code not on list"),IF($AE52&lt;&gt;"","Name","No match")))</f>
        <v/>
      </c>
      <c r="AG52" s="34">
        <f>IF($AE52="","",IF(SUMPRODUCT(($AE$2:$AE$301=$AE52)*(($AD$2:$AD$301&gt;$AD52)*1+($AD$2:$AD$301=$AD52)*(ROW($AE$2:$AE$301)&gt;ROW($AE52))))=0,$AE52,""))</f>
        <v/>
      </c>
      <c r="AH52" s="34">
        <f>IF(TRIM(Settings!$B$5&amp;"")="","",IFERROR(TRIM(INDEX($A52:$Z52,MATCH(Settings!$B$5,$A$1:$Z$1,0))&amp;""),""))</f>
        <v/>
      </c>
      <c r="AI52" s="34">
        <f>IF($AH52="","",IF(UPPER($AH52)=UPPER(TRIM(Settings!$B$6&amp;"")),"Yes","No"))</f>
        <v/>
      </c>
      <c r="AJ52" s="34">
        <f>IFERROR(VALUE(IF(TRIM(Settings!$B$7&amp;"")="","",IFERROR(TRIM(INDEX($A52:$Z52,MATCH(Settings!$B$7,$A$1:$Z$1,0))&amp;""),""))),"")</f>
        <v/>
      </c>
      <c r="AK52" s="34">
        <f>IF(TRIM(Settings!$B$10&amp;"")="","",IFERROR(TRIM(INDEX($A52:$Z52,MATCH(Settings!$B$10,$A$1:$Z$1,0))&amp;""),""))</f>
        <v/>
      </c>
      <c r="AL52" s="34">
        <f>IF(TRIM(Settings!$B$9&amp;"")="","",IFERROR(TRIM(INDEX($A52:$Z52,MATCH(Settings!$B$9,$A$1:$Z$1,0))&amp;""),""))</f>
        <v/>
      </c>
      <c r="AM52" s="34">
        <f>IF(TRIM(Settings!$B$11&amp;"")="","",IFERROR(TRIM(INDEX($A52:$Z52,MATCH(Settings!$B$11,$A$1:$Z$1,0))&amp;""),""))</f>
        <v/>
      </c>
      <c r="AN52" s="34">
        <f>IF(TRIM(Settings!$B$12&amp;"")="","",IFERROR(TRIM(INDEX($A52:$Z52,MATCH(Settings!$B$12,$A$1:$Z$1,0))&amp;""),""))</f>
        <v/>
      </c>
      <c r="AO52" s="34">
        <f>IF($AI52="Yes",MAX(1+IF($AK52&lt;&gt;"",1,0),N($AJ52)+IF(UPPER(TRIM(Settings!$B$8&amp;""))="N",1,0)),IF($AI52="No",0,""))</f>
        <v/>
      </c>
    </row>
    <row r="53">
      <c r="AB53" s="34">
        <f>IF(TRIM(Settings!$B$3&amp;"")="","",IFERROR(TRIM(INDEX($A53:$Z53,MATCH(Settings!$B$3,$A$1:$Z$1,0))&amp;""),""))</f>
        <v/>
      </c>
      <c r="AC53" s="34">
        <f>IF(TRIM(Settings!$B$4&amp;"")="","",IFERROR(TRIM(INDEX($A53:$Z53,MATCH(Settings!$B$4,$A$1:$Z$1,0))&amp;""),""))</f>
        <v/>
      </c>
      <c r="AD53" s="35">
        <f>IF(COUNTA($A53:$Z53)=0,0,IFERROR((IF(ISNUMBER(INDEX($A53:$Z53,MATCH(Settings!$B$13,$A$1:$Z$1,0))),INDEX($A53:$Z53,MATCH(Settings!$B$13,$A$1:$Z$1,0)),DATE(VALUE(LEFT(IF(TRIM(Settings!$B$13&amp;"")="","",IFERROR(TRIM(INDEX($A53:$Z53,MATCH(Settings!$B$13,$A$1:$Z$1,0))&amp;""),"")),4)),VALUE(MID(IF(TRIM(Settings!$B$13&amp;"")="","",IFERROR(TRIM(INDEX($A53:$Z53,MATCH(Settings!$B$13,$A$1:$Z$1,0))&amp;""),"")),6,2)),VALUE(MID(IF(TRIM(Settings!$B$13&amp;"")="","",IFERROR(TRIM(INDEX($A53:$Z53,MATCH(Settings!$B$13,$A$1:$Z$1,0))&amp;""),"")),9,2)))+TIME(VALUE(MID(IF(TRIM(Settings!$B$13&amp;"")="","",IFERROR(TRIM(INDEX($A53:$Z53,MATCH(Settings!$B$13,$A$1:$Z$1,0))&amp;""),"")),12,2)),VALUE(MID(IF(TRIM(Settings!$B$13&amp;"")="","",IFERROR(TRIM(INDEX($A53:$Z53,MATCH(Settings!$B$13,$A$1:$Z$1,0))&amp;""),"")),15,2)),VALUE(MID(IF(TRIM(Settings!$B$13&amp;"")="","",IFERROR(TRIM(INDEX($A53:$Z53,MATCH(Settings!$B$13,$A$1:$Z$1,0))&amp;""),"")),18,2)))))*1,0))</f>
        <v/>
      </c>
      <c r="AE53" s="34">
        <f>IF(COUNTA($A53:$Z53)=0,"",IF($AB53&lt;&gt;"",$AB53,IF($AC53="","",IFERROR(INDEX('Guest list'!$A$3:$A$252,MATCH($AC53,'Guest list'!$B$3:$B$252,0))&amp;"",""))))</f>
        <v/>
      </c>
      <c r="AF53" s="34">
        <f>IF(COUNTA($A53:$Z53)=0,"",IF($AB53&lt;&gt;"",IF(COUNTIF('Guest list'!$A$3:$A$252,$AB53)&gt;0,"Code","Code not on list"),IF($AE53&lt;&gt;"","Name","No match")))</f>
        <v/>
      </c>
      <c r="AG53" s="34">
        <f>IF($AE53="","",IF(SUMPRODUCT(($AE$2:$AE$301=$AE53)*(($AD$2:$AD$301&gt;$AD53)*1+($AD$2:$AD$301=$AD53)*(ROW($AE$2:$AE$301)&gt;ROW($AE53))))=0,$AE53,""))</f>
        <v/>
      </c>
      <c r="AH53" s="34">
        <f>IF(TRIM(Settings!$B$5&amp;"")="","",IFERROR(TRIM(INDEX($A53:$Z53,MATCH(Settings!$B$5,$A$1:$Z$1,0))&amp;""),""))</f>
        <v/>
      </c>
      <c r="AI53" s="34">
        <f>IF($AH53="","",IF(UPPER($AH53)=UPPER(TRIM(Settings!$B$6&amp;"")),"Yes","No"))</f>
        <v/>
      </c>
      <c r="AJ53" s="34">
        <f>IFERROR(VALUE(IF(TRIM(Settings!$B$7&amp;"")="","",IFERROR(TRIM(INDEX($A53:$Z53,MATCH(Settings!$B$7,$A$1:$Z$1,0))&amp;""),""))),"")</f>
        <v/>
      </c>
      <c r="AK53" s="34">
        <f>IF(TRIM(Settings!$B$10&amp;"")="","",IFERROR(TRIM(INDEX($A53:$Z53,MATCH(Settings!$B$10,$A$1:$Z$1,0))&amp;""),""))</f>
        <v/>
      </c>
      <c r="AL53" s="34">
        <f>IF(TRIM(Settings!$B$9&amp;"")="","",IFERROR(TRIM(INDEX($A53:$Z53,MATCH(Settings!$B$9,$A$1:$Z$1,0))&amp;""),""))</f>
        <v/>
      </c>
      <c r="AM53" s="34">
        <f>IF(TRIM(Settings!$B$11&amp;"")="","",IFERROR(TRIM(INDEX($A53:$Z53,MATCH(Settings!$B$11,$A$1:$Z$1,0))&amp;""),""))</f>
        <v/>
      </c>
      <c r="AN53" s="34">
        <f>IF(TRIM(Settings!$B$12&amp;"")="","",IFERROR(TRIM(INDEX($A53:$Z53,MATCH(Settings!$B$12,$A$1:$Z$1,0))&amp;""),""))</f>
        <v/>
      </c>
      <c r="AO53" s="34">
        <f>IF($AI53="Yes",MAX(1+IF($AK53&lt;&gt;"",1,0),N($AJ53)+IF(UPPER(TRIM(Settings!$B$8&amp;""))="N",1,0)),IF($AI53="No",0,""))</f>
        <v/>
      </c>
    </row>
    <row r="54">
      <c r="AB54" s="34">
        <f>IF(TRIM(Settings!$B$3&amp;"")="","",IFERROR(TRIM(INDEX($A54:$Z54,MATCH(Settings!$B$3,$A$1:$Z$1,0))&amp;""),""))</f>
        <v/>
      </c>
      <c r="AC54" s="34">
        <f>IF(TRIM(Settings!$B$4&amp;"")="","",IFERROR(TRIM(INDEX($A54:$Z54,MATCH(Settings!$B$4,$A$1:$Z$1,0))&amp;""),""))</f>
        <v/>
      </c>
      <c r="AD54" s="35">
        <f>IF(COUNTA($A54:$Z54)=0,0,IFERROR((IF(ISNUMBER(INDEX($A54:$Z54,MATCH(Settings!$B$13,$A$1:$Z$1,0))),INDEX($A54:$Z54,MATCH(Settings!$B$13,$A$1:$Z$1,0)),DATE(VALUE(LEFT(IF(TRIM(Settings!$B$13&amp;"")="","",IFERROR(TRIM(INDEX($A54:$Z54,MATCH(Settings!$B$13,$A$1:$Z$1,0))&amp;""),"")),4)),VALUE(MID(IF(TRIM(Settings!$B$13&amp;"")="","",IFERROR(TRIM(INDEX($A54:$Z54,MATCH(Settings!$B$13,$A$1:$Z$1,0))&amp;""),"")),6,2)),VALUE(MID(IF(TRIM(Settings!$B$13&amp;"")="","",IFERROR(TRIM(INDEX($A54:$Z54,MATCH(Settings!$B$13,$A$1:$Z$1,0))&amp;""),"")),9,2)))+TIME(VALUE(MID(IF(TRIM(Settings!$B$13&amp;"")="","",IFERROR(TRIM(INDEX($A54:$Z54,MATCH(Settings!$B$13,$A$1:$Z$1,0))&amp;""),"")),12,2)),VALUE(MID(IF(TRIM(Settings!$B$13&amp;"")="","",IFERROR(TRIM(INDEX($A54:$Z54,MATCH(Settings!$B$13,$A$1:$Z$1,0))&amp;""),"")),15,2)),VALUE(MID(IF(TRIM(Settings!$B$13&amp;"")="","",IFERROR(TRIM(INDEX($A54:$Z54,MATCH(Settings!$B$13,$A$1:$Z$1,0))&amp;""),"")),18,2)))))*1,0))</f>
        <v/>
      </c>
      <c r="AE54" s="34">
        <f>IF(COUNTA($A54:$Z54)=0,"",IF($AB54&lt;&gt;"",$AB54,IF($AC54="","",IFERROR(INDEX('Guest list'!$A$3:$A$252,MATCH($AC54,'Guest list'!$B$3:$B$252,0))&amp;"",""))))</f>
        <v/>
      </c>
      <c r="AF54" s="34">
        <f>IF(COUNTA($A54:$Z54)=0,"",IF($AB54&lt;&gt;"",IF(COUNTIF('Guest list'!$A$3:$A$252,$AB54)&gt;0,"Code","Code not on list"),IF($AE54&lt;&gt;"","Name","No match")))</f>
        <v/>
      </c>
      <c r="AG54" s="34">
        <f>IF($AE54="","",IF(SUMPRODUCT(($AE$2:$AE$301=$AE54)*(($AD$2:$AD$301&gt;$AD54)*1+($AD$2:$AD$301=$AD54)*(ROW($AE$2:$AE$301)&gt;ROW($AE54))))=0,$AE54,""))</f>
        <v/>
      </c>
      <c r="AH54" s="34">
        <f>IF(TRIM(Settings!$B$5&amp;"")="","",IFERROR(TRIM(INDEX($A54:$Z54,MATCH(Settings!$B$5,$A$1:$Z$1,0))&amp;""),""))</f>
        <v/>
      </c>
      <c r="AI54" s="34">
        <f>IF($AH54="","",IF(UPPER($AH54)=UPPER(TRIM(Settings!$B$6&amp;"")),"Yes","No"))</f>
        <v/>
      </c>
      <c r="AJ54" s="34">
        <f>IFERROR(VALUE(IF(TRIM(Settings!$B$7&amp;"")="","",IFERROR(TRIM(INDEX($A54:$Z54,MATCH(Settings!$B$7,$A$1:$Z$1,0))&amp;""),""))),"")</f>
        <v/>
      </c>
      <c r="AK54" s="34">
        <f>IF(TRIM(Settings!$B$10&amp;"")="","",IFERROR(TRIM(INDEX($A54:$Z54,MATCH(Settings!$B$10,$A$1:$Z$1,0))&amp;""),""))</f>
        <v/>
      </c>
      <c r="AL54" s="34">
        <f>IF(TRIM(Settings!$B$9&amp;"")="","",IFERROR(TRIM(INDEX($A54:$Z54,MATCH(Settings!$B$9,$A$1:$Z$1,0))&amp;""),""))</f>
        <v/>
      </c>
      <c r="AM54" s="34">
        <f>IF(TRIM(Settings!$B$11&amp;"")="","",IFERROR(TRIM(INDEX($A54:$Z54,MATCH(Settings!$B$11,$A$1:$Z$1,0))&amp;""),""))</f>
        <v/>
      </c>
      <c r="AN54" s="34">
        <f>IF(TRIM(Settings!$B$12&amp;"")="","",IFERROR(TRIM(INDEX($A54:$Z54,MATCH(Settings!$B$12,$A$1:$Z$1,0))&amp;""),""))</f>
        <v/>
      </c>
      <c r="AO54" s="34">
        <f>IF($AI54="Yes",MAX(1+IF($AK54&lt;&gt;"",1,0),N($AJ54)+IF(UPPER(TRIM(Settings!$B$8&amp;""))="N",1,0)),IF($AI54="No",0,""))</f>
        <v/>
      </c>
    </row>
    <row r="55">
      <c r="AB55" s="34">
        <f>IF(TRIM(Settings!$B$3&amp;"")="","",IFERROR(TRIM(INDEX($A55:$Z55,MATCH(Settings!$B$3,$A$1:$Z$1,0))&amp;""),""))</f>
        <v/>
      </c>
      <c r="AC55" s="34">
        <f>IF(TRIM(Settings!$B$4&amp;"")="","",IFERROR(TRIM(INDEX($A55:$Z55,MATCH(Settings!$B$4,$A$1:$Z$1,0))&amp;""),""))</f>
        <v/>
      </c>
      <c r="AD55" s="35">
        <f>IF(COUNTA($A55:$Z55)=0,0,IFERROR((IF(ISNUMBER(INDEX($A55:$Z55,MATCH(Settings!$B$13,$A$1:$Z$1,0))),INDEX($A55:$Z55,MATCH(Settings!$B$13,$A$1:$Z$1,0)),DATE(VALUE(LEFT(IF(TRIM(Settings!$B$13&amp;"")="","",IFERROR(TRIM(INDEX($A55:$Z55,MATCH(Settings!$B$13,$A$1:$Z$1,0))&amp;""),"")),4)),VALUE(MID(IF(TRIM(Settings!$B$13&amp;"")="","",IFERROR(TRIM(INDEX($A55:$Z55,MATCH(Settings!$B$13,$A$1:$Z$1,0))&amp;""),"")),6,2)),VALUE(MID(IF(TRIM(Settings!$B$13&amp;"")="","",IFERROR(TRIM(INDEX($A55:$Z55,MATCH(Settings!$B$13,$A$1:$Z$1,0))&amp;""),"")),9,2)))+TIME(VALUE(MID(IF(TRIM(Settings!$B$13&amp;"")="","",IFERROR(TRIM(INDEX($A55:$Z55,MATCH(Settings!$B$13,$A$1:$Z$1,0))&amp;""),"")),12,2)),VALUE(MID(IF(TRIM(Settings!$B$13&amp;"")="","",IFERROR(TRIM(INDEX($A55:$Z55,MATCH(Settings!$B$13,$A$1:$Z$1,0))&amp;""),"")),15,2)),VALUE(MID(IF(TRIM(Settings!$B$13&amp;"")="","",IFERROR(TRIM(INDEX($A55:$Z55,MATCH(Settings!$B$13,$A$1:$Z$1,0))&amp;""),"")),18,2)))))*1,0))</f>
        <v/>
      </c>
      <c r="AE55" s="34">
        <f>IF(COUNTA($A55:$Z55)=0,"",IF($AB55&lt;&gt;"",$AB55,IF($AC55="","",IFERROR(INDEX('Guest list'!$A$3:$A$252,MATCH($AC55,'Guest list'!$B$3:$B$252,0))&amp;"",""))))</f>
        <v/>
      </c>
      <c r="AF55" s="34">
        <f>IF(COUNTA($A55:$Z55)=0,"",IF($AB55&lt;&gt;"",IF(COUNTIF('Guest list'!$A$3:$A$252,$AB55)&gt;0,"Code","Code not on list"),IF($AE55&lt;&gt;"","Name","No match")))</f>
        <v/>
      </c>
      <c r="AG55" s="34">
        <f>IF($AE55="","",IF(SUMPRODUCT(($AE$2:$AE$301=$AE55)*(($AD$2:$AD$301&gt;$AD55)*1+($AD$2:$AD$301=$AD55)*(ROW($AE$2:$AE$301)&gt;ROW($AE55))))=0,$AE55,""))</f>
        <v/>
      </c>
      <c r="AH55" s="34">
        <f>IF(TRIM(Settings!$B$5&amp;"")="","",IFERROR(TRIM(INDEX($A55:$Z55,MATCH(Settings!$B$5,$A$1:$Z$1,0))&amp;""),""))</f>
        <v/>
      </c>
      <c r="AI55" s="34">
        <f>IF($AH55="","",IF(UPPER($AH55)=UPPER(TRIM(Settings!$B$6&amp;"")),"Yes","No"))</f>
        <v/>
      </c>
      <c r="AJ55" s="34">
        <f>IFERROR(VALUE(IF(TRIM(Settings!$B$7&amp;"")="","",IFERROR(TRIM(INDEX($A55:$Z55,MATCH(Settings!$B$7,$A$1:$Z$1,0))&amp;""),""))),"")</f>
        <v/>
      </c>
      <c r="AK55" s="34">
        <f>IF(TRIM(Settings!$B$10&amp;"")="","",IFERROR(TRIM(INDEX($A55:$Z55,MATCH(Settings!$B$10,$A$1:$Z$1,0))&amp;""),""))</f>
        <v/>
      </c>
      <c r="AL55" s="34">
        <f>IF(TRIM(Settings!$B$9&amp;"")="","",IFERROR(TRIM(INDEX($A55:$Z55,MATCH(Settings!$B$9,$A$1:$Z$1,0))&amp;""),""))</f>
        <v/>
      </c>
      <c r="AM55" s="34">
        <f>IF(TRIM(Settings!$B$11&amp;"")="","",IFERROR(TRIM(INDEX($A55:$Z55,MATCH(Settings!$B$11,$A$1:$Z$1,0))&amp;""),""))</f>
        <v/>
      </c>
      <c r="AN55" s="34">
        <f>IF(TRIM(Settings!$B$12&amp;"")="","",IFERROR(TRIM(INDEX($A55:$Z55,MATCH(Settings!$B$12,$A$1:$Z$1,0))&amp;""),""))</f>
        <v/>
      </c>
      <c r="AO55" s="34">
        <f>IF($AI55="Yes",MAX(1+IF($AK55&lt;&gt;"",1,0),N($AJ55)+IF(UPPER(TRIM(Settings!$B$8&amp;""))="N",1,0)),IF($AI55="No",0,""))</f>
        <v/>
      </c>
    </row>
    <row r="56">
      <c r="AB56" s="34">
        <f>IF(TRIM(Settings!$B$3&amp;"")="","",IFERROR(TRIM(INDEX($A56:$Z56,MATCH(Settings!$B$3,$A$1:$Z$1,0))&amp;""),""))</f>
        <v/>
      </c>
      <c r="AC56" s="34">
        <f>IF(TRIM(Settings!$B$4&amp;"")="","",IFERROR(TRIM(INDEX($A56:$Z56,MATCH(Settings!$B$4,$A$1:$Z$1,0))&amp;""),""))</f>
        <v/>
      </c>
      <c r="AD56" s="35">
        <f>IF(COUNTA($A56:$Z56)=0,0,IFERROR((IF(ISNUMBER(INDEX($A56:$Z56,MATCH(Settings!$B$13,$A$1:$Z$1,0))),INDEX($A56:$Z56,MATCH(Settings!$B$13,$A$1:$Z$1,0)),DATE(VALUE(LEFT(IF(TRIM(Settings!$B$13&amp;"")="","",IFERROR(TRIM(INDEX($A56:$Z56,MATCH(Settings!$B$13,$A$1:$Z$1,0))&amp;""),"")),4)),VALUE(MID(IF(TRIM(Settings!$B$13&amp;"")="","",IFERROR(TRIM(INDEX($A56:$Z56,MATCH(Settings!$B$13,$A$1:$Z$1,0))&amp;""),"")),6,2)),VALUE(MID(IF(TRIM(Settings!$B$13&amp;"")="","",IFERROR(TRIM(INDEX($A56:$Z56,MATCH(Settings!$B$13,$A$1:$Z$1,0))&amp;""),"")),9,2)))+TIME(VALUE(MID(IF(TRIM(Settings!$B$13&amp;"")="","",IFERROR(TRIM(INDEX($A56:$Z56,MATCH(Settings!$B$13,$A$1:$Z$1,0))&amp;""),"")),12,2)),VALUE(MID(IF(TRIM(Settings!$B$13&amp;"")="","",IFERROR(TRIM(INDEX($A56:$Z56,MATCH(Settings!$B$13,$A$1:$Z$1,0))&amp;""),"")),15,2)),VALUE(MID(IF(TRIM(Settings!$B$13&amp;"")="","",IFERROR(TRIM(INDEX($A56:$Z56,MATCH(Settings!$B$13,$A$1:$Z$1,0))&amp;""),"")),18,2)))))*1,0))</f>
        <v/>
      </c>
      <c r="AE56" s="34">
        <f>IF(COUNTA($A56:$Z56)=0,"",IF($AB56&lt;&gt;"",$AB56,IF($AC56="","",IFERROR(INDEX('Guest list'!$A$3:$A$252,MATCH($AC56,'Guest list'!$B$3:$B$252,0))&amp;"",""))))</f>
        <v/>
      </c>
      <c r="AF56" s="34">
        <f>IF(COUNTA($A56:$Z56)=0,"",IF($AB56&lt;&gt;"",IF(COUNTIF('Guest list'!$A$3:$A$252,$AB56)&gt;0,"Code","Code not on list"),IF($AE56&lt;&gt;"","Name","No match")))</f>
        <v/>
      </c>
      <c r="AG56" s="34">
        <f>IF($AE56="","",IF(SUMPRODUCT(($AE$2:$AE$301=$AE56)*(($AD$2:$AD$301&gt;$AD56)*1+($AD$2:$AD$301=$AD56)*(ROW($AE$2:$AE$301)&gt;ROW($AE56))))=0,$AE56,""))</f>
        <v/>
      </c>
      <c r="AH56" s="34">
        <f>IF(TRIM(Settings!$B$5&amp;"")="","",IFERROR(TRIM(INDEX($A56:$Z56,MATCH(Settings!$B$5,$A$1:$Z$1,0))&amp;""),""))</f>
        <v/>
      </c>
      <c r="AI56" s="34">
        <f>IF($AH56="","",IF(UPPER($AH56)=UPPER(TRIM(Settings!$B$6&amp;"")),"Yes","No"))</f>
        <v/>
      </c>
      <c r="AJ56" s="34">
        <f>IFERROR(VALUE(IF(TRIM(Settings!$B$7&amp;"")="","",IFERROR(TRIM(INDEX($A56:$Z56,MATCH(Settings!$B$7,$A$1:$Z$1,0))&amp;""),""))),"")</f>
        <v/>
      </c>
      <c r="AK56" s="34">
        <f>IF(TRIM(Settings!$B$10&amp;"")="","",IFERROR(TRIM(INDEX($A56:$Z56,MATCH(Settings!$B$10,$A$1:$Z$1,0))&amp;""),""))</f>
        <v/>
      </c>
      <c r="AL56" s="34">
        <f>IF(TRIM(Settings!$B$9&amp;"")="","",IFERROR(TRIM(INDEX($A56:$Z56,MATCH(Settings!$B$9,$A$1:$Z$1,0))&amp;""),""))</f>
        <v/>
      </c>
      <c r="AM56" s="34">
        <f>IF(TRIM(Settings!$B$11&amp;"")="","",IFERROR(TRIM(INDEX($A56:$Z56,MATCH(Settings!$B$11,$A$1:$Z$1,0))&amp;""),""))</f>
        <v/>
      </c>
      <c r="AN56" s="34">
        <f>IF(TRIM(Settings!$B$12&amp;"")="","",IFERROR(TRIM(INDEX($A56:$Z56,MATCH(Settings!$B$12,$A$1:$Z$1,0))&amp;""),""))</f>
        <v/>
      </c>
      <c r="AO56" s="34">
        <f>IF($AI56="Yes",MAX(1+IF($AK56&lt;&gt;"",1,0),N($AJ56)+IF(UPPER(TRIM(Settings!$B$8&amp;""))="N",1,0)),IF($AI56="No",0,""))</f>
        <v/>
      </c>
    </row>
    <row r="57">
      <c r="AB57" s="34">
        <f>IF(TRIM(Settings!$B$3&amp;"")="","",IFERROR(TRIM(INDEX($A57:$Z57,MATCH(Settings!$B$3,$A$1:$Z$1,0))&amp;""),""))</f>
        <v/>
      </c>
      <c r="AC57" s="34">
        <f>IF(TRIM(Settings!$B$4&amp;"")="","",IFERROR(TRIM(INDEX($A57:$Z57,MATCH(Settings!$B$4,$A$1:$Z$1,0))&amp;""),""))</f>
        <v/>
      </c>
      <c r="AD57" s="35">
        <f>IF(COUNTA($A57:$Z57)=0,0,IFERROR((IF(ISNUMBER(INDEX($A57:$Z57,MATCH(Settings!$B$13,$A$1:$Z$1,0))),INDEX($A57:$Z57,MATCH(Settings!$B$13,$A$1:$Z$1,0)),DATE(VALUE(LEFT(IF(TRIM(Settings!$B$13&amp;"")="","",IFERROR(TRIM(INDEX($A57:$Z57,MATCH(Settings!$B$13,$A$1:$Z$1,0))&amp;""),"")),4)),VALUE(MID(IF(TRIM(Settings!$B$13&amp;"")="","",IFERROR(TRIM(INDEX($A57:$Z57,MATCH(Settings!$B$13,$A$1:$Z$1,0))&amp;""),"")),6,2)),VALUE(MID(IF(TRIM(Settings!$B$13&amp;"")="","",IFERROR(TRIM(INDEX($A57:$Z57,MATCH(Settings!$B$13,$A$1:$Z$1,0))&amp;""),"")),9,2)))+TIME(VALUE(MID(IF(TRIM(Settings!$B$13&amp;"")="","",IFERROR(TRIM(INDEX($A57:$Z57,MATCH(Settings!$B$13,$A$1:$Z$1,0))&amp;""),"")),12,2)),VALUE(MID(IF(TRIM(Settings!$B$13&amp;"")="","",IFERROR(TRIM(INDEX($A57:$Z57,MATCH(Settings!$B$13,$A$1:$Z$1,0))&amp;""),"")),15,2)),VALUE(MID(IF(TRIM(Settings!$B$13&amp;"")="","",IFERROR(TRIM(INDEX($A57:$Z57,MATCH(Settings!$B$13,$A$1:$Z$1,0))&amp;""),"")),18,2)))))*1,0))</f>
        <v/>
      </c>
      <c r="AE57" s="34">
        <f>IF(COUNTA($A57:$Z57)=0,"",IF($AB57&lt;&gt;"",$AB57,IF($AC57="","",IFERROR(INDEX('Guest list'!$A$3:$A$252,MATCH($AC57,'Guest list'!$B$3:$B$252,0))&amp;"",""))))</f>
        <v/>
      </c>
      <c r="AF57" s="34">
        <f>IF(COUNTA($A57:$Z57)=0,"",IF($AB57&lt;&gt;"",IF(COUNTIF('Guest list'!$A$3:$A$252,$AB57)&gt;0,"Code","Code not on list"),IF($AE57&lt;&gt;"","Name","No match")))</f>
        <v/>
      </c>
      <c r="AG57" s="34">
        <f>IF($AE57="","",IF(SUMPRODUCT(($AE$2:$AE$301=$AE57)*(($AD$2:$AD$301&gt;$AD57)*1+($AD$2:$AD$301=$AD57)*(ROW($AE$2:$AE$301)&gt;ROW($AE57))))=0,$AE57,""))</f>
        <v/>
      </c>
      <c r="AH57" s="34">
        <f>IF(TRIM(Settings!$B$5&amp;"")="","",IFERROR(TRIM(INDEX($A57:$Z57,MATCH(Settings!$B$5,$A$1:$Z$1,0))&amp;""),""))</f>
        <v/>
      </c>
      <c r="AI57" s="34">
        <f>IF($AH57="","",IF(UPPER($AH57)=UPPER(TRIM(Settings!$B$6&amp;"")),"Yes","No"))</f>
        <v/>
      </c>
      <c r="AJ57" s="34">
        <f>IFERROR(VALUE(IF(TRIM(Settings!$B$7&amp;"")="","",IFERROR(TRIM(INDEX($A57:$Z57,MATCH(Settings!$B$7,$A$1:$Z$1,0))&amp;""),""))),"")</f>
        <v/>
      </c>
      <c r="AK57" s="34">
        <f>IF(TRIM(Settings!$B$10&amp;"")="","",IFERROR(TRIM(INDEX($A57:$Z57,MATCH(Settings!$B$10,$A$1:$Z$1,0))&amp;""),""))</f>
        <v/>
      </c>
      <c r="AL57" s="34">
        <f>IF(TRIM(Settings!$B$9&amp;"")="","",IFERROR(TRIM(INDEX($A57:$Z57,MATCH(Settings!$B$9,$A$1:$Z$1,0))&amp;""),""))</f>
        <v/>
      </c>
      <c r="AM57" s="34">
        <f>IF(TRIM(Settings!$B$11&amp;"")="","",IFERROR(TRIM(INDEX($A57:$Z57,MATCH(Settings!$B$11,$A$1:$Z$1,0))&amp;""),""))</f>
        <v/>
      </c>
      <c r="AN57" s="34">
        <f>IF(TRIM(Settings!$B$12&amp;"")="","",IFERROR(TRIM(INDEX($A57:$Z57,MATCH(Settings!$B$12,$A$1:$Z$1,0))&amp;""),""))</f>
        <v/>
      </c>
      <c r="AO57" s="34">
        <f>IF($AI57="Yes",MAX(1+IF($AK57&lt;&gt;"",1,0),N($AJ57)+IF(UPPER(TRIM(Settings!$B$8&amp;""))="N",1,0)),IF($AI57="No",0,""))</f>
        <v/>
      </c>
    </row>
    <row r="58">
      <c r="AB58" s="34">
        <f>IF(TRIM(Settings!$B$3&amp;"")="","",IFERROR(TRIM(INDEX($A58:$Z58,MATCH(Settings!$B$3,$A$1:$Z$1,0))&amp;""),""))</f>
        <v/>
      </c>
      <c r="AC58" s="34">
        <f>IF(TRIM(Settings!$B$4&amp;"")="","",IFERROR(TRIM(INDEX($A58:$Z58,MATCH(Settings!$B$4,$A$1:$Z$1,0))&amp;""),""))</f>
        <v/>
      </c>
      <c r="AD58" s="35">
        <f>IF(COUNTA($A58:$Z58)=0,0,IFERROR((IF(ISNUMBER(INDEX($A58:$Z58,MATCH(Settings!$B$13,$A$1:$Z$1,0))),INDEX($A58:$Z58,MATCH(Settings!$B$13,$A$1:$Z$1,0)),DATE(VALUE(LEFT(IF(TRIM(Settings!$B$13&amp;"")="","",IFERROR(TRIM(INDEX($A58:$Z58,MATCH(Settings!$B$13,$A$1:$Z$1,0))&amp;""),"")),4)),VALUE(MID(IF(TRIM(Settings!$B$13&amp;"")="","",IFERROR(TRIM(INDEX($A58:$Z58,MATCH(Settings!$B$13,$A$1:$Z$1,0))&amp;""),"")),6,2)),VALUE(MID(IF(TRIM(Settings!$B$13&amp;"")="","",IFERROR(TRIM(INDEX($A58:$Z58,MATCH(Settings!$B$13,$A$1:$Z$1,0))&amp;""),"")),9,2)))+TIME(VALUE(MID(IF(TRIM(Settings!$B$13&amp;"")="","",IFERROR(TRIM(INDEX($A58:$Z58,MATCH(Settings!$B$13,$A$1:$Z$1,0))&amp;""),"")),12,2)),VALUE(MID(IF(TRIM(Settings!$B$13&amp;"")="","",IFERROR(TRIM(INDEX($A58:$Z58,MATCH(Settings!$B$13,$A$1:$Z$1,0))&amp;""),"")),15,2)),VALUE(MID(IF(TRIM(Settings!$B$13&amp;"")="","",IFERROR(TRIM(INDEX($A58:$Z58,MATCH(Settings!$B$13,$A$1:$Z$1,0))&amp;""),"")),18,2)))))*1,0))</f>
        <v/>
      </c>
      <c r="AE58" s="34">
        <f>IF(COUNTA($A58:$Z58)=0,"",IF($AB58&lt;&gt;"",$AB58,IF($AC58="","",IFERROR(INDEX('Guest list'!$A$3:$A$252,MATCH($AC58,'Guest list'!$B$3:$B$252,0))&amp;"",""))))</f>
        <v/>
      </c>
      <c r="AF58" s="34">
        <f>IF(COUNTA($A58:$Z58)=0,"",IF($AB58&lt;&gt;"",IF(COUNTIF('Guest list'!$A$3:$A$252,$AB58)&gt;0,"Code","Code not on list"),IF($AE58&lt;&gt;"","Name","No match")))</f>
        <v/>
      </c>
      <c r="AG58" s="34">
        <f>IF($AE58="","",IF(SUMPRODUCT(($AE$2:$AE$301=$AE58)*(($AD$2:$AD$301&gt;$AD58)*1+($AD$2:$AD$301=$AD58)*(ROW($AE$2:$AE$301)&gt;ROW($AE58))))=0,$AE58,""))</f>
        <v/>
      </c>
      <c r="AH58" s="34">
        <f>IF(TRIM(Settings!$B$5&amp;"")="","",IFERROR(TRIM(INDEX($A58:$Z58,MATCH(Settings!$B$5,$A$1:$Z$1,0))&amp;""),""))</f>
        <v/>
      </c>
      <c r="AI58" s="34">
        <f>IF($AH58="","",IF(UPPER($AH58)=UPPER(TRIM(Settings!$B$6&amp;"")),"Yes","No"))</f>
        <v/>
      </c>
      <c r="AJ58" s="34">
        <f>IFERROR(VALUE(IF(TRIM(Settings!$B$7&amp;"")="","",IFERROR(TRIM(INDEX($A58:$Z58,MATCH(Settings!$B$7,$A$1:$Z$1,0))&amp;""),""))),"")</f>
        <v/>
      </c>
      <c r="AK58" s="34">
        <f>IF(TRIM(Settings!$B$10&amp;"")="","",IFERROR(TRIM(INDEX($A58:$Z58,MATCH(Settings!$B$10,$A$1:$Z$1,0))&amp;""),""))</f>
        <v/>
      </c>
      <c r="AL58" s="34">
        <f>IF(TRIM(Settings!$B$9&amp;"")="","",IFERROR(TRIM(INDEX($A58:$Z58,MATCH(Settings!$B$9,$A$1:$Z$1,0))&amp;""),""))</f>
        <v/>
      </c>
      <c r="AM58" s="34">
        <f>IF(TRIM(Settings!$B$11&amp;"")="","",IFERROR(TRIM(INDEX($A58:$Z58,MATCH(Settings!$B$11,$A$1:$Z$1,0))&amp;""),""))</f>
        <v/>
      </c>
      <c r="AN58" s="34">
        <f>IF(TRIM(Settings!$B$12&amp;"")="","",IFERROR(TRIM(INDEX($A58:$Z58,MATCH(Settings!$B$12,$A$1:$Z$1,0))&amp;""),""))</f>
        <v/>
      </c>
      <c r="AO58" s="34">
        <f>IF($AI58="Yes",MAX(1+IF($AK58&lt;&gt;"",1,0),N($AJ58)+IF(UPPER(TRIM(Settings!$B$8&amp;""))="N",1,0)),IF($AI58="No",0,""))</f>
        <v/>
      </c>
    </row>
    <row r="59">
      <c r="AB59" s="34">
        <f>IF(TRIM(Settings!$B$3&amp;"")="","",IFERROR(TRIM(INDEX($A59:$Z59,MATCH(Settings!$B$3,$A$1:$Z$1,0))&amp;""),""))</f>
        <v/>
      </c>
      <c r="AC59" s="34">
        <f>IF(TRIM(Settings!$B$4&amp;"")="","",IFERROR(TRIM(INDEX($A59:$Z59,MATCH(Settings!$B$4,$A$1:$Z$1,0))&amp;""),""))</f>
        <v/>
      </c>
      <c r="AD59" s="35">
        <f>IF(COUNTA($A59:$Z59)=0,0,IFERROR((IF(ISNUMBER(INDEX($A59:$Z59,MATCH(Settings!$B$13,$A$1:$Z$1,0))),INDEX($A59:$Z59,MATCH(Settings!$B$13,$A$1:$Z$1,0)),DATE(VALUE(LEFT(IF(TRIM(Settings!$B$13&amp;"")="","",IFERROR(TRIM(INDEX($A59:$Z59,MATCH(Settings!$B$13,$A$1:$Z$1,0))&amp;""),"")),4)),VALUE(MID(IF(TRIM(Settings!$B$13&amp;"")="","",IFERROR(TRIM(INDEX($A59:$Z59,MATCH(Settings!$B$13,$A$1:$Z$1,0))&amp;""),"")),6,2)),VALUE(MID(IF(TRIM(Settings!$B$13&amp;"")="","",IFERROR(TRIM(INDEX($A59:$Z59,MATCH(Settings!$B$13,$A$1:$Z$1,0))&amp;""),"")),9,2)))+TIME(VALUE(MID(IF(TRIM(Settings!$B$13&amp;"")="","",IFERROR(TRIM(INDEX($A59:$Z59,MATCH(Settings!$B$13,$A$1:$Z$1,0))&amp;""),"")),12,2)),VALUE(MID(IF(TRIM(Settings!$B$13&amp;"")="","",IFERROR(TRIM(INDEX($A59:$Z59,MATCH(Settings!$B$13,$A$1:$Z$1,0))&amp;""),"")),15,2)),VALUE(MID(IF(TRIM(Settings!$B$13&amp;"")="","",IFERROR(TRIM(INDEX($A59:$Z59,MATCH(Settings!$B$13,$A$1:$Z$1,0))&amp;""),"")),18,2)))))*1,0))</f>
        <v/>
      </c>
      <c r="AE59" s="34">
        <f>IF(COUNTA($A59:$Z59)=0,"",IF($AB59&lt;&gt;"",$AB59,IF($AC59="","",IFERROR(INDEX('Guest list'!$A$3:$A$252,MATCH($AC59,'Guest list'!$B$3:$B$252,0))&amp;"",""))))</f>
        <v/>
      </c>
      <c r="AF59" s="34">
        <f>IF(COUNTA($A59:$Z59)=0,"",IF($AB59&lt;&gt;"",IF(COUNTIF('Guest list'!$A$3:$A$252,$AB59)&gt;0,"Code","Code not on list"),IF($AE59&lt;&gt;"","Name","No match")))</f>
        <v/>
      </c>
      <c r="AG59" s="34">
        <f>IF($AE59="","",IF(SUMPRODUCT(($AE$2:$AE$301=$AE59)*(($AD$2:$AD$301&gt;$AD59)*1+($AD$2:$AD$301=$AD59)*(ROW($AE$2:$AE$301)&gt;ROW($AE59))))=0,$AE59,""))</f>
        <v/>
      </c>
      <c r="AH59" s="34">
        <f>IF(TRIM(Settings!$B$5&amp;"")="","",IFERROR(TRIM(INDEX($A59:$Z59,MATCH(Settings!$B$5,$A$1:$Z$1,0))&amp;""),""))</f>
        <v/>
      </c>
      <c r="AI59" s="34">
        <f>IF($AH59="","",IF(UPPER($AH59)=UPPER(TRIM(Settings!$B$6&amp;"")),"Yes","No"))</f>
        <v/>
      </c>
      <c r="AJ59" s="34">
        <f>IFERROR(VALUE(IF(TRIM(Settings!$B$7&amp;"")="","",IFERROR(TRIM(INDEX($A59:$Z59,MATCH(Settings!$B$7,$A$1:$Z$1,0))&amp;""),""))),"")</f>
        <v/>
      </c>
      <c r="AK59" s="34">
        <f>IF(TRIM(Settings!$B$10&amp;"")="","",IFERROR(TRIM(INDEX($A59:$Z59,MATCH(Settings!$B$10,$A$1:$Z$1,0))&amp;""),""))</f>
        <v/>
      </c>
      <c r="AL59" s="34">
        <f>IF(TRIM(Settings!$B$9&amp;"")="","",IFERROR(TRIM(INDEX($A59:$Z59,MATCH(Settings!$B$9,$A$1:$Z$1,0))&amp;""),""))</f>
        <v/>
      </c>
      <c r="AM59" s="34">
        <f>IF(TRIM(Settings!$B$11&amp;"")="","",IFERROR(TRIM(INDEX($A59:$Z59,MATCH(Settings!$B$11,$A$1:$Z$1,0))&amp;""),""))</f>
        <v/>
      </c>
      <c r="AN59" s="34">
        <f>IF(TRIM(Settings!$B$12&amp;"")="","",IFERROR(TRIM(INDEX($A59:$Z59,MATCH(Settings!$B$12,$A$1:$Z$1,0))&amp;""),""))</f>
        <v/>
      </c>
      <c r="AO59" s="34">
        <f>IF($AI59="Yes",MAX(1+IF($AK59&lt;&gt;"",1,0),N($AJ59)+IF(UPPER(TRIM(Settings!$B$8&amp;""))="N",1,0)),IF($AI59="No",0,""))</f>
        <v/>
      </c>
    </row>
    <row r="60">
      <c r="AB60" s="34">
        <f>IF(TRIM(Settings!$B$3&amp;"")="","",IFERROR(TRIM(INDEX($A60:$Z60,MATCH(Settings!$B$3,$A$1:$Z$1,0))&amp;""),""))</f>
        <v/>
      </c>
      <c r="AC60" s="34">
        <f>IF(TRIM(Settings!$B$4&amp;"")="","",IFERROR(TRIM(INDEX($A60:$Z60,MATCH(Settings!$B$4,$A$1:$Z$1,0))&amp;""),""))</f>
        <v/>
      </c>
      <c r="AD60" s="35">
        <f>IF(COUNTA($A60:$Z60)=0,0,IFERROR((IF(ISNUMBER(INDEX($A60:$Z60,MATCH(Settings!$B$13,$A$1:$Z$1,0))),INDEX($A60:$Z60,MATCH(Settings!$B$13,$A$1:$Z$1,0)),DATE(VALUE(LEFT(IF(TRIM(Settings!$B$13&amp;"")="","",IFERROR(TRIM(INDEX($A60:$Z60,MATCH(Settings!$B$13,$A$1:$Z$1,0))&amp;""),"")),4)),VALUE(MID(IF(TRIM(Settings!$B$13&amp;"")="","",IFERROR(TRIM(INDEX($A60:$Z60,MATCH(Settings!$B$13,$A$1:$Z$1,0))&amp;""),"")),6,2)),VALUE(MID(IF(TRIM(Settings!$B$13&amp;"")="","",IFERROR(TRIM(INDEX($A60:$Z60,MATCH(Settings!$B$13,$A$1:$Z$1,0))&amp;""),"")),9,2)))+TIME(VALUE(MID(IF(TRIM(Settings!$B$13&amp;"")="","",IFERROR(TRIM(INDEX($A60:$Z60,MATCH(Settings!$B$13,$A$1:$Z$1,0))&amp;""),"")),12,2)),VALUE(MID(IF(TRIM(Settings!$B$13&amp;"")="","",IFERROR(TRIM(INDEX($A60:$Z60,MATCH(Settings!$B$13,$A$1:$Z$1,0))&amp;""),"")),15,2)),VALUE(MID(IF(TRIM(Settings!$B$13&amp;"")="","",IFERROR(TRIM(INDEX($A60:$Z60,MATCH(Settings!$B$13,$A$1:$Z$1,0))&amp;""),"")),18,2)))))*1,0))</f>
        <v/>
      </c>
      <c r="AE60" s="34">
        <f>IF(COUNTA($A60:$Z60)=0,"",IF($AB60&lt;&gt;"",$AB60,IF($AC60="","",IFERROR(INDEX('Guest list'!$A$3:$A$252,MATCH($AC60,'Guest list'!$B$3:$B$252,0))&amp;"",""))))</f>
        <v/>
      </c>
      <c r="AF60" s="34">
        <f>IF(COUNTA($A60:$Z60)=0,"",IF($AB60&lt;&gt;"",IF(COUNTIF('Guest list'!$A$3:$A$252,$AB60)&gt;0,"Code","Code not on list"),IF($AE60&lt;&gt;"","Name","No match")))</f>
        <v/>
      </c>
      <c r="AG60" s="34">
        <f>IF($AE60="","",IF(SUMPRODUCT(($AE$2:$AE$301=$AE60)*(($AD$2:$AD$301&gt;$AD60)*1+($AD$2:$AD$301=$AD60)*(ROW($AE$2:$AE$301)&gt;ROW($AE60))))=0,$AE60,""))</f>
        <v/>
      </c>
      <c r="AH60" s="34">
        <f>IF(TRIM(Settings!$B$5&amp;"")="","",IFERROR(TRIM(INDEX($A60:$Z60,MATCH(Settings!$B$5,$A$1:$Z$1,0))&amp;""),""))</f>
        <v/>
      </c>
      <c r="AI60" s="34">
        <f>IF($AH60="","",IF(UPPER($AH60)=UPPER(TRIM(Settings!$B$6&amp;"")),"Yes","No"))</f>
        <v/>
      </c>
      <c r="AJ60" s="34">
        <f>IFERROR(VALUE(IF(TRIM(Settings!$B$7&amp;"")="","",IFERROR(TRIM(INDEX($A60:$Z60,MATCH(Settings!$B$7,$A$1:$Z$1,0))&amp;""),""))),"")</f>
        <v/>
      </c>
      <c r="AK60" s="34">
        <f>IF(TRIM(Settings!$B$10&amp;"")="","",IFERROR(TRIM(INDEX($A60:$Z60,MATCH(Settings!$B$10,$A$1:$Z$1,0))&amp;""),""))</f>
        <v/>
      </c>
      <c r="AL60" s="34">
        <f>IF(TRIM(Settings!$B$9&amp;"")="","",IFERROR(TRIM(INDEX($A60:$Z60,MATCH(Settings!$B$9,$A$1:$Z$1,0))&amp;""),""))</f>
        <v/>
      </c>
      <c r="AM60" s="34">
        <f>IF(TRIM(Settings!$B$11&amp;"")="","",IFERROR(TRIM(INDEX($A60:$Z60,MATCH(Settings!$B$11,$A$1:$Z$1,0))&amp;""),""))</f>
        <v/>
      </c>
      <c r="AN60" s="34">
        <f>IF(TRIM(Settings!$B$12&amp;"")="","",IFERROR(TRIM(INDEX($A60:$Z60,MATCH(Settings!$B$12,$A$1:$Z$1,0))&amp;""),""))</f>
        <v/>
      </c>
      <c r="AO60" s="34">
        <f>IF($AI60="Yes",MAX(1+IF($AK60&lt;&gt;"",1,0),N($AJ60)+IF(UPPER(TRIM(Settings!$B$8&amp;""))="N",1,0)),IF($AI60="No",0,""))</f>
        <v/>
      </c>
    </row>
    <row r="61">
      <c r="AB61" s="34">
        <f>IF(TRIM(Settings!$B$3&amp;"")="","",IFERROR(TRIM(INDEX($A61:$Z61,MATCH(Settings!$B$3,$A$1:$Z$1,0))&amp;""),""))</f>
        <v/>
      </c>
      <c r="AC61" s="34">
        <f>IF(TRIM(Settings!$B$4&amp;"")="","",IFERROR(TRIM(INDEX($A61:$Z61,MATCH(Settings!$B$4,$A$1:$Z$1,0))&amp;""),""))</f>
        <v/>
      </c>
      <c r="AD61" s="35">
        <f>IF(COUNTA($A61:$Z61)=0,0,IFERROR((IF(ISNUMBER(INDEX($A61:$Z61,MATCH(Settings!$B$13,$A$1:$Z$1,0))),INDEX($A61:$Z61,MATCH(Settings!$B$13,$A$1:$Z$1,0)),DATE(VALUE(LEFT(IF(TRIM(Settings!$B$13&amp;"")="","",IFERROR(TRIM(INDEX($A61:$Z61,MATCH(Settings!$B$13,$A$1:$Z$1,0))&amp;""),"")),4)),VALUE(MID(IF(TRIM(Settings!$B$13&amp;"")="","",IFERROR(TRIM(INDEX($A61:$Z61,MATCH(Settings!$B$13,$A$1:$Z$1,0))&amp;""),"")),6,2)),VALUE(MID(IF(TRIM(Settings!$B$13&amp;"")="","",IFERROR(TRIM(INDEX($A61:$Z61,MATCH(Settings!$B$13,$A$1:$Z$1,0))&amp;""),"")),9,2)))+TIME(VALUE(MID(IF(TRIM(Settings!$B$13&amp;"")="","",IFERROR(TRIM(INDEX($A61:$Z61,MATCH(Settings!$B$13,$A$1:$Z$1,0))&amp;""),"")),12,2)),VALUE(MID(IF(TRIM(Settings!$B$13&amp;"")="","",IFERROR(TRIM(INDEX($A61:$Z61,MATCH(Settings!$B$13,$A$1:$Z$1,0))&amp;""),"")),15,2)),VALUE(MID(IF(TRIM(Settings!$B$13&amp;"")="","",IFERROR(TRIM(INDEX($A61:$Z61,MATCH(Settings!$B$13,$A$1:$Z$1,0))&amp;""),"")),18,2)))))*1,0))</f>
        <v/>
      </c>
      <c r="AE61" s="34">
        <f>IF(COUNTA($A61:$Z61)=0,"",IF($AB61&lt;&gt;"",$AB61,IF($AC61="","",IFERROR(INDEX('Guest list'!$A$3:$A$252,MATCH($AC61,'Guest list'!$B$3:$B$252,0))&amp;"",""))))</f>
        <v/>
      </c>
      <c r="AF61" s="34">
        <f>IF(COUNTA($A61:$Z61)=0,"",IF($AB61&lt;&gt;"",IF(COUNTIF('Guest list'!$A$3:$A$252,$AB61)&gt;0,"Code","Code not on list"),IF($AE61&lt;&gt;"","Name","No match")))</f>
        <v/>
      </c>
      <c r="AG61" s="34">
        <f>IF($AE61="","",IF(SUMPRODUCT(($AE$2:$AE$301=$AE61)*(($AD$2:$AD$301&gt;$AD61)*1+($AD$2:$AD$301=$AD61)*(ROW($AE$2:$AE$301)&gt;ROW($AE61))))=0,$AE61,""))</f>
        <v/>
      </c>
      <c r="AH61" s="34">
        <f>IF(TRIM(Settings!$B$5&amp;"")="","",IFERROR(TRIM(INDEX($A61:$Z61,MATCH(Settings!$B$5,$A$1:$Z$1,0))&amp;""),""))</f>
        <v/>
      </c>
      <c r="AI61" s="34">
        <f>IF($AH61="","",IF(UPPER($AH61)=UPPER(TRIM(Settings!$B$6&amp;"")),"Yes","No"))</f>
        <v/>
      </c>
      <c r="AJ61" s="34">
        <f>IFERROR(VALUE(IF(TRIM(Settings!$B$7&amp;"")="","",IFERROR(TRIM(INDEX($A61:$Z61,MATCH(Settings!$B$7,$A$1:$Z$1,0))&amp;""),""))),"")</f>
        <v/>
      </c>
      <c r="AK61" s="34">
        <f>IF(TRIM(Settings!$B$10&amp;"")="","",IFERROR(TRIM(INDEX($A61:$Z61,MATCH(Settings!$B$10,$A$1:$Z$1,0))&amp;""),""))</f>
        <v/>
      </c>
      <c r="AL61" s="34">
        <f>IF(TRIM(Settings!$B$9&amp;"")="","",IFERROR(TRIM(INDEX($A61:$Z61,MATCH(Settings!$B$9,$A$1:$Z$1,0))&amp;""),""))</f>
        <v/>
      </c>
      <c r="AM61" s="34">
        <f>IF(TRIM(Settings!$B$11&amp;"")="","",IFERROR(TRIM(INDEX($A61:$Z61,MATCH(Settings!$B$11,$A$1:$Z$1,0))&amp;""),""))</f>
        <v/>
      </c>
      <c r="AN61" s="34">
        <f>IF(TRIM(Settings!$B$12&amp;"")="","",IFERROR(TRIM(INDEX($A61:$Z61,MATCH(Settings!$B$12,$A$1:$Z$1,0))&amp;""),""))</f>
        <v/>
      </c>
      <c r="AO61" s="34">
        <f>IF($AI61="Yes",MAX(1+IF($AK61&lt;&gt;"",1,0),N($AJ61)+IF(UPPER(TRIM(Settings!$B$8&amp;""))="N",1,0)),IF($AI61="No",0,""))</f>
        <v/>
      </c>
    </row>
    <row r="62">
      <c r="AB62" s="34">
        <f>IF(TRIM(Settings!$B$3&amp;"")="","",IFERROR(TRIM(INDEX($A62:$Z62,MATCH(Settings!$B$3,$A$1:$Z$1,0))&amp;""),""))</f>
        <v/>
      </c>
      <c r="AC62" s="34">
        <f>IF(TRIM(Settings!$B$4&amp;"")="","",IFERROR(TRIM(INDEX($A62:$Z62,MATCH(Settings!$B$4,$A$1:$Z$1,0))&amp;""),""))</f>
        <v/>
      </c>
      <c r="AD62" s="35">
        <f>IF(COUNTA($A62:$Z62)=0,0,IFERROR((IF(ISNUMBER(INDEX($A62:$Z62,MATCH(Settings!$B$13,$A$1:$Z$1,0))),INDEX($A62:$Z62,MATCH(Settings!$B$13,$A$1:$Z$1,0)),DATE(VALUE(LEFT(IF(TRIM(Settings!$B$13&amp;"")="","",IFERROR(TRIM(INDEX($A62:$Z62,MATCH(Settings!$B$13,$A$1:$Z$1,0))&amp;""),"")),4)),VALUE(MID(IF(TRIM(Settings!$B$13&amp;"")="","",IFERROR(TRIM(INDEX($A62:$Z62,MATCH(Settings!$B$13,$A$1:$Z$1,0))&amp;""),"")),6,2)),VALUE(MID(IF(TRIM(Settings!$B$13&amp;"")="","",IFERROR(TRIM(INDEX($A62:$Z62,MATCH(Settings!$B$13,$A$1:$Z$1,0))&amp;""),"")),9,2)))+TIME(VALUE(MID(IF(TRIM(Settings!$B$13&amp;"")="","",IFERROR(TRIM(INDEX($A62:$Z62,MATCH(Settings!$B$13,$A$1:$Z$1,0))&amp;""),"")),12,2)),VALUE(MID(IF(TRIM(Settings!$B$13&amp;"")="","",IFERROR(TRIM(INDEX($A62:$Z62,MATCH(Settings!$B$13,$A$1:$Z$1,0))&amp;""),"")),15,2)),VALUE(MID(IF(TRIM(Settings!$B$13&amp;"")="","",IFERROR(TRIM(INDEX($A62:$Z62,MATCH(Settings!$B$13,$A$1:$Z$1,0))&amp;""),"")),18,2)))))*1,0))</f>
        <v/>
      </c>
      <c r="AE62" s="34">
        <f>IF(COUNTA($A62:$Z62)=0,"",IF($AB62&lt;&gt;"",$AB62,IF($AC62="","",IFERROR(INDEX('Guest list'!$A$3:$A$252,MATCH($AC62,'Guest list'!$B$3:$B$252,0))&amp;"",""))))</f>
        <v/>
      </c>
      <c r="AF62" s="34">
        <f>IF(COUNTA($A62:$Z62)=0,"",IF($AB62&lt;&gt;"",IF(COUNTIF('Guest list'!$A$3:$A$252,$AB62)&gt;0,"Code","Code not on list"),IF($AE62&lt;&gt;"","Name","No match")))</f>
        <v/>
      </c>
      <c r="AG62" s="34">
        <f>IF($AE62="","",IF(SUMPRODUCT(($AE$2:$AE$301=$AE62)*(($AD$2:$AD$301&gt;$AD62)*1+($AD$2:$AD$301=$AD62)*(ROW($AE$2:$AE$301)&gt;ROW($AE62))))=0,$AE62,""))</f>
        <v/>
      </c>
      <c r="AH62" s="34">
        <f>IF(TRIM(Settings!$B$5&amp;"")="","",IFERROR(TRIM(INDEX($A62:$Z62,MATCH(Settings!$B$5,$A$1:$Z$1,0))&amp;""),""))</f>
        <v/>
      </c>
      <c r="AI62" s="34">
        <f>IF($AH62="","",IF(UPPER($AH62)=UPPER(TRIM(Settings!$B$6&amp;"")),"Yes","No"))</f>
        <v/>
      </c>
      <c r="AJ62" s="34">
        <f>IFERROR(VALUE(IF(TRIM(Settings!$B$7&amp;"")="","",IFERROR(TRIM(INDEX($A62:$Z62,MATCH(Settings!$B$7,$A$1:$Z$1,0))&amp;""),""))),"")</f>
        <v/>
      </c>
      <c r="AK62" s="34">
        <f>IF(TRIM(Settings!$B$10&amp;"")="","",IFERROR(TRIM(INDEX($A62:$Z62,MATCH(Settings!$B$10,$A$1:$Z$1,0))&amp;""),""))</f>
        <v/>
      </c>
      <c r="AL62" s="34">
        <f>IF(TRIM(Settings!$B$9&amp;"")="","",IFERROR(TRIM(INDEX($A62:$Z62,MATCH(Settings!$B$9,$A$1:$Z$1,0))&amp;""),""))</f>
        <v/>
      </c>
      <c r="AM62" s="34">
        <f>IF(TRIM(Settings!$B$11&amp;"")="","",IFERROR(TRIM(INDEX($A62:$Z62,MATCH(Settings!$B$11,$A$1:$Z$1,0))&amp;""),""))</f>
        <v/>
      </c>
      <c r="AN62" s="34">
        <f>IF(TRIM(Settings!$B$12&amp;"")="","",IFERROR(TRIM(INDEX($A62:$Z62,MATCH(Settings!$B$12,$A$1:$Z$1,0))&amp;""),""))</f>
        <v/>
      </c>
      <c r="AO62" s="34">
        <f>IF($AI62="Yes",MAX(1+IF($AK62&lt;&gt;"",1,0),N($AJ62)+IF(UPPER(TRIM(Settings!$B$8&amp;""))="N",1,0)),IF($AI62="No",0,""))</f>
        <v/>
      </c>
    </row>
    <row r="63">
      <c r="AB63" s="34">
        <f>IF(TRIM(Settings!$B$3&amp;"")="","",IFERROR(TRIM(INDEX($A63:$Z63,MATCH(Settings!$B$3,$A$1:$Z$1,0))&amp;""),""))</f>
        <v/>
      </c>
      <c r="AC63" s="34">
        <f>IF(TRIM(Settings!$B$4&amp;"")="","",IFERROR(TRIM(INDEX($A63:$Z63,MATCH(Settings!$B$4,$A$1:$Z$1,0))&amp;""),""))</f>
        <v/>
      </c>
      <c r="AD63" s="35">
        <f>IF(COUNTA($A63:$Z63)=0,0,IFERROR((IF(ISNUMBER(INDEX($A63:$Z63,MATCH(Settings!$B$13,$A$1:$Z$1,0))),INDEX($A63:$Z63,MATCH(Settings!$B$13,$A$1:$Z$1,0)),DATE(VALUE(LEFT(IF(TRIM(Settings!$B$13&amp;"")="","",IFERROR(TRIM(INDEX($A63:$Z63,MATCH(Settings!$B$13,$A$1:$Z$1,0))&amp;""),"")),4)),VALUE(MID(IF(TRIM(Settings!$B$13&amp;"")="","",IFERROR(TRIM(INDEX($A63:$Z63,MATCH(Settings!$B$13,$A$1:$Z$1,0))&amp;""),"")),6,2)),VALUE(MID(IF(TRIM(Settings!$B$13&amp;"")="","",IFERROR(TRIM(INDEX($A63:$Z63,MATCH(Settings!$B$13,$A$1:$Z$1,0))&amp;""),"")),9,2)))+TIME(VALUE(MID(IF(TRIM(Settings!$B$13&amp;"")="","",IFERROR(TRIM(INDEX($A63:$Z63,MATCH(Settings!$B$13,$A$1:$Z$1,0))&amp;""),"")),12,2)),VALUE(MID(IF(TRIM(Settings!$B$13&amp;"")="","",IFERROR(TRIM(INDEX($A63:$Z63,MATCH(Settings!$B$13,$A$1:$Z$1,0))&amp;""),"")),15,2)),VALUE(MID(IF(TRIM(Settings!$B$13&amp;"")="","",IFERROR(TRIM(INDEX($A63:$Z63,MATCH(Settings!$B$13,$A$1:$Z$1,0))&amp;""),"")),18,2)))))*1,0))</f>
        <v/>
      </c>
      <c r="AE63" s="34">
        <f>IF(COUNTA($A63:$Z63)=0,"",IF($AB63&lt;&gt;"",$AB63,IF($AC63="","",IFERROR(INDEX('Guest list'!$A$3:$A$252,MATCH($AC63,'Guest list'!$B$3:$B$252,0))&amp;"",""))))</f>
        <v/>
      </c>
      <c r="AF63" s="34">
        <f>IF(COUNTA($A63:$Z63)=0,"",IF($AB63&lt;&gt;"",IF(COUNTIF('Guest list'!$A$3:$A$252,$AB63)&gt;0,"Code","Code not on list"),IF($AE63&lt;&gt;"","Name","No match")))</f>
        <v/>
      </c>
      <c r="AG63" s="34">
        <f>IF($AE63="","",IF(SUMPRODUCT(($AE$2:$AE$301=$AE63)*(($AD$2:$AD$301&gt;$AD63)*1+($AD$2:$AD$301=$AD63)*(ROW($AE$2:$AE$301)&gt;ROW($AE63))))=0,$AE63,""))</f>
        <v/>
      </c>
      <c r="AH63" s="34">
        <f>IF(TRIM(Settings!$B$5&amp;"")="","",IFERROR(TRIM(INDEX($A63:$Z63,MATCH(Settings!$B$5,$A$1:$Z$1,0))&amp;""),""))</f>
        <v/>
      </c>
      <c r="AI63" s="34">
        <f>IF($AH63="","",IF(UPPER($AH63)=UPPER(TRIM(Settings!$B$6&amp;"")),"Yes","No"))</f>
        <v/>
      </c>
      <c r="AJ63" s="34">
        <f>IFERROR(VALUE(IF(TRIM(Settings!$B$7&amp;"")="","",IFERROR(TRIM(INDEX($A63:$Z63,MATCH(Settings!$B$7,$A$1:$Z$1,0))&amp;""),""))),"")</f>
        <v/>
      </c>
      <c r="AK63" s="34">
        <f>IF(TRIM(Settings!$B$10&amp;"")="","",IFERROR(TRIM(INDEX($A63:$Z63,MATCH(Settings!$B$10,$A$1:$Z$1,0))&amp;""),""))</f>
        <v/>
      </c>
      <c r="AL63" s="34">
        <f>IF(TRIM(Settings!$B$9&amp;"")="","",IFERROR(TRIM(INDEX($A63:$Z63,MATCH(Settings!$B$9,$A$1:$Z$1,0))&amp;""),""))</f>
        <v/>
      </c>
      <c r="AM63" s="34">
        <f>IF(TRIM(Settings!$B$11&amp;"")="","",IFERROR(TRIM(INDEX($A63:$Z63,MATCH(Settings!$B$11,$A$1:$Z$1,0))&amp;""),""))</f>
        <v/>
      </c>
      <c r="AN63" s="34">
        <f>IF(TRIM(Settings!$B$12&amp;"")="","",IFERROR(TRIM(INDEX($A63:$Z63,MATCH(Settings!$B$12,$A$1:$Z$1,0))&amp;""),""))</f>
        <v/>
      </c>
      <c r="AO63" s="34">
        <f>IF($AI63="Yes",MAX(1+IF($AK63&lt;&gt;"",1,0),N($AJ63)+IF(UPPER(TRIM(Settings!$B$8&amp;""))="N",1,0)),IF($AI63="No",0,""))</f>
        <v/>
      </c>
    </row>
    <row r="64">
      <c r="AB64" s="34">
        <f>IF(TRIM(Settings!$B$3&amp;"")="","",IFERROR(TRIM(INDEX($A64:$Z64,MATCH(Settings!$B$3,$A$1:$Z$1,0))&amp;""),""))</f>
        <v/>
      </c>
      <c r="AC64" s="34">
        <f>IF(TRIM(Settings!$B$4&amp;"")="","",IFERROR(TRIM(INDEX($A64:$Z64,MATCH(Settings!$B$4,$A$1:$Z$1,0))&amp;""),""))</f>
        <v/>
      </c>
      <c r="AD64" s="35">
        <f>IF(COUNTA($A64:$Z64)=0,0,IFERROR((IF(ISNUMBER(INDEX($A64:$Z64,MATCH(Settings!$B$13,$A$1:$Z$1,0))),INDEX($A64:$Z64,MATCH(Settings!$B$13,$A$1:$Z$1,0)),DATE(VALUE(LEFT(IF(TRIM(Settings!$B$13&amp;"")="","",IFERROR(TRIM(INDEX($A64:$Z64,MATCH(Settings!$B$13,$A$1:$Z$1,0))&amp;""),"")),4)),VALUE(MID(IF(TRIM(Settings!$B$13&amp;"")="","",IFERROR(TRIM(INDEX($A64:$Z64,MATCH(Settings!$B$13,$A$1:$Z$1,0))&amp;""),"")),6,2)),VALUE(MID(IF(TRIM(Settings!$B$13&amp;"")="","",IFERROR(TRIM(INDEX($A64:$Z64,MATCH(Settings!$B$13,$A$1:$Z$1,0))&amp;""),"")),9,2)))+TIME(VALUE(MID(IF(TRIM(Settings!$B$13&amp;"")="","",IFERROR(TRIM(INDEX($A64:$Z64,MATCH(Settings!$B$13,$A$1:$Z$1,0))&amp;""),"")),12,2)),VALUE(MID(IF(TRIM(Settings!$B$13&amp;"")="","",IFERROR(TRIM(INDEX($A64:$Z64,MATCH(Settings!$B$13,$A$1:$Z$1,0))&amp;""),"")),15,2)),VALUE(MID(IF(TRIM(Settings!$B$13&amp;"")="","",IFERROR(TRIM(INDEX($A64:$Z64,MATCH(Settings!$B$13,$A$1:$Z$1,0))&amp;""),"")),18,2)))))*1,0))</f>
        <v/>
      </c>
      <c r="AE64" s="34">
        <f>IF(COUNTA($A64:$Z64)=0,"",IF($AB64&lt;&gt;"",$AB64,IF($AC64="","",IFERROR(INDEX('Guest list'!$A$3:$A$252,MATCH($AC64,'Guest list'!$B$3:$B$252,0))&amp;"",""))))</f>
        <v/>
      </c>
      <c r="AF64" s="34">
        <f>IF(COUNTA($A64:$Z64)=0,"",IF($AB64&lt;&gt;"",IF(COUNTIF('Guest list'!$A$3:$A$252,$AB64)&gt;0,"Code","Code not on list"),IF($AE64&lt;&gt;"","Name","No match")))</f>
        <v/>
      </c>
      <c r="AG64" s="34">
        <f>IF($AE64="","",IF(SUMPRODUCT(($AE$2:$AE$301=$AE64)*(($AD$2:$AD$301&gt;$AD64)*1+($AD$2:$AD$301=$AD64)*(ROW($AE$2:$AE$301)&gt;ROW($AE64))))=0,$AE64,""))</f>
        <v/>
      </c>
      <c r="AH64" s="34">
        <f>IF(TRIM(Settings!$B$5&amp;"")="","",IFERROR(TRIM(INDEX($A64:$Z64,MATCH(Settings!$B$5,$A$1:$Z$1,0))&amp;""),""))</f>
        <v/>
      </c>
      <c r="AI64" s="34">
        <f>IF($AH64="","",IF(UPPER($AH64)=UPPER(TRIM(Settings!$B$6&amp;"")),"Yes","No"))</f>
        <v/>
      </c>
      <c r="AJ64" s="34">
        <f>IFERROR(VALUE(IF(TRIM(Settings!$B$7&amp;"")="","",IFERROR(TRIM(INDEX($A64:$Z64,MATCH(Settings!$B$7,$A$1:$Z$1,0))&amp;""),""))),"")</f>
        <v/>
      </c>
      <c r="AK64" s="34">
        <f>IF(TRIM(Settings!$B$10&amp;"")="","",IFERROR(TRIM(INDEX($A64:$Z64,MATCH(Settings!$B$10,$A$1:$Z$1,0))&amp;""),""))</f>
        <v/>
      </c>
      <c r="AL64" s="34">
        <f>IF(TRIM(Settings!$B$9&amp;"")="","",IFERROR(TRIM(INDEX($A64:$Z64,MATCH(Settings!$B$9,$A$1:$Z$1,0))&amp;""),""))</f>
        <v/>
      </c>
      <c r="AM64" s="34">
        <f>IF(TRIM(Settings!$B$11&amp;"")="","",IFERROR(TRIM(INDEX($A64:$Z64,MATCH(Settings!$B$11,$A$1:$Z$1,0))&amp;""),""))</f>
        <v/>
      </c>
      <c r="AN64" s="34">
        <f>IF(TRIM(Settings!$B$12&amp;"")="","",IFERROR(TRIM(INDEX($A64:$Z64,MATCH(Settings!$B$12,$A$1:$Z$1,0))&amp;""),""))</f>
        <v/>
      </c>
      <c r="AO64" s="34">
        <f>IF($AI64="Yes",MAX(1+IF($AK64&lt;&gt;"",1,0),N($AJ64)+IF(UPPER(TRIM(Settings!$B$8&amp;""))="N",1,0)),IF($AI64="No",0,""))</f>
        <v/>
      </c>
    </row>
    <row r="65">
      <c r="AB65" s="34">
        <f>IF(TRIM(Settings!$B$3&amp;"")="","",IFERROR(TRIM(INDEX($A65:$Z65,MATCH(Settings!$B$3,$A$1:$Z$1,0))&amp;""),""))</f>
        <v/>
      </c>
      <c r="AC65" s="34">
        <f>IF(TRIM(Settings!$B$4&amp;"")="","",IFERROR(TRIM(INDEX($A65:$Z65,MATCH(Settings!$B$4,$A$1:$Z$1,0))&amp;""),""))</f>
        <v/>
      </c>
      <c r="AD65" s="35">
        <f>IF(COUNTA($A65:$Z65)=0,0,IFERROR((IF(ISNUMBER(INDEX($A65:$Z65,MATCH(Settings!$B$13,$A$1:$Z$1,0))),INDEX($A65:$Z65,MATCH(Settings!$B$13,$A$1:$Z$1,0)),DATE(VALUE(LEFT(IF(TRIM(Settings!$B$13&amp;"")="","",IFERROR(TRIM(INDEX($A65:$Z65,MATCH(Settings!$B$13,$A$1:$Z$1,0))&amp;""),"")),4)),VALUE(MID(IF(TRIM(Settings!$B$13&amp;"")="","",IFERROR(TRIM(INDEX($A65:$Z65,MATCH(Settings!$B$13,$A$1:$Z$1,0))&amp;""),"")),6,2)),VALUE(MID(IF(TRIM(Settings!$B$13&amp;"")="","",IFERROR(TRIM(INDEX($A65:$Z65,MATCH(Settings!$B$13,$A$1:$Z$1,0))&amp;""),"")),9,2)))+TIME(VALUE(MID(IF(TRIM(Settings!$B$13&amp;"")="","",IFERROR(TRIM(INDEX($A65:$Z65,MATCH(Settings!$B$13,$A$1:$Z$1,0))&amp;""),"")),12,2)),VALUE(MID(IF(TRIM(Settings!$B$13&amp;"")="","",IFERROR(TRIM(INDEX($A65:$Z65,MATCH(Settings!$B$13,$A$1:$Z$1,0))&amp;""),"")),15,2)),VALUE(MID(IF(TRIM(Settings!$B$13&amp;"")="","",IFERROR(TRIM(INDEX($A65:$Z65,MATCH(Settings!$B$13,$A$1:$Z$1,0))&amp;""),"")),18,2)))))*1,0))</f>
        <v/>
      </c>
      <c r="AE65" s="34">
        <f>IF(COUNTA($A65:$Z65)=0,"",IF($AB65&lt;&gt;"",$AB65,IF($AC65="","",IFERROR(INDEX('Guest list'!$A$3:$A$252,MATCH($AC65,'Guest list'!$B$3:$B$252,0))&amp;"",""))))</f>
        <v/>
      </c>
      <c r="AF65" s="34">
        <f>IF(COUNTA($A65:$Z65)=0,"",IF($AB65&lt;&gt;"",IF(COUNTIF('Guest list'!$A$3:$A$252,$AB65)&gt;0,"Code","Code not on list"),IF($AE65&lt;&gt;"","Name","No match")))</f>
        <v/>
      </c>
      <c r="AG65" s="34">
        <f>IF($AE65="","",IF(SUMPRODUCT(($AE$2:$AE$301=$AE65)*(($AD$2:$AD$301&gt;$AD65)*1+($AD$2:$AD$301=$AD65)*(ROW($AE$2:$AE$301)&gt;ROW($AE65))))=0,$AE65,""))</f>
        <v/>
      </c>
      <c r="AH65" s="34">
        <f>IF(TRIM(Settings!$B$5&amp;"")="","",IFERROR(TRIM(INDEX($A65:$Z65,MATCH(Settings!$B$5,$A$1:$Z$1,0))&amp;""),""))</f>
        <v/>
      </c>
      <c r="AI65" s="34">
        <f>IF($AH65="","",IF(UPPER($AH65)=UPPER(TRIM(Settings!$B$6&amp;"")),"Yes","No"))</f>
        <v/>
      </c>
      <c r="AJ65" s="34">
        <f>IFERROR(VALUE(IF(TRIM(Settings!$B$7&amp;"")="","",IFERROR(TRIM(INDEX($A65:$Z65,MATCH(Settings!$B$7,$A$1:$Z$1,0))&amp;""),""))),"")</f>
        <v/>
      </c>
      <c r="AK65" s="34">
        <f>IF(TRIM(Settings!$B$10&amp;"")="","",IFERROR(TRIM(INDEX($A65:$Z65,MATCH(Settings!$B$10,$A$1:$Z$1,0))&amp;""),""))</f>
        <v/>
      </c>
      <c r="AL65" s="34">
        <f>IF(TRIM(Settings!$B$9&amp;"")="","",IFERROR(TRIM(INDEX($A65:$Z65,MATCH(Settings!$B$9,$A$1:$Z$1,0))&amp;""),""))</f>
        <v/>
      </c>
      <c r="AM65" s="34">
        <f>IF(TRIM(Settings!$B$11&amp;"")="","",IFERROR(TRIM(INDEX($A65:$Z65,MATCH(Settings!$B$11,$A$1:$Z$1,0))&amp;""),""))</f>
        <v/>
      </c>
      <c r="AN65" s="34">
        <f>IF(TRIM(Settings!$B$12&amp;"")="","",IFERROR(TRIM(INDEX($A65:$Z65,MATCH(Settings!$B$12,$A$1:$Z$1,0))&amp;""),""))</f>
        <v/>
      </c>
      <c r="AO65" s="34">
        <f>IF($AI65="Yes",MAX(1+IF($AK65&lt;&gt;"",1,0),N($AJ65)+IF(UPPER(TRIM(Settings!$B$8&amp;""))="N",1,0)),IF($AI65="No",0,""))</f>
        <v/>
      </c>
    </row>
    <row r="66">
      <c r="AB66" s="34">
        <f>IF(TRIM(Settings!$B$3&amp;"")="","",IFERROR(TRIM(INDEX($A66:$Z66,MATCH(Settings!$B$3,$A$1:$Z$1,0))&amp;""),""))</f>
        <v/>
      </c>
      <c r="AC66" s="34">
        <f>IF(TRIM(Settings!$B$4&amp;"")="","",IFERROR(TRIM(INDEX($A66:$Z66,MATCH(Settings!$B$4,$A$1:$Z$1,0))&amp;""),""))</f>
        <v/>
      </c>
      <c r="AD66" s="35">
        <f>IF(COUNTA($A66:$Z66)=0,0,IFERROR((IF(ISNUMBER(INDEX($A66:$Z66,MATCH(Settings!$B$13,$A$1:$Z$1,0))),INDEX($A66:$Z66,MATCH(Settings!$B$13,$A$1:$Z$1,0)),DATE(VALUE(LEFT(IF(TRIM(Settings!$B$13&amp;"")="","",IFERROR(TRIM(INDEX($A66:$Z66,MATCH(Settings!$B$13,$A$1:$Z$1,0))&amp;""),"")),4)),VALUE(MID(IF(TRIM(Settings!$B$13&amp;"")="","",IFERROR(TRIM(INDEX($A66:$Z66,MATCH(Settings!$B$13,$A$1:$Z$1,0))&amp;""),"")),6,2)),VALUE(MID(IF(TRIM(Settings!$B$13&amp;"")="","",IFERROR(TRIM(INDEX($A66:$Z66,MATCH(Settings!$B$13,$A$1:$Z$1,0))&amp;""),"")),9,2)))+TIME(VALUE(MID(IF(TRIM(Settings!$B$13&amp;"")="","",IFERROR(TRIM(INDEX($A66:$Z66,MATCH(Settings!$B$13,$A$1:$Z$1,0))&amp;""),"")),12,2)),VALUE(MID(IF(TRIM(Settings!$B$13&amp;"")="","",IFERROR(TRIM(INDEX($A66:$Z66,MATCH(Settings!$B$13,$A$1:$Z$1,0))&amp;""),"")),15,2)),VALUE(MID(IF(TRIM(Settings!$B$13&amp;"")="","",IFERROR(TRIM(INDEX($A66:$Z66,MATCH(Settings!$B$13,$A$1:$Z$1,0))&amp;""),"")),18,2)))))*1,0))</f>
        <v/>
      </c>
      <c r="AE66" s="34">
        <f>IF(COUNTA($A66:$Z66)=0,"",IF($AB66&lt;&gt;"",$AB66,IF($AC66="","",IFERROR(INDEX('Guest list'!$A$3:$A$252,MATCH($AC66,'Guest list'!$B$3:$B$252,0))&amp;"",""))))</f>
        <v/>
      </c>
      <c r="AF66" s="34">
        <f>IF(COUNTA($A66:$Z66)=0,"",IF($AB66&lt;&gt;"",IF(COUNTIF('Guest list'!$A$3:$A$252,$AB66)&gt;0,"Code","Code not on list"),IF($AE66&lt;&gt;"","Name","No match")))</f>
        <v/>
      </c>
      <c r="AG66" s="34">
        <f>IF($AE66="","",IF(SUMPRODUCT(($AE$2:$AE$301=$AE66)*(($AD$2:$AD$301&gt;$AD66)*1+($AD$2:$AD$301=$AD66)*(ROW($AE$2:$AE$301)&gt;ROW($AE66))))=0,$AE66,""))</f>
        <v/>
      </c>
      <c r="AH66" s="34">
        <f>IF(TRIM(Settings!$B$5&amp;"")="","",IFERROR(TRIM(INDEX($A66:$Z66,MATCH(Settings!$B$5,$A$1:$Z$1,0))&amp;""),""))</f>
        <v/>
      </c>
      <c r="AI66" s="34">
        <f>IF($AH66="","",IF(UPPER($AH66)=UPPER(TRIM(Settings!$B$6&amp;"")),"Yes","No"))</f>
        <v/>
      </c>
      <c r="AJ66" s="34">
        <f>IFERROR(VALUE(IF(TRIM(Settings!$B$7&amp;"")="","",IFERROR(TRIM(INDEX($A66:$Z66,MATCH(Settings!$B$7,$A$1:$Z$1,0))&amp;""),""))),"")</f>
        <v/>
      </c>
      <c r="AK66" s="34">
        <f>IF(TRIM(Settings!$B$10&amp;"")="","",IFERROR(TRIM(INDEX($A66:$Z66,MATCH(Settings!$B$10,$A$1:$Z$1,0))&amp;""),""))</f>
        <v/>
      </c>
      <c r="AL66" s="34">
        <f>IF(TRIM(Settings!$B$9&amp;"")="","",IFERROR(TRIM(INDEX($A66:$Z66,MATCH(Settings!$B$9,$A$1:$Z$1,0))&amp;""),""))</f>
        <v/>
      </c>
      <c r="AM66" s="34">
        <f>IF(TRIM(Settings!$B$11&amp;"")="","",IFERROR(TRIM(INDEX($A66:$Z66,MATCH(Settings!$B$11,$A$1:$Z$1,0))&amp;""),""))</f>
        <v/>
      </c>
      <c r="AN66" s="34">
        <f>IF(TRIM(Settings!$B$12&amp;"")="","",IFERROR(TRIM(INDEX($A66:$Z66,MATCH(Settings!$B$12,$A$1:$Z$1,0))&amp;""),""))</f>
        <v/>
      </c>
      <c r="AO66" s="34">
        <f>IF($AI66="Yes",MAX(1+IF($AK66&lt;&gt;"",1,0),N($AJ66)+IF(UPPER(TRIM(Settings!$B$8&amp;""))="N",1,0)),IF($AI66="No",0,""))</f>
        <v/>
      </c>
    </row>
    <row r="67">
      <c r="AB67" s="34">
        <f>IF(TRIM(Settings!$B$3&amp;"")="","",IFERROR(TRIM(INDEX($A67:$Z67,MATCH(Settings!$B$3,$A$1:$Z$1,0))&amp;""),""))</f>
        <v/>
      </c>
      <c r="AC67" s="34">
        <f>IF(TRIM(Settings!$B$4&amp;"")="","",IFERROR(TRIM(INDEX($A67:$Z67,MATCH(Settings!$B$4,$A$1:$Z$1,0))&amp;""),""))</f>
        <v/>
      </c>
      <c r="AD67" s="35">
        <f>IF(COUNTA($A67:$Z67)=0,0,IFERROR((IF(ISNUMBER(INDEX($A67:$Z67,MATCH(Settings!$B$13,$A$1:$Z$1,0))),INDEX($A67:$Z67,MATCH(Settings!$B$13,$A$1:$Z$1,0)),DATE(VALUE(LEFT(IF(TRIM(Settings!$B$13&amp;"")="","",IFERROR(TRIM(INDEX($A67:$Z67,MATCH(Settings!$B$13,$A$1:$Z$1,0))&amp;""),"")),4)),VALUE(MID(IF(TRIM(Settings!$B$13&amp;"")="","",IFERROR(TRIM(INDEX($A67:$Z67,MATCH(Settings!$B$13,$A$1:$Z$1,0))&amp;""),"")),6,2)),VALUE(MID(IF(TRIM(Settings!$B$13&amp;"")="","",IFERROR(TRIM(INDEX($A67:$Z67,MATCH(Settings!$B$13,$A$1:$Z$1,0))&amp;""),"")),9,2)))+TIME(VALUE(MID(IF(TRIM(Settings!$B$13&amp;"")="","",IFERROR(TRIM(INDEX($A67:$Z67,MATCH(Settings!$B$13,$A$1:$Z$1,0))&amp;""),"")),12,2)),VALUE(MID(IF(TRIM(Settings!$B$13&amp;"")="","",IFERROR(TRIM(INDEX($A67:$Z67,MATCH(Settings!$B$13,$A$1:$Z$1,0))&amp;""),"")),15,2)),VALUE(MID(IF(TRIM(Settings!$B$13&amp;"")="","",IFERROR(TRIM(INDEX($A67:$Z67,MATCH(Settings!$B$13,$A$1:$Z$1,0))&amp;""),"")),18,2)))))*1,0))</f>
        <v/>
      </c>
      <c r="AE67" s="34">
        <f>IF(COUNTA($A67:$Z67)=0,"",IF($AB67&lt;&gt;"",$AB67,IF($AC67="","",IFERROR(INDEX('Guest list'!$A$3:$A$252,MATCH($AC67,'Guest list'!$B$3:$B$252,0))&amp;"",""))))</f>
        <v/>
      </c>
      <c r="AF67" s="34">
        <f>IF(COUNTA($A67:$Z67)=0,"",IF($AB67&lt;&gt;"",IF(COUNTIF('Guest list'!$A$3:$A$252,$AB67)&gt;0,"Code","Code not on list"),IF($AE67&lt;&gt;"","Name","No match")))</f>
        <v/>
      </c>
      <c r="AG67" s="34">
        <f>IF($AE67="","",IF(SUMPRODUCT(($AE$2:$AE$301=$AE67)*(($AD$2:$AD$301&gt;$AD67)*1+($AD$2:$AD$301=$AD67)*(ROW($AE$2:$AE$301)&gt;ROW($AE67))))=0,$AE67,""))</f>
        <v/>
      </c>
      <c r="AH67" s="34">
        <f>IF(TRIM(Settings!$B$5&amp;"")="","",IFERROR(TRIM(INDEX($A67:$Z67,MATCH(Settings!$B$5,$A$1:$Z$1,0))&amp;""),""))</f>
        <v/>
      </c>
      <c r="AI67" s="34">
        <f>IF($AH67="","",IF(UPPER($AH67)=UPPER(TRIM(Settings!$B$6&amp;"")),"Yes","No"))</f>
        <v/>
      </c>
      <c r="AJ67" s="34">
        <f>IFERROR(VALUE(IF(TRIM(Settings!$B$7&amp;"")="","",IFERROR(TRIM(INDEX($A67:$Z67,MATCH(Settings!$B$7,$A$1:$Z$1,0))&amp;""),""))),"")</f>
        <v/>
      </c>
      <c r="AK67" s="34">
        <f>IF(TRIM(Settings!$B$10&amp;"")="","",IFERROR(TRIM(INDEX($A67:$Z67,MATCH(Settings!$B$10,$A$1:$Z$1,0))&amp;""),""))</f>
        <v/>
      </c>
      <c r="AL67" s="34">
        <f>IF(TRIM(Settings!$B$9&amp;"")="","",IFERROR(TRIM(INDEX($A67:$Z67,MATCH(Settings!$B$9,$A$1:$Z$1,0))&amp;""),""))</f>
        <v/>
      </c>
      <c r="AM67" s="34">
        <f>IF(TRIM(Settings!$B$11&amp;"")="","",IFERROR(TRIM(INDEX($A67:$Z67,MATCH(Settings!$B$11,$A$1:$Z$1,0))&amp;""),""))</f>
        <v/>
      </c>
      <c r="AN67" s="34">
        <f>IF(TRIM(Settings!$B$12&amp;"")="","",IFERROR(TRIM(INDEX($A67:$Z67,MATCH(Settings!$B$12,$A$1:$Z$1,0))&amp;""),""))</f>
        <v/>
      </c>
      <c r="AO67" s="34">
        <f>IF($AI67="Yes",MAX(1+IF($AK67&lt;&gt;"",1,0),N($AJ67)+IF(UPPER(TRIM(Settings!$B$8&amp;""))="N",1,0)),IF($AI67="No",0,""))</f>
        <v/>
      </c>
    </row>
    <row r="68">
      <c r="AB68" s="34">
        <f>IF(TRIM(Settings!$B$3&amp;"")="","",IFERROR(TRIM(INDEX($A68:$Z68,MATCH(Settings!$B$3,$A$1:$Z$1,0))&amp;""),""))</f>
        <v/>
      </c>
      <c r="AC68" s="34">
        <f>IF(TRIM(Settings!$B$4&amp;"")="","",IFERROR(TRIM(INDEX($A68:$Z68,MATCH(Settings!$B$4,$A$1:$Z$1,0))&amp;""),""))</f>
        <v/>
      </c>
      <c r="AD68" s="35">
        <f>IF(COUNTA($A68:$Z68)=0,0,IFERROR((IF(ISNUMBER(INDEX($A68:$Z68,MATCH(Settings!$B$13,$A$1:$Z$1,0))),INDEX($A68:$Z68,MATCH(Settings!$B$13,$A$1:$Z$1,0)),DATE(VALUE(LEFT(IF(TRIM(Settings!$B$13&amp;"")="","",IFERROR(TRIM(INDEX($A68:$Z68,MATCH(Settings!$B$13,$A$1:$Z$1,0))&amp;""),"")),4)),VALUE(MID(IF(TRIM(Settings!$B$13&amp;"")="","",IFERROR(TRIM(INDEX($A68:$Z68,MATCH(Settings!$B$13,$A$1:$Z$1,0))&amp;""),"")),6,2)),VALUE(MID(IF(TRIM(Settings!$B$13&amp;"")="","",IFERROR(TRIM(INDEX($A68:$Z68,MATCH(Settings!$B$13,$A$1:$Z$1,0))&amp;""),"")),9,2)))+TIME(VALUE(MID(IF(TRIM(Settings!$B$13&amp;"")="","",IFERROR(TRIM(INDEX($A68:$Z68,MATCH(Settings!$B$13,$A$1:$Z$1,0))&amp;""),"")),12,2)),VALUE(MID(IF(TRIM(Settings!$B$13&amp;"")="","",IFERROR(TRIM(INDEX($A68:$Z68,MATCH(Settings!$B$13,$A$1:$Z$1,0))&amp;""),"")),15,2)),VALUE(MID(IF(TRIM(Settings!$B$13&amp;"")="","",IFERROR(TRIM(INDEX($A68:$Z68,MATCH(Settings!$B$13,$A$1:$Z$1,0))&amp;""),"")),18,2)))))*1,0))</f>
        <v/>
      </c>
      <c r="AE68" s="34">
        <f>IF(COUNTA($A68:$Z68)=0,"",IF($AB68&lt;&gt;"",$AB68,IF($AC68="","",IFERROR(INDEX('Guest list'!$A$3:$A$252,MATCH($AC68,'Guest list'!$B$3:$B$252,0))&amp;"",""))))</f>
        <v/>
      </c>
      <c r="AF68" s="34">
        <f>IF(COUNTA($A68:$Z68)=0,"",IF($AB68&lt;&gt;"",IF(COUNTIF('Guest list'!$A$3:$A$252,$AB68)&gt;0,"Code","Code not on list"),IF($AE68&lt;&gt;"","Name","No match")))</f>
        <v/>
      </c>
      <c r="AG68" s="34">
        <f>IF($AE68="","",IF(SUMPRODUCT(($AE$2:$AE$301=$AE68)*(($AD$2:$AD$301&gt;$AD68)*1+($AD$2:$AD$301=$AD68)*(ROW($AE$2:$AE$301)&gt;ROW($AE68))))=0,$AE68,""))</f>
        <v/>
      </c>
      <c r="AH68" s="34">
        <f>IF(TRIM(Settings!$B$5&amp;"")="","",IFERROR(TRIM(INDEX($A68:$Z68,MATCH(Settings!$B$5,$A$1:$Z$1,0))&amp;""),""))</f>
        <v/>
      </c>
      <c r="AI68" s="34">
        <f>IF($AH68="","",IF(UPPER($AH68)=UPPER(TRIM(Settings!$B$6&amp;"")),"Yes","No"))</f>
        <v/>
      </c>
      <c r="AJ68" s="34">
        <f>IFERROR(VALUE(IF(TRIM(Settings!$B$7&amp;"")="","",IFERROR(TRIM(INDEX($A68:$Z68,MATCH(Settings!$B$7,$A$1:$Z$1,0))&amp;""),""))),"")</f>
        <v/>
      </c>
      <c r="AK68" s="34">
        <f>IF(TRIM(Settings!$B$10&amp;"")="","",IFERROR(TRIM(INDEX($A68:$Z68,MATCH(Settings!$B$10,$A$1:$Z$1,0))&amp;""),""))</f>
        <v/>
      </c>
      <c r="AL68" s="34">
        <f>IF(TRIM(Settings!$B$9&amp;"")="","",IFERROR(TRIM(INDEX($A68:$Z68,MATCH(Settings!$B$9,$A$1:$Z$1,0))&amp;""),""))</f>
        <v/>
      </c>
      <c r="AM68" s="34">
        <f>IF(TRIM(Settings!$B$11&amp;"")="","",IFERROR(TRIM(INDEX($A68:$Z68,MATCH(Settings!$B$11,$A$1:$Z$1,0))&amp;""),""))</f>
        <v/>
      </c>
      <c r="AN68" s="34">
        <f>IF(TRIM(Settings!$B$12&amp;"")="","",IFERROR(TRIM(INDEX($A68:$Z68,MATCH(Settings!$B$12,$A$1:$Z$1,0))&amp;""),""))</f>
        <v/>
      </c>
      <c r="AO68" s="34">
        <f>IF($AI68="Yes",MAX(1+IF($AK68&lt;&gt;"",1,0),N($AJ68)+IF(UPPER(TRIM(Settings!$B$8&amp;""))="N",1,0)),IF($AI68="No",0,""))</f>
        <v/>
      </c>
    </row>
    <row r="69">
      <c r="AB69" s="34">
        <f>IF(TRIM(Settings!$B$3&amp;"")="","",IFERROR(TRIM(INDEX($A69:$Z69,MATCH(Settings!$B$3,$A$1:$Z$1,0))&amp;""),""))</f>
        <v/>
      </c>
      <c r="AC69" s="34">
        <f>IF(TRIM(Settings!$B$4&amp;"")="","",IFERROR(TRIM(INDEX($A69:$Z69,MATCH(Settings!$B$4,$A$1:$Z$1,0))&amp;""),""))</f>
        <v/>
      </c>
      <c r="AD69" s="35">
        <f>IF(COUNTA($A69:$Z69)=0,0,IFERROR((IF(ISNUMBER(INDEX($A69:$Z69,MATCH(Settings!$B$13,$A$1:$Z$1,0))),INDEX($A69:$Z69,MATCH(Settings!$B$13,$A$1:$Z$1,0)),DATE(VALUE(LEFT(IF(TRIM(Settings!$B$13&amp;"")="","",IFERROR(TRIM(INDEX($A69:$Z69,MATCH(Settings!$B$13,$A$1:$Z$1,0))&amp;""),"")),4)),VALUE(MID(IF(TRIM(Settings!$B$13&amp;"")="","",IFERROR(TRIM(INDEX($A69:$Z69,MATCH(Settings!$B$13,$A$1:$Z$1,0))&amp;""),"")),6,2)),VALUE(MID(IF(TRIM(Settings!$B$13&amp;"")="","",IFERROR(TRIM(INDEX($A69:$Z69,MATCH(Settings!$B$13,$A$1:$Z$1,0))&amp;""),"")),9,2)))+TIME(VALUE(MID(IF(TRIM(Settings!$B$13&amp;"")="","",IFERROR(TRIM(INDEX($A69:$Z69,MATCH(Settings!$B$13,$A$1:$Z$1,0))&amp;""),"")),12,2)),VALUE(MID(IF(TRIM(Settings!$B$13&amp;"")="","",IFERROR(TRIM(INDEX($A69:$Z69,MATCH(Settings!$B$13,$A$1:$Z$1,0))&amp;""),"")),15,2)),VALUE(MID(IF(TRIM(Settings!$B$13&amp;"")="","",IFERROR(TRIM(INDEX($A69:$Z69,MATCH(Settings!$B$13,$A$1:$Z$1,0))&amp;""),"")),18,2)))))*1,0))</f>
        <v/>
      </c>
      <c r="AE69" s="34">
        <f>IF(COUNTA($A69:$Z69)=0,"",IF($AB69&lt;&gt;"",$AB69,IF($AC69="","",IFERROR(INDEX('Guest list'!$A$3:$A$252,MATCH($AC69,'Guest list'!$B$3:$B$252,0))&amp;"",""))))</f>
        <v/>
      </c>
      <c r="AF69" s="34">
        <f>IF(COUNTA($A69:$Z69)=0,"",IF($AB69&lt;&gt;"",IF(COUNTIF('Guest list'!$A$3:$A$252,$AB69)&gt;0,"Code","Code not on list"),IF($AE69&lt;&gt;"","Name","No match")))</f>
        <v/>
      </c>
      <c r="AG69" s="34">
        <f>IF($AE69="","",IF(SUMPRODUCT(($AE$2:$AE$301=$AE69)*(($AD$2:$AD$301&gt;$AD69)*1+($AD$2:$AD$301=$AD69)*(ROW($AE$2:$AE$301)&gt;ROW($AE69))))=0,$AE69,""))</f>
        <v/>
      </c>
      <c r="AH69" s="34">
        <f>IF(TRIM(Settings!$B$5&amp;"")="","",IFERROR(TRIM(INDEX($A69:$Z69,MATCH(Settings!$B$5,$A$1:$Z$1,0))&amp;""),""))</f>
        <v/>
      </c>
      <c r="AI69" s="34">
        <f>IF($AH69="","",IF(UPPER($AH69)=UPPER(TRIM(Settings!$B$6&amp;"")),"Yes","No"))</f>
        <v/>
      </c>
      <c r="AJ69" s="34">
        <f>IFERROR(VALUE(IF(TRIM(Settings!$B$7&amp;"")="","",IFERROR(TRIM(INDEX($A69:$Z69,MATCH(Settings!$B$7,$A$1:$Z$1,0))&amp;""),""))),"")</f>
        <v/>
      </c>
      <c r="AK69" s="34">
        <f>IF(TRIM(Settings!$B$10&amp;"")="","",IFERROR(TRIM(INDEX($A69:$Z69,MATCH(Settings!$B$10,$A$1:$Z$1,0))&amp;""),""))</f>
        <v/>
      </c>
      <c r="AL69" s="34">
        <f>IF(TRIM(Settings!$B$9&amp;"")="","",IFERROR(TRIM(INDEX($A69:$Z69,MATCH(Settings!$B$9,$A$1:$Z$1,0))&amp;""),""))</f>
        <v/>
      </c>
      <c r="AM69" s="34">
        <f>IF(TRIM(Settings!$B$11&amp;"")="","",IFERROR(TRIM(INDEX($A69:$Z69,MATCH(Settings!$B$11,$A$1:$Z$1,0))&amp;""),""))</f>
        <v/>
      </c>
      <c r="AN69" s="34">
        <f>IF(TRIM(Settings!$B$12&amp;"")="","",IFERROR(TRIM(INDEX($A69:$Z69,MATCH(Settings!$B$12,$A$1:$Z$1,0))&amp;""),""))</f>
        <v/>
      </c>
      <c r="AO69" s="34">
        <f>IF($AI69="Yes",MAX(1+IF($AK69&lt;&gt;"",1,0),N($AJ69)+IF(UPPER(TRIM(Settings!$B$8&amp;""))="N",1,0)),IF($AI69="No",0,""))</f>
        <v/>
      </c>
    </row>
    <row r="70">
      <c r="AB70" s="34">
        <f>IF(TRIM(Settings!$B$3&amp;"")="","",IFERROR(TRIM(INDEX($A70:$Z70,MATCH(Settings!$B$3,$A$1:$Z$1,0))&amp;""),""))</f>
        <v/>
      </c>
      <c r="AC70" s="34">
        <f>IF(TRIM(Settings!$B$4&amp;"")="","",IFERROR(TRIM(INDEX($A70:$Z70,MATCH(Settings!$B$4,$A$1:$Z$1,0))&amp;""),""))</f>
        <v/>
      </c>
      <c r="AD70" s="35">
        <f>IF(COUNTA($A70:$Z70)=0,0,IFERROR((IF(ISNUMBER(INDEX($A70:$Z70,MATCH(Settings!$B$13,$A$1:$Z$1,0))),INDEX($A70:$Z70,MATCH(Settings!$B$13,$A$1:$Z$1,0)),DATE(VALUE(LEFT(IF(TRIM(Settings!$B$13&amp;"")="","",IFERROR(TRIM(INDEX($A70:$Z70,MATCH(Settings!$B$13,$A$1:$Z$1,0))&amp;""),"")),4)),VALUE(MID(IF(TRIM(Settings!$B$13&amp;"")="","",IFERROR(TRIM(INDEX($A70:$Z70,MATCH(Settings!$B$13,$A$1:$Z$1,0))&amp;""),"")),6,2)),VALUE(MID(IF(TRIM(Settings!$B$13&amp;"")="","",IFERROR(TRIM(INDEX($A70:$Z70,MATCH(Settings!$B$13,$A$1:$Z$1,0))&amp;""),"")),9,2)))+TIME(VALUE(MID(IF(TRIM(Settings!$B$13&amp;"")="","",IFERROR(TRIM(INDEX($A70:$Z70,MATCH(Settings!$B$13,$A$1:$Z$1,0))&amp;""),"")),12,2)),VALUE(MID(IF(TRIM(Settings!$B$13&amp;"")="","",IFERROR(TRIM(INDEX($A70:$Z70,MATCH(Settings!$B$13,$A$1:$Z$1,0))&amp;""),"")),15,2)),VALUE(MID(IF(TRIM(Settings!$B$13&amp;"")="","",IFERROR(TRIM(INDEX($A70:$Z70,MATCH(Settings!$B$13,$A$1:$Z$1,0))&amp;""),"")),18,2)))))*1,0))</f>
        <v/>
      </c>
      <c r="AE70" s="34">
        <f>IF(COUNTA($A70:$Z70)=0,"",IF($AB70&lt;&gt;"",$AB70,IF($AC70="","",IFERROR(INDEX('Guest list'!$A$3:$A$252,MATCH($AC70,'Guest list'!$B$3:$B$252,0))&amp;"",""))))</f>
        <v/>
      </c>
      <c r="AF70" s="34">
        <f>IF(COUNTA($A70:$Z70)=0,"",IF($AB70&lt;&gt;"",IF(COUNTIF('Guest list'!$A$3:$A$252,$AB70)&gt;0,"Code","Code not on list"),IF($AE70&lt;&gt;"","Name","No match")))</f>
        <v/>
      </c>
      <c r="AG70" s="34">
        <f>IF($AE70="","",IF(SUMPRODUCT(($AE$2:$AE$301=$AE70)*(($AD$2:$AD$301&gt;$AD70)*1+($AD$2:$AD$301=$AD70)*(ROW($AE$2:$AE$301)&gt;ROW($AE70))))=0,$AE70,""))</f>
        <v/>
      </c>
      <c r="AH70" s="34">
        <f>IF(TRIM(Settings!$B$5&amp;"")="","",IFERROR(TRIM(INDEX($A70:$Z70,MATCH(Settings!$B$5,$A$1:$Z$1,0))&amp;""),""))</f>
        <v/>
      </c>
      <c r="AI70" s="34">
        <f>IF($AH70="","",IF(UPPER($AH70)=UPPER(TRIM(Settings!$B$6&amp;"")),"Yes","No"))</f>
        <v/>
      </c>
      <c r="AJ70" s="34">
        <f>IFERROR(VALUE(IF(TRIM(Settings!$B$7&amp;"")="","",IFERROR(TRIM(INDEX($A70:$Z70,MATCH(Settings!$B$7,$A$1:$Z$1,0))&amp;""),""))),"")</f>
        <v/>
      </c>
      <c r="AK70" s="34">
        <f>IF(TRIM(Settings!$B$10&amp;"")="","",IFERROR(TRIM(INDEX($A70:$Z70,MATCH(Settings!$B$10,$A$1:$Z$1,0))&amp;""),""))</f>
        <v/>
      </c>
      <c r="AL70" s="34">
        <f>IF(TRIM(Settings!$B$9&amp;"")="","",IFERROR(TRIM(INDEX($A70:$Z70,MATCH(Settings!$B$9,$A$1:$Z$1,0))&amp;""),""))</f>
        <v/>
      </c>
      <c r="AM70" s="34">
        <f>IF(TRIM(Settings!$B$11&amp;"")="","",IFERROR(TRIM(INDEX($A70:$Z70,MATCH(Settings!$B$11,$A$1:$Z$1,0))&amp;""),""))</f>
        <v/>
      </c>
      <c r="AN70" s="34">
        <f>IF(TRIM(Settings!$B$12&amp;"")="","",IFERROR(TRIM(INDEX($A70:$Z70,MATCH(Settings!$B$12,$A$1:$Z$1,0))&amp;""),""))</f>
        <v/>
      </c>
      <c r="AO70" s="34">
        <f>IF($AI70="Yes",MAX(1+IF($AK70&lt;&gt;"",1,0),N($AJ70)+IF(UPPER(TRIM(Settings!$B$8&amp;""))="N",1,0)),IF($AI70="No",0,""))</f>
        <v/>
      </c>
    </row>
    <row r="71">
      <c r="AB71" s="34">
        <f>IF(TRIM(Settings!$B$3&amp;"")="","",IFERROR(TRIM(INDEX($A71:$Z71,MATCH(Settings!$B$3,$A$1:$Z$1,0))&amp;""),""))</f>
        <v/>
      </c>
      <c r="AC71" s="34">
        <f>IF(TRIM(Settings!$B$4&amp;"")="","",IFERROR(TRIM(INDEX($A71:$Z71,MATCH(Settings!$B$4,$A$1:$Z$1,0))&amp;""),""))</f>
        <v/>
      </c>
      <c r="AD71" s="35">
        <f>IF(COUNTA($A71:$Z71)=0,0,IFERROR((IF(ISNUMBER(INDEX($A71:$Z71,MATCH(Settings!$B$13,$A$1:$Z$1,0))),INDEX($A71:$Z71,MATCH(Settings!$B$13,$A$1:$Z$1,0)),DATE(VALUE(LEFT(IF(TRIM(Settings!$B$13&amp;"")="","",IFERROR(TRIM(INDEX($A71:$Z71,MATCH(Settings!$B$13,$A$1:$Z$1,0))&amp;""),"")),4)),VALUE(MID(IF(TRIM(Settings!$B$13&amp;"")="","",IFERROR(TRIM(INDEX($A71:$Z71,MATCH(Settings!$B$13,$A$1:$Z$1,0))&amp;""),"")),6,2)),VALUE(MID(IF(TRIM(Settings!$B$13&amp;"")="","",IFERROR(TRIM(INDEX($A71:$Z71,MATCH(Settings!$B$13,$A$1:$Z$1,0))&amp;""),"")),9,2)))+TIME(VALUE(MID(IF(TRIM(Settings!$B$13&amp;"")="","",IFERROR(TRIM(INDEX($A71:$Z71,MATCH(Settings!$B$13,$A$1:$Z$1,0))&amp;""),"")),12,2)),VALUE(MID(IF(TRIM(Settings!$B$13&amp;"")="","",IFERROR(TRIM(INDEX($A71:$Z71,MATCH(Settings!$B$13,$A$1:$Z$1,0))&amp;""),"")),15,2)),VALUE(MID(IF(TRIM(Settings!$B$13&amp;"")="","",IFERROR(TRIM(INDEX($A71:$Z71,MATCH(Settings!$B$13,$A$1:$Z$1,0))&amp;""),"")),18,2)))))*1,0))</f>
        <v/>
      </c>
      <c r="AE71" s="34">
        <f>IF(COUNTA($A71:$Z71)=0,"",IF($AB71&lt;&gt;"",$AB71,IF($AC71="","",IFERROR(INDEX('Guest list'!$A$3:$A$252,MATCH($AC71,'Guest list'!$B$3:$B$252,0))&amp;"",""))))</f>
        <v/>
      </c>
      <c r="AF71" s="34">
        <f>IF(COUNTA($A71:$Z71)=0,"",IF($AB71&lt;&gt;"",IF(COUNTIF('Guest list'!$A$3:$A$252,$AB71)&gt;0,"Code","Code not on list"),IF($AE71&lt;&gt;"","Name","No match")))</f>
        <v/>
      </c>
      <c r="AG71" s="34">
        <f>IF($AE71="","",IF(SUMPRODUCT(($AE$2:$AE$301=$AE71)*(($AD$2:$AD$301&gt;$AD71)*1+($AD$2:$AD$301=$AD71)*(ROW($AE$2:$AE$301)&gt;ROW($AE71))))=0,$AE71,""))</f>
        <v/>
      </c>
      <c r="AH71" s="34">
        <f>IF(TRIM(Settings!$B$5&amp;"")="","",IFERROR(TRIM(INDEX($A71:$Z71,MATCH(Settings!$B$5,$A$1:$Z$1,0))&amp;""),""))</f>
        <v/>
      </c>
      <c r="AI71" s="34">
        <f>IF($AH71="","",IF(UPPER($AH71)=UPPER(TRIM(Settings!$B$6&amp;"")),"Yes","No"))</f>
        <v/>
      </c>
      <c r="AJ71" s="34">
        <f>IFERROR(VALUE(IF(TRIM(Settings!$B$7&amp;"")="","",IFERROR(TRIM(INDEX($A71:$Z71,MATCH(Settings!$B$7,$A$1:$Z$1,0))&amp;""),""))),"")</f>
        <v/>
      </c>
      <c r="AK71" s="34">
        <f>IF(TRIM(Settings!$B$10&amp;"")="","",IFERROR(TRIM(INDEX($A71:$Z71,MATCH(Settings!$B$10,$A$1:$Z$1,0))&amp;""),""))</f>
        <v/>
      </c>
      <c r="AL71" s="34">
        <f>IF(TRIM(Settings!$B$9&amp;"")="","",IFERROR(TRIM(INDEX($A71:$Z71,MATCH(Settings!$B$9,$A$1:$Z$1,0))&amp;""),""))</f>
        <v/>
      </c>
      <c r="AM71" s="34">
        <f>IF(TRIM(Settings!$B$11&amp;"")="","",IFERROR(TRIM(INDEX($A71:$Z71,MATCH(Settings!$B$11,$A$1:$Z$1,0))&amp;""),""))</f>
        <v/>
      </c>
      <c r="AN71" s="34">
        <f>IF(TRIM(Settings!$B$12&amp;"")="","",IFERROR(TRIM(INDEX($A71:$Z71,MATCH(Settings!$B$12,$A$1:$Z$1,0))&amp;""),""))</f>
        <v/>
      </c>
      <c r="AO71" s="34">
        <f>IF($AI71="Yes",MAX(1+IF($AK71&lt;&gt;"",1,0),N($AJ71)+IF(UPPER(TRIM(Settings!$B$8&amp;""))="N",1,0)),IF($AI71="No",0,""))</f>
        <v/>
      </c>
    </row>
    <row r="72">
      <c r="AB72" s="34">
        <f>IF(TRIM(Settings!$B$3&amp;"")="","",IFERROR(TRIM(INDEX($A72:$Z72,MATCH(Settings!$B$3,$A$1:$Z$1,0))&amp;""),""))</f>
        <v/>
      </c>
      <c r="AC72" s="34">
        <f>IF(TRIM(Settings!$B$4&amp;"")="","",IFERROR(TRIM(INDEX($A72:$Z72,MATCH(Settings!$B$4,$A$1:$Z$1,0))&amp;""),""))</f>
        <v/>
      </c>
      <c r="AD72" s="35">
        <f>IF(COUNTA($A72:$Z72)=0,0,IFERROR((IF(ISNUMBER(INDEX($A72:$Z72,MATCH(Settings!$B$13,$A$1:$Z$1,0))),INDEX($A72:$Z72,MATCH(Settings!$B$13,$A$1:$Z$1,0)),DATE(VALUE(LEFT(IF(TRIM(Settings!$B$13&amp;"")="","",IFERROR(TRIM(INDEX($A72:$Z72,MATCH(Settings!$B$13,$A$1:$Z$1,0))&amp;""),"")),4)),VALUE(MID(IF(TRIM(Settings!$B$13&amp;"")="","",IFERROR(TRIM(INDEX($A72:$Z72,MATCH(Settings!$B$13,$A$1:$Z$1,0))&amp;""),"")),6,2)),VALUE(MID(IF(TRIM(Settings!$B$13&amp;"")="","",IFERROR(TRIM(INDEX($A72:$Z72,MATCH(Settings!$B$13,$A$1:$Z$1,0))&amp;""),"")),9,2)))+TIME(VALUE(MID(IF(TRIM(Settings!$B$13&amp;"")="","",IFERROR(TRIM(INDEX($A72:$Z72,MATCH(Settings!$B$13,$A$1:$Z$1,0))&amp;""),"")),12,2)),VALUE(MID(IF(TRIM(Settings!$B$13&amp;"")="","",IFERROR(TRIM(INDEX($A72:$Z72,MATCH(Settings!$B$13,$A$1:$Z$1,0))&amp;""),"")),15,2)),VALUE(MID(IF(TRIM(Settings!$B$13&amp;"")="","",IFERROR(TRIM(INDEX($A72:$Z72,MATCH(Settings!$B$13,$A$1:$Z$1,0))&amp;""),"")),18,2)))))*1,0))</f>
        <v/>
      </c>
      <c r="AE72" s="34">
        <f>IF(COUNTA($A72:$Z72)=0,"",IF($AB72&lt;&gt;"",$AB72,IF($AC72="","",IFERROR(INDEX('Guest list'!$A$3:$A$252,MATCH($AC72,'Guest list'!$B$3:$B$252,0))&amp;"",""))))</f>
        <v/>
      </c>
      <c r="AF72" s="34">
        <f>IF(COUNTA($A72:$Z72)=0,"",IF($AB72&lt;&gt;"",IF(COUNTIF('Guest list'!$A$3:$A$252,$AB72)&gt;0,"Code","Code not on list"),IF($AE72&lt;&gt;"","Name","No match")))</f>
        <v/>
      </c>
      <c r="AG72" s="34">
        <f>IF($AE72="","",IF(SUMPRODUCT(($AE$2:$AE$301=$AE72)*(($AD$2:$AD$301&gt;$AD72)*1+($AD$2:$AD$301=$AD72)*(ROW($AE$2:$AE$301)&gt;ROW($AE72))))=0,$AE72,""))</f>
        <v/>
      </c>
      <c r="AH72" s="34">
        <f>IF(TRIM(Settings!$B$5&amp;"")="","",IFERROR(TRIM(INDEX($A72:$Z72,MATCH(Settings!$B$5,$A$1:$Z$1,0))&amp;""),""))</f>
        <v/>
      </c>
      <c r="AI72" s="34">
        <f>IF($AH72="","",IF(UPPER($AH72)=UPPER(TRIM(Settings!$B$6&amp;"")),"Yes","No"))</f>
        <v/>
      </c>
      <c r="AJ72" s="34">
        <f>IFERROR(VALUE(IF(TRIM(Settings!$B$7&amp;"")="","",IFERROR(TRIM(INDEX($A72:$Z72,MATCH(Settings!$B$7,$A$1:$Z$1,0))&amp;""),""))),"")</f>
        <v/>
      </c>
      <c r="AK72" s="34">
        <f>IF(TRIM(Settings!$B$10&amp;"")="","",IFERROR(TRIM(INDEX($A72:$Z72,MATCH(Settings!$B$10,$A$1:$Z$1,0))&amp;""),""))</f>
        <v/>
      </c>
      <c r="AL72" s="34">
        <f>IF(TRIM(Settings!$B$9&amp;"")="","",IFERROR(TRIM(INDEX($A72:$Z72,MATCH(Settings!$B$9,$A$1:$Z$1,0))&amp;""),""))</f>
        <v/>
      </c>
      <c r="AM72" s="34">
        <f>IF(TRIM(Settings!$B$11&amp;"")="","",IFERROR(TRIM(INDEX($A72:$Z72,MATCH(Settings!$B$11,$A$1:$Z$1,0))&amp;""),""))</f>
        <v/>
      </c>
      <c r="AN72" s="34">
        <f>IF(TRIM(Settings!$B$12&amp;"")="","",IFERROR(TRIM(INDEX($A72:$Z72,MATCH(Settings!$B$12,$A$1:$Z$1,0))&amp;""),""))</f>
        <v/>
      </c>
      <c r="AO72" s="34">
        <f>IF($AI72="Yes",MAX(1+IF($AK72&lt;&gt;"",1,0),N($AJ72)+IF(UPPER(TRIM(Settings!$B$8&amp;""))="N",1,0)),IF($AI72="No",0,""))</f>
        <v/>
      </c>
    </row>
    <row r="73">
      <c r="AB73" s="34">
        <f>IF(TRIM(Settings!$B$3&amp;"")="","",IFERROR(TRIM(INDEX($A73:$Z73,MATCH(Settings!$B$3,$A$1:$Z$1,0))&amp;""),""))</f>
        <v/>
      </c>
      <c r="AC73" s="34">
        <f>IF(TRIM(Settings!$B$4&amp;"")="","",IFERROR(TRIM(INDEX($A73:$Z73,MATCH(Settings!$B$4,$A$1:$Z$1,0))&amp;""),""))</f>
        <v/>
      </c>
      <c r="AD73" s="35">
        <f>IF(COUNTA($A73:$Z73)=0,0,IFERROR((IF(ISNUMBER(INDEX($A73:$Z73,MATCH(Settings!$B$13,$A$1:$Z$1,0))),INDEX($A73:$Z73,MATCH(Settings!$B$13,$A$1:$Z$1,0)),DATE(VALUE(LEFT(IF(TRIM(Settings!$B$13&amp;"")="","",IFERROR(TRIM(INDEX($A73:$Z73,MATCH(Settings!$B$13,$A$1:$Z$1,0))&amp;""),"")),4)),VALUE(MID(IF(TRIM(Settings!$B$13&amp;"")="","",IFERROR(TRIM(INDEX($A73:$Z73,MATCH(Settings!$B$13,$A$1:$Z$1,0))&amp;""),"")),6,2)),VALUE(MID(IF(TRIM(Settings!$B$13&amp;"")="","",IFERROR(TRIM(INDEX($A73:$Z73,MATCH(Settings!$B$13,$A$1:$Z$1,0))&amp;""),"")),9,2)))+TIME(VALUE(MID(IF(TRIM(Settings!$B$13&amp;"")="","",IFERROR(TRIM(INDEX($A73:$Z73,MATCH(Settings!$B$13,$A$1:$Z$1,0))&amp;""),"")),12,2)),VALUE(MID(IF(TRIM(Settings!$B$13&amp;"")="","",IFERROR(TRIM(INDEX($A73:$Z73,MATCH(Settings!$B$13,$A$1:$Z$1,0))&amp;""),"")),15,2)),VALUE(MID(IF(TRIM(Settings!$B$13&amp;"")="","",IFERROR(TRIM(INDEX($A73:$Z73,MATCH(Settings!$B$13,$A$1:$Z$1,0))&amp;""),"")),18,2)))))*1,0))</f>
        <v/>
      </c>
      <c r="AE73" s="34">
        <f>IF(COUNTA($A73:$Z73)=0,"",IF($AB73&lt;&gt;"",$AB73,IF($AC73="","",IFERROR(INDEX('Guest list'!$A$3:$A$252,MATCH($AC73,'Guest list'!$B$3:$B$252,0))&amp;"",""))))</f>
        <v/>
      </c>
      <c r="AF73" s="34">
        <f>IF(COUNTA($A73:$Z73)=0,"",IF($AB73&lt;&gt;"",IF(COUNTIF('Guest list'!$A$3:$A$252,$AB73)&gt;0,"Code","Code not on list"),IF($AE73&lt;&gt;"","Name","No match")))</f>
        <v/>
      </c>
      <c r="AG73" s="34">
        <f>IF($AE73="","",IF(SUMPRODUCT(($AE$2:$AE$301=$AE73)*(($AD$2:$AD$301&gt;$AD73)*1+($AD$2:$AD$301=$AD73)*(ROW($AE$2:$AE$301)&gt;ROW($AE73))))=0,$AE73,""))</f>
        <v/>
      </c>
      <c r="AH73" s="34">
        <f>IF(TRIM(Settings!$B$5&amp;"")="","",IFERROR(TRIM(INDEX($A73:$Z73,MATCH(Settings!$B$5,$A$1:$Z$1,0))&amp;""),""))</f>
        <v/>
      </c>
      <c r="AI73" s="34">
        <f>IF($AH73="","",IF(UPPER($AH73)=UPPER(TRIM(Settings!$B$6&amp;"")),"Yes","No"))</f>
        <v/>
      </c>
      <c r="AJ73" s="34">
        <f>IFERROR(VALUE(IF(TRIM(Settings!$B$7&amp;"")="","",IFERROR(TRIM(INDEX($A73:$Z73,MATCH(Settings!$B$7,$A$1:$Z$1,0))&amp;""),""))),"")</f>
        <v/>
      </c>
      <c r="AK73" s="34">
        <f>IF(TRIM(Settings!$B$10&amp;"")="","",IFERROR(TRIM(INDEX($A73:$Z73,MATCH(Settings!$B$10,$A$1:$Z$1,0))&amp;""),""))</f>
        <v/>
      </c>
      <c r="AL73" s="34">
        <f>IF(TRIM(Settings!$B$9&amp;"")="","",IFERROR(TRIM(INDEX($A73:$Z73,MATCH(Settings!$B$9,$A$1:$Z$1,0))&amp;""),""))</f>
        <v/>
      </c>
      <c r="AM73" s="34">
        <f>IF(TRIM(Settings!$B$11&amp;"")="","",IFERROR(TRIM(INDEX($A73:$Z73,MATCH(Settings!$B$11,$A$1:$Z$1,0))&amp;""),""))</f>
        <v/>
      </c>
      <c r="AN73" s="34">
        <f>IF(TRIM(Settings!$B$12&amp;"")="","",IFERROR(TRIM(INDEX($A73:$Z73,MATCH(Settings!$B$12,$A$1:$Z$1,0))&amp;""),""))</f>
        <v/>
      </c>
      <c r="AO73" s="34">
        <f>IF($AI73="Yes",MAX(1+IF($AK73&lt;&gt;"",1,0),N($AJ73)+IF(UPPER(TRIM(Settings!$B$8&amp;""))="N",1,0)),IF($AI73="No",0,""))</f>
        <v/>
      </c>
    </row>
    <row r="74">
      <c r="AB74" s="34">
        <f>IF(TRIM(Settings!$B$3&amp;"")="","",IFERROR(TRIM(INDEX($A74:$Z74,MATCH(Settings!$B$3,$A$1:$Z$1,0))&amp;""),""))</f>
        <v/>
      </c>
      <c r="AC74" s="34">
        <f>IF(TRIM(Settings!$B$4&amp;"")="","",IFERROR(TRIM(INDEX($A74:$Z74,MATCH(Settings!$B$4,$A$1:$Z$1,0))&amp;""),""))</f>
        <v/>
      </c>
      <c r="AD74" s="35">
        <f>IF(COUNTA($A74:$Z74)=0,0,IFERROR((IF(ISNUMBER(INDEX($A74:$Z74,MATCH(Settings!$B$13,$A$1:$Z$1,0))),INDEX($A74:$Z74,MATCH(Settings!$B$13,$A$1:$Z$1,0)),DATE(VALUE(LEFT(IF(TRIM(Settings!$B$13&amp;"")="","",IFERROR(TRIM(INDEX($A74:$Z74,MATCH(Settings!$B$13,$A$1:$Z$1,0))&amp;""),"")),4)),VALUE(MID(IF(TRIM(Settings!$B$13&amp;"")="","",IFERROR(TRIM(INDEX($A74:$Z74,MATCH(Settings!$B$13,$A$1:$Z$1,0))&amp;""),"")),6,2)),VALUE(MID(IF(TRIM(Settings!$B$13&amp;"")="","",IFERROR(TRIM(INDEX($A74:$Z74,MATCH(Settings!$B$13,$A$1:$Z$1,0))&amp;""),"")),9,2)))+TIME(VALUE(MID(IF(TRIM(Settings!$B$13&amp;"")="","",IFERROR(TRIM(INDEX($A74:$Z74,MATCH(Settings!$B$13,$A$1:$Z$1,0))&amp;""),"")),12,2)),VALUE(MID(IF(TRIM(Settings!$B$13&amp;"")="","",IFERROR(TRIM(INDEX($A74:$Z74,MATCH(Settings!$B$13,$A$1:$Z$1,0))&amp;""),"")),15,2)),VALUE(MID(IF(TRIM(Settings!$B$13&amp;"")="","",IFERROR(TRIM(INDEX($A74:$Z74,MATCH(Settings!$B$13,$A$1:$Z$1,0))&amp;""),"")),18,2)))))*1,0))</f>
        <v/>
      </c>
      <c r="AE74" s="34">
        <f>IF(COUNTA($A74:$Z74)=0,"",IF($AB74&lt;&gt;"",$AB74,IF($AC74="","",IFERROR(INDEX('Guest list'!$A$3:$A$252,MATCH($AC74,'Guest list'!$B$3:$B$252,0))&amp;"",""))))</f>
        <v/>
      </c>
      <c r="AF74" s="34">
        <f>IF(COUNTA($A74:$Z74)=0,"",IF($AB74&lt;&gt;"",IF(COUNTIF('Guest list'!$A$3:$A$252,$AB74)&gt;0,"Code","Code not on list"),IF($AE74&lt;&gt;"","Name","No match")))</f>
        <v/>
      </c>
      <c r="AG74" s="34">
        <f>IF($AE74="","",IF(SUMPRODUCT(($AE$2:$AE$301=$AE74)*(($AD$2:$AD$301&gt;$AD74)*1+($AD$2:$AD$301=$AD74)*(ROW($AE$2:$AE$301)&gt;ROW($AE74))))=0,$AE74,""))</f>
        <v/>
      </c>
      <c r="AH74" s="34">
        <f>IF(TRIM(Settings!$B$5&amp;"")="","",IFERROR(TRIM(INDEX($A74:$Z74,MATCH(Settings!$B$5,$A$1:$Z$1,0))&amp;""),""))</f>
        <v/>
      </c>
      <c r="AI74" s="34">
        <f>IF($AH74="","",IF(UPPER($AH74)=UPPER(TRIM(Settings!$B$6&amp;"")),"Yes","No"))</f>
        <v/>
      </c>
      <c r="AJ74" s="34">
        <f>IFERROR(VALUE(IF(TRIM(Settings!$B$7&amp;"")="","",IFERROR(TRIM(INDEX($A74:$Z74,MATCH(Settings!$B$7,$A$1:$Z$1,0))&amp;""),""))),"")</f>
        <v/>
      </c>
      <c r="AK74" s="34">
        <f>IF(TRIM(Settings!$B$10&amp;"")="","",IFERROR(TRIM(INDEX($A74:$Z74,MATCH(Settings!$B$10,$A$1:$Z$1,0))&amp;""),""))</f>
        <v/>
      </c>
      <c r="AL74" s="34">
        <f>IF(TRIM(Settings!$B$9&amp;"")="","",IFERROR(TRIM(INDEX($A74:$Z74,MATCH(Settings!$B$9,$A$1:$Z$1,0))&amp;""),""))</f>
        <v/>
      </c>
      <c r="AM74" s="34">
        <f>IF(TRIM(Settings!$B$11&amp;"")="","",IFERROR(TRIM(INDEX($A74:$Z74,MATCH(Settings!$B$11,$A$1:$Z$1,0))&amp;""),""))</f>
        <v/>
      </c>
      <c r="AN74" s="34">
        <f>IF(TRIM(Settings!$B$12&amp;"")="","",IFERROR(TRIM(INDEX($A74:$Z74,MATCH(Settings!$B$12,$A$1:$Z$1,0))&amp;""),""))</f>
        <v/>
      </c>
      <c r="AO74" s="34">
        <f>IF($AI74="Yes",MAX(1+IF($AK74&lt;&gt;"",1,0),N($AJ74)+IF(UPPER(TRIM(Settings!$B$8&amp;""))="N",1,0)),IF($AI74="No",0,""))</f>
        <v/>
      </c>
    </row>
    <row r="75">
      <c r="AB75" s="34">
        <f>IF(TRIM(Settings!$B$3&amp;"")="","",IFERROR(TRIM(INDEX($A75:$Z75,MATCH(Settings!$B$3,$A$1:$Z$1,0))&amp;""),""))</f>
        <v/>
      </c>
      <c r="AC75" s="34">
        <f>IF(TRIM(Settings!$B$4&amp;"")="","",IFERROR(TRIM(INDEX($A75:$Z75,MATCH(Settings!$B$4,$A$1:$Z$1,0))&amp;""),""))</f>
        <v/>
      </c>
      <c r="AD75" s="35">
        <f>IF(COUNTA($A75:$Z75)=0,0,IFERROR((IF(ISNUMBER(INDEX($A75:$Z75,MATCH(Settings!$B$13,$A$1:$Z$1,0))),INDEX($A75:$Z75,MATCH(Settings!$B$13,$A$1:$Z$1,0)),DATE(VALUE(LEFT(IF(TRIM(Settings!$B$13&amp;"")="","",IFERROR(TRIM(INDEX($A75:$Z75,MATCH(Settings!$B$13,$A$1:$Z$1,0))&amp;""),"")),4)),VALUE(MID(IF(TRIM(Settings!$B$13&amp;"")="","",IFERROR(TRIM(INDEX($A75:$Z75,MATCH(Settings!$B$13,$A$1:$Z$1,0))&amp;""),"")),6,2)),VALUE(MID(IF(TRIM(Settings!$B$13&amp;"")="","",IFERROR(TRIM(INDEX($A75:$Z75,MATCH(Settings!$B$13,$A$1:$Z$1,0))&amp;""),"")),9,2)))+TIME(VALUE(MID(IF(TRIM(Settings!$B$13&amp;"")="","",IFERROR(TRIM(INDEX($A75:$Z75,MATCH(Settings!$B$13,$A$1:$Z$1,0))&amp;""),"")),12,2)),VALUE(MID(IF(TRIM(Settings!$B$13&amp;"")="","",IFERROR(TRIM(INDEX($A75:$Z75,MATCH(Settings!$B$13,$A$1:$Z$1,0))&amp;""),"")),15,2)),VALUE(MID(IF(TRIM(Settings!$B$13&amp;"")="","",IFERROR(TRIM(INDEX($A75:$Z75,MATCH(Settings!$B$13,$A$1:$Z$1,0))&amp;""),"")),18,2)))))*1,0))</f>
        <v/>
      </c>
      <c r="AE75" s="34">
        <f>IF(COUNTA($A75:$Z75)=0,"",IF($AB75&lt;&gt;"",$AB75,IF($AC75="","",IFERROR(INDEX('Guest list'!$A$3:$A$252,MATCH($AC75,'Guest list'!$B$3:$B$252,0))&amp;"",""))))</f>
        <v/>
      </c>
      <c r="AF75" s="34">
        <f>IF(COUNTA($A75:$Z75)=0,"",IF($AB75&lt;&gt;"",IF(COUNTIF('Guest list'!$A$3:$A$252,$AB75)&gt;0,"Code","Code not on list"),IF($AE75&lt;&gt;"","Name","No match")))</f>
        <v/>
      </c>
      <c r="AG75" s="34">
        <f>IF($AE75="","",IF(SUMPRODUCT(($AE$2:$AE$301=$AE75)*(($AD$2:$AD$301&gt;$AD75)*1+($AD$2:$AD$301=$AD75)*(ROW($AE$2:$AE$301)&gt;ROW($AE75))))=0,$AE75,""))</f>
        <v/>
      </c>
      <c r="AH75" s="34">
        <f>IF(TRIM(Settings!$B$5&amp;"")="","",IFERROR(TRIM(INDEX($A75:$Z75,MATCH(Settings!$B$5,$A$1:$Z$1,0))&amp;""),""))</f>
        <v/>
      </c>
      <c r="AI75" s="34">
        <f>IF($AH75="","",IF(UPPER($AH75)=UPPER(TRIM(Settings!$B$6&amp;"")),"Yes","No"))</f>
        <v/>
      </c>
      <c r="AJ75" s="34">
        <f>IFERROR(VALUE(IF(TRIM(Settings!$B$7&amp;"")="","",IFERROR(TRIM(INDEX($A75:$Z75,MATCH(Settings!$B$7,$A$1:$Z$1,0))&amp;""),""))),"")</f>
        <v/>
      </c>
      <c r="AK75" s="34">
        <f>IF(TRIM(Settings!$B$10&amp;"")="","",IFERROR(TRIM(INDEX($A75:$Z75,MATCH(Settings!$B$10,$A$1:$Z$1,0))&amp;""),""))</f>
        <v/>
      </c>
      <c r="AL75" s="34">
        <f>IF(TRIM(Settings!$B$9&amp;"")="","",IFERROR(TRIM(INDEX($A75:$Z75,MATCH(Settings!$B$9,$A$1:$Z$1,0))&amp;""),""))</f>
        <v/>
      </c>
      <c r="AM75" s="34">
        <f>IF(TRIM(Settings!$B$11&amp;"")="","",IFERROR(TRIM(INDEX($A75:$Z75,MATCH(Settings!$B$11,$A$1:$Z$1,0))&amp;""),""))</f>
        <v/>
      </c>
      <c r="AN75" s="34">
        <f>IF(TRIM(Settings!$B$12&amp;"")="","",IFERROR(TRIM(INDEX($A75:$Z75,MATCH(Settings!$B$12,$A$1:$Z$1,0))&amp;""),""))</f>
        <v/>
      </c>
      <c r="AO75" s="34">
        <f>IF($AI75="Yes",MAX(1+IF($AK75&lt;&gt;"",1,0),N($AJ75)+IF(UPPER(TRIM(Settings!$B$8&amp;""))="N",1,0)),IF($AI75="No",0,""))</f>
        <v/>
      </c>
    </row>
    <row r="76">
      <c r="AB76" s="34">
        <f>IF(TRIM(Settings!$B$3&amp;"")="","",IFERROR(TRIM(INDEX($A76:$Z76,MATCH(Settings!$B$3,$A$1:$Z$1,0))&amp;""),""))</f>
        <v/>
      </c>
      <c r="AC76" s="34">
        <f>IF(TRIM(Settings!$B$4&amp;"")="","",IFERROR(TRIM(INDEX($A76:$Z76,MATCH(Settings!$B$4,$A$1:$Z$1,0))&amp;""),""))</f>
        <v/>
      </c>
      <c r="AD76" s="35">
        <f>IF(COUNTA($A76:$Z76)=0,0,IFERROR((IF(ISNUMBER(INDEX($A76:$Z76,MATCH(Settings!$B$13,$A$1:$Z$1,0))),INDEX($A76:$Z76,MATCH(Settings!$B$13,$A$1:$Z$1,0)),DATE(VALUE(LEFT(IF(TRIM(Settings!$B$13&amp;"")="","",IFERROR(TRIM(INDEX($A76:$Z76,MATCH(Settings!$B$13,$A$1:$Z$1,0))&amp;""),"")),4)),VALUE(MID(IF(TRIM(Settings!$B$13&amp;"")="","",IFERROR(TRIM(INDEX($A76:$Z76,MATCH(Settings!$B$13,$A$1:$Z$1,0))&amp;""),"")),6,2)),VALUE(MID(IF(TRIM(Settings!$B$13&amp;"")="","",IFERROR(TRIM(INDEX($A76:$Z76,MATCH(Settings!$B$13,$A$1:$Z$1,0))&amp;""),"")),9,2)))+TIME(VALUE(MID(IF(TRIM(Settings!$B$13&amp;"")="","",IFERROR(TRIM(INDEX($A76:$Z76,MATCH(Settings!$B$13,$A$1:$Z$1,0))&amp;""),"")),12,2)),VALUE(MID(IF(TRIM(Settings!$B$13&amp;"")="","",IFERROR(TRIM(INDEX($A76:$Z76,MATCH(Settings!$B$13,$A$1:$Z$1,0))&amp;""),"")),15,2)),VALUE(MID(IF(TRIM(Settings!$B$13&amp;"")="","",IFERROR(TRIM(INDEX($A76:$Z76,MATCH(Settings!$B$13,$A$1:$Z$1,0))&amp;""),"")),18,2)))))*1,0))</f>
        <v/>
      </c>
      <c r="AE76" s="34">
        <f>IF(COUNTA($A76:$Z76)=0,"",IF($AB76&lt;&gt;"",$AB76,IF($AC76="","",IFERROR(INDEX('Guest list'!$A$3:$A$252,MATCH($AC76,'Guest list'!$B$3:$B$252,0))&amp;"",""))))</f>
        <v/>
      </c>
      <c r="AF76" s="34">
        <f>IF(COUNTA($A76:$Z76)=0,"",IF($AB76&lt;&gt;"",IF(COUNTIF('Guest list'!$A$3:$A$252,$AB76)&gt;0,"Code","Code not on list"),IF($AE76&lt;&gt;"","Name","No match")))</f>
        <v/>
      </c>
      <c r="AG76" s="34">
        <f>IF($AE76="","",IF(SUMPRODUCT(($AE$2:$AE$301=$AE76)*(($AD$2:$AD$301&gt;$AD76)*1+($AD$2:$AD$301=$AD76)*(ROW($AE$2:$AE$301)&gt;ROW($AE76))))=0,$AE76,""))</f>
        <v/>
      </c>
      <c r="AH76" s="34">
        <f>IF(TRIM(Settings!$B$5&amp;"")="","",IFERROR(TRIM(INDEX($A76:$Z76,MATCH(Settings!$B$5,$A$1:$Z$1,0))&amp;""),""))</f>
        <v/>
      </c>
      <c r="AI76" s="34">
        <f>IF($AH76="","",IF(UPPER($AH76)=UPPER(TRIM(Settings!$B$6&amp;"")),"Yes","No"))</f>
        <v/>
      </c>
      <c r="AJ76" s="34">
        <f>IFERROR(VALUE(IF(TRIM(Settings!$B$7&amp;"")="","",IFERROR(TRIM(INDEX($A76:$Z76,MATCH(Settings!$B$7,$A$1:$Z$1,0))&amp;""),""))),"")</f>
        <v/>
      </c>
      <c r="AK76" s="34">
        <f>IF(TRIM(Settings!$B$10&amp;"")="","",IFERROR(TRIM(INDEX($A76:$Z76,MATCH(Settings!$B$10,$A$1:$Z$1,0))&amp;""),""))</f>
        <v/>
      </c>
      <c r="AL76" s="34">
        <f>IF(TRIM(Settings!$B$9&amp;"")="","",IFERROR(TRIM(INDEX($A76:$Z76,MATCH(Settings!$B$9,$A$1:$Z$1,0))&amp;""),""))</f>
        <v/>
      </c>
      <c r="AM76" s="34">
        <f>IF(TRIM(Settings!$B$11&amp;"")="","",IFERROR(TRIM(INDEX($A76:$Z76,MATCH(Settings!$B$11,$A$1:$Z$1,0))&amp;""),""))</f>
        <v/>
      </c>
      <c r="AN76" s="34">
        <f>IF(TRIM(Settings!$B$12&amp;"")="","",IFERROR(TRIM(INDEX($A76:$Z76,MATCH(Settings!$B$12,$A$1:$Z$1,0))&amp;""),""))</f>
        <v/>
      </c>
      <c r="AO76" s="34">
        <f>IF($AI76="Yes",MAX(1+IF($AK76&lt;&gt;"",1,0),N($AJ76)+IF(UPPER(TRIM(Settings!$B$8&amp;""))="N",1,0)),IF($AI76="No",0,""))</f>
        <v/>
      </c>
    </row>
    <row r="77">
      <c r="AB77" s="34">
        <f>IF(TRIM(Settings!$B$3&amp;"")="","",IFERROR(TRIM(INDEX($A77:$Z77,MATCH(Settings!$B$3,$A$1:$Z$1,0))&amp;""),""))</f>
        <v/>
      </c>
      <c r="AC77" s="34">
        <f>IF(TRIM(Settings!$B$4&amp;"")="","",IFERROR(TRIM(INDEX($A77:$Z77,MATCH(Settings!$B$4,$A$1:$Z$1,0))&amp;""),""))</f>
        <v/>
      </c>
      <c r="AD77" s="35">
        <f>IF(COUNTA($A77:$Z77)=0,0,IFERROR((IF(ISNUMBER(INDEX($A77:$Z77,MATCH(Settings!$B$13,$A$1:$Z$1,0))),INDEX($A77:$Z77,MATCH(Settings!$B$13,$A$1:$Z$1,0)),DATE(VALUE(LEFT(IF(TRIM(Settings!$B$13&amp;"")="","",IFERROR(TRIM(INDEX($A77:$Z77,MATCH(Settings!$B$13,$A$1:$Z$1,0))&amp;""),"")),4)),VALUE(MID(IF(TRIM(Settings!$B$13&amp;"")="","",IFERROR(TRIM(INDEX($A77:$Z77,MATCH(Settings!$B$13,$A$1:$Z$1,0))&amp;""),"")),6,2)),VALUE(MID(IF(TRIM(Settings!$B$13&amp;"")="","",IFERROR(TRIM(INDEX($A77:$Z77,MATCH(Settings!$B$13,$A$1:$Z$1,0))&amp;""),"")),9,2)))+TIME(VALUE(MID(IF(TRIM(Settings!$B$13&amp;"")="","",IFERROR(TRIM(INDEX($A77:$Z77,MATCH(Settings!$B$13,$A$1:$Z$1,0))&amp;""),"")),12,2)),VALUE(MID(IF(TRIM(Settings!$B$13&amp;"")="","",IFERROR(TRIM(INDEX($A77:$Z77,MATCH(Settings!$B$13,$A$1:$Z$1,0))&amp;""),"")),15,2)),VALUE(MID(IF(TRIM(Settings!$B$13&amp;"")="","",IFERROR(TRIM(INDEX($A77:$Z77,MATCH(Settings!$B$13,$A$1:$Z$1,0))&amp;""),"")),18,2)))))*1,0))</f>
        <v/>
      </c>
      <c r="AE77" s="34">
        <f>IF(COUNTA($A77:$Z77)=0,"",IF($AB77&lt;&gt;"",$AB77,IF($AC77="","",IFERROR(INDEX('Guest list'!$A$3:$A$252,MATCH($AC77,'Guest list'!$B$3:$B$252,0))&amp;"",""))))</f>
        <v/>
      </c>
      <c r="AF77" s="34">
        <f>IF(COUNTA($A77:$Z77)=0,"",IF($AB77&lt;&gt;"",IF(COUNTIF('Guest list'!$A$3:$A$252,$AB77)&gt;0,"Code","Code not on list"),IF($AE77&lt;&gt;"","Name","No match")))</f>
        <v/>
      </c>
      <c r="AG77" s="34">
        <f>IF($AE77="","",IF(SUMPRODUCT(($AE$2:$AE$301=$AE77)*(($AD$2:$AD$301&gt;$AD77)*1+($AD$2:$AD$301=$AD77)*(ROW($AE$2:$AE$301)&gt;ROW($AE77))))=0,$AE77,""))</f>
        <v/>
      </c>
      <c r="AH77" s="34">
        <f>IF(TRIM(Settings!$B$5&amp;"")="","",IFERROR(TRIM(INDEX($A77:$Z77,MATCH(Settings!$B$5,$A$1:$Z$1,0))&amp;""),""))</f>
        <v/>
      </c>
      <c r="AI77" s="34">
        <f>IF($AH77="","",IF(UPPER($AH77)=UPPER(TRIM(Settings!$B$6&amp;"")),"Yes","No"))</f>
        <v/>
      </c>
      <c r="AJ77" s="34">
        <f>IFERROR(VALUE(IF(TRIM(Settings!$B$7&amp;"")="","",IFERROR(TRIM(INDEX($A77:$Z77,MATCH(Settings!$B$7,$A$1:$Z$1,0))&amp;""),""))),"")</f>
        <v/>
      </c>
      <c r="AK77" s="34">
        <f>IF(TRIM(Settings!$B$10&amp;"")="","",IFERROR(TRIM(INDEX($A77:$Z77,MATCH(Settings!$B$10,$A$1:$Z$1,0))&amp;""),""))</f>
        <v/>
      </c>
      <c r="AL77" s="34">
        <f>IF(TRIM(Settings!$B$9&amp;"")="","",IFERROR(TRIM(INDEX($A77:$Z77,MATCH(Settings!$B$9,$A$1:$Z$1,0))&amp;""),""))</f>
        <v/>
      </c>
      <c r="AM77" s="34">
        <f>IF(TRIM(Settings!$B$11&amp;"")="","",IFERROR(TRIM(INDEX($A77:$Z77,MATCH(Settings!$B$11,$A$1:$Z$1,0))&amp;""),""))</f>
        <v/>
      </c>
      <c r="AN77" s="34">
        <f>IF(TRIM(Settings!$B$12&amp;"")="","",IFERROR(TRIM(INDEX($A77:$Z77,MATCH(Settings!$B$12,$A$1:$Z$1,0))&amp;""),""))</f>
        <v/>
      </c>
      <c r="AO77" s="34">
        <f>IF($AI77="Yes",MAX(1+IF($AK77&lt;&gt;"",1,0),N($AJ77)+IF(UPPER(TRIM(Settings!$B$8&amp;""))="N",1,0)),IF($AI77="No",0,""))</f>
        <v/>
      </c>
    </row>
    <row r="78">
      <c r="AB78" s="34">
        <f>IF(TRIM(Settings!$B$3&amp;"")="","",IFERROR(TRIM(INDEX($A78:$Z78,MATCH(Settings!$B$3,$A$1:$Z$1,0))&amp;""),""))</f>
        <v/>
      </c>
      <c r="AC78" s="34">
        <f>IF(TRIM(Settings!$B$4&amp;"")="","",IFERROR(TRIM(INDEX($A78:$Z78,MATCH(Settings!$B$4,$A$1:$Z$1,0))&amp;""),""))</f>
        <v/>
      </c>
      <c r="AD78" s="35">
        <f>IF(COUNTA($A78:$Z78)=0,0,IFERROR((IF(ISNUMBER(INDEX($A78:$Z78,MATCH(Settings!$B$13,$A$1:$Z$1,0))),INDEX($A78:$Z78,MATCH(Settings!$B$13,$A$1:$Z$1,0)),DATE(VALUE(LEFT(IF(TRIM(Settings!$B$13&amp;"")="","",IFERROR(TRIM(INDEX($A78:$Z78,MATCH(Settings!$B$13,$A$1:$Z$1,0))&amp;""),"")),4)),VALUE(MID(IF(TRIM(Settings!$B$13&amp;"")="","",IFERROR(TRIM(INDEX($A78:$Z78,MATCH(Settings!$B$13,$A$1:$Z$1,0))&amp;""),"")),6,2)),VALUE(MID(IF(TRIM(Settings!$B$13&amp;"")="","",IFERROR(TRIM(INDEX($A78:$Z78,MATCH(Settings!$B$13,$A$1:$Z$1,0))&amp;""),"")),9,2)))+TIME(VALUE(MID(IF(TRIM(Settings!$B$13&amp;"")="","",IFERROR(TRIM(INDEX($A78:$Z78,MATCH(Settings!$B$13,$A$1:$Z$1,0))&amp;""),"")),12,2)),VALUE(MID(IF(TRIM(Settings!$B$13&amp;"")="","",IFERROR(TRIM(INDEX($A78:$Z78,MATCH(Settings!$B$13,$A$1:$Z$1,0))&amp;""),"")),15,2)),VALUE(MID(IF(TRIM(Settings!$B$13&amp;"")="","",IFERROR(TRIM(INDEX($A78:$Z78,MATCH(Settings!$B$13,$A$1:$Z$1,0))&amp;""),"")),18,2)))))*1,0))</f>
        <v/>
      </c>
      <c r="AE78" s="34">
        <f>IF(COUNTA($A78:$Z78)=0,"",IF($AB78&lt;&gt;"",$AB78,IF($AC78="","",IFERROR(INDEX('Guest list'!$A$3:$A$252,MATCH($AC78,'Guest list'!$B$3:$B$252,0))&amp;"",""))))</f>
        <v/>
      </c>
      <c r="AF78" s="34">
        <f>IF(COUNTA($A78:$Z78)=0,"",IF($AB78&lt;&gt;"",IF(COUNTIF('Guest list'!$A$3:$A$252,$AB78)&gt;0,"Code","Code not on list"),IF($AE78&lt;&gt;"","Name","No match")))</f>
        <v/>
      </c>
      <c r="AG78" s="34">
        <f>IF($AE78="","",IF(SUMPRODUCT(($AE$2:$AE$301=$AE78)*(($AD$2:$AD$301&gt;$AD78)*1+($AD$2:$AD$301=$AD78)*(ROW($AE$2:$AE$301)&gt;ROW($AE78))))=0,$AE78,""))</f>
        <v/>
      </c>
      <c r="AH78" s="34">
        <f>IF(TRIM(Settings!$B$5&amp;"")="","",IFERROR(TRIM(INDEX($A78:$Z78,MATCH(Settings!$B$5,$A$1:$Z$1,0))&amp;""),""))</f>
        <v/>
      </c>
      <c r="AI78" s="34">
        <f>IF($AH78="","",IF(UPPER($AH78)=UPPER(TRIM(Settings!$B$6&amp;"")),"Yes","No"))</f>
        <v/>
      </c>
      <c r="AJ78" s="34">
        <f>IFERROR(VALUE(IF(TRIM(Settings!$B$7&amp;"")="","",IFERROR(TRIM(INDEX($A78:$Z78,MATCH(Settings!$B$7,$A$1:$Z$1,0))&amp;""),""))),"")</f>
        <v/>
      </c>
      <c r="AK78" s="34">
        <f>IF(TRIM(Settings!$B$10&amp;"")="","",IFERROR(TRIM(INDEX($A78:$Z78,MATCH(Settings!$B$10,$A$1:$Z$1,0))&amp;""),""))</f>
        <v/>
      </c>
      <c r="AL78" s="34">
        <f>IF(TRIM(Settings!$B$9&amp;"")="","",IFERROR(TRIM(INDEX($A78:$Z78,MATCH(Settings!$B$9,$A$1:$Z$1,0))&amp;""),""))</f>
        <v/>
      </c>
      <c r="AM78" s="34">
        <f>IF(TRIM(Settings!$B$11&amp;"")="","",IFERROR(TRIM(INDEX($A78:$Z78,MATCH(Settings!$B$11,$A$1:$Z$1,0))&amp;""),""))</f>
        <v/>
      </c>
      <c r="AN78" s="34">
        <f>IF(TRIM(Settings!$B$12&amp;"")="","",IFERROR(TRIM(INDEX($A78:$Z78,MATCH(Settings!$B$12,$A$1:$Z$1,0))&amp;""),""))</f>
        <v/>
      </c>
      <c r="AO78" s="34">
        <f>IF($AI78="Yes",MAX(1+IF($AK78&lt;&gt;"",1,0),N($AJ78)+IF(UPPER(TRIM(Settings!$B$8&amp;""))="N",1,0)),IF($AI78="No",0,""))</f>
        <v/>
      </c>
    </row>
    <row r="79">
      <c r="AB79" s="34">
        <f>IF(TRIM(Settings!$B$3&amp;"")="","",IFERROR(TRIM(INDEX($A79:$Z79,MATCH(Settings!$B$3,$A$1:$Z$1,0))&amp;""),""))</f>
        <v/>
      </c>
      <c r="AC79" s="34">
        <f>IF(TRIM(Settings!$B$4&amp;"")="","",IFERROR(TRIM(INDEX($A79:$Z79,MATCH(Settings!$B$4,$A$1:$Z$1,0))&amp;""),""))</f>
        <v/>
      </c>
      <c r="AD79" s="35">
        <f>IF(COUNTA($A79:$Z79)=0,0,IFERROR((IF(ISNUMBER(INDEX($A79:$Z79,MATCH(Settings!$B$13,$A$1:$Z$1,0))),INDEX($A79:$Z79,MATCH(Settings!$B$13,$A$1:$Z$1,0)),DATE(VALUE(LEFT(IF(TRIM(Settings!$B$13&amp;"")="","",IFERROR(TRIM(INDEX($A79:$Z79,MATCH(Settings!$B$13,$A$1:$Z$1,0))&amp;""),"")),4)),VALUE(MID(IF(TRIM(Settings!$B$13&amp;"")="","",IFERROR(TRIM(INDEX($A79:$Z79,MATCH(Settings!$B$13,$A$1:$Z$1,0))&amp;""),"")),6,2)),VALUE(MID(IF(TRIM(Settings!$B$13&amp;"")="","",IFERROR(TRIM(INDEX($A79:$Z79,MATCH(Settings!$B$13,$A$1:$Z$1,0))&amp;""),"")),9,2)))+TIME(VALUE(MID(IF(TRIM(Settings!$B$13&amp;"")="","",IFERROR(TRIM(INDEX($A79:$Z79,MATCH(Settings!$B$13,$A$1:$Z$1,0))&amp;""),"")),12,2)),VALUE(MID(IF(TRIM(Settings!$B$13&amp;"")="","",IFERROR(TRIM(INDEX($A79:$Z79,MATCH(Settings!$B$13,$A$1:$Z$1,0))&amp;""),"")),15,2)),VALUE(MID(IF(TRIM(Settings!$B$13&amp;"")="","",IFERROR(TRIM(INDEX($A79:$Z79,MATCH(Settings!$B$13,$A$1:$Z$1,0))&amp;""),"")),18,2)))))*1,0))</f>
        <v/>
      </c>
      <c r="AE79" s="34">
        <f>IF(COUNTA($A79:$Z79)=0,"",IF($AB79&lt;&gt;"",$AB79,IF($AC79="","",IFERROR(INDEX('Guest list'!$A$3:$A$252,MATCH($AC79,'Guest list'!$B$3:$B$252,0))&amp;"",""))))</f>
        <v/>
      </c>
      <c r="AF79" s="34">
        <f>IF(COUNTA($A79:$Z79)=0,"",IF($AB79&lt;&gt;"",IF(COUNTIF('Guest list'!$A$3:$A$252,$AB79)&gt;0,"Code","Code not on list"),IF($AE79&lt;&gt;"","Name","No match")))</f>
        <v/>
      </c>
      <c r="AG79" s="34">
        <f>IF($AE79="","",IF(SUMPRODUCT(($AE$2:$AE$301=$AE79)*(($AD$2:$AD$301&gt;$AD79)*1+($AD$2:$AD$301=$AD79)*(ROW($AE$2:$AE$301)&gt;ROW($AE79))))=0,$AE79,""))</f>
        <v/>
      </c>
      <c r="AH79" s="34">
        <f>IF(TRIM(Settings!$B$5&amp;"")="","",IFERROR(TRIM(INDEX($A79:$Z79,MATCH(Settings!$B$5,$A$1:$Z$1,0))&amp;""),""))</f>
        <v/>
      </c>
      <c r="AI79" s="34">
        <f>IF($AH79="","",IF(UPPER($AH79)=UPPER(TRIM(Settings!$B$6&amp;"")),"Yes","No"))</f>
        <v/>
      </c>
      <c r="AJ79" s="34">
        <f>IFERROR(VALUE(IF(TRIM(Settings!$B$7&amp;"")="","",IFERROR(TRIM(INDEX($A79:$Z79,MATCH(Settings!$B$7,$A$1:$Z$1,0))&amp;""),""))),"")</f>
        <v/>
      </c>
      <c r="AK79" s="34">
        <f>IF(TRIM(Settings!$B$10&amp;"")="","",IFERROR(TRIM(INDEX($A79:$Z79,MATCH(Settings!$B$10,$A$1:$Z$1,0))&amp;""),""))</f>
        <v/>
      </c>
      <c r="AL79" s="34">
        <f>IF(TRIM(Settings!$B$9&amp;"")="","",IFERROR(TRIM(INDEX($A79:$Z79,MATCH(Settings!$B$9,$A$1:$Z$1,0))&amp;""),""))</f>
        <v/>
      </c>
      <c r="AM79" s="34">
        <f>IF(TRIM(Settings!$B$11&amp;"")="","",IFERROR(TRIM(INDEX($A79:$Z79,MATCH(Settings!$B$11,$A$1:$Z$1,0))&amp;""),""))</f>
        <v/>
      </c>
      <c r="AN79" s="34">
        <f>IF(TRIM(Settings!$B$12&amp;"")="","",IFERROR(TRIM(INDEX($A79:$Z79,MATCH(Settings!$B$12,$A$1:$Z$1,0))&amp;""),""))</f>
        <v/>
      </c>
      <c r="AO79" s="34">
        <f>IF($AI79="Yes",MAX(1+IF($AK79&lt;&gt;"",1,0),N($AJ79)+IF(UPPER(TRIM(Settings!$B$8&amp;""))="N",1,0)),IF($AI79="No",0,""))</f>
        <v/>
      </c>
    </row>
    <row r="80">
      <c r="AB80" s="34">
        <f>IF(TRIM(Settings!$B$3&amp;"")="","",IFERROR(TRIM(INDEX($A80:$Z80,MATCH(Settings!$B$3,$A$1:$Z$1,0))&amp;""),""))</f>
        <v/>
      </c>
      <c r="AC80" s="34">
        <f>IF(TRIM(Settings!$B$4&amp;"")="","",IFERROR(TRIM(INDEX($A80:$Z80,MATCH(Settings!$B$4,$A$1:$Z$1,0))&amp;""),""))</f>
        <v/>
      </c>
      <c r="AD80" s="35">
        <f>IF(COUNTA($A80:$Z80)=0,0,IFERROR((IF(ISNUMBER(INDEX($A80:$Z80,MATCH(Settings!$B$13,$A$1:$Z$1,0))),INDEX($A80:$Z80,MATCH(Settings!$B$13,$A$1:$Z$1,0)),DATE(VALUE(LEFT(IF(TRIM(Settings!$B$13&amp;"")="","",IFERROR(TRIM(INDEX($A80:$Z80,MATCH(Settings!$B$13,$A$1:$Z$1,0))&amp;""),"")),4)),VALUE(MID(IF(TRIM(Settings!$B$13&amp;"")="","",IFERROR(TRIM(INDEX($A80:$Z80,MATCH(Settings!$B$13,$A$1:$Z$1,0))&amp;""),"")),6,2)),VALUE(MID(IF(TRIM(Settings!$B$13&amp;"")="","",IFERROR(TRIM(INDEX($A80:$Z80,MATCH(Settings!$B$13,$A$1:$Z$1,0))&amp;""),"")),9,2)))+TIME(VALUE(MID(IF(TRIM(Settings!$B$13&amp;"")="","",IFERROR(TRIM(INDEX($A80:$Z80,MATCH(Settings!$B$13,$A$1:$Z$1,0))&amp;""),"")),12,2)),VALUE(MID(IF(TRIM(Settings!$B$13&amp;"")="","",IFERROR(TRIM(INDEX($A80:$Z80,MATCH(Settings!$B$13,$A$1:$Z$1,0))&amp;""),"")),15,2)),VALUE(MID(IF(TRIM(Settings!$B$13&amp;"")="","",IFERROR(TRIM(INDEX($A80:$Z80,MATCH(Settings!$B$13,$A$1:$Z$1,0))&amp;""),"")),18,2)))))*1,0))</f>
        <v/>
      </c>
      <c r="AE80" s="34">
        <f>IF(COUNTA($A80:$Z80)=0,"",IF($AB80&lt;&gt;"",$AB80,IF($AC80="","",IFERROR(INDEX('Guest list'!$A$3:$A$252,MATCH($AC80,'Guest list'!$B$3:$B$252,0))&amp;"",""))))</f>
        <v/>
      </c>
      <c r="AF80" s="34">
        <f>IF(COUNTA($A80:$Z80)=0,"",IF($AB80&lt;&gt;"",IF(COUNTIF('Guest list'!$A$3:$A$252,$AB80)&gt;0,"Code","Code not on list"),IF($AE80&lt;&gt;"","Name","No match")))</f>
        <v/>
      </c>
      <c r="AG80" s="34">
        <f>IF($AE80="","",IF(SUMPRODUCT(($AE$2:$AE$301=$AE80)*(($AD$2:$AD$301&gt;$AD80)*1+($AD$2:$AD$301=$AD80)*(ROW($AE$2:$AE$301)&gt;ROW($AE80))))=0,$AE80,""))</f>
        <v/>
      </c>
      <c r="AH80" s="34">
        <f>IF(TRIM(Settings!$B$5&amp;"")="","",IFERROR(TRIM(INDEX($A80:$Z80,MATCH(Settings!$B$5,$A$1:$Z$1,0))&amp;""),""))</f>
        <v/>
      </c>
      <c r="AI80" s="34">
        <f>IF($AH80="","",IF(UPPER($AH80)=UPPER(TRIM(Settings!$B$6&amp;"")),"Yes","No"))</f>
        <v/>
      </c>
      <c r="AJ80" s="34">
        <f>IFERROR(VALUE(IF(TRIM(Settings!$B$7&amp;"")="","",IFERROR(TRIM(INDEX($A80:$Z80,MATCH(Settings!$B$7,$A$1:$Z$1,0))&amp;""),""))),"")</f>
        <v/>
      </c>
      <c r="AK80" s="34">
        <f>IF(TRIM(Settings!$B$10&amp;"")="","",IFERROR(TRIM(INDEX($A80:$Z80,MATCH(Settings!$B$10,$A$1:$Z$1,0))&amp;""),""))</f>
        <v/>
      </c>
      <c r="AL80" s="34">
        <f>IF(TRIM(Settings!$B$9&amp;"")="","",IFERROR(TRIM(INDEX($A80:$Z80,MATCH(Settings!$B$9,$A$1:$Z$1,0))&amp;""),""))</f>
        <v/>
      </c>
      <c r="AM80" s="34">
        <f>IF(TRIM(Settings!$B$11&amp;"")="","",IFERROR(TRIM(INDEX($A80:$Z80,MATCH(Settings!$B$11,$A$1:$Z$1,0))&amp;""),""))</f>
        <v/>
      </c>
      <c r="AN80" s="34">
        <f>IF(TRIM(Settings!$B$12&amp;"")="","",IFERROR(TRIM(INDEX($A80:$Z80,MATCH(Settings!$B$12,$A$1:$Z$1,0))&amp;""),""))</f>
        <v/>
      </c>
      <c r="AO80" s="34">
        <f>IF($AI80="Yes",MAX(1+IF($AK80&lt;&gt;"",1,0),N($AJ80)+IF(UPPER(TRIM(Settings!$B$8&amp;""))="N",1,0)),IF($AI80="No",0,""))</f>
        <v/>
      </c>
    </row>
    <row r="81">
      <c r="AB81" s="34">
        <f>IF(TRIM(Settings!$B$3&amp;"")="","",IFERROR(TRIM(INDEX($A81:$Z81,MATCH(Settings!$B$3,$A$1:$Z$1,0))&amp;""),""))</f>
        <v/>
      </c>
      <c r="AC81" s="34">
        <f>IF(TRIM(Settings!$B$4&amp;"")="","",IFERROR(TRIM(INDEX($A81:$Z81,MATCH(Settings!$B$4,$A$1:$Z$1,0))&amp;""),""))</f>
        <v/>
      </c>
      <c r="AD81" s="35">
        <f>IF(COUNTA($A81:$Z81)=0,0,IFERROR((IF(ISNUMBER(INDEX($A81:$Z81,MATCH(Settings!$B$13,$A$1:$Z$1,0))),INDEX($A81:$Z81,MATCH(Settings!$B$13,$A$1:$Z$1,0)),DATE(VALUE(LEFT(IF(TRIM(Settings!$B$13&amp;"")="","",IFERROR(TRIM(INDEX($A81:$Z81,MATCH(Settings!$B$13,$A$1:$Z$1,0))&amp;""),"")),4)),VALUE(MID(IF(TRIM(Settings!$B$13&amp;"")="","",IFERROR(TRIM(INDEX($A81:$Z81,MATCH(Settings!$B$13,$A$1:$Z$1,0))&amp;""),"")),6,2)),VALUE(MID(IF(TRIM(Settings!$B$13&amp;"")="","",IFERROR(TRIM(INDEX($A81:$Z81,MATCH(Settings!$B$13,$A$1:$Z$1,0))&amp;""),"")),9,2)))+TIME(VALUE(MID(IF(TRIM(Settings!$B$13&amp;"")="","",IFERROR(TRIM(INDEX($A81:$Z81,MATCH(Settings!$B$13,$A$1:$Z$1,0))&amp;""),"")),12,2)),VALUE(MID(IF(TRIM(Settings!$B$13&amp;"")="","",IFERROR(TRIM(INDEX($A81:$Z81,MATCH(Settings!$B$13,$A$1:$Z$1,0))&amp;""),"")),15,2)),VALUE(MID(IF(TRIM(Settings!$B$13&amp;"")="","",IFERROR(TRIM(INDEX($A81:$Z81,MATCH(Settings!$B$13,$A$1:$Z$1,0))&amp;""),"")),18,2)))))*1,0))</f>
        <v/>
      </c>
      <c r="AE81" s="34">
        <f>IF(COUNTA($A81:$Z81)=0,"",IF($AB81&lt;&gt;"",$AB81,IF($AC81="","",IFERROR(INDEX('Guest list'!$A$3:$A$252,MATCH($AC81,'Guest list'!$B$3:$B$252,0))&amp;"",""))))</f>
        <v/>
      </c>
      <c r="AF81" s="34">
        <f>IF(COUNTA($A81:$Z81)=0,"",IF($AB81&lt;&gt;"",IF(COUNTIF('Guest list'!$A$3:$A$252,$AB81)&gt;0,"Code","Code not on list"),IF($AE81&lt;&gt;"","Name","No match")))</f>
        <v/>
      </c>
      <c r="AG81" s="34">
        <f>IF($AE81="","",IF(SUMPRODUCT(($AE$2:$AE$301=$AE81)*(($AD$2:$AD$301&gt;$AD81)*1+($AD$2:$AD$301=$AD81)*(ROW($AE$2:$AE$301)&gt;ROW($AE81))))=0,$AE81,""))</f>
        <v/>
      </c>
      <c r="AH81" s="34">
        <f>IF(TRIM(Settings!$B$5&amp;"")="","",IFERROR(TRIM(INDEX($A81:$Z81,MATCH(Settings!$B$5,$A$1:$Z$1,0))&amp;""),""))</f>
        <v/>
      </c>
      <c r="AI81" s="34">
        <f>IF($AH81="","",IF(UPPER($AH81)=UPPER(TRIM(Settings!$B$6&amp;"")),"Yes","No"))</f>
        <v/>
      </c>
      <c r="AJ81" s="34">
        <f>IFERROR(VALUE(IF(TRIM(Settings!$B$7&amp;"")="","",IFERROR(TRIM(INDEX($A81:$Z81,MATCH(Settings!$B$7,$A$1:$Z$1,0))&amp;""),""))),"")</f>
        <v/>
      </c>
      <c r="AK81" s="34">
        <f>IF(TRIM(Settings!$B$10&amp;"")="","",IFERROR(TRIM(INDEX($A81:$Z81,MATCH(Settings!$B$10,$A$1:$Z$1,0))&amp;""),""))</f>
        <v/>
      </c>
      <c r="AL81" s="34">
        <f>IF(TRIM(Settings!$B$9&amp;"")="","",IFERROR(TRIM(INDEX($A81:$Z81,MATCH(Settings!$B$9,$A$1:$Z$1,0))&amp;""),""))</f>
        <v/>
      </c>
      <c r="AM81" s="34">
        <f>IF(TRIM(Settings!$B$11&amp;"")="","",IFERROR(TRIM(INDEX($A81:$Z81,MATCH(Settings!$B$11,$A$1:$Z$1,0))&amp;""),""))</f>
        <v/>
      </c>
      <c r="AN81" s="34">
        <f>IF(TRIM(Settings!$B$12&amp;"")="","",IFERROR(TRIM(INDEX($A81:$Z81,MATCH(Settings!$B$12,$A$1:$Z$1,0))&amp;""),""))</f>
        <v/>
      </c>
      <c r="AO81" s="34">
        <f>IF($AI81="Yes",MAX(1+IF($AK81&lt;&gt;"",1,0),N($AJ81)+IF(UPPER(TRIM(Settings!$B$8&amp;""))="N",1,0)),IF($AI81="No",0,""))</f>
        <v/>
      </c>
    </row>
    <row r="82">
      <c r="AB82" s="34">
        <f>IF(TRIM(Settings!$B$3&amp;"")="","",IFERROR(TRIM(INDEX($A82:$Z82,MATCH(Settings!$B$3,$A$1:$Z$1,0))&amp;""),""))</f>
        <v/>
      </c>
      <c r="AC82" s="34">
        <f>IF(TRIM(Settings!$B$4&amp;"")="","",IFERROR(TRIM(INDEX($A82:$Z82,MATCH(Settings!$B$4,$A$1:$Z$1,0))&amp;""),""))</f>
        <v/>
      </c>
      <c r="AD82" s="35">
        <f>IF(COUNTA($A82:$Z82)=0,0,IFERROR((IF(ISNUMBER(INDEX($A82:$Z82,MATCH(Settings!$B$13,$A$1:$Z$1,0))),INDEX($A82:$Z82,MATCH(Settings!$B$13,$A$1:$Z$1,0)),DATE(VALUE(LEFT(IF(TRIM(Settings!$B$13&amp;"")="","",IFERROR(TRIM(INDEX($A82:$Z82,MATCH(Settings!$B$13,$A$1:$Z$1,0))&amp;""),"")),4)),VALUE(MID(IF(TRIM(Settings!$B$13&amp;"")="","",IFERROR(TRIM(INDEX($A82:$Z82,MATCH(Settings!$B$13,$A$1:$Z$1,0))&amp;""),"")),6,2)),VALUE(MID(IF(TRIM(Settings!$B$13&amp;"")="","",IFERROR(TRIM(INDEX($A82:$Z82,MATCH(Settings!$B$13,$A$1:$Z$1,0))&amp;""),"")),9,2)))+TIME(VALUE(MID(IF(TRIM(Settings!$B$13&amp;"")="","",IFERROR(TRIM(INDEX($A82:$Z82,MATCH(Settings!$B$13,$A$1:$Z$1,0))&amp;""),"")),12,2)),VALUE(MID(IF(TRIM(Settings!$B$13&amp;"")="","",IFERROR(TRIM(INDEX($A82:$Z82,MATCH(Settings!$B$13,$A$1:$Z$1,0))&amp;""),"")),15,2)),VALUE(MID(IF(TRIM(Settings!$B$13&amp;"")="","",IFERROR(TRIM(INDEX($A82:$Z82,MATCH(Settings!$B$13,$A$1:$Z$1,0))&amp;""),"")),18,2)))))*1,0))</f>
        <v/>
      </c>
      <c r="AE82" s="34">
        <f>IF(COUNTA($A82:$Z82)=0,"",IF($AB82&lt;&gt;"",$AB82,IF($AC82="","",IFERROR(INDEX('Guest list'!$A$3:$A$252,MATCH($AC82,'Guest list'!$B$3:$B$252,0))&amp;"",""))))</f>
        <v/>
      </c>
      <c r="AF82" s="34">
        <f>IF(COUNTA($A82:$Z82)=0,"",IF($AB82&lt;&gt;"",IF(COUNTIF('Guest list'!$A$3:$A$252,$AB82)&gt;0,"Code","Code not on list"),IF($AE82&lt;&gt;"","Name","No match")))</f>
        <v/>
      </c>
      <c r="AG82" s="34">
        <f>IF($AE82="","",IF(SUMPRODUCT(($AE$2:$AE$301=$AE82)*(($AD$2:$AD$301&gt;$AD82)*1+($AD$2:$AD$301=$AD82)*(ROW($AE$2:$AE$301)&gt;ROW($AE82))))=0,$AE82,""))</f>
        <v/>
      </c>
      <c r="AH82" s="34">
        <f>IF(TRIM(Settings!$B$5&amp;"")="","",IFERROR(TRIM(INDEX($A82:$Z82,MATCH(Settings!$B$5,$A$1:$Z$1,0))&amp;""),""))</f>
        <v/>
      </c>
      <c r="AI82" s="34">
        <f>IF($AH82="","",IF(UPPER($AH82)=UPPER(TRIM(Settings!$B$6&amp;"")),"Yes","No"))</f>
        <v/>
      </c>
      <c r="AJ82" s="34">
        <f>IFERROR(VALUE(IF(TRIM(Settings!$B$7&amp;"")="","",IFERROR(TRIM(INDEX($A82:$Z82,MATCH(Settings!$B$7,$A$1:$Z$1,0))&amp;""),""))),"")</f>
        <v/>
      </c>
      <c r="AK82" s="34">
        <f>IF(TRIM(Settings!$B$10&amp;"")="","",IFERROR(TRIM(INDEX($A82:$Z82,MATCH(Settings!$B$10,$A$1:$Z$1,0))&amp;""),""))</f>
        <v/>
      </c>
      <c r="AL82" s="34">
        <f>IF(TRIM(Settings!$B$9&amp;"")="","",IFERROR(TRIM(INDEX($A82:$Z82,MATCH(Settings!$B$9,$A$1:$Z$1,0))&amp;""),""))</f>
        <v/>
      </c>
      <c r="AM82" s="34">
        <f>IF(TRIM(Settings!$B$11&amp;"")="","",IFERROR(TRIM(INDEX($A82:$Z82,MATCH(Settings!$B$11,$A$1:$Z$1,0))&amp;""),""))</f>
        <v/>
      </c>
      <c r="AN82" s="34">
        <f>IF(TRIM(Settings!$B$12&amp;"")="","",IFERROR(TRIM(INDEX($A82:$Z82,MATCH(Settings!$B$12,$A$1:$Z$1,0))&amp;""),""))</f>
        <v/>
      </c>
      <c r="AO82" s="34">
        <f>IF($AI82="Yes",MAX(1+IF($AK82&lt;&gt;"",1,0),N($AJ82)+IF(UPPER(TRIM(Settings!$B$8&amp;""))="N",1,0)),IF($AI82="No",0,""))</f>
        <v/>
      </c>
    </row>
    <row r="83">
      <c r="AB83" s="34">
        <f>IF(TRIM(Settings!$B$3&amp;"")="","",IFERROR(TRIM(INDEX($A83:$Z83,MATCH(Settings!$B$3,$A$1:$Z$1,0))&amp;""),""))</f>
        <v/>
      </c>
      <c r="AC83" s="34">
        <f>IF(TRIM(Settings!$B$4&amp;"")="","",IFERROR(TRIM(INDEX($A83:$Z83,MATCH(Settings!$B$4,$A$1:$Z$1,0))&amp;""),""))</f>
        <v/>
      </c>
      <c r="AD83" s="35">
        <f>IF(COUNTA($A83:$Z83)=0,0,IFERROR((IF(ISNUMBER(INDEX($A83:$Z83,MATCH(Settings!$B$13,$A$1:$Z$1,0))),INDEX($A83:$Z83,MATCH(Settings!$B$13,$A$1:$Z$1,0)),DATE(VALUE(LEFT(IF(TRIM(Settings!$B$13&amp;"")="","",IFERROR(TRIM(INDEX($A83:$Z83,MATCH(Settings!$B$13,$A$1:$Z$1,0))&amp;""),"")),4)),VALUE(MID(IF(TRIM(Settings!$B$13&amp;"")="","",IFERROR(TRIM(INDEX($A83:$Z83,MATCH(Settings!$B$13,$A$1:$Z$1,0))&amp;""),"")),6,2)),VALUE(MID(IF(TRIM(Settings!$B$13&amp;"")="","",IFERROR(TRIM(INDEX($A83:$Z83,MATCH(Settings!$B$13,$A$1:$Z$1,0))&amp;""),"")),9,2)))+TIME(VALUE(MID(IF(TRIM(Settings!$B$13&amp;"")="","",IFERROR(TRIM(INDEX($A83:$Z83,MATCH(Settings!$B$13,$A$1:$Z$1,0))&amp;""),"")),12,2)),VALUE(MID(IF(TRIM(Settings!$B$13&amp;"")="","",IFERROR(TRIM(INDEX($A83:$Z83,MATCH(Settings!$B$13,$A$1:$Z$1,0))&amp;""),"")),15,2)),VALUE(MID(IF(TRIM(Settings!$B$13&amp;"")="","",IFERROR(TRIM(INDEX($A83:$Z83,MATCH(Settings!$B$13,$A$1:$Z$1,0))&amp;""),"")),18,2)))))*1,0))</f>
        <v/>
      </c>
      <c r="AE83" s="34">
        <f>IF(COUNTA($A83:$Z83)=0,"",IF($AB83&lt;&gt;"",$AB83,IF($AC83="","",IFERROR(INDEX('Guest list'!$A$3:$A$252,MATCH($AC83,'Guest list'!$B$3:$B$252,0))&amp;"",""))))</f>
        <v/>
      </c>
      <c r="AF83" s="34">
        <f>IF(COUNTA($A83:$Z83)=0,"",IF($AB83&lt;&gt;"",IF(COUNTIF('Guest list'!$A$3:$A$252,$AB83)&gt;0,"Code","Code not on list"),IF($AE83&lt;&gt;"","Name","No match")))</f>
        <v/>
      </c>
      <c r="AG83" s="34">
        <f>IF($AE83="","",IF(SUMPRODUCT(($AE$2:$AE$301=$AE83)*(($AD$2:$AD$301&gt;$AD83)*1+($AD$2:$AD$301=$AD83)*(ROW($AE$2:$AE$301)&gt;ROW($AE83))))=0,$AE83,""))</f>
        <v/>
      </c>
      <c r="AH83" s="34">
        <f>IF(TRIM(Settings!$B$5&amp;"")="","",IFERROR(TRIM(INDEX($A83:$Z83,MATCH(Settings!$B$5,$A$1:$Z$1,0))&amp;""),""))</f>
        <v/>
      </c>
      <c r="AI83" s="34">
        <f>IF($AH83="","",IF(UPPER($AH83)=UPPER(TRIM(Settings!$B$6&amp;"")),"Yes","No"))</f>
        <v/>
      </c>
      <c r="AJ83" s="34">
        <f>IFERROR(VALUE(IF(TRIM(Settings!$B$7&amp;"")="","",IFERROR(TRIM(INDEX($A83:$Z83,MATCH(Settings!$B$7,$A$1:$Z$1,0))&amp;""),""))),"")</f>
        <v/>
      </c>
      <c r="AK83" s="34">
        <f>IF(TRIM(Settings!$B$10&amp;"")="","",IFERROR(TRIM(INDEX($A83:$Z83,MATCH(Settings!$B$10,$A$1:$Z$1,0))&amp;""),""))</f>
        <v/>
      </c>
      <c r="AL83" s="34">
        <f>IF(TRIM(Settings!$B$9&amp;"")="","",IFERROR(TRIM(INDEX($A83:$Z83,MATCH(Settings!$B$9,$A$1:$Z$1,0))&amp;""),""))</f>
        <v/>
      </c>
      <c r="AM83" s="34">
        <f>IF(TRIM(Settings!$B$11&amp;"")="","",IFERROR(TRIM(INDEX($A83:$Z83,MATCH(Settings!$B$11,$A$1:$Z$1,0))&amp;""),""))</f>
        <v/>
      </c>
      <c r="AN83" s="34">
        <f>IF(TRIM(Settings!$B$12&amp;"")="","",IFERROR(TRIM(INDEX($A83:$Z83,MATCH(Settings!$B$12,$A$1:$Z$1,0))&amp;""),""))</f>
        <v/>
      </c>
      <c r="AO83" s="34">
        <f>IF($AI83="Yes",MAX(1+IF($AK83&lt;&gt;"",1,0),N($AJ83)+IF(UPPER(TRIM(Settings!$B$8&amp;""))="N",1,0)),IF($AI83="No",0,""))</f>
        <v/>
      </c>
    </row>
    <row r="84">
      <c r="AB84" s="34">
        <f>IF(TRIM(Settings!$B$3&amp;"")="","",IFERROR(TRIM(INDEX($A84:$Z84,MATCH(Settings!$B$3,$A$1:$Z$1,0))&amp;""),""))</f>
        <v/>
      </c>
      <c r="AC84" s="34">
        <f>IF(TRIM(Settings!$B$4&amp;"")="","",IFERROR(TRIM(INDEX($A84:$Z84,MATCH(Settings!$B$4,$A$1:$Z$1,0))&amp;""),""))</f>
        <v/>
      </c>
      <c r="AD84" s="35">
        <f>IF(COUNTA($A84:$Z84)=0,0,IFERROR((IF(ISNUMBER(INDEX($A84:$Z84,MATCH(Settings!$B$13,$A$1:$Z$1,0))),INDEX($A84:$Z84,MATCH(Settings!$B$13,$A$1:$Z$1,0)),DATE(VALUE(LEFT(IF(TRIM(Settings!$B$13&amp;"")="","",IFERROR(TRIM(INDEX($A84:$Z84,MATCH(Settings!$B$13,$A$1:$Z$1,0))&amp;""),"")),4)),VALUE(MID(IF(TRIM(Settings!$B$13&amp;"")="","",IFERROR(TRIM(INDEX($A84:$Z84,MATCH(Settings!$B$13,$A$1:$Z$1,0))&amp;""),"")),6,2)),VALUE(MID(IF(TRIM(Settings!$B$13&amp;"")="","",IFERROR(TRIM(INDEX($A84:$Z84,MATCH(Settings!$B$13,$A$1:$Z$1,0))&amp;""),"")),9,2)))+TIME(VALUE(MID(IF(TRIM(Settings!$B$13&amp;"")="","",IFERROR(TRIM(INDEX($A84:$Z84,MATCH(Settings!$B$13,$A$1:$Z$1,0))&amp;""),"")),12,2)),VALUE(MID(IF(TRIM(Settings!$B$13&amp;"")="","",IFERROR(TRIM(INDEX($A84:$Z84,MATCH(Settings!$B$13,$A$1:$Z$1,0))&amp;""),"")),15,2)),VALUE(MID(IF(TRIM(Settings!$B$13&amp;"")="","",IFERROR(TRIM(INDEX($A84:$Z84,MATCH(Settings!$B$13,$A$1:$Z$1,0))&amp;""),"")),18,2)))))*1,0))</f>
        <v/>
      </c>
      <c r="AE84" s="34">
        <f>IF(COUNTA($A84:$Z84)=0,"",IF($AB84&lt;&gt;"",$AB84,IF($AC84="","",IFERROR(INDEX('Guest list'!$A$3:$A$252,MATCH($AC84,'Guest list'!$B$3:$B$252,0))&amp;"",""))))</f>
        <v/>
      </c>
      <c r="AF84" s="34">
        <f>IF(COUNTA($A84:$Z84)=0,"",IF($AB84&lt;&gt;"",IF(COUNTIF('Guest list'!$A$3:$A$252,$AB84)&gt;0,"Code","Code not on list"),IF($AE84&lt;&gt;"","Name","No match")))</f>
        <v/>
      </c>
      <c r="AG84" s="34">
        <f>IF($AE84="","",IF(SUMPRODUCT(($AE$2:$AE$301=$AE84)*(($AD$2:$AD$301&gt;$AD84)*1+($AD$2:$AD$301=$AD84)*(ROW($AE$2:$AE$301)&gt;ROW($AE84))))=0,$AE84,""))</f>
        <v/>
      </c>
      <c r="AH84" s="34">
        <f>IF(TRIM(Settings!$B$5&amp;"")="","",IFERROR(TRIM(INDEX($A84:$Z84,MATCH(Settings!$B$5,$A$1:$Z$1,0))&amp;""),""))</f>
        <v/>
      </c>
      <c r="AI84" s="34">
        <f>IF($AH84="","",IF(UPPER($AH84)=UPPER(TRIM(Settings!$B$6&amp;"")),"Yes","No"))</f>
        <v/>
      </c>
      <c r="AJ84" s="34">
        <f>IFERROR(VALUE(IF(TRIM(Settings!$B$7&amp;"")="","",IFERROR(TRIM(INDEX($A84:$Z84,MATCH(Settings!$B$7,$A$1:$Z$1,0))&amp;""),""))),"")</f>
        <v/>
      </c>
      <c r="AK84" s="34">
        <f>IF(TRIM(Settings!$B$10&amp;"")="","",IFERROR(TRIM(INDEX($A84:$Z84,MATCH(Settings!$B$10,$A$1:$Z$1,0))&amp;""),""))</f>
        <v/>
      </c>
      <c r="AL84" s="34">
        <f>IF(TRIM(Settings!$B$9&amp;"")="","",IFERROR(TRIM(INDEX($A84:$Z84,MATCH(Settings!$B$9,$A$1:$Z$1,0))&amp;""),""))</f>
        <v/>
      </c>
      <c r="AM84" s="34">
        <f>IF(TRIM(Settings!$B$11&amp;"")="","",IFERROR(TRIM(INDEX($A84:$Z84,MATCH(Settings!$B$11,$A$1:$Z$1,0))&amp;""),""))</f>
        <v/>
      </c>
      <c r="AN84" s="34">
        <f>IF(TRIM(Settings!$B$12&amp;"")="","",IFERROR(TRIM(INDEX($A84:$Z84,MATCH(Settings!$B$12,$A$1:$Z$1,0))&amp;""),""))</f>
        <v/>
      </c>
      <c r="AO84" s="34">
        <f>IF($AI84="Yes",MAX(1+IF($AK84&lt;&gt;"",1,0),N($AJ84)+IF(UPPER(TRIM(Settings!$B$8&amp;""))="N",1,0)),IF($AI84="No",0,""))</f>
        <v/>
      </c>
    </row>
    <row r="85">
      <c r="AB85" s="34">
        <f>IF(TRIM(Settings!$B$3&amp;"")="","",IFERROR(TRIM(INDEX($A85:$Z85,MATCH(Settings!$B$3,$A$1:$Z$1,0))&amp;""),""))</f>
        <v/>
      </c>
      <c r="AC85" s="34">
        <f>IF(TRIM(Settings!$B$4&amp;"")="","",IFERROR(TRIM(INDEX($A85:$Z85,MATCH(Settings!$B$4,$A$1:$Z$1,0))&amp;""),""))</f>
        <v/>
      </c>
      <c r="AD85" s="35">
        <f>IF(COUNTA($A85:$Z85)=0,0,IFERROR((IF(ISNUMBER(INDEX($A85:$Z85,MATCH(Settings!$B$13,$A$1:$Z$1,0))),INDEX($A85:$Z85,MATCH(Settings!$B$13,$A$1:$Z$1,0)),DATE(VALUE(LEFT(IF(TRIM(Settings!$B$13&amp;"")="","",IFERROR(TRIM(INDEX($A85:$Z85,MATCH(Settings!$B$13,$A$1:$Z$1,0))&amp;""),"")),4)),VALUE(MID(IF(TRIM(Settings!$B$13&amp;"")="","",IFERROR(TRIM(INDEX($A85:$Z85,MATCH(Settings!$B$13,$A$1:$Z$1,0))&amp;""),"")),6,2)),VALUE(MID(IF(TRIM(Settings!$B$13&amp;"")="","",IFERROR(TRIM(INDEX($A85:$Z85,MATCH(Settings!$B$13,$A$1:$Z$1,0))&amp;""),"")),9,2)))+TIME(VALUE(MID(IF(TRIM(Settings!$B$13&amp;"")="","",IFERROR(TRIM(INDEX($A85:$Z85,MATCH(Settings!$B$13,$A$1:$Z$1,0))&amp;""),"")),12,2)),VALUE(MID(IF(TRIM(Settings!$B$13&amp;"")="","",IFERROR(TRIM(INDEX($A85:$Z85,MATCH(Settings!$B$13,$A$1:$Z$1,0))&amp;""),"")),15,2)),VALUE(MID(IF(TRIM(Settings!$B$13&amp;"")="","",IFERROR(TRIM(INDEX($A85:$Z85,MATCH(Settings!$B$13,$A$1:$Z$1,0))&amp;""),"")),18,2)))))*1,0))</f>
        <v/>
      </c>
      <c r="AE85" s="34">
        <f>IF(COUNTA($A85:$Z85)=0,"",IF($AB85&lt;&gt;"",$AB85,IF($AC85="","",IFERROR(INDEX('Guest list'!$A$3:$A$252,MATCH($AC85,'Guest list'!$B$3:$B$252,0))&amp;"",""))))</f>
        <v/>
      </c>
      <c r="AF85" s="34">
        <f>IF(COUNTA($A85:$Z85)=0,"",IF($AB85&lt;&gt;"",IF(COUNTIF('Guest list'!$A$3:$A$252,$AB85)&gt;0,"Code","Code not on list"),IF($AE85&lt;&gt;"","Name","No match")))</f>
        <v/>
      </c>
      <c r="AG85" s="34">
        <f>IF($AE85="","",IF(SUMPRODUCT(($AE$2:$AE$301=$AE85)*(($AD$2:$AD$301&gt;$AD85)*1+($AD$2:$AD$301=$AD85)*(ROW($AE$2:$AE$301)&gt;ROW($AE85))))=0,$AE85,""))</f>
        <v/>
      </c>
      <c r="AH85" s="34">
        <f>IF(TRIM(Settings!$B$5&amp;"")="","",IFERROR(TRIM(INDEX($A85:$Z85,MATCH(Settings!$B$5,$A$1:$Z$1,0))&amp;""),""))</f>
        <v/>
      </c>
      <c r="AI85" s="34">
        <f>IF($AH85="","",IF(UPPER($AH85)=UPPER(TRIM(Settings!$B$6&amp;"")),"Yes","No"))</f>
        <v/>
      </c>
      <c r="AJ85" s="34">
        <f>IFERROR(VALUE(IF(TRIM(Settings!$B$7&amp;"")="","",IFERROR(TRIM(INDEX($A85:$Z85,MATCH(Settings!$B$7,$A$1:$Z$1,0))&amp;""),""))),"")</f>
        <v/>
      </c>
      <c r="AK85" s="34">
        <f>IF(TRIM(Settings!$B$10&amp;"")="","",IFERROR(TRIM(INDEX($A85:$Z85,MATCH(Settings!$B$10,$A$1:$Z$1,0))&amp;""),""))</f>
        <v/>
      </c>
      <c r="AL85" s="34">
        <f>IF(TRIM(Settings!$B$9&amp;"")="","",IFERROR(TRIM(INDEX($A85:$Z85,MATCH(Settings!$B$9,$A$1:$Z$1,0))&amp;""),""))</f>
        <v/>
      </c>
      <c r="AM85" s="34">
        <f>IF(TRIM(Settings!$B$11&amp;"")="","",IFERROR(TRIM(INDEX($A85:$Z85,MATCH(Settings!$B$11,$A$1:$Z$1,0))&amp;""),""))</f>
        <v/>
      </c>
      <c r="AN85" s="34">
        <f>IF(TRIM(Settings!$B$12&amp;"")="","",IFERROR(TRIM(INDEX($A85:$Z85,MATCH(Settings!$B$12,$A$1:$Z$1,0))&amp;""),""))</f>
        <v/>
      </c>
      <c r="AO85" s="34">
        <f>IF($AI85="Yes",MAX(1+IF($AK85&lt;&gt;"",1,0),N($AJ85)+IF(UPPER(TRIM(Settings!$B$8&amp;""))="N",1,0)),IF($AI85="No",0,""))</f>
        <v/>
      </c>
    </row>
    <row r="86">
      <c r="AB86" s="34">
        <f>IF(TRIM(Settings!$B$3&amp;"")="","",IFERROR(TRIM(INDEX($A86:$Z86,MATCH(Settings!$B$3,$A$1:$Z$1,0))&amp;""),""))</f>
        <v/>
      </c>
      <c r="AC86" s="34">
        <f>IF(TRIM(Settings!$B$4&amp;"")="","",IFERROR(TRIM(INDEX($A86:$Z86,MATCH(Settings!$B$4,$A$1:$Z$1,0))&amp;""),""))</f>
        <v/>
      </c>
      <c r="AD86" s="35">
        <f>IF(COUNTA($A86:$Z86)=0,0,IFERROR((IF(ISNUMBER(INDEX($A86:$Z86,MATCH(Settings!$B$13,$A$1:$Z$1,0))),INDEX($A86:$Z86,MATCH(Settings!$B$13,$A$1:$Z$1,0)),DATE(VALUE(LEFT(IF(TRIM(Settings!$B$13&amp;"")="","",IFERROR(TRIM(INDEX($A86:$Z86,MATCH(Settings!$B$13,$A$1:$Z$1,0))&amp;""),"")),4)),VALUE(MID(IF(TRIM(Settings!$B$13&amp;"")="","",IFERROR(TRIM(INDEX($A86:$Z86,MATCH(Settings!$B$13,$A$1:$Z$1,0))&amp;""),"")),6,2)),VALUE(MID(IF(TRIM(Settings!$B$13&amp;"")="","",IFERROR(TRIM(INDEX($A86:$Z86,MATCH(Settings!$B$13,$A$1:$Z$1,0))&amp;""),"")),9,2)))+TIME(VALUE(MID(IF(TRIM(Settings!$B$13&amp;"")="","",IFERROR(TRIM(INDEX($A86:$Z86,MATCH(Settings!$B$13,$A$1:$Z$1,0))&amp;""),"")),12,2)),VALUE(MID(IF(TRIM(Settings!$B$13&amp;"")="","",IFERROR(TRIM(INDEX($A86:$Z86,MATCH(Settings!$B$13,$A$1:$Z$1,0))&amp;""),"")),15,2)),VALUE(MID(IF(TRIM(Settings!$B$13&amp;"")="","",IFERROR(TRIM(INDEX($A86:$Z86,MATCH(Settings!$B$13,$A$1:$Z$1,0))&amp;""),"")),18,2)))))*1,0))</f>
        <v/>
      </c>
      <c r="AE86" s="34">
        <f>IF(COUNTA($A86:$Z86)=0,"",IF($AB86&lt;&gt;"",$AB86,IF($AC86="","",IFERROR(INDEX('Guest list'!$A$3:$A$252,MATCH($AC86,'Guest list'!$B$3:$B$252,0))&amp;"",""))))</f>
        <v/>
      </c>
      <c r="AF86" s="34">
        <f>IF(COUNTA($A86:$Z86)=0,"",IF($AB86&lt;&gt;"",IF(COUNTIF('Guest list'!$A$3:$A$252,$AB86)&gt;0,"Code","Code not on list"),IF($AE86&lt;&gt;"","Name","No match")))</f>
        <v/>
      </c>
      <c r="AG86" s="34">
        <f>IF($AE86="","",IF(SUMPRODUCT(($AE$2:$AE$301=$AE86)*(($AD$2:$AD$301&gt;$AD86)*1+($AD$2:$AD$301=$AD86)*(ROW($AE$2:$AE$301)&gt;ROW($AE86))))=0,$AE86,""))</f>
        <v/>
      </c>
      <c r="AH86" s="34">
        <f>IF(TRIM(Settings!$B$5&amp;"")="","",IFERROR(TRIM(INDEX($A86:$Z86,MATCH(Settings!$B$5,$A$1:$Z$1,0))&amp;""),""))</f>
        <v/>
      </c>
      <c r="AI86" s="34">
        <f>IF($AH86="","",IF(UPPER($AH86)=UPPER(TRIM(Settings!$B$6&amp;"")),"Yes","No"))</f>
        <v/>
      </c>
      <c r="AJ86" s="34">
        <f>IFERROR(VALUE(IF(TRIM(Settings!$B$7&amp;"")="","",IFERROR(TRIM(INDEX($A86:$Z86,MATCH(Settings!$B$7,$A$1:$Z$1,0))&amp;""),""))),"")</f>
        <v/>
      </c>
      <c r="AK86" s="34">
        <f>IF(TRIM(Settings!$B$10&amp;"")="","",IFERROR(TRIM(INDEX($A86:$Z86,MATCH(Settings!$B$10,$A$1:$Z$1,0))&amp;""),""))</f>
        <v/>
      </c>
      <c r="AL86" s="34">
        <f>IF(TRIM(Settings!$B$9&amp;"")="","",IFERROR(TRIM(INDEX($A86:$Z86,MATCH(Settings!$B$9,$A$1:$Z$1,0))&amp;""),""))</f>
        <v/>
      </c>
      <c r="AM86" s="34">
        <f>IF(TRIM(Settings!$B$11&amp;"")="","",IFERROR(TRIM(INDEX($A86:$Z86,MATCH(Settings!$B$11,$A$1:$Z$1,0))&amp;""),""))</f>
        <v/>
      </c>
      <c r="AN86" s="34">
        <f>IF(TRIM(Settings!$B$12&amp;"")="","",IFERROR(TRIM(INDEX($A86:$Z86,MATCH(Settings!$B$12,$A$1:$Z$1,0))&amp;""),""))</f>
        <v/>
      </c>
      <c r="AO86" s="34">
        <f>IF($AI86="Yes",MAX(1+IF($AK86&lt;&gt;"",1,0),N($AJ86)+IF(UPPER(TRIM(Settings!$B$8&amp;""))="N",1,0)),IF($AI86="No",0,""))</f>
        <v/>
      </c>
    </row>
    <row r="87">
      <c r="AB87" s="34">
        <f>IF(TRIM(Settings!$B$3&amp;"")="","",IFERROR(TRIM(INDEX($A87:$Z87,MATCH(Settings!$B$3,$A$1:$Z$1,0))&amp;""),""))</f>
        <v/>
      </c>
      <c r="AC87" s="34">
        <f>IF(TRIM(Settings!$B$4&amp;"")="","",IFERROR(TRIM(INDEX($A87:$Z87,MATCH(Settings!$B$4,$A$1:$Z$1,0))&amp;""),""))</f>
        <v/>
      </c>
      <c r="AD87" s="35">
        <f>IF(COUNTA($A87:$Z87)=0,0,IFERROR((IF(ISNUMBER(INDEX($A87:$Z87,MATCH(Settings!$B$13,$A$1:$Z$1,0))),INDEX($A87:$Z87,MATCH(Settings!$B$13,$A$1:$Z$1,0)),DATE(VALUE(LEFT(IF(TRIM(Settings!$B$13&amp;"")="","",IFERROR(TRIM(INDEX($A87:$Z87,MATCH(Settings!$B$13,$A$1:$Z$1,0))&amp;""),"")),4)),VALUE(MID(IF(TRIM(Settings!$B$13&amp;"")="","",IFERROR(TRIM(INDEX($A87:$Z87,MATCH(Settings!$B$13,$A$1:$Z$1,0))&amp;""),"")),6,2)),VALUE(MID(IF(TRIM(Settings!$B$13&amp;"")="","",IFERROR(TRIM(INDEX($A87:$Z87,MATCH(Settings!$B$13,$A$1:$Z$1,0))&amp;""),"")),9,2)))+TIME(VALUE(MID(IF(TRIM(Settings!$B$13&amp;"")="","",IFERROR(TRIM(INDEX($A87:$Z87,MATCH(Settings!$B$13,$A$1:$Z$1,0))&amp;""),"")),12,2)),VALUE(MID(IF(TRIM(Settings!$B$13&amp;"")="","",IFERROR(TRIM(INDEX($A87:$Z87,MATCH(Settings!$B$13,$A$1:$Z$1,0))&amp;""),"")),15,2)),VALUE(MID(IF(TRIM(Settings!$B$13&amp;"")="","",IFERROR(TRIM(INDEX($A87:$Z87,MATCH(Settings!$B$13,$A$1:$Z$1,0))&amp;""),"")),18,2)))))*1,0))</f>
        <v/>
      </c>
      <c r="AE87" s="34">
        <f>IF(COUNTA($A87:$Z87)=0,"",IF($AB87&lt;&gt;"",$AB87,IF($AC87="","",IFERROR(INDEX('Guest list'!$A$3:$A$252,MATCH($AC87,'Guest list'!$B$3:$B$252,0))&amp;"",""))))</f>
        <v/>
      </c>
      <c r="AF87" s="34">
        <f>IF(COUNTA($A87:$Z87)=0,"",IF($AB87&lt;&gt;"",IF(COUNTIF('Guest list'!$A$3:$A$252,$AB87)&gt;0,"Code","Code not on list"),IF($AE87&lt;&gt;"","Name","No match")))</f>
        <v/>
      </c>
      <c r="AG87" s="34">
        <f>IF($AE87="","",IF(SUMPRODUCT(($AE$2:$AE$301=$AE87)*(($AD$2:$AD$301&gt;$AD87)*1+($AD$2:$AD$301=$AD87)*(ROW($AE$2:$AE$301)&gt;ROW($AE87))))=0,$AE87,""))</f>
        <v/>
      </c>
      <c r="AH87" s="34">
        <f>IF(TRIM(Settings!$B$5&amp;"")="","",IFERROR(TRIM(INDEX($A87:$Z87,MATCH(Settings!$B$5,$A$1:$Z$1,0))&amp;""),""))</f>
        <v/>
      </c>
      <c r="AI87" s="34">
        <f>IF($AH87="","",IF(UPPER($AH87)=UPPER(TRIM(Settings!$B$6&amp;"")),"Yes","No"))</f>
        <v/>
      </c>
      <c r="AJ87" s="34">
        <f>IFERROR(VALUE(IF(TRIM(Settings!$B$7&amp;"")="","",IFERROR(TRIM(INDEX($A87:$Z87,MATCH(Settings!$B$7,$A$1:$Z$1,0))&amp;""),""))),"")</f>
        <v/>
      </c>
      <c r="AK87" s="34">
        <f>IF(TRIM(Settings!$B$10&amp;"")="","",IFERROR(TRIM(INDEX($A87:$Z87,MATCH(Settings!$B$10,$A$1:$Z$1,0))&amp;""),""))</f>
        <v/>
      </c>
      <c r="AL87" s="34">
        <f>IF(TRIM(Settings!$B$9&amp;"")="","",IFERROR(TRIM(INDEX($A87:$Z87,MATCH(Settings!$B$9,$A$1:$Z$1,0))&amp;""),""))</f>
        <v/>
      </c>
      <c r="AM87" s="34">
        <f>IF(TRIM(Settings!$B$11&amp;"")="","",IFERROR(TRIM(INDEX($A87:$Z87,MATCH(Settings!$B$11,$A$1:$Z$1,0))&amp;""),""))</f>
        <v/>
      </c>
      <c r="AN87" s="34">
        <f>IF(TRIM(Settings!$B$12&amp;"")="","",IFERROR(TRIM(INDEX($A87:$Z87,MATCH(Settings!$B$12,$A$1:$Z$1,0))&amp;""),""))</f>
        <v/>
      </c>
      <c r="AO87" s="34">
        <f>IF($AI87="Yes",MAX(1+IF($AK87&lt;&gt;"",1,0),N($AJ87)+IF(UPPER(TRIM(Settings!$B$8&amp;""))="N",1,0)),IF($AI87="No",0,""))</f>
        <v/>
      </c>
    </row>
    <row r="88">
      <c r="AB88" s="34">
        <f>IF(TRIM(Settings!$B$3&amp;"")="","",IFERROR(TRIM(INDEX($A88:$Z88,MATCH(Settings!$B$3,$A$1:$Z$1,0))&amp;""),""))</f>
        <v/>
      </c>
      <c r="AC88" s="34">
        <f>IF(TRIM(Settings!$B$4&amp;"")="","",IFERROR(TRIM(INDEX($A88:$Z88,MATCH(Settings!$B$4,$A$1:$Z$1,0))&amp;""),""))</f>
        <v/>
      </c>
      <c r="AD88" s="35">
        <f>IF(COUNTA($A88:$Z88)=0,0,IFERROR((IF(ISNUMBER(INDEX($A88:$Z88,MATCH(Settings!$B$13,$A$1:$Z$1,0))),INDEX($A88:$Z88,MATCH(Settings!$B$13,$A$1:$Z$1,0)),DATE(VALUE(LEFT(IF(TRIM(Settings!$B$13&amp;"")="","",IFERROR(TRIM(INDEX($A88:$Z88,MATCH(Settings!$B$13,$A$1:$Z$1,0))&amp;""),"")),4)),VALUE(MID(IF(TRIM(Settings!$B$13&amp;"")="","",IFERROR(TRIM(INDEX($A88:$Z88,MATCH(Settings!$B$13,$A$1:$Z$1,0))&amp;""),"")),6,2)),VALUE(MID(IF(TRIM(Settings!$B$13&amp;"")="","",IFERROR(TRIM(INDEX($A88:$Z88,MATCH(Settings!$B$13,$A$1:$Z$1,0))&amp;""),"")),9,2)))+TIME(VALUE(MID(IF(TRIM(Settings!$B$13&amp;"")="","",IFERROR(TRIM(INDEX($A88:$Z88,MATCH(Settings!$B$13,$A$1:$Z$1,0))&amp;""),"")),12,2)),VALUE(MID(IF(TRIM(Settings!$B$13&amp;"")="","",IFERROR(TRIM(INDEX($A88:$Z88,MATCH(Settings!$B$13,$A$1:$Z$1,0))&amp;""),"")),15,2)),VALUE(MID(IF(TRIM(Settings!$B$13&amp;"")="","",IFERROR(TRIM(INDEX($A88:$Z88,MATCH(Settings!$B$13,$A$1:$Z$1,0))&amp;""),"")),18,2)))))*1,0))</f>
        <v/>
      </c>
      <c r="AE88" s="34">
        <f>IF(COUNTA($A88:$Z88)=0,"",IF($AB88&lt;&gt;"",$AB88,IF($AC88="","",IFERROR(INDEX('Guest list'!$A$3:$A$252,MATCH($AC88,'Guest list'!$B$3:$B$252,0))&amp;"",""))))</f>
        <v/>
      </c>
      <c r="AF88" s="34">
        <f>IF(COUNTA($A88:$Z88)=0,"",IF($AB88&lt;&gt;"",IF(COUNTIF('Guest list'!$A$3:$A$252,$AB88)&gt;0,"Code","Code not on list"),IF($AE88&lt;&gt;"","Name","No match")))</f>
        <v/>
      </c>
      <c r="AG88" s="34">
        <f>IF($AE88="","",IF(SUMPRODUCT(($AE$2:$AE$301=$AE88)*(($AD$2:$AD$301&gt;$AD88)*1+($AD$2:$AD$301=$AD88)*(ROW($AE$2:$AE$301)&gt;ROW($AE88))))=0,$AE88,""))</f>
        <v/>
      </c>
      <c r="AH88" s="34">
        <f>IF(TRIM(Settings!$B$5&amp;"")="","",IFERROR(TRIM(INDEX($A88:$Z88,MATCH(Settings!$B$5,$A$1:$Z$1,0))&amp;""),""))</f>
        <v/>
      </c>
      <c r="AI88" s="34">
        <f>IF($AH88="","",IF(UPPER($AH88)=UPPER(TRIM(Settings!$B$6&amp;"")),"Yes","No"))</f>
        <v/>
      </c>
      <c r="AJ88" s="34">
        <f>IFERROR(VALUE(IF(TRIM(Settings!$B$7&amp;"")="","",IFERROR(TRIM(INDEX($A88:$Z88,MATCH(Settings!$B$7,$A$1:$Z$1,0))&amp;""),""))),"")</f>
        <v/>
      </c>
      <c r="AK88" s="34">
        <f>IF(TRIM(Settings!$B$10&amp;"")="","",IFERROR(TRIM(INDEX($A88:$Z88,MATCH(Settings!$B$10,$A$1:$Z$1,0))&amp;""),""))</f>
        <v/>
      </c>
      <c r="AL88" s="34">
        <f>IF(TRIM(Settings!$B$9&amp;"")="","",IFERROR(TRIM(INDEX($A88:$Z88,MATCH(Settings!$B$9,$A$1:$Z$1,0))&amp;""),""))</f>
        <v/>
      </c>
      <c r="AM88" s="34">
        <f>IF(TRIM(Settings!$B$11&amp;"")="","",IFERROR(TRIM(INDEX($A88:$Z88,MATCH(Settings!$B$11,$A$1:$Z$1,0))&amp;""),""))</f>
        <v/>
      </c>
      <c r="AN88" s="34">
        <f>IF(TRIM(Settings!$B$12&amp;"")="","",IFERROR(TRIM(INDEX($A88:$Z88,MATCH(Settings!$B$12,$A$1:$Z$1,0))&amp;""),""))</f>
        <v/>
      </c>
      <c r="AO88" s="34">
        <f>IF($AI88="Yes",MAX(1+IF($AK88&lt;&gt;"",1,0),N($AJ88)+IF(UPPER(TRIM(Settings!$B$8&amp;""))="N",1,0)),IF($AI88="No",0,""))</f>
        <v/>
      </c>
    </row>
    <row r="89">
      <c r="AB89" s="34">
        <f>IF(TRIM(Settings!$B$3&amp;"")="","",IFERROR(TRIM(INDEX($A89:$Z89,MATCH(Settings!$B$3,$A$1:$Z$1,0))&amp;""),""))</f>
        <v/>
      </c>
      <c r="AC89" s="34">
        <f>IF(TRIM(Settings!$B$4&amp;"")="","",IFERROR(TRIM(INDEX($A89:$Z89,MATCH(Settings!$B$4,$A$1:$Z$1,0))&amp;""),""))</f>
        <v/>
      </c>
      <c r="AD89" s="35">
        <f>IF(COUNTA($A89:$Z89)=0,0,IFERROR((IF(ISNUMBER(INDEX($A89:$Z89,MATCH(Settings!$B$13,$A$1:$Z$1,0))),INDEX($A89:$Z89,MATCH(Settings!$B$13,$A$1:$Z$1,0)),DATE(VALUE(LEFT(IF(TRIM(Settings!$B$13&amp;"")="","",IFERROR(TRIM(INDEX($A89:$Z89,MATCH(Settings!$B$13,$A$1:$Z$1,0))&amp;""),"")),4)),VALUE(MID(IF(TRIM(Settings!$B$13&amp;"")="","",IFERROR(TRIM(INDEX($A89:$Z89,MATCH(Settings!$B$13,$A$1:$Z$1,0))&amp;""),"")),6,2)),VALUE(MID(IF(TRIM(Settings!$B$13&amp;"")="","",IFERROR(TRIM(INDEX($A89:$Z89,MATCH(Settings!$B$13,$A$1:$Z$1,0))&amp;""),"")),9,2)))+TIME(VALUE(MID(IF(TRIM(Settings!$B$13&amp;"")="","",IFERROR(TRIM(INDEX($A89:$Z89,MATCH(Settings!$B$13,$A$1:$Z$1,0))&amp;""),"")),12,2)),VALUE(MID(IF(TRIM(Settings!$B$13&amp;"")="","",IFERROR(TRIM(INDEX($A89:$Z89,MATCH(Settings!$B$13,$A$1:$Z$1,0))&amp;""),"")),15,2)),VALUE(MID(IF(TRIM(Settings!$B$13&amp;"")="","",IFERROR(TRIM(INDEX($A89:$Z89,MATCH(Settings!$B$13,$A$1:$Z$1,0))&amp;""),"")),18,2)))))*1,0))</f>
        <v/>
      </c>
      <c r="AE89" s="34">
        <f>IF(COUNTA($A89:$Z89)=0,"",IF($AB89&lt;&gt;"",$AB89,IF($AC89="","",IFERROR(INDEX('Guest list'!$A$3:$A$252,MATCH($AC89,'Guest list'!$B$3:$B$252,0))&amp;"",""))))</f>
        <v/>
      </c>
      <c r="AF89" s="34">
        <f>IF(COUNTA($A89:$Z89)=0,"",IF($AB89&lt;&gt;"",IF(COUNTIF('Guest list'!$A$3:$A$252,$AB89)&gt;0,"Code","Code not on list"),IF($AE89&lt;&gt;"","Name","No match")))</f>
        <v/>
      </c>
      <c r="AG89" s="34">
        <f>IF($AE89="","",IF(SUMPRODUCT(($AE$2:$AE$301=$AE89)*(($AD$2:$AD$301&gt;$AD89)*1+($AD$2:$AD$301=$AD89)*(ROW($AE$2:$AE$301)&gt;ROW($AE89))))=0,$AE89,""))</f>
        <v/>
      </c>
      <c r="AH89" s="34">
        <f>IF(TRIM(Settings!$B$5&amp;"")="","",IFERROR(TRIM(INDEX($A89:$Z89,MATCH(Settings!$B$5,$A$1:$Z$1,0))&amp;""),""))</f>
        <v/>
      </c>
      <c r="AI89" s="34">
        <f>IF($AH89="","",IF(UPPER($AH89)=UPPER(TRIM(Settings!$B$6&amp;"")),"Yes","No"))</f>
        <v/>
      </c>
      <c r="AJ89" s="34">
        <f>IFERROR(VALUE(IF(TRIM(Settings!$B$7&amp;"")="","",IFERROR(TRIM(INDEX($A89:$Z89,MATCH(Settings!$B$7,$A$1:$Z$1,0))&amp;""),""))),"")</f>
        <v/>
      </c>
      <c r="AK89" s="34">
        <f>IF(TRIM(Settings!$B$10&amp;"")="","",IFERROR(TRIM(INDEX($A89:$Z89,MATCH(Settings!$B$10,$A$1:$Z$1,0))&amp;""),""))</f>
        <v/>
      </c>
      <c r="AL89" s="34">
        <f>IF(TRIM(Settings!$B$9&amp;"")="","",IFERROR(TRIM(INDEX($A89:$Z89,MATCH(Settings!$B$9,$A$1:$Z$1,0))&amp;""),""))</f>
        <v/>
      </c>
      <c r="AM89" s="34">
        <f>IF(TRIM(Settings!$B$11&amp;"")="","",IFERROR(TRIM(INDEX($A89:$Z89,MATCH(Settings!$B$11,$A$1:$Z$1,0))&amp;""),""))</f>
        <v/>
      </c>
      <c r="AN89" s="34">
        <f>IF(TRIM(Settings!$B$12&amp;"")="","",IFERROR(TRIM(INDEX($A89:$Z89,MATCH(Settings!$B$12,$A$1:$Z$1,0))&amp;""),""))</f>
        <v/>
      </c>
      <c r="AO89" s="34">
        <f>IF($AI89="Yes",MAX(1+IF($AK89&lt;&gt;"",1,0),N($AJ89)+IF(UPPER(TRIM(Settings!$B$8&amp;""))="N",1,0)),IF($AI89="No",0,""))</f>
        <v/>
      </c>
    </row>
    <row r="90">
      <c r="AB90" s="34">
        <f>IF(TRIM(Settings!$B$3&amp;"")="","",IFERROR(TRIM(INDEX($A90:$Z90,MATCH(Settings!$B$3,$A$1:$Z$1,0))&amp;""),""))</f>
        <v/>
      </c>
      <c r="AC90" s="34">
        <f>IF(TRIM(Settings!$B$4&amp;"")="","",IFERROR(TRIM(INDEX($A90:$Z90,MATCH(Settings!$B$4,$A$1:$Z$1,0))&amp;""),""))</f>
        <v/>
      </c>
      <c r="AD90" s="35">
        <f>IF(COUNTA($A90:$Z90)=0,0,IFERROR((IF(ISNUMBER(INDEX($A90:$Z90,MATCH(Settings!$B$13,$A$1:$Z$1,0))),INDEX($A90:$Z90,MATCH(Settings!$B$13,$A$1:$Z$1,0)),DATE(VALUE(LEFT(IF(TRIM(Settings!$B$13&amp;"")="","",IFERROR(TRIM(INDEX($A90:$Z90,MATCH(Settings!$B$13,$A$1:$Z$1,0))&amp;""),"")),4)),VALUE(MID(IF(TRIM(Settings!$B$13&amp;"")="","",IFERROR(TRIM(INDEX($A90:$Z90,MATCH(Settings!$B$13,$A$1:$Z$1,0))&amp;""),"")),6,2)),VALUE(MID(IF(TRIM(Settings!$B$13&amp;"")="","",IFERROR(TRIM(INDEX($A90:$Z90,MATCH(Settings!$B$13,$A$1:$Z$1,0))&amp;""),"")),9,2)))+TIME(VALUE(MID(IF(TRIM(Settings!$B$13&amp;"")="","",IFERROR(TRIM(INDEX($A90:$Z90,MATCH(Settings!$B$13,$A$1:$Z$1,0))&amp;""),"")),12,2)),VALUE(MID(IF(TRIM(Settings!$B$13&amp;"")="","",IFERROR(TRIM(INDEX($A90:$Z90,MATCH(Settings!$B$13,$A$1:$Z$1,0))&amp;""),"")),15,2)),VALUE(MID(IF(TRIM(Settings!$B$13&amp;"")="","",IFERROR(TRIM(INDEX($A90:$Z90,MATCH(Settings!$B$13,$A$1:$Z$1,0))&amp;""),"")),18,2)))))*1,0))</f>
        <v/>
      </c>
      <c r="AE90" s="34">
        <f>IF(COUNTA($A90:$Z90)=0,"",IF($AB90&lt;&gt;"",$AB90,IF($AC90="","",IFERROR(INDEX('Guest list'!$A$3:$A$252,MATCH($AC90,'Guest list'!$B$3:$B$252,0))&amp;"",""))))</f>
        <v/>
      </c>
      <c r="AF90" s="34">
        <f>IF(COUNTA($A90:$Z90)=0,"",IF($AB90&lt;&gt;"",IF(COUNTIF('Guest list'!$A$3:$A$252,$AB90)&gt;0,"Code","Code not on list"),IF($AE90&lt;&gt;"","Name","No match")))</f>
        <v/>
      </c>
      <c r="AG90" s="34">
        <f>IF($AE90="","",IF(SUMPRODUCT(($AE$2:$AE$301=$AE90)*(($AD$2:$AD$301&gt;$AD90)*1+($AD$2:$AD$301=$AD90)*(ROW($AE$2:$AE$301)&gt;ROW($AE90))))=0,$AE90,""))</f>
        <v/>
      </c>
      <c r="AH90" s="34">
        <f>IF(TRIM(Settings!$B$5&amp;"")="","",IFERROR(TRIM(INDEX($A90:$Z90,MATCH(Settings!$B$5,$A$1:$Z$1,0))&amp;""),""))</f>
        <v/>
      </c>
      <c r="AI90" s="34">
        <f>IF($AH90="","",IF(UPPER($AH90)=UPPER(TRIM(Settings!$B$6&amp;"")),"Yes","No"))</f>
        <v/>
      </c>
      <c r="AJ90" s="34">
        <f>IFERROR(VALUE(IF(TRIM(Settings!$B$7&amp;"")="","",IFERROR(TRIM(INDEX($A90:$Z90,MATCH(Settings!$B$7,$A$1:$Z$1,0))&amp;""),""))),"")</f>
        <v/>
      </c>
      <c r="AK90" s="34">
        <f>IF(TRIM(Settings!$B$10&amp;"")="","",IFERROR(TRIM(INDEX($A90:$Z90,MATCH(Settings!$B$10,$A$1:$Z$1,0))&amp;""),""))</f>
        <v/>
      </c>
      <c r="AL90" s="34">
        <f>IF(TRIM(Settings!$B$9&amp;"")="","",IFERROR(TRIM(INDEX($A90:$Z90,MATCH(Settings!$B$9,$A$1:$Z$1,0))&amp;""),""))</f>
        <v/>
      </c>
      <c r="AM90" s="34">
        <f>IF(TRIM(Settings!$B$11&amp;"")="","",IFERROR(TRIM(INDEX($A90:$Z90,MATCH(Settings!$B$11,$A$1:$Z$1,0))&amp;""),""))</f>
        <v/>
      </c>
      <c r="AN90" s="34">
        <f>IF(TRIM(Settings!$B$12&amp;"")="","",IFERROR(TRIM(INDEX($A90:$Z90,MATCH(Settings!$B$12,$A$1:$Z$1,0))&amp;""),""))</f>
        <v/>
      </c>
      <c r="AO90" s="34">
        <f>IF($AI90="Yes",MAX(1+IF($AK90&lt;&gt;"",1,0),N($AJ90)+IF(UPPER(TRIM(Settings!$B$8&amp;""))="N",1,0)),IF($AI90="No",0,""))</f>
        <v/>
      </c>
    </row>
    <row r="91">
      <c r="AB91" s="34">
        <f>IF(TRIM(Settings!$B$3&amp;"")="","",IFERROR(TRIM(INDEX($A91:$Z91,MATCH(Settings!$B$3,$A$1:$Z$1,0))&amp;""),""))</f>
        <v/>
      </c>
      <c r="AC91" s="34">
        <f>IF(TRIM(Settings!$B$4&amp;"")="","",IFERROR(TRIM(INDEX($A91:$Z91,MATCH(Settings!$B$4,$A$1:$Z$1,0))&amp;""),""))</f>
        <v/>
      </c>
      <c r="AD91" s="35">
        <f>IF(COUNTA($A91:$Z91)=0,0,IFERROR((IF(ISNUMBER(INDEX($A91:$Z91,MATCH(Settings!$B$13,$A$1:$Z$1,0))),INDEX($A91:$Z91,MATCH(Settings!$B$13,$A$1:$Z$1,0)),DATE(VALUE(LEFT(IF(TRIM(Settings!$B$13&amp;"")="","",IFERROR(TRIM(INDEX($A91:$Z91,MATCH(Settings!$B$13,$A$1:$Z$1,0))&amp;""),"")),4)),VALUE(MID(IF(TRIM(Settings!$B$13&amp;"")="","",IFERROR(TRIM(INDEX($A91:$Z91,MATCH(Settings!$B$13,$A$1:$Z$1,0))&amp;""),"")),6,2)),VALUE(MID(IF(TRIM(Settings!$B$13&amp;"")="","",IFERROR(TRIM(INDEX($A91:$Z91,MATCH(Settings!$B$13,$A$1:$Z$1,0))&amp;""),"")),9,2)))+TIME(VALUE(MID(IF(TRIM(Settings!$B$13&amp;"")="","",IFERROR(TRIM(INDEX($A91:$Z91,MATCH(Settings!$B$13,$A$1:$Z$1,0))&amp;""),"")),12,2)),VALUE(MID(IF(TRIM(Settings!$B$13&amp;"")="","",IFERROR(TRIM(INDEX($A91:$Z91,MATCH(Settings!$B$13,$A$1:$Z$1,0))&amp;""),"")),15,2)),VALUE(MID(IF(TRIM(Settings!$B$13&amp;"")="","",IFERROR(TRIM(INDEX($A91:$Z91,MATCH(Settings!$B$13,$A$1:$Z$1,0))&amp;""),"")),18,2)))))*1,0))</f>
        <v/>
      </c>
      <c r="AE91" s="34">
        <f>IF(COUNTA($A91:$Z91)=0,"",IF($AB91&lt;&gt;"",$AB91,IF($AC91="","",IFERROR(INDEX('Guest list'!$A$3:$A$252,MATCH($AC91,'Guest list'!$B$3:$B$252,0))&amp;"",""))))</f>
        <v/>
      </c>
      <c r="AF91" s="34">
        <f>IF(COUNTA($A91:$Z91)=0,"",IF($AB91&lt;&gt;"",IF(COUNTIF('Guest list'!$A$3:$A$252,$AB91)&gt;0,"Code","Code not on list"),IF($AE91&lt;&gt;"","Name","No match")))</f>
        <v/>
      </c>
      <c r="AG91" s="34">
        <f>IF($AE91="","",IF(SUMPRODUCT(($AE$2:$AE$301=$AE91)*(($AD$2:$AD$301&gt;$AD91)*1+($AD$2:$AD$301=$AD91)*(ROW($AE$2:$AE$301)&gt;ROW($AE91))))=0,$AE91,""))</f>
        <v/>
      </c>
      <c r="AH91" s="34">
        <f>IF(TRIM(Settings!$B$5&amp;"")="","",IFERROR(TRIM(INDEX($A91:$Z91,MATCH(Settings!$B$5,$A$1:$Z$1,0))&amp;""),""))</f>
        <v/>
      </c>
      <c r="AI91" s="34">
        <f>IF($AH91="","",IF(UPPER($AH91)=UPPER(TRIM(Settings!$B$6&amp;"")),"Yes","No"))</f>
        <v/>
      </c>
      <c r="AJ91" s="34">
        <f>IFERROR(VALUE(IF(TRIM(Settings!$B$7&amp;"")="","",IFERROR(TRIM(INDEX($A91:$Z91,MATCH(Settings!$B$7,$A$1:$Z$1,0))&amp;""),""))),"")</f>
        <v/>
      </c>
      <c r="AK91" s="34">
        <f>IF(TRIM(Settings!$B$10&amp;"")="","",IFERROR(TRIM(INDEX($A91:$Z91,MATCH(Settings!$B$10,$A$1:$Z$1,0))&amp;""),""))</f>
        <v/>
      </c>
      <c r="AL91" s="34">
        <f>IF(TRIM(Settings!$B$9&amp;"")="","",IFERROR(TRIM(INDEX($A91:$Z91,MATCH(Settings!$B$9,$A$1:$Z$1,0))&amp;""),""))</f>
        <v/>
      </c>
      <c r="AM91" s="34">
        <f>IF(TRIM(Settings!$B$11&amp;"")="","",IFERROR(TRIM(INDEX($A91:$Z91,MATCH(Settings!$B$11,$A$1:$Z$1,0))&amp;""),""))</f>
        <v/>
      </c>
      <c r="AN91" s="34">
        <f>IF(TRIM(Settings!$B$12&amp;"")="","",IFERROR(TRIM(INDEX($A91:$Z91,MATCH(Settings!$B$12,$A$1:$Z$1,0))&amp;""),""))</f>
        <v/>
      </c>
      <c r="AO91" s="34">
        <f>IF($AI91="Yes",MAX(1+IF($AK91&lt;&gt;"",1,0),N($AJ91)+IF(UPPER(TRIM(Settings!$B$8&amp;""))="N",1,0)),IF($AI91="No",0,""))</f>
        <v/>
      </c>
    </row>
    <row r="92">
      <c r="AB92" s="34">
        <f>IF(TRIM(Settings!$B$3&amp;"")="","",IFERROR(TRIM(INDEX($A92:$Z92,MATCH(Settings!$B$3,$A$1:$Z$1,0))&amp;""),""))</f>
        <v/>
      </c>
      <c r="AC92" s="34">
        <f>IF(TRIM(Settings!$B$4&amp;"")="","",IFERROR(TRIM(INDEX($A92:$Z92,MATCH(Settings!$B$4,$A$1:$Z$1,0))&amp;""),""))</f>
        <v/>
      </c>
      <c r="AD92" s="35">
        <f>IF(COUNTA($A92:$Z92)=0,0,IFERROR((IF(ISNUMBER(INDEX($A92:$Z92,MATCH(Settings!$B$13,$A$1:$Z$1,0))),INDEX($A92:$Z92,MATCH(Settings!$B$13,$A$1:$Z$1,0)),DATE(VALUE(LEFT(IF(TRIM(Settings!$B$13&amp;"")="","",IFERROR(TRIM(INDEX($A92:$Z92,MATCH(Settings!$B$13,$A$1:$Z$1,0))&amp;""),"")),4)),VALUE(MID(IF(TRIM(Settings!$B$13&amp;"")="","",IFERROR(TRIM(INDEX($A92:$Z92,MATCH(Settings!$B$13,$A$1:$Z$1,0))&amp;""),"")),6,2)),VALUE(MID(IF(TRIM(Settings!$B$13&amp;"")="","",IFERROR(TRIM(INDEX($A92:$Z92,MATCH(Settings!$B$13,$A$1:$Z$1,0))&amp;""),"")),9,2)))+TIME(VALUE(MID(IF(TRIM(Settings!$B$13&amp;"")="","",IFERROR(TRIM(INDEX($A92:$Z92,MATCH(Settings!$B$13,$A$1:$Z$1,0))&amp;""),"")),12,2)),VALUE(MID(IF(TRIM(Settings!$B$13&amp;"")="","",IFERROR(TRIM(INDEX($A92:$Z92,MATCH(Settings!$B$13,$A$1:$Z$1,0))&amp;""),"")),15,2)),VALUE(MID(IF(TRIM(Settings!$B$13&amp;"")="","",IFERROR(TRIM(INDEX($A92:$Z92,MATCH(Settings!$B$13,$A$1:$Z$1,0))&amp;""),"")),18,2)))))*1,0))</f>
        <v/>
      </c>
      <c r="AE92" s="34">
        <f>IF(COUNTA($A92:$Z92)=0,"",IF($AB92&lt;&gt;"",$AB92,IF($AC92="","",IFERROR(INDEX('Guest list'!$A$3:$A$252,MATCH($AC92,'Guest list'!$B$3:$B$252,0))&amp;"",""))))</f>
        <v/>
      </c>
      <c r="AF92" s="34">
        <f>IF(COUNTA($A92:$Z92)=0,"",IF($AB92&lt;&gt;"",IF(COUNTIF('Guest list'!$A$3:$A$252,$AB92)&gt;0,"Code","Code not on list"),IF($AE92&lt;&gt;"","Name","No match")))</f>
        <v/>
      </c>
      <c r="AG92" s="34">
        <f>IF($AE92="","",IF(SUMPRODUCT(($AE$2:$AE$301=$AE92)*(($AD$2:$AD$301&gt;$AD92)*1+($AD$2:$AD$301=$AD92)*(ROW($AE$2:$AE$301)&gt;ROW($AE92))))=0,$AE92,""))</f>
        <v/>
      </c>
      <c r="AH92" s="34">
        <f>IF(TRIM(Settings!$B$5&amp;"")="","",IFERROR(TRIM(INDEX($A92:$Z92,MATCH(Settings!$B$5,$A$1:$Z$1,0))&amp;""),""))</f>
        <v/>
      </c>
      <c r="AI92" s="34">
        <f>IF($AH92="","",IF(UPPER($AH92)=UPPER(TRIM(Settings!$B$6&amp;"")),"Yes","No"))</f>
        <v/>
      </c>
      <c r="AJ92" s="34">
        <f>IFERROR(VALUE(IF(TRIM(Settings!$B$7&amp;"")="","",IFERROR(TRIM(INDEX($A92:$Z92,MATCH(Settings!$B$7,$A$1:$Z$1,0))&amp;""),""))),"")</f>
        <v/>
      </c>
      <c r="AK92" s="34">
        <f>IF(TRIM(Settings!$B$10&amp;"")="","",IFERROR(TRIM(INDEX($A92:$Z92,MATCH(Settings!$B$10,$A$1:$Z$1,0))&amp;""),""))</f>
        <v/>
      </c>
      <c r="AL92" s="34">
        <f>IF(TRIM(Settings!$B$9&amp;"")="","",IFERROR(TRIM(INDEX($A92:$Z92,MATCH(Settings!$B$9,$A$1:$Z$1,0))&amp;""),""))</f>
        <v/>
      </c>
      <c r="AM92" s="34">
        <f>IF(TRIM(Settings!$B$11&amp;"")="","",IFERROR(TRIM(INDEX($A92:$Z92,MATCH(Settings!$B$11,$A$1:$Z$1,0))&amp;""),""))</f>
        <v/>
      </c>
      <c r="AN92" s="34">
        <f>IF(TRIM(Settings!$B$12&amp;"")="","",IFERROR(TRIM(INDEX($A92:$Z92,MATCH(Settings!$B$12,$A$1:$Z$1,0))&amp;""),""))</f>
        <v/>
      </c>
      <c r="AO92" s="34">
        <f>IF($AI92="Yes",MAX(1+IF($AK92&lt;&gt;"",1,0),N($AJ92)+IF(UPPER(TRIM(Settings!$B$8&amp;""))="N",1,0)),IF($AI92="No",0,""))</f>
        <v/>
      </c>
    </row>
    <row r="93">
      <c r="AB93" s="34">
        <f>IF(TRIM(Settings!$B$3&amp;"")="","",IFERROR(TRIM(INDEX($A93:$Z93,MATCH(Settings!$B$3,$A$1:$Z$1,0))&amp;""),""))</f>
        <v/>
      </c>
      <c r="AC93" s="34">
        <f>IF(TRIM(Settings!$B$4&amp;"")="","",IFERROR(TRIM(INDEX($A93:$Z93,MATCH(Settings!$B$4,$A$1:$Z$1,0))&amp;""),""))</f>
        <v/>
      </c>
      <c r="AD93" s="35">
        <f>IF(COUNTA($A93:$Z93)=0,0,IFERROR((IF(ISNUMBER(INDEX($A93:$Z93,MATCH(Settings!$B$13,$A$1:$Z$1,0))),INDEX($A93:$Z93,MATCH(Settings!$B$13,$A$1:$Z$1,0)),DATE(VALUE(LEFT(IF(TRIM(Settings!$B$13&amp;"")="","",IFERROR(TRIM(INDEX($A93:$Z93,MATCH(Settings!$B$13,$A$1:$Z$1,0))&amp;""),"")),4)),VALUE(MID(IF(TRIM(Settings!$B$13&amp;"")="","",IFERROR(TRIM(INDEX($A93:$Z93,MATCH(Settings!$B$13,$A$1:$Z$1,0))&amp;""),"")),6,2)),VALUE(MID(IF(TRIM(Settings!$B$13&amp;"")="","",IFERROR(TRIM(INDEX($A93:$Z93,MATCH(Settings!$B$13,$A$1:$Z$1,0))&amp;""),"")),9,2)))+TIME(VALUE(MID(IF(TRIM(Settings!$B$13&amp;"")="","",IFERROR(TRIM(INDEX($A93:$Z93,MATCH(Settings!$B$13,$A$1:$Z$1,0))&amp;""),"")),12,2)),VALUE(MID(IF(TRIM(Settings!$B$13&amp;"")="","",IFERROR(TRIM(INDEX($A93:$Z93,MATCH(Settings!$B$13,$A$1:$Z$1,0))&amp;""),"")),15,2)),VALUE(MID(IF(TRIM(Settings!$B$13&amp;"")="","",IFERROR(TRIM(INDEX($A93:$Z93,MATCH(Settings!$B$13,$A$1:$Z$1,0))&amp;""),"")),18,2)))))*1,0))</f>
        <v/>
      </c>
      <c r="AE93" s="34">
        <f>IF(COUNTA($A93:$Z93)=0,"",IF($AB93&lt;&gt;"",$AB93,IF($AC93="","",IFERROR(INDEX('Guest list'!$A$3:$A$252,MATCH($AC93,'Guest list'!$B$3:$B$252,0))&amp;"",""))))</f>
        <v/>
      </c>
      <c r="AF93" s="34">
        <f>IF(COUNTA($A93:$Z93)=0,"",IF($AB93&lt;&gt;"",IF(COUNTIF('Guest list'!$A$3:$A$252,$AB93)&gt;0,"Code","Code not on list"),IF($AE93&lt;&gt;"","Name","No match")))</f>
        <v/>
      </c>
      <c r="AG93" s="34">
        <f>IF($AE93="","",IF(SUMPRODUCT(($AE$2:$AE$301=$AE93)*(($AD$2:$AD$301&gt;$AD93)*1+($AD$2:$AD$301=$AD93)*(ROW($AE$2:$AE$301)&gt;ROW($AE93))))=0,$AE93,""))</f>
        <v/>
      </c>
      <c r="AH93" s="34">
        <f>IF(TRIM(Settings!$B$5&amp;"")="","",IFERROR(TRIM(INDEX($A93:$Z93,MATCH(Settings!$B$5,$A$1:$Z$1,0))&amp;""),""))</f>
        <v/>
      </c>
      <c r="AI93" s="34">
        <f>IF($AH93="","",IF(UPPER($AH93)=UPPER(TRIM(Settings!$B$6&amp;"")),"Yes","No"))</f>
        <v/>
      </c>
      <c r="AJ93" s="34">
        <f>IFERROR(VALUE(IF(TRIM(Settings!$B$7&amp;"")="","",IFERROR(TRIM(INDEX($A93:$Z93,MATCH(Settings!$B$7,$A$1:$Z$1,0))&amp;""),""))),"")</f>
        <v/>
      </c>
      <c r="AK93" s="34">
        <f>IF(TRIM(Settings!$B$10&amp;"")="","",IFERROR(TRIM(INDEX($A93:$Z93,MATCH(Settings!$B$10,$A$1:$Z$1,0))&amp;""),""))</f>
        <v/>
      </c>
      <c r="AL93" s="34">
        <f>IF(TRIM(Settings!$B$9&amp;"")="","",IFERROR(TRIM(INDEX($A93:$Z93,MATCH(Settings!$B$9,$A$1:$Z$1,0))&amp;""),""))</f>
        <v/>
      </c>
      <c r="AM93" s="34">
        <f>IF(TRIM(Settings!$B$11&amp;"")="","",IFERROR(TRIM(INDEX($A93:$Z93,MATCH(Settings!$B$11,$A$1:$Z$1,0))&amp;""),""))</f>
        <v/>
      </c>
      <c r="AN93" s="34">
        <f>IF(TRIM(Settings!$B$12&amp;"")="","",IFERROR(TRIM(INDEX($A93:$Z93,MATCH(Settings!$B$12,$A$1:$Z$1,0))&amp;""),""))</f>
        <v/>
      </c>
      <c r="AO93" s="34">
        <f>IF($AI93="Yes",MAX(1+IF($AK93&lt;&gt;"",1,0),N($AJ93)+IF(UPPER(TRIM(Settings!$B$8&amp;""))="N",1,0)),IF($AI93="No",0,""))</f>
        <v/>
      </c>
    </row>
    <row r="94">
      <c r="AB94" s="34">
        <f>IF(TRIM(Settings!$B$3&amp;"")="","",IFERROR(TRIM(INDEX($A94:$Z94,MATCH(Settings!$B$3,$A$1:$Z$1,0))&amp;""),""))</f>
        <v/>
      </c>
      <c r="AC94" s="34">
        <f>IF(TRIM(Settings!$B$4&amp;"")="","",IFERROR(TRIM(INDEX($A94:$Z94,MATCH(Settings!$B$4,$A$1:$Z$1,0))&amp;""),""))</f>
        <v/>
      </c>
      <c r="AD94" s="35">
        <f>IF(COUNTA($A94:$Z94)=0,0,IFERROR((IF(ISNUMBER(INDEX($A94:$Z94,MATCH(Settings!$B$13,$A$1:$Z$1,0))),INDEX($A94:$Z94,MATCH(Settings!$B$13,$A$1:$Z$1,0)),DATE(VALUE(LEFT(IF(TRIM(Settings!$B$13&amp;"")="","",IFERROR(TRIM(INDEX($A94:$Z94,MATCH(Settings!$B$13,$A$1:$Z$1,0))&amp;""),"")),4)),VALUE(MID(IF(TRIM(Settings!$B$13&amp;"")="","",IFERROR(TRIM(INDEX($A94:$Z94,MATCH(Settings!$B$13,$A$1:$Z$1,0))&amp;""),"")),6,2)),VALUE(MID(IF(TRIM(Settings!$B$13&amp;"")="","",IFERROR(TRIM(INDEX($A94:$Z94,MATCH(Settings!$B$13,$A$1:$Z$1,0))&amp;""),"")),9,2)))+TIME(VALUE(MID(IF(TRIM(Settings!$B$13&amp;"")="","",IFERROR(TRIM(INDEX($A94:$Z94,MATCH(Settings!$B$13,$A$1:$Z$1,0))&amp;""),"")),12,2)),VALUE(MID(IF(TRIM(Settings!$B$13&amp;"")="","",IFERROR(TRIM(INDEX($A94:$Z94,MATCH(Settings!$B$13,$A$1:$Z$1,0))&amp;""),"")),15,2)),VALUE(MID(IF(TRIM(Settings!$B$13&amp;"")="","",IFERROR(TRIM(INDEX($A94:$Z94,MATCH(Settings!$B$13,$A$1:$Z$1,0))&amp;""),"")),18,2)))))*1,0))</f>
        <v/>
      </c>
      <c r="AE94" s="34">
        <f>IF(COUNTA($A94:$Z94)=0,"",IF($AB94&lt;&gt;"",$AB94,IF($AC94="","",IFERROR(INDEX('Guest list'!$A$3:$A$252,MATCH($AC94,'Guest list'!$B$3:$B$252,0))&amp;"",""))))</f>
        <v/>
      </c>
      <c r="AF94" s="34">
        <f>IF(COUNTA($A94:$Z94)=0,"",IF($AB94&lt;&gt;"",IF(COUNTIF('Guest list'!$A$3:$A$252,$AB94)&gt;0,"Code","Code not on list"),IF($AE94&lt;&gt;"","Name","No match")))</f>
        <v/>
      </c>
      <c r="AG94" s="34">
        <f>IF($AE94="","",IF(SUMPRODUCT(($AE$2:$AE$301=$AE94)*(($AD$2:$AD$301&gt;$AD94)*1+($AD$2:$AD$301=$AD94)*(ROW($AE$2:$AE$301)&gt;ROW($AE94))))=0,$AE94,""))</f>
        <v/>
      </c>
      <c r="AH94" s="34">
        <f>IF(TRIM(Settings!$B$5&amp;"")="","",IFERROR(TRIM(INDEX($A94:$Z94,MATCH(Settings!$B$5,$A$1:$Z$1,0))&amp;""),""))</f>
        <v/>
      </c>
      <c r="AI94" s="34">
        <f>IF($AH94="","",IF(UPPER($AH94)=UPPER(TRIM(Settings!$B$6&amp;"")),"Yes","No"))</f>
        <v/>
      </c>
      <c r="AJ94" s="34">
        <f>IFERROR(VALUE(IF(TRIM(Settings!$B$7&amp;"")="","",IFERROR(TRIM(INDEX($A94:$Z94,MATCH(Settings!$B$7,$A$1:$Z$1,0))&amp;""),""))),"")</f>
        <v/>
      </c>
      <c r="AK94" s="34">
        <f>IF(TRIM(Settings!$B$10&amp;"")="","",IFERROR(TRIM(INDEX($A94:$Z94,MATCH(Settings!$B$10,$A$1:$Z$1,0))&amp;""),""))</f>
        <v/>
      </c>
      <c r="AL94" s="34">
        <f>IF(TRIM(Settings!$B$9&amp;"")="","",IFERROR(TRIM(INDEX($A94:$Z94,MATCH(Settings!$B$9,$A$1:$Z$1,0))&amp;""),""))</f>
        <v/>
      </c>
      <c r="AM94" s="34">
        <f>IF(TRIM(Settings!$B$11&amp;"")="","",IFERROR(TRIM(INDEX($A94:$Z94,MATCH(Settings!$B$11,$A$1:$Z$1,0))&amp;""),""))</f>
        <v/>
      </c>
      <c r="AN94" s="34">
        <f>IF(TRIM(Settings!$B$12&amp;"")="","",IFERROR(TRIM(INDEX($A94:$Z94,MATCH(Settings!$B$12,$A$1:$Z$1,0))&amp;""),""))</f>
        <v/>
      </c>
      <c r="AO94" s="34">
        <f>IF($AI94="Yes",MAX(1+IF($AK94&lt;&gt;"",1,0),N($AJ94)+IF(UPPER(TRIM(Settings!$B$8&amp;""))="N",1,0)),IF($AI94="No",0,""))</f>
        <v/>
      </c>
    </row>
    <row r="95">
      <c r="AB95" s="34">
        <f>IF(TRIM(Settings!$B$3&amp;"")="","",IFERROR(TRIM(INDEX($A95:$Z95,MATCH(Settings!$B$3,$A$1:$Z$1,0))&amp;""),""))</f>
        <v/>
      </c>
      <c r="AC95" s="34">
        <f>IF(TRIM(Settings!$B$4&amp;"")="","",IFERROR(TRIM(INDEX($A95:$Z95,MATCH(Settings!$B$4,$A$1:$Z$1,0))&amp;""),""))</f>
        <v/>
      </c>
      <c r="AD95" s="35">
        <f>IF(COUNTA($A95:$Z95)=0,0,IFERROR((IF(ISNUMBER(INDEX($A95:$Z95,MATCH(Settings!$B$13,$A$1:$Z$1,0))),INDEX($A95:$Z95,MATCH(Settings!$B$13,$A$1:$Z$1,0)),DATE(VALUE(LEFT(IF(TRIM(Settings!$B$13&amp;"")="","",IFERROR(TRIM(INDEX($A95:$Z95,MATCH(Settings!$B$13,$A$1:$Z$1,0))&amp;""),"")),4)),VALUE(MID(IF(TRIM(Settings!$B$13&amp;"")="","",IFERROR(TRIM(INDEX($A95:$Z95,MATCH(Settings!$B$13,$A$1:$Z$1,0))&amp;""),"")),6,2)),VALUE(MID(IF(TRIM(Settings!$B$13&amp;"")="","",IFERROR(TRIM(INDEX($A95:$Z95,MATCH(Settings!$B$13,$A$1:$Z$1,0))&amp;""),"")),9,2)))+TIME(VALUE(MID(IF(TRIM(Settings!$B$13&amp;"")="","",IFERROR(TRIM(INDEX($A95:$Z95,MATCH(Settings!$B$13,$A$1:$Z$1,0))&amp;""),"")),12,2)),VALUE(MID(IF(TRIM(Settings!$B$13&amp;"")="","",IFERROR(TRIM(INDEX($A95:$Z95,MATCH(Settings!$B$13,$A$1:$Z$1,0))&amp;""),"")),15,2)),VALUE(MID(IF(TRIM(Settings!$B$13&amp;"")="","",IFERROR(TRIM(INDEX($A95:$Z95,MATCH(Settings!$B$13,$A$1:$Z$1,0))&amp;""),"")),18,2)))))*1,0))</f>
        <v/>
      </c>
      <c r="AE95" s="34">
        <f>IF(COUNTA($A95:$Z95)=0,"",IF($AB95&lt;&gt;"",$AB95,IF($AC95="","",IFERROR(INDEX('Guest list'!$A$3:$A$252,MATCH($AC95,'Guest list'!$B$3:$B$252,0))&amp;"",""))))</f>
        <v/>
      </c>
      <c r="AF95" s="34">
        <f>IF(COUNTA($A95:$Z95)=0,"",IF($AB95&lt;&gt;"",IF(COUNTIF('Guest list'!$A$3:$A$252,$AB95)&gt;0,"Code","Code not on list"),IF($AE95&lt;&gt;"","Name","No match")))</f>
        <v/>
      </c>
      <c r="AG95" s="34">
        <f>IF($AE95="","",IF(SUMPRODUCT(($AE$2:$AE$301=$AE95)*(($AD$2:$AD$301&gt;$AD95)*1+($AD$2:$AD$301=$AD95)*(ROW($AE$2:$AE$301)&gt;ROW($AE95))))=0,$AE95,""))</f>
        <v/>
      </c>
      <c r="AH95" s="34">
        <f>IF(TRIM(Settings!$B$5&amp;"")="","",IFERROR(TRIM(INDEX($A95:$Z95,MATCH(Settings!$B$5,$A$1:$Z$1,0))&amp;""),""))</f>
        <v/>
      </c>
      <c r="AI95" s="34">
        <f>IF($AH95="","",IF(UPPER($AH95)=UPPER(TRIM(Settings!$B$6&amp;"")),"Yes","No"))</f>
        <v/>
      </c>
      <c r="AJ95" s="34">
        <f>IFERROR(VALUE(IF(TRIM(Settings!$B$7&amp;"")="","",IFERROR(TRIM(INDEX($A95:$Z95,MATCH(Settings!$B$7,$A$1:$Z$1,0))&amp;""),""))),"")</f>
        <v/>
      </c>
      <c r="AK95" s="34">
        <f>IF(TRIM(Settings!$B$10&amp;"")="","",IFERROR(TRIM(INDEX($A95:$Z95,MATCH(Settings!$B$10,$A$1:$Z$1,0))&amp;""),""))</f>
        <v/>
      </c>
      <c r="AL95" s="34">
        <f>IF(TRIM(Settings!$B$9&amp;"")="","",IFERROR(TRIM(INDEX($A95:$Z95,MATCH(Settings!$B$9,$A$1:$Z$1,0))&amp;""),""))</f>
        <v/>
      </c>
      <c r="AM95" s="34">
        <f>IF(TRIM(Settings!$B$11&amp;"")="","",IFERROR(TRIM(INDEX($A95:$Z95,MATCH(Settings!$B$11,$A$1:$Z$1,0))&amp;""),""))</f>
        <v/>
      </c>
      <c r="AN95" s="34">
        <f>IF(TRIM(Settings!$B$12&amp;"")="","",IFERROR(TRIM(INDEX($A95:$Z95,MATCH(Settings!$B$12,$A$1:$Z$1,0))&amp;""),""))</f>
        <v/>
      </c>
      <c r="AO95" s="34">
        <f>IF($AI95="Yes",MAX(1+IF($AK95&lt;&gt;"",1,0),N($AJ95)+IF(UPPER(TRIM(Settings!$B$8&amp;""))="N",1,0)),IF($AI95="No",0,""))</f>
        <v/>
      </c>
    </row>
    <row r="96">
      <c r="AB96" s="34">
        <f>IF(TRIM(Settings!$B$3&amp;"")="","",IFERROR(TRIM(INDEX($A96:$Z96,MATCH(Settings!$B$3,$A$1:$Z$1,0))&amp;""),""))</f>
        <v/>
      </c>
      <c r="AC96" s="34">
        <f>IF(TRIM(Settings!$B$4&amp;"")="","",IFERROR(TRIM(INDEX($A96:$Z96,MATCH(Settings!$B$4,$A$1:$Z$1,0))&amp;""),""))</f>
        <v/>
      </c>
      <c r="AD96" s="35">
        <f>IF(COUNTA($A96:$Z96)=0,0,IFERROR((IF(ISNUMBER(INDEX($A96:$Z96,MATCH(Settings!$B$13,$A$1:$Z$1,0))),INDEX($A96:$Z96,MATCH(Settings!$B$13,$A$1:$Z$1,0)),DATE(VALUE(LEFT(IF(TRIM(Settings!$B$13&amp;"")="","",IFERROR(TRIM(INDEX($A96:$Z96,MATCH(Settings!$B$13,$A$1:$Z$1,0))&amp;""),"")),4)),VALUE(MID(IF(TRIM(Settings!$B$13&amp;"")="","",IFERROR(TRIM(INDEX($A96:$Z96,MATCH(Settings!$B$13,$A$1:$Z$1,0))&amp;""),"")),6,2)),VALUE(MID(IF(TRIM(Settings!$B$13&amp;"")="","",IFERROR(TRIM(INDEX($A96:$Z96,MATCH(Settings!$B$13,$A$1:$Z$1,0))&amp;""),"")),9,2)))+TIME(VALUE(MID(IF(TRIM(Settings!$B$13&amp;"")="","",IFERROR(TRIM(INDEX($A96:$Z96,MATCH(Settings!$B$13,$A$1:$Z$1,0))&amp;""),"")),12,2)),VALUE(MID(IF(TRIM(Settings!$B$13&amp;"")="","",IFERROR(TRIM(INDEX($A96:$Z96,MATCH(Settings!$B$13,$A$1:$Z$1,0))&amp;""),"")),15,2)),VALUE(MID(IF(TRIM(Settings!$B$13&amp;"")="","",IFERROR(TRIM(INDEX($A96:$Z96,MATCH(Settings!$B$13,$A$1:$Z$1,0))&amp;""),"")),18,2)))))*1,0))</f>
        <v/>
      </c>
      <c r="AE96" s="34">
        <f>IF(COUNTA($A96:$Z96)=0,"",IF($AB96&lt;&gt;"",$AB96,IF($AC96="","",IFERROR(INDEX('Guest list'!$A$3:$A$252,MATCH($AC96,'Guest list'!$B$3:$B$252,0))&amp;"",""))))</f>
        <v/>
      </c>
      <c r="AF96" s="34">
        <f>IF(COUNTA($A96:$Z96)=0,"",IF($AB96&lt;&gt;"",IF(COUNTIF('Guest list'!$A$3:$A$252,$AB96)&gt;0,"Code","Code not on list"),IF($AE96&lt;&gt;"","Name","No match")))</f>
        <v/>
      </c>
      <c r="AG96" s="34">
        <f>IF($AE96="","",IF(SUMPRODUCT(($AE$2:$AE$301=$AE96)*(($AD$2:$AD$301&gt;$AD96)*1+($AD$2:$AD$301=$AD96)*(ROW($AE$2:$AE$301)&gt;ROW($AE96))))=0,$AE96,""))</f>
        <v/>
      </c>
      <c r="AH96" s="34">
        <f>IF(TRIM(Settings!$B$5&amp;"")="","",IFERROR(TRIM(INDEX($A96:$Z96,MATCH(Settings!$B$5,$A$1:$Z$1,0))&amp;""),""))</f>
        <v/>
      </c>
      <c r="AI96" s="34">
        <f>IF($AH96="","",IF(UPPER($AH96)=UPPER(TRIM(Settings!$B$6&amp;"")),"Yes","No"))</f>
        <v/>
      </c>
      <c r="AJ96" s="34">
        <f>IFERROR(VALUE(IF(TRIM(Settings!$B$7&amp;"")="","",IFERROR(TRIM(INDEX($A96:$Z96,MATCH(Settings!$B$7,$A$1:$Z$1,0))&amp;""),""))),"")</f>
        <v/>
      </c>
      <c r="AK96" s="34">
        <f>IF(TRIM(Settings!$B$10&amp;"")="","",IFERROR(TRIM(INDEX($A96:$Z96,MATCH(Settings!$B$10,$A$1:$Z$1,0))&amp;""),""))</f>
        <v/>
      </c>
      <c r="AL96" s="34">
        <f>IF(TRIM(Settings!$B$9&amp;"")="","",IFERROR(TRIM(INDEX($A96:$Z96,MATCH(Settings!$B$9,$A$1:$Z$1,0))&amp;""),""))</f>
        <v/>
      </c>
      <c r="AM96" s="34">
        <f>IF(TRIM(Settings!$B$11&amp;"")="","",IFERROR(TRIM(INDEX($A96:$Z96,MATCH(Settings!$B$11,$A$1:$Z$1,0))&amp;""),""))</f>
        <v/>
      </c>
      <c r="AN96" s="34">
        <f>IF(TRIM(Settings!$B$12&amp;"")="","",IFERROR(TRIM(INDEX($A96:$Z96,MATCH(Settings!$B$12,$A$1:$Z$1,0))&amp;""),""))</f>
        <v/>
      </c>
      <c r="AO96" s="34">
        <f>IF($AI96="Yes",MAX(1+IF($AK96&lt;&gt;"",1,0),N($AJ96)+IF(UPPER(TRIM(Settings!$B$8&amp;""))="N",1,0)),IF($AI96="No",0,""))</f>
        <v/>
      </c>
    </row>
    <row r="97">
      <c r="AB97" s="34">
        <f>IF(TRIM(Settings!$B$3&amp;"")="","",IFERROR(TRIM(INDEX($A97:$Z97,MATCH(Settings!$B$3,$A$1:$Z$1,0))&amp;""),""))</f>
        <v/>
      </c>
      <c r="AC97" s="34">
        <f>IF(TRIM(Settings!$B$4&amp;"")="","",IFERROR(TRIM(INDEX($A97:$Z97,MATCH(Settings!$B$4,$A$1:$Z$1,0))&amp;""),""))</f>
        <v/>
      </c>
      <c r="AD97" s="35">
        <f>IF(COUNTA($A97:$Z97)=0,0,IFERROR((IF(ISNUMBER(INDEX($A97:$Z97,MATCH(Settings!$B$13,$A$1:$Z$1,0))),INDEX($A97:$Z97,MATCH(Settings!$B$13,$A$1:$Z$1,0)),DATE(VALUE(LEFT(IF(TRIM(Settings!$B$13&amp;"")="","",IFERROR(TRIM(INDEX($A97:$Z97,MATCH(Settings!$B$13,$A$1:$Z$1,0))&amp;""),"")),4)),VALUE(MID(IF(TRIM(Settings!$B$13&amp;"")="","",IFERROR(TRIM(INDEX($A97:$Z97,MATCH(Settings!$B$13,$A$1:$Z$1,0))&amp;""),"")),6,2)),VALUE(MID(IF(TRIM(Settings!$B$13&amp;"")="","",IFERROR(TRIM(INDEX($A97:$Z97,MATCH(Settings!$B$13,$A$1:$Z$1,0))&amp;""),"")),9,2)))+TIME(VALUE(MID(IF(TRIM(Settings!$B$13&amp;"")="","",IFERROR(TRIM(INDEX($A97:$Z97,MATCH(Settings!$B$13,$A$1:$Z$1,0))&amp;""),"")),12,2)),VALUE(MID(IF(TRIM(Settings!$B$13&amp;"")="","",IFERROR(TRIM(INDEX($A97:$Z97,MATCH(Settings!$B$13,$A$1:$Z$1,0))&amp;""),"")),15,2)),VALUE(MID(IF(TRIM(Settings!$B$13&amp;"")="","",IFERROR(TRIM(INDEX($A97:$Z97,MATCH(Settings!$B$13,$A$1:$Z$1,0))&amp;""),"")),18,2)))))*1,0))</f>
        <v/>
      </c>
      <c r="AE97" s="34">
        <f>IF(COUNTA($A97:$Z97)=0,"",IF($AB97&lt;&gt;"",$AB97,IF($AC97="","",IFERROR(INDEX('Guest list'!$A$3:$A$252,MATCH($AC97,'Guest list'!$B$3:$B$252,0))&amp;"",""))))</f>
        <v/>
      </c>
      <c r="AF97" s="34">
        <f>IF(COUNTA($A97:$Z97)=0,"",IF($AB97&lt;&gt;"",IF(COUNTIF('Guest list'!$A$3:$A$252,$AB97)&gt;0,"Code","Code not on list"),IF($AE97&lt;&gt;"","Name","No match")))</f>
        <v/>
      </c>
      <c r="AG97" s="34">
        <f>IF($AE97="","",IF(SUMPRODUCT(($AE$2:$AE$301=$AE97)*(($AD$2:$AD$301&gt;$AD97)*1+($AD$2:$AD$301=$AD97)*(ROW($AE$2:$AE$301)&gt;ROW($AE97))))=0,$AE97,""))</f>
        <v/>
      </c>
      <c r="AH97" s="34">
        <f>IF(TRIM(Settings!$B$5&amp;"")="","",IFERROR(TRIM(INDEX($A97:$Z97,MATCH(Settings!$B$5,$A$1:$Z$1,0))&amp;""),""))</f>
        <v/>
      </c>
      <c r="AI97" s="34">
        <f>IF($AH97="","",IF(UPPER($AH97)=UPPER(TRIM(Settings!$B$6&amp;"")),"Yes","No"))</f>
        <v/>
      </c>
      <c r="AJ97" s="34">
        <f>IFERROR(VALUE(IF(TRIM(Settings!$B$7&amp;"")="","",IFERROR(TRIM(INDEX($A97:$Z97,MATCH(Settings!$B$7,$A$1:$Z$1,0))&amp;""),""))),"")</f>
        <v/>
      </c>
      <c r="AK97" s="34">
        <f>IF(TRIM(Settings!$B$10&amp;"")="","",IFERROR(TRIM(INDEX($A97:$Z97,MATCH(Settings!$B$10,$A$1:$Z$1,0))&amp;""),""))</f>
        <v/>
      </c>
      <c r="AL97" s="34">
        <f>IF(TRIM(Settings!$B$9&amp;"")="","",IFERROR(TRIM(INDEX($A97:$Z97,MATCH(Settings!$B$9,$A$1:$Z$1,0))&amp;""),""))</f>
        <v/>
      </c>
      <c r="AM97" s="34">
        <f>IF(TRIM(Settings!$B$11&amp;"")="","",IFERROR(TRIM(INDEX($A97:$Z97,MATCH(Settings!$B$11,$A$1:$Z$1,0))&amp;""),""))</f>
        <v/>
      </c>
      <c r="AN97" s="34">
        <f>IF(TRIM(Settings!$B$12&amp;"")="","",IFERROR(TRIM(INDEX($A97:$Z97,MATCH(Settings!$B$12,$A$1:$Z$1,0))&amp;""),""))</f>
        <v/>
      </c>
      <c r="AO97" s="34">
        <f>IF($AI97="Yes",MAX(1+IF($AK97&lt;&gt;"",1,0),N($AJ97)+IF(UPPER(TRIM(Settings!$B$8&amp;""))="N",1,0)),IF($AI97="No",0,""))</f>
        <v/>
      </c>
    </row>
    <row r="98">
      <c r="AB98" s="34">
        <f>IF(TRIM(Settings!$B$3&amp;"")="","",IFERROR(TRIM(INDEX($A98:$Z98,MATCH(Settings!$B$3,$A$1:$Z$1,0))&amp;""),""))</f>
        <v/>
      </c>
      <c r="AC98" s="34">
        <f>IF(TRIM(Settings!$B$4&amp;"")="","",IFERROR(TRIM(INDEX($A98:$Z98,MATCH(Settings!$B$4,$A$1:$Z$1,0))&amp;""),""))</f>
        <v/>
      </c>
      <c r="AD98" s="35">
        <f>IF(COUNTA($A98:$Z98)=0,0,IFERROR((IF(ISNUMBER(INDEX($A98:$Z98,MATCH(Settings!$B$13,$A$1:$Z$1,0))),INDEX($A98:$Z98,MATCH(Settings!$B$13,$A$1:$Z$1,0)),DATE(VALUE(LEFT(IF(TRIM(Settings!$B$13&amp;"")="","",IFERROR(TRIM(INDEX($A98:$Z98,MATCH(Settings!$B$13,$A$1:$Z$1,0))&amp;""),"")),4)),VALUE(MID(IF(TRIM(Settings!$B$13&amp;"")="","",IFERROR(TRIM(INDEX($A98:$Z98,MATCH(Settings!$B$13,$A$1:$Z$1,0))&amp;""),"")),6,2)),VALUE(MID(IF(TRIM(Settings!$B$13&amp;"")="","",IFERROR(TRIM(INDEX($A98:$Z98,MATCH(Settings!$B$13,$A$1:$Z$1,0))&amp;""),"")),9,2)))+TIME(VALUE(MID(IF(TRIM(Settings!$B$13&amp;"")="","",IFERROR(TRIM(INDEX($A98:$Z98,MATCH(Settings!$B$13,$A$1:$Z$1,0))&amp;""),"")),12,2)),VALUE(MID(IF(TRIM(Settings!$B$13&amp;"")="","",IFERROR(TRIM(INDEX($A98:$Z98,MATCH(Settings!$B$13,$A$1:$Z$1,0))&amp;""),"")),15,2)),VALUE(MID(IF(TRIM(Settings!$B$13&amp;"")="","",IFERROR(TRIM(INDEX($A98:$Z98,MATCH(Settings!$B$13,$A$1:$Z$1,0))&amp;""),"")),18,2)))))*1,0))</f>
        <v/>
      </c>
      <c r="AE98" s="34">
        <f>IF(COUNTA($A98:$Z98)=0,"",IF($AB98&lt;&gt;"",$AB98,IF($AC98="","",IFERROR(INDEX('Guest list'!$A$3:$A$252,MATCH($AC98,'Guest list'!$B$3:$B$252,0))&amp;"",""))))</f>
        <v/>
      </c>
      <c r="AF98" s="34">
        <f>IF(COUNTA($A98:$Z98)=0,"",IF($AB98&lt;&gt;"",IF(COUNTIF('Guest list'!$A$3:$A$252,$AB98)&gt;0,"Code","Code not on list"),IF($AE98&lt;&gt;"","Name","No match")))</f>
        <v/>
      </c>
      <c r="AG98" s="34">
        <f>IF($AE98="","",IF(SUMPRODUCT(($AE$2:$AE$301=$AE98)*(($AD$2:$AD$301&gt;$AD98)*1+($AD$2:$AD$301=$AD98)*(ROW($AE$2:$AE$301)&gt;ROW($AE98))))=0,$AE98,""))</f>
        <v/>
      </c>
      <c r="AH98" s="34">
        <f>IF(TRIM(Settings!$B$5&amp;"")="","",IFERROR(TRIM(INDEX($A98:$Z98,MATCH(Settings!$B$5,$A$1:$Z$1,0))&amp;""),""))</f>
        <v/>
      </c>
      <c r="AI98" s="34">
        <f>IF($AH98="","",IF(UPPER($AH98)=UPPER(TRIM(Settings!$B$6&amp;"")),"Yes","No"))</f>
        <v/>
      </c>
      <c r="AJ98" s="34">
        <f>IFERROR(VALUE(IF(TRIM(Settings!$B$7&amp;"")="","",IFERROR(TRIM(INDEX($A98:$Z98,MATCH(Settings!$B$7,$A$1:$Z$1,0))&amp;""),""))),"")</f>
        <v/>
      </c>
      <c r="AK98" s="34">
        <f>IF(TRIM(Settings!$B$10&amp;"")="","",IFERROR(TRIM(INDEX($A98:$Z98,MATCH(Settings!$B$10,$A$1:$Z$1,0))&amp;""),""))</f>
        <v/>
      </c>
      <c r="AL98" s="34">
        <f>IF(TRIM(Settings!$B$9&amp;"")="","",IFERROR(TRIM(INDEX($A98:$Z98,MATCH(Settings!$B$9,$A$1:$Z$1,0))&amp;""),""))</f>
        <v/>
      </c>
      <c r="AM98" s="34">
        <f>IF(TRIM(Settings!$B$11&amp;"")="","",IFERROR(TRIM(INDEX($A98:$Z98,MATCH(Settings!$B$11,$A$1:$Z$1,0))&amp;""),""))</f>
        <v/>
      </c>
      <c r="AN98" s="34">
        <f>IF(TRIM(Settings!$B$12&amp;"")="","",IFERROR(TRIM(INDEX($A98:$Z98,MATCH(Settings!$B$12,$A$1:$Z$1,0))&amp;""),""))</f>
        <v/>
      </c>
      <c r="AO98" s="34">
        <f>IF($AI98="Yes",MAX(1+IF($AK98&lt;&gt;"",1,0),N($AJ98)+IF(UPPER(TRIM(Settings!$B$8&amp;""))="N",1,0)),IF($AI98="No",0,""))</f>
        <v/>
      </c>
    </row>
    <row r="99">
      <c r="AB99" s="34">
        <f>IF(TRIM(Settings!$B$3&amp;"")="","",IFERROR(TRIM(INDEX($A99:$Z99,MATCH(Settings!$B$3,$A$1:$Z$1,0))&amp;""),""))</f>
        <v/>
      </c>
      <c r="AC99" s="34">
        <f>IF(TRIM(Settings!$B$4&amp;"")="","",IFERROR(TRIM(INDEX($A99:$Z99,MATCH(Settings!$B$4,$A$1:$Z$1,0))&amp;""),""))</f>
        <v/>
      </c>
      <c r="AD99" s="35">
        <f>IF(COUNTA($A99:$Z99)=0,0,IFERROR((IF(ISNUMBER(INDEX($A99:$Z99,MATCH(Settings!$B$13,$A$1:$Z$1,0))),INDEX($A99:$Z99,MATCH(Settings!$B$13,$A$1:$Z$1,0)),DATE(VALUE(LEFT(IF(TRIM(Settings!$B$13&amp;"")="","",IFERROR(TRIM(INDEX($A99:$Z99,MATCH(Settings!$B$13,$A$1:$Z$1,0))&amp;""),"")),4)),VALUE(MID(IF(TRIM(Settings!$B$13&amp;"")="","",IFERROR(TRIM(INDEX($A99:$Z99,MATCH(Settings!$B$13,$A$1:$Z$1,0))&amp;""),"")),6,2)),VALUE(MID(IF(TRIM(Settings!$B$13&amp;"")="","",IFERROR(TRIM(INDEX($A99:$Z99,MATCH(Settings!$B$13,$A$1:$Z$1,0))&amp;""),"")),9,2)))+TIME(VALUE(MID(IF(TRIM(Settings!$B$13&amp;"")="","",IFERROR(TRIM(INDEX($A99:$Z99,MATCH(Settings!$B$13,$A$1:$Z$1,0))&amp;""),"")),12,2)),VALUE(MID(IF(TRIM(Settings!$B$13&amp;"")="","",IFERROR(TRIM(INDEX($A99:$Z99,MATCH(Settings!$B$13,$A$1:$Z$1,0))&amp;""),"")),15,2)),VALUE(MID(IF(TRIM(Settings!$B$13&amp;"")="","",IFERROR(TRIM(INDEX($A99:$Z99,MATCH(Settings!$B$13,$A$1:$Z$1,0))&amp;""),"")),18,2)))))*1,0))</f>
        <v/>
      </c>
      <c r="AE99" s="34">
        <f>IF(COUNTA($A99:$Z99)=0,"",IF($AB99&lt;&gt;"",$AB99,IF($AC99="","",IFERROR(INDEX('Guest list'!$A$3:$A$252,MATCH($AC99,'Guest list'!$B$3:$B$252,0))&amp;"",""))))</f>
        <v/>
      </c>
      <c r="AF99" s="34">
        <f>IF(COUNTA($A99:$Z99)=0,"",IF($AB99&lt;&gt;"",IF(COUNTIF('Guest list'!$A$3:$A$252,$AB99)&gt;0,"Code","Code not on list"),IF($AE99&lt;&gt;"","Name","No match")))</f>
        <v/>
      </c>
      <c r="AG99" s="34">
        <f>IF($AE99="","",IF(SUMPRODUCT(($AE$2:$AE$301=$AE99)*(($AD$2:$AD$301&gt;$AD99)*1+($AD$2:$AD$301=$AD99)*(ROW($AE$2:$AE$301)&gt;ROW($AE99))))=0,$AE99,""))</f>
        <v/>
      </c>
      <c r="AH99" s="34">
        <f>IF(TRIM(Settings!$B$5&amp;"")="","",IFERROR(TRIM(INDEX($A99:$Z99,MATCH(Settings!$B$5,$A$1:$Z$1,0))&amp;""),""))</f>
        <v/>
      </c>
      <c r="AI99" s="34">
        <f>IF($AH99="","",IF(UPPER($AH99)=UPPER(TRIM(Settings!$B$6&amp;"")),"Yes","No"))</f>
        <v/>
      </c>
      <c r="AJ99" s="34">
        <f>IFERROR(VALUE(IF(TRIM(Settings!$B$7&amp;"")="","",IFERROR(TRIM(INDEX($A99:$Z99,MATCH(Settings!$B$7,$A$1:$Z$1,0))&amp;""),""))),"")</f>
        <v/>
      </c>
      <c r="AK99" s="34">
        <f>IF(TRIM(Settings!$B$10&amp;"")="","",IFERROR(TRIM(INDEX($A99:$Z99,MATCH(Settings!$B$10,$A$1:$Z$1,0))&amp;""),""))</f>
        <v/>
      </c>
      <c r="AL99" s="34">
        <f>IF(TRIM(Settings!$B$9&amp;"")="","",IFERROR(TRIM(INDEX($A99:$Z99,MATCH(Settings!$B$9,$A$1:$Z$1,0))&amp;""),""))</f>
        <v/>
      </c>
      <c r="AM99" s="34">
        <f>IF(TRIM(Settings!$B$11&amp;"")="","",IFERROR(TRIM(INDEX($A99:$Z99,MATCH(Settings!$B$11,$A$1:$Z$1,0))&amp;""),""))</f>
        <v/>
      </c>
      <c r="AN99" s="34">
        <f>IF(TRIM(Settings!$B$12&amp;"")="","",IFERROR(TRIM(INDEX($A99:$Z99,MATCH(Settings!$B$12,$A$1:$Z$1,0))&amp;""),""))</f>
        <v/>
      </c>
      <c r="AO99" s="34">
        <f>IF($AI99="Yes",MAX(1+IF($AK99&lt;&gt;"",1,0),N($AJ99)+IF(UPPER(TRIM(Settings!$B$8&amp;""))="N",1,0)),IF($AI99="No",0,""))</f>
        <v/>
      </c>
    </row>
    <row r="100">
      <c r="AB100" s="34">
        <f>IF(TRIM(Settings!$B$3&amp;"")="","",IFERROR(TRIM(INDEX($A100:$Z100,MATCH(Settings!$B$3,$A$1:$Z$1,0))&amp;""),""))</f>
        <v/>
      </c>
      <c r="AC100" s="34">
        <f>IF(TRIM(Settings!$B$4&amp;"")="","",IFERROR(TRIM(INDEX($A100:$Z100,MATCH(Settings!$B$4,$A$1:$Z$1,0))&amp;""),""))</f>
        <v/>
      </c>
      <c r="AD100" s="35">
        <f>IF(COUNTA($A100:$Z100)=0,0,IFERROR((IF(ISNUMBER(INDEX($A100:$Z100,MATCH(Settings!$B$13,$A$1:$Z$1,0))),INDEX($A100:$Z100,MATCH(Settings!$B$13,$A$1:$Z$1,0)),DATE(VALUE(LEFT(IF(TRIM(Settings!$B$13&amp;"")="","",IFERROR(TRIM(INDEX($A100:$Z100,MATCH(Settings!$B$13,$A$1:$Z$1,0))&amp;""),"")),4)),VALUE(MID(IF(TRIM(Settings!$B$13&amp;"")="","",IFERROR(TRIM(INDEX($A100:$Z100,MATCH(Settings!$B$13,$A$1:$Z$1,0))&amp;""),"")),6,2)),VALUE(MID(IF(TRIM(Settings!$B$13&amp;"")="","",IFERROR(TRIM(INDEX($A100:$Z100,MATCH(Settings!$B$13,$A$1:$Z$1,0))&amp;""),"")),9,2)))+TIME(VALUE(MID(IF(TRIM(Settings!$B$13&amp;"")="","",IFERROR(TRIM(INDEX($A100:$Z100,MATCH(Settings!$B$13,$A$1:$Z$1,0))&amp;""),"")),12,2)),VALUE(MID(IF(TRIM(Settings!$B$13&amp;"")="","",IFERROR(TRIM(INDEX($A100:$Z100,MATCH(Settings!$B$13,$A$1:$Z$1,0))&amp;""),"")),15,2)),VALUE(MID(IF(TRIM(Settings!$B$13&amp;"")="","",IFERROR(TRIM(INDEX($A100:$Z100,MATCH(Settings!$B$13,$A$1:$Z$1,0))&amp;""),"")),18,2)))))*1,0))</f>
        <v/>
      </c>
      <c r="AE100" s="34">
        <f>IF(COUNTA($A100:$Z100)=0,"",IF($AB100&lt;&gt;"",$AB100,IF($AC100="","",IFERROR(INDEX('Guest list'!$A$3:$A$252,MATCH($AC100,'Guest list'!$B$3:$B$252,0))&amp;"",""))))</f>
        <v/>
      </c>
      <c r="AF100" s="34">
        <f>IF(COUNTA($A100:$Z100)=0,"",IF($AB100&lt;&gt;"",IF(COUNTIF('Guest list'!$A$3:$A$252,$AB100)&gt;0,"Code","Code not on list"),IF($AE100&lt;&gt;"","Name","No match")))</f>
        <v/>
      </c>
      <c r="AG100" s="34">
        <f>IF($AE100="","",IF(SUMPRODUCT(($AE$2:$AE$301=$AE100)*(($AD$2:$AD$301&gt;$AD100)*1+($AD$2:$AD$301=$AD100)*(ROW($AE$2:$AE$301)&gt;ROW($AE100))))=0,$AE100,""))</f>
        <v/>
      </c>
      <c r="AH100" s="34">
        <f>IF(TRIM(Settings!$B$5&amp;"")="","",IFERROR(TRIM(INDEX($A100:$Z100,MATCH(Settings!$B$5,$A$1:$Z$1,0))&amp;""),""))</f>
        <v/>
      </c>
      <c r="AI100" s="34">
        <f>IF($AH100="","",IF(UPPER($AH100)=UPPER(TRIM(Settings!$B$6&amp;"")),"Yes","No"))</f>
        <v/>
      </c>
      <c r="AJ100" s="34">
        <f>IFERROR(VALUE(IF(TRIM(Settings!$B$7&amp;"")="","",IFERROR(TRIM(INDEX($A100:$Z100,MATCH(Settings!$B$7,$A$1:$Z$1,0))&amp;""),""))),"")</f>
        <v/>
      </c>
      <c r="AK100" s="34">
        <f>IF(TRIM(Settings!$B$10&amp;"")="","",IFERROR(TRIM(INDEX($A100:$Z100,MATCH(Settings!$B$10,$A$1:$Z$1,0))&amp;""),""))</f>
        <v/>
      </c>
      <c r="AL100" s="34">
        <f>IF(TRIM(Settings!$B$9&amp;"")="","",IFERROR(TRIM(INDEX($A100:$Z100,MATCH(Settings!$B$9,$A$1:$Z$1,0))&amp;""),""))</f>
        <v/>
      </c>
      <c r="AM100" s="34">
        <f>IF(TRIM(Settings!$B$11&amp;"")="","",IFERROR(TRIM(INDEX($A100:$Z100,MATCH(Settings!$B$11,$A$1:$Z$1,0))&amp;""),""))</f>
        <v/>
      </c>
      <c r="AN100" s="34">
        <f>IF(TRIM(Settings!$B$12&amp;"")="","",IFERROR(TRIM(INDEX($A100:$Z100,MATCH(Settings!$B$12,$A$1:$Z$1,0))&amp;""),""))</f>
        <v/>
      </c>
      <c r="AO100" s="34">
        <f>IF($AI100="Yes",MAX(1+IF($AK100&lt;&gt;"",1,0),N($AJ100)+IF(UPPER(TRIM(Settings!$B$8&amp;""))="N",1,0)),IF($AI100="No",0,""))</f>
        <v/>
      </c>
    </row>
    <row r="101">
      <c r="AB101" s="34">
        <f>IF(TRIM(Settings!$B$3&amp;"")="","",IFERROR(TRIM(INDEX($A101:$Z101,MATCH(Settings!$B$3,$A$1:$Z$1,0))&amp;""),""))</f>
        <v/>
      </c>
      <c r="AC101" s="34">
        <f>IF(TRIM(Settings!$B$4&amp;"")="","",IFERROR(TRIM(INDEX($A101:$Z101,MATCH(Settings!$B$4,$A$1:$Z$1,0))&amp;""),""))</f>
        <v/>
      </c>
      <c r="AD101" s="35">
        <f>IF(COUNTA($A101:$Z101)=0,0,IFERROR((IF(ISNUMBER(INDEX($A101:$Z101,MATCH(Settings!$B$13,$A$1:$Z$1,0))),INDEX($A101:$Z101,MATCH(Settings!$B$13,$A$1:$Z$1,0)),DATE(VALUE(LEFT(IF(TRIM(Settings!$B$13&amp;"")="","",IFERROR(TRIM(INDEX($A101:$Z101,MATCH(Settings!$B$13,$A$1:$Z$1,0))&amp;""),"")),4)),VALUE(MID(IF(TRIM(Settings!$B$13&amp;"")="","",IFERROR(TRIM(INDEX($A101:$Z101,MATCH(Settings!$B$13,$A$1:$Z$1,0))&amp;""),"")),6,2)),VALUE(MID(IF(TRIM(Settings!$B$13&amp;"")="","",IFERROR(TRIM(INDEX($A101:$Z101,MATCH(Settings!$B$13,$A$1:$Z$1,0))&amp;""),"")),9,2)))+TIME(VALUE(MID(IF(TRIM(Settings!$B$13&amp;"")="","",IFERROR(TRIM(INDEX($A101:$Z101,MATCH(Settings!$B$13,$A$1:$Z$1,0))&amp;""),"")),12,2)),VALUE(MID(IF(TRIM(Settings!$B$13&amp;"")="","",IFERROR(TRIM(INDEX($A101:$Z101,MATCH(Settings!$B$13,$A$1:$Z$1,0))&amp;""),"")),15,2)),VALUE(MID(IF(TRIM(Settings!$B$13&amp;"")="","",IFERROR(TRIM(INDEX($A101:$Z101,MATCH(Settings!$B$13,$A$1:$Z$1,0))&amp;""),"")),18,2)))))*1,0))</f>
        <v/>
      </c>
      <c r="AE101" s="34">
        <f>IF(COUNTA($A101:$Z101)=0,"",IF($AB101&lt;&gt;"",$AB101,IF($AC101="","",IFERROR(INDEX('Guest list'!$A$3:$A$252,MATCH($AC101,'Guest list'!$B$3:$B$252,0))&amp;"",""))))</f>
        <v/>
      </c>
      <c r="AF101" s="34">
        <f>IF(COUNTA($A101:$Z101)=0,"",IF($AB101&lt;&gt;"",IF(COUNTIF('Guest list'!$A$3:$A$252,$AB101)&gt;0,"Code","Code not on list"),IF($AE101&lt;&gt;"","Name","No match")))</f>
        <v/>
      </c>
      <c r="AG101" s="34">
        <f>IF($AE101="","",IF(SUMPRODUCT(($AE$2:$AE$301=$AE101)*(($AD$2:$AD$301&gt;$AD101)*1+($AD$2:$AD$301=$AD101)*(ROW($AE$2:$AE$301)&gt;ROW($AE101))))=0,$AE101,""))</f>
        <v/>
      </c>
      <c r="AH101" s="34">
        <f>IF(TRIM(Settings!$B$5&amp;"")="","",IFERROR(TRIM(INDEX($A101:$Z101,MATCH(Settings!$B$5,$A$1:$Z$1,0))&amp;""),""))</f>
        <v/>
      </c>
      <c r="AI101" s="34">
        <f>IF($AH101="","",IF(UPPER($AH101)=UPPER(TRIM(Settings!$B$6&amp;"")),"Yes","No"))</f>
        <v/>
      </c>
      <c r="AJ101" s="34">
        <f>IFERROR(VALUE(IF(TRIM(Settings!$B$7&amp;"")="","",IFERROR(TRIM(INDEX($A101:$Z101,MATCH(Settings!$B$7,$A$1:$Z$1,0))&amp;""),""))),"")</f>
        <v/>
      </c>
      <c r="AK101" s="34">
        <f>IF(TRIM(Settings!$B$10&amp;"")="","",IFERROR(TRIM(INDEX($A101:$Z101,MATCH(Settings!$B$10,$A$1:$Z$1,0))&amp;""),""))</f>
        <v/>
      </c>
      <c r="AL101" s="34">
        <f>IF(TRIM(Settings!$B$9&amp;"")="","",IFERROR(TRIM(INDEX($A101:$Z101,MATCH(Settings!$B$9,$A$1:$Z$1,0))&amp;""),""))</f>
        <v/>
      </c>
      <c r="AM101" s="34">
        <f>IF(TRIM(Settings!$B$11&amp;"")="","",IFERROR(TRIM(INDEX($A101:$Z101,MATCH(Settings!$B$11,$A$1:$Z$1,0))&amp;""),""))</f>
        <v/>
      </c>
      <c r="AN101" s="34">
        <f>IF(TRIM(Settings!$B$12&amp;"")="","",IFERROR(TRIM(INDEX($A101:$Z101,MATCH(Settings!$B$12,$A$1:$Z$1,0))&amp;""),""))</f>
        <v/>
      </c>
      <c r="AO101" s="34">
        <f>IF($AI101="Yes",MAX(1+IF($AK101&lt;&gt;"",1,0),N($AJ101)+IF(UPPER(TRIM(Settings!$B$8&amp;""))="N",1,0)),IF($AI101="No",0,""))</f>
        <v/>
      </c>
    </row>
    <row r="102">
      <c r="AB102" s="34">
        <f>IF(TRIM(Settings!$B$3&amp;"")="","",IFERROR(TRIM(INDEX($A102:$Z102,MATCH(Settings!$B$3,$A$1:$Z$1,0))&amp;""),""))</f>
        <v/>
      </c>
      <c r="AC102" s="34">
        <f>IF(TRIM(Settings!$B$4&amp;"")="","",IFERROR(TRIM(INDEX($A102:$Z102,MATCH(Settings!$B$4,$A$1:$Z$1,0))&amp;""),""))</f>
        <v/>
      </c>
      <c r="AD102" s="35">
        <f>IF(COUNTA($A102:$Z102)=0,0,IFERROR((IF(ISNUMBER(INDEX($A102:$Z102,MATCH(Settings!$B$13,$A$1:$Z$1,0))),INDEX($A102:$Z102,MATCH(Settings!$B$13,$A$1:$Z$1,0)),DATE(VALUE(LEFT(IF(TRIM(Settings!$B$13&amp;"")="","",IFERROR(TRIM(INDEX($A102:$Z102,MATCH(Settings!$B$13,$A$1:$Z$1,0))&amp;""),"")),4)),VALUE(MID(IF(TRIM(Settings!$B$13&amp;"")="","",IFERROR(TRIM(INDEX($A102:$Z102,MATCH(Settings!$B$13,$A$1:$Z$1,0))&amp;""),"")),6,2)),VALUE(MID(IF(TRIM(Settings!$B$13&amp;"")="","",IFERROR(TRIM(INDEX($A102:$Z102,MATCH(Settings!$B$13,$A$1:$Z$1,0))&amp;""),"")),9,2)))+TIME(VALUE(MID(IF(TRIM(Settings!$B$13&amp;"")="","",IFERROR(TRIM(INDEX($A102:$Z102,MATCH(Settings!$B$13,$A$1:$Z$1,0))&amp;""),"")),12,2)),VALUE(MID(IF(TRIM(Settings!$B$13&amp;"")="","",IFERROR(TRIM(INDEX($A102:$Z102,MATCH(Settings!$B$13,$A$1:$Z$1,0))&amp;""),"")),15,2)),VALUE(MID(IF(TRIM(Settings!$B$13&amp;"")="","",IFERROR(TRIM(INDEX($A102:$Z102,MATCH(Settings!$B$13,$A$1:$Z$1,0))&amp;""),"")),18,2)))))*1,0))</f>
        <v/>
      </c>
      <c r="AE102" s="34">
        <f>IF(COUNTA($A102:$Z102)=0,"",IF($AB102&lt;&gt;"",$AB102,IF($AC102="","",IFERROR(INDEX('Guest list'!$A$3:$A$252,MATCH($AC102,'Guest list'!$B$3:$B$252,0))&amp;"",""))))</f>
        <v/>
      </c>
      <c r="AF102" s="34">
        <f>IF(COUNTA($A102:$Z102)=0,"",IF($AB102&lt;&gt;"",IF(COUNTIF('Guest list'!$A$3:$A$252,$AB102)&gt;0,"Code","Code not on list"),IF($AE102&lt;&gt;"","Name","No match")))</f>
        <v/>
      </c>
      <c r="AG102" s="34">
        <f>IF($AE102="","",IF(SUMPRODUCT(($AE$2:$AE$301=$AE102)*(($AD$2:$AD$301&gt;$AD102)*1+($AD$2:$AD$301=$AD102)*(ROW($AE$2:$AE$301)&gt;ROW($AE102))))=0,$AE102,""))</f>
        <v/>
      </c>
      <c r="AH102" s="34">
        <f>IF(TRIM(Settings!$B$5&amp;"")="","",IFERROR(TRIM(INDEX($A102:$Z102,MATCH(Settings!$B$5,$A$1:$Z$1,0))&amp;""),""))</f>
        <v/>
      </c>
      <c r="AI102" s="34">
        <f>IF($AH102="","",IF(UPPER($AH102)=UPPER(TRIM(Settings!$B$6&amp;"")),"Yes","No"))</f>
        <v/>
      </c>
      <c r="AJ102" s="34">
        <f>IFERROR(VALUE(IF(TRIM(Settings!$B$7&amp;"")="","",IFERROR(TRIM(INDEX($A102:$Z102,MATCH(Settings!$B$7,$A$1:$Z$1,0))&amp;""),""))),"")</f>
        <v/>
      </c>
      <c r="AK102" s="34">
        <f>IF(TRIM(Settings!$B$10&amp;"")="","",IFERROR(TRIM(INDEX($A102:$Z102,MATCH(Settings!$B$10,$A$1:$Z$1,0))&amp;""),""))</f>
        <v/>
      </c>
      <c r="AL102" s="34">
        <f>IF(TRIM(Settings!$B$9&amp;"")="","",IFERROR(TRIM(INDEX($A102:$Z102,MATCH(Settings!$B$9,$A$1:$Z$1,0))&amp;""),""))</f>
        <v/>
      </c>
      <c r="AM102" s="34">
        <f>IF(TRIM(Settings!$B$11&amp;"")="","",IFERROR(TRIM(INDEX($A102:$Z102,MATCH(Settings!$B$11,$A$1:$Z$1,0))&amp;""),""))</f>
        <v/>
      </c>
      <c r="AN102" s="34">
        <f>IF(TRIM(Settings!$B$12&amp;"")="","",IFERROR(TRIM(INDEX($A102:$Z102,MATCH(Settings!$B$12,$A$1:$Z$1,0))&amp;""),""))</f>
        <v/>
      </c>
      <c r="AO102" s="34">
        <f>IF($AI102="Yes",MAX(1+IF($AK102&lt;&gt;"",1,0),N($AJ102)+IF(UPPER(TRIM(Settings!$B$8&amp;""))="N",1,0)),IF($AI102="No",0,""))</f>
        <v/>
      </c>
    </row>
    <row r="103">
      <c r="AB103" s="34">
        <f>IF(TRIM(Settings!$B$3&amp;"")="","",IFERROR(TRIM(INDEX($A103:$Z103,MATCH(Settings!$B$3,$A$1:$Z$1,0))&amp;""),""))</f>
        <v/>
      </c>
      <c r="AC103" s="34">
        <f>IF(TRIM(Settings!$B$4&amp;"")="","",IFERROR(TRIM(INDEX($A103:$Z103,MATCH(Settings!$B$4,$A$1:$Z$1,0))&amp;""),""))</f>
        <v/>
      </c>
      <c r="AD103" s="35">
        <f>IF(COUNTA($A103:$Z103)=0,0,IFERROR((IF(ISNUMBER(INDEX($A103:$Z103,MATCH(Settings!$B$13,$A$1:$Z$1,0))),INDEX($A103:$Z103,MATCH(Settings!$B$13,$A$1:$Z$1,0)),DATE(VALUE(LEFT(IF(TRIM(Settings!$B$13&amp;"")="","",IFERROR(TRIM(INDEX($A103:$Z103,MATCH(Settings!$B$13,$A$1:$Z$1,0))&amp;""),"")),4)),VALUE(MID(IF(TRIM(Settings!$B$13&amp;"")="","",IFERROR(TRIM(INDEX($A103:$Z103,MATCH(Settings!$B$13,$A$1:$Z$1,0))&amp;""),"")),6,2)),VALUE(MID(IF(TRIM(Settings!$B$13&amp;"")="","",IFERROR(TRIM(INDEX($A103:$Z103,MATCH(Settings!$B$13,$A$1:$Z$1,0))&amp;""),"")),9,2)))+TIME(VALUE(MID(IF(TRIM(Settings!$B$13&amp;"")="","",IFERROR(TRIM(INDEX($A103:$Z103,MATCH(Settings!$B$13,$A$1:$Z$1,0))&amp;""),"")),12,2)),VALUE(MID(IF(TRIM(Settings!$B$13&amp;"")="","",IFERROR(TRIM(INDEX($A103:$Z103,MATCH(Settings!$B$13,$A$1:$Z$1,0))&amp;""),"")),15,2)),VALUE(MID(IF(TRIM(Settings!$B$13&amp;"")="","",IFERROR(TRIM(INDEX($A103:$Z103,MATCH(Settings!$B$13,$A$1:$Z$1,0))&amp;""),"")),18,2)))))*1,0))</f>
        <v/>
      </c>
      <c r="AE103" s="34">
        <f>IF(COUNTA($A103:$Z103)=0,"",IF($AB103&lt;&gt;"",$AB103,IF($AC103="","",IFERROR(INDEX('Guest list'!$A$3:$A$252,MATCH($AC103,'Guest list'!$B$3:$B$252,0))&amp;"",""))))</f>
        <v/>
      </c>
      <c r="AF103" s="34">
        <f>IF(COUNTA($A103:$Z103)=0,"",IF($AB103&lt;&gt;"",IF(COUNTIF('Guest list'!$A$3:$A$252,$AB103)&gt;0,"Code","Code not on list"),IF($AE103&lt;&gt;"","Name","No match")))</f>
        <v/>
      </c>
      <c r="AG103" s="34">
        <f>IF($AE103="","",IF(SUMPRODUCT(($AE$2:$AE$301=$AE103)*(($AD$2:$AD$301&gt;$AD103)*1+($AD$2:$AD$301=$AD103)*(ROW($AE$2:$AE$301)&gt;ROW($AE103))))=0,$AE103,""))</f>
        <v/>
      </c>
      <c r="AH103" s="34">
        <f>IF(TRIM(Settings!$B$5&amp;"")="","",IFERROR(TRIM(INDEX($A103:$Z103,MATCH(Settings!$B$5,$A$1:$Z$1,0))&amp;""),""))</f>
        <v/>
      </c>
      <c r="AI103" s="34">
        <f>IF($AH103="","",IF(UPPER($AH103)=UPPER(TRIM(Settings!$B$6&amp;"")),"Yes","No"))</f>
        <v/>
      </c>
      <c r="AJ103" s="34">
        <f>IFERROR(VALUE(IF(TRIM(Settings!$B$7&amp;"")="","",IFERROR(TRIM(INDEX($A103:$Z103,MATCH(Settings!$B$7,$A$1:$Z$1,0))&amp;""),""))),"")</f>
        <v/>
      </c>
      <c r="AK103" s="34">
        <f>IF(TRIM(Settings!$B$10&amp;"")="","",IFERROR(TRIM(INDEX($A103:$Z103,MATCH(Settings!$B$10,$A$1:$Z$1,0))&amp;""),""))</f>
        <v/>
      </c>
      <c r="AL103" s="34">
        <f>IF(TRIM(Settings!$B$9&amp;"")="","",IFERROR(TRIM(INDEX($A103:$Z103,MATCH(Settings!$B$9,$A$1:$Z$1,0))&amp;""),""))</f>
        <v/>
      </c>
      <c r="AM103" s="34">
        <f>IF(TRIM(Settings!$B$11&amp;"")="","",IFERROR(TRIM(INDEX($A103:$Z103,MATCH(Settings!$B$11,$A$1:$Z$1,0))&amp;""),""))</f>
        <v/>
      </c>
      <c r="AN103" s="34">
        <f>IF(TRIM(Settings!$B$12&amp;"")="","",IFERROR(TRIM(INDEX($A103:$Z103,MATCH(Settings!$B$12,$A$1:$Z$1,0))&amp;""),""))</f>
        <v/>
      </c>
      <c r="AO103" s="34">
        <f>IF($AI103="Yes",MAX(1+IF($AK103&lt;&gt;"",1,0),N($AJ103)+IF(UPPER(TRIM(Settings!$B$8&amp;""))="N",1,0)),IF($AI103="No",0,""))</f>
        <v/>
      </c>
    </row>
    <row r="104">
      <c r="AB104" s="34">
        <f>IF(TRIM(Settings!$B$3&amp;"")="","",IFERROR(TRIM(INDEX($A104:$Z104,MATCH(Settings!$B$3,$A$1:$Z$1,0))&amp;""),""))</f>
        <v/>
      </c>
      <c r="AC104" s="34">
        <f>IF(TRIM(Settings!$B$4&amp;"")="","",IFERROR(TRIM(INDEX($A104:$Z104,MATCH(Settings!$B$4,$A$1:$Z$1,0))&amp;""),""))</f>
        <v/>
      </c>
      <c r="AD104" s="35">
        <f>IF(COUNTA($A104:$Z104)=0,0,IFERROR((IF(ISNUMBER(INDEX($A104:$Z104,MATCH(Settings!$B$13,$A$1:$Z$1,0))),INDEX($A104:$Z104,MATCH(Settings!$B$13,$A$1:$Z$1,0)),DATE(VALUE(LEFT(IF(TRIM(Settings!$B$13&amp;"")="","",IFERROR(TRIM(INDEX($A104:$Z104,MATCH(Settings!$B$13,$A$1:$Z$1,0))&amp;""),"")),4)),VALUE(MID(IF(TRIM(Settings!$B$13&amp;"")="","",IFERROR(TRIM(INDEX($A104:$Z104,MATCH(Settings!$B$13,$A$1:$Z$1,0))&amp;""),"")),6,2)),VALUE(MID(IF(TRIM(Settings!$B$13&amp;"")="","",IFERROR(TRIM(INDEX($A104:$Z104,MATCH(Settings!$B$13,$A$1:$Z$1,0))&amp;""),"")),9,2)))+TIME(VALUE(MID(IF(TRIM(Settings!$B$13&amp;"")="","",IFERROR(TRIM(INDEX($A104:$Z104,MATCH(Settings!$B$13,$A$1:$Z$1,0))&amp;""),"")),12,2)),VALUE(MID(IF(TRIM(Settings!$B$13&amp;"")="","",IFERROR(TRIM(INDEX($A104:$Z104,MATCH(Settings!$B$13,$A$1:$Z$1,0))&amp;""),"")),15,2)),VALUE(MID(IF(TRIM(Settings!$B$13&amp;"")="","",IFERROR(TRIM(INDEX($A104:$Z104,MATCH(Settings!$B$13,$A$1:$Z$1,0))&amp;""),"")),18,2)))))*1,0))</f>
        <v/>
      </c>
      <c r="AE104" s="34">
        <f>IF(COUNTA($A104:$Z104)=0,"",IF($AB104&lt;&gt;"",$AB104,IF($AC104="","",IFERROR(INDEX('Guest list'!$A$3:$A$252,MATCH($AC104,'Guest list'!$B$3:$B$252,0))&amp;"",""))))</f>
        <v/>
      </c>
      <c r="AF104" s="34">
        <f>IF(COUNTA($A104:$Z104)=0,"",IF($AB104&lt;&gt;"",IF(COUNTIF('Guest list'!$A$3:$A$252,$AB104)&gt;0,"Code","Code not on list"),IF($AE104&lt;&gt;"","Name","No match")))</f>
        <v/>
      </c>
      <c r="AG104" s="34">
        <f>IF($AE104="","",IF(SUMPRODUCT(($AE$2:$AE$301=$AE104)*(($AD$2:$AD$301&gt;$AD104)*1+($AD$2:$AD$301=$AD104)*(ROW($AE$2:$AE$301)&gt;ROW($AE104))))=0,$AE104,""))</f>
        <v/>
      </c>
      <c r="AH104" s="34">
        <f>IF(TRIM(Settings!$B$5&amp;"")="","",IFERROR(TRIM(INDEX($A104:$Z104,MATCH(Settings!$B$5,$A$1:$Z$1,0))&amp;""),""))</f>
        <v/>
      </c>
      <c r="AI104" s="34">
        <f>IF($AH104="","",IF(UPPER($AH104)=UPPER(TRIM(Settings!$B$6&amp;"")),"Yes","No"))</f>
        <v/>
      </c>
      <c r="AJ104" s="34">
        <f>IFERROR(VALUE(IF(TRIM(Settings!$B$7&amp;"")="","",IFERROR(TRIM(INDEX($A104:$Z104,MATCH(Settings!$B$7,$A$1:$Z$1,0))&amp;""),""))),"")</f>
        <v/>
      </c>
      <c r="AK104" s="34">
        <f>IF(TRIM(Settings!$B$10&amp;"")="","",IFERROR(TRIM(INDEX($A104:$Z104,MATCH(Settings!$B$10,$A$1:$Z$1,0))&amp;""),""))</f>
        <v/>
      </c>
      <c r="AL104" s="34">
        <f>IF(TRIM(Settings!$B$9&amp;"")="","",IFERROR(TRIM(INDEX($A104:$Z104,MATCH(Settings!$B$9,$A$1:$Z$1,0))&amp;""),""))</f>
        <v/>
      </c>
      <c r="AM104" s="34">
        <f>IF(TRIM(Settings!$B$11&amp;"")="","",IFERROR(TRIM(INDEX($A104:$Z104,MATCH(Settings!$B$11,$A$1:$Z$1,0))&amp;""),""))</f>
        <v/>
      </c>
      <c r="AN104" s="34">
        <f>IF(TRIM(Settings!$B$12&amp;"")="","",IFERROR(TRIM(INDEX($A104:$Z104,MATCH(Settings!$B$12,$A$1:$Z$1,0))&amp;""),""))</f>
        <v/>
      </c>
      <c r="AO104" s="34">
        <f>IF($AI104="Yes",MAX(1+IF($AK104&lt;&gt;"",1,0),N($AJ104)+IF(UPPER(TRIM(Settings!$B$8&amp;""))="N",1,0)),IF($AI104="No",0,""))</f>
        <v/>
      </c>
    </row>
    <row r="105">
      <c r="AB105" s="34">
        <f>IF(TRIM(Settings!$B$3&amp;"")="","",IFERROR(TRIM(INDEX($A105:$Z105,MATCH(Settings!$B$3,$A$1:$Z$1,0))&amp;""),""))</f>
        <v/>
      </c>
      <c r="AC105" s="34">
        <f>IF(TRIM(Settings!$B$4&amp;"")="","",IFERROR(TRIM(INDEX($A105:$Z105,MATCH(Settings!$B$4,$A$1:$Z$1,0))&amp;""),""))</f>
        <v/>
      </c>
      <c r="AD105" s="35">
        <f>IF(COUNTA($A105:$Z105)=0,0,IFERROR((IF(ISNUMBER(INDEX($A105:$Z105,MATCH(Settings!$B$13,$A$1:$Z$1,0))),INDEX($A105:$Z105,MATCH(Settings!$B$13,$A$1:$Z$1,0)),DATE(VALUE(LEFT(IF(TRIM(Settings!$B$13&amp;"")="","",IFERROR(TRIM(INDEX($A105:$Z105,MATCH(Settings!$B$13,$A$1:$Z$1,0))&amp;""),"")),4)),VALUE(MID(IF(TRIM(Settings!$B$13&amp;"")="","",IFERROR(TRIM(INDEX($A105:$Z105,MATCH(Settings!$B$13,$A$1:$Z$1,0))&amp;""),"")),6,2)),VALUE(MID(IF(TRIM(Settings!$B$13&amp;"")="","",IFERROR(TRIM(INDEX($A105:$Z105,MATCH(Settings!$B$13,$A$1:$Z$1,0))&amp;""),"")),9,2)))+TIME(VALUE(MID(IF(TRIM(Settings!$B$13&amp;"")="","",IFERROR(TRIM(INDEX($A105:$Z105,MATCH(Settings!$B$13,$A$1:$Z$1,0))&amp;""),"")),12,2)),VALUE(MID(IF(TRIM(Settings!$B$13&amp;"")="","",IFERROR(TRIM(INDEX($A105:$Z105,MATCH(Settings!$B$13,$A$1:$Z$1,0))&amp;""),"")),15,2)),VALUE(MID(IF(TRIM(Settings!$B$13&amp;"")="","",IFERROR(TRIM(INDEX($A105:$Z105,MATCH(Settings!$B$13,$A$1:$Z$1,0))&amp;""),"")),18,2)))))*1,0))</f>
        <v/>
      </c>
      <c r="AE105" s="34">
        <f>IF(COUNTA($A105:$Z105)=0,"",IF($AB105&lt;&gt;"",$AB105,IF($AC105="","",IFERROR(INDEX('Guest list'!$A$3:$A$252,MATCH($AC105,'Guest list'!$B$3:$B$252,0))&amp;"",""))))</f>
        <v/>
      </c>
      <c r="AF105" s="34">
        <f>IF(COUNTA($A105:$Z105)=0,"",IF($AB105&lt;&gt;"",IF(COUNTIF('Guest list'!$A$3:$A$252,$AB105)&gt;0,"Code","Code not on list"),IF($AE105&lt;&gt;"","Name","No match")))</f>
        <v/>
      </c>
      <c r="AG105" s="34">
        <f>IF($AE105="","",IF(SUMPRODUCT(($AE$2:$AE$301=$AE105)*(($AD$2:$AD$301&gt;$AD105)*1+($AD$2:$AD$301=$AD105)*(ROW($AE$2:$AE$301)&gt;ROW($AE105))))=0,$AE105,""))</f>
        <v/>
      </c>
      <c r="AH105" s="34">
        <f>IF(TRIM(Settings!$B$5&amp;"")="","",IFERROR(TRIM(INDEX($A105:$Z105,MATCH(Settings!$B$5,$A$1:$Z$1,0))&amp;""),""))</f>
        <v/>
      </c>
      <c r="AI105" s="34">
        <f>IF($AH105="","",IF(UPPER($AH105)=UPPER(TRIM(Settings!$B$6&amp;"")),"Yes","No"))</f>
        <v/>
      </c>
      <c r="AJ105" s="34">
        <f>IFERROR(VALUE(IF(TRIM(Settings!$B$7&amp;"")="","",IFERROR(TRIM(INDEX($A105:$Z105,MATCH(Settings!$B$7,$A$1:$Z$1,0))&amp;""),""))),"")</f>
        <v/>
      </c>
      <c r="AK105" s="34">
        <f>IF(TRIM(Settings!$B$10&amp;"")="","",IFERROR(TRIM(INDEX($A105:$Z105,MATCH(Settings!$B$10,$A$1:$Z$1,0))&amp;""),""))</f>
        <v/>
      </c>
      <c r="AL105" s="34">
        <f>IF(TRIM(Settings!$B$9&amp;"")="","",IFERROR(TRIM(INDEX($A105:$Z105,MATCH(Settings!$B$9,$A$1:$Z$1,0))&amp;""),""))</f>
        <v/>
      </c>
      <c r="AM105" s="34">
        <f>IF(TRIM(Settings!$B$11&amp;"")="","",IFERROR(TRIM(INDEX($A105:$Z105,MATCH(Settings!$B$11,$A$1:$Z$1,0))&amp;""),""))</f>
        <v/>
      </c>
      <c r="AN105" s="34">
        <f>IF(TRIM(Settings!$B$12&amp;"")="","",IFERROR(TRIM(INDEX($A105:$Z105,MATCH(Settings!$B$12,$A$1:$Z$1,0))&amp;""),""))</f>
        <v/>
      </c>
      <c r="AO105" s="34">
        <f>IF($AI105="Yes",MAX(1+IF($AK105&lt;&gt;"",1,0),N($AJ105)+IF(UPPER(TRIM(Settings!$B$8&amp;""))="N",1,0)),IF($AI105="No",0,""))</f>
        <v/>
      </c>
    </row>
    <row r="106">
      <c r="AB106" s="34">
        <f>IF(TRIM(Settings!$B$3&amp;"")="","",IFERROR(TRIM(INDEX($A106:$Z106,MATCH(Settings!$B$3,$A$1:$Z$1,0))&amp;""),""))</f>
        <v/>
      </c>
      <c r="AC106" s="34">
        <f>IF(TRIM(Settings!$B$4&amp;"")="","",IFERROR(TRIM(INDEX($A106:$Z106,MATCH(Settings!$B$4,$A$1:$Z$1,0))&amp;""),""))</f>
        <v/>
      </c>
      <c r="AD106" s="35">
        <f>IF(COUNTA($A106:$Z106)=0,0,IFERROR((IF(ISNUMBER(INDEX($A106:$Z106,MATCH(Settings!$B$13,$A$1:$Z$1,0))),INDEX($A106:$Z106,MATCH(Settings!$B$13,$A$1:$Z$1,0)),DATE(VALUE(LEFT(IF(TRIM(Settings!$B$13&amp;"")="","",IFERROR(TRIM(INDEX($A106:$Z106,MATCH(Settings!$B$13,$A$1:$Z$1,0))&amp;""),"")),4)),VALUE(MID(IF(TRIM(Settings!$B$13&amp;"")="","",IFERROR(TRIM(INDEX($A106:$Z106,MATCH(Settings!$B$13,$A$1:$Z$1,0))&amp;""),"")),6,2)),VALUE(MID(IF(TRIM(Settings!$B$13&amp;"")="","",IFERROR(TRIM(INDEX($A106:$Z106,MATCH(Settings!$B$13,$A$1:$Z$1,0))&amp;""),"")),9,2)))+TIME(VALUE(MID(IF(TRIM(Settings!$B$13&amp;"")="","",IFERROR(TRIM(INDEX($A106:$Z106,MATCH(Settings!$B$13,$A$1:$Z$1,0))&amp;""),"")),12,2)),VALUE(MID(IF(TRIM(Settings!$B$13&amp;"")="","",IFERROR(TRIM(INDEX($A106:$Z106,MATCH(Settings!$B$13,$A$1:$Z$1,0))&amp;""),"")),15,2)),VALUE(MID(IF(TRIM(Settings!$B$13&amp;"")="","",IFERROR(TRIM(INDEX($A106:$Z106,MATCH(Settings!$B$13,$A$1:$Z$1,0))&amp;""),"")),18,2)))))*1,0))</f>
        <v/>
      </c>
      <c r="AE106" s="34">
        <f>IF(COUNTA($A106:$Z106)=0,"",IF($AB106&lt;&gt;"",$AB106,IF($AC106="","",IFERROR(INDEX('Guest list'!$A$3:$A$252,MATCH($AC106,'Guest list'!$B$3:$B$252,0))&amp;"",""))))</f>
        <v/>
      </c>
      <c r="AF106" s="34">
        <f>IF(COUNTA($A106:$Z106)=0,"",IF($AB106&lt;&gt;"",IF(COUNTIF('Guest list'!$A$3:$A$252,$AB106)&gt;0,"Code","Code not on list"),IF($AE106&lt;&gt;"","Name","No match")))</f>
        <v/>
      </c>
      <c r="AG106" s="34">
        <f>IF($AE106="","",IF(SUMPRODUCT(($AE$2:$AE$301=$AE106)*(($AD$2:$AD$301&gt;$AD106)*1+($AD$2:$AD$301=$AD106)*(ROW($AE$2:$AE$301)&gt;ROW($AE106))))=0,$AE106,""))</f>
        <v/>
      </c>
      <c r="AH106" s="34">
        <f>IF(TRIM(Settings!$B$5&amp;"")="","",IFERROR(TRIM(INDEX($A106:$Z106,MATCH(Settings!$B$5,$A$1:$Z$1,0))&amp;""),""))</f>
        <v/>
      </c>
      <c r="AI106" s="34">
        <f>IF($AH106="","",IF(UPPER($AH106)=UPPER(TRIM(Settings!$B$6&amp;"")),"Yes","No"))</f>
        <v/>
      </c>
      <c r="AJ106" s="34">
        <f>IFERROR(VALUE(IF(TRIM(Settings!$B$7&amp;"")="","",IFERROR(TRIM(INDEX($A106:$Z106,MATCH(Settings!$B$7,$A$1:$Z$1,0))&amp;""),""))),"")</f>
        <v/>
      </c>
      <c r="AK106" s="34">
        <f>IF(TRIM(Settings!$B$10&amp;"")="","",IFERROR(TRIM(INDEX($A106:$Z106,MATCH(Settings!$B$10,$A$1:$Z$1,0))&amp;""),""))</f>
        <v/>
      </c>
      <c r="AL106" s="34">
        <f>IF(TRIM(Settings!$B$9&amp;"")="","",IFERROR(TRIM(INDEX($A106:$Z106,MATCH(Settings!$B$9,$A$1:$Z$1,0))&amp;""),""))</f>
        <v/>
      </c>
      <c r="AM106" s="34">
        <f>IF(TRIM(Settings!$B$11&amp;"")="","",IFERROR(TRIM(INDEX($A106:$Z106,MATCH(Settings!$B$11,$A$1:$Z$1,0))&amp;""),""))</f>
        <v/>
      </c>
      <c r="AN106" s="34">
        <f>IF(TRIM(Settings!$B$12&amp;"")="","",IFERROR(TRIM(INDEX($A106:$Z106,MATCH(Settings!$B$12,$A$1:$Z$1,0))&amp;""),""))</f>
        <v/>
      </c>
      <c r="AO106" s="34">
        <f>IF($AI106="Yes",MAX(1+IF($AK106&lt;&gt;"",1,0),N($AJ106)+IF(UPPER(TRIM(Settings!$B$8&amp;""))="N",1,0)),IF($AI106="No",0,""))</f>
        <v/>
      </c>
    </row>
    <row r="107">
      <c r="AB107" s="34">
        <f>IF(TRIM(Settings!$B$3&amp;"")="","",IFERROR(TRIM(INDEX($A107:$Z107,MATCH(Settings!$B$3,$A$1:$Z$1,0))&amp;""),""))</f>
        <v/>
      </c>
      <c r="AC107" s="34">
        <f>IF(TRIM(Settings!$B$4&amp;"")="","",IFERROR(TRIM(INDEX($A107:$Z107,MATCH(Settings!$B$4,$A$1:$Z$1,0))&amp;""),""))</f>
        <v/>
      </c>
      <c r="AD107" s="35">
        <f>IF(COUNTA($A107:$Z107)=0,0,IFERROR((IF(ISNUMBER(INDEX($A107:$Z107,MATCH(Settings!$B$13,$A$1:$Z$1,0))),INDEX($A107:$Z107,MATCH(Settings!$B$13,$A$1:$Z$1,0)),DATE(VALUE(LEFT(IF(TRIM(Settings!$B$13&amp;"")="","",IFERROR(TRIM(INDEX($A107:$Z107,MATCH(Settings!$B$13,$A$1:$Z$1,0))&amp;""),"")),4)),VALUE(MID(IF(TRIM(Settings!$B$13&amp;"")="","",IFERROR(TRIM(INDEX($A107:$Z107,MATCH(Settings!$B$13,$A$1:$Z$1,0))&amp;""),"")),6,2)),VALUE(MID(IF(TRIM(Settings!$B$13&amp;"")="","",IFERROR(TRIM(INDEX($A107:$Z107,MATCH(Settings!$B$13,$A$1:$Z$1,0))&amp;""),"")),9,2)))+TIME(VALUE(MID(IF(TRIM(Settings!$B$13&amp;"")="","",IFERROR(TRIM(INDEX($A107:$Z107,MATCH(Settings!$B$13,$A$1:$Z$1,0))&amp;""),"")),12,2)),VALUE(MID(IF(TRIM(Settings!$B$13&amp;"")="","",IFERROR(TRIM(INDEX($A107:$Z107,MATCH(Settings!$B$13,$A$1:$Z$1,0))&amp;""),"")),15,2)),VALUE(MID(IF(TRIM(Settings!$B$13&amp;"")="","",IFERROR(TRIM(INDEX($A107:$Z107,MATCH(Settings!$B$13,$A$1:$Z$1,0))&amp;""),"")),18,2)))))*1,0))</f>
        <v/>
      </c>
      <c r="AE107" s="34">
        <f>IF(COUNTA($A107:$Z107)=0,"",IF($AB107&lt;&gt;"",$AB107,IF($AC107="","",IFERROR(INDEX('Guest list'!$A$3:$A$252,MATCH($AC107,'Guest list'!$B$3:$B$252,0))&amp;"",""))))</f>
        <v/>
      </c>
      <c r="AF107" s="34">
        <f>IF(COUNTA($A107:$Z107)=0,"",IF($AB107&lt;&gt;"",IF(COUNTIF('Guest list'!$A$3:$A$252,$AB107)&gt;0,"Code","Code not on list"),IF($AE107&lt;&gt;"","Name","No match")))</f>
        <v/>
      </c>
      <c r="AG107" s="34">
        <f>IF($AE107="","",IF(SUMPRODUCT(($AE$2:$AE$301=$AE107)*(($AD$2:$AD$301&gt;$AD107)*1+($AD$2:$AD$301=$AD107)*(ROW($AE$2:$AE$301)&gt;ROW($AE107))))=0,$AE107,""))</f>
        <v/>
      </c>
      <c r="AH107" s="34">
        <f>IF(TRIM(Settings!$B$5&amp;"")="","",IFERROR(TRIM(INDEX($A107:$Z107,MATCH(Settings!$B$5,$A$1:$Z$1,0))&amp;""),""))</f>
        <v/>
      </c>
      <c r="AI107" s="34">
        <f>IF($AH107="","",IF(UPPER($AH107)=UPPER(TRIM(Settings!$B$6&amp;"")),"Yes","No"))</f>
        <v/>
      </c>
      <c r="AJ107" s="34">
        <f>IFERROR(VALUE(IF(TRIM(Settings!$B$7&amp;"")="","",IFERROR(TRIM(INDEX($A107:$Z107,MATCH(Settings!$B$7,$A$1:$Z$1,0))&amp;""),""))),"")</f>
        <v/>
      </c>
      <c r="AK107" s="34">
        <f>IF(TRIM(Settings!$B$10&amp;"")="","",IFERROR(TRIM(INDEX($A107:$Z107,MATCH(Settings!$B$10,$A$1:$Z$1,0))&amp;""),""))</f>
        <v/>
      </c>
      <c r="AL107" s="34">
        <f>IF(TRIM(Settings!$B$9&amp;"")="","",IFERROR(TRIM(INDEX($A107:$Z107,MATCH(Settings!$B$9,$A$1:$Z$1,0))&amp;""),""))</f>
        <v/>
      </c>
      <c r="AM107" s="34">
        <f>IF(TRIM(Settings!$B$11&amp;"")="","",IFERROR(TRIM(INDEX($A107:$Z107,MATCH(Settings!$B$11,$A$1:$Z$1,0))&amp;""),""))</f>
        <v/>
      </c>
      <c r="AN107" s="34">
        <f>IF(TRIM(Settings!$B$12&amp;"")="","",IFERROR(TRIM(INDEX($A107:$Z107,MATCH(Settings!$B$12,$A$1:$Z$1,0))&amp;""),""))</f>
        <v/>
      </c>
      <c r="AO107" s="34">
        <f>IF($AI107="Yes",MAX(1+IF($AK107&lt;&gt;"",1,0),N($AJ107)+IF(UPPER(TRIM(Settings!$B$8&amp;""))="N",1,0)),IF($AI107="No",0,""))</f>
        <v/>
      </c>
    </row>
    <row r="108">
      <c r="AB108" s="34">
        <f>IF(TRIM(Settings!$B$3&amp;"")="","",IFERROR(TRIM(INDEX($A108:$Z108,MATCH(Settings!$B$3,$A$1:$Z$1,0))&amp;""),""))</f>
        <v/>
      </c>
      <c r="AC108" s="34">
        <f>IF(TRIM(Settings!$B$4&amp;"")="","",IFERROR(TRIM(INDEX($A108:$Z108,MATCH(Settings!$B$4,$A$1:$Z$1,0))&amp;""),""))</f>
        <v/>
      </c>
      <c r="AD108" s="35">
        <f>IF(COUNTA($A108:$Z108)=0,0,IFERROR((IF(ISNUMBER(INDEX($A108:$Z108,MATCH(Settings!$B$13,$A$1:$Z$1,0))),INDEX($A108:$Z108,MATCH(Settings!$B$13,$A$1:$Z$1,0)),DATE(VALUE(LEFT(IF(TRIM(Settings!$B$13&amp;"")="","",IFERROR(TRIM(INDEX($A108:$Z108,MATCH(Settings!$B$13,$A$1:$Z$1,0))&amp;""),"")),4)),VALUE(MID(IF(TRIM(Settings!$B$13&amp;"")="","",IFERROR(TRIM(INDEX($A108:$Z108,MATCH(Settings!$B$13,$A$1:$Z$1,0))&amp;""),"")),6,2)),VALUE(MID(IF(TRIM(Settings!$B$13&amp;"")="","",IFERROR(TRIM(INDEX($A108:$Z108,MATCH(Settings!$B$13,$A$1:$Z$1,0))&amp;""),"")),9,2)))+TIME(VALUE(MID(IF(TRIM(Settings!$B$13&amp;"")="","",IFERROR(TRIM(INDEX($A108:$Z108,MATCH(Settings!$B$13,$A$1:$Z$1,0))&amp;""),"")),12,2)),VALUE(MID(IF(TRIM(Settings!$B$13&amp;"")="","",IFERROR(TRIM(INDEX($A108:$Z108,MATCH(Settings!$B$13,$A$1:$Z$1,0))&amp;""),"")),15,2)),VALUE(MID(IF(TRIM(Settings!$B$13&amp;"")="","",IFERROR(TRIM(INDEX($A108:$Z108,MATCH(Settings!$B$13,$A$1:$Z$1,0))&amp;""),"")),18,2)))))*1,0))</f>
        <v/>
      </c>
      <c r="AE108" s="34">
        <f>IF(COUNTA($A108:$Z108)=0,"",IF($AB108&lt;&gt;"",$AB108,IF($AC108="","",IFERROR(INDEX('Guest list'!$A$3:$A$252,MATCH($AC108,'Guest list'!$B$3:$B$252,0))&amp;"",""))))</f>
        <v/>
      </c>
      <c r="AF108" s="34">
        <f>IF(COUNTA($A108:$Z108)=0,"",IF($AB108&lt;&gt;"",IF(COUNTIF('Guest list'!$A$3:$A$252,$AB108)&gt;0,"Code","Code not on list"),IF($AE108&lt;&gt;"","Name","No match")))</f>
        <v/>
      </c>
      <c r="AG108" s="34">
        <f>IF($AE108="","",IF(SUMPRODUCT(($AE$2:$AE$301=$AE108)*(($AD$2:$AD$301&gt;$AD108)*1+($AD$2:$AD$301=$AD108)*(ROW($AE$2:$AE$301)&gt;ROW($AE108))))=0,$AE108,""))</f>
        <v/>
      </c>
      <c r="AH108" s="34">
        <f>IF(TRIM(Settings!$B$5&amp;"")="","",IFERROR(TRIM(INDEX($A108:$Z108,MATCH(Settings!$B$5,$A$1:$Z$1,0))&amp;""),""))</f>
        <v/>
      </c>
      <c r="AI108" s="34">
        <f>IF($AH108="","",IF(UPPER($AH108)=UPPER(TRIM(Settings!$B$6&amp;"")),"Yes","No"))</f>
        <v/>
      </c>
      <c r="AJ108" s="34">
        <f>IFERROR(VALUE(IF(TRIM(Settings!$B$7&amp;"")="","",IFERROR(TRIM(INDEX($A108:$Z108,MATCH(Settings!$B$7,$A$1:$Z$1,0))&amp;""),""))),"")</f>
        <v/>
      </c>
      <c r="AK108" s="34">
        <f>IF(TRIM(Settings!$B$10&amp;"")="","",IFERROR(TRIM(INDEX($A108:$Z108,MATCH(Settings!$B$10,$A$1:$Z$1,0))&amp;""),""))</f>
        <v/>
      </c>
      <c r="AL108" s="34">
        <f>IF(TRIM(Settings!$B$9&amp;"")="","",IFERROR(TRIM(INDEX($A108:$Z108,MATCH(Settings!$B$9,$A$1:$Z$1,0))&amp;""),""))</f>
        <v/>
      </c>
      <c r="AM108" s="34">
        <f>IF(TRIM(Settings!$B$11&amp;"")="","",IFERROR(TRIM(INDEX($A108:$Z108,MATCH(Settings!$B$11,$A$1:$Z$1,0))&amp;""),""))</f>
        <v/>
      </c>
      <c r="AN108" s="34">
        <f>IF(TRIM(Settings!$B$12&amp;"")="","",IFERROR(TRIM(INDEX($A108:$Z108,MATCH(Settings!$B$12,$A$1:$Z$1,0))&amp;""),""))</f>
        <v/>
      </c>
      <c r="AO108" s="34">
        <f>IF($AI108="Yes",MAX(1+IF($AK108&lt;&gt;"",1,0),N($AJ108)+IF(UPPER(TRIM(Settings!$B$8&amp;""))="N",1,0)),IF($AI108="No",0,""))</f>
        <v/>
      </c>
    </row>
    <row r="109">
      <c r="AB109" s="34">
        <f>IF(TRIM(Settings!$B$3&amp;"")="","",IFERROR(TRIM(INDEX($A109:$Z109,MATCH(Settings!$B$3,$A$1:$Z$1,0))&amp;""),""))</f>
        <v/>
      </c>
      <c r="AC109" s="34">
        <f>IF(TRIM(Settings!$B$4&amp;"")="","",IFERROR(TRIM(INDEX($A109:$Z109,MATCH(Settings!$B$4,$A$1:$Z$1,0))&amp;""),""))</f>
        <v/>
      </c>
      <c r="AD109" s="35">
        <f>IF(COUNTA($A109:$Z109)=0,0,IFERROR((IF(ISNUMBER(INDEX($A109:$Z109,MATCH(Settings!$B$13,$A$1:$Z$1,0))),INDEX($A109:$Z109,MATCH(Settings!$B$13,$A$1:$Z$1,0)),DATE(VALUE(LEFT(IF(TRIM(Settings!$B$13&amp;"")="","",IFERROR(TRIM(INDEX($A109:$Z109,MATCH(Settings!$B$13,$A$1:$Z$1,0))&amp;""),"")),4)),VALUE(MID(IF(TRIM(Settings!$B$13&amp;"")="","",IFERROR(TRIM(INDEX($A109:$Z109,MATCH(Settings!$B$13,$A$1:$Z$1,0))&amp;""),"")),6,2)),VALUE(MID(IF(TRIM(Settings!$B$13&amp;"")="","",IFERROR(TRIM(INDEX($A109:$Z109,MATCH(Settings!$B$13,$A$1:$Z$1,0))&amp;""),"")),9,2)))+TIME(VALUE(MID(IF(TRIM(Settings!$B$13&amp;"")="","",IFERROR(TRIM(INDEX($A109:$Z109,MATCH(Settings!$B$13,$A$1:$Z$1,0))&amp;""),"")),12,2)),VALUE(MID(IF(TRIM(Settings!$B$13&amp;"")="","",IFERROR(TRIM(INDEX($A109:$Z109,MATCH(Settings!$B$13,$A$1:$Z$1,0))&amp;""),"")),15,2)),VALUE(MID(IF(TRIM(Settings!$B$13&amp;"")="","",IFERROR(TRIM(INDEX($A109:$Z109,MATCH(Settings!$B$13,$A$1:$Z$1,0))&amp;""),"")),18,2)))))*1,0))</f>
        <v/>
      </c>
      <c r="AE109" s="34">
        <f>IF(COUNTA($A109:$Z109)=0,"",IF($AB109&lt;&gt;"",$AB109,IF($AC109="","",IFERROR(INDEX('Guest list'!$A$3:$A$252,MATCH($AC109,'Guest list'!$B$3:$B$252,0))&amp;"",""))))</f>
        <v/>
      </c>
      <c r="AF109" s="34">
        <f>IF(COUNTA($A109:$Z109)=0,"",IF($AB109&lt;&gt;"",IF(COUNTIF('Guest list'!$A$3:$A$252,$AB109)&gt;0,"Code","Code not on list"),IF($AE109&lt;&gt;"","Name","No match")))</f>
        <v/>
      </c>
      <c r="AG109" s="34">
        <f>IF($AE109="","",IF(SUMPRODUCT(($AE$2:$AE$301=$AE109)*(($AD$2:$AD$301&gt;$AD109)*1+($AD$2:$AD$301=$AD109)*(ROW($AE$2:$AE$301)&gt;ROW($AE109))))=0,$AE109,""))</f>
        <v/>
      </c>
      <c r="AH109" s="34">
        <f>IF(TRIM(Settings!$B$5&amp;"")="","",IFERROR(TRIM(INDEX($A109:$Z109,MATCH(Settings!$B$5,$A$1:$Z$1,0))&amp;""),""))</f>
        <v/>
      </c>
      <c r="AI109" s="34">
        <f>IF($AH109="","",IF(UPPER($AH109)=UPPER(TRIM(Settings!$B$6&amp;"")),"Yes","No"))</f>
        <v/>
      </c>
      <c r="AJ109" s="34">
        <f>IFERROR(VALUE(IF(TRIM(Settings!$B$7&amp;"")="","",IFERROR(TRIM(INDEX($A109:$Z109,MATCH(Settings!$B$7,$A$1:$Z$1,0))&amp;""),""))),"")</f>
        <v/>
      </c>
      <c r="AK109" s="34">
        <f>IF(TRIM(Settings!$B$10&amp;"")="","",IFERROR(TRIM(INDEX($A109:$Z109,MATCH(Settings!$B$10,$A$1:$Z$1,0))&amp;""),""))</f>
        <v/>
      </c>
      <c r="AL109" s="34">
        <f>IF(TRIM(Settings!$B$9&amp;"")="","",IFERROR(TRIM(INDEX($A109:$Z109,MATCH(Settings!$B$9,$A$1:$Z$1,0))&amp;""),""))</f>
        <v/>
      </c>
      <c r="AM109" s="34">
        <f>IF(TRIM(Settings!$B$11&amp;"")="","",IFERROR(TRIM(INDEX($A109:$Z109,MATCH(Settings!$B$11,$A$1:$Z$1,0))&amp;""),""))</f>
        <v/>
      </c>
      <c r="AN109" s="34">
        <f>IF(TRIM(Settings!$B$12&amp;"")="","",IFERROR(TRIM(INDEX($A109:$Z109,MATCH(Settings!$B$12,$A$1:$Z$1,0))&amp;""),""))</f>
        <v/>
      </c>
      <c r="AO109" s="34">
        <f>IF($AI109="Yes",MAX(1+IF($AK109&lt;&gt;"",1,0),N($AJ109)+IF(UPPER(TRIM(Settings!$B$8&amp;""))="N",1,0)),IF($AI109="No",0,""))</f>
        <v/>
      </c>
    </row>
    <row r="110">
      <c r="AB110" s="34">
        <f>IF(TRIM(Settings!$B$3&amp;"")="","",IFERROR(TRIM(INDEX($A110:$Z110,MATCH(Settings!$B$3,$A$1:$Z$1,0))&amp;""),""))</f>
        <v/>
      </c>
      <c r="AC110" s="34">
        <f>IF(TRIM(Settings!$B$4&amp;"")="","",IFERROR(TRIM(INDEX($A110:$Z110,MATCH(Settings!$B$4,$A$1:$Z$1,0))&amp;""),""))</f>
        <v/>
      </c>
      <c r="AD110" s="35">
        <f>IF(COUNTA($A110:$Z110)=0,0,IFERROR((IF(ISNUMBER(INDEX($A110:$Z110,MATCH(Settings!$B$13,$A$1:$Z$1,0))),INDEX($A110:$Z110,MATCH(Settings!$B$13,$A$1:$Z$1,0)),DATE(VALUE(LEFT(IF(TRIM(Settings!$B$13&amp;"")="","",IFERROR(TRIM(INDEX($A110:$Z110,MATCH(Settings!$B$13,$A$1:$Z$1,0))&amp;""),"")),4)),VALUE(MID(IF(TRIM(Settings!$B$13&amp;"")="","",IFERROR(TRIM(INDEX($A110:$Z110,MATCH(Settings!$B$13,$A$1:$Z$1,0))&amp;""),"")),6,2)),VALUE(MID(IF(TRIM(Settings!$B$13&amp;"")="","",IFERROR(TRIM(INDEX($A110:$Z110,MATCH(Settings!$B$13,$A$1:$Z$1,0))&amp;""),"")),9,2)))+TIME(VALUE(MID(IF(TRIM(Settings!$B$13&amp;"")="","",IFERROR(TRIM(INDEX($A110:$Z110,MATCH(Settings!$B$13,$A$1:$Z$1,0))&amp;""),"")),12,2)),VALUE(MID(IF(TRIM(Settings!$B$13&amp;"")="","",IFERROR(TRIM(INDEX($A110:$Z110,MATCH(Settings!$B$13,$A$1:$Z$1,0))&amp;""),"")),15,2)),VALUE(MID(IF(TRIM(Settings!$B$13&amp;"")="","",IFERROR(TRIM(INDEX($A110:$Z110,MATCH(Settings!$B$13,$A$1:$Z$1,0))&amp;""),"")),18,2)))))*1,0))</f>
        <v/>
      </c>
      <c r="AE110" s="34">
        <f>IF(COUNTA($A110:$Z110)=0,"",IF($AB110&lt;&gt;"",$AB110,IF($AC110="","",IFERROR(INDEX('Guest list'!$A$3:$A$252,MATCH($AC110,'Guest list'!$B$3:$B$252,0))&amp;"",""))))</f>
        <v/>
      </c>
      <c r="AF110" s="34">
        <f>IF(COUNTA($A110:$Z110)=0,"",IF($AB110&lt;&gt;"",IF(COUNTIF('Guest list'!$A$3:$A$252,$AB110)&gt;0,"Code","Code not on list"),IF($AE110&lt;&gt;"","Name","No match")))</f>
        <v/>
      </c>
      <c r="AG110" s="34">
        <f>IF($AE110="","",IF(SUMPRODUCT(($AE$2:$AE$301=$AE110)*(($AD$2:$AD$301&gt;$AD110)*1+($AD$2:$AD$301=$AD110)*(ROW($AE$2:$AE$301)&gt;ROW($AE110))))=0,$AE110,""))</f>
        <v/>
      </c>
      <c r="AH110" s="34">
        <f>IF(TRIM(Settings!$B$5&amp;"")="","",IFERROR(TRIM(INDEX($A110:$Z110,MATCH(Settings!$B$5,$A$1:$Z$1,0))&amp;""),""))</f>
        <v/>
      </c>
      <c r="AI110" s="34">
        <f>IF($AH110="","",IF(UPPER($AH110)=UPPER(TRIM(Settings!$B$6&amp;"")),"Yes","No"))</f>
        <v/>
      </c>
      <c r="AJ110" s="34">
        <f>IFERROR(VALUE(IF(TRIM(Settings!$B$7&amp;"")="","",IFERROR(TRIM(INDEX($A110:$Z110,MATCH(Settings!$B$7,$A$1:$Z$1,0))&amp;""),""))),"")</f>
        <v/>
      </c>
      <c r="AK110" s="34">
        <f>IF(TRIM(Settings!$B$10&amp;"")="","",IFERROR(TRIM(INDEX($A110:$Z110,MATCH(Settings!$B$10,$A$1:$Z$1,0))&amp;""),""))</f>
        <v/>
      </c>
      <c r="AL110" s="34">
        <f>IF(TRIM(Settings!$B$9&amp;"")="","",IFERROR(TRIM(INDEX($A110:$Z110,MATCH(Settings!$B$9,$A$1:$Z$1,0))&amp;""),""))</f>
        <v/>
      </c>
      <c r="AM110" s="34">
        <f>IF(TRIM(Settings!$B$11&amp;"")="","",IFERROR(TRIM(INDEX($A110:$Z110,MATCH(Settings!$B$11,$A$1:$Z$1,0))&amp;""),""))</f>
        <v/>
      </c>
      <c r="AN110" s="34">
        <f>IF(TRIM(Settings!$B$12&amp;"")="","",IFERROR(TRIM(INDEX($A110:$Z110,MATCH(Settings!$B$12,$A$1:$Z$1,0))&amp;""),""))</f>
        <v/>
      </c>
      <c r="AO110" s="34">
        <f>IF($AI110="Yes",MAX(1+IF($AK110&lt;&gt;"",1,0),N($AJ110)+IF(UPPER(TRIM(Settings!$B$8&amp;""))="N",1,0)),IF($AI110="No",0,""))</f>
        <v/>
      </c>
    </row>
    <row r="111">
      <c r="AB111" s="34">
        <f>IF(TRIM(Settings!$B$3&amp;"")="","",IFERROR(TRIM(INDEX($A111:$Z111,MATCH(Settings!$B$3,$A$1:$Z$1,0))&amp;""),""))</f>
        <v/>
      </c>
      <c r="AC111" s="34">
        <f>IF(TRIM(Settings!$B$4&amp;"")="","",IFERROR(TRIM(INDEX($A111:$Z111,MATCH(Settings!$B$4,$A$1:$Z$1,0))&amp;""),""))</f>
        <v/>
      </c>
      <c r="AD111" s="35">
        <f>IF(COUNTA($A111:$Z111)=0,0,IFERROR((IF(ISNUMBER(INDEX($A111:$Z111,MATCH(Settings!$B$13,$A$1:$Z$1,0))),INDEX($A111:$Z111,MATCH(Settings!$B$13,$A$1:$Z$1,0)),DATE(VALUE(LEFT(IF(TRIM(Settings!$B$13&amp;"")="","",IFERROR(TRIM(INDEX($A111:$Z111,MATCH(Settings!$B$13,$A$1:$Z$1,0))&amp;""),"")),4)),VALUE(MID(IF(TRIM(Settings!$B$13&amp;"")="","",IFERROR(TRIM(INDEX($A111:$Z111,MATCH(Settings!$B$13,$A$1:$Z$1,0))&amp;""),"")),6,2)),VALUE(MID(IF(TRIM(Settings!$B$13&amp;"")="","",IFERROR(TRIM(INDEX($A111:$Z111,MATCH(Settings!$B$13,$A$1:$Z$1,0))&amp;""),"")),9,2)))+TIME(VALUE(MID(IF(TRIM(Settings!$B$13&amp;"")="","",IFERROR(TRIM(INDEX($A111:$Z111,MATCH(Settings!$B$13,$A$1:$Z$1,0))&amp;""),"")),12,2)),VALUE(MID(IF(TRIM(Settings!$B$13&amp;"")="","",IFERROR(TRIM(INDEX($A111:$Z111,MATCH(Settings!$B$13,$A$1:$Z$1,0))&amp;""),"")),15,2)),VALUE(MID(IF(TRIM(Settings!$B$13&amp;"")="","",IFERROR(TRIM(INDEX($A111:$Z111,MATCH(Settings!$B$13,$A$1:$Z$1,0))&amp;""),"")),18,2)))))*1,0))</f>
        <v/>
      </c>
      <c r="AE111" s="34">
        <f>IF(COUNTA($A111:$Z111)=0,"",IF($AB111&lt;&gt;"",$AB111,IF($AC111="","",IFERROR(INDEX('Guest list'!$A$3:$A$252,MATCH($AC111,'Guest list'!$B$3:$B$252,0))&amp;"",""))))</f>
        <v/>
      </c>
      <c r="AF111" s="34">
        <f>IF(COUNTA($A111:$Z111)=0,"",IF($AB111&lt;&gt;"",IF(COUNTIF('Guest list'!$A$3:$A$252,$AB111)&gt;0,"Code","Code not on list"),IF($AE111&lt;&gt;"","Name","No match")))</f>
        <v/>
      </c>
      <c r="AG111" s="34">
        <f>IF($AE111="","",IF(SUMPRODUCT(($AE$2:$AE$301=$AE111)*(($AD$2:$AD$301&gt;$AD111)*1+($AD$2:$AD$301=$AD111)*(ROW($AE$2:$AE$301)&gt;ROW($AE111))))=0,$AE111,""))</f>
        <v/>
      </c>
      <c r="AH111" s="34">
        <f>IF(TRIM(Settings!$B$5&amp;"")="","",IFERROR(TRIM(INDEX($A111:$Z111,MATCH(Settings!$B$5,$A$1:$Z$1,0))&amp;""),""))</f>
        <v/>
      </c>
      <c r="AI111" s="34">
        <f>IF($AH111="","",IF(UPPER($AH111)=UPPER(TRIM(Settings!$B$6&amp;"")),"Yes","No"))</f>
        <v/>
      </c>
      <c r="AJ111" s="34">
        <f>IFERROR(VALUE(IF(TRIM(Settings!$B$7&amp;"")="","",IFERROR(TRIM(INDEX($A111:$Z111,MATCH(Settings!$B$7,$A$1:$Z$1,0))&amp;""),""))),"")</f>
        <v/>
      </c>
      <c r="AK111" s="34">
        <f>IF(TRIM(Settings!$B$10&amp;"")="","",IFERROR(TRIM(INDEX($A111:$Z111,MATCH(Settings!$B$10,$A$1:$Z$1,0))&amp;""),""))</f>
        <v/>
      </c>
      <c r="AL111" s="34">
        <f>IF(TRIM(Settings!$B$9&amp;"")="","",IFERROR(TRIM(INDEX($A111:$Z111,MATCH(Settings!$B$9,$A$1:$Z$1,0))&amp;""),""))</f>
        <v/>
      </c>
      <c r="AM111" s="34">
        <f>IF(TRIM(Settings!$B$11&amp;"")="","",IFERROR(TRIM(INDEX($A111:$Z111,MATCH(Settings!$B$11,$A$1:$Z$1,0))&amp;""),""))</f>
        <v/>
      </c>
      <c r="AN111" s="34">
        <f>IF(TRIM(Settings!$B$12&amp;"")="","",IFERROR(TRIM(INDEX($A111:$Z111,MATCH(Settings!$B$12,$A$1:$Z$1,0))&amp;""),""))</f>
        <v/>
      </c>
      <c r="AO111" s="34">
        <f>IF($AI111="Yes",MAX(1+IF($AK111&lt;&gt;"",1,0),N($AJ111)+IF(UPPER(TRIM(Settings!$B$8&amp;""))="N",1,0)),IF($AI111="No",0,""))</f>
        <v/>
      </c>
    </row>
    <row r="112">
      <c r="AB112" s="34">
        <f>IF(TRIM(Settings!$B$3&amp;"")="","",IFERROR(TRIM(INDEX($A112:$Z112,MATCH(Settings!$B$3,$A$1:$Z$1,0))&amp;""),""))</f>
        <v/>
      </c>
      <c r="AC112" s="34">
        <f>IF(TRIM(Settings!$B$4&amp;"")="","",IFERROR(TRIM(INDEX($A112:$Z112,MATCH(Settings!$B$4,$A$1:$Z$1,0))&amp;""),""))</f>
        <v/>
      </c>
      <c r="AD112" s="35">
        <f>IF(COUNTA($A112:$Z112)=0,0,IFERROR((IF(ISNUMBER(INDEX($A112:$Z112,MATCH(Settings!$B$13,$A$1:$Z$1,0))),INDEX($A112:$Z112,MATCH(Settings!$B$13,$A$1:$Z$1,0)),DATE(VALUE(LEFT(IF(TRIM(Settings!$B$13&amp;"")="","",IFERROR(TRIM(INDEX($A112:$Z112,MATCH(Settings!$B$13,$A$1:$Z$1,0))&amp;""),"")),4)),VALUE(MID(IF(TRIM(Settings!$B$13&amp;"")="","",IFERROR(TRIM(INDEX($A112:$Z112,MATCH(Settings!$B$13,$A$1:$Z$1,0))&amp;""),"")),6,2)),VALUE(MID(IF(TRIM(Settings!$B$13&amp;"")="","",IFERROR(TRIM(INDEX($A112:$Z112,MATCH(Settings!$B$13,$A$1:$Z$1,0))&amp;""),"")),9,2)))+TIME(VALUE(MID(IF(TRIM(Settings!$B$13&amp;"")="","",IFERROR(TRIM(INDEX($A112:$Z112,MATCH(Settings!$B$13,$A$1:$Z$1,0))&amp;""),"")),12,2)),VALUE(MID(IF(TRIM(Settings!$B$13&amp;"")="","",IFERROR(TRIM(INDEX($A112:$Z112,MATCH(Settings!$B$13,$A$1:$Z$1,0))&amp;""),"")),15,2)),VALUE(MID(IF(TRIM(Settings!$B$13&amp;"")="","",IFERROR(TRIM(INDEX($A112:$Z112,MATCH(Settings!$B$13,$A$1:$Z$1,0))&amp;""),"")),18,2)))))*1,0))</f>
        <v/>
      </c>
      <c r="AE112" s="34">
        <f>IF(COUNTA($A112:$Z112)=0,"",IF($AB112&lt;&gt;"",$AB112,IF($AC112="","",IFERROR(INDEX('Guest list'!$A$3:$A$252,MATCH($AC112,'Guest list'!$B$3:$B$252,0))&amp;"",""))))</f>
        <v/>
      </c>
      <c r="AF112" s="34">
        <f>IF(COUNTA($A112:$Z112)=0,"",IF($AB112&lt;&gt;"",IF(COUNTIF('Guest list'!$A$3:$A$252,$AB112)&gt;0,"Code","Code not on list"),IF($AE112&lt;&gt;"","Name","No match")))</f>
        <v/>
      </c>
      <c r="AG112" s="34">
        <f>IF($AE112="","",IF(SUMPRODUCT(($AE$2:$AE$301=$AE112)*(($AD$2:$AD$301&gt;$AD112)*1+($AD$2:$AD$301=$AD112)*(ROW($AE$2:$AE$301)&gt;ROW($AE112))))=0,$AE112,""))</f>
        <v/>
      </c>
      <c r="AH112" s="34">
        <f>IF(TRIM(Settings!$B$5&amp;"")="","",IFERROR(TRIM(INDEX($A112:$Z112,MATCH(Settings!$B$5,$A$1:$Z$1,0))&amp;""),""))</f>
        <v/>
      </c>
      <c r="AI112" s="34">
        <f>IF($AH112="","",IF(UPPER($AH112)=UPPER(TRIM(Settings!$B$6&amp;"")),"Yes","No"))</f>
        <v/>
      </c>
      <c r="AJ112" s="34">
        <f>IFERROR(VALUE(IF(TRIM(Settings!$B$7&amp;"")="","",IFERROR(TRIM(INDEX($A112:$Z112,MATCH(Settings!$B$7,$A$1:$Z$1,0))&amp;""),""))),"")</f>
        <v/>
      </c>
      <c r="AK112" s="34">
        <f>IF(TRIM(Settings!$B$10&amp;"")="","",IFERROR(TRIM(INDEX($A112:$Z112,MATCH(Settings!$B$10,$A$1:$Z$1,0))&amp;""),""))</f>
        <v/>
      </c>
      <c r="AL112" s="34">
        <f>IF(TRIM(Settings!$B$9&amp;"")="","",IFERROR(TRIM(INDEX($A112:$Z112,MATCH(Settings!$B$9,$A$1:$Z$1,0))&amp;""),""))</f>
        <v/>
      </c>
      <c r="AM112" s="34">
        <f>IF(TRIM(Settings!$B$11&amp;"")="","",IFERROR(TRIM(INDEX($A112:$Z112,MATCH(Settings!$B$11,$A$1:$Z$1,0))&amp;""),""))</f>
        <v/>
      </c>
      <c r="AN112" s="34">
        <f>IF(TRIM(Settings!$B$12&amp;"")="","",IFERROR(TRIM(INDEX($A112:$Z112,MATCH(Settings!$B$12,$A$1:$Z$1,0))&amp;""),""))</f>
        <v/>
      </c>
      <c r="AO112" s="34">
        <f>IF($AI112="Yes",MAX(1+IF($AK112&lt;&gt;"",1,0),N($AJ112)+IF(UPPER(TRIM(Settings!$B$8&amp;""))="N",1,0)),IF($AI112="No",0,""))</f>
        <v/>
      </c>
    </row>
    <row r="113">
      <c r="AB113" s="34">
        <f>IF(TRIM(Settings!$B$3&amp;"")="","",IFERROR(TRIM(INDEX($A113:$Z113,MATCH(Settings!$B$3,$A$1:$Z$1,0))&amp;""),""))</f>
        <v/>
      </c>
      <c r="AC113" s="34">
        <f>IF(TRIM(Settings!$B$4&amp;"")="","",IFERROR(TRIM(INDEX($A113:$Z113,MATCH(Settings!$B$4,$A$1:$Z$1,0))&amp;""),""))</f>
        <v/>
      </c>
      <c r="AD113" s="35">
        <f>IF(COUNTA($A113:$Z113)=0,0,IFERROR((IF(ISNUMBER(INDEX($A113:$Z113,MATCH(Settings!$B$13,$A$1:$Z$1,0))),INDEX($A113:$Z113,MATCH(Settings!$B$13,$A$1:$Z$1,0)),DATE(VALUE(LEFT(IF(TRIM(Settings!$B$13&amp;"")="","",IFERROR(TRIM(INDEX($A113:$Z113,MATCH(Settings!$B$13,$A$1:$Z$1,0))&amp;""),"")),4)),VALUE(MID(IF(TRIM(Settings!$B$13&amp;"")="","",IFERROR(TRIM(INDEX($A113:$Z113,MATCH(Settings!$B$13,$A$1:$Z$1,0))&amp;""),"")),6,2)),VALUE(MID(IF(TRIM(Settings!$B$13&amp;"")="","",IFERROR(TRIM(INDEX($A113:$Z113,MATCH(Settings!$B$13,$A$1:$Z$1,0))&amp;""),"")),9,2)))+TIME(VALUE(MID(IF(TRIM(Settings!$B$13&amp;"")="","",IFERROR(TRIM(INDEX($A113:$Z113,MATCH(Settings!$B$13,$A$1:$Z$1,0))&amp;""),"")),12,2)),VALUE(MID(IF(TRIM(Settings!$B$13&amp;"")="","",IFERROR(TRIM(INDEX($A113:$Z113,MATCH(Settings!$B$13,$A$1:$Z$1,0))&amp;""),"")),15,2)),VALUE(MID(IF(TRIM(Settings!$B$13&amp;"")="","",IFERROR(TRIM(INDEX($A113:$Z113,MATCH(Settings!$B$13,$A$1:$Z$1,0))&amp;""),"")),18,2)))))*1,0))</f>
        <v/>
      </c>
      <c r="AE113" s="34">
        <f>IF(COUNTA($A113:$Z113)=0,"",IF($AB113&lt;&gt;"",$AB113,IF($AC113="","",IFERROR(INDEX('Guest list'!$A$3:$A$252,MATCH($AC113,'Guest list'!$B$3:$B$252,0))&amp;"",""))))</f>
        <v/>
      </c>
      <c r="AF113" s="34">
        <f>IF(COUNTA($A113:$Z113)=0,"",IF($AB113&lt;&gt;"",IF(COUNTIF('Guest list'!$A$3:$A$252,$AB113)&gt;0,"Code","Code not on list"),IF($AE113&lt;&gt;"","Name","No match")))</f>
        <v/>
      </c>
      <c r="AG113" s="34">
        <f>IF($AE113="","",IF(SUMPRODUCT(($AE$2:$AE$301=$AE113)*(($AD$2:$AD$301&gt;$AD113)*1+($AD$2:$AD$301=$AD113)*(ROW($AE$2:$AE$301)&gt;ROW($AE113))))=0,$AE113,""))</f>
        <v/>
      </c>
      <c r="AH113" s="34">
        <f>IF(TRIM(Settings!$B$5&amp;"")="","",IFERROR(TRIM(INDEX($A113:$Z113,MATCH(Settings!$B$5,$A$1:$Z$1,0))&amp;""),""))</f>
        <v/>
      </c>
      <c r="AI113" s="34">
        <f>IF($AH113="","",IF(UPPER($AH113)=UPPER(TRIM(Settings!$B$6&amp;"")),"Yes","No"))</f>
        <v/>
      </c>
      <c r="AJ113" s="34">
        <f>IFERROR(VALUE(IF(TRIM(Settings!$B$7&amp;"")="","",IFERROR(TRIM(INDEX($A113:$Z113,MATCH(Settings!$B$7,$A$1:$Z$1,0))&amp;""),""))),"")</f>
        <v/>
      </c>
      <c r="AK113" s="34">
        <f>IF(TRIM(Settings!$B$10&amp;"")="","",IFERROR(TRIM(INDEX($A113:$Z113,MATCH(Settings!$B$10,$A$1:$Z$1,0))&amp;""),""))</f>
        <v/>
      </c>
      <c r="AL113" s="34">
        <f>IF(TRIM(Settings!$B$9&amp;"")="","",IFERROR(TRIM(INDEX($A113:$Z113,MATCH(Settings!$B$9,$A$1:$Z$1,0))&amp;""),""))</f>
        <v/>
      </c>
      <c r="AM113" s="34">
        <f>IF(TRIM(Settings!$B$11&amp;"")="","",IFERROR(TRIM(INDEX($A113:$Z113,MATCH(Settings!$B$11,$A$1:$Z$1,0))&amp;""),""))</f>
        <v/>
      </c>
      <c r="AN113" s="34">
        <f>IF(TRIM(Settings!$B$12&amp;"")="","",IFERROR(TRIM(INDEX($A113:$Z113,MATCH(Settings!$B$12,$A$1:$Z$1,0))&amp;""),""))</f>
        <v/>
      </c>
      <c r="AO113" s="34">
        <f>IF($AI113="Yes",MAX(1+IF($AK113&lt;&gt;"",1,0),N($AJ113)+IF(UPPER(TRIM(Settings!$B$8&amp;""))="N",1,0)),IF($AI113="No",0,""))</f>
        <v/>
      </c>
    </row>
    <row r="114">
      <c r="AB114" s="34">
        <f>IF(TRIM(Settings!$B$3&amp;"")="","",IFERROR(TRIM(INDEX($A114:$Z114,MATCH(Settings!$B$3,$A$1:$Z$1,0))&amp;""),""))</f>
        <v/>
      </c>
      <c r="AC114" s="34">
        <f>IF(TRIM(Settings!$B$4&amp;"")="","",IFERROR(TRIM(INDEX($A114:$Z114,MATCH(Settings!$B$4,$A$1:$Z$1,0))&amp;""),""))</f>
        <v/>
      </c>
      <c r="AD114" s="35">
        <f>IF(COUNTA($A114:$Z114)=0,0,IFERROR((IF(ISNUMBER(INDEX($A114:$Z114,MATCH(Settings!$B$13,$A$1:$Z$1,0))),INDEX($A114:$Z114,MATCH(Settings!$B$13,$A$1:$Z$1,0)),DATE(VALUE(LEFT(IF(TRIM(Settings!$B$13&amp;"")="","",IFERROR(TRIM(INDEX($A114:$Z114,MATCH(Settings!$B$13,$A$1:$Z$1,0))&amp;""),"")),4)),VALUE(MID(IF(TRIM(Settings!$B$13&amp;"")="","",IFERROR(TRIM(INDEX($A114:$Z114,MATCH(Settings!$B$13,$A$1:$Z$1,0))&amp;""),"")),6,2)),VALUE(MID(IF(TRIM(Settings!$B$13&amp;"")="","",IFERROR(TRIM(INDEX($A114:$Z114,MATCH(Settings!$B$13,$A$1:$Z$1,0))&amp;""),"")),9,2)))+TIME(VALUE(MID(IF(TRIM(Settings!$B$13&amp;"")="","",IFERROR(TRIM(INDEX($A114:$Z114,MATCH(Settings!$B$13,$A$1:$Z$1,0))&amp;""),"")),12,2)),VALUE(MID(IF(TRIM(Settings!$B$13&amp;"")="","",IFERROR(TRIM(INDEX($A114:$Z114,MATCH(Settings!$B$13,$A$1:$Z$1,0))&amp;""),"")),15,2)),VALUE(MID(IF(TRIM(Settings!$B$13&amp;"")="","",IFERROR(TRIM(INDEX($A114:$Z114,MATCH(Settings!$B$13,$A$1:$Z$1,0))&amp;""),"")),18,2)))))*1,0))</f>
        <v/>
      </c>
      <c r="AE114" s="34">
        <f>IF(COUNTA($A114:$Z114)=0,"",IF($AB114&lt;&gt;"",$AB114,IF($AC114="","",IFERROR(INDEX('Guest list'!$A$3:$A$252,MATCH($AC114,'Guest list'!$B$3:$B$252,0))&amp;"",""))))</f>
        <v/>
      </c>
      <c r="AF114" s="34">
        <f>IF(COUNTA($A114:$Z114)=0,"",IF($AB114&lt;&gt;"",IF(COUNTIF('Guest list'!$A$3:$A$252,$AB114)&gt;0,"Code","Code not on list"),IF($AE114&lt;&gt;"","Name","No match")))</f>
        <v/>
      </c>
      <c r="AG114" s="34">
        <f>IF($AE114="","",IF(SUMPRODUCT(($AE$2:$AE$301=$AE114)*(($AD$2:$AD$301&gt;$AD114)*1+($AD$2:$AD$301=$AD114)*(ROW($AE$2:$AE$301)&gt;ROW($AE114))))=0,$AE114,""))</f>
        <v/>
      </c>
      <c r="AH114" s="34">
        <f>IF(TRIM(Settings!$B$5&amp;"")="","",IFERROR(TRIM(INDEX($A114:$Z114,MATCH(Settings!$B$5,$A$1:$Z$1,0))&amp;""),""))</f>
        <v/>
      </c>
      <c r="AI114" s="34">
        <f>IF($AH114="","",IF(UPPER($AH114)=UPPER(TRIM(Settings!$B$6&amp;"")),"Yes","No"))</f>
        <v/>
      </c>
      <c r="AJ114" s="34">
        <f>IFERROR(VALUE(IF(TRIM(Settings!$B$7&amp;"")="","",IFERROR(TRIM(INDEX($A114:$Z114,MATCH(Settings!$B$7,$A$1:$Z$1,0))&amp;""),""))),"")</f>
        <v/>
      </c>
      <c r="AK114" s="34">
        <f>IF(TRIM(Settings!$B$10&amp;"")="","",IFERROR(TRIM(INDEX($A114:$Z114,MATCH(Settings!$B$10,$A$1:$Z$1,0))&amp;""),""))</f>
        <v/>
      </c>
      <c r="AL114" s="34">
        <f>IF(TRIM(Settings!$B$9&amp;"")="","",IFERROR(TRIM(INDEX($A114:$Z114,MATCH(Settings!$B$9,$A$1:$Z$1,0))&amp;""),""))</f>
        <v/>
      </c>
      <c r="AM114" s="34">
        <f>IF(TRIM(Settings!$B$11&amp;"")="","",IFERROR(TRIM(INDEX($A114:$Z114,MATCH(Settings!$B$11,$A$1:$Z$1,0))&amp;""),""))</f>
        <v/>
      </c>
      <c r="AN114" s="34">
        <f>IF(TRIM(Settings!$B$12&amp;"")="","",IFERROR(TRIM(INDEX($A114:$Z114,MATCH(Settings!$B$12,$A$1:$Z$1,0))&amp;""),""))</f>
        <v/>
      </c>
      <c r="AO114" s="34">
        <f>IF($AI114="Yes",MAX(1+IF($AK114&lt;&gt;"",1,0),N($AJ114)+IF(UPPER(TRIM(Settings!$B$8&amp;""))="N",1,0)),IF($AI114="No",0,""))</f>
        <v/>
      </c>
    </row>
    <row r="115">
      <c r="AB115" s="34">
        <f>IF(TRIM(Settings!$B$3&amp;"")="","",IFERROR(TRIM(INDEX($A115:$Z115,MATCH(Settings!$B$3,$A$1:$Z$1,0))&amp;""),""))</f>
        <v/>
      </c>
      <c r="AC115" s="34">
        <f>IF(TRIM(Settings!$B$4&amp;"")="","",IFERROR(TRIM(INDEX($A115:$Z115,MATCH(Settings!$B$4,$A$1:$Z$1,0))&amp;""),""))</f>
        <v/>
      </c>
      <c r="AD115" s="35">
        <f>IF(COUNTA($A115:$Z115)=0,0,IFERROR((IF(ISNUMBER(INDEX($A115:$Z115,MATCH(Settings!$B$13,$A$1:$Z$1,0))),INDEX($A115:$Z115,MATCH(Settings!$B$13,$A$1:$Z$1,0)),DATE(VALUE(LEFT(IF(TRIM(Settings!$B$13&amp;"")="","",IFERROR(TRIM(INDEX($A115:$Z115,MATCH(Settings!$B$13,$A$1:$Z$1,0))&amp;""),"")),4)),VALUE(MID(IF(TRIM(Settings!$B$13&amp;"")="","",IFERROR(TRIM(INDEX($A115:$Z115,MATCH(Settings!$B$13,$A$1:$Z$1,0))&amp;""),"")),6,2)),VALUE(MID(IF(TRIM(Settings!$B$13&amp;"")="","",IFERROR(TRIM(INDEX($A115:$Z115,MATCH(Settings!$B$13,$A$1:$Z$1,0))&amp;""),"")),9,2)))+TIME(VALUE(MID(IF(TRIM(Settings!$B$13&amp;"")="","",IFERROR(TRIM(INDEX($A115:$Z115,MATCH(Settings!$B$13,$A$1:$Z$1,0))&amp;""),"")),12,2)),VALUE(MID(IF(TRIM(Settings!$B$13&amp;"")="","",IFERROR(TRIM(INDEX($A115:$Z115,MATCH(Settings!$B$13,$A$1:$Z$1,0))&amp;""),"")),15,2)),VALUE(MID(IF(TRIM(Settings!$B$13&amp;"")="","",IFERROR(TRIM(INDEX($A115:$Z115,MATCH(Settings!$B$13,$A$1:$Z$1,0))&amp;""),"")),18,2)))))*1,0))</f>
        <v/>
      </c>
      <c r="AE115" s="34">
        <f>IF(COUNTA($A115:$Z115)=0,"",IF($AB115&lt;&gt;"",$AB115,IF($AC115="","",IFERROR(INDEX('Guest list'!$A$3:$A$252,MATCH($AC115,'Guest list'!$B$3:$B$252,0))&amp;"",""))))</f>
        <v/>
      </c>
      <c r="AF115" s="34">
        <f>IF(COUNTA($A115:$Z115)=0,"",IF($AB115&lt;&gt;"",IF(COUNTIF('Guest list'!$A$3:$A$252,$AB115)&gt;0,"Code","Code not on list"),IF($AE115&lt;&gt;"","Name","No match")))</f>
        <v/>
      </c>
      <c r="AG115" s="34">
        <f>IF($AE115="","",IF(SUMPRODUCT(($AE$2:$AE$301=$AE115)*(($AD$2:$AD$301&gt;$AD115)*1+($AD$2:$AD$301=$AD115)*(ROW($AE$2:$AE$301)&gt;ROW($AE115))))=0,$AE115,""))</f>
        <v/>
      </c>
      <c r="AH115" s="34">
        <f>IF(TRIM(Settings!$B$5&amp;"")="","",IFERROR(TRIM(INDEX($A115:$Z115,MATCH(Settings!$B$5,$A$1:$Z$1,0))&amp;""),""))</f>
        <v/>
      </c>
      <c r="AI115" s="34">
        <f>IF($AH115="","",IF(UPPER($AH115)=UPPER(TRIM(Settings!$B$6&amp;"")),"Yes","No"))</f>
        <v/>
      </c>
      <c r="AJ115" s="34">
        <f>IFERROR(VALUE(IF(TRIM(Settings!$B$7&amp;"")="","",IFERROR(TRIM(INDEX($A115:$Z115,MATCH(Settings!$B$7,$A$1:$Z$1,0))&amp;""),""))),"")</f>
        <v/>
      </c>
      <c r="AK115" s="34">
        <f>IF(TRIM(Settings!$B$10&amp;"")="","",IFERROR(TRIM(INDEX($A115:$Z115,MATCH(Settings!$B$10,$A$1:$Z$1,0))&amp;""),""))</f>
        <v/>
      </c>
      <c r="AL115" s="34">
        <f>IF(TRIM(Settings!$B$9&amp;"")="","",IFERROR(TRIM(INDEX($A115:$Z115,MATCH(Settings!$B$9,$A$1:$Z$1,0))&amp;""),""))</f>
        <v/>
      </c>
      <c r="AM115" s="34">
        <f>IF(TRIM(Settings!$B$11&amp;"")="","",IFERROR(TRIM(INDEX($A115:$Z115,MATCH(Settings!$B$11,$A$1:$Z$1,0))&amp;""),""))</f>
        <v/>
      </c>
      <c r="AN115" s="34">
        <f>IF(TRIM(Settings!$B$12&amp;"")="","",IFERROR(TRIM(INDEX($A115:$Z115,MATCH(Settings!$B$12,$A$1:$Z$1,0))&amp;""),""))</f>
        <v/>
      </c>
      <c r="AO115" s="34">
        <f>IF($AI115="Yes",MAX(1+IF($AK115&lt;&gt;"",1,0),N($AJ115)+IF(UPPER(TRIM(Settings!$B$8&amp;""))="N",1,0)),IF($AI115="No",0,""))</f>
        <v/>
      </c>
    </row>
    <row r="116">
      <c r="AB116" s="34">
        <f>IF(TRIM(Settings!$B$3&amp;"")="","",IFERROR(TRIM(INDEX($A116:$Z116,MATCH(Settings!$B$3,$A$1:$Z$1,0))&amp;""),""))</f>
        <v/>
      </c>
      <c r="AC116" s="34">
        <f>IF(TRIM(Settings!$B$4&amp;"")="","",IFERROR(TRIM(INDEX($A116:$Z116,MATCH(Settings!$B$4,$A$1:$Z$1,0))&amp;""),""))</f>
        <v/>
      </c>
      <c r="AD116" s="35">
        <f>IF(COUNTA($A116:$Z116)=0,0,IFERROR((IF(ISNUMBER(INDEX($A116:$Z116,MATCH(Settings!$B$13,$A$1:$Z$1,0))),INDEX($A116:$Z116,MATCH(Settings!$B$13,$A$1:$Z$1,0)),DATE(VALUE(LEFT(IF(TRIM(Settings!$B$13&amp;"")="","",IFERROR(TRIM(INDEX($A116:$Z116,MATCH(Settings!$B$13,$A$1:$Z$1,0))&amp;""),"")),4)),VALUE(MID(IF(TRIM(Settings!$B$13&amp;"")="","",IFERROR(TRIM(INDEX($A116:$Z116,MATCH(Settings!$B$13,$A$1:$Z$1,0))&amp;""),"")),6,2)),VALUE(MID(IF(TRIM(Settings!$B$13&amp;"")="","",IFERROR(TRIM(INDEX($A116:$Z116,MATCH(Settings!$B$13,$A$1:$Z$1,0))&amp;""),"")),9,2)))+TIME(VALUE(MID(IF(TRIM(Settings!$B$13&amp;"")="","",IFERROR(TRIM(INDEX($A116:$Z116,MATCH(Settings!$B$13,$A$1:$Z$1,0))&amp;""),"")),12,2)),VALUE(MID(IF(TRIM(Settings!$B$13&amp;"")="","",IFERROR(TRIM(INDEX($A116:$Z116,MATCH(Settings!$B$13,$A$1:$Z$1,0))&amp;""),"")),15,2)),VALUE(MID(IF(TRIM(Settings!$B$13&amp;"")="","",IFERROR(TRIM(INDEX($A116:$Z116,MATCH(Settings!$B$13,$A$1:$Z$1,0))&amp;""),"")),18,2)))))*1,0))</f>
        <v/>
      </c>
      <c r="AE116" s="34">
        <f>IF(COUNTA($A116:$Z116)=0,"",IF($AB116&lt;&gt;"",$AB116,IF($AC116="","",IFERROR(INDEX('Guest list'!$A$3:$A$252,MATCH($AC116,'Guest list'!$B$3:$B$252,0))&amp;"",""))))</f>
        <v/>
      </c>
      <c r="AF116" s="34">
        <f>IF(COUNTA($A116:$Z116)=0,"",IF($AB116&lt;&gt;"",IF(COUNTIF('Guest list'!$A$3:$A$252,$AB116)&gt;0,"Code","Code not on list"),IF($AE116&lt;&gt;"","Name","No match")))</f>
        <v/>
      </c>
      <c r="AG116" s="34">
        <f>IF($AE116="","",IF(SUMPRODUCT(($AE$2:$AE$301=$AE116)*(($AD$2:$AD$301&gt;$AD116)*1+($AD$2:$AD$301=$AD116)*(ROW($AE$2:$AE$301)&gt;ROW($AE116))))=0,$AE116,""))</f>
        <v/>
      </c>
      <c r="AH116" s="34">
        <f>IF(TRIM(Settings!$B$5&amp;"")="","",IFERROR(TRIM(INDEX($A116:$Z116,MATCH(Settings!$B$5,$A$1:$Z$1,0))&amp;""),""))</f>
        <v/>
      </c>
      <c r="AI116" s="34">
        <f>IF($AH116="","",IF(UPPER($AH116)=UPPER(TRIM(Settings!$B$6&amp;"")),"Yes","No"))</f>
        <v/>
      </c>
      <c r="AJ116" s="34">
        <f>IFERROR(VALUE(IF(TRIM(Settings!$B$7&amp;"")="","",IFERROR(TRIM(INDEX($A116:$Z116,MATCH(Settings!$B$7,$A$1:$Z$1,0))&amp;""),""))),"")</f>
        <v/>
      </c>
      <c r="AK116" s="34">
        <f>IF(TRIM(Settings!$B$10&amp;"")="","",IFERROR(TRIM(INDEX($A116:$Z116,MATCH(Settings!$B$10,$A$1:$Z$1,0))&amp;""),""))</f>
        <v/>
      </c>
      <c r="AL116" s="34">
        <f>IF(TRIM(Settings!$B$9&amp;"")="","",IFERROR(TRIM(INDEX($A116:$Z116,MATCH(Settings!$B$9,$A$1:$Z$1,0))&amp;""),""))</f>
        <v/>
      </c>
      <c r="AM116" s="34">
        <f>IF(TRIM(Settings!$B$11&amp;"")="","",IFERROR(TRIM(INDEX($A116:$Z116,MATCH(Settings!$B$11,$A$1:$Z$1,0))&amp;""),""))</f>
        <v/>
      </c>
      <c r="AN116" s="34">
        <f>IF(TRIM(Settings!$B$12&amp;"")="","",IFERROR(TRIM(INDEX($A116:$Z116,MATCH(Settings!$B$12,$A$1:$Z$1,0))&amp;""),""))</f>
        <v/>
      </c>
      <c r="AO116" s="34">
        <f>IF($AI116="Yes",MAX(1+IF($AK116&lt;&gt;"",1,0),N($AJ116)+IF(UPPER(TRIM(Settings!$B$8&amp;""))="N",1,0)),IF($AI116="No",0,""))</f>
        <v/>
      </c>
    </row>
    <row r="117">
      <c r="AB117" s="34">
        <f>IF(TRIM(Settings!$B$3&amp;"")="","",IFERROR(TRIM(INDEX($A117:$Z117,MATCH(Settings!$B$3,$A$1:$Z$1,0))&amp;""),""))</f>
        <v/>
      </c>
      <c r="AC117" s="34">
        <f>IF(TRIM(Settings!$B$4&amp;"")="","",IFERROR(TRIM(INDEX($A117:$Z117,MATCH(Settings!$B$4,$A$1:$Z$1,0))&amp;""),""))</f>
        <v/>
      </c>
      <c r="AD117" s="35">
        <f>IF(COUNTA($A117:$Z117)=0,0,IFERROR((IF(ISNUMBER(INDEX($A117:$Z117,MATCH(Settings!$B$13,$A$1:$Z$1,0))),INDEX($A117:$Z117,MATCH(Settings!$B$13,$A$1:$Z$1,0)),DATE(VALUE(LEFT(IF(TRIM(Settings!$B$13&amp;"")="","",IFERROR(TRIM(INDEX($A117:$Z117,MATCH(Settings!$B$13,$A$1:$Z$1,0))&amp;""),"")),4)),VALUE(MID(IF(TRIM(Settings!$B$13&amp;"")="","",IFERROR(TRIM(INDEX($A117:$Z117,MATCH(Settings!$B$13,$A$1:$Z$1,0))&amp;""),"")),6,2)),VALUE(MID(IF(TRIM(Settings!$B$13&amp;"")="","",IFERROR(TRIM(INDEX($A117:$Z117,MATCH(Settings!$B$13,$A$1:$Z$1,0))&amp;""),"")),9,2)))+TIME(VALUE(MID(IF(TRIM(Settings!$B$13&amp;"")="","",IFERROR(TRIM(INDEX($A117:$Z117,MATCH(Settings!$B$13,$A$1:$Z$1,0))&amp;""),"")),12,2)),VALUE(MID(IF(TRIM(Settings!$B$13&amp;"")="","",IFERROR(TRIM(INDEX($A117:$Z117,MATCH(Settings!$B$13,$A$1:$Z$1,0))&amp;""),"")),15,2)),VALUE(MID(IF(TRIM(Settings!$B$13&amp;"")="","",IFERROR(TRIM(INDEX($A117:$Z117,MATCH(Settings!$B$13,$A$1:$Z$1,0))&amp;""),"")),18,2)))))*1,0))</f>
        <v/>
      </c>
      <c r="AE117" s="34">
        <f>IF(COUNTA($A117:$Z117)=0,"",IF($AB117&lt;&gt;"",$AB117,IF($AC117="","",IFERROR(INDEX('Guest list'!$A$3:$A$252,MATCH($AC117,'Guest list'!$B$3:$B$252,0))&amp;"",""))))</f>
        <v/>
      </c>
      <c r="AF117" s="34">
        <f>IF(COUNTA($A117:$Z117)=0,"",IF($AB117&lt;&gt;"",IF(COUNTIF('Guest list'!$A$3:$A$252,$AB117)&gt;0,"Code","Code not on list"),IF($AE117&lt;&gt;"","Name","No match")))</f>
        <v/>
      </c>
      <c r="AG117" s="34">
        <f>IF($AE117="","",IF(SUMPRODUCT(($AE$2:$AE$301=$AE117)*(($AD$2:$AD$301&gt;$AD117)*1+($AD$2:$AD$301=$AD117)*(ROW($AE$2:$AE$301)&gt;ROW($AE117))))=0,$AE117,""))</f>
        <v/>
      </c>
      <c r="AH117" s="34">
        <f>IF(TRIM(Settings!$B$5&amp;"")="","",IFERROR(TRIM(INDEX($A117:$Z117,MATCH(Settings!$B$5,$A$1:$Z$1,0))&amp;""),""))</f>
        <v/>
      </c>
      <c r="AI117" s="34">
        <f>IF($AH117="","",IF(UPPER($AH117)=UPPER(TRIM(Settings!$B$6&amp;"")),"Yes","No"))</f>
        <v/>
      </c>
      <c r="AJ117" s="34">
        <f>IFERROR(VALUE(IF(TRIM(Settings!$B$7&amp;"")="","",IFERROR(TRIM(INDEX($A117:$Z117,MATCH(Settings!$B$7,$A$1:$Z$1,0))&amp;""),""))),"")</f>
        <v/>
      </c>
      <c r="AK117" s="34">
        <f>IF(TRIM(Settings!$B$10&amp;"")="","",IFERROR(TRIM(INDEX($A117:$Z117,MATCH(Settings!$B$10,$A$1:$Z$1,0))&amp;""),""))</f>
        <v/>
      </c>
      <c r="AL117" s="34">
        <f>IF(TRIM(Settings!$B$9&amp;"")="","",IFERROR(TRIM(INDEX($A117:$Z117,MATCH(Settings!$B$9,$A$1:$Z$1,0))&amp;""),""))</f>
        <v/>
      </c>
      <c r="AM117" s="34">
        <f>IF(TRIM(Settings!$B$11&amp;"")="","",IFERROR(TRIM(INDEX($A117:$Z117,MATCH(Settings!$B$11,$A$1:$Z$1,0))&amp;""),""))</f>
        <v/>
      </c>
      <c r="AN117" s="34">
        <f>IF(TRIM(Settings!$B$12&amp;"")="","",IFERROR(TRIM(INDEX($A117:$Z117,MATCH(Settings!$B$12,$A$1:$Z$1,0))&amp;""),""))</f>
        <v/>
      </c>
      <c r="AO117" s="34">
        <f>IF($AI117="Yes",MAX(1+IF($AK117&lt;&gt;"",1,0),N($AJ117)+IF(UPPER(TRIM(Settings!$B$8&amp;""))="N",1,0)),IF($AI117="No",0,""))</f>
        <v/>
      </c>
    </row>
    <row r="118">
      <c r="AB118" s="34">
        <f>IF(TRIM(Settings!$B$3&amp;"")="","",IFERROR(TRIM(INDEX($A118:$Z118,MATCH(Settings!$B$3,$A$1:$Z$1,0))&amp;""),""))</f>
        <v/>
      </c>
      <c r="AC118" s="34">
        <f>IF(TRIM(Settings!$B$4&amp;"")="","",IFERROR(TRIM(INDEX($A118:$Z118,MATCH(Settings!$B$4,$A$1:$Z$1,0))&amp;""),""))</f>
        <v/>
      </c>
      <c r="AD118" s="35">
        <f>IF(COUNTA($A118:$Z118)=0,0,IFERROR((IF(ISNUMBER(INDEX($A118:$Z118,MATCH(Settings!$B$13,$A$1:$Z$1,0))),INDEX($A118:$Z118,MATCH(Settings!$B$13,$A$1:$Z$1,0)),DATE(VALUE(LEFT(IF(TRIM(Settings!$B$13&amp;"")="","",IFERROR(TRIM(INDEX($A118:$Z118,MATCH(Settings!$B$13,$A$1:$Z$1,0))&amp;""),"")),4)),VALUE(MID(IF(TRIM(Settings!$B$13&amp;"")="","",IFERROR(TRIM(INDEX($A118:$Z118,MATCH(Settings!$B$13,$A$1:$Z$1,0))&amp;""),"")),6,2)),VALUE(MID(IF(TRIM(Settings!$B$13&amp;"")="","",IFERROR(TRIM(INDEX($A118:$Z118,MATCH(Settings!$B$13,$A$1:$Z$1,0))&amp;""),"")),9,2)))+TIME(VALUE(MID(IF(TRIM(Settings!$B$13&amp;"")="","",IFERROR(TRIM(INDEX($A118:$Z118,MATCH(Settings!$B$13,$A$1:$Z$1,0))&amp;""),"")),12,2)),VALUE(MID(IF(TRIM(Settings!$B$13&amp;"")="","",IFERROR(TRIM(INDEX($A118:$Z118,MATCH(Settings!$B$13,$A$1:$Z$1,0))&amp;""),"")),15,2)),VALUE(MID(IF(TRIM(Settings!$B$13&amp;"")="","",IFERROR(TRIM(INDEX($A118:$Z118,MATCH(Settings!$B$13,$A$1:$Z$1,0))&amp;""),"")),18,2)))))*1,0))</f>
        <v/>
      </c>
      <c r="AE118" s="34">
        <f>IF(COUNTA($A118:$Z118)=0,"",IF($AB118&lt;&gt;"",$AB118,IF($AC118="","",IFERROR(INDEX('Guest list'!$A$3:$A$252,MATCH($AC118,'Guest list'!$B$3:$B$252,0))&amp;"",""))))</f>
        <v/>
      </c>
      <c r="AF118" s="34">
        <f>IF(COUNTA($A118:$Z118)=0,"",IF($AB118&lt;&gt;"",IF(COUNTIF('Guest list'!$A$3:$A$252,$AB118)&gt;0,"Code","Code not on list"),IF($AE118&lt;&gt;"","Name","No match")))</f>
        <v/>
      </c>
      <c r="AG118" s="34">
        <f>IF($AE118="","",IF(SUMPRODUCT(($AE$2:$AE$301=$AE118)*(($AD$2:$AD$301&gt;$AD118)*1+($AD$2:$AD$301=$AD118)*(ROW($AE$2:$AE$301)&gt;ROW($AE118))))=0,$AE118,""))</f>
        <v/>
      </c>
      <c r="AH118" s="34">
        <f>IF(TRIM(Settings!$B$5&amp;"")="","",IFERROR(TRIM(INDEX($A118:$Z118,MATCH(Settings!$B$5,$A$1:$Z$1,0))&amp;""),""))</f>
        <v/>
      </c>
      <c r="AI118" s="34">
        <f>IF($AH118="","",IF(UPPER($AH118)=UPPER(TRIM(Settings!$B$6&amp;"")),"Yes","No"))</f>
        <v/>
      </c>
      <c r="AJ118" s="34">
        <f>IFERROR(VALUE(IF(TRIM(Settings!$B$7&amp;"")="","",IFERROR(TRIM(INDEX($A118:$Z118,MATCH(Settings!$B$7,$A$1:$Z$1,0))&amp;""),""))),"")</f>
        <v/>
      </c>
      <c r="AK118" s="34">
        <f>IF(TRIM(Settings!$B$10&amp;"")="","",IFERROR(TRIM(INDEX($A118:$Z118,MATCH(Settings!$B$10,$A$1:$Z$1,0))&amp;""),""))</f>
        <v/>
      </c>
      <c r="AL118" s="34">
        <f>IF(TRIM(Settings!$B$9&amp;"")="","",IFERROR(TRIM(INDEX($A118:$Z118,MATCH(Settings!$B$9,$A$1:$Z$1,0))&amp;""),""))</f>
        <v/>
      </c>
      <c r="AM118" s="34">
        <f>IF(TRIM(Settings!$B$11&amp;"")="","",IFERROR(TRIM(INDEX($A118:$Z118,MATCH(Settings!$B$11,$A$1:$Z$1,0))&amp;""),""))</f>
        <v/>
      </c>
      <c r="AN118" s="34">
        <f>IF(TRIM(Settings!$B$12&amp;"")="","",IFERROR(TRIM(INDEX($A118:$Z118,MATCH(Settings!$B$12,$A$1:$Z$1,0))&amp;""),""))</f>
        <v/>
      </c>
      <c r="AO118" s="34">
        <f>IF($AI118="Yes",MAX(1+IF($AK118&lt;&gt;"",1,0),N($AJ118)+IF(UPPER(TRIM(Settings!$B$8&amp;""))="N",1,0)),IF($AI118="No",0,""))</f>
        <v/>
      </c>
    </row>
    <row r="119">
      <c r="AB119" s="34">
        <f>IF(TRIM(Settings!$B$3&amp;"")="","",IFERROR(TRIM(INDEX($A119:$Z119,MATCH(Settings!$B$3,$A$1:$Z$1,0))&amp;""),""))</f>
        <v/>
      </c>
      <c r="AC119" s="34">
        <f>IF(TRIM(Settings!$B$4&amp;"")="","",IFERROR(TRIM(INDEX($A119:$Z119,MATCH(Settings!$B$4,$A$1:$Z$1,0))&amp;""),""))</f>
        <v/>
      </c>
      <c r="AD119" s="35">
        <f>IF(COUNTA($A119:$Z119)=0,0,IFERROR((IF(ISNUMBER(INDEX($A119:$Z119,MATCH(Settings!$B$13,$A$1:$Z$1,0))),INDEX($A119:$Z119,MATCH(Settings!$B$13,$A$1:$Z$1,0)),DATE(VALUE(LEFT(IF(TRIM(Settings!$B$13&amp;"")="","",IFERROR(TRIM(INDEX($A119:$Z119,MATCH(Settings!$B$13,$A$1:$Z$1,0))&amp;""),"")),4)),VALUE(MID(IF(TRIM(Settings!$B$13&amp;"")="","",IFERROR(TRIM(INDEX($A119:$Z119,MATCH(Settings!$B$13,$A$1:$Z$1,0))&amp;""),"")),6,2)),VALUE(MID(IF(TRIM(Settings!$B$13&amp;"")="","",IFERROR(TRIM(INDEX($A119:$Z119,MATCH(Settings!$B$13,$A$1:$Z$1,0))&amp;""),"")),9,2)))+TIME(VALUE(MID(IF(TRIM(Settings!$B$13&amp;"")="","",IFERROR(TRIM(INDEX($A119:$Z119,MATCH(Settings!$B$13,$A$1:$Z$1,0))&amp;""),"")),12,2)),VALUE(MID(IF(TRIM(Settings!$B$13&amp;"")="","",IFERROR(TRIM(INDEX($A119:$Z119,MATCH(Settings!$B$13,$A$1:$Z$1,0))&amp;""),"")),15,2)),VALUE(MID(IF(TRIM(Settings!$B$13&amp;"")="","",IFERROR(TRIM(INDEX($A119:$Z119,MATCH(Settings!$B$13,$A$1:$Z$1,0))&amp;""),"")),18,2)))))*1,0))</f>
        <v/>
      </c>
      <c r="AE119" s="34">
        <f>IF(COUNTA($A119:$Z119)=0,"",IF($AB119&lt;&gt;"",$AB119,IF($AC119="","",IFERROR(INDEX('Guest list'!$A$3:$A$252,MATCH($AC119,'Guest list'!$B$3:$B$252,0))&amp;"",""))))</f>
        <v/>
      </c>
      <c r="AF119" s="34">
        <f>IF(COUNTA($A119:$Z119)=0,"",IF($AB119&lt;&gt;"",IF(COUNTIF('Guest list'!$A$3:$A$252,$AB119)&gt;0,"Code","Code not on list"),IF($AE119&lt;&gt;"","Name","No match")))</f>
        <v/>
      </c>
      <c r="AG119" s="34">
        <f>IF($AE119="","",IF(SUMPRODUCT(($AE$2:$AE$301=$AE119)*(($AD$2:$AD$301&gt;$AD119)*1+($AD$2:$AD$301=$AD119)*(ROW($AE$2:$AE$301)&gt;ROW($AE119))))=0,$AE119,""))</f>
        <v/>
      </c>
      <c r="AH119" s="34">
        <f>IF(TRIM(Settings!$B$5&amp;"")="","",IFERROR(TRIM(INDEX($A119:$Z119,MATCH(Settings!$B$5,$A$1:$Z$1,0))&amp;""),""))</f>
        <v/>
      </c>
      <c r="AI119" s="34">
        <f>IF($AH119="","",IF(UPPER($AH119)=UPPER(TRIM(Settings!$B$6&amp;"")),"Yes","No"))</f>
        <v/>
      </c>
      <c r="AJ119" s="34">
        <f>IFERROR(VALUE(IF(TRIM(Settings!$B$7&amp;"")="","",IFERROR(TRIM(INDEX($A119:$Z119,MATCH(Settings!$B$7,$A$1:$Z$1,0))&amp;""),""))),"")</f>
        <v/>
      </c>
      <c r="AK119" s="34">
        <f>IF(TRIM(Settings!$B$10&amp;"")="","",IFERROR(TRIM(INDEX($A119:$Z119,MATCH(Settings!$B$10,$A$1:$Z$1,0))&amp;""),""))</f>
        <v/>
      </c>
      <c r="AL119" s="34">
        <f>IF(TRIM(Settings!$B$9&amp;"")="","",IFERROR(TRIM(INDEX($A119:$Z119,MATCH(Settings!$B$9,$A$1:$Z$1,0))&amp;""),""))</f>
        <v/>
      </c>
      <c r="AM119" s="34">
        <f>IF(TRIM(Settings!$B$11&amp;"")="","",IFERROR(TRIM(INDEX($A119:$Z119,MATCH(Settings!$B$11,$A$1:$Z$1,0))&amp;""),""))</f>
        <v/>
      </c>
      <c r="AN119" s="34">
        <f>IF(TRIM(Settings!$B$12&amp;"")="","",IFERROR(TRIM(INDEX($A119:$Z119,MATCH(Settings!$B$12,$A$1:$Z$1,0))&amp;""),""))</f>
        <v/>
      </c>
      <c r="AO119" s="34">
        <f>IF($AI119="Yes",MAX(1+IF($AK119&lt;&gt;"",1,0),N($AJ119)+IF(UPPER(TRIM(Settings!$B$8&amp;""))="N",1,0)),IF($AI119="No",0,""))</f>
        <v/>
      </c>
    </row>
    <row r="120">
      <c r="AB120" s="34">
        <f>IF(TRIM(Settings!$B$3&amp;"")="","",IFERROR(TRIM(INDEX($A120:$Z120,MATCH(Settings!$B$3,$A$1:$Z$1,0))&amp;""),""))</f>
        <v/>
      </c>
      <c r="AC120" s="34">
        <f>IF(TRIM(Settings!$B$4&amp;"")="","",IFERROR(TRIM(INDEX($A120:$Z120,MATCH(Settings!$B$4,$A$1:$Z$1,0))&amp;""),""))</f>
        <v/>
      </c>
      <c r="AD120" s="35">
        <f>IF(COUNTA($A120:$Z120)=0,0,IFERROR((IF(ISNUMBER(INDEX($A120:$Z120,MATCH(Settings!$B$13,$A$1:$Z$1,0))),INDEX($A120:$Z120,MATCH(Settings!$B$13,$A$1:$Z$1,0)),DATE(VALUE(LEFT(IF(TRIM(Settings!$B$13&amp;"")="","",IFERROR(TRIM(INDEX($A120:$Z120,MATCH(Settings!$B$13,$A$1:$Z$1,0))&amp;""),"")),4)),VALUE(MID(IF(TRIM(Settings!$B$13&amp;"")="","",IFERROR(TRIM(INDEX($A120:$Z120,MATCH(Settings!$B$13,$A$1:$Z$1,0))&amp;""),"")),6,2)),VALUE(MID(IF(TRIM(Settings!$B$13&amp;"")="","",IFERROR(TRIM(INDEX($A120:$Z120,MATCH(Settings!$B$13,$A$1:$Z$1,0))&amp;""),"")),9,2)))+TIME(VALUE(MID(IF(TRIM(Settings!$B$13&amp;"")="","",IFERROR(TRIM(INDEX($A120:$Z120,MATCH(Settings!$B$13,$A$1:$Z$1,0))&amp;""),"")),12,2)),VALUE(MID(IF(TRIM(Settings!$B$13&amp;"")="","",IFERROR(TRIM(INDEX($A120:$Z120,MATCH(Settings!$B$13,$A$1:$Z$1,0))&amp;""),"")),15,2)),VALUE(MID(IF(TRIM(Settings!$B$13&amp;"")="","",IFERROR(TRIM(INDEX($A120:$Z120,MATCH(Settings!$B$13,$A$1:$Z$1,0))&amp;""),"")),18,2)))))*1,0))</f>
        <v/>
      </c>
      <c r="AE120" s="34">
        <f>IF(COUNTA($A120:$Z120)=0,"",IF($AB120&lt;&gt;"",$AB120,IF($AC120="","",IFERROR(INDEX('Guest list'!$A$3:$A$252,MATCH($AC120,'Guest list'!$B$3:$B$252,0))&amp;"",""))))</f>
        <v/>
      </c>
      <c r="AF120" s="34">
        <f>IF(COUNTA($A120:$Z120)=0,"",IF($AB120&lt;&gt;"",IF(COUNTIF('Guest list'!$A$3:$A$252,$AB120)&gt;0,"Code","Code not on list"),IF($AE120&lt;&gt;"","Name","No match")))</f>
        <v/>
      </c>
      <c r="AG120" s="34">
        <f>IF($AE120="","",IF(SUMPRODUCT(($AE$2:$AE$301=$AE120)*(($AD$2:$AD$301&gt;$AD120)*1+($AD$2:$AD$301=$AD120)*(ROW($AE$2:$AE$301)&gt;ROW($AE120))))=0,$AE120,""))</f>
        <v/>
      </c>
      <c r="AH120" s="34">
        <f>IF(TRIM(Settings!$B$5&amp;"")="","",IFERROR(TRIM(INDEX($A120:$Z120,MATCH(Settings!$B$5,$A$1:$Z$1,0))&amp;""),""))</f>
        <v/>
      </c>
      <c r="AI120" s="34">
        <f>IF($AH120="","",IF(UPPER($AH120)=UPPER(TRIM(Settings!$B$6&amp;"")),"Yes","No"))</f>
        <v/>
      </c>
      <c r="AJ120" s="34">
        <f>IFERROR(VALUE(IF(TRIM(Settings!$B$7&amp;"")="","",IFERROR(TRIM(INDEX($A120:$Z120,MATCH(Settings!$B$7,$A$1:$Z$1,0))&amp;""),""))),"")</f>
        <v/>
      </c>
      <c r="AK120" s="34">
        <f>IF(TRIM(Settings!$B$10&amp;"")="","",IFERROR(TRIM(INDEX($A120:$Z120,MATCH(Settings!$B$10,$A$1:$Z$1,0))&amp;""),""))</f>
        <v/>
      </c>
      <c r="AL120" s="34">
        <f>IF(TRIM(Settings!$B$9&amp;"")="","",IFERROR(TRIM(INDEX($A120:$Z120,MATCH(Settings!$B$9,$A$1:$Z$1,0))&amp;""),""))</f>
        <v/>
      </c>
      <c r="AM120" s="34">
        <f>IF(TRIM(Settings!$B$11&amp;"")="","",IFERROR(TRIM(INDEX($A120:$Z120,MATCH(Settings!$B$11,$A$1:$Z$1,0))&amp;""),""))</f>
        <v/>
      </c>
      <c r="AN120" s="34">
        <f>IF(TRIM(Settings!$B$12&amp;"")="","",IFERROR(TRIM(INDEX($A120:$Z120,MATCH(Settings!$B$12,$A$1:$Z$1,0))&amp;""),""))</f>
        <v/>
      </c>
      <c r="AO120" s="34">
        <f>IF($AI120="Yes",MAX(1+IF($AK120&lt;&gt;"",1,0),N($AJ120)+IF(UPPER(TRIM(Settings!$B$8&amp;""))="N",1,0)),IF($AI120="No",0,""))</f>
        <v/>
      </c>
    </row>
    <row r="121">
      <c r="AB121" s="34">
        <f>IF(TRIM(Settings!$B$3&amp;"")="","",IFERROR(TRIM(INDEX($A121:$Z121,MATCH(Settings!$B$3,$A$1:$Z$1,0))&amp;""),""))</f>
        <v/>
      </c>
      <c r="AC121" s="34">
        <f>IF(TRIM(Settings!$B$4&amp;"")="","",IFERROR(TRIM(INDEX($A121:$Z121,MATCH(Settings!$B$4,$A$1:$Z$1,0))&amp;""),""))</f>
        <v/>
      </c>
      <c r="AD121" s="35">
        <f>IF(COUNTA($A121:$Z121)=0,0,IFERROR((IF(ISNUMBER(INDEX($A121:$Z121,MATCH(Settings!$B$13,$A$1:$Z$1,0))),INDEX($A121:$Z121,MATCH(Settings!$B$13,$A$1:$Z$1,0)),DATE(VALUE(LEFT(IF(TRIM(Settings!$B$13&amp;"")="","",IFERROR(TRIM(INDEX($A121:$Z121,MATCH(Settings!$B$13,$A$1:$Z$1,0))&amp;""),"")),4)),VALUE(MID(IF(TRIM(Settings!$B$13&amp;"")="","",IFERROR(TRIM(INDEX($A121:$Z121,MATCH(Settings!$B$13,$A$1:$Z$1,0))&amp;""),"")),6,2)),VALUE(MID(IF(TRIM(Settings!$B$13&amp;"")="","",IFERROR(TRIM(INDEX($A121:$Z121,MATCH(Settings!$B$13,$A$1:$Z$1,0))&amp;""),"")),9,2)))+TIME(VALUE(MID(IF(TRIM(Settings!$B$13&amp;"")="","",IFERROR(TRIM(INDEX($A121:$Z121,MATCH(Settings!$B$13,$A$1:$Z$1,0))&amp;""),"")),12,2)),VALUE(MID(IF(TRIM(Settings!$B$13&amp;"")="","",IFERROR(TRIM(INDEX($A121:$Z121,MATCH(Settings!$B$13,$A$1:$Z$1,0))&amp;""),"")),15,2)),VALUE(MID(IF(TRIM(Settings!$B$13&amp;"")="","",IFERROR(TRIM(INDEX($A121:$Z121,MATCH(Settings!$B$13,$A$1:$Z$1,0))&amp;""),"")),18,2)))))*1,0))</f>
        <v/>
      </c>
      <c r="AE121" s="34">
        <f>IF(COUNTA($A121:$Z121)=0,"",IF($AB121&lt;&gt;"",$AB121,IF($AC121="","",IFERROR(INDEX('Guest list'!$A$3:$A$252,MATCH($AC121,'Guest list'!$B$3:$B$252,0))&amp;"",""))))</f>
        <v/>
      </c>
      <c r="AF121" s="34">
        <f>IF(COUNTA($A121:$Z121)=0,"",IF($AB121&lt;&gt;"",IF(COUNTIF('Guest list'!$A$3:$A$252,$AB121)&gt;0,"Code","Code not on list"),IF($AE121&lt;&gt;"","Name","No match")))</f>
        <v/>
      </c>
      <c r="AG121" s="34">
        <f>IF($AE121="","",IF(SUMPRODUCT(($AE$2:$AE$301=$AE121)*(($AD$2:$AD$301&gt;$AD121)*1+($AD$2:$AD$301=$AD121)*(ROW($AE$2:$AE$301)&gt;ROW($AE121))))=0,$AE121,""))</f>
        <v/>
      </c>
      <c r="AH121" s="34">
        <f>IF(TRIM(Settings!$B$5&amp;"")="","",IFERROR(TRIM(INDEX($A121:$Z121,MATCH(Settings!$B$5,$A$1:$Z$1,0))&amp;""),""))</f>
        <v/>
      </c>
      <c r="AI121" s="34">
        <f>IF($AH121="","",IF(UPPER($AH121)=UPPER(TRIM(Settings!$B$6&amp;"")),"Yes","No"))</f>
        <v/>
      </c>
      <c r="AJ121" s="34">
        <f>IFERROR(VALUE(IF(TRIM(Settings!$B$7&amp;"")="","",IFERROR(TRIM(INDEX($A121:$Z121,MATCH(Settings!$B$7,$A$1:$Z$1,0))&amp;""),""))),"")</f>
        <v/>
      </c>
      <c r="AK121" s="34">
        <f>IF(TRIM(Settings!$B$10&amp;"")="","",IFERROR(TRIM(INDEX($A121:$Z121,MATCH(Settings!$B$10,$A$1:$Z$1,0))&amp;""),""))</f>
        <v/>
      </c>
      <c r="AL121" s="34">
        <f>IF(TRIM(Settings!$B$9&amp;"")="","",IFERROR(TRIM(INDEX($A121:$Z121,MATCH(Settings!$B$9,$A$1:$Z$1,0))&amp;""),""))</f>
        <v/>
      </c>
      <c r="AM121" s="34">
        <f>IF(TRIM(Settings!$B$11&amp;"")="","",IFERROR(TRIM(INDEX($A121:$Z121,MATCH(Settings!$B$11,$A$1:$Z$1,0))&amp;""),""))</f>
        <v/>
      </c>
      <c r="AN121" s="34">
        <f>IF(TRIM(Settings!$B$12&amp;"")="","",IFERROR(TRIM(INDEX($A121:$Z121,MATCH(Settings!$B$12,$A$1:$Z$1,0))&amp;""),""))</f>
        <v/>
      </c>
      <c r="AO121" s="34">
        <f>IF($AI121="Yes",MAX(1+IF($AK121&lt;&gt;"",1,0),N($AJ121)+IF(UPPER(TRIM(Settings!$B$8&amp;""))="N",1,0)),IF($AI121="No",0,""))</f>
        <v/>
      </c>
    </row>
    <row r="122">
      <c r="AB122" s="34">
        <f>IF(TRIM(Settings!$B$3&amp;"")="","",IFERROR(TRIM(INDEX($A122:$Z122,MATCH(Settings!$B$3,$A$1:$Z$1,0))&amp;""),""))</f>
        <v/>
      </c>
      <c r="AC122" s="34">
        <f>IF(TRIM(Settings!$B$4&amp;"")="","",IFERROR(TRIM(INDEX($A122:$Z122,MATCH(Settings!$B$4,$A$1:$Z$1,0))&amp;""),""))</f>
        <v/>
      </c>
      <c r="AD122" s="35">
        <f>IF(COUNTA($A122:$Z122)=0,0,IFERROR((IF(ISNUMBER(INDEX($A122:$Z122,MATCH(Settings!$B$13,$A$1:$Z$1,0))),INDEX($A122:$Z122,MATCH(Settings!$B$13,$A$1:$Z$1,0)),DATE(VALUE(LEFT(IF(TRIM(Settings!$B$13&amp;"")="","",IFERROR(TRIM(INDEX($A122:$Z122,MATCH(Settings!$B$13,$A$1:$Z$1,0))&amp;""),"")),4)),VALUE(MID(IF(TRIM(Settings!$B$13&amp;"")="","",IFERROR(TRIM(INDEX($A122:$Z122,MATCH(Settings!$B$13,$A$1:$Z$1,0))&amp;""),"")),6,2)),VALUE(MID(IF(TRIM(Settings!$B$13&amp;"")="","",IFERROR(TRIM(INDEX($A122:$Z122,MATCH(Settings!$B$13,$A$1:$Z$1,0))&amp;""),"")),9,2)))+TIME(VALUE(MID(IF(TRIM(Settings!$B$13&amp;"")="","",IFERROR(TRIM(INDEX($A122:$Z122,MATCH(Settings!$B$13,$A$1:$Z$1,0))&amp;""),"")),12,2)),VALUE(MID(IF(TRIM(Settings!$B$13&amp;"")="","",IFERROR(TRIM(INDEX($A122:$Z122,MATCH(Settings!$B$13,$A$1:$Z$1,0))&amp;""),"")),15,2)),VALUE(MID(IF(TRIM(Settings!$B$13&amp;"")="","",IFERROR(TRIM(INDEX($A122:$Z122,MATCH(Settings!$B$13,$A$1:$Z$1,0))&amp;""),"")),18,2)))))*1,0))</f>
        <v/>
      </c>
      <c r="AE122" s="34">
        <f>IF(COUNTA($A122:$Z122)=0,"",IF($AB122&lt;&gt;"",$AB122,IF($AC122="","",IFERROR(INDEX('Guest list'!$A$3:$A$252,MATCH($AC122,'Guest list'!$B$3:$B$252,0))&amp;"",""))))</f>
        <v/>
      </c>
      <c r="AF122" s="34">
        <f>IF(COUNTA($A122:$Z122)=0,"",IF($AB122&lt;&gt;"",IF(COUNTIF('Guest list'!$A$3:$A$252,$AB122)&gt;0,"Code","Code not on list"),IF($AE122&lt;&gt;"","Name","No match")))</f>
        <v/>
      </c>
      <c r="AG122" s="34">
        <f>IF($AE122="","",IF(SUMPRODUCT(($AE$2:$AE$301=$AE122)*(($AD$2:$AD$301&gt;$AD122)*1+($AD$2:$AD$301=$AD122)*(ROW($AE$2:$AE$301)&gt;ROW($AE122))))=0,$AE122,""))</f>
        <v/>
      </c>
      <c r="AH122" s="34">
        <f>IF(TRIM(Settings!$B$5&amp;"")="","",IFERROR(TRIM(INDEX($A122:$Z122,MATCH(Settings!$B$5,$A$1:$Z$1,0))&amp;""),""))</f>
        <v/>
      </c>
      <c r="AI122" s="34">
        <f>IF($AH122="","",IF(UPPER($AH122)=UPPER(TRIM(Settings!$B$6&amp;"")),"Yes","No"))</f>
        <v/>
      </c>
      <c r="AJ122" s="34">
        <f>IFERROR(VALUE(IF(TRIM(Settings!$B$7&amp;"")="","",IFERROR(TRIM(INDEX($A122:$Z122,MATCH(Settings!$B$7,$A$1:$Z$1,0))&amp;""),""))),"")</f>
        <v/>
      </c>
      <c r="AK122" s="34">
        <f>IF(TRIM(Settings!$B$10&amp;"")="","",IFERROR(TRIM(INDEX($A122:$Z122,MATCH(Settings!$B$10,$A$1:$Z$1,0))&amp;""),""))</f>
        <v/>
      </c>
      <c r="AL122" s="34">
        <f>IF(TRIM(Settings!$B$9&amp;"")="","",IFERROR(TRIM(INDEX($A122:$Z122,MATCH(Settings!$B$9,$A$1:$Z$1,0))&amp;""),""))</f>
        <v/>
      </c>
      <c r="AM122" s="34">
        <f>IF(TRIM(Settings!$B$11&amp;"")="","",IFERROR(TRIM(INDEX($A122:$Z122,MATCH(Settings!$B$11,$A$1:$Z$1,0))&amp;""),""))</f>
        <v/>
      </c>
      <c r="AN122" s="34">
        <f>IF(TRIM(Settings!$B$12&amp;"")="","",IFERROR(TRIM(INDEX($A122:$Z122,MATCH(Settings!$B$12,$A$1:$Z$1,0))&amp;""),""))</f>
        <v/>
      </c>
      <c r="AO122" s="34">
        <f>IF($AI122="Yes",MAX(1+IF($AK122&lt;&gt;"",1,0),N($AJ122)+IF(UPPER(TRIM(Settings!$B$8&amp;""))="N",1,0)),IF($AI122="No",0,""))</f>
        <v/>
      </c>
    </row>
    <row r="123">
      <c r="AB123" s="34">
        <f>IF(TRIM(Settings!$B$3&amp;"")="","",IFERROR(TRIM(INDEX($A123:$Z123,MATCH(Settings!$B$3,$A$1:$Z$1,0))&amp;""),""))</f>
        <v/>
      </c>
      <c r="AC123" s="34">
        <f>IF(TRIM(Settings!$B$4&amp;"")="","",IFERROR(TRIM(INDEX($A123:$Z123,MATCH(Settings!$B$4,$A$1:$Z$1,0))&amp;""),""))</f>
        <v/>
      </c>
      <c r="AD123" s="35">
        <f>IF(COUNTA($A123:$Z123)=0,0,IFERROR((IF(ISNUMBER(INDEX($A123:$Z123,MATCH(Settings!$B$13,$A$1:$Z$1,0))),INDEX($A123:$Z123,MATCH(Settings!$B$13,$A$1:$Z$1,0)),DATE(VALUE(LEFT(IF(TRIM(Settings!$B$13&amp;"")="","",IFERROR(TRIM(INDEX($A123:$Z123,MATCH(Settings!$B$13,$A$1:$Z$1,0))&amp;""),"")),4)),VALUE(MID(IF(TRIM(Settings!$B$13&amp;"")="","",IFERROR(TRIM(INDEX($A123:$Z123,MATCH(Settings!$B$13,$A$1:$Z$1,0))&amp;""),"")),6,2)),VALUE(MID(IF(TRIM(Settings!$B$13&amp;"")="","",IFERROR(TRIM(INDEX($A123:$Z123,MATCH(Settings!$B$13,$A$1:$Z$1,0))&amp;""),"")),9,2)))+TIME(VALUE(MID(IF(TRIM(Settings!$B$13&amp;"")="","",IFERROR(TRIM(INDEX($A123:$Z123,MATCH(Settings!$B$13,$A$1:$Z$1,0))&amp;""),"")),12,2)),VALUE(MID(IF(TRIM(Settings!$B$13&amp;"")="","",IFERROR(TRIM(INDEX($A123:$Z123,MATCH(Settings!$B$13,$A$1:$Z$1,0))&amp;""),"")),15,2)),VALUE(MID(IF(TRIM(Settings!$B$13&amp;"")="","",IFERROR(TRIM(INDEX($A123:$Z123,MATCH(Settings!$B$13,$A$1:$Z$1,0))&amp;""),"")),18,2)))))*1,0))</f>
        <v/>
      </c>
      <c r="AE123" s="34">
        <f>IF(COUNTA($A123:$Z123)=0,"",IF($AB123&lt;&gt;"",$AB123,IF($AC123="","",IFERROR(INDEX('Guest list'!$A$3:$A$252,MATCH($AC123,'Guest list'!$B$3:$B$252,0))&amp;"",""))))</f>
        <v/>
      </c>
      <c r="AF123" s="34">
        <f>IF(COUNTA($A123:$Z123)=0,"",IF($AB123&lt;&gt;"",IF(COUNTIF('Guest list'!$A$3:$A$252,$AB123)&gt;0,"Code","Code not on list"),IF($AE123&lt;&gt;"","Name","No match")))</f>
        <v/>
      </c>
      <c r="AG123" s="34">
        <f>IF($AE123="","",IF(SUMPRODUCT(($AE$2:$AE$301=$AE123)*(($AD$2:$AD$301&gt;$AD123)*1+($AD$2:$AD$301=$AD123)*(ROW($AE$2:$AE$301)&gt;ROW($AE123))))=0,$AE123,""))</f>
        <v/>
      </c>
      <c r="AH123" s="34">
        <f>IF(TRIM(Settings!$B$5&amp;"")="","",IFERROR(TRIM(INDEX($A123:$Z123,MATCH(Settings!$B$5,$A$1:$Z$1,0))&amp;""),""))</f>
        <v/>
      </c>
      <c r="AI123" s="34">
        <f>IF($AH123="","",IF(UPPER($AH123)=UPPER(TRIM(Settings!$B$6&amp;"")),"Yes","No"))</f>
        <v/>
      </c>
      <c r="AJ123" s="34">
        <f>IFERROR(VALUE(IF(TRIM(Settings!$B$7&amp;"")="","",IFERROR(TRIM(INDEX($A123:$Z123,MATCH(Settings!$B$7,$A$1:$Z$1,0))&amp;""),""))),"")</f>
        <v/>
      </c>
      <c r="AK123" s="34">
        <f>IF(TRIM(Settings!$B$10&amp;"")="","",IFERROR(TRIM(INDEX($A123:$Z123,MATCH(Settings!$B$10,$A$1:$Z$1,0))&amp;""),""))</f>
        <v/>
      </c>
      <c r="AL123" s="34">
        <f>IF(TRIM(Settings!$B$9&amp;"")="","",IFERROR(TRIM(INDEX($A123:$Z123,MATCH(Settings!$B$9,$A$1:$Z$1,0))&amp;""),""))</f>
        <v/>
      </c>
      <c r="AM123" s="34">
        <f>IF(TRIM(Settings!$B$11&amp;"")="","",IFERROR(TRIM(INDEX($A123:$Z123,MATCH(Settings!$B$11,$A$1:$Z$1,0))&amp;""),""))</f>
        <v/>
      </c>
      <c r="AN123" s="34">
        <f>IF(TRIM(Settings!$B$12&amp;"")="","",IFERROR(TRIM(INDEX($A123:$Z123,MATCH(Settings!$B$12,$A$1:$Z$1,0))&amp;""),""))</f>
        <v/>
      </c>
      <c r="AO123" s="34">
        <f>IF($AI123="Yes",MAX(1+IF($AK123&lt;&gt;"",1,0),N($AJ123)+IF(UPPER(TRIM(Settings!$B$8&amp;""))="N",1,0)),IF($AI123="No",0,""))</f>
        <v/>
      </c>
    </row>
    <row r="124">
      <c r="AB124" s="34">
        <f>IF(TRIM(Settings!$B$3&amp;"")="","",IFERROR(TRIM(INDEX($A124:$Z124,MATCH(Settings!$B$3,$A$1:$Z$1,0))&amp;""),""))</f>
        <v/>
      </c>
      <c r="AC124" s="34">
        <f>IF(TRIM(Settings!$B$4&amp;"")="","",IFERROR(TRIM(INDEX($A124:$Z124,MATCH(Settings!$B$4,$A$1:$Z$1,0))&amp;""),""))</f>
        <v/>
      </c>
      <c r="AD124" s="35">
        <f>IF(COUNTA($A124:$Z124)=0,0,IFERROR((IF(ISNUMBER(INDEX($A124:$Z124,MATCH(Settings!$B$13,$A$1:$Z$1,0))),INDEX($A124:$Z124,MATCH(Settings!$B$13,$A$1:$Z$1,0)),DATE(VALUE(LEFT(IF(TRIM(Settings!$B$13&amp;"")="","",IFERROR(TRIM(INDEX($A124:$Z124,MATCH(Settings!$B$13,$A$1:$Z$1,0))&amp;""),"")),4)),VALUE(MID(IF(TRIM(Settings!$B$13&amp;"")="","",IFERROR(TRIM(INDEX($A124:$Z124,MATCH(Settings!$B$13,$A$1:$Z$1,0))&amp;""),"")),6,2)),VALUE(MID(IF(TRIM(Settings!$B$13&amp;"")="","",IFERROR(TRIM(INDEX($A124:$Z124,MATCH(Settings!$B$13,$A$1:$Z$1,0))&amp;""),"")),9,2)))+TIME(VALUE(MID(IF(TRIM(Settings!$B$13&amp;"")="","",IFERROR(TRIM(INDEX($A124:$Z124,MATCH(Settings!$B$13,$A$1:$Z$1,0))&amp;""),"")),12,2)),VALUE(MID(IF(TRIM(Settings!$B$13&amp;"")="","",IFERROR(TRIM(INDEX($A124:$Z124,MATCH(Settings!$B$13,$A$1:$Z$1,0))&amp;""),"")),15,2)),VALUE(MID(IF(TRIM(Settings!$B$13&amp;"")="","",IFERROR(TRIM(INDEX($A124:$Z124,MATCH(Settings!$B$13,$A$1:$Z$1,0))&amp;""),"")),18,2)))))*1,0))</f>
        <v/>
      </c>
      <c r="AE124" s="34">
        <f>IF(COUNTA($A124:$Z124)=0,"",IF($AB124&lt;&gt;"",$AB124,IF($AC124="","",IFERROR(INDEX('Guest list'!$A$3:$A$252,MATCH($AC124,'Guest list'!$B$3:$B$252,0))&amp;"",""))))</f>
        <v/>
      </c>
      <c r="AF124" s="34">
        <f>IF(COUNTA($A124:$Z124)=0,"",IF($AB124&lt;&gt;"",IF(COUNTIF('Guest list'!$A$3:$A$252,$AB124)&gt;0,"Code","Code not on list"),IF($AE124&lt;&gt;"","Name","No match")))</f>
        <v/>
      </c>
      <c r="AG124" s="34">
        <f>IF($AE124="","",IF(SUMPRODUCT(($AE$2:$AE$301=$AE124)*(($AD$2:$AD$301&gt;$AD124)*1+($AD$2:$AD$301=$AD124)*(ROW($AE$2:$AE$301)&gt;ROW($AE124))))=0,$AE124,""))</f>
        <v/>
      </c>
      <c r="AH124" s="34">
        <f>IF(TRIM(Settings!$B$5&amp;"")="","",IFERROR(TRIM(INDEX($A124:$Z124,MATCH(Settings!$B$5,$A$1:$Z$1,0))&amp;""),""))</f>
        <v/>
      </c>
      <c r="AI124" s="34">
        <f>IF($AH124="","",IF(UPPER($AH124)=UPPER(TRIM(Settings!$B$6&amp;"")),"Yes","No"))</f>
        <v/>
      </c>
      <c r="AJ124" s="34">
        <f>IFERROR(VALUE(IF(TRIM(Settings!$B$7&amp;"")="","",IFERROR(TRIM(INDEX($A124:$Z124,MATCH(Settings!$B$7,$A$1:$Z$1,0))&amp;""),""))),"")</f>
        <v/>
      </c>
      <c r="AK124" s="34">
        <f>IF(TRIM(Settings!$B$10&amp;"")="","",IFERROR(TRIM(INDEX($A124:$Z124,MATCH(Settings!$B$10,$A$1:$Z$1,0))&amp;""),""))</f>
        <v/>
      </c>
      <c r="AL124" s="34">
        <f>IF(TRIM(Settings!$B$9&amp;"")="","",IFERROR(TRIM(INDEX($A124:$Z124,MATCH(Settings!$B$9,$A$1:$Z$1,0))&amp;""),""))</f>
        <v/>
      </c>
      <c r="AM124" s="34">
        <f>IF(TRIM(Settings!$B$11&amp;"")="","",IFERROR(TRIM(INDEX($A124:$Z124,MATCH(Settings!$B$11,$A$1:$Z$1,0))&amp;""),""))</f>
        <v/>
      </c>
      <c r="AN124" s="34">
        <f>IF(TRIM(Settings!$B$12&amp;"")="","",IFERROR(TRIM(INDEX($A124:$Z124,MATCH(Settings!$B$12,$A$1:$Z$1,0))&amp;""),""))</f>
        <v/>
      </c>
      <c r="AO124" s="34">
        <f>IF($AI124="Yes",MAX(1+IF($AK124&lt;&gt;"",1,0),N($AJ124)+IF(UPPER(TRIM(Settings!$B$8&amp;""))="N",1,0)),IF($AI124="No",0,""))</f>
        <v/>
      </c>
    </row>
    <row r="125">
      <c r="AB125" s="34">
        <f>IF(TRIM(Settings!$B$3&amp;"")="","",IFERROR(TRIM(INDEX($A125:$Z125,MATCH(Settings!$B$3,$A$1:$Z$1,0))&amp;""),""))</f>
        <v/>
      </c>
      <c r="AC125" s="34">
        <f>IF(TRIM(Settings!$B$4&amp;"")="","",IFERROR(TRIM(INDEX($A125:$Z125,MATCH(Settings!$B$4,$A$1:$Z$1,0))&amp;""),""))</f>
        <v/>
      </c>
      <c r="AD125" s="35">
        <f>IF(COUNTA($A125:$Z125)=0,0,IFERROR((IF(ISNUMBER(INDEX($A125:$Z125,MATCH(Settings!$B$13,$A$1:$Z$1,0))),INDEX($A125:$Z125,MATCH(Settings!$B$13,$A$1:$Z$1,0)),DATE(VALUE(LEFT(IF(TRIM(Settings!$B$13&amp;"")="","",IFERROR(TRIM(INDEX($A125:$Z125,MATCH(Settings!$B$13,$A$1:$Z$1,0))&amp;""),"")),4)),VALUE(MID(IF(TRIM(Settings!$B$13&amp;"")="","",IFERROR(TRIM(INDEX($A125:$Z125,MATCH(Settings!$B$13,$A$1:$Z$1,0))&amp;""),"")),6,2)),VALUE(MID(IF(TRIM(Settings!$B$13&amp;"")="","",IFERROR(TRIM(INDEX($A125:$Z125,MATCH(Settings!$B$13,$A$1:$Z$1,0))&amp;""),"")),9,2)))+TIME(VALUE(MID(IF(TRIM(Settings!$B$13&amp;"")="","",IFERROR(TRIM(INDEX($A125:$Z125,MATCH(Settings!$B$13,$A$1:$Z$1,0))&amp;""),"")),12,2)),VALUE(MID(IF(TRIM(Settings!$B$13&amp;"")="","",IFERROR(TRIM(INDEX($A125:$Z125,MATCH(Settings!$B$13,$A$1:$Z$1,0))&amp;""),"")),15,2)),VALUE(MID(IF(TRIM(Settings!$B$13&amp;"")="","",IFERROR(TRIM(INDEX($A125:$Z125,MATCH(Settings!$B$13,$A$1:$Z$1,0))&amp;""),"")),18,2)))))*1,0))</f>
        <v/>
      </c>
      <c r="AE125" s="34">
        <f>IF(COUNTA($A125:$Z125)=0,"",IF($AB125&lt;&gt;"",$AB125,IF($AC125="","",IFERROR(INDEX('Guest list'!$A$3:$A$252,MATCH($AC125,'Guest list'!$B$3:$B$252,0))&amp;"",""))))</f>
        <v/>
      </c>
      <c r="AF125" s="34">
        <f>IF(COUNTA($A125:$Z125)=0,"",IF($AB125&lt;&gt;"",IF(COUNTIF('Guest list'!$A$3:$A$252,$AB125)&gt;0,"Code","Code not on list"),IF($AE125&lt;&gt;"","Name","No match")))</f>
        <v/>
      </c>
      <c r="AG125" s="34">
        <f>IF($AE125="","",IF(SUMPRODUCT(($AE$2:$AE$301=$AE125)*(($AD$2:$AD$301&gt;$AD125)*1+($AD$2:$AD$301=$AD125)*(ROW($AE$2:$AE$301)&gt;ROW($AE125))))=0,$AE125,""))</f>
        <v/>
      </c>
      <c r="AH125" s="34">
        <f>IF(TRIM(Settings!$B$5&amp;"")="","",IFERROR(TRIM(INDEX($A125:$Z125,MATCH(Settings!$B$5,$A$1:$Z$1,0))&amp;""),""))</f>
        <v/>
      </c>
      <c r="AI125" s="34">
        <f>IF($AH125="","",IF(UPPER($AH125)=UPPER(TRIM(Settings!$B$6&amp;"")),"Yes","No"))</f>
        <v/>
      </c>
      <c r="AJ125" s="34">
        <f>IFERROR(VALUE(IF(TRIM(Settings!$B$7&amp;"")="","",IFERROR(TRIM(INDEX($A125:$Z125,MATCH(Settings!$B$7,$A$1:$Z$1,0))&amp;""),""))),"")</f>
        <v/>
      </c>
      <c r="AK125" s="34">
        <f>IF(TRIM(Settings!$B$10&amp;"")="","",IFERROR(TRIM(INDEX($A125:$Z125,MATCH(Settings!$B$10,$A$1:$Z$1,0))&amp;""),""))</f>
        <v/>
      </c>
      <c r="AL125" s="34">
        <f>IF(TRIM(Settings!$B$9&amp;"")="","",IFERROR(TRIM(INDEX($A125:$Z125,MATCH(Settings!$B$9,$A$1:$Z$1,0))&amp;""),""))</f>
        <v/>
      </c>
      <c r="AM125" s="34">
        <f>IF(TRIM(Settings!$B$11&amp;"")="","",IFERROR(TRIM(INDEX($A125:$Z125,MATCH(Settings!$B$11,$A$1:$Z$1,0))&amp;""),""))</f>
        <v/>
      </c>
      <c r="AN125" s="34">
        <f>IF(TRIM(Settings!$B$12&amp;"")="","",IFERROR(TRIM(INDEX($A125:$Z125,MATCH(Settings!$B$12,$A$1:$Z$1,0))&amp;""),""))</f>
        <v/>
      </c>
      <c r="AO125" s="34">
        <f>IF($AI125="Yes",MAX(1+IF($AK125&lt;&gt;"",1,0),N($AJ125)+IF(UPPER(TRIM(Settings!$B$8&amp;""))="N",1,0)),IF($AI125="No",0,""))</f>
        <v/>
      </c>
    </row>
    <row r="126">
      <c r="AB126" s="34">
        <f>IF(TRIM(Settings!$B$3&amp;"")="","",IFERROR(TRIM(INDEX($A126:$Z126,MATCH(Settings!$B$3,$A$1:$Z$1,0))&amp;""),""))</f>
        <v/>
      </c>
      <c r="AC126" s="34">
        <f>IF(TRIM(Settings!$B$4&amp;"")="","",IFERROR(TRIM(INDEX($A126:$Z126,MATCH(Settings!$B$4,$A$1:$Z$1,0))&amp;""),""))</f>
        <v/>
      </c>
      <c r="AD126" s="35">
        <f>IF(COUNTA($A126:$Z126)=0,0,IFERROR((IF(ISNUMBER(INDEX($A126:$Z126,MATCH(Settings!$B$13,$A$1:$Z$1,0))),INDEX($A126:$Z126,MATCH(Settings!$B$13,$A$1:$Z$1,0)),DATE(VALUE(LEFT(IF(TRIM(Settings!$B$13&amp;"")="","",IFERROR(TRIM(INDEX($A126:$Z126,MATCH(Settings!$B$13,$A$1:$Z$1,0))&amp;""),"")),4)),VALUE(MID(IF(TRIM(Settings!$B$13&amp;"")="","",IFERROR(TRIM(INDEX($A126:$Z126,MATCH(Settings!$B$13,$A$1:$Z$1,0))&amp;""),"")),6,2)),VALUE(MID(IF(TRIM(Settings!$B$13&amp;"")="","",IFERROR(TRIM(INDEX($A126:$Z126,MATCH(Settings!$B$13,$A$1:$Z$1,0))&amp;""),"")),9,2)))+TIME(VALUE(MID(IF(TRIM(Settings!$B$13&amp;"")="","",IFERROR(TRIM(INDEX($A126:$Z126,MATCH(Settings!$B$13,$A$1:$Z$1,0))&amp;""),"")),12,2)),VALUE(MID(IF(TRIM(Settings!$B$13&amp;"")="","",IFERROR(TRIM(INDEX($A126:$Z126,MATCH(Settings!$B$13,$A$1:$Z$1,0))&amp;""),"")),15,2)),VALUE(MID(IF(TRIM(Settings!$B$13&amp;"")="","",IFERROR(TRIM(INDEX($A126:$Z126,MATCH(Settings!$B$13,$A$1:$Z$1,0))&amp;""),"")),18,2)))))*1,0))</f>
        <v/>
      </c>
      <c r="AE126" s="34">
        <f>IF(COUNTA($A126:$Z126)=0,"",IF($AB126&lt;&gt;"",$AB126,IF($AC126="","",IFERROR(INDEX('Guest list'!$A$3:$A$252,MATCH($AC126,'Guest list'!$B$3:$B$252,0))&amp;"",""))))</f>
        <v/>
      </c>
      <c r="AF126" s="34">
        <f>IF(COUNTA($A126:$Z126)=0,"",IF($AB126&lt;&gt;"",IF(COUNTIF('Guest list'!$A$3:$A$252,$AB126)&gt;0,"Code","Code not on list"),IF($AE126&lt;&gt;"","Name","No match")))</f>
        <v/>
      </c>
      <c r="AG126" s="34">
        <f>IF($AE126="","",IF(SUMPRODUCT(($AE$2:$AE$301=$AE126)*(($AD$2:$AD$301&gt;$AD126)*1+($AD$2:$AD$301=$AD126)*(ROW($AE$2:$AE$301)&gt;ROW($AE126))))=0,$AE126,""))</f>
        <v/>
      </c>
      <c r="AH126" s="34">
        <f>IF(TRIM(Settings!$B$5&amp;"")="","",IFERROR(TRIM(INDEX($A126:$Z126,MATCH(Settings!$B$5,$A$1:$Z$1,0))&amp;""),""))</f>
        <v/>
      </c>
      <c r="AI126" s="34">
        <f>IF($AH126="","",IF(UPPER($AH126)=UPPER(TRIM(Settings!$B$6&amp;"")),"Yes","No"))</f>
        <v/>
      </c>
      <c r="AJ126" s="34">
        <f>IFERROR(VALUE(IF(TRIM(Settings!$B$7&amp;"")="","",IFERROR(TRIM(INDEX($A126:$Z126,MATCH(Settings!$B$7,$A$1:$Z$1,0))&amp;""),""))),"")</f>
        <v/>
      </c>
      <c r="AK126" s="34">
        <f>IF(TRIM(Settings!$B$10&amp;"")="","",IFERROR(TRIM(INDEX($A126:$Z126,MATCH(Settings!$B$10,$A$1:$Z$1,0))&amp;""),""))</f>
        <v/>
      </c>
      <c r="AL126" s="34">
        <f>IF(TRIM(Settings!$B$9&amp;"")="","",IFERROR(TRIM(INDEX($A126:$Z126,MATCH(Settings!$B$9,$A$1:$Z$1,0))&amp;""),""))</f>
        <v/>
      </c>
      <c r="AM126" s="34">
        <f>IF(TRIM(Settings!$B$11&amp;"")="","",IFERROR(TRIM(INDEX($A126:$Z126,MATCH(Settings!$B$11,$A$1:$Z$1,0))&amp;""),""))</f>
        <v/>
      </c>
      <c r="AN126" s="34">
        <f>IF(TRIM(Settings!$B$12&amp;"")="","",IFERROR(TRIM(INDEX($A126:$Z126,MATCH(Settings!$B$12,$A$1:$Z$1,0))&amp;""),""))</f>
        <v/>
      </c>
      <c r="AO126" s="34">
        <f>IF($AI126="Yes",MAX(1+IF($AK126&lt;&gt;"",1,0),N($AJ126)+IF(UPPER(TRIM(Settings!$B$8&amp;""))="N",1,0)),IF($AI126="No",0,""))</f>
        <v/>
      </c>
    </row>
    <row r="127">
      <c r="AB127" s="34">
        <f>IF(TRIM(Settings!$B$3&amp;"")="","",IFERROR(TRIM(INDEX($A127:$Z127,MATCH(Settings!$B$3,$A$1:$Z$1,0))&amp;""),""))</f>
        <v/>
      </c>
      <c r="AC127" s="34">
        <f>IF(TRIM(Settings!$B$4&amp;"")="","",IFERROR(TRIM(INDEX($A127:$Z127,MATCH(Settings!$B$4,$A$1:$Z$1,0))&amp;""),""))</f>
        <v/>
      </c>
      <c r="AD127" s="35">
        <f>IF(COUNTA($A127:$Z127)=0,0,IFERROR((IF(ISNUMBER(INDEX($A127:$Z127,MATCH(Settings!$B$13,$A$1:$Z$1,0))),INDEX($A127:$Z127,MATCH(Settings!$B$13,$A$1:$Z$1,0)),DATE(VALUE(LEFT(IF(TRIM(Settings!$B$13&amp;"")="","",IFERROR(TRIM(INDEX($A127:$Z127,MATCH(Settings!$B$13,$A$1:$Z$1,0))&amp;""),"")),4)),VALUE(MID(IF(TRIM(Settings!$B$13&amp;"")="","",IFERROR(TRIM(INDEX($A127:$Z127,MATCH(Settings!$B$13,$A$1:$Z$1,0))&amp;""),"")),6,2)),VALUE(MID(IF(TRIM(Settings!$B$13&amp;"")="","",IFERROR(TRIM(INDEX($A127:$Z127,MATCH(Settings!$B$13,$A$1:$Z$1,0))&amp;""),"")),9,2)))+TIME(VALUE(MID(IF(TRIM(Settings!$B$13&amp;"")="","",IFERROR(TRIM(INDEX($A127:$Z127,MATCH(Settings!$B$13,$A$1:$Z$1,0))&amp;""),"")),12,2)),VALUE(MID(IF(TRIM(Settings!$B$13&amp;"")="","",IFERROR(TRIM(INDEX($A127:$Z127,MATCH(Settings!$B$13,$A$1:$Z$1,0))&amp;""),"")),15,2)),VALUE(MID(IF(TRIM(Settings!$B$13&amp;"")="","",IFERROR(TRIM(INDEX($A127:$Z127,MATCH(Settings!$B$13,$A$1:$Z$1,0))&amp;""),"")),18,2)))))*1,0))</f>
        <v/>
      </c>
      <c r="AE127" s="34">
        <f>IF(COUNTA($A127:$Z127)=0,"",IF($AB127&lt;&gt;"",$AB127,IF($AC127="","",IFERROR(INDEX('Guest list'!$A$3:$A$252,MATCH($AC127,'Guest list'!$B$3:$B$252,0))&amp;"",""))))</f>
        <v/>
      </c>
      <c r="AF127" s="34">
        <f>IF(COUNTA($A127:$Z127)=0,"",IF($AB127&lt;&gt;"",IF(COUNTIF('Guest list'!$A$3:$A$252,$AB127)&gt;0,"Code","Code not on list"),IF($AE127&lt;&gt;"","Name","No match")))</f>
        <v/>
      </c>
      <c r="AG127" s="34">
        <f>IF($AE127="","",IF(SUMPRODUCT(($AE$2:$AE$301=$AE127)*(($AD$2:$AD$301&gt;$AD127)*1+($AD$2:$AD$301=$AD127)*(ROW($AE$2:$AE$301)&gt;ROW($AE127))))=0,$AE127,""))</f>
        <v/>
      </c>
      <c r="AH127" s="34">
        <f>IF(TRIM(Settings!$B$5&amp;"")="","",IFERROR(TRIM(INDEX($A127:$Z127,MATCH(Settings!$B$5,$A$1:$Z$1,0))&amp;""),""))</f>
        <v/>
      </c>
      <c r="AI127" s="34">
        <f>IF($AH127="","",IF(UPPER($AH127)=UPPER(TRIM(Settings!$B$6&amp;"")),"Yes","No"))</f>
        <v/>
      </c>
      <c r="AJ127" s="34">
        <f>IFERROR(VALUE(IF(TRIM(Settings!$B$7&amp;"")="","",IFERROR(TRIM(INDEX($A127:$Z127,MATCH(Settings!$B$7,$A$1:$Z$1,0))&amp;""),""))),"")</f>
        <v/>
      </c>
      <c r="AK127" s="34">
        <f>IF(TRIM(Settings!$B$10&amp;"")="","",IFERROR(TRIM(INDEX($A127:$Z127,MATCH(Settings!$B$10,$A$1:$Z$1,0))&amp;""),""))</f>
        <v/>
      </c>
      <c r="AL127" s="34">
        <f>IF(TRIM(Settings!$B$9&amp;"")="","",IFERROR(TRIM(INDEX($A127:$Z127,MATCH(Settings!$B$9,$A$1:$Z$1,0))&amp;""),""))</f>
        <v/>
      </c>
      <c r="AM127" s="34">
        <f>IF(TRIM(Settings!$B$11&amp;"")="","",IFERROR(TRIM(INDEX($A127:$Z127,MATCH(Settings!$B$11,$A$1:$Z$1,0))&amp;""),""))</f>
        <v/>
      </c>
      <c r="AN127" s="34">
        <f>IF(TRIM(Settings!$B$12&amp;"")="","",IFERROR(TRIM(INDEX($A127:$Z127,MATCH(Settings!$B$12,$A$1:$Z$1,0))&amp;""),""))</f>
        <v/>
      </c>
      <c r="AO127" s="34">
        <f>IF($AI127="Yes",MAX(1+IF($AK127&lt;&gt;"",1,0),N($AJ127)+IF(UPPER(TRIM(Settings!$B$8&amp;""))="N",1,0)),IF($AI127="No",0,""))</f>
        <v/>
      </c>
    </row>
    <row r="128">
      <c r="AB128" s="34">
        <f>IF(TRIM(Settings!$B$3&amp;"")="","",IFERROR(TRIM(INDEX($A128:$Z128,MATCH(Settings!$B$3,$A$1:$Z$1,0))&amp;""),""))</f>
        <v/>
      </c>
      <c r="AC128" s="34">
        <f>IF(TRIM(Settings!$B$4&amp;"")="","",IFERROR(TRIM(INDEX($A128:$Z128,MATCH(Settings!$B$4,$A$1:$Z$1,0))&amp;""),""))</f>
        <v/>
      </c>
      <c r="AD128" s="35">
        <f>IF(COUNTA($A128:$Z128)=0,0,IFERROR((IF(ISNUMBER(INDEX($A128:$Z128,MATCH(Settings!$B$13,$A$1:$Z$1,0))),INDEX($A128:$Z128,MATCH(Settings!$B$13,$A$1:$Z$1,0)),DATE(VALUE(LEFT(IF(TRIM(Settings!$B$13&amp;"")="","",IFERROR(TRIM(INDEX($A128:$Z128,MATCH(Settings!$B$13,$A$1:$Z$1,0))&amp;""),"")),4)),VALUE(MID(IF(TRIM(Settings!$B$13&amp;"")="","",IFERROR(TRIM(INDEX($A128:$Z128,MATCH(Settings!$B$13,$A$1:$Z$1,0))&amp;""),"")),6,2)),VALUE(MID(IF(TRIM(Settings!$B$13&amp;"")="","",IFERROR(TRIM(INDEX($A128:$Z128,MATCH(Settings!$B$13,$A$1:$Z$1,0))&amp;""),"")),9,2)))+TIME(VALUE(MID(IF(TRIM(Settings!$B$13&amp;"")="","",IFERROR(TRIM(INDEX($A128:$Z128,MATCH(Settings!$B$13,$A$1:$Z$1,0))&amp;""),"")),12,2)),VALUE(MID(IF(TRIM(Settings!$B$13&amp;"")="","",IFERROR(TRIM(INDEX($A128:$Z128,MATCH(Settings!$B$13,$A$1:$Z$1,0))&amp;""),"")),15,2)),VALUE(MID(IF(TRIM(Settings!$B$13&amp;"")="","",IFERROR(TRIM(INDEX($A128:$Z128,MATCH(Settings!$B$13,$A$1:$Z$1,0))&amp;""),"")),18,2)))))*1,0))</f>
        <v/>
      </c>
      <c r="AE128" s="34">
        <f>IF(COUNTA($A128:$Z128)=0,"",IF($AB128&lt;&gt;"",$AB128,IF($AC128="","",IFERROR(INDEX('Guest list'!$A$3:$A$252,MATCH($AC128,'Guest list'!$B$3:$B$252,0))&amp;"",""))))</f>
        <v/>
      </c>
      <c r="AF128" s="34">
        <f>IF(COUNTA($A128:$Z128)=0,"",IF($AB128&lt;&gt;"",IF(COUNTIF('Guest list'!$A$3:$A$252,$AB128)&gt;0,"Code","Code not on list"),IF($AE128&lt;&gt;"","Name","No match")))</f>
        <v/>
      </c>
      <c r="AG128" s="34">
        <f>IF($AE128="","",IF(SUMPRODUCT(($AE$2:$AE$301=$AE128)*(($AD$2:$AD$301&gt;$AD128)*1+($AD$2:$AD$301=$AD128)*(ROW($AE$2:$AE$301)&gt;ROW($AE128))))=0,$AE128,""))</f>
        <v/>
      </c>
      <c r="AH128" s="34">
        <f>IF(TRIM(Settings!$B$5&amp;"")="","",IFERROR(TRIM(INDEX($A128:$Z128,MATCH(Settings!$B$5,$A$1:$Z$1,0))&amp;""),""))</f>
        <v/>
      </c>
      <c r="AI128" s="34">
        <f>IF($AH128="","",IF(UPPER($AH128)=UPPER(TRIM(Settings!$B$6&amp;"")),"Yes","No"))</f>
        <v/>
      </c>
      <c r="AJ128" s="34">
        <f>IFERROR(VALUE(IF(TRIM(Settings!$B$7&amp;"")="","",IFERROR(TRIM(INDEX($A128:$Z128,MATCH(Settings!$B$7,$A$1:$Z$1,0))&amp;""),""))),"")</f>
        <v/>
      </c>
      <c r="AK128" s="34">
        <f>IF(TRIM(Settings!$B$10&amp;"")="","",IFERROR(TRIM(INDEX($A128:$Z128,MATCH(Settings!$B$10,$A$1:$Z$1,0))&amp;""),""))</f>
        <v/>
      </c>
      <c r="AL128" s="34">
        <f>IF(TRIM(Settings!$B$9&amp;"")="","",IFERROR(TRIM(INDEX($A128:$Z128,MATCH(Settings!$B$9,$A$1:$Z$1,0))&amp;""),""))</f>
        <v/>
      </c>
      <c r="AM128" s="34">
        <f>IF(TRIM(Settings!$B$11&amp;"")="","",IFERROR(TRIM(INDEX($A128:$Z128,MATCH(Settings!$B$11,$A$1:$Z$1,0))&amp;""),""))</f>
        <v/>
      </c>
      <c r="AN128" s="34">
        <f>IF(TRIM(Settings!$B$12&amp;"")="","",IFERROR(TRIM(INDEX($A128:$Z128,MATCH(Settings!$B$12,$A$1:$Z$1,0))&amp;""),""))</f>
        <v/>
      </c>
      <c r="AO128" s="34">
        <f>IF($AI128="Yes",MAX(1+IF($AK128&lt;&gt;"",1,0),N($AJ128)+IF(UPPER(TRIM(Settings!$B$8&amp;""))="N",1,0)),IF($AI128="No",0,""))</f>
        <v/>
      </c>
    </row>
    <row r="129">
      <c r="AB129" s="34">
        <f>IF(TRIM(Settings!$B$3&amp;"")="","",IFERROR(TRIM(INDEX($A129:$Z129,MATCH(Settings!$B$3,$A$1:$Z$1,0))&amp;""),""))</f>
        <v/>
      </c>
      <c r="AC129" s="34">
        <f>IF(TRIM(Settings!$B$4&amp;"")="","",IFERROR(TRIM(INDEX($A129:$Z129,MATCH(Settings!$B$4,$A$1:$Z$1,0))&amp;""),""))</f>
        <v/>
      </c>
      <c r="AD129" s="35">
        <f>IF(COUNTA($A129:$Z129)=0,0,IFERROR((IF(ISNUMBER(INDEX($A129:$Z129,MATCH(Settings!$B$13,$A$1:$Z$1,0))),INDEX($A129:$Z129,MATCH(Settings!$B$13,$A$1:$Z$1,0)),DATE(VALUE(LEFT(IF(TRIM(Settings!$B$13&amp;"")="","",IFERROR(TRIM(INDEX($A129:$Z129,MATCH(Settings!$B$13,$A$1:$Z$1,0))&amp;""),"")),4)),VALUE(MID(IF(TRIM(Settings!$B$13&amp;"")="","",IFERROR(TRIM(INDEX($A129:$Z129,MATCH(Settings!$B$13,$A$1:$Z$1,0))&amp;""),"")),6,2)),VALUE(MID(IF(TRIM(Settings!$B$13&amp;"")="","",IFERROR(TRIM(INDEX($A129:$Z129,MATCH(Settings!$B$13,$A$1:$Z$1,0))&amp;""),"")),9,2)))+TIME(VALUE(MID(IF(TRIM(Settings!$B$13&amp;"")="","",IFERROR(TRIM(INDEX($A129:$Z129,MATCH(Settings!$B$13,$A$1:$Z$1,0))&amp;""),"")),12,2)),VALUE(MID(IF(TRIM(Settings!$B$13&amp;"")="","",IFERROR(TRIM(INDEX($A129:$Z129,MATCH(Settings!$B$13,$A$1:$Z$1,0))&amp;""),"")),15,2)),VALUE(MID(IF(TRIM(Settings!$B$13&amp;"")="","",IFERROR(TRIM(INDEX($A129:$Z129,MATCH(Settings!$B$13,$A$1:$Z$1,0))&amp;""),"")),18,2)))))*1,0))</f>
        <v/>
      </c>
      <c r="AE129" s="34">
        <f>IF(COUNTA($A129:$Z129)=0,"",IF($AB129&lt;&gt;"",$AB129,IF($AC129="","",IFERROR(INDEX('Guest list'!$A$3:$A$252,MATCH($AC129,'Guest list'!$B$3:$B$252,0))&amp;"",""))))</f>
        <v/>
      </c>
      <c r="AF129" s="34">
        <f>IF(COUNTA($A129:$Z129)=0,"",IF($AB129&lt;&gt;"",IF(COUNTIF('Guest list'!$A$3:$A$252,$AB129)&gt;0,"Code","Code not on list"),IF($AE129&lt;&gt;"","Name","No match")))</f>
        <v/>
      </c>
      <c r="AG129" s="34">
        <f>IF($AE129="","",IF(SUMPRODUCT(($AE$2:$AE$301=$AE129)*(($AD$2:$AD$301&gt;$AD129)*1+($AD$2:$AD$301=$AD129)*(ROW($AE$2:$AE$301)&gt;ROW($AE129))))=0,$AE129,""))</f>
        <v/>
      </c>
      <c r="AH129" s="34">
        <f>IF(TRIM(Settings!$B$5&amp;"")="","",IFERROR(TRIM(INDEX($A129:$Z129,MATCH(Settings!$B$5,$A$1:$Z$1,0))&amp;""),""))</f>
        <v/>
      </c>
      <c r="AI129" s="34">
        <f>IF($AH129="","",IF(UPPER($AH129)=UPPER(TRIM(Settings!$B$6&amp;"")),"Yes","No"))</f>
        <v/>
      </c>
      <c r="AJ129" s="34">
        <f>IFERROR(VALUE(IF(TRIM(Settings!$B$7&amp;"")="","",IFERROR(TRIM(INDEX($A129:$Z129,MATCH(Settings!$B$7,$A$1:$Z$1,0))&amp;""),""))),"")</f>
        <v/>
      </c>
      <c r="AK129" s="34">
        <f>IF(TRIM(Settings!$B$10&amp;"")="","",IFERROR(TRIM(INDEX($A129:$Z129,MATCH(Settings!$B$10,$A$1:$Z$1,0))&amp;""),""))</f>
        <v/>
      </c>
      <c r="AL129" s="34">
        <f>IF(TRIM(Settings!$B$9&amp;"")="","",IFERROR(TRIM(INDEX($A129:$Z129,MATCH(Settings!$B$9,$A$1:$Z$1,0))&amp;""),""))</f>
        <v/>
      </c>
      <c r="AM129" s="34">
        <f>IF(TRIM(Settings!$B$11&amp;"")="","",IFERROR(TRIM(INDEX($A129:$Z129,MATCH(Settings!$B$11,$A$1:$Z$1,0))&amp;""),""))</f>
        <v/>
      </c>
      <c r="AN129" s="34">
        <f>IF(TRIM(Settings!$B$12&amp;"")="","",IFERROR(TRIM(INDEX($A129:$Z129,MATCH(Settings!$B$12,$A$1:$Z$1,0))&amp;""),""))</f>
        <v/>
      </c>
      <c r="AO129" s="34">
        <f>IF($AI129="Yes",MAX(1+IF($AK129&lt;&gt;"",1,0),N($AJ129)+IF(UPPER(TRIM(Settings!$B$8&amp;""))="N",1,0)),IF($AI129="No",0,""))</f>
        <v/>
      </c>
    </row>
    <row r="130">
      <c r="AB130" s="34">
        <f>IF(TRIM(Settings!$B$3&amp;"")="","",IFERROR(TRIM(INDEX($A130:$Z130,MATCH(Settings!$B$3,$A$1:$Z$1,0))&amp;""),""))</f>
        <v/>
      </c>
      <c r="AC130" s="34">
        <f>IF(TRIM(Settings!$B$4&amp;"")="","",IFERROR(TRIM(INDEX($A130:$Z130,MATCH(Settings!$B$4,$A$1:$Z$1,0))&amp;""),""))</f>
        <v/>
      </c>
      <c r="AD130" s="35">
        <f>IF(COUNTA($A130:$Z130)=0,0,IFERROR((IF(ISNUMBER(INDEX($A130:$Z130,MATCH(Settings!$B$13,$A$1:$Z$1,0))),INDEX($A130:$Z130,MATCH(Settings!$B$13,$A$1:$Z$1,0)),DATE(VALUE(LEFT(IF(TRIM(Settings!$B$13&amp;"")="","",IFERROR(TRIM(INDEX($A130:$Z130,MATCH(Settings!$B$13,$A$1:$Z$1,0))&amp;""),"")),4)),VALUE(MID(IF(TRIM(Settings!$B$13&amp;"")="","",IFERROR(TRIM(INDEX($A130:$Z130,MATCH(Settings!$B$13,$A$1:$Z$1,0))&amp;""),"")),6,2)),VALUE(MID(IF(TRIM(Settings!$B$13&amp;"")="","",IFERROR(TRIM(INDEX($A130:$Z130,MATCH(Settings!$B$13,$A$1:$Z$1,0))&amp;""),"")),9,2)))+TIME(VALUE(MID(IF(TRIM(Settings!$B$13&amp;"")="","",IFERROR(TRIM(INDEX($A130:$Z130,MATCH(Settings!$B$13,$A$1:$Z$1,0))&amp;""),"")),12,2)),VALUE(MID(IF(TRIM(Settings!$B$13&amp;"")="","",IFERROR(TRIM(INDEX($A130:$Z130,MATCH(Settings!$B$13,$A$1:$Z$1,0))&amp;""),"")),15,2)),VALUE(MID(IF(TRIM(Settings!$B$13&amp;"")="","",IFERROR(TRIM(INDEX($A130:$Z130,MATCH(Settings!$B$13,$A$1:$Z$1,0))&amp;""),"")),18,2)))))*1,0))</f>
        <v/>
      </c>
      <c r="AE130" s="34">
        <f>IF(COUNTA($A130:$Z130)=0,"",IF($AB130&lt;&gt;"",$AB130,IF($AC130="","",IFERROR(INDEX('Guest list'!$A$3:$A$252,MATCH($AC130,'Guest list'!$B$3:$B$252,0))&amp;"",""))))</f>
        <v/>
      </c>
      <c r="AF130" s="34">
        <f>IF(COUNTA($A130:$Z130)=0,"",IF($AB130&lt;&gt;"",IF(COUNTIF('Guest list'!$A$3:$A$252,$AB130)&gt;0,"Code","Code not on list"),IF($AE130&lt;&gt;"","Name","No match")))</f>
        <v/>
      </c>
      <c r="AG130" s="34">
        <f>IF($AE130="","",IF(SUMPRODUCT(($AE$2:$AE$301=$AE130)*(($AD$2:$AD$301&gt;$AD130)*1+($AD$2:$AD$301=$AD130)*(ROW($AE$2:$AE$301)&gt;ROW($AE130))))=0,$AE130,""))</f>
        <v/>
      </c>
      <c r="AH130" s="34">
        <f>IF(TRIM(Settings!$B$5&amp;"")="","",IFERROR(TRIM(INDEX($A130:$Z130,MATCH(Settings!$B$5,$A$1:$Z$1,0))&amp;""),""))</f>
        <v/>
      </c>
      <c r="AI130" s="34">
        <f>IF($AH130="","",IF(UPPER($AH130)=UPPER(TRIM(Settings!$B$6&amp;"")),"Yes","No"))</f>
        <v/>
      </c>
      <c r="AJ130" s="34">
        <f>IFERROR(VALUE(IF(TRIM(Settings!$B$7&amp;"")="","",IFERROR(TRIM(INDEX($A130:$Z130,MATCH(Settings!$B$7,$A$1:$Z$1,0))&amp;""),""))),"")</f>
        <v/>
      </c>
      <c r="AK130" s="34">
        <f>IF(TRIM(Settings!$B$10&amp;"")="","",IFERROR(TRIM(INDEX($A130:$Z130,MATCH(Settings!$B$10,$A$1:$Z$1,0))&amp;""),""))</f>
        <v/>
      </c>
      <c r="AL130" s="34">
        <f>IF(TRIM(Settings!$B$9&amp;"")="","",IFERROR(TRIM(INDEX($A130:$Z130,MATCH(Settings!$B$9,$A$1:$Z$1,0))&amp;""),""))</f>
        <v/>
      </c>
      <c r="AM130" s="34">
        <f>IF(TRIM(Settings!$B$11&amp;"")="","",IFERROR(TRIM(INDEX($A130:$Z130,MATCH(Settings!$B$11,$A$1:$Z$1,0))&amp;""),""))</f>
        <v/>
      </c>
      <c r="AN130" s="34">
        <f>IF(TRIM(Settings!$B$12&amp;"")="","",IFERROR(TRIM(INDEX($A130:$Z130,MATCH(Settings!$B$12,$A$1:$Z$1,0))&amp;""),""))</f>
        <v/>
      </c>
      <c r="AO130" s="34">
        <f>IF($AI130="Yes",MAX(1+IF($AK130&lt;&gt;"",1,0),N($AJ130)+IF(UPPER(TRIM(Settings!$B$8&amp;""))="N",1,0)),IF($AI130="No",0,""))</f>
        <v/>
      </c>
    </row>
    <row r="131">
      <c r="AB131" s="34">
        <f>IF(TRIM(Settings!$B$3&amp;"")="","",IFERROR(TRIM(INDEX($A131:$Z131,MATCH(Settings!$B$3,$A$1:$Z$1,0))&amp;""),""))</f>
        <v/>
      </c>
      <c r="AC131" s="34">
        <f>IF(TRIM(Settings!$B$4&amp;"")="","",IFERROR(TRIM(INDEX($A131:$Z131,MATCH(Settings!$B$4,$A$1:$Z$1,0))&amp;""),""))</f>
        <v/>
      </c>
      <c r="AD131" s="35">
        <f>IF(COUNTA($A131:$Z131)=0,0,IFERROR((IF(ISNUMBER(INDEX($A131:$Z131,MATCH(Settings!$B$13,$A$1:$Z$1,0))),INDEX($A131:$Z131,MATCH(Settings!$B$13,$A$1:$Z$1,0)),DATE(VALUE(LEFT(IF(TRIM(Settings!$B$13&amp;"")="","",IFERROR(TRIM(INDEX($A131:$Z131,MATCH(Settings!$B$13,$A$1:$Z$1,0))&amp;""),"")),4)),VALUE(MID(IF(TRIM(Settings!$B$13&amp;"")="","",IFERROR(TRIM(INDEX($A131:$Z131,MATCH(Settings!$B$13,$A$1:$Z$1,0))&amp;""),"")),6,2)),VALUE(MID(IF(TRIM(Settings!$B$13&amp;"")="","",IFERROR(TRIM(INDEX($A131:$Z131,MATCH(Settings!$B$13,$A$1:$Z$1,0))&amp;""),"")),9,2)))+TIME(VALUE(MID(IF(TRIM(Settings!$B$13&amp;"")="","",IFERROR(TRIM(INDEX($A131:$Z131,MATCH(Settings!$B$13,$A$1:$Z$1,0))&amp;""),"")),12,2)),VALUE(MID(IF(TRIM(Settings!$B$13&amp;"")="","",IFERROR(TRIM(INDEX($A131:$Z131,MATCH(Settings!$B$13,$A$1:$Z$1,0))&amp;""),"")),15,2)),VALUE(MID(IF(TRIM(Settings!$B$13&amp;"")="","",IFERROR(TRIM(INDEX($A131:$Z131,MATCH(Settings!$B$13,$A$1:$Z$1,0))&amp;""),"")),18,2)))))*1,0))</f>
        <v/>
      </c>
      <c r="AE131" s="34">
        <f>IF(COUNTA($A131:$Z131)=0,"",IF($AB131&lt;&gt;"",$AB131,IF($AC131="","",IFERROR(INDEX('Guest list'!$A$3:$A$252,MATCH($AC131,'Guest list'!$B$3:$B$252,0))&amp;"",""))))</f>
        <v/>
      </c>
      <c r="AF131" s="34">
        <f>IF(COUNTA($A131:$Z131)=0,"",IF($AB131&lt;&gt;"",IF(COUNTIF('Guest list'!$A$3:$A$252,$AB131)&gt;0,"Code","Code not on list"),IF($AE131&lt;&gt;"","Name","No match")))</f>
        <v/>
      </c>
      <c r="AG131" s="34">
        <f>IF($AE131="","",IF(SUMPRODUCT(($AE$2:$AE$301=$AE131)*(($AD$2:$AD$301&gt;$AD131)*1+($AD$2:$AD$301=$AD131)*(ROW($AE$2:$AE$301)&gt;ROW($AE131))))=0,$AE131,""))</f>
        <v/>
      </c>
      <c r="AH131" s="34">
        <f>IF(TRIM(Settings!$B$5&amp;"")="","",IFERROR(TRIM(INDEX($A131:$Z131,MATCH(Settings!$B$5,$A$1:$Z$1,0))&amp;""),""))</f>
        <v/>
      </c>
      <c r="AI131" s="34">
        <f>IF($AH131="","",IF(UPPER($AH131)=UPPER(TRIM(Settings!$B$6&amp;"")),"Yes","No"))</f>
        <v/>
      </c>
      <c r="AJ131" s="34">
        <f>IFERROR(VALUE(IF(TRIM(Settings!$B$7&amp;"")="","",IFERROR(TRIM(INDEX($A131:$Z131,MATCH(Settings!$B$7,$A$1:$Z$1,0))&amp;""),""))),"")</f>
        <v/>
      </c>
      <c r="AK131" s="34">
        <f>IF(TRIM(Settings!$B$10&amp;"")="","",IFERROR(TRIM(INDEX($A131:$Z131,MATCH(Settings!$B$10,$A$1:$Z$1,0))&amp;""),""))</f>
        <v/>
      </c>
      <c r="AL131" s="34">
        <f>IF(TRIM(Settings!$B$9&amp;"")="","",IFERROR(TRIM(INDEX($A131:$Z131,MATCH(Settings!$B$9,$A$1:$Z$1,0))&amp;""),""))</f>
        <v/>
      </c>
      <c r="AM131" s="34">
        <f>IF(TRIM(Settings!$B$11&amp;"")="","",IFERROR(TRIM(INDEX($A131:$Z131,MATCH(Settings!$B$11,$A$1:$Z$1,0))&amp;""),""))</f>
        <v/>
      </c>
      <c r="AN131" s="34">
        <f>IF(TRIM(Settings!$B$12&amp;"")="","",IFERROR(TRIM(INDEX($A131:$Z131,MATCH(Settings!$B$12,$A$1:$Z$1,0))&amp;""),""))</f>
        <v/>
      </c>
      <c r="AO131" s="34">
        <f>IF($AI131="Yes",MAX(1+IF($AK131&lt;&gt;"",1,0),N($AJ131)+IF(UPPER(TRIM(Settings!$B$8&amp;""))="N",1,0)),IF($AI131="No",0,""))</f>
        <v/>
      </c>
    </row>
    <row r="132">
      <c r="AB132" s="34">
        <f>IF(TRIM(Settings!$B$3&amp;"")="","",IFERROR(TRIM(INDEX($A132:$Z132,MATCH(Settings!$B$3,$A$1:$Z$1,0))&amp;""),""))</f>
        <v/>
      </c>
      <c r="AC132" s="34">
        <f>IF(TRIM(Settings!$B$4&amp;"")="","",IFERROR(TRIM(INDEX($A132:$Z132,MATCH(Settings!$B$4,$A$1:$Z$1,0))&amp;""),""))</f>
        <v/>
      </c>
      <c r="AD132" s="35">
        <f>IF(COUNTA($A132:$Z132)=0,0,IFERROR((IF(ISNUMBER(INDEX($A132:$Z132,MATCH(Settings!$B$13,$A$1:$Z$1,0))),INDEX($A132:$Z132,MATCH(Settings!$B$13,$A$1:$Z$1,0)),DATE(VALUE(LEFT(IF(TRIM(Settings!$B$13&amp;"")="","",IFERROR(TRIM(INDEX($A132:$Z132,MATCH(Settings!$B$13,$A$1:$Z$1,0))&amp;""),"")),4)),VALUE(MID(IF(TRIM(Settings!$B$13&amp;"")="","",IFERROR(TRIM(INDEX($A132:$Z132,MATCH(Settings!$B$13,$A$1:$Z$1,0))&amp;""),"")),6,2)),VALUE(MID(IF(TRIM(Settings!$B$13&amp;"")="","",IFERROR(TRIM(INDEX($A132:$Z132,MATCH(Settings!$B$13,$A$1:$Z$1,0))&amp;""),"")),9,2)))+TIME(VALUE(MID(IF(TRIM(Settings!$B$13&amp;"")="","",IFERROR(TRIM(INDEX($A132:$Z132,MATCH(Settings!$B$13,$A$1:$Z$1,0))&amp;""),"")),12,2)),VALUE(MID(IF(TRIM(Settings!$B$13&amp;"")="","",IFERROR(TRIM(INDEX($A132:$Z132,MATCH(Settings!$B$13,$A$1:$Z$1,0))&amp;""),"")),15,2)),VALUE(MID(IF(TRIM(Settings!$B$13&amp;"")="","",IFERROR(TRIM(INDEX($A132:$Z132,MATCH(Settings!$B$13,$A$1:$Z$1,0))&amp;""),"")),18,2)))))*1,0))</f>
        <v/>
      </c>
      <c r="AE132" s="34">
        <f>IF(COUNTA($A132:$Z132)=0,"",IF($AB132&lt;&gt;"",$AB132,IF($AC132="","",IFERROR(INDEX('Guest list'!$A$3:$A$252,MATCH($AC132,'Guest list'!$B$3:$B$252,0))&amp;"",""))))</f>
        <v/>
      </c>
      <c r="AF132" s="34">
        <f>IF(COUNTA($A132:$Z132)=0,"",IF($AB132&lt;&gt;"",IF(COUNTIF('Guest list'!$A$3:$A$252,$AB132)&gt;0,"Code","Code not on list"),IF($AE132&lt;&gt;"","Name","No match")))</f>
        <v/>
      </c>
      <c r="AG132" s="34">
        <f>IF($AE132="","",IF(SUMPRODUCT(($AE$2:$AE$301=$AE132)*(($AD$2:$AD$301&gt;$AD132)*1+($AD$2:$AD$301=$AD132)*(ROW($AE$2:$AE$301)&gt;ROW($AE132))))=0,$AE132,""))</f>
        <v/>
      </c>
      <c r="AH132" s="34">
        <f>IF(TRIM(Settings!$B$5&amp;"")="","",IFERROR(TRIM(INDEX($A132:$Z132,MATCH(Settings!$B$5,$A$1:$Z$1,0))&amp;""),""))</f>
        <v/>
      </c>
      <c r="AI132" s="34">
        <f>IF($AH132="","",IF(UPPER($AH132)=UPPER(TRIM(Settings!$B$6&amp;"")),"Yes","No"))</f>
        <v/>
      </c>
      <c r="AJ132" s="34">
        <f>IFERROR(VALUE(IF(TRIM(Settings!$B$7&amp;"")="","",IFERROR(TRIM(INDEX($A132:$Z132,MATCH(Settings!$B$7,$A$1:$Z$1,0))&amp;""),""))),"")</f>
        <v/>
      </c>
      <c r="AK132" s="34">
        <f>IF(TRIM(Settings!$B$10&amp;"")="","",IFERROR(TRIM(INDEX($A132:$Z132,MATCH(Settings!$B$10,$A$1:$Z$1,0))&amp;""),""))</f>
        <v/>
      </c>
      <c r="AL132" s="34">
        <f>IF(TRIM(Settings!$B$9&amp;"")="","",IFERROR(TRIM(INDEX($A132:$Z132,MATCH(Settings!$B$9,$A$1:$Z$1,0))&amp;""),""))</f>
        <v/>
      </c>
      <c r="AM132" s="34">
        <f>IF(TRIM(Settings!$B$11&amp;"")="","",IFERROR(TRIM(INDEX($A132:$Z132,MATCH(Settings!$B$11,$A$1:$Z$1,0))&amp;""),""))</f>
        <v/>
      </c>
      <c r="AN132" s="34">
        <f>IF(TRIM(Settings!$B$12&amp;"")="","",IFERROR(TRIM(INDEX($A132:$Z132,MATCH(Settings!$B$12,$A$1:$Z$1,0))&amp;""),""))</f>
        <v/>
      </c>
      <c r="AO132" s="34">
        <f>IF($AI132="Yes",MAX(1+IF($AK132&lt;&gt;"",1,0),N($AJ132)+IF(UPPER(TRIM(Settings!$B$8&amp;""))="N",1,0)),IF($AI132="No",0,""))</f>
        <v/>
      </c>
    </row>
    <row r="133">
      <c r="AB133" s="34">
        <f>IF(TRIM(Settings!$B$3&amp;"")="","",IFERROR(TRIM(INDEX($A133:$Z133,MATCH(Settings!$B$3,$A$1:$Z$1,0))&amp;""),""))</f>
        <v/>
      </c>
      <c r="AC133" s="34">
        <f>IF(TRIM(Settings!$B$4&amp;"")="","",IFERROR(TRIM(INDEX($A133:$Z133,MATCH(Settings!$B$4,$A$1:$Z$1,0))&amp;""),""))</f>
        <v/>
      </c>
      <c r="AD133" s="35">
        <f>IF(COUNTA($A133:$Z133)=0,0,IFERROR((IF(ISNUMBER(INDEX($A133:$Z133,MATCH(Settings!$B$13,$A$1:$Z$1,0))),INDEX($A133:$Z133,MATCH(Settings!$B$13,$A$1:$Z$1,0)),DATE(VALUE(LEFT(IF(TRIM(Settings!$B$13&amp;"")="","",IFERROR(TRIM(INDEX($A133:$Z133,MATCH(Settings!$B$13,$A$1:$Z$1,0))&amp;""),"")),4)),VALUE(MID(IF(TRIM(Settings!$B$13&amp;"")="","",IFERROR(TRIM(INDEX($A133:$Z133,MATCH(Settings!$B$13,$A$1:$Z$1,0))&amp;""),"")),6,2)),VALUE(MID(IF(TRIM(Settings!$B$13&amp;"")="","",IFERROR(TRIM(INDEX($A133:$Z133,MATCH(Settings!$B$13,$A$1:$Z$1,0))&amp;""),"")),9,2)))+TIME(VALUE(MID(IF(TRIM(Settings!$B$13&amp;"")="","",IFERROR(TRIM(INDEX($A133:$Z133,MATCH(Settings!$B$13,$A$1:$Z$1,0))&amp;""),"")),12,2)),VALUE(MID(IF(TRIM(Settings!$B$13&amp;"")="","",IFERROR(TRIM(INDEX($A133:$Z133,MATCH(Settings!$B$13,$A$1:$Z$1,0))&amp;""),"")),15,2)),VALUE(MID(IF(TRIM(Settings!$B$13&amp;"")="","",IFERROR(TRIM(INDEX($A133:$Z133,MATCH(Settings!$B$13,$A$1:$Z$1,0))&amp;""),"")),18,2)))))*1,0))</f>
        <v/>
      </c>
      <c r="AE133" s="34">
        <f>IF(COUNTA($A133:$Z133)=0,"",IF($AB133&lt;&gt;"",$AB133,IF($AC133="","",IFERROR(INDEX('Guest list'!$A$3:$A$252,MATCH($AC133,'Guest list'!$B$3:$B$252,0))&amp;"",""))))</f>
        <v/>
      </c>
      <c r="AF133" s="34">
        <f>IF(COUNTA($A133:$Z133)=0,"",IF($AB133&lt;&gt;"",IF(COUNTIF('Guest list'!$A$3:$A$252,$AB133)&gt;0,"Code","Code not on list"),IF($AE133&lt;&gt;"","Name","No match")))</f>
        <v/>
      </c>
      <c r="AG133" s="34">
        <f>IF($AE133="","",IF(SUMPRODUCT(($AE$2:$AE$301=$AE133)*(($AD$2:$AD$301&gt;$AD133)*1+($AD$2:$AD$301=$AD133)*(ROW($AE$2:$AE$301)&gt;ROW($AE133))))=0,$AE133,""))</f>
        <v/>
      </c>
      <c r="AH133" s="34">
        <f>IF(TRIM(Settings!$B$5&amp;"")="","",IFERROR(TRIM(INDEX($A133:$Z133,MATCH(Settings!$B$5,$A$1:$Z$1,0))&amp;""),""))</f>
        <v/>
      </c>
      <c r="AI133" s="34">
        <f>IF($AH133="","",IF(UPPER($AH133)=UPPER(TRIM(Settings!$B$6&amp;"")),"Yes","No"))</f>
        <v/>
      </c>
      <c r="AJ133" s="34">
        <f>IFERROR(VALUE(IF(TRIM(Settings!$B$7&amp;"")="","",IFERROR(TRIM(INDEX($A133:$Z133,MATCH(Settings!$B$7,$A$1:$Z$1,0))&amp;""),""))),"")</f>
        <v/>
      </c>
      <c r="AK133" s="34">
        <f>IF(TRIM(Settings!$B$10&amp;"")="","",IFERROR(TRIM(INDEX($A133:$Z133,MATCH(Settings!$B$10,$A$1:$Z$1,0))&amp;""),""))</f>
        <v/>
      </c>
      <c r="AL133" s="34">
        <f>IF(TRIM(Settings!$B$9&amp;"")="","",IFERROR(TRIM(INDEX($A133:$Z133,MATCH(Settings!$B$9,$A$1:$Z$1,0))&amp;""),""))</f>
        <v/>
      </c>
      <c r="AM133" s="34">
        <f>IF(TRIM(Settings!$B$11&amp;"")="","",IFERROR(TRIM(INDEX($A133:$Z133,MATCH(Settings!$B$11,$A$1:$Z$1,0))&amp;""),""))</f>
        <v/>
      </c>
      <c r="AN133" s="34">
        <f>IF(TRIM(Settings!$B$12&amp;"")="","",IFERROR(TRIM(INDEX($A133:$Z133,MATCH(Settings!$B$12,$A$1:$Z$1,0))&amp;""),""))</f>
        <v/>
      </c>
      <c r="AO133" s="34">
        <f>IF($AI133="Yes",MAX(1+IF($AK133&lt;&gt;"",1,0),N($AJ133)+IF(UPPER(TRIM(Settings!$B$8&amp;""))="N",1,0)),IF($AI133="No",0,""))</f>
        <v/>
      </c>
    </row>
    <row r="134">
      <c r="AB134" s="34">
        <f>IF(TRIM(Settings!$B$3&amp;"")="","",IFERROR(TRIM(INDEX($A134:$Z134,MATCH(Settings!$B$3,$A$1:$Z$1,0))&amp;""),""))</f>
        <v/>
      </c>
      <c r="AC134" s="34">
        <f>IF(TRIM(Settings!$B$4&amp;"")="","",IFERROR(TRIM(INDEX($A134:$Z134,MATCH(Settings!$B$4,$A$1:$Z$1,0))&amp;""),""))</f>
        <v/>
      </c>
      <c r="AD134" s="35">
        <f>IF(COUNTA($A134:$Z134)=0,0,IFERROR((IF(ISNUMBER(INDEX($A134:$Z134,MATCH(Settings!$B$13,$A$1:$Z$1,0))),INDEX($A134:$Z134,MATCH(Settings!$B$13,$A$1:$Z$1,0)),DATE(VALUE(LEFT(IF(TRIM(Settings!$B$13&amp;"")="","",IFERROR(TRIM(INDEX($A134:$Z134,MATCH(Settings!$B$13,$A$1:$Z$1,0))&amp;""),"")),4)),VALUE(MID(IF(TRIM(Settings!$B$13&amp;"")="","",IFERROR(TRIM(INDEX($A134:$Z134,MATCH(Settings!$B$13,$A$1:$Z$1,0))&amp;""),"")),6,2)),VALUE(MID(IF(TRIM(Settings!$B$13&amp;"")="","",IFERROR(TRIM(INDEX($A134:$Z134,MATCH(Settings!$B$13,$A$1:$Z$1,0))&amp;""),"")),9,2)))+TIME(VALUE(MID(IF(TRIM(Settings!$B$13&amp;"")="","",IFERROR(TRIM(INDEX($A134:$Z134,MATCH(Settings!$B$13,$A$1:$Z$1,0))&amp;""),"")),12,2)),VALUE(MID(IF(TRIM(Settings!$B$13&amp;"")="","",IFERROR(TRIM(INDEX($A134:$Z134,MATCH(Settings!$B$13,$A$1:$Z$1,0))&amp;""),"")),15,2)),VALUE(MID(IF(TRIM(Settings!$B$13&amp;"")="","",IFERROR(TRIM(INDEX($A134:$Z134,MATCH(Settings!$B$13,$A$1:$Z$1,0))&amp;""),"")),18,2)))))*1,0))</f>
        <v/>
      </c>
      <c r="AE134" s="34">
        <f>IF(COUNTA($A134:$Z134)=0,"",IF($AB134&lt;&gt;"",$AB134,IF($AC134="","",IFERROR(INDEX('Guest list'!$A$3:$A$252,MATCH($AC134,'Guest list'!$B$3:$B$252,0))&amp;"",""))))</f>
        <v/>
      </c>
      <c r="AF134" s="34">
        <f>IF(COUNTA($A134:$Z134)=0,"",IF($AB134&lt;&gt;"",IF(COUNTIF('Guest list'!$A$3:$A$252,$AB134)&gt;0,"Code","Code not on list"),IF($AE134&lt;&gt;"","Name","No match")))</f>
        <v/>
      </c>
      <c r="AG134" s="34">
        <f>IF($AE134="","",IF(SUMPRODUCT(($AE$2:$AE$301=$AE134)*(($AD$2:$AD$301&gt;$AD134)*1+($AD$2:$AD$301=$AD134)*(ROW($AE$2:$AE$301)&gt;ROW($AE134))))=0,$AE134,""))</f>
        <v/>
      </c>
      <c r="AH134" s="34">
        <f>IF(TRIM(Settings!$B$5&amp;"")="","",IFERROR(TRIM(INDEX($A134:$Z134,MATCH(Settings!$B$5,$A$1:$Z$1,0))&amp;""),""))</f>
        <v/>
      </c>
      <c r="AI134" s="34">
        <f>IF($AH134="","",IF(UPPER($AH134)=UPPER(TRIM(Settings!$B$6&amp;"")),"Yes","No"))</f>
        <v/>
      </c>
      <c r="AJ134" s="34">
        <f>IFERROR(VALUE(IF(TRIM(Settings!$B$7&amp;"")="","",IFERROR(TRIM(INDEX($A134:$Z134,MATCH(Settings!$B$7,$A$1:$Z$1,0))&amp;""),""))),"")</f>
        <v/>
      </c>
      <c r="AK134" s="34">
        <f>IF(TRIM(Settings!$B$10&amp;"")="","",IFERROR(TRIM(INDEX($A134:$Z134,MATCH(Settings!$B$10,$A$1:$Z$1,0))&amp;""),""))</f>
        <v/>
      </c>
      <c r="AL134" s="34">
        <f>IF(TRIM(Settings!$B$9&amp;"")="","",IFERROR(TRIM(INDEX($A134:$Z134,MATCH(Settings!$B$9,$A$1:$Z$1,0))&amp;""),""))</f>
        <v/>
      </c>
      <c r="AM134" s="34">
        <f>IF(TRIM(Settings!$B$11&amp;"")="","",IFERROR(TRIM(INDEX($A134:$Z134,MATCH(Settings!$B$11,$A$1:$Z$1,0))&amp;""),""))</f>
        <v/>
      </c>
      <c r="AN134" s="34">
        <f>IF(TRIM(Settings!$B$12&amp;"")="","",IFERROR(TRIM(INDEX($A134:$Z134,MATCH(Settings!$B$12,$A$1:$Z$1,0))&amp;""),""))</f>
        <v/>
      </c>
      <c r="AO134" s="34">
        <f>IF($AI134="Yes",MAX(1+IF($AK134&lt;&gt;"",1,0),N($AJ134)+IF(UPPER(TRIM(Settings!$B$8&amp;""))="N",1,0)),IF($AI134="No",0,""))</f>
        <v/>
      </c>
    </row>
    <row r="135">
      <c r="AB135" s="34">
        <f>IF(TRIM(Settings!$B$3&amp;"")="","",IFERROR(TRIM(INDEX($A135:$Z135,MATCH(Settings!$B$3,$A$1:$Z$1,0))&amp;""),""))</f>
        <v/>
      </c>
      <c r="AC135" s="34">
        <f>IF(TRIM(Settings!$B$4&amp;"")="","",IFERROR(TRIM(INDEX($A135:$Z135,MATCH(Settings!$B$4,$A$1:$Z$1,0))&amp;""),""))</f>
        <v/>
      </c>
      <c r="AD135" s="35">
        <f>IF(COUNTA($A135:$Z135)=0,0,IFERROR((IF(ISNUMBER(INDEX($A135:$Z135,MATCH(Settings!$B$13,$A$1:$Z$1,0))),INDEX($A135:$Z135,MATCH(Settings!$B$13,$A$1:$Z$1,0)),DATE(VALUE(LEFT(IF(TRIM(Settings!$B$13&amp;"")="","",IFERROR(TRIM(INDEX($A135:$Z135,MATCH(Settings!$B$13,$A$1:$Z$1,0))&amp;""),"")),4)),VALUE(MID(IF(TRIM(Settings!$B$13&amp;"")="","",IFERROR(TRIM(INDEX($A135:$Z135,MATCH(Settings!$B$13,$A$1:$Z$1,0))&amp;""),"")),6,2)),VALUE(MID(IF(TRIM(Settings!$B$13&amp;"")="","",IFERROR(TRIM(INDEX($A135:$Z135,MATCH(Settings!$B$13,$A$1:$Z$1,0))&amp;""),"")),9,2)))+TIME(VALUE(MID(IF(TRIM(Settings!$B$13&amp;"")="","",IFERROR(TRIM(INDEX($A135:$Z135,MATCH(Settings!$B$13,$A$1:$Z$1,0))&amp;""),"")),12,2)),VALUE(MID(IF(TRIM(Settings!$B$13&amp;"")="","",IFERROR(TRIM(INDEX($A135:$Z135,MATCH(Settings!$B$13,$A$1:$Z$1,0))&amp;""),"")),15,2)),VALUE(MID(IF(TRIM(Settings!$B$13&amp;"")="","",IFERROR(TRIM(INDEX($A135:$Z135,MATCH(Settings!$B$13,$A$1:$Z$1,0))&amp;""),"")),18,2)))))*1,0))</f>
        <v/>
      </c>
      <c r="AE135" s="34">
        <f>IF(COUNTA($A135:$Z135)=0,"",IF($AB135&lt;&gt;"",$AB135,IF($AC135="","",IFERROR(INDEX('Guest list'!$A$3:$A$252,MATCH($AC135,'Guest list'!$B$3:$B$252,0))&amp;"",""))))</f>
        <v/>
      </c>
      <c r="AF135" s="34">
        <f>IF(COUNTA($A135:$Z135)=0,"",IF($AB135&lt;&gt;"",IF(COUNTIF('Guest list'!$A$3:$A$252,$AB135)&gt;0,"Code","Code not on list"),IF($AE135&lt;&gt;"","Name","No match")))</f>
        <v/>
      </c>
      <c r="AG135" s="34">
        <f>IF($AE135="","",IF(SUMPRODUCT(($AE$2:$AE$301=$AE135)*(($AD$2:$AD$301&gt;$AD135)*1+($AD$2:$AD$301=$AD135)*(ROW($AE$2:$AE$301)&gt;ROW($AE135))))=0,$AE135,""))</f>
        <v/>
      </c>
      <c r="AH135" s="34">
        <f>IF(TRIM(Settings!$B$5&amp;"")="","",IFERROR(TRIM(INDEX($A135:$Z135,MATCH(Settings!$B$5,$A$1:$Z$1,0))&amp;""),""))</f>
        <v/>
      </c>
      <c r="AI135" s="34">
        <f>IF($AH135="","",IF(UPPER($AH135)=UPPER(TRIM(Settings!$B$6&amp;"")),"Yes","No"))</f>
        <v/>
      </c>
      <c r="AJ135" s="34">
        <f>IFERROR(VALUE(IF(TRIM(Settings!$B$7&amp;"")="","",IFERROR(TRIM(INDEX($A135:$Z135,MATCH(Settings!$B$7,$A$1:$Z$1,0))&amp;""),""))),"")</f>
        <v/>
      </c>
      <c r="AK135" s="34">
        <f>IF(TRIM(Settings!$B$10&amp;"")="","",IFERROR(TRIM(INDEX($A135:$Z135,MATCH(Settings!$B$10,$A$1:$Z$1,0))&amp;""),""))</f>
        <v/>
      </c>
      <c r="AL135" s="34">
        <f>IF(TRIM(Settings!$B$9&amp;"")="","",IFERROR(TRIM(INDEX($A135:$Z135,MATCH(Settings!$B$9,$A$1:$Z$1,0))&amp;""),""))</f>
        <v/>
      </c>
      <c r="AM135" s="34">
        <f>IF(TRIM(Settings!$B$11&amp;"")="","",IFERROR(TRIM(INDEX($A135:$Z135,MATCH(Settings!$B$11,$A$1:$Z$1,0))&amp;""),""))</f>
        <v/>
      </c>
      <c r="AN135" s="34">
        <f>IF(TRIM(Settings!$B$12&amp;"")="","",IFERROR(TRIM(INDEX($A135:$Z135,MATCH(Settings!$B$12,$A$1:$Z$1,0))&amp;""),""))</f>
        <v/>
      </c>
      <c r="AO135" s="34">
        <f>IF($AI135="Yes",MAX(1+IF($AK135&lt;&gt;"",1,0),N($AJ135)+IF(UPPER(TRIM(Settings!$B$8&amp;""))="N",1,0)),IF($AI135="No",0,""))</f>
        <v/>
      </c>
    </row>
    <row r="136">
      <c r="AB136" s="34">
        <f>IF(TRIM(Settings!$B$3&amp;"")="","",IFERROR(TRIM(INDEX($A136:$Z136,MATCH(Settings!$B$3,$A$1:$Z$1,0))&amp;""),""))</f>
        <v/>
      </c>
      <c r="AC136" s="34">
        <f>IF(TRIM(Settings!$B$4&amp;"")="","",IFERROR(TRIM(INDEX($A136:$Z136,MATCH(Settings!$B$4,$A$1:$Z$1,0))&amp;""),""))</f>
        <v/>
      </c>
      <c r="AD136" s="35">
        <f>IF(COUNTA($A136:$Z136)=0,0,IFERROR((IF(ISNUMBER(INDEX($A136:$Z136,MATCH(Settings!$B$13,$A$1:$Z$1,0))),INDEX($A136:$Z136,MATCH(Settings!$B$13,$A$1:$Z$1,0)),DATE(VALUE(LEFT(IF(TRIM(Settings!$B$13&amp;"")="","",IFERROR(TRIM(INDEX($A136:$Z136,MATCH(Settings!$B$13,$A$1:$Z$1,0))&amp;""),"")),4)),VALUE(MID(IF(TRIM(Settings!$B$13&amp;"")="","",IFERROR(TRIM(INDEX($A136:$Z136,MATCH(Settings!$B$13,$A$1:$Z$1,0))&amp;""),"")),6,2)),VALUE(MID(IF(TRIM(Settings!$B$13&amp;"")="","",IFERROR(TRIM(INDEX($A136:$Z136,MATCH(Settings!$B$13,$A$1:$Z$1,0))&amp;""),"")),9,2)))+TIME(VALUE(MID(IF(TRIM(Settings!$B$13&amp;"")="","",IFERROR(TRIM(INDEX($A136:$Z136,MATCH(Settings!$B$13,$A$1:$Z$1,0))&amp;""),"")),12,2)),VALUE(MID(IF(TRIM(Settings!$B$13&amp;"")="","",IFERROR(TRIM(INDEX($A136:$Z136,MATCH(Settings!$B$13,$A$1:$Z$1,0))&amp;""),"")),15,2)),VALUE(MID(IF(TRIM(Settings!$B$13&amp;"")="","",IFERROR(TRIM(INDEX($A136:$Z136,MATCH(Settings!$B$13,$A$1:$Z$1,0))&amp;""),"")),18,2)))))*1,0))</f>
        <v/>
      </c>
      <c r="AE136" s="34">
        <f>IF(COUNTA($A136:$Z136)=0,"",IF($AB136&lt;&gt;"",$AB136,IF($AC136="","",IFERROR(INDEX('Guest list'!$A$3:$A$252,MATCH($AC136,'Guest list'!$B$3:$B$252,0))&amp;"",""))))</f>
        <v/>
      </c>
      <c r="AF136" s="34">
        <f>IF(COUNTA($A136:$Z136)=0,"",IF($AB136&lt;&gt;"",IF(COUNTIF('Guest list'!$A$3:$A$252,$AB136)&gt;0,"Code","Code not on list"),IF($AE136&lt;&gt;"","Name","No match")))</f>
        <v/>
      </c>
      <c r="AG136" s="34">
        <f>IF($AE136="","",IF(SUMPRODUCT(($AE$2:$AE$301=$AE136)*(($AD$2:$AD$301&gt;$AD136)*1+($AD$2:$AD$301=$AD136)*(ROW($AE$2:$AE$301)&gt;ROW($AE136))))=0,$AE136,""))</f>
        <v/>
      </c>
      <c r="AH136" s="34">
        <f>IF(TRIM(Settings!$B$5&amp;"")="","",IFERROR(TRIM(INDEX($A136:$Z136,MATCH(Settings!$B$5,$A$1:$Z$1,0))&amp;""),""))</f>
        <v/>
      </c>
      <c r="AI136" s="34">
        <f>IF($AH136="","",IF(UPPER($AH136)=UPPER(TRIM(Settings!$B$6&amp;"")),"Yes","No"))</f>
        <v/>
      </c>
      <c r="AJ136" s="34">
        <f>IFERROR(VALUE(IF(TRIM(Settings!$B$7&amp;"")="","",IFERROR(TRIM(INDEX($A136:$Z136,MATCH(Settings!$B$7,$A$1:$Z$1,0))&amp;""),""))),"")</f>
        <v/>
      </c>
      <c r="AK136" s="34">
        <f>IF(TRIM(Settings!$B$10&amp;"")="","",IFERROR(TRIM(INDEX($A136:$Z136,MATCH(Settings!$B$10,$A$1:$Z$1,0))&amp;""),""))</f>
        <v/>
      </c>
      <c r="AL136" s="34">
        <f>IF(TRIM(Settings!$B$9&amp;"")="","",IFERROR(TRIM(INDEX($A136:$Z136,MATCH(Settings!$B$9,$A$1:$Z$1,0))&amp;""),""))</f>
        <v/>
      </c>
      <c r="AM136" s="34">
        <f>IF(TRIM(Settings!$B$11&amp;"")="","",IFERROR(TRIM(INDEX($A136:$Z136,MATCH(Settings!$B$11,$A$1:$Z$1,0))&amp;""),""))</f>
        <v/>
      </c>
      <c r="AN136" s="34">
        <f>IF(TRIM(Settings!$B$12&amp;"")="","",IFERROR(TRIM(INDEX($A136:$Z136,MATCH(Settings!$B$12,$A$1:$Z$1,0))&amp;""),""))</f>
        <v/>
      </c>
      <c r="AO136" s="34">
        <f>IF($AI136="Yes",MAX(1+IF($AK136&lt;&gt;"",1,0),N($AJ136)+IF(UPPER(TRIM(Settings!$B$8&amp;""))="N",1,0)),IF($AI136="No",0,""))</f>
        <v/>
      </c>
    </row>
    <row r="137">
      <c r="AB137" s="34">
        <f>IF(TRIM(Settings!$B$3&amp;"")="","",IFERROR(TRIM(INDEX($A137:$Z137,MATCH(Settings!$B$3,$A$1:$Z$1,0))&amp;""),""))</f>
        <v/>
      </c>
      <c r="AC137" s="34">
        <f>IF(TRIM(Settings!$B$4&amp;"")="","",IFERROR(TRIM(INDEX($A137:$Z137,MATCH(Settings!$B$4,$A$1:$Z$1,0))&amp;""),""))</f>
        <v/>
      </c>
      <c r="AD137" s="35">
        <f>IF(COUNTA($A137:$Z137)=0,0,IFERROR((IF(ISNUMBER(INDEX($A137:$Z137,MATCH(Settings!$B$13,$A$1:$Z$1,0))),INDEX($A137:$Z137,MATCH(Settings!$B$13,$A$1:$Z$1,0)),DATE(VALUE(LEFT(IF(TRIM(Settings!$B$13&amp;"")="","",IFERROR(TRIM(INDEX($A137:$Z137,MATCH(Settings!$B$13,$A$1:$Z$1,0))&amp;""),"")),4)),VALUE(MID(IF(TRIM(Settings!$B$13&amp;"")="","",IFERROR(TRIM(INDEX($A137:$Z137,MATCH(Settings!$B$13,$A$1:$Z$1,0))&amp;""),"")),6,2)),VALUE(MID(IF(TRIM(Settings!$B$13&amp;"")="","",IFERROR(TRIM(INDEX($A137:$Z137,MATCH(Settings!$B$13,$A$1:$Z$1,0))&amp;""),"")),9,2)))+TIME(VALUE(MID(IF(TRIM(Settings!$B$13&amp;"")="","",IFERROR(TRIM(INDEX($A137:$Z137,MATCH(Settings!$B$13,$A$1:$Z$1,0))&amp;""),"")),12,2)),VALUE(MID(IF(TRIM(Settings!$B$13&amp;"")="","",IFERROR(TRIM(INDEX($A137:$Z137,MATCH(Settings!$B$13,$A$1:$Z$1,0))&amp;""),"")),15,2)),VALUE(MID(IF(TRIM(Settings!$B$13&amp;"")="","",IFERROR(TRIM(INDEX($A137:$Z137,MATCH(Settings!$B$13,$A$1:$Z$1,0))&amp;""),"")),18,2)))))*1,0))</f>
        <v/>
      </c>
      <c r="AE137" s="34">
        <f>IF(COUNTA($A137:$Z137)=0,"",IF($AB137&lt;&gt;"",$AB137,IF($AC137="","",IFERROR(INDEX('Guest list'!$A$3:$A$252,MATCH($AC137,'Guest list'!$B$3:$B$252,0))&amp;"",""))))</f>
        <v/>
      </c>
      <c r="AF137" s="34">
        <f>IF(COUNTA($A137:$Z137)=0,"",IF($AB137&lt;&gt;"",IF(COUNTIF('Guest list'!$A$3:$A$252,$AB137)&gt;0,"Code","Code not on list"),IF($AE137&lt;&gt;"","Name","No match")))</f>
        <v/>
      </c>
      <c r="AG137" s="34">
        <f>IF($AE137="","",IF(SUMPRODUCT(($AE$2:$AE$301=$AE137)*(($AD$2:$AD$301&gt;$AD137)*1+($AD$2:$AD$301=$AD137)*(ROW($AE$2:$AE$301)&gt;ROW($AE137))))=0,$AE137,""))</f>
        <v/>
      </c>
      <c r="AH137" s="34">
        <f>IF(TRIM(Settings!$B$5&amp;"")="","",IFERROR(TRIM(INDEX($A137:$Z137,MATCH(Settings!$B$5,$A$1:$Z$1,0))&amp;""),""))</f>
        <v/>
      </c>
      <c r="AI137" s="34">
        <f>IF($AH137="","",IF(UPPER($AH137)=UPPER(TRIM(Settings!$B$6&amp;"")),"Yes","No"))</f>
        <v/>
      </c>
      <c r="AJ137" s="34">
        <f>IFERROR(VALUE(IF(TRIM(Settings!$B$7&amp;"")="","",IFERROR(TRIM(INDEX($A137:$Z137,MATCH(Settings!$B$7,$A$1:$Z$1,0))&amp;""),""))),"")</f>
        <v/>
      </c>
      <c r="AK137" s="34">
        <f>IF(TRIM(Settings!$B$10&amp;"")="","",IFERROR(TRIM(INDEX($A137:$Z137,MATCH(Settings!$B$10,$A$1:$Z$1,0))&amp;""),""))</f>
        <v/>
      </c>
      <c r="AL137" s="34">
        <f>IF(TRIM(Settings!$B$9&amp;"")="","",IFERROR(TRIM(INDEX($A137:$Z137,MATCH(Settings!$B$9,$A$1:$Z$1,0))&amp;""),""))</f>
        <v/>
      </c>
      <c r="AM137" s="34">
        <f>IF(TRIM(Settings!$B$11&amp;"")="","",IFERROR(TRIM(INDEX($A137:$Z137,MATCH(Settings!$B$11,$A$1:$Z$1,0))&amp;""),""))</f>
        <v/>
      </c>
      <c r="AN137" s="34">
        <f>IF(TRIM(Settings!$B$12&amp;"")="","",IFERROR(TRIM(INDEX($A137:$Z137,MATCH(Settings!$B$12,$A$1:$Z$1,0))&amp;""),""))</f>
        <v/>
      </c>
      <c r="AO137" s="34">
        <f>IF($AI137="Yes",MAX(1+IF($AK137&lt;&gt;"",1,0),N($AJ137)+IF(UPPER(TRIM(Settings!$B$8&amp;""))="N",1,0)),IF($AI137="No",0,""))</f>
        <v/>
      </c>
    </row>
    <row r="138">
      <c r="AB138" s="34">
        <f>IF(TRIM(Settings!$B$3&amp;"")="","",IFERROR(TRIM(INDEX($A138:$Z138,MATCH(Settings!$B$3,$A$1:$Z$1,0))&amp;""),""))</f>
        <v/>
      </c>
      <c r="AC138" s="34">
        <f>IF(TRIM(Settings!$B$4&amp;"")="","",IFERROR(TRIM(INDEX($A138:$Z138,MATCH(Settings!$B$4,$A$1:$Z$1,0))&amp;""),""))</f>
        <v/>
      </c>
      <c r="AD138" s="35">
        <f>IF(COUNTA($A138:$Z138)=0,0,IFERROR((IF(ISNUMBER(INDEX($A138:$Z138,MATCH(Settings!$B$13,$A$1:$Z$1,0))),INDEX($A138:$Z138,MATCH(Settings!$B$13,$A$1:$Z$1,0)),DATE(VALUE(LEFT(IF(TRIM(Settings!$B$13&amp;"")="","",IFERROR(TRIM(INDEX($A138:$Z138,MATCH(Settings!$B$13,$A$1:$Z$1,0))&amp;""),"")),4)),VALUE(MID(IF(TRIM(Settings!$B$13&amp;"")="","",IFERROR(TRIM(INDEX($A138:$Z138,MATCH(Settings!$B$13,$A$1:$Z$1,0))&amp;""),"")),6,2)),VALUE(MID(IF(TRIM(Settings!$B$13&amp;"")="","",IFERROR(TRIM(INDEX($A138:$Z138,MATCH(Settings!$B$13,$A$1:$Z$1,0))&amp;""),"")),9,2)))+TIME(VALUE(MID(IF(TRIM(Settings!$B$13&amp;"")="","",IFERROR(TRIM(INDEX($A138:$Z138,MATCH(Settings!$B$13,$A$1:$Z$1,0))&amp;""),"")),12,2)),VALUE(MID(IF(TRIM(Settings!$B$13&amp;"")="","",IFERROR(TRIM(INDEX($A138:$Z138,MATCH(Settings!$B$13,$A$1:$Z$1,0))&amp;""),"")),15,2)),VALUE(MID(IF(TRIM(Settings!$B$13&amp;"")="","",IFERROR(TRIM(INDEX($A138:$Z138,MATCH(Settings!$B$13,$A$1:$Z$1,0))&amp;""),"")),18,2)))))*1,0))</f>
        <v/>
      </c>
      <c r="AE138" s="34">
        <f>IF(COUNTA($A138:$Z138)=0,"",IF($AB138&lt;&gt;"",$AB138,IF($AC138="","",IFERROR(INDEX('Guest list'!$A$3:$A$252,MATCH($AC138,'Guest list'!$B$3:$B$252,0))&amp;"",""))))</f>
        <v/>
      </c>
      <c r="AF138" s="34">
        <f>IF(COUNTA($A138:$Z138)=0,"",IF($AB138&lt;&gt;"",IF(COUNTIF('Guest list'!$A$3:$A$252,$AB138)&gt;0,"Code","Code not on list"),IF($AE138&lt;&gt;"","Name","No match")))</f>
        <v/>
      </c>
      <c r="AG138" s="34">
        <f>IF($AE138="","",IF(SUMPRODUCT(($AE$2:$AE$301=$AE138)*(($AD$2:$AD$301&gt;$AD138)*1+($AD$2:$AD$301=$AD138)*(ROW($AE$2:$AE$301)&gt;ROW($AE138))))=0,$AE138,""))</f>
        <v/>
      </c>
      <c r="AH138" s="34">
        <f>IF(TRIM(Settings!$B$5&amp;"")="","",IFERROR(TRIM(INDEX($A138:$Z138,MATCH(Settings!$B$5,$A$1:$Z$1,0))&amp;""),""))</f>
        <v/>
      </c>
      <c r="AI138" s="34">
        <f>IF($AH138="","",IF(UPPER($AH138)=UPPER(TRIM(Settings!$B$6&amp;"")),"Yes","No"))</f>
        <v/>
      </c>
      <c r="AJ138" s="34">
        <f>IFERROR(VALUE(IF(TRIM(Settings!$B$7&amp;"")="","",IFERROR(TRIM(INDEX($A138:$Z138,MATCH(Settings!$B$7,$A$1:$Z$1,0))&amp;""),""))),"")</f>
        <v/>
      </c>
      <c r="AK138" s="34">
        <f>IF(TRIM(Settings!$B$10&amp;"")="","",IFERROR(TRIM(INDEX($A138:$Z138,MATCH(Settings!$B$10,$A$1:$Z$1,0))&amp;""),""))</f>
        <v/>
      </c>
      <c r="AL138" s="34">
        <f>IF(TRIM(Settings!$B$9&amp;"")="","",IFERROR(TRIM(INDEX($A138:$Z138,MATCH(Settings!$B$9,$A$1:$Z$1,0))&amp;""),""))</f>
        <v/>
      </c>
      <c r="AM138" s="34">
        <f>IF(TRIM(Settings!$B$11&amp;"")="","",IFERROR(TRIM(INDEX($A138:$Z138,MATCH(Settings!$B$11,$A$1:$Z$1,0))&amp;""),""))</f>
        <v/>
      </c>
      <c r="AN138" s="34">
        <f>IF(TRIM(Settings!$B$12&amp;"")="","",IFERROR(TRIM(INDEX($A138:$Z138,MATCH(Settings!$B$12,$A$1:$Z$1,0))&amp;""),""))</f>
        <v/>
      </c>
      <c r="AO138" s="34">
        <f>IF($AI138="Yes",MAX(1+IF($AK138&lt;&gt;"",1,0),N($AJ138)+IF(UPPER(TRIM(Settings!$B$8&amp;""))="N",1,0)),IF($AI138="No",0,""))</f>
        <v/>
      </c>
    </row>
    <row r="139">
      <c r="AB139" s="34">
        <f>IF(TRIM(Settings!$B$3&amp;"")="","",IFERROR(TRIM(INDEX($A139:$Z139,MATCH(Settings!$B$3,$A$1:$Z$1,0))&amp;""),""))</f>
        <v/>
      </c>
      <c r="AC139" s="34">
        <f>IF(TRIM(Settings!$B$4&amp;"")="","",IFERROR(TRIM(INDEX($A139:$Z139,MATCH(Settings!$B$4,$A$1:$Z$1,0))&amp;""),""))</f>
        <v/>
      </c>
      <c r="AD139" s="35">
        <f>IF(COUNTA($A139:$Z139)=0,0,IFERROR((IF(ISNUMBER(INDEX($A139:$Z139,MATCH(Settings!$B$13,$A$1:$Z$1,0))),INDEX($A139:$Z139,MATCH(Settings!$B$13,$A$1:$Z$1,0)),DATE(VALUE(LEFT(IF(TRIM(Settings!$B$13&amp;"")="","",IFERROR(TRIM(INDEX($A139:$Z139,MATCH(Settings!$B$13,$A$1:$Z$1,0))&amp;""),"")),4)),VALUE(MID(IF(TRIM(Settings!$B$13&amp;"")="","",IFERROR(TRIM(INDEX($A139:$Z139,MATCH(Settings!$B$13,$A$1:$Z$1,0))&amp;""),"")),6,2)),VALUE(MID(IF(TRIM(Settings!$B$13&amp;"")="","",IFERROR(TRIM(INDEX($A139:$Z139,MATCH(Settings!$B$13,$A$1:$Z$1,0))&amp;""),"")),9,2)))+TIME(VALUE(MID(IF(TRIM(Settings!$B$13&amp;"")="","",IFERROR(TRIM(INDEX($A139:$Z139,MATCH(Settings!$B$13,$A$1:$Z$1,0))&amp;""),"")),12,2)),VALUE(MID(IF(TRIM(Settings!$B$13&amp;"")="","",IFERROR(TRIM(INDEX($A139:$Z139,MATCH(Settings!$B$13,$A$1:$Z$1,0))&amp;""),"")),15,2)),VALUE(MID(IF(TRIM(Settings!$B$13&amp;"")="","",IFERROR(TRIM(INDEX($A139:$Z139,MATCH(Settings!$B$13,$A$1:$Z$1,0))&amp;""),"")),18,2)))))*1,0))</f>
        <v/>
      </c>
      <c r="AE139" s="34">
        <f>IF(COUNTA($A139:$Z139)=0,"",IF($AB139&lt;&gt;"",$AB139,IF($AC139="","",IFERROR(INDEX('Guest list'!$A$3:$A$252,MATCH($AC139,'Guest list'!$B$3:$B$252,0))&amp;"",""))))</f>
        <v/>
      </c>
      <c r="AF139" s="34">
        <f>IF(COUNTA($A139:$Z139)=0,"",IF($AB139&lt;&gt;"",IF(COUNTIF('Guest list'!$A$3:$A$252,$AB139)&gt;0,"Code","Code not on list"),IF($AE139&lt;&gt;"","Name","No match")))</f>
        <v/>
      </c>
      <c r="AG139" s="34">
        <f>IF($AE139="","",IF(SUMPRODUCT(($AE$2:$AE$301=$AE139)*(($AD$2:$AD$301&gt;$AD139)*1+($AD$2:$AD$301=$AD139)*(ROW($AE$2:$AE$301)&gt;ROW($AE139))))=0,$AE139,""))</f>
        <v/>
      </c>
      <c r="AH139" s="34">
        <f>IF(TRIM(Settings!$B$5&amp;"")="","",IFERROR(TRIM(INDEX($A139:$Z139,MATCH(Settings!$B$5,$A$1:$Z$1,0))&amp;""),""))</f>
        <v/>
      </c>
      <c r="AI139" s="34">
        <f>IF($AH139="","",IF(UPPER($AH139)=UPPER(TRIM(Settings!$B$6&amp;"")),"Yes","No"))</f>
        <v/>
      </c>
      <c r="AJ139" s="34">
        <f>IFERROR(VALUE(IF(TRIM(Settings!$B$7&amp;"")="","",IFERROR(TRIM(INDEX($A139:$Z139,MATCH(Settings!$B$7,$A$1:$Z$1,0))&amp;""),""))),"")</f>
        <v/>
      </c>
      <c r="AK139" s="34">
        <f>IF(TRIM(Settings!$B$10&amp;"")="","",IFERROR(TRIM(INDEX($A139:$Z139,MATCH(Settings!$B$10,$A$1:$Z$1,0))&amp;""),""))</f>
        <v/>
      </c>
      <c r="AL139" s="34">
        <f>IF(TRIM(Settings!$B$9&amp;"")="","",IFERROR(TRIM(INDEX($A139:$Z139,MATCH(Settings!$B$9,$A$1:$Z$1,0))&amp;""),""))</f>
        <v/>
      </c>
      <c r="AM139" s="34">
        <f>IF(TRIM(Settings!$B$11&amp;"")="","",IFERROR(TRIM(INDEX($A139:$Z139,MATCH(Settings!$B$11,$A$1:$Z$1,0))&amp;""),""))</f>
        <v/>
      </c>
      <c r="AN139" s="34">
        <f>IF(TRIM(Settings!$B$12&amp;"")="","",IFERROR(TRIM(INDEX($A139:$Z139,MATCH(Settings!$B$12,$A$1:$Z$1,0))&amp;""),""))</f>
        <v/>
      </c>
      <c r="AO139" s="34">
        <f>IF($AI139="Yes",MAX(1+IF($AK139&lt;&gt;"",1,0),N($AJ139)+IF(UPPER(TRIM(Settings!$B$8&amp;""))="N",1,0)),IF($AI139="No",0,""))</f>
        <v/>
      </c>
    </row>
    <row r="140">
      <c r="AB140" s="34">
        <f>IF(TRIM(Settings!$B$3&amp;"")="","",IFERROR(TRIM(INDEX($A140:$Z140,MATCH(Settings!$B$3,$A$1:$Z$1,0))&amp;""),""))</f>
        <v/>
      </c>
      <c r="AC140" s="34">
        <f>IF(TRIM(Settings!$B$4&amp;"")="","",IFERROR(TRIM(INDEX($A140:$Z140,MATCH(Settings!$B$4,$A$1:$Z$1,0))&amp;""),""))</f>
        <v/>
      </c>
      <c r="AD140" s="35">
        <f>IF(COUNTA($A140:$Z140)=0,0,IFERROR((IF(ISNUMBER(INDEX($A140:$Z140,MATCH(Settings!$B$13,$A$1:$Z$1,0))),INDEX($A140:$Z140,MATCH(Settings!$B$13,$A$1:$Z$1,0)),DATE(VALUE(LEFT(IF(TRIM(Settings!$B$13&amp;"")="","",IFERROR(TRIM(INDEX($A140:$Z140,MATCH(Settings!$B$13,$A$1:$Z$1,0))&amp;""),"")),4)),VALUE(MID(IF(TRIM(Settings!$B$13&amp;"")="","",IFERROR(TRIM(INDEX($A140:$Z140,MATCH(Settings!$B$13,$A$1:$Z$1,0))&amp;""),"")),6,2)),VALUE(MID(IF(TRIM(Settings!$B$13&amp;"")="","",IFERROR(TRIM(INDEX($A140:$Z140,MATCH(Settings!$B$13,$A$1:$Z$1,0))&amp;""),"")),9,2)))+TIME(VALUE(MID(IF(TRIM(Settings!$B$13&amp;"")="","",IFERROR(TRIM(INDEX($A140:$Z140,MATCH(Settings!$B$13,$A$1:$Z$1,0))&amp;""),"")),12,2)),VALUE(MID(IF(TRIM(Settings!$B$13&amp;"")="","",IFERROR(TRIM(INDEX($A140:$Z140,MATCH(Settings!$B$13,$A$1:$Z$1,0))&amp;""),"")),15,2)),VALUE(MID(IF(TRIM(Settings!$B$13&amp;"")="","",IFERROR(TRIM(INDEX($A140:$Z140,MATCH(Settings!$B$13,$A$1:$Z$1,0))&amp;""),"")),18,2)))))*1,0))</f>
        <v/>
      </c>
      <c r="AE140" s="34">
        <f>IF(COUNTA($A140:$Z140)=0,"",IF($AB140&lt;&gt;"",$AB140,IF($AC140="","",IFERROR(INDEX('Guest list'!$A$3:$A$252,MATCH($AC140,'Guest list'!$B$3:$B$252,0))&amp;"",""))))</f>
        <v/>
      </c>
      <c r="AF140" s="34">
        <f>IF(COUNTA($A140:$Z140)=0,"",IF($AB140&lt;&gt;"",IF(COUNTIF('Guest list'!$A$3:$A$252,$AB140)&gt;0,"Code","Code not on list"),IF($AE140&lt;&gt;"","Name","No match")))</f>
        <v/>
      </c>
      <c r="AG140" s="34">
        <f>IF($AE140="","",IF(SUMPRODUCT(($AE$2:$AE$301=$AE140)*(($AD$2:$AD$301&gt;$AD140)*1+($AD$2:$AD$301=$AD140)*(ROW($AE$2:$AE$301)&gt;ROW($AE140))))=0,$AE140,""))</f>
        <v/>
      </c>
      <c r="AH140" s="34">
        <f>IF(TRIM(Settings!$B$5&amp;"")="","",IFERROR(TRIM(INDEX($A140:$Z140,MATCH(Settings!$B$5,$A$1:$Z$1,0))&amp;""),""))</f>
        <v/>
      </c>
      <c r="AI140" s="34">
        <f>IF($AH140="","",IF(UPPER($AH140)=UPPER(TRIM(Settings!$B$6&amp;"")),"Yes","No"))</f>
        <v/>
      </c>
      <c r="AJ140" s="34">
        <f>IFERROR(VALUE(IF(TRIM(Settings!$B$7&amp;"")="","",IFERROR(TRIM(INDEX($A140:$Z140,MATCH(Settings!$B$7,$A$1:$Z$1,0))&amp;""),""))),"")</f>
        <v/>
      </c>
      <c r="AK140" s="34">
        <f>IF(TRIM(Settings!$B$10&amp;"")="","",IFERROR(TRIM(INDEX($A140:$Z140,MATCH(Settings!$B$10,$A$1:$Z$1,0))&amp;""),""))</f>
        <v/>
      </c>
      <c r="AL140" s="34">
        <f>IF(TRIM(Settings!$B$9&amp;"")="","",IFERROR(TRIM(INDEX($A140:$Z140,MATCH(Settings!$B$9,$A$1:$Z$1,0))&amp;""),""))</f>
        <v/>
      </c>
      <c r="AM140" s="34">
        <f>IF(TRIM(Settings!$B$11&amp;"")="","",IFERROR(TRIM(INDEX($A140:$Z140,MATCH(Settings!$B$11,$A$1:$Z$1,0))&amp;""),""))</f>
        <v/>
      </c>
      <c r="AN140" s="34">
        <f>IF(TRIM(Settings!$B$12&amp;"")="","",IFERROR(TRIM(INDEX($A140:$Z140,MATCH(Settings!$B$12,$A$1:$Z$1,0))&amp;""),""))</f>
        <v/>
      </c>
      <c r="AO140" s="34">
        <f>IF($AI140="Yes",MAX(1+IF($AK140&lt;&gt;"",1,0),N($AJ140)+IF(UPPER(TRIM(Settings!$B$8&amp;""))="N",1,0)),IF($AI140="No",0,""))</f>
        <v/>
      </c>
    </row>
    <row r="141">
      <c r="AB141" s="34">
        <f>IF(TRIM(Settings!$B$3&amp;"")="","",IFERROR(TRIM(INDEX($A141:$Z141,MATCH(Settings!$B$3,$A$1:$Z$1,0))&amp;""),""))</f>
        <v/>
      </c>
      <c r="AC141" s="34">
        <f>IF(TRIM(Settings!$B$4&amp;"")="","",IFERROR(TRIM(INDEX($A141:$Z141,MATCH(Settings!$B$4,$A$1:$Z$1,0))&amp;""),""))</f>
        <v/>
      </c>
      <c r="AD141" s="35">
        <f>IF(COUNTA($A141:$Z141)=0,0,IFERROR((IF(ISNUMBER(INDEX($A141:$Z141,MATCH(Settings!$B$13,$A$1:$Z$1,0))),INDEX($A141:$Z141,MATCH(Settings!$B$13,$A$1:$Z$1,0)),DATE(VALUE(LEFT(IF(TRIM(Settings!$B$13&amp;"")="","",IFERROR(TRIM(INDEX($A141:$Z141,MATCH(Settings!$B$13,$A$1:$Z$1,0))&amp;""),"")),4)),VALUE(MID(IF(TRIM(Settings!$B$13&amp;"")="","",IFERROR(TRIM(INDEX($A141:$Z141,MATCH(Settings!$B$13,$A$1:$Z$1,0))&amp;""),"")),6,2)),VALUE(MID(IF(TRIM(Settings!$B$13&amp;"")="","",IFERROR(TRIM(INDEX($A141:$Z141,MATCH(Settings!$B$13,$A$1:$Z$1,0))&amp;""),"")),9,2)))+TIME(VALUE(MID(IF(TRIM(Settings!$B$13&amp;"")="","",IFERROR(TRIM(INDEX($A141:$Z141,MATCH(Settings!$B$13,$A$1:$Z$1,0))&amp;""),"")),12,2)),VALUE(MID(IF(TRIM(Settings!$B$13&amp;"")="","",IFERROR(TRIM(INDEX($A141:$Z141,MATCH(Settings!$B$13,$A$1:$Z$1,0))&amp;""),"")),15,2)),VALUE(MID(IF(TRIM(Settings!$B$13&amp;"")="","",IFERROR(TRIM(INDEX($A141:$Z141,MATCH(Settings!$B$13,$A$1:$Z$1,0))&amp;""),"")),18,2)))))*1,0))</f>
        <v/>
      </c>
      <c r="AE141" s="34">
        <f>IF(COUNTA($A141:$Z141)=0,"",IF($AB141&lt;&gt;"",$AB141,IF($AC141="","",IFERROR(INDEX('Guest list'!$A$3:$A$252,MATCH($AC141,'Guest list'!$B$3:$B$252,0))&amp;"",""))))</f>
        <v/>
      </c>
      <c r="AF141" s="34">
        <f>IF(COUNTA($A141:$Z141)=0,"",IF($AB141&lt;&gt;"",IF(COUNTIF('Guest list'!$A$3:$A$252,$AB141)&gt;0,"Code","Code not on list"),IF($AE141&lt;&gt;"","Name","No match")))</f>
        <v/>
      </c>
      <c r="AG141" s="34">
        <f>IF($AE141="","",IF(SUMPRODUCT(($AE$2:$AE$301=$AE141)*(($AD$2:$AD$301&gt;$AD141)*1+($AD$2:$AD$301=$AD141)*(ROW($AE$2:$AE$301)&gt;ROW($AE141))))=0,$AE141,""))</f>
        <v/>
      </c>
      <c r="AH141" s="34">
        <f>IF(TRIM(Settings!$B$5&amp;"")="","",IFERROR(TRIM(INDEX($A141:$Z141,MATCH(Settings!$B$5,$A$1:$Z$1,0))&amp;""),""))</f>
        <v/>
      </c>
      <c r="AI141" s="34">
        <f>IF($AH141="","",IF(UPPER($AH141)=UPPER(TRIM(Settings!$B$6&amp;"")),"Yes","No"))</f>
        <v/>
      </c>
      <c r="AJ141" s="34">
        <f>IFERROR(VALUE(IF(TRIM(Settings!$B$7&amp;"")="","",IFERROR(TRIM(INDEX($A141:$Z141,MATCH(Settings!$B$7,$A$1:$Z$1,0))&amp;""),""))),"")</f>
        <v/>
      </c>
      <c r="AK141" s="34">
        <f>IF(TRIM(Settings!$B$10&amp;"")="","",IFERROR(TRIM(INDEX($A141:$Z141,MATCH(Settings!$B$10,$A$1:$Z$1,0))&amp;""),""))</f>
        <v/>
      </c>
      <c r="AL141" s="34">
        <f>IF(TRIM(Settings!$B$9&amp;"")="","",IFERROR(TRIM(INDEX($A141:$Z141,MATCH(Settings!$B$9,$A$1:$Z$1,0))&amp;""),""))</f>
        <v/>
      </c>
      <c r="AM141" s="34">
        <f>IF(TRIM(Settings!$B$11&amp;"")="","",IFERROR(TRIM(INDEX($A141:$Z141,MATCH(Settings!$B$11,$A$1:$Z$1,0))&amp;""),""))</f>
        <v/>
      </c>
      <c r="AN141" s="34">
        <f>IF(TRIM(Settings!$B$12&amp;"")="","",IFERROR(TRIM(INDEX($A141:$Z141,MATCH(Settings!$B$12,$A$1:$Z$1,0))&amp;""),""))</f>
        <v/>
      </c>
      <c r="AO141" s="34">
        <f>IF($AI141="Yes",MAX(1+IF($AK141&lt;&gt;"",1,0),N($AJ141)+IF(UPPER(TRIM(Settings!$B$8&amp;""))="N",1,0)),IF($AI141="No",0,""))</f>
        <v/>
      </c>
    </row>
    <row r="142">
      <c r="AB142" s="34">
        <f>IF(TRIM(Settings!$B$3&amp;"")="","",IFERROR(TRIM(INDEX($A142:$Z142,MATCH(Settings!$B$3,$A$1:$Z$1,0))&amp;""),""))</f>
        <v/>
      </c>
      <c r="AC142" s="34">
        <f>IF(TRIM(Settings!$B$4&amp;"")="","",IFERROR(TRIM(INDEX($A142:$Z142,MATCH(Settings!$B$4,$A$1:$Z$1,0))&amp;""),""))</f>
        <v/>
      </c>
      <c r="AD142" s="35">
        <f>IF(COUNTA($A142:$Z142)=0,0,IFERROR((IF(ISNUMBER(INDEX($A142:$Z142,MATCH(Settings!$B$13,$A$1:$Z$1,0))),INDEX($A142:$Z142,MATCH(Settings!$B$13,$A$1:$Z$1,0)),DATE(VALUE(LEFT(IF(TRIM(Settings!$B$13&amp;"")="","",IFERROR(TRIM(INDEX($A142:$Z142,MATCH(Settings!$B$13,$A$1:$Z$1,0))&amp;""),"")),4)),VALUE(MID(IF(TRIM(Settings!$B$13&amp;"")="","",IFERROR(TRIM(INDEX($A142:$Z142,MATCH(Settings!$B$13,$A$1:$Z$1,0))&amp;""),"")),6,2)),VALUE(MID(IF(TRIM(Settings!$B$13&amp;"")="","",IFERROR(TRIM(INDEX($A142:$Z142,MATCH(Settings!$B$13,$A$1:$Z$1,0))&amp;""),"")),9,2)))+TIME(VALUE(MID(IF(TRIM(Settings!$B$13&amp;"")="","",IFERROR(TRIM(INDEX($A142:$Z142,MATCH(Settings!$B$13,$A$1:$Z$1,0))&amp;""),"")),12,2)),VALUE(MID(IF(TRIM(Settings!$B$13&amp;"")="","",IFERROR(TRIM(INDEX($A142:$Z142,MATCH(Settings!$B$13,$A$1:$Z$1,0))&amp;""),"")),15,2)),VALUE(MID(IF(TRIM(Settings!$B$13&amp;"")="","",IFERROR(TRIM(INDEX($A142:$Z142,MATCH(Settings!$B$13,$A$1:$Z$1,0))&amp;""),"")),18,2)))))*1,0))</f>
        <v/>
      </c>
      <c r="AE142" s="34">
        <f>IF(COUNTA($A142:$Z142)=0,"",IF($AB142&lt;&gt;"",$AB142,IF($AC142="","",IFERROR(INDEX('Guest list'!$A$3:$A$252,MATCH($AC142,'Guest list'!$B$3:$B$252,0))&amp;"",""))))</f>
        <v/>
      </c>
      <c r="AF142" s="34">
        <f>IF(COUNTA($A142:$Z142)=0,"",IF($AB142&lt;&gt;"",IF(COUNTIF('Guest list'!$A$3:$A$252,$AB142)&gt;0,"Code","Code not on list"),IF($AE142&lt;&gt;"","Name","No match")))</f>
        <v/>
      </c>
      <c r="AG142" s="34">
        <f>IF($AE142="","",IF(SUMPRODUCT(($AE$2:$AE$301=$AE142)*(($AD$2:$AD$301&gt;$AD142)*1+($AD$2:$AD$301=$AD142)*(ROW($AE$2:$AE$301)&gt;ROW($AE142))))=0,$AE142,""))</f>
        <v/>
      </c>
      <c r="AH142" s="34">
        <f>IF(TRIM(Settings!$B$5&amp;"")="","",IFERROR(TRIM(INDEX($A142:$Z142,MATCH(Settings!$B$5,$A$1:$Z$1,0))&amp;""),""))</f>
        <v/>
      </c>
      <c r="AI142" s="34">
        <f>IF($AH142="","",IF(UPPER($AH142)=UPPER(TRIM(Settings!$B$6&amp;"")),"Yes","No"))</f>
        <v/>
      </c>
      <c r="AJ142" s="34">
        <f>IFERROR(VALUE(IF(TRIM(Settings!$B$7&amp;"")="","",IFERROR(TRIM(INDEX($A142:$Z142,MATCH(Settings!$B$7,$A$1:$Z$1,0))&amp;""),""))),"")</f>
        <v/>
      </c>
      <c r="AK142" s="34">
        <f>IF(TRIM(Settings!$B$10&amp;"")="","",IFERROR(TRIM(INDEX($A142:$Z142,MATCH(Settings!$B$10,$A$1:$Z$1,0))&amp;""),""))</f>
        <v/>
      </c>
      <c r="AL142" s="34">
        <f>IF(TRIM(Settings!$B$9&amp;"")="","",IFERROR(TRIM(INDEX($A142:$Z142,MATCH(Settings!$B$9,$A$1:$Z$1,0))&amp;""),""))</f>
        <v/>
      </c>
      <c r="AM142" s="34">
        <f>IF(TRIM(Settings!$B$11&amp;"")="","",IFERROR(TRIM(INDEX($A142:$Z142,MATCH(Settings!$B$11,$A$1:$Z$1,0))&amp;""),""))</f>
        <v/>
      </c>
      <c r="AN142" s="34">
        <f>IF(TRIM(Settings!$B$12&amp;"")="","",IFERROR(TRIM(INDEX($A142:$Z142,MATCH(Settings!$B$12,$A$1:$Z$1,0))&amp;""),""))</f>
        <v/>
      </c>
      <c r="AO142" s="34">
        <f>IF($AI142="Yes",MAX(1+IF($AK142&lt;&gt;"",1,0),N($AJ142)+IF(UPPER(TRIM(Settings!$B$8&amp;""))="N",1,0)),IF($AI142="No",0,""))</f>
        <v/>
      </c>
    </row>
    <row r="143">
      <c r="AB143" s="34">
        <f>IF(TRIM(Settings!$B$3&amp;"")="","",IFERROR(TRIM(INDEX($A143:$Z143,MATCH(Settings!$B$3,$A$1:$Z$1,0))&amp;""),""))</f>
        <v/>
      </c>
      <c r="AC143" s="34">
        <f>IF(TRIM(Settings!$B$4&amp;"")="","",IFERROR(TRIM(INDEX($A143:$Z143,MATCH(Settings!$B$4,$A$1:$Z$1,0))&amp;""),""))</f>
        <v/>
      </c>
      <c r="AD143" s="35">
        <f>IF(COUNTA($A143:$Z143)=0,0,IFERROR((IF(ISNUMBER(INDEX($A143:$Z143,MATCH(Settings!$B$13,$A$1:$Z$1,0))),INDEX($A143:$Z143,MATCH(Settings!$B$13,$A$1:$Z$1,0)),DATE(VALUE(LEFT(IF(TRIM(Settings!$B$13&amp;"")="","",IFERROR(TRIM(INDEX($A143:$Z143,MATCH(Settings!$B$13,$A$1:$Z$1,0))&amp;""),"")),4)),VALUE(MID(IF(TRIM(Settings!$B$13&amp;"")="","",IFERROR(TRIM(INDEX($A143:$Z143,MATCH(Settings!$B$13,$A$1:$Z$1,0))&amp;""),"")),6,2)),VALUE(MID(IF(TRIM(Settings!$B$13&amp;"")="","",IFERROR(TRIM(INDEX($A143:$Z143,MATCH(Settings!$B$13,$A$1:$Z$1,0))&amp;""),"")),9,2)))+TIME(VALUE(MID(IF(TRIM(Settings!$B$13&amp;"")="","",IFERROR(TRIM(INDEX($A143:$Z143,MATCH(Settings!$B$13,$A$1:$Z$1,0))&amp;""),"")),12,2)),VALUE(MID(IF(TRIM(Settings!$B$13&amp;"")="","",IFERROR(TRIM(INDEX($A143:$Z143,MATCH(Settings!$B$13,$A$1:$Z$1,0))&amp;""),"")),15,2)),VALUE(MID(IF(TRIM(Settings!$B$13&amp;"")="","",IFERROR(TRIM(INDEX($A143:$Z143,MATCH(Settings!$B$13,$A$1:$Z$1,0))&amp;""),"")),18,2)))))*1,0))</f>
        <v/>
      </c>
      <c r="AE143" s="34">
        <f>IF(COUNTA($A143:$Z143)=0,"",IF($AB143&lt;&gt;"",$AB143,IF($AC143="","",IFERROR(INDEX('Guest list'!$A$3:$A$252,MATCH($AC143,'Guest list'!$B$3:$B$252,0))&amp;"",""))))</f>
        <v/>
      </c>
      <c r="AF143" s="34">
        <f>IF(COUNTA($A143:$Z143)=0,"",IF($AB143&lt;&gt;"",IF(COUNTIF('Guest list'!$A$3:$A$252,$AB143)&gt;0,"Code","Code not on list"),IF($AE143&lt;&gt;"","Name","No match")))</f>
        <v/>
      </c>
      <c r="AG143" s="34">
        <f>IF($AE143="","",IF(SUMPRODUCT(($AE$2:$AE$301=$AE143)*(($AD$2:$AD$301&gt;$AD143)*1+($AD$2:$AD$301=$AD143)*(ROW($AE$2:$AE$301)&gt;ROW($AE143))))=0,$AE143,""))</f>
        <v/>
      </c>
      <c r="AH143" s="34">
        <f>IF(TRIM(Settings!$B$5&amp;"")="","",IFERROR(TRIM(INDEX($A143:$Z143,MATCH(Settings!$B$5,$A$1:$Z$1,0))&amp;""),""))</f>
        <v/>
      </c>
      <c r="AI143" s="34">
        <f>IF($AH143="","",IF(UPPER($AH143)=UPPER(TRIM(Settings!$B$6&amp;"")),"Yes","No"))</f>
        <v/>
      </c>
      <c r="AJ143" s="34">
        <f>IFERROR(VALUE(IF(TRIM(Settings!$B$7&amp;"")="","",IFERROR(TRIM(INDEX($A143:$Z143,MATCH(Settings!$B$7,$A$1:$Z$1,0))&amp;""),""))),"")</f>
        <v/>
      </c>
      <c r="AK143" s="34">
        <f>IF(TRIM(Settings!$B$10&amp;"")="","",IFERROR(TRIM(INDEX($A143:$Z143,MATCH(Settings!$B$10,$A$1:$Z$1,0))&amp;""),""))</f>
        <v/>
      </c>
      <c r="AL143" s="34">
        <f>IF(TRIM(Settings!$B$9&amp;"")="","",IFERROR(TRIM(INDEX($A143:$Z143,MATCH(Settings!$B$9,$A$1:$Z$1,0))&amp;""),""))</f>
        <v/>
      </c>
      <c r="AM143" s="34">
        <f>IF(TRIM(Settings!$B$11&amp;"")="","",IFERROR(TRIM(INDEX($A143:$Z143,MATCH(Settings!$B$11,$A$1:$Z$1,0))&amp;""),""))</f>
        <v/>
      </c>
      <c r="AN143" s="34">
        <f>IF(TRIM(Settings!$B$12&amp;"")="","",IFERROR(TRIM(INDEX($A143:$Z143,MATCH(Settings!$B$12,$A$1:$Z$1,0))&amp;""),""))</f>
        <v/>
      </c>
      <c r="AO143" s="34">
        <f>IF($AI143="Yes",MAX(1+IF($AK143&lt;&gt;"",1,0),N($AJ143)+IF(UPPER(TRIM(Settings!$B$8&amp;""))="N",1,0)),IF($AI143="No",0,""))</f>
        <v/>
      </c>
    </row>
    <row r="144">
      <c r="AB144" s="34">
        <f>IF(TRIM(Settings!$B$3&amp;"")="","",IFERROR(TRIM(INDEX($A144:$Z144,MATCH(Settings!$B$3,$A$1:$Z$1,0))&amp;""),""))</f>
        <v/>
      </c>
      <c r="AC144" s="34">
        <f>IF(TRIM(Settings!$B$4&amp;"")="","",IFERROR(TRIM(INDEX($A144:$Z144,MATCH(Settings!$B$4,$A$1:$Z$1,0))&amp;""),""))</f>
        <v/>
      </c>
      <c r="AD144" s="35">
        <f>IF(COUNTA($A144:$Z144)=0,0,IFERROR((IF(ISNUMBER(INDEX($A144:$Z144,MATCH(Settings!$B$13,$A$1:$Z$1,0))),INDEX($A144:$Z144,MATCH(Settings!$B$13,$A$1:$Z$1,0)),DATE(VALUE(LEFT(IF(TRIM(Settings!$B$13&amp;"")="","",IFERROR(TRIM(INDEX($A144:$Z144,MATCH(Settings!$B$13,$A$1:$Z$1,0))&amp;""),"")),4)),VALUE(MID(IF(TRIM(Settings!$B$13&amp;"")="","",IFERROR(TRIM(INDEX($A144:$Z144,MATCH(Settings!$B$13,$A$1:$Z$1,0))&amp;""),"")),6,2)),VALUE(MID(IF(TRIM(Settings!$B$13&amp;"")="","",IFERROR(TRIM(INDEX($A144:$Z144,MATCH(Settings!$B$13,$A$1:$Z$1,0))&amp;""),"")),9,2)))+TIME(VALUE(MID(IF(TRIM(Settings!$B$13&amp;"")="","",IFERROR(TRIM(INDEX($A144:$Z144,MATCH(Settings!$B$13,$A$1:$Z$1,0))&amp;""),"")),12,2)),VALUE(MID(IF(TRIM(Settings!$B$13&amp;"")="","",IFERROR(TRIM(INDEX($A144:$Z144,MATCH(Settings!$B$13,$A$1:$Z$1,0))&amp;""),"")),15,2)),VALUE(MID(IF(TRIM(Settings!$B$13&amp;"")="","",IFERROR(TRIM(INDEX($A144:$Z144,MATCH(Settings!$B$13,$A$1:$Z$1,0))&amp;""),"")),18,2)))))*1,0))</f>
        <v/>
      </c>
      <c r="AE144" s="34">
        <f>IF(COUNTA($A144:$Z144)=0,"",IF($AB144&lt;&gt;"",$AB144,IF($AC144="","",IFERROR(INDEX('Guest list'!$A$3:$A$252,MATCH($AC144,'Guest list'!$B$3:$B$252,0))&amp;"",""))))</f>
        <v/>
      </c>
      <c r="AF144" s="34">
        <f>IF(COUNTA($A144:$Z144)=0,"",IF($AB144&lt;&gt;"",IF(COUNTIF('Guest list'!$A$3:$A$252,$AB144)&gt;0,"Code","Code not on list"),IF($AE144&lt;&gt;"","Name","No match")))</f>
        <v/>
      </c>
      <c r="AG144" s="34">
        <f>IF($AE144="","",IF(SUMPRODUCT(($AE$2:$AE$301=$AE144)*(($AD$2:$AD$301&gt;$AD144)*1+($AD$2:$AD$301=$AD144)*(ROW($AE$2:$AE$301)&gt;ROW($AE144))))=0,$AE144,""))</f>
        <v/>
      </c>
      <c r="AH144" s="34">
        <f>IF(TRIM(Settings!$B$5&amp;"")="","",IFERROR(TRIM(INDEX($A144:$Z144,MATCH(Settings!$B$5,$A$1:$Z$1,0))&amp;""),""))</f>
        <v/>
      </c>
      <c r="AI144" s="34">
        <f>IF($AH144="","",IF(UPPER($AH144)=UPPER(TRIM(Settings!$B$6&amp;"")),"Yes","No"))</f>
        <v/>
      </c>
      <c r="AJ144" s="34">
        <f>IFERROR(VALUE(IF(TRIM(Settings!$B$7&amp;"")="","",IFERROR(TRIM(INDEX($A144:$Z144,MATCH(Settings!$B$7,$A$1:$Z$1,0))&amp;""),""))),"")</f>
        <v/>
      </c>
      <c r="AK144" s="34">
        <f>IF(TRIM(Settings!$B$10&amp;"")="","",IFERROR(TRIM(INDEX($A144:$Z144,MATCH(Settings!$B$10,$A$1:$Z$1,0))&amp;""),""))</f>
        <v/>
      </c>
      <c r="AL144" s="34">
        <f>IF(TRIM(Settings!$B$9&amp;"")="","",IFERROR(TRIM(INDEX($A144:$Z144,MATCH(Settings!$B$9,$A$1:$Z$1,0))&amp;""),""))</f>
        <v/>
      </c>
      <c r="AM144" s="34">
        <f>IF(TRIM(Settings!$B$11&amp;"")="","",IFERROR(TRIM(INDEX($A144:$Z144,MATCH(Settings!$B$11,$A$1:$Z$1,0))&amp;""),""))</f>
        <v/>
      </c>
      <c r="AN144" s="34">
        <f>IF(TRIM(Settings!$B$12&amp;"")="","",IFERROR(TRIM(INDEX($A144:$Z144,MATCH(Settings!$B$12,$A$1:$Z$1,0))&amp;""),""))</f>
        <v/>
      </c>
      <c r="AO144" s="34">
        <f>IF($AI144="Yes",MAX(1+IF($AK144&lt;&gt;"",1,0),N($AJ144)+IF(UPPER(TRIM(Settings!$B$8&amp;""))="N",1,0)),IF($AI144="No",0,""))</f>
        <v/>
      </c>
    </row>
    <row r="145">
      <c r="AB145" s="34">
        <f>IF(TRIM(Settings!$B$3&amp;"")="","",IFERROR(TRIM(INDEX($A145:$Z145,MATCH(Settings!$B$3,$A$1:$Z$1,0))&amp;""),""))</f>
        <v/>
      </c>
      <c r="AC145" s="34">
        <f>IF(TRIM(Settings!$B$4&amp;"")="","",IFERROR(TRIM(INDEX($A145:$Z145,MATCH(Settings!$B$4,$A$1:$Z$1,0))&amp;""),""))</f>
        <v/>
      </c>
      <c r="AD145" s="35">
        <f>IF(COUNTA($A145:$Z145)=0,0,IFERROR((IF(ISNUMBER(INDEX($A145:$Z145,MATCH(Settings!$B$13,$A$1:$Z$1,0))),INDEX($A145:$Z145,MATCH(Settings!$B$13,$A$1:$Z$1,0)),DATE(VALUE(LEFT(IF(TRIM(Settings!$B$13&amp;"")="","",IFERROR(TRIM(INDEX($A145:$Z145,MATCH(Settings!$B$13,$A$1:$Z$1,0))&amp;""),"")),4)),VALUE(MID(IF(TRIM(Settings!$B$13&amp;"")="","",IFERROR(TRIM(INDEX($A145:$Z145,MATCH(Settings!$B$13,$A$1:$Z$1,0))&amp;""),"")),6,2)),VALUE(MID(IF(TRIM(Settings!$B$13&amp;"")="","",IFERROR(TRIM(INDEX($A145:$Z145,MATCH(Settings!$B$13,$A$1:$Z$1,0))&amp;""),"")),9,2)))+TIME(VALUE(MID(IF(TRIM(Settings!$B$13&amp;"")="","",IFERROR(TRIM(INDEX($A145:$Z145,MATCH(Settings!$B$13,$A$1:$Z$1,0))&amp;""),"")),12,2)),VALUE(MID(IF(TRIM(Settings!$B$13&amp;"")="","",IFERROR(TRIM(INDEX($A145:$Z145,MATCH(Settings!$B$13,$A$1:$Z$1,0))&amp;""),"")),15,2)),VALUE(MID(IF(TRIM(Settings!$B$13&amp;"")="","",IFERROR(TRIM(INDEX($A145:$Z145,MATCH(Settings!$B$13,$A$1:$Z$1,0))&amp;""),"")),18,2)))))*1,0))</f>
        <v/>
      </c>
      <c r="AE145" s="34">
        <f>IF(COUNTA($A145:$Z145)=0,"",IF($AB145&lt;&gt;"",$AB145,IF($AC145="","",IFERROR(INDEX('Guest list'!$A$3:$A$252,MATCH($AC145,'Guest list'!$B$3:$B$252,0))&amp;"",""))))</f>
        <v/>
      </c>
      <c r="AF145" s="34">
        <f>IF(COUNTA($A145:$Z145)=0,"",IF($AB145&lt;&gt;"",IF(COUNTIF('Guest list'!$A$3:$A$252,$AB145)&gt;0,"Code","Code not on list"),IF($AE145&lt;&gt;"","Name","No match")))</f>
        <v/>
      </c>
      <c r="AG145" s="34">
        <f>IF($AE145="","",IF(SUMPRODUCT(($AE$2:$AE$301=$AE145)*(($AD$2:$AD$301&gt;$AD145)*1+($AD$2:$AD$301=$AD145)*(ROW($AE$2:$AE$301)&gt;ROW($AE145))))=0,$AE145,""))</f>
        <v/>
      </c>
      <c r="AH145" s="34">
        <f>IF(TRIM(Settings!$B$5&amp;"")="","",IFERROR(TRIM(INDEX($A145:$Z145,MATCH(Settings!$B$5,$A$1:$Z$1,0))&amp;""),""))</f>
        <v/>
      </c>
      <c r="AI145" s="34">
        <f>IF($AH145="","",IF(UPPER($AH145)=UPPER(TRIM(Settings!$B$6&amp;"")),"Yes","No"))</f>
        <v/>
      </c>
      <c r="AJ145" s="34">
        <f>IFERROR(VALUE(IF(TRIM(Settings!$B$7&amp;"")="","",IFERROR(TRIM(INDEX($A145:$Z145,MATCH(Settings!$B$7,$A$1:$Z$1,0))&amp;""),""))),"")</f>
        <v/>
      </c>
      <c r="AK145" s="34">
        <f>IF(TRIM(Settings!$B$10&amp;"")="","",IFERROR(TRIM(INDEX($A145:$Z145,MATCH(Settings!$B$10,$A$1:$Z$1,0))&amp;""),""))</f>
        <v/>
      </c>
      <c r="AL145" s="34">
        <f>IF(TRIM(Settings!$B$9&amp;"")="","",IFERROR(TRIM(INDEX($A145:$Z145,MATCH(Settings!$B$9,$A$1:$Z$1,0))&amp;""),""))</f>
        <v/>
      </c>
      <c r="AM145" s="34">
        <f>IF(TRIM(Settings!$B$11&amp;"")="","",IFERROR(TRIM(INDEX($A145:$Z145,MATCH(Settings!$B$11,$A$1:$Z$1,0))&amp;""),""))</f>
        <v/>
      </c>
      <c r="AN145" s="34">
        <f>IF(TRIM(Settings!$B$12&amp;"")="","",IFERROR(TRIM(INDEX($A145:$Z145,MATCH(Settings!$B$12,$A$1:$Z$1,0))&amp;""),""))</f>
        <v/>
      </c>
      <c r="AO145" s="34">
        <f>IF($AI145="Yes",MAX(1+IF($AK145&lt;&gt;"",1,0),N($AJ145)+IF(UPPER(TRIM(Settings!$B$8&amp;""))="N",1,0)),IF($AI145="No",0,""))</f>
        <v/>
      </c>
    </row>
    <row r="146">
      <c r="AB146" s="34">
        <f>IF(TRIM(Settings!$B$3&amp;"")="","",IFERROR(TRIM(INDEX($A146:$Z146,MATCH(Settings!$B$3,$A$1:$Z$1,0))&amp;""),""))</f>
        <v/>
      </c>
      <c r="AC146" s="34">
        <f>IF(TRIM(Settings!$B$4&amp;"")="","",IFERROR(TRIM(INDEX($A146:$Z146,MATCH(Settings!$B$4,$A$1:$Z$1,0))&amp;""),""))</f>
        <v/>
      </c>
      <c r="AD146" s="35">
        <f>IF(COUNTA($A146:$Z146)=0,0,IFERROR((IF(ISNUMBER(INDEX($A146:$Z146,MATCH(Settings!$B$13,$A$1:$Z$1,0))),INDEX($A146:$Z146,MATCH(Settings!$B$13,$A$1:$Z$1,0)),DATE(VALUE(LEFT(IF(TRIM(Settings!$B$13&amp;"")="","",IFERROR(TRIM(INDEX($A146:$Z146,MATCH(Settings!$B$13,$A$1:$Z$1,0))&amp;""),"")),4)),VALUE(MID(IF(TRIM(Settings!$B$13&amp;"")="","",IFERROR(TRIM(INDEX($A146:$Z146,MATCH(Settings!$B$13,$A$1:$Z$1,0))&amp;""),"")),6,2)),VALUE(MID(IF(TRIM(Settings!$B$13&amp;"")="","",IFERROR(TRIM(INDEX($A146:$Z146,MATCH(Settings!$B$13,$A$1:$Z$1,0))&amp;""),"")),9,2)))+TIME(VALUE(MID(IF(TRIM(Settings!$B$13&amp;"")="","",IFERROR(TRIM(INDEX($A146:$Z146,MATCH(Settings!$B$13,$A$1:$Z$1,0))&amp;""),"")),12,2)),VALUE(MID(IF(TRIM(Settings!$B$13&amp;"")="","",IFERROR(TRIM(INDEX($A146:$Z146,MATCH(Settings!$B$13,$A$1:$Z$1,0))&amp;""),"")),15,2)),VALUE(MID(IF(TRIM(Settings!$B$13&amp;"")="","",IFERROR(TRIM(INDEX($A146:$Z146,MATCH(Settings!$B$13,$A$1:$Z$1,0))&amp;""),"")),18,2)))))*1,0))</f>
        <v/>
      </c>
      <c r="AE146" s="34">
        <f>IF(COUNTA($A146:$Z146)=0,"",IF($AB146&lt;&gt;"",$AB146,IF($AC146="","",IFERROR(INDEX('Guest list'!$A$3:$A$252,MATCH($AC146,'Guest list'!$B$3:$B$252,0))&amp;"",""))))</f>
        <v/>
      </c>
      <c r="AF146" s="34">
        <f>IF(COUNTA($A146:$Z146)=0,"",IF($AB146&lt;&gt;"",IF(COUNTIF('Guest list'!$A$3:$A$252,$AB146)&gt;0,"Code","Code not on list"),IF($AE146&lt;&gt;"","Name","No match")))</f>
        <v/>
      </c>
      <c r="AG146" s="34">
        <f>IF($AE146="","",IF(SUMPRODUCT(($AE$2:$AE$301=$AE146)*(($AD$2:$AD$301&gt;$AD146)*1+($AD$2:$AD$301=$AD146)*(ROW($AE$2:$AE$301)&gt;ROW($AE146))))=0,$AE146,""))</f>
        <v/>
      </c>
      <c r="AH146" s="34">
        <f>IF(TRIM(Settings!$B$5&amp;"")="","",IFERROR(TRIM(INDEX($A146:$Z146,MATCH(Settings!$B$5,$A$1:$Z$1,0))&amp;""),""))</f>
        <v/>
      </c>
      <c r="AI146" s="34">
        <f>IF($AH146="","",IF(UPPER($AH146)=UPPER(TRIM(Settings!$B$6&amp;"")),"Yes","No"))</f>
        <v/>
      </c>
      <c r="AJ146" s="34">
        <f>IFERROR(VALUE(IF(TRIM(Settings!$B$7&amp;"")="","",IFERROR(TRIM(INDEX($A146:$Z146,MATCH(Settings!$B$7,$A$1:$Z$1,0))&amp;""),""))),"")</f>
        <v/>
      </c>
      <c r="AK146" s="34">
        <f>IF(TRIM(Settings!$B$10&amp;"")="","",IFERROR(TRIM(INDEX($A146:$Z146,MATCH(Settings!$B$10,$A$1:$Z$1,0))&amp;""),""))</f>
        <v/>
      </c>
      <c r="AL146" s="34">
        <f>IF(TRIM(Settings!$B$9&amp;"")="","",IFERROR(TRIM(INDEX($A146:$Z146,MATCH(Settings!$B$9,$A$1:$Z$1,0))&amp;""),""))</f>
        <v/>
      </c>
      <c r="AM146" s="34">
        <f>IF(TRIM(Settings!$B$11&amp;"")="","",IFERROR(TRIM(INDEX($A146:$Z146,MATCH(Settings!$B$11,$A$1:$Z$1,0))&amp;""),""))</f>
        <v/>
      </c>
      <c r="AN146" s="34">
        <f>IF(TRIM(Settings!$B$12&amp;"")="","",IFERROR(TRIM(INDEX($A146:$Z146,MATCH(Settings!$B$12,$A$1:$Z$1,0))&amp;""),""))</f>
        <v/>
      </c>
      <c r="AO146" s="34">
        <f>IF($AI146="Yes",MAX(1+IF($AK146&lt;&gt;"",1,0),N($AJ146)+IF(UPPER(TRIM(Settings!$B$8&amp;""))="N",1,0)),IF($AI146="No",0,""))</f>
        <v/>
      </c>
    </row>
    <row r="147">
      <c r="AB147" s="34">
        <f>IF(TRIM(Settings!$B$3&amp;"")="","",IFERROR(TRIM(INDEX($A147:$Z147,MATCH(Settings!$B$3,$A$1:$Z$1,0))&amp;""),""))</f>
        <v/>
      </c>
      <c r="AC147" s="34">
        <f>IF(TRIM(Settings!$B$4&amp;"")="","",IFERROR(TRIM(INDEX($A147:$Z147,MATCH(Settings!$B$4,$A$1:$Z$1,0))&amp;""),""))</f>
        <v/>
      </c>
      <c r="AD147" s="35">
        <f>IF(COUNTA($A147:$Z147)=0,0,IFERROR((IF(ISNUMBER(INDEX($A147:$Z147,MATCH(Settings!$B$13,$A$1:$Z$1,0))),INDEX($A147:$Z147,MATCH(Settings!$B$13,$A$1:$Z$1,0)),DATE(VALUE(LEFT(IF(TRIM(Settings!$B$13&amp;"")="","",IFERROR(TRIM(INDEX($A147:$Z147,MATCH(Settings!$B$13,$A$1:$Z$1,0))&amp;""),"")),4)),VALUE(MID(IF(TRIM(Settings!$B$13&amp;"")="","",IFERROR(TRIM(INDEX($A147:$Z147,MATCH(Settings!$B$13,$A$1:$Z$1,0))&amp;""),"")),6,2)),VALUE(MID(IF(TRIM(Settings!$B$13&amp;"")="","",IFERROR(TRIM(INDEX($A147:$Z147,MATCH(Settings!$B$13,$A$1:$Z$1,0))&amp;""),"")),9,2)))+TIME(VALUE(MID(IF(TRIM(Settings!$B$13&amp;"")="","",IFERROR(TRIM(INDEX($A147:$Z147,MATCH(Settings!$B$13,$A$1:$Z$1,0))&amp;""),"")),12,2)),VALUE(MID(IF(TRIM(Settings!$B$13&amp;"")="","",IFERROR(TRIM(INDEX($A147:$Z147,MATCH(Settings!$B$13,$A$1:$Z$1,0))&amp;""),"")),15,2)),VALUE(MID(IF(TRIM(Settings!$B$13&amp;"")="","",IFERROR(TRIM(INDEX($A147:$Z147,MATCH(Settings!$B$13,$A$1:$Z$1,0))&amp;""),"")),18,2)))))*1,0))</f>
        <v/>
      </c>
      <c r="AE147" s="34">
        <f>IF(COUNTA($A147:$Z147)=0,"",IF($AB147&lt;&gt;"",$AB147,IF($AC147="","",IFERROR(INDEX('Guest list'!$A$3:$A$252,MATCH($AC147,'Guest list'!$B$3:$B$252,0))&amp;"",""))))</f>
        <v/>
      </c>
      <c r="AF147" s="34">
        <f>IF(COUNTA($A147:$Z147)=0,"",IF($AB147&lt;&gt;"",IF(COUNTIF('Guest list'!$A$3:$A$252,$AB147)&gt;0,"Code","Code not on list"),IF($AE147&lt;&gt;"","Name","No match")))</f>
        <v/>
      </c>
      <c r="AG147" s="34">
        <f>IF($AE147="","",IF(SUMPRODUCT(($AE$2:$AE$301=$AE147)*(($AD$2:$AD$301&gt;$AD147)*1+($AD$2:$AD$301=$AD147)*(ROW($AE$2:$AE$301)&gt;ROW($AE147))))=0,$AE147,""))</f>
        <v/>
      </c>
      <c r="AH147" s="34">
        <f>IF(TRIM(Settings!$B$5&amp;"")="","",IFERROR(TRIM(INDEX($A147:$Z147,MATCH(Settings!$B$5,$A$1:$Z$1,0))&amp;""),""))</f>
        <v/>
      </c>
      <c r="AI147" s="34">
        <f>IF($AH147="","",IF(UPPER($AH147)=UPPER(TRIM(Settings!$B$6&amp;"")),"Yes","No"))</f>
        <v/>
      </c>
      <c r="AJ147" s="34">
        <f>IFERROR(VALUE(IF(TRIM(Settings!$B$7&amp;"")="","",IFERROR(TRIM(INDEX($A147:$Z147,MATCH(Settings!$B$7,$A$1:$Z$1,0))&amp;""),""))),"")</f>
        <v/>
      </c>
      <c r="AK147" s="34">
        <f>IF(TRIM(Settings!$B$10&amp;"")="","",IFERROR(TRIM(INDEX($A147:$Z147,MATCH(Settings!$B$10,$A$1:$Z$1,0))&amp;""),""))</f>
        <v/>
      </c>
      <c r="AL147" s="34">
        <f>IF(TRIM(Settings!$B$9&amp;"")="","",IFERROR(TRIM(INDEX($A147:$Z147,MATCH(Settings!$B$9,$A$1:$Z$1,0))&amp;""),""))</f>
        <v/>
      </c>
      <c r="AM147" s="34">
        <f>IF(TRIM(Settings!$B$11&amp;"")="","",IFERROR(TRIM(INDEX($A147:$Z147,MATCH(Settings!$B$11,$A$1:$Z$1,0))&amp;""),""))</f>
        <v/>
      </c>
      <c r="AN147" s="34">
        <f>IF(TRIM(Settings!$B$12&amp;"")="","",IFERROR(TRIM(INDEX($A147:$Z147,MATCH(Settings!$B$12,$A$1:$Z$1,0))&amp;""),""))</f>
        <v/>
      </c>
      <c r="AO147" s="34">
        <f>IF($AI147="Yes",MAX(1+IF($AK147&lt;&gt;"",1,0),N($AJ147)+IF(UPPER(TRIM(Settings!$B$8&amp;""))="N",1,0)),IF($AI147="No",0,""))</f>
        <v/>
      </c>
    </row>
    <row r="148">
      <c r="AB148" s="34">
        <f>IF(TRIM(Settings!$B$3&amp;"")="","",IFERROR(TRIM(INDEX($A148:$Z148,MATCH(Settings!$B$3,$A$1:$Z$1,0))&amp;""),""))</f>
        <v/>
      </c>
      <c r="AC148" s="34">
        <f>IF(TRIM(Settings!$B$4&amp;"")="","",IFERROR(TRIM(INDEX($A148:$Z148,MATCH(Settings!$B$4,$A$1:$Z$1,0))&amp;""),""))</f>
        <v/>
      </c>
      <c r="AD148" s="35">
        <f>IF(COUNTA($A148:$Z148)=0,0,IFERROR((IF(ISNUMBER(INDEX($A148:$Z148,MATCH(Settings!$B$13,$A$1:$Z$1,0))),INDEX($A148:$Z148,MATCH(Settings!$B$13,$A$1:$Z$1,0)),DATE(VALUE(LEFT(IF(TRIM(Settings!$B$13&amp;"")="","",IFERROR(TRIM(INDEX($A148:$Z148,MATCH(Settings!$B$13,$A$1:$Z$1,0))&amp;""),"")),4)),VALUE(MID(IF(TRIM(Settings!$B$13&amp;"")="","",IFERROR(TRIM(INDEX($A148:$Z148,MATCH(Settings!$B$13,$A$1:$Z$1,0))&amp;""),"")),6,2)),VALUE(MID(IF(TRIM(Settings!$B$13&amp;"")="","",IFERROR(TRIM(INDEX($A148:$Z148,MATCH(Settings!$B$13,$A$1:$Z$1,0))&amp;""),"")),9,2)))+TIME(VALUE(MID(IF(TRIM(Settings!$B$13&amp;"")="","",IFERROR(TRIM(INDEX($A148:$Z148,MATCH(Settings!$B$13,$A$1:$Z$1,0))&amp;""),"")),12,2)),VALUE(MID(IF(TRIM(Settings!$B$13&amp;"")="","",IFERROR(TRIM(INDEX($A148:$Z148,MATCH(Settings!$B$13,$A$1:$Z$1,0))&amp;""),"")),15,2)),VALUE(MID(IF(TRIM(Settings!$B$13&amp;"")="","",IFERROR(TRIM(INDEX($A148:$Z148,MATCH(Settings!$B$13,$A$1:$Z$1,0))&amp;""),"")),18,2)))))*1,0))</f>
        <v/>
      </c>
      <c r="AE148" s="34">
        <f>IF(COUNTA($A148:$Z148)=0,"",IF($AB148&lt;&gt;"",$AB148,IF($AC148="","",IFERROR(INDEX('Guest list'!$A$3:$A$252,MATCH($AC148,'Guest list'!$B$3:$B$252,0))&amp;"",""))))</f>
        <v/>
      </c>
      <c r="AF148" s="34">
        <f>IF(COUNTA($A148:$Z148)=0,"",IF($AB148&lt;&gt;"",IF(COUNTIF('Guest list'!$A$3:$A$252,$AB148)&gt;0,"Code","Code not on list"),IF($AE148&lt;&gt;"","Name","No match")))</f>
        <v/>
      </c>
      <c r="AG148" s="34">
        <f>IF($AE148="","",IF(SUMPRODUCT(($AE$2:$AE$301=$AE148)*(($AD$2:$AD$301&gt;$AD148)*1+($AD$2:$AD$301=$AD148)*(ROW($AE$2:$AE$301)&gt;ROW($AE148))))=0,$AE148,""))</f>
        <v/>
      </c>
      <c r="AH148" s="34">
        <f>IF(TRIM(Settings!$B$5&amp;"")="","",IFERROR(TRIM(INDEX($A148:$Z148,MATCH(Settings!$B$5,$A$1:$Z$1,0))&amp;""),""))</f>
        <v/>
      </c>
      <c r="AI148" s="34">
        <f>IF($AH148="","",IF(UPPER($AH148)=UPPER(TRIM(Settings!$B$6&amp;"")),"Yes","No"))</f>
        <v/>
      </c>
      <c r="AJ148" s="34">
        <f>IFERROR(VALUE(IF(TRIM(Settings!$B$7&amp;"")="","",IFERROR(TRIM(INDEX($A148:$Z148,MATCH(Settings!$B$7,$A$1:$Z$1,0))&amp;""),""))),"")</f>
        <v/>
      </c>
      <c r="AK148" s="34">
        <f>IF(TRIM(Settings!$B$10&amp;"")="","",IFERROR(TRIM(INDEX($A148:$Z148,MATCH(Settings!$B$10,$A$1:$Z$1,0))&amp;""),""))</f>
        <v/>
      </c>
      <c r="AL148" s="34">
        <f>IF(TRIM(Settings!$B$9&amp;"")="","",IFERROR(TRIM(INDEX($A148:$Z148,MATCH(Settings!$B$9,$A$1:$Z$1,0))&amp;""),""))</f>
        <v/>
      </c>
      <c r="AM148" s="34">
        <f>IF(TRIM(Settings!$B$11&amp;"")="","",IFERROR(TRIM(INDEX($A148:$Z148,MATCH(Settings!$B$11,$A$1:$Z$1,0))&amp;""),""))</f>
        <v/>
      </c>
      <c r="AN148" s="34">
        <f>IF(TRIM(Settings!$B$12&amp;"")="","",IFERROR(TRIM(INDEX($A148:$Z148,MATCH(Settings!$B$12,$A$1:$Z$1,0))&amp;""),""))</f>
        <v/>
      </c>
      <c r="AO148" s="34">
        <f>IF($AI148="Yes",MAX(1+IF($AK148&lt;&gt;"",1,0),N($AJ148)+IF(UPPER(TRIM(Settings!$B$8&amp;""))="N",1,0)),IF($AI148="No",0,""))</f>
        <v/>
      </c>
    </row>
    <row r="149">
      <c r="AB149" s="34">
        <f>IF(TRIM(Settings!$B$3&amp;"")="","",IFERROR(TRIM(INDEX($A149:$Z149,MATCH(Settings!$B$3,$A$1:$Z$1,0))&amp;""),""))</f>
        <v/>
      </c>
      <c r="AC149" s="34">
        <f>IF(TRIM(Settings!$B$4&amp;"")="","",IFERROR(TRIM(INDEX($A149:$Z149,MATCH(Settings!$B$4,$A$1:$Z$1,0))&amp;""),""))</f>
        <v/>
      </c>
      <c r="AD149" s="35">
        <f>IF(COUNTA($A149:$Z149)=0,0,IFERROR((IF(ISNUMBER(INDEX($A149:$Z149,MATCH(Settings!$B$13,$A$1:$Z$1,0))),INDEX($A149:$Z149,MATCH(Settings!$B$13,$A$1:$Z$1,0)),DATE(VALUE(LEFT(IF(TRIM(Settings!$B$13&amp;"")="","",IFERROR(TRIM(INDEX($A149:$Z149,MATCH(Settings!$B$13,$A$1:$Z$1,0))&amp;""),"")),4)),VALUE(MID(IF(TRIM(Settings!$B$13&amp;"")="","",IFERROR(TRIM(INDEX($A149:$Z149,MATCH(Settings!$B$13,$A$1:$Z$1,0))&amp;""),"")),6,2)),VALUE(MID(IF(TRIM(Settings!$B$13&amp;"")="","",IFERROR(TRIM(INDEX($A149:$Z149,MATCH(Settings!$B$13,$A$1:$Z$1,0))&amp;""),"")),9,2)))+TIME(VALUE(MID(IF(TRIM(Settings!$B$13&amp;"")="","",IFERROR(TRIM(INDEX($A149:$Z149,MATCH(Settings!$B$13,$A$1:$Z$1,0))&amp;""),"")),12,2)),VALUE(MID(IF(TRIM(Settings!$B$13&amp;"")="","",IFERROR(TRIM(INDEX($A149:$Z149,MATCH(Settings!$B$13,$A$1:$Z$1,0))&amp;""),"")),15,2)),VALUE(MID(IF(TRIM(Settings!$B$13&amp;"")="","",IFERROR(TRIM(INDEX($A149:$Z149,MATCH(Settings!$B$13,$A$1:$Z$1,0))&amp;""),"")),18,2)))))*1,0))</f>
        <v/>
      </c>
      <c r="AE149" s="34">
        <f>IF(COUNTA($A149:$Z149)=0,"",IF($AB149&lt;&gt;"",$AB149,IF($AC149="","",IFERROR(INDEX('Guest list'!$A$3:$A$252,MATCH($AC149,'Guest list'!$B$3:$B$252,0))&amp;"",""))))</f>
        <v/>
      </c>
      <c r="AF149" s="34">
        <f>IF(COUNTA($A149:$Z149)=0,"",IF($AB149&lt;&gt;"",IF(COUNTIF('Guest list'!$A$3:$A$252,$AB149)&gt;0,"Code","Code not on list"),IF($AE149&lt;&gt;"","Name","No match")))</f>
        <v/>
      </c>
      <c r="AG149" s="34">
        <f>IF($AE149="","",IF(SUMPRODUCT(($AE$2:$AE$301=$AE149)*(($AD$2:$AD$301&gt;$AD149)*1+($AD$2:$AD$301=$AD149)*(ROW($AE$2:$AE$301)&gt;ROW($AE149))))=0,$AE149,""))</f>
        <v/>
      </c>
      <c r="AH149" s="34">
        <f>IF(TRIM(Settings!$B$5&amp;"")="","",IFERROR(TRIM(INDEX($A149:$Z149,MATCH(Settings!$B$5,$A$1:$Z$1,0))&amp;""),""))</f>
        <v/>
      </c>
      <c r="AI149" s="34">
        <f>IF($AH149="","",IF(UPPER($AH149)=UPPER(TRIM(Settings!$B$6&amp;"")),"Yes","No"))</f>
        <v/>
      </c>
      <c r="AJ149" s="34">
        <f>IFERROR(VALUE(IF(TRIM(Settings!$B$7&amp;"")="","",IFERROR(TRIM(INDEX($A149:$Z149,MATCH(Settings!$B$7,$A$1:$Z$1,0))&amp;""),""))),"")</f>
        <v/>
      </c>
      <c r="AK149" s="34">
        <f>IF(TRIM(Settings!$B$10&amp;"")="","",IFERROR(TRIM(INDEX($A149:$Z149,MATCH(Settings!$B$10,$A$1:$Z$1,0))&amp;""),""))</f>
        <v/>
      </c>
      <c r="AL149" s="34">
        <f>IF(TRIM(Settings!$B$9&amp;"")="","",IFERROR(TRIM(INDEX($A149:$Z149,MATCH(Settings!$B$9,$A$1:$Z$1,0))&amp;""),""))</f>
        <v/>
      </c>
      <c r="AM149" s="34">
        <f>IF(TRIM(Settings!$B$11&amp;"")="","",IFERROR(TRIM(INDEX($A149:$Z149,MATCH(Settings!$B$11,$A$1:$Z$1,0))&amp;""),""))</f>
        <v/>
      </c>
      <c r="AN149" s="34">
        <f>IF(TRIM(Settings!$B$12&amp;"")="","",IFERROR(TRIM(INDEX($A149:$Z149,MATCH(Settings!$B$12,$A$1:$Z$1,0))&amp;""),""))</f>
        <v/>
      </c>
      <c r="AO149" s="34">
        <f>IF($AI149="Yes",MAX(1+IF($AK149&lt;&gt;"",1,0),N($AJ149)+IF(UPPER(TRIM(Settings!$B$8&amp;""))="N",1,0)),IF($AI149="No",0,""))</f>
        <v/>
      </c>
    </row>
    <row r="150">
      <c r="AB150" s="34">
        <f>IF(TRIM(Settings!$B$3&amp;"")="","",IFERROR(TRIM(INDEX($A150:$Z150,MATCH(Settings!$B$3,$A$1:$Z$1,0))&amp;""),""))</f>
        <v/>
      </c>
      <c r="AC150" s="34">
        <f>IF(TRIM(Settings!$B$4&amp;"")="","",IFERROR(TRIM(INDEX($A150:$Z150,MATCH(Settings!$B$4,$A$1:$Z$1,0))&amp;""),""))</f>
        <v/>
      </c>
      <c r="AD150" s="35">
        <f>IF(COUNTA($A150:$Z150)=0,0,IFERROR((IF(ISNUMBER(INDEX($A150:$Z150,MATCH(Settings!$B$13,$A$1:$Z$1,0))),INDEX($A150:$Z150,MATCH(Settings!$B$13,$A$1:$Z$1,0)),DATE(VALUE(LEFT(IF(TRIM(Settings!$B$13&amp;"")="","",IFERROR(TRIM(INDEX($A150:$Z150,MATCH(Settings!$B$13,$A$1:$Z$1,0))&amp;""),"")),4)),VALUE(MID(IF(TRIM(Settings!$B$13&amp;"")="","",IFERROR(TRIM(INDEX($A150:$Z150,MATCH(Settings!$B$13,$A$1:$Z$1,0))&amp;""),"")),6,2)),VALUE(MID(IF(TRIM(Settings!$B$13&amp;"")="","",IFERROR(TRIM(INDEX($A150:$Z150,MATCH(Settings!$B$13,$A$1:$Z$1,0))&amp;""),"")),9,2)))+TIME(VALUE(MID(IF(TRIM(Settings!$B$13&amp;"")="","",IFERROR(TRIM(INDEX($A150:$Z150,MATCH(Settings!$B$13,$A$1:$Z$1,0))&amp;""),"")),12,2)),VALUE(MID(IF(TRIM(Settings!$B$13&amp;"")="","",IFERROR(TRIM(INDEX($A150:$Z150,MATCH(Settings!$B$13,$A$1:$Z$1,0))&amp;""),"")),15,2)),VALUE(MID(IF(TRIM(Settings!$B$13&amp;"")="","",IFERROR(TRIM(INDEX($A150:$Z150,MATCH(Settings!$B$13,$A$1:$Z$1,0))&amp;""),"")),18,2)))))*1,0))</f>
        <v/>
      </c>
      <c r="AE150" s="34">
        <f>IF(COUNTA($A150:$Z150)=0,"",IF($AB150&lt;&gt;"",$AB150,IF($AC150="","",IFERROR(INDEX('Guest list'!$A$3:$A$252,MATCH($AC150,'Guest list'!$B$3:$B$252,0))&amp;"",""))))</f>
        <v/>
      </c>
      <c r="AF150" s="34">
        <f>IF(COUNTA($A150:$Z150)=0,"",IF($AB150&lt;&gt;"",IF(COUNTIF('Guest list'!$A$3:$A$252,$AB150)&gt;0,"Code","Code not on list"),IF($AE150&lt;&gt;"","Name","No match")))</f>
        <v/>
      </c>
      <c r="AG150" s="34">
        <f>IF($AE150="","",IF(SUMPRODUCT(($AE$2:$AE$301=$AE150)*(($AD$2:$AD$301&gt;$AD150)*1+($AD$2:$AD$301=$AD150)*(ROW($AE$2:$AE$301)&gt;ROW($AE150))))=0,$AE150,""))</f>
        <v/>
      </c>
      <c r="AH150" s="34">
        <f>IF(TRIM(Settings!$B$5&amp;"")="","",IFERROR(TRIM(INDEX($A150:$Z150,MATCH(Settings!$B$5,$A$1:$Z$1,0))&amp;""),""))</f>
        <v/>
      </c>
      <c r="AI150" s="34">
        <f>IF($AH150="","",IF(UPPER($AH150)=UPPER(TRIM(Settings!$B$6&amp;"")),"Yes","No"))</f>
        <v/>
      </c>
      <c r="AJ150" s="34">
        <f>IFERROR(VALUE(IF(TRIM(Settings!$B$7&amp;"")="","",IFERROR(TRIM(INDEX($A150:$Z150,MATCH(Settings!$B$7,$A$1:$Z$1,0))&amp;""),""))),"")</f>
        <v/>
      </c>
      <c r="AK150" s="34">
        <f>IF(TRIM(Settings!$B$10&amp;"")="","",IFERROR(TRIM(INDEX($A150:$Z150,MATCH(Settings!$B$10,$A$1:$Z$1,0))&amp;""),""))</f>
        <v/>
      </c>
      <c r="AL150" s="34">
        <f>IF(TRIM(Settings!$B$9&amp;"")="","",IFERROR(TRIM(INDEX($A150:$Z150,MATCH(Settings!$B$9,$A$1:$Z$1,0))&amp;""),""))</f>
        <v/>
      </c>
      <c r="AM150" s="34">
        <f>IF(TRIM(Settings!$B$11&amp;"")="","",IFERROR(TRIM(INDEX($A150:$Z150,MATCH(Settings!$B$11,$A$1:$Z$1,0))&amp;""),""))</f>
        <v/>
      </c>
      <c r="AN150" s="34">
        <f>IF(TRIM(Settings!$B$12&amp;"")="","",IFERROR(TRIM(INDEX($A150:$Z150,MATCH(Settings!$B$12,$A$1:$Z$1,0))&amp;""),""))</f>
        <v/>
      </c>
      <c r="AO150" s="34">
        <f>IF($AI150="Yes",MAX(1+IF($AK150&lt;&gt;"",1,0),N($AJ150)+IF(UPPER(TRIM(Settings!$B$8&amp;""))="N",1,0)),IF($AI150="No",0,""))</f>
        <v/>
      </c>
    </row>
    <row r="151">
      <c r="AB151" s="34">
        <f>IF(TRIM(Settings!$B$3&amp;"")="","",IFERROR(TRIM(INDEX($A151:$Z151,MATCH(Settings!$B$3,$A$1:$Z$1,0))&amp;""),""))</f>
        <v/>
      </c>
      <c r="AC151" s="34">
        <f>IF(TRIM(Settings!$B$4&amp;"")="","",IFERROR(TRIM(INDEX($A151:$Z151,MATCH(Settings!$B$4,$A$1:$Z$1,0))&amp;""),""))</f>
        <v/>
      </c>
      <c r="AD151" s="35">
        <f>IF(COUNTA($A151:$Z151)=0,0,IFERROR((IF(ISNUMBER(INDEX($A151:$Z151,MATCH(Settings!$B$13,$A$1:$Z$1,0))),INDEX($A151:$Z151,MATCH(Settings!$B$13,$A$1:$Z$1,0)),DATE(VALUE(LEFT(IF(TRIM(Settings!$B$13&amp;"")="","",IFERROR(TRIM(INDEX($A151:$Z151,MATCH(Settings!$B$13,$A$1:$Z$1,0))&amp;""),"")),4)),VALUE(MID(IF(TRIM(Settings!$B$13&amp;"")="","",IFERROR(TRIM(INDEX($A151:$Z151,MATCH(Settings!$B$13,$A$1:$Z$1,0))&amp;""),"")),6,2)),VALUE(MID(IF(TRIM(Settings!$B$13&amp;"")="","",IFERROR(TRIM(INDEX($A151:$Z151,MATCH(Settings!$B$13,$A$1:$Z$1,0))&amp;""),"")),9,2)))+TIME(VALUE(MID(IF(TRIM(Settings!$B$13&amp;"")="","",IFERROR(TRIM(INDEX($A151:$Z151,MATCH(Settings!$B$13,$A$1:$Z$1,0))&amp;""),"")),12,2)),VALUE(MID(IF(TRIM(Settings!$B$13&amp;"")="","",IFERROR(TRIM(INDEX($A151:$Z151,MATCH(Settings!$B$13,$A$1:$Z$1,0))&amp;""),"")),15,2)),VALUE(MID(IF(TRIM(Settings!$B$13&amp;"")="","",IFERROR(TRIM(INDEX($A151:$Z151,MATCH(Settings!$B$13,$A$1:$Z$1,0))&amp;""),"")),18,2)))))*1,0))</f>
        <v/>
      </c>
      <c r="AE151" s="34">
        <f>IF(COUNTA($A151:$Z151)=0,"",IF($AB151&lt;&gt;"",$AB151,IF($AC151="","",IFERROR(INDEX('Guest list'!$A$3:$A$252,MATCH($AC151,'Guest list'!$B$3:$B$252,0))&amp;"",""))))</f>
        <v/>
      </c>
      <c r="AF151" s="34">
        <f>IF(COUNTA($A151:$Z151)=0,"",IF($AB151&lt;&gt;"",IF(COUNTIF('Guest list'!$A$3:$A$252,$AB151)&gt;0,"Code","Code not on list"),IF($AE151&lt;&gt;"","Name","No match")))</f>
        <v/>
      </c>
      <c r="AG151" s="34">
        <f>IF($AE151="","",IF(SUMPRODUCT(($AE$2:$AE$301=$AE151)*(($AD$2:$AD$301&gt;$AD151)*1+($AD$2:$AD$301=$AD151)*(ROW($AE$2:$AE$301)&gt;ROW($AE151))))=0,$AE151,""))</f>
        <v/>
      </c>
      <c r="AH151" s="34">
        <f>IF(TRIM(Settings!$B$5&amp;"")="","",IFERROR(TRIM(INDEX($A151:$Z151,MATCH(Settings!$B$5,$A$1:$Z$1,0))&amp;""),""))</f>
        <v/>
      </c>
      <c r="AI151" s="34">
        <f>IF($AH151="","",IF(UPPER($AH151)=UPPER(TRIM(Settings!$B$6&amp;"")),"Yes","No"))</f>
        <v/>
      </c>
      <c r="AJ151" s="34">
        <f>IFERROR(VALUE(IF(TRIM(Settings!$B$7&amp;"")="","",IFERROR(TRIM(INDEX($A151:$Z151,MATCH(Settings!$B$7,$A$1:$Z$1,0))&amp;""),""))),"")</f>
        <v/>
      </c>
      <c r="AK151" s="34">
        <f>IF(TRIM(Settings!$B$10&amp;"")="","",IFERROR(TRIM(INDEX($A151:$Z151,MATCH(Settings!$B$10,$A$1:$Z$1,0))&amp;""),""))</f>
        <v/>
      </c>
      <c r="AL151" s="34">
        <f>IF(TRIM(Settings!$B$9&amp;"")="","",IFERROR(TRIM(INDEX($A151:$Z151,MATCH(Settings!$B$9,$A$1:$Z$1,0))&amp;""),""))</f>
        <v/>
      </c>
      <c r="AM151" s="34">
        <f>IF(TRIM(Settings!$B$11&amp;"")="","",IFERROR(TRIM(INDEX($A151:$Z151,MATCH(Settings!$B$11,$A$1:$Z$1,0))&amp;""),""))</f>
        <v/>
      </c>
      <c r="AN151" s="34">
        <f>IF(TRIM(Settings!$B$12&amp;"")="","",IFERROR(TRIM(INDEX($A151:$Z151,MATCH(Settings!$B$12,$A$1:$Z$1,0))&amp;""),""))</f>
        <v/>
      </c>
      <c r="AO151" s="34">
        <f>IF($AI151="Yes",MAX(1+IF($AK151&lt;&gt;"",1,0),N($AJ151)+IF(UPPER(TRIM(Settings!$B$8&amp;""))="N",1,0)),IF($AI151="No",0,""))</f>
        <v/>
      </c>
    </row>
    <row r="152">
      <c r="AB152" s="34">
        <f>IF(TRIM(Settings!$B$3&amp;"")="","",IFERROR(TRIM(INDEX($A152:$Z152,MATCH(Settings!$B$3,$A$1:$Z$1,0))&amp;""),""))</f>
        <v/>
      </c>
      <c r="AC152" s="34">
        <f>IF(TRIM(Settings!$B$4&amp;"")="","",IFERROR(TRIM(INDEX($A152:$Z152,MATCH(Settings!$B$4,$A$1:$Z$1,0))&amp;""),""))</f>
        <v/>
      </c>
      <c r="AD152" s="35">
        <f>IF(COUNTA($A152:$Z152)=0,0,IFERROR((IF(ISNUMBER(INDEX($A152:$Z152,MATCH(Settings!$B$13,$A$1:$Z$1,0))),INDEX($A152:$Z152,MATCH(Settings!$B$13,$A$1:$Z$1,0)),DATE(VALUE(LEFT(IF(TRIM(Settings!$B$13&amp;"")="","",IFERROR(TRIM(INDEX($A152:$Z152,MATCH(Settings!$B$13,$A$1:$Z$1,0))&amp;""),"")),4)),VALUE(MID(IF(TRIM(Settings!$B$13&amp;"")="","",IFERROR(TRIM(INDEX($A152:$Z152,MATCH(Settings!$B$13,$A$1:$Z$1,0))&amp;""),"")),6,2)),VALUE(MID(IF(TRIM(Settings!$B$13&amp;"")="","",IFERROR(TRIM(INDEX($A152:$Z152,MATCH(Settings!$B$13,$A$1:$Z$1,0))&amp;""),"")),9,2)))+TIME(VALUE(MID(IF(TRIM(Settings!$B$13&amp;"")="","",IFERROR(TRIM(INDEX($A152:$Z152,MATCH(Settings!$B$13,$A$1:$Z$1,0))&amp;""),"")),12,2)),VALUE(MID(IF(TRIM(Settings!$B$13&amp;"")="","",IFERROR(TRIM(INDEX($A152:$Z152,MATCH(Settings!$B$13,$A$1:$Z$1,0))&amp;""),"")),15,2)),VALUE(MID(IF(TRIM(Settings!$B$13&amp;"")="","",IFERROR(TRIM(INDEX($A152:$Z152,MATCH(Settings!$B$13,$A$1:$Z$1,0))&amp;""),"")),18,2)))))*1,0))</f>
        <v/>
      </c>
      <c r="AE152" s="34">
        <f>IF(COUNTA($A152:$Z152)=0,"",IF($AB152&lt;&gt;"",$AB152,IF($AC152="","",IFERROR(INDEX('Guest list'!$A$3:$A$252,MATCH($AC152,'Guest list'!$B$3:$B$252,0))&amp;"",""))))</f>
        <v/>
      </c>
      <c r="AF152" s="34">
        <f>IF(COUNTA($A152:$Z152)=0,"",IF($AB152&lt;&gt;"",IF(COUNTIF('Guest list'!$A$3:$A$252,$AB152)&gt;0,"Code","Code not on list"),IF($AE152&lt;&gt;"","Name","No match")))</f>
        <v/>
      </c>
      <c r="AG152" s="34">
        <f>IF($AE152="","",IF(SUMPRODUCT(($AE$2:$AE$301=$AE152)*(($AD$2:$AD$301&gt;$AD152)*1+($AD$2:$AD$301=$AD152)*(ROW($AE$2:$AE$301)&gt;ROW($AE152))))=0,$AE152,""))</f>
        <v/>
      </c>
      <c r="AH152" s="34">
        <f>IF(TRIM(Settings!$B$5&amp;"")="","",IFERROR(TRIM(INDEX($A152:$Z152,MATCH(Settings!$B$5,$A$1:$Z$1,0))&amp;""),""))</f>
        <v/>
      </c>
      <c r="AI152" s="34">
        <f>IF($AH152="","",IF(UPPER($AH152)=UPPER(TRIM(Settings!$B$6&amp;"")),"Yes","No"))</f>
        <v/>
      </c>
      <c r="AJ152" s="34">
        <f>IFERROR(VALUE(IF(TRIM(Settings!$B$7&amp;"")="","",IFERROR(TRIM(INDEX($A152:$Z152,MATCH(Settings!$B$7,$A$1:$Z$1,0))&amp;""),""))),"")</f>
        <v/>
      </c>
      <c r="AK152" s="34">
        <f>IF(TRIM(Settings!$B$10&amp;"")="","",IFERROR(TRIM(INDEX($A152:$Z152,MATCH(Settings!$B$10,$A$1:$Z$1,0))&amp;""),""))</f>
        <v/>
      </c>
      <c r="AL152" s="34">
        <f>IF(TRIM(Settings!$B$9&amp;"")="","",IFERROR(TRIM(INDEX($A152:$Z152,MATCH(Settings!$B$9,$A$1:$Z$1,0))&amp;""),""))</f>
        <v/>
      </c>
      <c r="AM152" s="34">
        <f>IF(TRIM(Settings!$B$11&amp;"")="","",IFERROR(TRIM(INDEX($A152:$Z152,MATCH(Settings!$B$11,$A$1:$Z$1,0))&amp;""),""))</f>
        <v/>
      </c>
      <c r="AN152" s="34">
        <f>IF(TRIM(Settings!$B$12&amp;"")="","",IFERROR(TRIM(INDEX($A152:$Z152,MATCH(Settings!$B$12,$A$1:$Z$1,0))&amp;""),""))</f>
        <v/>
      </c>
      <c r="AO152" s="34">
        <f>IF($AI152="Yes",MAX(1+IF($AK152&lt;&gt;"",1,0),N($AJ152)+IF(UPPER(TRIM(Settings!$B$8&amp;""))="N",1,0)),IF($AI152="No",0,""))</f>
        <v/>
      </c>
    </row>
    <row r="153">
      <c r="AB153" s="34">
        <f>IF(TRIM(Settings!$B$3&amp;"")="","",IFERROR(TRIM(INDEX($A153:$Z153,MATCH(Settings!$B$3,$A$1:$Z$1,0))&amp;""),""))</f>
        <v/>
      </c>
      <c r="AC153" s="34">
        <f>IF(TRIM(Settings!$B$4&amp;"")="","",IFERROR(TRIM(INDEX($A153:$Z153,MATCH(Settings!$B$4,$A$1:$Z$1,0))&amp;""),""))</f>
        <v/>
      </c>
      <c r="AD153" s="35">
        <f>IF(COUNTA($A153:$Z153)=0,0,IFERROR((IF(ISNUMBER(INDEX($A153:$Z153,MATCH(Settings!$B$13,$A$1:$Z$1,0))),INDEX($A153:$Z153,MATCH(Settings!$B$13,$A$1:$Z$1,0)),DATE(VALUE(LEFT(IF(TRIM(Settings!$B$13&amp;"")="","",IFERROR(TRIM(INDEX($A153:$Z153,MATCH(Settings!$B$13,$A$1:$Z$1,0))&amp;""),"")),4)),VALUE(MID(IF(TRIM(Settings!$B$13&amp;"")="","",IFERROR(TRIM(INDEX($A153:$Z153,MATCH(Settings!$B$13,$A$1:$Z$1,0))&amp;""),"")),6,2)),VALUE(MID(IF(TRIM(Settings!$B$13&amp;"")="","",IFERROR(TRIM(INDEX($A153:$Z153,MATCH(Settings!$B$13,$A$1:$Z$1,0))&amp;""),"")),9,2)))+TIME(VALUE(MID(IF(TRIM(Settings!$B$13&amp;"")="","",IFERROR(TRIM(INDEX($A153:$Z153,MATCH(Settings!$B$13,$A$1:$Z$1,0))&amp;""),"")),12,2)),VALUE(MID(IF(TRIM(Settings!$B$13&amp;"")="","",IFERROR(TRIM(INDEX($A153:$Z153,MATCH(Settings!$B$13,$A$1:$Z$1,0))&amp;""),"")),15,2)),VALUE(MID(IF(TRIM(Settings!$B$13&amp;"")="","",IFERROR(TRIM(INDEX($A153:$Z153,MATCH(Settings!$B$13,$A$1:$Z$1,0))&amp;""),"")),18,2)))))*1,0))</f>
        <v/>
      </c>
      <c r="AE153" s="34">
        <f>IF(COUNTA($A153:$Z153)=0,"",IF($AB153&lt;&gt;"",$AB153,IF($AC153="","",IFERROR(INDEX('Guest list'!$A$3:$A$252,MATCH($AC153,'Guest list'!$B$3:$B$252,0))&amp;"",""))))</f>
        <v/>
      </c>
      <c r="AF153" s="34">
        <f>IF(COUNTA($A153:$Z153)=0,"",IF($AB153&lt;&gt;"",IF(COUNTIF('Guest list'!$A$3:$A$252,$AB153)&gt;0,"Code","Code not on list"),IF($AE153&lt;&gt;"","Name","No match")))</f>
        <v/>
      </c>
      <c r="AG153" s="34">
        <f>IF($AE153="","",IF(SUMPRODUCT(($AE$2:$AE$301=$AE153)*(($AD$2:$AD$301&gt;$AD153)*1+($AD$2:$AD$301=$AD153)*(ROW($AE$2:$AE$301)&gt;ROW($AE153))))=0,$AE153,""))</f>
        <v/>
      </c>
      <c r="AH153" s="34">
        <f>IF(TRIM(Settings!$B$5&amp;"")="","",IFERROR(TRIM(INDEX($A153:$Z153,MATCH(Settings!$B$5,$A$1:$Z$1,0))&amp;""),""))</f>
        <v/>
      </c>
      <c r="AI153" s="34">
        <f>IF($AH153="","",IF(UPPER($AH153)=UPPER(TRIM(Settings!$B$6&amp;"")),"Yes","No"))</f>
        <v/>
      </c>
      <c r="AJ153" s="34">
        <f>IFERROR(VALUE(IF(TRIM(Settings!$B$7&amp;"")="","",IFERROR(TRIM(INDEX($A153:$Z153,MATCH(Settings!$B$7,$A$1:$Z$1,0))&amp;""),""))),"")</f>
        <v/>
      </c>
      <c r="AK153" s="34">
        <f>IF(TRIM(Settings!$B$10&amp;"")="","",IFERROR(TRIM(INDEX($A153:$Z153,MATCH(Settings!$B$10,$A$1:$Z$1,0))&amp;""),""))</f>
        <v/>
      </c>
      <c r="AL153" s="34">
        <f>IF(TRIM(Settings!$B$9&amp;"")="","",IFERROR(TRIM(INDEX($A153:$Z153,MATCH(Settings!$B$9,$A$1:$Z$1,0))&amp;""),""))</f>
        <v/>
      </c>
      <c r="AM153" s="34">
        <f>IF(TRIM(Settings!$B$11&amp;"")="","",IFERROR(TRIM(INDEX($A153:$Z153,MATCH(Settings!$B$11,$A$1:$Z$1,0))&amp;""),""))</f>
        <v/>
      </c>
      <c r="AN153" s="34">
        <f>IF(TRIM(Settings!$B$12&amp;"")="","",IFERROR(TRIM(INDEX($A153:$Z153,MATCH(Settings!$B$12,$A$1:$Z$1,0))&amp;""),""))</f>
        <v/>
      </c>
      <c r="AO153" s="34">
        <f>IF($AI153="Yes",MAX(1+IF($AK153&lt;&gt;"",1,0),N($AJ153)+IF(UPPER(TRIM(Settings!$B$8&amp;""))="N",1,0)),IF($AI153="No",0,""))</f>
        <v/>
      </c>
    </row>
    <row r="154">
      <c r="AB154" s="34">
        <f>IF(TRIM(Settings!$B$3&amp;"")="","",IFERROR(TRIM(INDEX($A154:$Z154,MATCH(Settings!$B$3,$A$1:$Z$1,0))&amp;""),""))</f>
        <v/>
      </c>
      <c r="AC154" s="34">
        <f>IF(TRIM(Settings!$B$4&amp;"")="","",IFERROR(TRIM(INDEX($A154:$Z154,MATCH(Settings!$B$4,$A$1:$Z$1,0))&amp;""),""))</f>
        <v/>
      </c>
      <c r="AD154" s="35">
        <f>IF(COUNTA($A154:$Z154)=0,0,IFERROR((IF(ISNUMBER(INDEX($A154:$Z154,MATCH(Settings!$B$13,$A$1:$Z$1,0))),INDEX($A154:$Z154,MATCH(Settings!$B$13,$A$1:$Z$1,0)),DATE(VALUE(LEFT(IF(TRIM(Settings!$B$13&amp;"")="","",IFERROR(TRIM(INDEX($A154:$Z154,MATCH(Settings!$B$13,$A$1:$Z$1,0))&amp;""),"")),4)),VALUE(MID(IF(TRIM(Settings!$B$13&amp;"")="","",IFERROR(TRIM(INDEX($A154:$Z154,MATCH(Settings!$B$13,$A$1:$Z$1,0))&amp;""),"")),6,2)),VALUE(MID(IF(TRIM(Settings!$B$13&amp;"")="","",IFERROR(TRIM(INDEX($A154:$Z154,MATCH(Settings!$B$13,$A$1:$Z$1,0))&amp;""),"")),9,2)))+TIME(VALUE(MID(IF(TRIM(Settings!$B$13&amp;"")="","",IFERROR(TRIM(INDEX($A154:$Z154,MATCH(Settings!$B$13,$A$1:$Z$1,0))&amp;""),"")),12,2)),VALUE(MID(IF(TRIM(Settings!$B$13&amp;"")="","",IFERROR(TRIM(INDEX($A154:$Z154,MATCH(Settings!$B$13,$A$1:$Z$1,0))&amp;""),"")),15,2)),VALUE(MID(IF(TRIM(Settings!$B$13&amp;"")="","",IFERROR(TRIM(INDEX($A154:$Z154,MATCH(Settings!$B$13,$A$1:$Z$1,0))&amp;""),"")),18,2)))))*1,0))</f>
        <v/>
      </c>
      <c r="AE154" s="34">
        <f>IF(COUNTA($A154:$Z154)=0,"",IF($AB154&lt;&gt;"",$AB154,IF($AC154="","",IFERROR(INDEX('Guest list'!$A$3:$A$252,MATCH($AC154,'Guest list'!$B$3:$B$252,0))&amp;"",""))))</f>
        <v/>
      </c>
      <c r="AF154" s="34">
        <f>IF(COUNTA($A154:$Z154)=0,"",IF($AB154&lt;&gt;"",IF(COUNTIF('Guest list'!$A$3:$A$252,$AB154)&gt;0,"Code","Code not on list"),IF($AE154&lt;&gt;"","Name","No match")))</f>
        <v/>
      </c>
      <c r="AG154" s="34">
        <f>IF($AE154="","",IF(SUMPRODUCT(($AE$2:$AE$301=$AE154)*(($AD$2:$AD$301&gt;$AD154)*1+($AD$2:$AD$301=$AD154)*(ROW($AE$2:$AE$301)&gt;ROW($AE154))))=0,$AE154,""))</f>
        <v/>
      </c>
      <c r="AH154" s="34">
        <f>IF(TRIM(Settings!$B$5&amp;"")="","",IFERROR(TRIM(INDEX($A154:$Z154,MATCH(Settings!$B$5,$A$1:$Z$1,0))&amp;""),""))</f>
        <v/>
      </c>
      <c r="AI154" s="34">
        <f>IF($AH154="","",IF(UPPER($AH154)=UPPER(TRIM(Settings!$B$6&amp;"")),"Yes","No"))</f>
        <v/>
      </c>
      <c r="AJ154" s="34">
        <f>IFERROR(VALUE(IF(TRIM(Settings!$B$7&amp;"")="","",IFERROR(TRIM(INDEX($A154:$Z154,MATCH(Settings!$B$7,$A$1:$Z$1,0))&amp;""),""))),"")</f>
        <v/>
      </c>
      <c r="AK154" s="34">
        <f>IF(TRIM(Settings!$B$10&amp;"")="","",IFERROR(TRIM(INDEX($A154:$Z154,MATCH(Settings!$B$10,$A$1:$Z$1,0))&amp;""),""))</f>
        <v/>
      </c>
      <c r="AL154" s="34">
        <f>IF(TRIM(Settings!$B$9&amp;"")="","",IFERROR(TRIM(INDEX($A154:$Z154,MATCH(Settings!$B$9,$A$1:$Z$1,0))&amp;""),""))</f>
        <v/>
      </c>
      <c r="AM154" s="34">
        <f>IF(TRIM(Settings!$B$11&amp;"")="","",IFERROR(TRIM(INDEX($A154:$Z154,MATCH(Settings!$B$11,$A$1:$Z$1,0))&amp;""),""))</f>
        <v/>
      </c>
      <c r="AN154" s="34">
        <f>IF(TRIM(Settings!$B$12&amp;"")="","",IFERROR(TRIM(INDEX($A154:$Z154,MATCH(Settings!$B$12,$A$1:$Z$1,0))&amp;""),""))</f>
        <v/>
      </c>
      <c r="AO154" s="34">
        <f>IF($AI154="Yes",MAX(1+IF($AK154&lt;&gt;"",1,0),N($AJ154)+IF(UPPER(TRIM(Settings!$B$8&amp;""))="N",1,0)),IF($AI154="No",0,""))</f>
        <v/>
      </c>
    </row>
    <row r="155">
      <c r="AB155" s="34">
        <f>IF(TRIM(Settings!$B$3&amp;"")="","",IFERROR(TRIM(INDEX($A155:$Z155,MATCH(Settings!$B$3,$A$1:$Z$1,0))&amp;""),""))</f>
        <v/>
      </c>
      <c r="AC155" s="34">
        <f>IF(TRIM(Settings!$B$4&amp;"")="","",IFERROR(TRIM(INDEX($A155:$Z155,MATCH(Settings!$B$4,$A$1:$Z$1,0))&amp;""),""))</f>
        <v/>
      </c>
      <c r="AD155" s="35">
        <f>IF(COUNTA($A155:$Z155)=0,0,IFERROR((IF(ISNUMBER(INDEX($A155:$Z155,MATCH(Settings!$B$13,$A$1:$Z$1,0))),INDEX($A155:$Z155,MATCH(Settings!$B$13,$A$1:$Z$1,0)),DATE(VALUE(LEFT(IF(TRIM(Settings!$B$13&amp;"")="","",IFERROR(TRIM(INDEX($A155:$Z155,MATCH(Settings!$B$13,$A$1:$Z$1,0))&amp;""),"")),4)),VALUE(MID(IF(TRIM(Settings!$B$13&amp;"")="","",IFERROR(TRIM(INDEX($A155:$Z155,MATCH(Settings!$B$13,$A$1:$Z$1,0))&amp;""),"")),6,2)),VALUE(MID(IF(TRIM(Settings!$B$13&amp;"")="","",IFERROR(TRIM(INDEX($A155:$Z155,MATCH(Settings!$B$13,$A$1:$Z$1,0))&amp;""),"")),9,2)))+TIME(VALUE(MID(IF(TRIM(Settings!$B$13&amp;"")="","",IFERROR(TRIM(INDEX($A155:$Z155,MATCH(Settings!$B$13,$A$1:$Z$1,0))&amp;""),"")),12,2)),VALUE(MID(IF(TRIM(Settings!$B$13&amp;"")="","",IFERROR(TRIM(INDEX($A155:$Z155,MATCH(Settings!$B$13,$A$1:$Z$1,0))&amp;""),"")),15,2)),VALUE(MID(IF(TRIM(Settings!$B$13&amp;"")="","",IFERROR(TRIM(INDEX($A155:$Z155,MATCH(Settings!$B$13,$A$1:$Z$1,0))&amp;""),"")),18,2)))))*1,0))</f>
        <v/>
      </c>
      <c r="AE155" s="34">
        <f>IF(COUNTA($A155:$Z155)=0,"",IF($AB155&lt;&gt;"",$AB155,IF($AC155="","",IFERROR(INDEX('Guest list'!$A$3:$A$252,MATCH($AC155,'Guest list'!$B$3:$B$252,0))&amp;"",""))))</f>
        <v/>
      </c>
      <c r="AF155" s="34">
        <f>IF(COUNTA($A155:$Z155)=0,"",IF($AB155&lt;&gt;"",IF(COUNTIF('Guest list'!$A$3:$A$252,$AB155)&gt;0,"Code","Code not on list"),IF($AE155&lt;&gt;"","Name","No match")))</f>
        <v/>
      </c>
      <c r="AG155" s="34">
        <f>IF($AE155="","",IF(SUMPRODUCT(($AE$2:$AE$301=$AE155)*(($AD$2:$AD$301&gt;$AD155)*1+($AD$2:$AD$301=$AD155)*(ROW($AE$2:$AE$301)&gt;ROW($AE155))))=0,$AE155,""))</f>
        <v/>
      </c>
      <c r="AH155" s="34">
        <f>IF(TRIM(Settings!$B$5&amp;"")="","",IFERROR(TRIM(INDEX($A155:$Z155,MATCH(Settings!$B$5,$A$1:$Z$1,0))&amp;""),""))</f>
        <v/>
      </c>
      <c r="AI155" s="34">
        <f>IF($AH155="","",IF(UPPER($AH155)=UPPER(TRIM(Settings!$B$6&amp;"")),"Yes","No"))</f>
        <v/>
      </c>
      <c r="AJ155" s="34">
        <f>IFERROR(VALUE(IF(TRIM(Settings!$B$7&amp;"")="","",IFERROR(TRIM(INDEX($A155:$Z155,MATCH(Settings!$B$7,$A$1:$Z$1,0))&amp;""),""))),"")</f>
        <v/>
      </c>
      <c r="AK155" s="34">
        <f>IF(TRIM(Settings!$B$10&amp;"")="","",IFERROR(TRIM(INDEX($A155:$Z155,MATCH(Settings!$B$10,$A$1:$Z$1,0))&amp;""),""))</f>
        <v/>
      </c>
      <c r="AL155" s="34">
        <f>IF(TRIM(Settings!$B$9&amp;"")="","",IFERROR(TRIM(INDEX($A155:$Z155,MATCH(Settings!$B$9,$A$1:$Z$1,0))&amp;""),""))</f>
        <v/>
      </c>
      <c r="AM155" s="34">
        <f>IF(TRIM(Settings!$B$11&amp;"")="","",IFERROR(TRIM(INDEX($A155:$Z155,MATCH(Settings!$B$11,$A$1:$Z$1,0))&amp;""),""))</f>
        <v/>
      </c>
      <c r="AN155" s="34">
        <f>IF(TRIM(Settings!$B$12&amp;"")="","",IFERROR(TRIM(INDEX($A155:$Z155,MATCH(Settings!$B$12,$A$1:$Z$1,0))&amp;""),""))</f>
        <v/>
      </c>
      <c r="AO155" s="34">
        <f>IF($AI155="Yes",MAX(1+IF($AK155&lt;&gt;"",1,0),N($AJ155)+IF(UPPER(TRIM(Settings!$B$8&amp;""))="N",1,0)),IF($AI155="No",0,""))</f>
        <v/>
      </c>
    </row>
    <row r="156">
      <c r="AB156" s="34">
        <f>IF(TRIM(Settings!$B$3&amp;"")="","",IFERROR(TRIM(INDEX($A156:$Z156,MATCH(Settings!$B$3,$A$1:$Z$1,0))&amp;""),""))</f>
        <v/>
      </c>
      <c r="AC156" s="34">
        <f>IF(TRIM(Settings!$B$4&amp;"")="","",IFERROR(TRIM(INDEX($A156:$Z156,MATCH(Settings!$B$4,$A$1:$Z$1,0))&amp;""),""))</f>
        <v/>
      </c>
      <c r="AD156" s="35">
        <f>IF(COUNTA($A156:$Z156)=0,0,IFERROR((IF(ISNUMBER(INDEX($A156:$Z156,MATCH(Settings!$B$13,$A$1:$Z$1,0))),INDEX($A156:$Z156,MATCH(Settings!$B$13,$A$1:$Z$1,0)),DATE(VALUE(LEFT(IF(TRIM(Settings!$B$13&amp;"")="","",IFERROR(TRIM(INDEX($A156:$Z156,MATCH(Settings!$B$13,$A$1:$Z$1,0))&amp;""),"")),4)),VALUE(MID(IF(TRIM(Settings!$B$13&amp;"")="","",IFERROR(TRIM(INDEX($A156:$Z156,MATCH(Settings!$B$13,$A$1:$Z$1,0))&amp;""),"")),6,2)),VALUE(MID(IF(TRIM(Settings!$B$13&amp;"")="","",IFERROR(TRIM(INDEX($A156:$Z156,MATCH(Settings!$B$13,$A$1:$Z$1,0))&amp;""),"")),9,2)))+TIME(VALUE(MID(IF(TRIM(Settings!$B$13&amp;"")="","",IFERROR(TRIM(INDEX($A156:$Z156,MATCH(Settings!$B$13,$A$1:$Z$1,0))&amp;""),"")),12,2)),VALUE(MID(IF(TRIM(Settings!$B$13&amp;"")="","",IFERROR(TRIM(INDEX($A156:$Z156,MATCH(Settings!$B$13,$A$1:$Z$1,0))&amp;""),"")),15,2)),VALUE(MID(IF(TRIM(Settings!$B$13&amp;"")="","",IFERROR(TRIM(INDEX($A156:$Z156,MATCH(Settings!$B$13,$A$1:$Z$1,0))&amp;""),"")),18,2)))))*1,0))</f>
        <v/>
      </c>
      <c r="AE156" s="34">
        <f>IF(COUNTA($A156:$Z156)=0,"",IF($AB156&lt;&gt;"",$AB156,IF($AC156="","",IFERROR(INDEX('Guest list'!$A$3:$A$252,MATCH($AC156,'Guest list'!$B$3:$B$252,0))&amp;"",""))))</f>
        <v/>
      </c>
      <c r="AF156" s="34">
        <f>IF(COUNTA($A156:$Z156)=0,"",IF($AB156&lt;&gt;"",IF(COUNTIF('Guest list'!$A$3:$A$252,$AB156)&gt;0,"Code","Code not on list"),IF($AE156&lt;&gt;"","Name","No match")))</f>
        <v/>
      </c>
      <c r="AG156" s="34">
        <f>IF($AE156="","",IF(SUMPRODUCT(($AE$2:$AE$301=$AE156)*(($AD$2:$AD$301&gt;$AD156)*1+($AD$2:$AD$301=$AD156)*(ROW($AE$2:$AE$301)&gt;ROW($AE156))))=0,$AE156,""))</f>
        <v/>
      </c>
      <c r="AH156" s="34">
        <f>IF(TRIM(Settings!$B$5&amp;"")="","",IFERROR(TRIM(INDEX($A156:$Z156,MATCH(Settings!$B$5,$A$1:$Z$1,0))&amp;""),""))</f>
        <v/>
      </c>
      <c r="AI156" s="34">
        <f>IF($AH156="","",IF(UPPER($AH156)=UPPER(TRIM(Settings!$B$6&amp;"")),"Yes","No"))</f>
        <v/>
      </c>
      <c r="AJ156" s="34">
        <f>IFERROR(VALUE(IF(TRIM(Settings!$B$7&amp;"")="","",IFERROR(TRIM(INDEX($A156:$Z156,MATCH(Settings!$B$7,$A$1:$Z$1,0))&amp;""),""))),"")</f>
        <v/>
      </c>
      <c r="AK156" s="34">
        <f>IF(TRIM(Settings!$B$10&amp;"")="","",IFERROR(TRIM(INDEX($A156:$Z156,MATCH(Settings!$B$10,$A$1:$Z$1,0))&amp;""),""))</f>
        <v/>
      </c>
      <c r="AL156" s="34">
        <f>IF(TRIM(Settings!$B$9&amp;"")="","",IFERROR(TRIM(INDEX($A156:$Z156,MATCH(Settings!$B$9,$A$1:$Z$1,0))&amp;""),""))</f>
        <v/>
      </c>
      <c r="AM156" s="34">
        <f>IF(TRIM(Settings!$B$11&amp;"")="","",IFERROR(TRIM(INDEX($A156:$Z156,MATCH(Settings!$B$11,$A$1:$Z$1,0))&amp;""),""))</f>
        <v/>
      </c>
      <c r="AN156" s="34">
        <f>IF(TRIM(Settings!$B$12&amp;"")="","",IFERROR(TRIM(INDEX($A156:$Z156,MATCH(Settings!$B$12,$A$1:$Z$1,0))&amp;""),""))</f>
        <v/>
      </c>
      <c r="AO156" s="34">
        <f>IF($AI156="Yes",MAX(1+IF($AK156&lt;&gt;"",1,0),N($AJ156)+IF(UPPER(TRIM(Settings!$B$8&amp;""))="N",1,0)),IF($AI156="No",0,""))</f>
        <v/>
      </c>
    </row>
    <row r="157">
      <c r="AB157" s="34">
        <f>IF(TRIM(Settings!$B$3&amp;"")="","",IFERROR(TRIM(INDEX($A157:$Z157,MATCH(Settings!$B$3,$A$1:$Z$1,0))&amp;""),""))</f>
        <v/>
      </c>
      <c r="AC157" s="34">
        <f>IF(TRIM(Settings!$B$4&amp;"")="","",IFERROR(TRIM(INDEX($A157:$Z157,MATCH(Settings!$B$4,$A$1:$Z$1,0))&amp;""),""))</f>
        <v/>
      </c>
      <c r="AD157" s="35">
        <f>IF(COUNTA($A157:$Z157)=0,0,IFERROR((IF(ISNUMBER(INDEX($A157:$Z157,MATCH(Settings!$B$13,$A$1:$Z$1,0))),INDEX($A157:$Z157,MATCH(Settings!$B$13,$A$1:$Z$1,0)),DATE(VALUE(LEFT(IF(TRIM(Settings!$B$13&amp;"")="","",IFERROR(TRIM(INDEX($A157:$Z157,MATCH(Settings!$B$13,$A$1:$Z$1,0))&amp;""),"")),4)),VALUE(MID(IF(TRIM(Settings!$B$13&amp;"")="","",IFERROR(TRIM(INDEX($A157:$Z157,MATCH(Settings!$B$13,$A$1:$Z$1,0))&amp;""),"")),6,2)),VALUE(MID(IF(TRIM(Settings!$B$13&amp;"")="","",IFERROR(TRIM(INDEX($A157:$Z157,MATCH(Settings!$B$13,$A$1:$Z$1,0))&amp;""),"")),9,2)))+TIME(VALUE(MID(IF(TRIM(Settings!$B$13&amp;"")="","",IFERROR(TRIM(INDEX($A157:$Z157,MATCH(Settings!$B$13,$A$1:$Z$1,0))&amp;""),"")),12,2)),VALUE(MID(IF(TRIM(Settings!$B$13&amp;"")="","",IFERROR(TRIM(INDEX($A157:$Z157,MATCH(Settings!$B$13,$A$1:$Z$1,0))&amp;""),"")),15,2)),VALUE(MID(IF(TRIM(Settings!$B$13&amp;"")="","",IFERROR(TRIM(INDEX($A157:$Z157,MATCH(Settings!$B$13,$A$1:$Z$1,0))&amp;""),"")),18,2)))))*1,0))</f>
        <v/>
      </c>
      <c r="AE157" s="34">
        <f>IF(COUNTA($A157:$Z157)=0,"",IF($AB157&lt;&gt;"",$AB157,IF($AC157="","",IFERROR(INDEX('Guest list'!$A$3:$A$252,MATCH($AC157,'Guest list'!$B$3:$B$252,0))&amp;"",""))))</f>
        <v/>
      </c>
      <c r="AF157" s="34">
        <f>IF(COUNTA($A157:$Z157)=0,"",IF($AB157&lt;&gt;"",IF(COUNTIF('Guest list'!$A$3:$A$252,$AB157)&gt;0,"Code","Code not on list"),IF($AE157&lt;&gt;"","Name","No match")))</f>
        <v/>
      </c>
      <c r="AG157" s="34">
        <f>IF($AE157="","",IF(SUMPRODUCT(($AE$2:$AE$301=$AE157)*(($AD$2:$AD$301&gt;$AD157)*1+($AD$2:$AD$301=$AD157)*(ROW($AE$2:$AE$301)&gt;ROW($AE157))))=0,$AE157,""))</f>
        <v/>
      </c>
      <c r="AH157" s="34">
        <f>IF(TRIM(Settings!$B$5&amp;"")="","",IFERROR(TRIM(INDEX($A157:$Z157,MATCH(Settings!$B$5,$A$1:$Z$1,0))&amp;""),""))</f>
        <v/>
      </c>
      <c r="AI157" s="34">
        <f>IF($AH157="","",IF(UPPER($AH157)=UPPER(TRIM(Settings!$B$6&amp;"")),"Yes","No"))</f>
        <v/>
      </c>
      <c r="AJ157" s="34">
        <f>IFERROR(VALUE(IF(TRIM(Settings!$B$7&amp;"")="","",IFERROR(TRIM(INDEX($A157:$Z157,MATCH(Settings!$B$7,$A$1:$Z$1,0))&amp;""),""))),"")</f>
        <v/>
      </c>
      <c r="AK157" s="34">
        <f>IF(TRIM(Settings!$B$10&amp;"")="","",IFERROR(TRIM(INDEX($A157:$Z157,MATCH(Settings!$B$10,$A$1:$Z$1,0))&amp;""),""))</f>
        <v/>
      </c>
      <c r="AL157" s="34">
        <f>IF(TRIM(Settings!$B$9&amp;"")="","",IFERROR(TRIM(INDEX($A157:$Z157,MATCH(Settings!$B$9,$A$1:$Z$1,0))&amp;""),""))</f>
        <v/>
      </c>
      <c r="AM157" s="34">
        <f>IF(TRIM(Settings!$B$11&amp;"")="","",IFERROR(TRIM(INDEX($A157:$Z157,MATCH(Settings!$B$11,$A$1:$Z$1,0))&amp;""),""))</f>
        <v/>
      </c>
      <c r="AN157" s="34">
        <f>IF(TRIM(Settings!$B$12&amp;"")="","",IFERROR(TRIM(INDEX($A157:$Z157,MATCH(Settings!$B$12,$A$1:$Z$1,0))&amp;""),""))</f>
        <v/>
      </c>
      <c r="AO157" s="34">
        <f>IF($AI157="Yes",MAX(1+IF($AK157&lt;&gt;"",1,0),N($AJ157)+IF(UPPER(TRIM(Settings!$B$8&amp;""))="N",1,0)),IF($AI157="No",0,""))</f>
        <v/>
      </c>
    </row>
    <row r="158">
      <c r="AB158" s="34">
        <f>IF(TRIM(Settings!$B$3&amp;"")="","",IFERROR(TRIM(INDEX($A158:$Z158,MATCH(Settings!$B$3,$A$1:$Z$1,0))&amp;""),""))</f>
        <v/>
      </c>
      <c r="AC158" s="34">
        <f>IF(TRIM(Settings!$B$4&amp;"")="","",IFERROR(TRIM(INDEX($A158:$Z158,MATCH(Settings!$B$4,$A$1:$Z$1,0))&amp;""),""))</f>
        <v/>
      </c>
      <c r="AD158" s="35">
        <f>IF(COUNTA($A158:$Z158)=0,0,IFERROR((IF(ISNUMBER(INDEX($A158:$Z158,MATCH(Settings!$B$13,$A$1:$Z$1,0))),INDEX($A158:$Z158,MATCH(Settings!$B$13,$A$1:$Z$1,0)),DATE(VALUE(LEFT(IF(TRIM(Settings!$B$13&amp;"")="","",IFERROR(TRIM(INDEX($A158:$Z158,MATCH(Settings!$B$13,$A$1:$Z$1,0))&amp;""),"")),4)),VALUE(MID(IF(TRIM(Settings!$B$13&amp;"")="","",IFERROR(TRIM(INDEX($A158:$Z158,MATCH(Settings!$B$13,$A$1:$Z$1,0))&amp;""),"")),6,2)),VALUE(MID(IF(TRIM(Settings!$B$13&amp;"")="","",IFERROR(TRIM(INDEX($A158:$Z158,MATCH(Settings!$B$13,$A$1:$Z$1,0))&amp;""),"")),9,2)))+TIME(VALUE(MID(IF(TRIM(Settings!$B$13&amp;"")="","",IFERROR(TRIM(INDEX($A158:$Z158,MATCH(Settings!$B$13,$A$1:$Z$1,0))&amp;""),"")),12,2)),VALUE(MID(IF(TRIM(Settings!$B$13&amp;"")="","",IFERROR(TRIM(INDEX($A158:$Z158,MATCH(Settings!$B$13,$A$1:$Z$1,0))&amp;""),"")),15,2)),VALUE(MID(IF(TRIM(Settings!$B$13&amp;"")="","",IFERROR(TRIM(INDEX($A158:$Z158,MATCH(Settings!$B$13,$A$1:$Z$1,0))&amp;""),"")),18,2)))))*1,0))</f>
        <v/>
      </c>
      <c r="AE158" s="34">
        <f>IF(COUNTA($A158:$Z158)=0,"",IF($AB158&lt;&gt;"",$AB158,IF($AC158="","",IFERROR(INDEX('Guest list'!$A$3:$A$252,MATCH($AC158,'Guest list'!$B$3:$B$252,0))&amp;"",""))))</f>
        <v/>
      </c>
      <c r="AF158" s="34">
        <f>IF(COUNTA($A158:$Z158)=0,"",IF($AB158&lt;&gt;"",IF(COUNTIF('Guest list'!$A$3:$A$252,$AB158)&gt;0,"Code","Code not on list"),IF($AE158&lt;&gt;"","Name","No match")))</f>
        <v/>
      </c>
      <c r="AG158" s="34">
        <f>IF($AE158="","",IF(SUMPRODUCT(($AE$2:$AE$301=$AE158)*(($AD$2:$AD$301&gt;$AD158)*1+($AD$2:$AD$301=$AD158)*(ROW($AE$2:$AE$301)&gt;ROW($AE158))))=0,$AE158,""))</f>
        <v/>
      </c>
      <c r="AH158" s="34">
        <f>IF(TRIM(Settings!$B$5&amp;"")="","",IFERROR(TRIM(INDEX($A158:$Z158,MATCH(Settings!$B$5,$A$1:$Z$1,0))&amp;""),""))</f>
        <v/>
      </c>
      <c r="AI158" s="34">
        <f>IF($AH158="","",IF(UPPER($AH158)=UPPER(TRIM(Settings!$B$6&amp;"")),"Yes","No"))</f>
        <v/>
      </c>
      <c r="AJ158" s="34">
        <f>IFERROR(VALUE(IF(TRIM(Settings!$B$7&amp;"")="","",IFERROR(TRIM(INDEX($A158:$Z158,MATCH(Settings!$B$7,$A$1:$Z$1,0))&amp;""),""))),"")</f>
        <v/>
      </c>
      <c r="AK158" s="34">
        <f>IF(TRIM(Settings!$B$10&amp;"")="","",IFERROR(TRIM(INDEX($A158:$Z158,MATCH(Settings!$B$10,$A$1:$Z$1,0))&amp;""),""))</f>
        <v/>
      </c>
      <c r="AL158" s="34">
        <f>IF(TRIM(Settings!$B$9&amp;"")="","",IFERROR(TRIM(INDEX($A158:$Z158,MATCH(Settings!$B$9,$A$1:$Z$1,0))&amp;""),""))</f>
        <v/>
      </c>
      <c r="AM158" s="34">
        <f>IF(TRIM(Settings!$B$11&amp;"")="","",IFERROR(TRIM(INDEX($A158:$Z158,MATCH(Settings!$B$11,$A$1:$Z$1,0))&amp;""),""))</f>
        <v/>
      </c>
      <c r="AN158" s="34">
        <f>IF(TRIM(Settings!$B$12&amp;"")="","",IFERROR(TRIM(INDEX($A158:$Z158,MATCH(Settings!$B$12,$A$1:$Z$1,0))&amp;""),""))</f>
        <v/>
      </c>
      <c r="AO158" s="34">
        <f>IF($AI158="Yes",MAX(1+IF($AK158&lt;&gt;"",1,0),N($AJ158)+IF(UPPER(TRIM(Settings!$B$8&amp;""))="N",1,0)),IF($AI158="No",0,""))</f>
        <v/>
      </c>
    </row>
    <row r="159">
      <c r="AB159" s="34">
        <f>IF(TRIM(Settings!$B$3&amp;"")="","",IFERROR(TRIM(INDEX($A159:$Z159,MATCH(Settings!$B$3,$A$1:$Z$1,0))&amp;""),""))</f>
        <v/>
      </c>
      <c r="AC159" s="34">
        <f>IF(TRIM(Settings!$B$4&amp;"")="","",IFERROR(TRIM(INDEX($A159:$Z159,MATCH(Settings!$B$4,$A$1:$Z$1,0))&amp;""),""))</f>
        <v/>
      </c>
      <c r="AD159" s="35">
        <f>IF(COUNTA($A159:$Z159)=0,0,IFERROR((IF(ISNUMBER(INDEX($A159:$Z159,MATCH(Settings!$B$13,$A$1:$Z$1,0))),INDEX($A159:$Z159,MATCH(Settings!$B$13,$A$1:$Z$1,0)),DATE(VALUE(LEFT(IF(TRIM(Settings!$B$13&amp;"")="","",IFERROR(TRIM(INDEX($A159:$Z159,MATCH(Settings!$B$13,$A$1:$Z$1,0))&amp;""),"")),4)),VALUE(MID(IF(TRIM(Settings!$B$13&amp;"")="","",IFERROR(TRIM(INDEX($A159:$Z159,MATCH(Settings!$B$13,$A$1:$Z$1,0))&amp;""),"")),6,2)),VALUE(MID(IF(TRIM(Settings!$B$13&amp;"")="","",IFERROR(TRIM(INDEX($A159:$Z159,MATCH(Settings!$B$13,$A$1:$Z$1,0))&amp;""),"")),9,2)))+TIME(VALUE(MID(IF(TRIM(Settings!$B$13&amp;"")="","",IFERROR(TRIM(INDEX($A159:$Z159,MATCH(Settings!$B$13,$A$1:$Z$1,0))&amp;""),"")),12,2)),VALUE(MID(IF(TRIM(Settings!$B$13&amp;"")="","",IFERROR(TRIM(INDEX($A159:$Z159,MATCH(Settings!$B$13,$A$1:$Z$1,0))&amp;""),"")),15,2)),VALUE(MID(IF(TRIM(Settings!$B$13&amp;"")="","",IFERROR(TRIM(INDEX($A159:$Z159,MATCH(Settings!$B$13,$A$1:$Z$1,0))&amp;""),"")),18,2)))))*1,0))</f>
        <v/>
      </c>
      <c r="AE159" s="34">
        <f>IF(COUNTA($A159:$Z159)=0,"",IF($AB159&lt;&gt;"",$AB159,IF($AC159="","",IFERROR(INDEX('Guest list'!$A$3:$A$252,MATCH($AC159,'Guest list'!$B$3:$B$252,0))&amp;"",""))))</f>
        <v/>
      </c>
      <c r="AF159" s="34">
        <f>IF(COUNTA($A159:$Z159)=0,"",IF($AB159&lt;&gt;"",IF(COUNTIF('Guest list'!$A$3:$A$252,$AB159)&gt;0,"Code","Code not on list"),IF($AE159&lt;&gt;"","Name","No match")))</f>
        <v/>
      </c>
      <c r="AG159" s="34">
        <f>IF($AE159="","",IF(SUMPRODUCT(($AE$2:$AE$301=$AE159)*(($AD$2:$AD$301&gt;$AD159)*1+($AD$2:$AD$301=$AD159)*(ROW($AE$2:$AE$301)&gt;ROW($AE159))))=0,$AE159,""))</f>
        <v/>
      </c>
      <c r="AH159" s="34">
        <f>IF(TRIM(Settings!$B$5&amp;"")="","",IFERROR(TRIM(INDEX($A159:$Z159,MATCH(Settings!$B$5,$A$1:$Z$1,0))&amp;""),""))</f>
        <v/>
      </c>
      <c r="AI159" s="34">
        <f>IF($AH159="","",IF(UPPER($AH159)=UPPER(TRIM(Settings!$B$6&amp;"")),"Yes","No"))</f>
        <v/>
      </c>
      <c r="AJ159" s="34">
        <f>IFERROR(VALUE(IF(TRIM(Settings!$B$7&amp;"")="","",IFERROR(TRIM(INDEX($A159:$Z159,MATCH(Settings!$B$7,$A$1:$Z$1,0))&amp;""),""))),"")</f>
        <v/>
      </c>
      <c r="AK159" s="34">
        <f>IF(TRIM(Settings!$B$10&amp;"")="","",IFERROR(TRIM(INDEX($A159:$Z159,MATCH(Settings!$B$10,$A$1:$Z$1,0))&amp;""),""))</f>
        <v/>
      </c>
      <c r="AL159" s="34">
        <f>IF(TRIM(Settings!$B$9&amp;"")="","",IFERROR(TRIM(INDEX($A159:$Z159,MATCH(Settings!$B$9,$A$1:$Z$1,0))&amp;""),""))</f>
        <v/>
      </c>
      <c r="AM159" s="34">
        <f>IF(TRIM(Settings!$B$11&amp;"")="","",IFERROR(TRIM(INDEX($A159:$Z159,MATCH(Settings!$B$11,$A$1:$Z$1,0))&amp;""),""))</f>
        <v/>
      </c>
      <c r="AN159" s="34">
        <f>IF(TRIM(Settings!$B$12&amp;"")="","",IFERROR(TRIM(INDEX($A159:$Z159,MATCH(Settings!$B$12,$A$1:$Z$1,0))&amp;""),""))</f>
        <v/>
      </c>
      <c r="AO159" s="34">
        <f>IF($AI159="Yes",MAX(1+IF($AK159&lt;&gt;"",1,0),N($AJ159)+IF(UPPER(TRIM(Settings!$B$8&amp;""))="N",1,0)),IF($AI159="No",0,""))</f>
        <v/>
      </c>
    </row>
    <row r="160">
      <c r="AB160" s="34">
        <f>IF(TRIM(Settings!$B$3&amp;"")="","",IFERROR(TRIM(INDEX($A160:$Z160,MATCH(Settings!$B$3,$A$1:$Z$1,0))&amp;""),""))</f>
        <v/>
      </c>
      <c r="AC160" s="34">
        <f>IF(TRIM(Settings!$B$4&amp;"")="","",IFERROR(TRIM(INDEX($A160:$Z160,MATCH(Settings!$B$4,$A$1:$Z$1,0))&amp;""),""))</f>
        <v/>
      </c>
      <c r="AD160" s="35">
        <f>IF(COUNTA($A160:$Z160)=0,0,IFERROR((IF(ISNUMBER(INDEX($A160:$Z160,MATCH(Settings!$B$13,$A$1:$Z$1,0))),INDEX($A160:$Z160,MATCH(Settings!$B$13,$A$1:$Z$1,0)),DATE(VALUE(LEFT(IF(TRIM(Settings!$B$13&amp;"")="","",IFERROR(TRIM(INDEX($A160:$Z160,MATCH(Settings!$B$13,$A$1:$Z$1,0))&amp;""),"")),4)),VALUE(MID(IF(TRIM(Settings!$B$13&amp;"")="","",IFERROR(TRIM(INDEX($A160:$Z160,MATCH(Settings!$B$13,$A$1:$Z$1,0))&amp;""),"")),6,2)),VALUE(MID(IF(TRIM(Settings!$B$13&amp;"")="","",IFERROR(TRIM(INDEX($A160:$Z160,MATCH(Settings!$B$13,$A$1:$Z$1,0))&amp;""),"")),9,2)))+TIME(VALUE(MID(IF(TRIM(Settings!$B$13&amp;"")="","",IFERROR(TRIM(INDEX($A160:$Z160,MATCH(Settings!$B$13,$A$1:$Z$1,0))&amp;""),"")),12,2)),VALUE(MID(IF(TRIM(Settings!$B$13&amp;"")="","",IFERROR(TRIM(INDEX($A160:$Z160,MATCH(Settings!$B$13,$A$1:$Z$1,0))&amp;""),"")),15,2)),VALUE(MID(IF(TRIM(Settings!$B$13&amp;"")="","",IFERROR(TRIM(INDEX($A160:$Z160,MATCH(Settings!$B$13,$A$1:$Z$1,0))&amp;""),"")),18,2)))))*1,0))</f>
        <v/>
      </c>
      <c r="AE160" s="34">
        <f>IF(COUNTA($A160:$Z160)=0,"",IF($AB160&lt;&gt;"",$AB160,IF($AC160="","",IFERROR(INDEX('Guest list'!$A$3:$A$252,MATCH($AC160,'Guest list'!$B$3:$B$252,0))&amp;"",""))))</f>
        <v/>
      </c>
      <c r="AF160" s="34">
        <f>IF(COUNTA($A160:$Z160)=0,"",IF($AB160&lt;&gt;"",IF(COUNTIF('Guest list'!$A$3:$A$252,$AB160)&gt;0,"Code","Code not on list"),IF($AE160&lt;&gt;"","Name","No match")))</f>
        <v/>
      </c>
      <c r="AG160" s="34">
        <f>IF($AE160="","",IF(SUMPRODUCT(($AE$2:$AE$301=$AE160)*(($AD$2:$AD$301&gt;$AD160)*1+($AD$2:$AD$301=$AD160)*(ROW($AE$2:$AE$301)&gt;ROW($AE160))))=0,$AE160,""))</f>
        <v/>
      </c>
      <c r="AH160" s="34">
        <f>IF(TRIM(Settings!$B$5&amp;"")="","",IFERROR(TRIM(INDEX($A160:$Z160,MATCH(Settings!$B$5,$A$1:$Z$1,0))&amp;""),""))</f>
        <v/>
      </c>
      <c r="AI160" s="34">
        <f>IF($AH160="","",IF(UPPER($AH160)=UPPER(TRIM(Settings!$B$6&amp;"")),"Yes","No"))</f>
        <v/>
      </c>
      <c r="AJ160" s="34">
        <f>IFERROR(VALUE(IF(TRIM(Settings!$B$7&amp;"")="","",IFERROR(TRIM(INDEX($A160:$Z160,MATCH(Settings!$B$7,$A$1:$Z$1,0))&amp;""),""))),"")</f>
        <v/>
      </c>
      <c r="AK160" s="34">
        <f>IF(TRIM(Settings!$B$10&amp;"")="","",IFERROR(TRIM(INDEX($A160:$Z160,MATCH(Settings!$B$10,$A$1:$Z$1,0))&amp;""),""))</f>
        <v/>
      </c>
      <c r="AL160" s="34">
        <f>IF(TRIM(Settings!$B$9&amp;"")="","",IFERROR(TRIM(INDEX($A160:$Z160,MATCH(Settings!$B$9,$A$1:$Z$1,0))&amp;""),""))</f>
        <v/>
      </c>
      <c r="AM160" s="34">
        <f>IF(TRIM(Settings!$B$11&amp;"")="","",IFERROR(TRIM(INDEX($A160:$Z160,MATCH(Settings!$B$11,$A$1:$Z$1,0))&amp;""),""))</f>
        <v/>
      </c>
      <c r="AN160" s="34">
        <f>IF(TRIM(Settings!$B$12&amp;"")="","",IFERROR(TRIM(INDEX($A160:$Z160,MATCH(Settings!$B$12,$A$1:$Z$1,0))&amp;""),""))</f>
        <v/>
      </c>
      <c r="AO160" s="34">
        <f>IF($AI160="Yes",MAX(1+IF($AK160&lt;&gt;"",1,0),N($AJ160)+IF(UPPER(TRIM(Settings!$B$8&amp;""))="N",1,0)),IF($AI160="No",0,""))</f>
        <v/>
      </c>
    </row>
    <row r="161">
      <c r="AB161" s="34">
        <f>IF(TRIM(Settings!$B$3&amp;"")="","",IFERROR(TRIM(INDEX($A161:$Z161,MATCH(Settings!$B$3,$A$1:$Z$1,0))&amp;""),""))</f>
        <v/>
      </c>
      <c r="AC161" s="34">
        <f>IF(TRIM(Settings!$B$4&amp;"")="","",IFERROR(TRIM(INDEX($A161:$Z161,MATCH(Settings!$B$4,$A$1:$Z$1,0))&amp;""),""))</f>
        <v/>
      </c>
      <c r="AD161" s="35">
        <f>IF(COUNTA($A161:$Z161)=0,0,IFERROR((IF(ISNUMBER(INDEX($A161:$Z161,MATCH(Settings!$B$13,$A$1:$Z$1,0))),INDEX($A161:$Z161,MATCH(Settings!$B$13,$A$1:$Z$1,0)),DATE(VALUE(LEFT(IF(TRIM(Settings!$B$13&amp;"")="","",IFERROR(TRIM(INDEX($A161:$Z161,MATCH(Settings!$B$13,$A$1:$Z$1,0))&amp;""),"")),4)),VALUE(MID(IF(TRIM(Settings!$B$13&amp;"")="","",IFERROR(TRIM(INDEX($A161:$Z161,MATCH(Settings!$B$13,$A$1:$Z$1,0))&amp;""),"")),6,2)),VALUE(MID(IF(TRIM(Settings!$B$13&amp;"")="","",IFERROR(TRIM(INDEX($A161:$Z161,MATCH(Settings!$B$13,$A$1:$Z$1,0))&amp;""),"")),9,2)))+TIME(VALUE(MID(IF(TRIM(Settings!$B$13&amp;"")="","",IFERROR(TRIM(INDEX($A161:$Z161,MATCH(Settings!$B$13,$A$1:$Z$1,0))&amp;""),"")),12,2)),VALUE(MID(IF(TRIM(Settings!$B$13&amp;"")="","",IFERROR(TRIM(INDEX($A161:$Z161,MATCH(Settings!$B$13,$A$1:$Z$1,0))&amp;""),"")),15,2)),VALUE(MID(IF(TRIM(Settings!$B$13&amp;"")="","",IFERROR(TRIM(INDEX($A161:$Z161,MATCH(Settings!$B$13,$A$1:$Z$1,0))&amp;""),"")),18,2)))))*1,0))</f>
        <v/>
      </c>
      <c r="AE161" s="34">
        <f>IF(COUNTA($A161:$Z161)=0,"",IF($AB161&lt;&gt;"",$AB161,IF($AC161="","",IFERROR(INDEX('Guest list'!$A$3:$A$252,MATCH($AC161,'Guest list'!$B$3:$B$252,0))&amp;"",""))))</f>
        <v/>
      </c>
      <c r="AF161" s="34">
        <f>IF(COUNTA($A161:$Z161)=0,"",IF($AB161&lt;&gt;"",IF(COUNTIF('Guest list'!$A$3:$A$252,$AB161)&gt;0,"Code","Code not on list"),IF($AE161&lt;&gt;"","Name","No match")))</f>
        <v/>
      </c>
      <c r="AG161" s="34">
        <f>IF($AE161="","",IF(SUMPRODUCT(($AE$2:$AE$301=$AE161)*(($AD$2:$AD$301&gt;$AD161)*1+($AD$2:$AD$301=$AD161)*(ROW($AE$2:$AE$301)&gt;ROW($AE161))))=0,$AE161,""))</f>
        <v/>
      </c>
      <c r="AH161" s="34">
        <f>IF(TRIM(Settings!$B$5&amp;"")="","",IFERROR(TRIM(INDEX($A161:$Z161,MATCH(Settings!$B$5,$A$1:$Z$1,0))&amp;""),""))</f>
        <v/>
      </c>
      <c r="AI161" s="34">
        <f>IF($AH161="","",IF(UPPER($AH161)=UPPER(TRIM(Settings!$B$6&amp;"")),"Yes","No"))</f>
        <v/>
      </c>
      <c r="AJ161" s="34">
        <f>IFERROR(VALUE(IF(TRIM(Settings!$B$7&amp;"")="","",IFERROR(TRIM(INDEX($A161:$Z161,MATCH(Settings!$B$7,$A$1:$Z$1,0))&amp;""),""))),"")</f>
        <v/>
      </c>
      <c r="AK161" s="34">
        <f>IF(TRIM(Settings!$B$10&amp;"")="","",IFERROR(TRIM(INDEX($A161:$Z161,MATCH(Settings!$B$10,$A$1:$Z$1,0))&amp;""),""))</f>
        <v/>
      </c>
      <c r="AL161" s="34">
        <f>IF(TRIM(Settings!$B$9&amp;"")="","",IFERROR(TRIM(INDEX($A161:$Z161,MATCH(Settings!$B$9,$A$1:$Z$1,0))&amp;""),""))</f>
        <v/>
      </c>
      <c r="AM161" s="34">
        <f>IF(TRIM(Settings!$B$11&amp;"")="","",IFERROR(TRIM(INDEX($A161:$Z161,MATCH(Settings!$B$11,$A$1:$Z$1,0))&amp;""),""))</f>
        <v/>
      </c>
      <c r="AN161" s="34">
        <f>IF(TRIM(Settings!$B$12&amp;"")="","",IFERROR(TRIM(INDEX($A161:$Z161,MATCH(Settings!$B$12,$A$1:$Z$1,0))&amp;""),""))</f>
        <v/>
      </c>
      <c r="AO161" s="34">
        <f>IF($AI161="Yes",MAX(1+IF($AK161&lt;&gt;"",1,0),N($AJ161)+IF(UPPER(TRIM(Settings!$B$8&amp;""))="N",1,0)),IF($AI161="No",0,""))</f>
        <v/>
      </c>
    </row>
    <row r="162">
      <c r="AB162" s="34">
        <f>IF(TRIM(Settings!$B$3&amp;"")="","",IFERROR(TRIM(INDEX($A162:$Z162,MATCH(Settings!$B$3,$A$1:$Z$1,0))&amp;""),""))</f>
        <v/>
      </c>
      <c r="AC162" s="34">
        <f>IF(TRIM(Settings!$B$4&amp;"")="","",IFERROR(TRIM(INDEX($A162:$Z162,MATCH(Settings!$B$4,$A$1:$Z$1,0))&amp;""),""))</f>
        <v/>
      </c>
      <c r="AD162" s="35">
        <f>IF(COUNTA($A162:$Z162)=0,0,IFERROR((IF(ISNUMBER(INDEX($A162:$Z162,MATCH(Settings!$B$13,$A$1:$Z$1,0))),INDEX($A162:$Z162,MATCH(Settings!$B$13,$A$1:$Z$1,0)),DATE(VALUE(LEFT(IF(TRIM(Settings!$B$13&amp;"")="","",IFERROR(TRIM(INDEX($A162:$Z162,MATCH(Settings!$B$13,$A$1:$Z$1,0))&amp;""),"")),4)),VALUE(MID(IF(TRIM(Settings!$B$13&amp;"")="","",IFERROR(TRIM(INDEX($A162:$Z162,MATCH(Settings!$B$13,$A$1:$Z$1,0))&amp;""),"")),6,2)),VALUE(MID(IF(TRIM(Settings!$B$13&amp;"")="","",IFERROR(TRIM(INDEX($A162:$Z162,MATCH(Settings!$B$13,$A$1:$Z$1,0))&amp;""),"")),9,2)))+TIME(VALUE(MID(IF(TRIM(Settings!$B$13&amp;"")="","",IFERROR(TRIM(INDEX($A162:$Z162,MATCH(Settings!$B$13,$A$1:$Z$1,0))&amp;""),"")),12,2)),VALUE(MID(IF(TRIM(Settings!$B$13&amp;"")="","",IFERROR(TRIM(INDEX($A162:$Z162,MATCH(Settings!$B$13,$A$1:$Z$1,0))&amp;""),"")),15,2)),VALUE(MID(IF(TRIM(Settings!$B$13&amp;"")="","",IFERROR(TRIM(INDEX($A162:$Z162,MATCH(Settings!$B$13,$A$1:$Z$1,0))&amp;""),"")),18,2)))))*1,0))</f>
        <v/>
      </c>
      <c r="AE162" s="34">
        <f>IF(COUNTA($A162:$Z162)=0,"",IF($AB162&lt;&gt;"",$AB162,IF($AC162="","",IFERROR(INDEX('Guest list'!$A$3:$A$252,MATCH($AC162,'Guest list'!$B$3:$B$252,0))&amp;"",""))))</f>
        <v/>
      </c>
      <c r="AF162" s="34">
        <f>IF(COUNTA($A162:$Z162)=0,"",IF($AB162&lt;&gt;"",IF(COUNTIF('Guest list'!$A$3:$A$252,$AB162)&gt;0,"Code","Code not on list"),IF($AE162&lt;&gt;"","Name","No match")))</f>
        <v/>
      </c>
      <c r="AG162" s="34">
        <f>IF($AE162="","",IF(SUMPRODUCT(($AE$2:$AE$301=$AE162)*(($AD$2:$AD$301&gt;$AD162)*1+($AD$2:$AD$301=$AD162)*(ROW($AE$2:$AE$301)&gt;ROW($AE162))))=0,$AE162,""))</f>
        <v/>
      </c>
      <c r="AH162" s="34">
        <f>IF(TRIM(Settings!$B$5&amp;"")="","",IFERROR(TRIM(INDEX($A162:$Z162,MATCH(Settings!$B$5,$A$1:$Z$1,0))&amp;""),""))</f>
        <v/>
      </c>
      <c r="AI162" s="34">
        <f>IF($AH162="","",IF(UPPER($AH162)=UPPER(TRIM(Settings!$B$6&amp;"")),"Yes","No"))</f>
        <v/>
      </c>
      <c r="AJ162" s="34">
        <f>IFERROR(VALUE(IF(TRIM(Settings!$B$7&amp;"")="","",IFERROR(TRIM(INDEX($A162:$Z162,MATCH(Settings!$B$7,$A$1:$Z$1,0))&amp;""),""))),"")</f>
        <v/>
      </c>
      <c r="AK162" s="34">
        <f>IF(TRIM(Settings!$B$10&amp;"")="","",IFERROR(TRIM(INDEX($A162:$Z162,MATCH(Settings!$B$10,$A$1:$Z$1,0))&amp;""),""))</f>
        <v/>
      </c>
      <c r="AL162" s="34">
        <f>IF(TRIM(Settings!$B$9&amp;"")="","",IFERROR(TRIM(INDEX($A162:$Z162,MATCH(Settings!$B$9,$A$1:$Z$1,0))&amp;""),""))</f>
        <v/>
      </c>
      <c r="AM162" s="34">
        <f>IF(TRIM(Settings!$B$11&amp;"")="","",IFERROR(TRIM(INDEX($A162:$Z162,MATCH(Settings!$B$11,$A$1:$Z$1,0))&amp;""),""))</f>
        <v/>
      </c>
      <c r="AN162" s="34">
        <f>IF(TRIM(Settings!$B$12&amp;"")="","",IFERROR(TRIM(INDEX($A162:$Z162,MATCH(Settings!$B$12,$A$1:$Z$1,0))&amp;""),""))</f>
        <v/>
      </c>
      <c r="AO162" s="34">
        <f>IF($AI162="Yes",MAX(1+IF($AK162&lt;&gt;"",1,0),N($AJ162)+IF(UPPER(TRIM(Settings!$B$8&amp;""))="N",1,0)),IF($AI162="No",0,""))</f>
        <v/>
      </c>
    </row>
    <row r="163">
      <c r="AB163" s="34">
        <f>IF(TRIM(Settings!$B$3&amp;"")="","",IFERROR(TRIM(INDEX($A163:$Z163,MATCH(Settings!$B$3,$A$1:$Z$1,0))&amp;""),""))</f>
        <v/>
      </c>
      <c r="AC163" s="34">
        <f>IF(TRIM(Settings!$B$4&amp;"")="","",IFERROR(TRIM(INDEX($A163:$Z163,MATCH(Settings!$B$4,$A$1:$Z$1,0))&amp;""),""))</f>
        <v/>
      </c>
      <c r="AD163" s="35">
        <f>IF(COUNTA($A163:$Z163)=0,0,IFERROR((IF(ISNUMBER(INDEX($A163:$Z163,MATCH(Settings!$B$13,$A$1:$Z$1,0))),INDEX($A163:$Z163,MATCH(Settings!$B$13,$A$1:$Z$1,0)),DATE(VALUE(LEFT(IF(TRIM(Settings!$B$13&amp;"")="","",IFERROR(TRIM(INDEX($A163:$Z163,MATCH(Settings!$B$13,$A$1:$Z$1,0))&amp;""),"")),4)),VALUE(MID(IF(TRIM(Settings!$B$13&amp;"")="","",IFERROR(TRIM(INDEX($A163:$Z163,MATCH(Settings!$B$13,$A$1:$Z$1,0))&amp;""),"")),6,2)),VALUE(MID(IF(TRIM(Settings!$B$13&amp;"")="","",IFERROR(TRIM(INDEX($A163:$Z163,MATCH(Settings!$B$13,$A$1:$Z$1,0))&amp;""),"")),9,2)))+TIME(VALUE(MID(IF(TRIM(Settings!$B$13&amp;"")="","",IFERROR(TRIM(INDEX($A163:$Z163,MATCH(Settings!$B$13,$A$1:$Z$1,0))&amp;""),"")),12,2)),VALUE(MID(IF(TRIM(Settings!$B$13&amp;"")="","",IFERROR(TRIM(INDEX($A163:$Z163,MATCH(Settings!$B$13,$A$1:$Z$1,0))&amp;""),"")),15,2)),VALUE(MID(IF(TRIM(Settings!$B$13&amp;"")="","",IFERROR(TRIM(INDEX($A163:$Z163,MATCH(Settings!$B$13,$A$1:$Z$1,0))&amp;""),"")),18,2)))))*1,0))</f>
        <v/>
      </c>
      <c r="AE163" s="34">
        <f>IF(COUNTA($A163:$Z163)=0,"",IF($AB163&lt;&gt;"",$AB163,IF($AC163="","",IFERROR(INDEX('Guest list'!$A$3:$A$252,MATCH($AC163,'Guest list'!$B$3:$B$252,0))&amp;"",""))))</f>
        <v/>
      </c>
      <c r="AF163" s="34">
        <f>IF(COUNTA($A163:$Z163)=0,"",IF($AB163&lt;&gt;"",IF(COUNTIF('Guest list'!$A$3:$A$252,$AB163)&gt;0,"Code","Code not on list"),IF($AE163&lt;&gt;"","Name","No match")))</f>
        <v/>
      </c>
      <c r="AG163" s="34">
        <f>IF($AE163="","",IF(SUMPRODUCT(($AE$2:$AE$301=$AE163)*(($AD$2:$AD$301&gt;$AD163)*1+($AD$2:$AD$301=$AD163)*(ROW($AE$2:$AE$301)&gt;ROW($AE163))))=0,$AE163,""))</f>
        <v/>
      </c>
      <c r="AH163" s="34">
        <f>IF(TRIM(Settings!$B$5&amp;"")="","",IFERROR(TRIM(INDEX($A163:$Z163,MATCH(Settings!$B$5,$A$1:$Z$1,0))&amp;""),""))</f>
        <v/>
      </c>
      <c r="AI163" s="34">
        <f>IF($AH163="","",IF(UPPER($AH163)=UPPER(TRIM(Settings!$B$6&amp;"")),"Yes","No"))</f>
        <v/>
      </c>
      <c r="AJ163" s="34">
        <f>IFERROR(VALUE(IF(TRIM(Settings!$B$7&amp;"")="","",IFERROR(TRIM(INDEX($A163:$Z163,MATCH(Settings!$B$7,$A$1:$Z$1,0))&amp;""),""))),"")</f>
        <v/>
      </c>
      <c r="AK163" s="34">
        <f>IF(TRIM(Settings!$B$10&amp;"")="","",IFERROR(TRIM(INDEX($A163:$Z163,MATCH(Settings!$B$10,$A$1:$Z$1,0))&amp;""),""))</f>
        <v/>
      </c>
      <c r="AL163" s="34">
        <f>IF(TRIM(Settings!$B$9&amp;"")="","",IFERROR(TRIM(INDEX($A163:$Z163,MATCH(Settings!$B$9,$A$1:$Z$1,0))&amp;""),""))</f>
        <v/>
      </c>
      <c r="AM163" s="34">
        <f>IF(TRIM(Settings!$B$11&amp;"")="","",IFERROR(TRIM(INDEX($A163:$Z163,MATCH(Settings!$B$11,$A$1:$Z$1,0))&amp;""),""))</f>
        <v/>
      </c>
      <c r="AN163" s="34">
        <f>IF(TRIM(Settings!$B$12&amp;"")="","",IFERROR(TRIM(INDEX($A163:$Z163,MATCH(Settings!$B$12,$A$1:$Z$1,0))&amp;""),""))</f>
        <v/>
      </c>
      <c r="AO163" s="34">
        <f>IF($AI163="Yes",MAX(1+IF($AK163&lt;&gt;"",1,0),N($AJ163)+IF(UPPER(TRIM(Settings!$B$8&amp;""))="N",1,0)),IF($AI163="No",0,""))</f>
        <v/>
      </c>
    </row>
    <row r="164">
      <c r="AB164" s="34">
        <f>IF(TRIM(Settings!$B$3&amp;"")="","",IFERROR(TRIM(INDEX($A164:$Z164,MATCH(Settings!$B$3,$A$1:$Z$1,0))&amp;""),""))</f>
        <v/>
      </c>
      <c r="AC164" s="34">
        <f>IF(TRIM(Settings!$B$4&amp;"")="","",IFERROR(TRIM(INDEX($A164:$Z164,MATCH(Settings!$B$4,$A$1:$Z$1,0))&amp;""),""))</f>
        <v/>
      </c>
      <c r="AD164" s="35">
        <f>IF(COUNTA($A164:$Z164)=0,0,IFERROR((IF(ISNUMBER(INDEX($A164:$Z164,MATCH(Settings!$B$13,$A$1:$Z$1,0))),INDEX($A164:$Z164,MATCH(Settings!$B$13,$A$1:$Z$1,0)),DATE(VALUE(LEFT(IF(TRIM(Settings!$B$13&amp;"")="","",IFERROR(TRIM(INDEX($A164:$Z164,MATCH(Settings!$B$13,$A$1:$Z$1,0))&amp;""),"")),4)),VALUE(MID(IF(TRIM(Settings!$B$13&amp;"")="","",IFERROR(TRIM(INDEX($A164:$Z164,MATCH(Settings!$B$13,$A$1:$Z$1,0))&amp;""),"")),6,2)),VALUE(MID(IF(TRIM(Settings!$B$13&amp;"")="","",IFERROR(TRIM(INDEX($A164:$Z164,MATCH(Settings!$B$13,$A$1:$Z$1,0))&amp;""),"")),9,2)))+TIME(VALUE(MID(IF(TRIM(Settings!$B$13&amp;"")="","",IFERROR(TRIM(INDEX($A164:$Z164,MATCH(Settings!$B$13,$A$1:$Z$1,0))&amp;""),"")),12,2)),VALUE(MID(IF(TRIM(Settings!$B$13&amp;"")="","",IFERROR(TRIM(INDEX($A164:$Z164,MATCH(Settings!$B$13,$A$1:$Z$1,0))&amp;""),"")),15,2)),VALUE(MID(IF(TRIM(Settings!$B$13&amp;"")="","",IFERROR(TRIM(INDEX($A164:$Z164,MATCH(Settings!$B$13,$A$1:$Z$1,0))&amp;""),"")),18,2)))))*1,0))</f>
        <v/>
      </c>
      <c r="AE164" s="34">
        <f>IF(COUNTA($A164:$Z164)=0,"",IF($AB164&lt;&gt;"",$AB164,IF($AC164="","",IFERROR(INDEX('Guest list'!$A$3:$A$252,MATCH($AC164,'Guest list'!$B$3:$B$252,0))&amp;"",""))))</f>
        <v/>
      </c>
      <c r="AF164" s="34">
        <f>IF(COUNTA($A164:$Z164)=0,"",IF($AB164&lt;&gt;"",IF(COUNTIF('Guest list'!$A$3:$A$252,$AB164)&gt;0,"Code","Code not on list"),IF($AE164&lt;&gt;"","Name","No match")))</f>
        <v/>
      </c>
      <c r="AG164" s="34">
        <f>IF($AE164="","",IF(SUMPRODUCT(($AE$2:$AE$301=$AE164)*(($AD$2:$AD$301&gt;$AD164)*1+($AD$2:$AD$301=$AD164)*(ROW($AE$2:$AE$301)&gt;ROW($AE164))))=0,$AE164,""))</f>
        <v/>
      </c>
      <c r="AH164" s="34">
        <f>IF(TRIM(Settings!$B$5&amp;"")="","",IFERROR(TRIM(INDEX($A164:$Z164,MATCH(Settings!$B$5,$A$1:$Z$1,0))&amp;""),""))</f>
        <v/>
      </c>
      <c r="AI164" s="34">
        <f>IF($AH164="","",IF(UPPER($AH164)=UPPER(TRIM(Settings!$B$6&amp;"")),"Yes","No"))</f>
        <v/>
      </c>
      <c r="AJ164" s="34">
        <f>IFERROR(VALUE(IF(TRIM(Settings!$B$7&amp;"")="","",IFERROR(TRIM(INDEX($A164:$Z164,MATCH(Settings!$B$7,$A$1:$Z$1,0))&amp;""),""))),"")</f>
        <v/>
      </c>
      <c r="AK164" s="34">
        <f>IF(TRIM(Settings!$B$10&amp;"")="","",IFERROR(TRIM(INDEX($A164:$Z164,MATCH(Settings!$B$10,$A$1:$Z$1,0))&amp;""),""))</f>
        <v/>
      </c>
      <c r="AL164" s="34">
        <f>IF(TRIM(Settings!$B$9&amp;"")="","",IFERROR(TRIM(INDEX($A164:$Z164,MATCH(Settings!$B$9,$A$1:$Z$1,0))&amp;""),""))</f>
        <v/>
      </c>
      <c r="AM164" s="34">
        <f>IF(TRIM(Settings!$B$11&amp;"")="","",IFERROR(TRIM(INDEX($A164:$Z164,MATCH(Settings!$B$11,$A$1:$Z$1,0))&amp;""),""))</f>
        <v/>
      </c>
      <c r="AN164" s="34">
        <f>IF(TRIM(Settings!$B$12&amp;"")="","",IFERROR(TRIM(INDEX($A164:$Z164,MATCH(Settings!$B$12,$A$1:$Z$1,0))&amp;""),""))</f>
        <v/>
      </c>
      <c r="AO164" s="34">
        <f>IF($AI164="Yes",MAX(1+IF($AK164&lt;&gt;"",1,0),N($AJ164)+IF(UPPER(TRIM(Settings!$B$8&amp;""))="N",1,0)),IF($AI164="No",0,""))</f>
        <v/>
      </c>
    </row>
    <row r="165">
      <c r="AB165" s="34">
        <f>IF(TRIM(Settings!$B$3&amp;"")="","",IFERROR(TRIM(INDEX($A165:$Z165,MATCH(Settings!$B$3,$A$1:$Z$1,0))&amp;""),""))</f>
        <v/>
      </c>
      <c r="AC165" s="34">
        <f>IF(TRIM(Settings!$B$4&amp;"")="","",IFERROR(TRIM(INDEX($A165:$Z165,MATCH(Settings!$B$4,$A$1:$Z$1,0))&amp;""),""))</f>
        <v/>
      </c>
      <c r="AD165" s="35">
        <f>IF(COUNTA($A165:$Z165)=0,0,IFERROR((IF(ISNUMBER(INDEX($A165:$Z165,MATCH(Settings!$B$13,$A$1:$Z$1,0))),INDEX($A165:$Z165,MATCH(Settings!$B$13,$A$1:$Z$1,0)),DATE(VALUE(LEFT(IF(TRIM(Settings!$B$13&amp;"")="","",IFERROR(TRIM(INDEX($A165:$Z165,MATCH(Settings!$B$13,$A$1:$Z$1,0))&amp;""),"")),4)),VALUE(MID(IF(TRIM(Settings!$B$13&amp;"")="","",IFERROR(TRIM(INDEX($A165:$Z165,MATCH(Settings!$B$13,$A$1:$Z$1,0))&amp;""),"")),6,2)),VALUE(MID(IF(TRIM(Settings!$B$13&amp;"")="","",IFERROR(TRIM(INDEX($A165:$Z165,MATCH(Settings!$B$13,$A$1:$Z$1,0))&amp;""),"")),9,2)))+TIME(VALUE(MID(IF(TRIM(Settings!$B$13&amp;"")="","",IFERROR(TRIM(INDEX($A165:$Z165,MATCH(Settings!$B$13,$A$1:$Z$1,0))&amp;""),"")),12,2)),VALUE(MID(IF(TRIM(Settings!$B$13&amp;"")="","",IFERROR(TRIM(INDEX($A165:$Z165,MATCH(Settings!$B$13,$A$1:$Z$1,0))&amp;""),"")),15,2)),VALUE(MID(IF(TRIM(Settings!$B$13&amp;"")="","",IFERROR(TRIM(INDEX($A165:$Z165,MATCH(Settings!$B$13,$A$1:$Z$1,0))&amp;""),"")),18,2)))))*1,0))</f>
        <v/>
      </c>
      <c r="AE165" s="34">
        <f>IF(COUNTA($A165:$Z165)=0,"",IF($AB165&lt;&gt;"",$AB165,IF($AC165="","",IFERROR(INDEX('Guest list'!$A$3:$A$252,MATCH($AC165,'Guest list'!$B$3:$B$252,0))&amp;"",""))))</f>
        <v/>
      </c>
      <c r="AF165" s="34">
        <f>IF(COUNTA($A165:$Z165)=0,"",IF($AB165&lt;&gt;"",IF(COUNTIF('Guest list'!$A$3:$A$252,$AB165)&gt;0,"Code","Code not on list"),IF($AE165&lt;&gt;"","Name","No match")))</f>
        <v/>
      </c>
      <c r="AG165" s="34">
        <f>IF($AE165="","",IF(SUMPRODUCT(($AE$2:$AE$301=$AE165)*(($AD$2:$AD$301&gt;$AD165)*1+($AD$2:$AD$301=$AD165)*(ROW($AE$2:$AE$301)&gt;ROW($AE165))))=0,$AE165,""))</f>
        <v/>
      </c>
      <c r="AH165" s="34">
        <f>IF(TRIM(Settings!$B$5&amp;"")="","",IFERROR(TRIM(INDEX($A165:$Z165,MATCH(Settings!$B$5,$A$1:$Z$1,0))&amp;""),""))</f>
        <v/>
      </c>
      <c r="AI165" s="34">
        <f>IF($AH165="","",IF(UPPER($AH165)=UPPER(TRIM(Settings!$B$6&amp;"")),"Yes","No"))</f>
        <v/>
      </c>
      <c r="AJ165" s="34">
        <f>IFERROR(VALUE(IF(TRIM(Settings!$B$7&amp;"")="","",IFERROR(TRIM(INDEX($A165:$Z165,MATCH(Settings!$B$7,$A$1:$Z$1,0))&amp;""),""))),"")</f>
        <v/>
      </c>
      <c r="AK165" s="34">
        <f>IF(TRIM(Settings!$B$10&amp;"")="","",IFERROR(TRIM(INDEX($A165:$Z165,MATCH(Settings!$B$10,$A$1:$Z$1,0))&amp;""),""))</f>
        <v/>
      </c>
      <c r="AL165" s="34">
        <f>IF(TRIM(Settings!$B$9&amp;"")="","",IFERROR(TRIM(INDEX($A165:$Z165,MATCH(Settings!$B$9,$A$1:$Z$1,0))&amp;""),""))</f>
        <v/>
      </c>
      <c r="AM165" s="34">
        <f>IF(TRIM(Settings!$B$11&amp;"")="","",IFERROR(TRIM(INDEX($A165:$Z165,MATCH(Settings!$B$11,$A$1:$Z$1,0))&amp;""),""))</f>
        <v/>
      </c>
      <c r="AN165" s="34">
        <f>IF(TRIM(Settings!$B$12&amp;"")="","",IFERROR(TRIM(INDEX($A165:$Z165,MATCH(Settings!$B$12,$A$1:$Z$1,0))&amp;""),""))</f>
        <v/>
      </c>
      <c r="AO165" s="34">
        <f>IF($AI165="Yes",MAX(1+IF($AK165&lt;&gt;"",1,0),N($AJ165)+IF(UPPER(TRIM(Settings!$B$8&amp;""))="N",1,0)),IF($AI165="No",0,""))</f>
        <v/>
      </c>
    </row>
    <row r="166">
      <c r="AB166" s="34">
        <f>IF(TRIM(Settings!$B$3&amp;"")="","",IFERROR(TRIM(INDEX($A166:$Z166,MATCH(Settings!$B$3,$A$1:$Z$1,0))&amp;""),""))</f>
        <v/>
      </c>
      <c r="AC166" s="34">
        <f>IF(TRIM(Settings!$B$4&amp;"")="","",IFERROR(TRIM(INDEX($A166:$Z166,MATCH(Settings!$B$4,$A$1:$Z$1,0))&amp;""),""))</f>
        <v/>
      </c>
      <c r="AD166" s="35">
        <f>IF(COUNTA($A166:$Z166)=0,0,IFERROR((IF(ISNUMBER(INDEX($A166:$Z166,MATCH(Settings!$B$13,$A$1:$Z$1,0))),INDEX($A166:$Z166,MATCH(Settings!$B$13,$A$1:$Z$1,0)),DATE(VALUE(LEFT(IF(TRIM(Settings!$B$13&amp;"")="","",IFERROR(TRIM(INDEX($A166:$Z166,MATCH(Settings!$B$13,$A$1:$Z$1,0))&amp;""),"")),4)),VALUE(MID(IF(TRIM(Settings!$B$13&amp;"")="","",IFERROR(TRIM(INDEX($A166:$Z166,MATCH(Settings!$B$13,$A$1:$Z$1,0))&amp;""),"")),6,2)),VALUE(MID(IF(TRIM(Settings!$B$13&amp;"")="","",IFERROR(TRIM(INDEX($A166:$Z166,MATCH(Settings!$B$13,$A$1:$Z$1,0))&amp;""),"")),9,2)))+TIME(VALUE(MID(IF(TRIM(Settings!$B$13&amp;"")="","",IFERROR(TRIM(INDEX($A166:$Z166,MATCH(Settings!$B$13,$A$1:$Z$1,0))&amp;""),"")),12,2)),VALUE(MID(IF(TRIM(Settings!$B$13&amp;"")="","",IFERROR(TRIM(INDEX($A166:$Z166,MATCH(Settings!$B$13,$A$1:$Z$1,0))&amp;""),"")),15,2)),VALUE(MID(IF(TRIM(Settings!$B$13&amp;"")="","",IFERROR(TRIM(INDEX($A166:$Z166,MATCH(Settings!$B$13,$A$1:$Z$1,0))&amp;""),"")),18,2)))))*1,0))</f>
        <v/>
      </c>
      <c r="AE166" s="34">
        <f>IF(COUNTA($A166:$Z166)=0,"",IF($AB166&lt;&gt;"",$AB166,IF($AC166="","",IFERROR(INDEX('Guest list'!$A$3:$A$252,MATCH($AC166,'Guest list'!$B$3:$B$252,0))&amp;"",""))))</f>
        <v/>
      </c>
      <c r="AF166" s="34">
        <f>IF(COUNTA($A166:$Z166)=0,"",IF($AB166&lt;&gt;"",IF(COUNTIF('Guest list'!$A$3:$A$252,$AB166)&gt;0,"Code","Code not on list"),IF($AE166&lt;&gt;"","Name","No match")))</f>
        <v/>
      </c>
      <c r="AG166" s="34">
        <f>IF($AE166="","",IF(SUMPRODUCT(($AE$2:$AE$301=$AE166)*(($AD$2:$AD$301&gt;$AD166)*1+($AD$2:$AD$301=$AD166)*(ROW($AE$2:$AE$301)&gt;ROW($AE166))))=0,$AE166,""))</f>
        <v/>
      </c>
      <c r="AH166" s="34">
        <f>IF(TRIM(Settings!$B$5&amp;"")="","",IFERROR(TRIM(INDEX($A166:$Z166,MATCH(Settings!$B$5,$A$1:$Z$1,0))&amp;""),""))</f>
        <v/>
      </c>
      <c r="AI166" s="34">
        <f>IF($AH166="","",IF(UPPER($AH166)=UPPER(TRIM(Settings!$B$6&amp;"")),"Yes","No"))</f>
        <v/>
      </c>
      <c r="AJ166" s="34">
        <f>IFERROR(VALUE(IF(TRIM(Settings!$B$7&amp;"")="","",IFERROR(TRIM(INDEX($A166:$Z166,MATCH(Settings!$B$7,$A$1:$Z$1,0))&amp;""),""))),"")</f>
        <v/>
      </c>
      <c r="AK166" s="34">
        <f>IF(TRIM(Settings!$B$10&amp;"")="","",IFERROR(TRIM(INDEX($A166:$Z166,MATCH(Settings!$B$10,$A$1:$Z$1,0))&amp;""),""))</f>
        <v/>
      </c>
      <c r="AL166" s="34">
        <f>IF(TRIM(Settings!$B$9&amp;"")="","",IFERROR(TRIM(INDEX($A166:$Z166,MATCH(Settings!$B$9,$A$1:$Z$1,0))&amp;""),""))</f>
        <v/>
      </c>
      <c r="AM166" s="34">
        <f>IF(TRIM(Settings!$B$11&amp;"")="","",IFERROR(TRIM(INDEX($A166:$Z166,MATCH(Settings!$B$11,$A$1:$Z$1,0))&amp;""),""))</f>
        <v/>
      </c>
      <c r="AN166" s="34">
        <f>IF(TRIM(Settings!$B$12&amp;"")="","",IFERROR(TRIM(INDEX($A166:$Z166,MATCH(Settings!$B$12,$A$1:$Z$1,0))&amp;""),""))</f>
        <v/>
      </c>
      <c r="AO166" s="34">
        <f>IF($AI166="Yes",MAX(1+IF($AK166&lt;&gt;"",1,0),N($AJ166)+IF(UPPER(TRIM(Settings!$B$8&amp;""))="N",1,0)),IF($AI166="No",0,""))</f>
        <v/>
      </c>
    </row>
    <row r="167">
      <c r="AB167" s="34">
        <f>IF(TRIM(Settings!$B$3&amp;"")="","",IFERROR(TRIM(INDEX($A167:$Z167,MATCH(Settings!$B$3,$A$1:$Z$1,0))&amp;""),""))</f>
        <v/>
      </c>
      <c r="AC167" s="34">
        <f>IF(TRIM(Settings!$B$4&amp;"")="","",IFERROR(TRIM(INDEX($A167:$Z167,MATCH(Settings!$B$4,$A$1:$Z$1,0))&amp;""),""))</f>
        <v/>
      </c>
      <c r="AD167" s="35">
        <f>IF(COUNTA($A167:$Z167)=0,0,IFERROR((IF(ISNUMBER(INDEX($A167:$Z167,MATCH(Settings!$B$13,$A$1:$Z$1,0))),INDEX($A167:$Z167,MATCH(Settings!$B$13,$A$1:$Z$1,0)),DATE(VALUE(LEFT(IF(TRIM(Settings!$B$13&amp;"")="","",IFERROR(TRIM(INDEX($A167:$Z167,MATCH(Settings!$B$13,$A$1:$Z$1,0))&amp;""),"")),4)),VALUE(MID(IF(TRIM(Settings!$B$13&amp;"")="","",IFERROR(TRIM(INDEX($A167:$Z167,MATCH(Settings!$B$13,$A$1:$Z$1,0))&amp;""),"")),6,2)),VALUE(MID(IF(TRIM(Settings!$B$13&amp;"")="","",IFERROR(TRIM(INDEX($A167:$Z167,MATCH(Settings!$B$13,$A$1:$Z$1,0))&amp;""),"")),9,2)))+TIME(VALUE(MID(IF(TRIM(Settings!$B$13&amp;"")="","",IFERROR(TRIM(INDEX($A167:$Z167,MATCH(Settings!$B$13,$A$1:$Z$1,0))&amp;""),"")),12,2)),VALUE(MID(IF(TRIM(Settings!$B$13&amp;"")="","",IFERROR(TRIM(INDEX($A167:$Z167,MATCH(Settings!$B$13,$A$1:$Z$1,0))&amp;""),"")),15,2)),VALUE(MID(IF(TRIM(Settings!$B$13&amp;"")="","",IFERROR(TRIM(INDEX($A167:$Z167,MATCH(Settings!$B$13,$A$1:$Z$1,0))&amp;""),"")),18,2)))))*1,0))</f>
        <v/>
      </c>
      <c r="AE167" s="34">
        <f>IF(COUNTA($A167:$Z167)=0,"",IF($AB167&lt;&gt;"",$AB167,IF($AC167="","",IFERROR(INDEX('Guest list'!$A$3:$A$252,MATCH($AC167,'Guest list'!$B$3:$B$252,0))&amp;"",""))))</f>
        <v/>
      </c>
      <c r="AF167" s="34">
        <f>IF(COUNTA($A167:$Z167)=0,"",IF($AB167&lt;&gt;"",IF(COUNTIF('Guest list'!$A$3:$A$252,$AB167)&gt;0,"Code","Code not on list"),IF($AE167&lt;&gt;"","Name","No match")))</f>
        <v/>
      </c>
      <c r="AG167" s="34">
        <f>IF($AE167="","",IF(SUMPRODUCT(($AE$2:$AE$301=$AE167)*(($AD$2:$AD$301&gt;$AD167)*1+($AD$2:$AD$301=$AD167)*(ROW($AE$2:$AE$301)&gt;ROW($AE167))))=0,$AE167,""))</f>
        <v/>
      </c>
      <c r="AH167" s="34">
        <f>IF(TRIM(Settings!$B$5&amp;"")="","",IFERROR(TRIM(INDEX($A167:$Z167,MATCH(Settings!$B$5,$A$1:$Z$1,0))&amp;""),""))</f>
        <v/>
      </c>
      <c r="AI167" s="34">
        <f>IF($AH167="","",IF(UPPER($AH167)=UPPER(TRIM(Settings!$B$6&amp;"")),"Yes","No"))</f>
        <v/>
      </c>
      <c r="AJ167" s="34">
        <f>IFERROR(VALUE(IF(TRIM(Settings!$B$7&amp;"")="","",IFERROR(TRIM(INDEX($A167:$Z167,MATCH(Settings!$B$7,$A$1:$Z$1,0))&amp;""),""))),"")</f>
        <v/>
      </c>
      <c r="AK167" s="34">
        <f>IF(TRIM(Settings!$B$10&amp;"")="","",IFERROR(TRIM(INDEX($A167:$Z167,MATCH(Settings!$B$10,$A$1:$Z$1,0))&amp;""),""))</f>
        <v/>
      </c>
      <c r="AL167" s="34">
        <f>IF(TRIM(Settings!$B$9&amp;"")="","",IFERROR(TRIM(INDEX($A167:$Z167,MATCH(Settings!$B$9,$A$1:$Z$1,0))&amp;""),""))</f>
        <v/>
      </c>
      <c r="AM167" s="34">
        <f>IF(TRIM(Settings!$B$11&amp;"")="","",IFERROR(TRIM(INDEX($A167:$Z167,MATCH(Settings!$B$11,$A$1:$Z$1,0))&amp;""),""))</f>
        <v/>
      </c>
      <c r="AN167" s="34">
        <f>IF(TRIM(Settings!$B$12&amp;"")="","",IFERROR(TRIM(INDEX($A167:$Z167,MATCH(Settings!$B$12,$A$1:$Z$1,0))&amp;""),""))</f>
        <v/>
      </c>
      <c r="AO167" s="34">
        <f>IF($AI167="Yes",MAX(1+IF($AK167&lt;&gt;"",1,0),N($AJ167)+IF(UPPER(TRIM(Settings!$B$8&amp;""))="N",1,0)),IF($AI167="No",0,""))</f>
        <v/>
      </c>
    </row>
    <row r="168">
      <c r="AB168" s="34">
        <f>IF(TRIM(Settings!$B$3&amp;"")="","",IFERROR(TRIM(INDEX($A168:$Z168,MATCH(Settings!$B$3,$A$1:$Z$1,0))&amp;""),""))</f>
        <v/>
      </c>
      <c r="AC168" s="34">
        <f>IF(TRIM(Settings!$B$4&amp;"")="","",IFERROR(TRIM(INDEX($A168:$Z168,MATCH(Settings!$B$4,$A$1:$Z$1,0))&amp;""),""))</f>
        <v/>
      </c>
      <c r="AD168" s="35">
        <f>IF(COUNTA($A168:$Z168)=0,0,IFERROR((IF(ISNUMBER(INDEX($A168:$Z168,MATCH(Settings!$B$13,$A$1:$Z$1,0))),INDEX($A168:$Z168,MATCH(Settings!$B$13,$A$1:$Z$1,0)),DATE(VALUE(LEFT(IF(TRIM(Settings!$B$13&amp;"")="","",IFERROR(TRIM(INDEX($A168:$Z168,MATCH(Settings!$B$13,$A$1:$Z$1,0))&amp;""),"")),4)),VALUE(MID(IF(TRIM(Settings!$B$13&amp;"")="","",IFERROR(TRIM(INDEX($A168:$Z168,MATCH(Settings!$B$13,$A$1:$Z$1,0))&amp;""),"")),6,2)),VALUE(MID(IF(TRIM(Settings!$B$13&amp;"")="","",IFERROR(TRIM(INDEX($A168:$Z168,MATCH(Settings!$B$13,$A$1:$Z$1,0))&amp;""),"")),9,2)))+TIME(VALUE(MID(IF(TRIM(Settings!$B$13&amp;"")="","",IFERROR(TRIM(INDEX($A168:$Z168,MATCH(Settings!$B$13,$A$1:$Z$1,0))&amp;""),"")),12,2)),VALUE(MID(IF(TRIM(Settings!$B$13&amp;"")="","",IFERROR(TRIM(INDEX($A168:$Z168,MATCH(Settings!$B$13,$A$1:$Z$1,0))&amp;""),"")),15,2)),VALUE(MID(IF(TRIM(Settings!$B$13&amp;"")="","",IFERROR(TRIM(INDEX($A168:$Z168,MATCH(Settings!$B$13,$A$1:$Z$1,0))&amp;""),"")),18,2)))))*1,0))</f>
        <v/>
      </c>
      <c r="AE168" s="34">
        <f>IF(COUNTA($A168:$Z168)=0,"",IF($AB168&lt;&gt;"",$AB168,IF($AC168="","",IFERROR(INDEX('Guest list'!$A$3:$A$252,MATCH($AC168,'Guest list'!$B$3:$B$252,0))&amp;"",""))))</f>
        <v/>
      </c>
      <c r="AF168" s="34">
        <f>IF(COUNTA($A168:$Z168)=0,"",IF($AB168&lt;&gt;"",IF(COUNTIF('Guest list'!$A$3:$A$252,$AB168)&gt;0,"Code","Code not on list"),IF($AE168&lt;&gt;"","Name","No match")))</f>
        <v/>
      </c>
      <c r="AG168" s="34">
        <f>IF($AE168="","",IF(SUMPRODUCT(($AE$2:$AE$301=$AE168)*(($AD$2:$AD$301&gt;$AD168)*1+($AD$2:$AD$301=$AD168)*(ROW($AE$2:$AE$301)&gt;ROW($AE168))))=0,$AE168,""))</f>
        <v/>
      </c>
      <c r="AH168" s="34">
        <f>IF(TRIM(Settings!$B$5&amp;"")="","",IFERROR(TRIM(INDEX($A168:$Z168,MATCH(Settings!$B$5,$A$1:$Z$1,0))&amp;""),""))</f>
        <v/>
      </c>
      <c r="AI168" s="34">
        <f>IF($AH168="","",IF(UPPER($AH168)=UPPER(TRIM(Settings!$B$6&amp;"")),"Yes","No"))</f>
        <v/>
      </c>
      <c r="AJ168" s="34">
        <f>IFERROR(VALUE(IF(TRIM(Settings!$B$7&amp;"")="","",IFERROR(TRIM(INDEX($A168:$Z168,MATCH(Settings!$B$7,$A$1:$Z$1,0))&amp;""),""))),"")</f>
        <v/>
      </c>
      <c r="AK168" s="34">
        <f>IF(TRIM(Settings!$B$10&amp;"")="","",IFERROR(TRIM(INDEX($A168:$Z168,MATCH(Settings!$B$10,$A$1:$Z$1,0))&amp;""),""))</f>
        <v/>
      </c>
      <c r="AL168" s="34">
        <f>IF(TRIM(Settings!$B$9&amp;"")="","",IFERROR(TRIM(INDEX($A168:$Z168,MATCH(Settings!$B$9,$A$1:$Z$1,0))&amp;""),""))</f>
        <v/>
      </c>
      <c r="AM168" s="34">
        <f>IF(TRIM(Settings!$B$11&amp;"")="","",IFERROR(TRIM(INDEX($A168:$Z168,MATCH(Settings!$B$11,$A$1:$Z$1,0))&amp;""),""))</f>
        <v/>
      </c>
      <c r="AN168" s="34">
        <f>IF(TRIM(Settings!$B$12&amp;"")="","",IFERROR(TRIM(INDEX($A168:$Z168,MATCH(Settings!$B$12,$A$1:$Z$1,0))&amp;""),""))</f>
        <v/>
      </c>
      <c r="AO168" s="34">
        <f>IF($AI168="Yes",MAX(1+IF($AK168&lt;&gt;"",1,0),N($AJ168)+IF(UPPER(TRIM(Settings!$B$8&amp;""))="N",1,0)),IF($AI168="No",0,""))</f>
        <v/>
      </c>
    </row>
    <row r="169">
      <c r="AB169" s="34">
        <f>IF(TRIM(Settings!$B$3&amp;"")="","",IFERROR(TRIM(INDEX($A169:$Z169,MATCH(Settings!$B$3,$A$1:$Z$1,0))&amp;""),""))</f>
        <v/>
      </c>
      <c r="AC169" s="34">
        <f>IF(TRIM(Settings!$B$4&amp;"")="","",IFERROR(TRIM(INDEX($A169:$Z169,MATCH(Settings!$B$4,$A$1:$Z$1,0))&amp;""),""))</f>
        <v/>
      </c>
      <c r="AD169" s="35">
        <f>IF(COUNTA($A169:$Z169)=0,0,IFERROR((IF(ISNUMBER(INDEX($A169:$Z169,MATCH(Settings!$B$13,$A$1:$Z$1,0))),INDEX($A169:$Z169,MATCH(Settings!$B$13,$A$1:$Z$1,0)),DATE(VALUE(LEFT(IF(TRIM(Settings!$B$13&amp;"")="","",IFERROR(TRIM(INDEX($A169:$Z169,MATCH(Settings!$B$13,$A$1:$Z$1,0))&amp;""),"")),4)),VALUE(MID(IF(TRIM(Settings!$B$13&amp;"")="","",IFERROR(TRIM(INDEX($A169:$Z169,MATCH(Settings!$B$13,$A$1:$Z$1,0))&amp;""),"")),6,2)),VALUE(MID(IF(TRIM(Settings!$B$13&amp;"")="","",IFERROR(TRIM(INDEX($A169:$Z169,MATCH(Settings!$B$13,$A$1:$Z$1,0))&amp;""),"")),9,2)))+TIME(VALUE(MID(IF(TRIM(Settings!$B$13&amp;"")="","",IFERROR(TRIM(INDEX($A169:$Z169,MATCH(Settings!$B$13,$A$1:$Z$1,0))&amp;""),"")),12,2)),VALUE(MID(IF(TRIM(Settings!$B$13&amp;"")="","",IFERROR(TRIM(INDEX($A169:$Z169,MATCH(Settings!$B$13,$A$1:$Z$1,0))&amp;""),"")),15,2)),VALUE(MID(IF(TRIM(Settings!$B$13&amp;"")="","",IFERROR(TRIM(INDEX($A169:$Z169,MATCH(Settings!$B$13,$A$1:$Z$1,0))&amp;""),"")),18,2)))))*1,0))</f>
        <v/>
      </c>
      <c r="AE169" s="34">
        <f>IF(COUNTA($A169:$Z169)=0,"",IF($AB169&lt;&gt;"",$AB169,IF($AC169="","",IFERROR(INDEX('Guest list'!$A$3:$A$252,MATCH($AC169,'Guest list'!$B$3:$B$252,0))&amp;"",""))))</f>
        <v/>
      </c>
      <c r="AF169" s="34">
        <f>IF(COUNTA($A169:$Z169)=0,"",IF($AB169&lt;&gt;"",IF(COUNTIF('Guest list'!$A$3:$A$252,$AB169)&gt;0,"Code","Code not on list"),IF($AE169&lt;&gt;"","Name","No match")))</f>
        <v/>
      </c>
      <c r="AG169" s="34">
        <f>IF($AE169="","",IF(SUMPRODUCT(($AE$2:$AE$301=$AE169)*(($AD$2:$AD$301&gt;$AD169)*1+($AD$2:$AD$301=$AD169)*(ROW($AE$2:$AE$301)&gt;ROW($AE169))))=0,$AE169,""))</f>
        <v/>
      </c>
      <c r="AH169" s="34">
        <f>IF(TRIM(Settings!$B$5&amp;"")="","",IFERROR(TRIM(INDEX($A169:$Z169,MATCH(Settings!$B$5,$A$1:$Z$1,0))&amp;""),""))</f>
        <v/>
      </c>
      <c r="AI169" s="34">
        <f>IF($AH169="","",IF(UPPER($AH169)=UPPER(TRIM(Settings!$B$6&amp;"")),"Yes","No"))</f>
        <v/>
      </c>
      <c r="AJ169" s="34">
        <f>IFERROR(VALUE(IF(TRIM(Settings!$B$7&amp;"")="","",IFERROR(TRIM(INDEX($A169:$Z169,MATCH(Settings!$B$7,$A$1:$Z$1,0))&amp;""),""))),"")</f>
        <v/>
      </c>
      <c r="AK169" s="34">
        <f>IF(TRIM(Settings!$B$10&amp;"")="","",IFERROR(TRIM(INDEX($A169:$Z169,MATCH(Settings!$B$10,$A$1:$Z$1,0))&amp;""),""))</f>
        <v/>
      </c>
      <c r="AL169" s="34">
        <f>IF(TRIM(Settings!$B$9&amp;"")="","",IFERROR(TRIM(INDEX($A169:$Z169,MATCH(Settings!$B$9,$A$1:$Z$1,0))&amp;""),""))</f>
        <v/>
      </c>
      <c r="AM169" s="34">
        <f>IF(TRIM(Settings!$B$11&amp;"")="","",IFERROR(TRIM(INDEX($A169:$Z169,MATCH(Settings!$B$11,$A$1:$Z$1,0))&amp;""),""))</f>
        <v/>
      </c>
      <c r="AN169" s="34">
        <f>IF(TRIM(Settings!$B$12&amp;"")="","",IFERROR(TRIM(INDEX($A169:$Z169,MATCH(Settings!$B$12,$A$1:$Z$1,0))&amp;""),""))</f>
        <v/>
      </c>
      <c r="AO169" s="34">
        <f>IF($AI169="Yes",MAX(1+IF($AK169&lt;&gt;"",1,0),N($AJ169)+IF(UPPER(TRIM(Settings!$B$8&amp;""))="N",1,0)),IF($AI169="No",0,""))</f>
        <v/>
      </c>
    </row>
    <row r="170">
      <c r="AB170" s="34">
        <f>IF(TRIM(Settings!$B$3&amp;"")="","",IFERROR(TRIM(INDEX($A170:$Z170,MATCH(Settings!$B$3,$A$1:$Z$1,0))&amp;""),""))</f>
        <v/>
      </c>
      <c r="AC170" s="34">
        <f>IF(TRIM(Settings!$B$4&amp;"")="","",IFERROR(TRIM(INDEX($A170:$Z170,MATCH(Settings!$B$4,$A$1:$Z$1,0))&amp;""),""))</f>
        <v/>
      </c>
      <c r="AD170" s="35">
        <f>IF(COUNTA($A170:$Z170)=0,0,IFERROR((IF(ISNUMBER(INDEX($A170:$Z170,MATCH(Settings!$B$13,$A$1:$Z$1,0))),INDEX($A170:$Z170,MATCH(Settings!$B$13,$A$1:$Z$1,0)),DATE(VALUE(LEFT(IF(TRIM(Settings!$B$13&amp;"")="","",IFERROR(TRIM(INDEX($A170:$Z170,MATCH(Settings!$B$13,$A$1:$Z$1,0))&amp;""),"")),4)),VALUE(MID(IF(TRIM(Settings!$B$13&amp;"")="","",IFERROR(TRIM(INDEX($A170:$Z170,MATCH(Settings!$B$13,$A$1:$Z$1,0))&amp;""),"")),6,2)),VALUE(MID(IF(TRIM(Settings!$B$13&amp;"")="","",IFERROR(TRIM(INDEX($A170:$Z170,MATCH(Settings!$B$13,$A$1:$Z$1,0))&amp;""),"")),9,2)))+TIME(VALUE(MID(IF(TRIM(Settings!$B$13&amp;"")="","",IFERROR(TRIM(INDEX($A170:$Z170,MATCH(Settings!$B$13,$A$1:$Z$1,0))&amp;""),"")),12,2)),VALUE(MID(IF(TRIM(Settings!$B$13&amp;"")="","",IFERROR(TRIM(INDEX($A170:$Z170,MATCH(Settings!$B$13,$A$1:$Z$1,0))&amp;""),"")),15,2)),VALUE(MID(IF(TRIM(Settings!$B$13&amp;"")="","",IFERROR(TRIM(INDEX($A170:$Z170,MATCH(Settings!$B$13,$A$1:$Z$1,0))&amp;""),"")),18,2)))))*1,0))</f>
        <v/>
      </c>
      <c r="AE170" s="34">
        <f>IF(COUNTA($A170:$Z170)=0,"",IF($AB170&lt;&gt;"",$AB170,IF($AC170="","",IFERROR(INDEX('Guest list'!$A$3:$A$252,MATCH($AC170,'Guest list'!$B$3:$B$252,0))&amp;"",""))))</f>
        <v/>
      </c>
      <c r="AF170" s="34">
        <f>IF(COUNTA($A170:$Z170)=0,"",IF($AB170&lt;&gt;"",IF(COUNTIF('Guest list'!$A$3:$A$252,$AB170)&gt;0,"Code","Code not on list"),IF($AE170&lt;&gt;"","Name","No match")))</f>
        <v/>
      </c>
      <c r="AG170" s="34">
        <f>IF($AE170="","",IF(SUMPRODUCT(($AE$2:$AE$301=$AE170)*(($AD$2:$AD$301&gt;$AD170)*1+($AD$2:$AD$301=$AD170)*(ROW($AE$2:$AE$301)&gt;ROW($AE170))))=0,$AE170,""))</f>
        <v/>
      </c>
      <c r="AH170" s="34">
        <f>IF(TRIM(Settings!$B$5&amp;"")="","",IFERROR(TRIM(INDEX($A170:$Z170,MATCH(Settings!$B$5,$A$1:$Z$1,0))&amp;""),""))</f>
        <v/>
      </c>
      <c r="AI170" s="34">
        <f>IF($AH170="","",IF(UPPER($AH170)=UPPER(TRIM(Settings!$B$6&amp;"")),"Yes","No"))</f>
        <v/>
      </c>
      <c r="AJ170" s="34">
        <f>IFERROR(VALUE(IF(TRIM(Settings!$B$7&amp;"")="","",IFERROR(TRIM(INDEX($A170:$Z170,MATCH(Settings!$B$7,$A$1:$Z$1,0))&amp;""),""))),"")</f>
        <v/>
      </c>
      <c r="AK170" s="34">
        <f>IF(TRIM(Settings!$B$10&amp;"")="","",IFERROR(TRIM(INDEX($A170:$Z170,MATCH(Settings!$B$10,$A$1:$Z$1,0))&amp;""),""))</f>
        <v/>
      </c>
      <c r="AL170" s="34">
        <f>IF(TRIM(Settings!$B$9&amp;"")="","",IFERROR(TRIM(INDEX($A170:$Z170,MATCH(Settings!$B$9,$A$1:$Z$1,0))&amp;""),""))</f>
        <v/>
      </c>
      <c r="AM170" s="34">
        <f>IF(TRIM(Settings!$B$11&amp;"")="","",IFERROR(TRIM(INDEX($A170:$Z170,MATCH(Settings!$B$11,$A$1:$Z$1,0))&amp;""),""))</f>
        <v/>
      </c>
      <c r="AN170" s="34">
        <f>IF(TRIM(Settings!$B$12&amp;"")="","",IFERROR(TRIM(INDEX($A170:$Z170,MATCH(Settings!$B$12,$A$1:$Z$1,0))&amp;""),""))</f>
        <v/>
      </c>
      <c r="AO170" s="34">
        <f>IF($AI170="Yes",MAX(1+IF($AK170&lt;&gt;"",1,0),N($AJ170)+IF(UPPER(TRIM(Settings!$B$8&amp;""))="N",1,0)),IF($AI170="No",0,""))</f>
        <v/>
      </c>
    </row>
    <row r="171">
      <c r="AB171" s="34">
        <f>IF(TRIM(Settings!$B$3&amp;"")="","",IFERROR(TRIM(INDEX($A171:$Z171,MATCH(Settings!$B$3,$A$1:$Z$1,0))&amp;""),""))</f>
        <v/>
      </c>
      <c r="AC171" s="34">
        <f>IF(TRIM(Settings!$B$4&amp;"")="","",IFERROR(TRIM(INDEX($A171:$Z171,MATCH(Settings!$B$4,$A$1:$Z$1,0))&amp;""),""))</f>
        <v/>
      </c>
      <c r="AD171" s="35">
        <f>IF(COUNTA($A171:$Z171)=0,0,IFERROR((IF(ISNUMBER(INDEX($A171:$Z171,MATCH(Settings!$B$13,$A$1:$Z$1,0))),INDEX($A171:$Z171,MATCH(Settings!$B$13,$A$1:$Z$1,0)),DATE(VALUE(LEFT(IF(TRIM(Settings!$B$13&amp;"")="","",IFERROR(TRIM(INDEX($A171:$Z171,MATCH(Settings!$B$13,$A$1:$Z$1,0))&amp;""),"")),4)),VALUE(MID(IF(TRIM(Settings!$B$13&amp;"")="","",IFERROR(TRIM(INDEX($A171:$Z171,MATCH(Settings!$B$13,$A$1:$Z$1,0))&amp;""),"")),6,2)),VALUE(MID(IF(TRIM(Settings!$B$13&amp;"")="","",IFERROR(TRIM(INDEX($A171:$Z171,MATCH(Settings!$B$13,$A$1:$Z$1,0))&amp;""),"")),9,2)))+TIME(VALUE(MID(IF(TRIM(Settings!$B$13&amp;"")="","",IFERROR(TRIM(INDEX($A171:$Z171,MATCH(Settings!$B$13,$A$1:$Z$1,0))&amp;""),"")),12,2)),VALUE(MID(IF(TRIM(Settings!$B$13&amp;"")="","",IFERROR(TRIM(INDEX($A171:$Z171,MATCH(Settings!$B$13,$A$1:$Z$1,0))&amp;""),"")),15,2)),VALUE(MID(IF(TRIM(Settings!$B$13&amp;"")="","",IFERROR(TRIM(INDEX($A171:$Z171,MATCH(Settings!$B$13,$A$1:$Z$1,0))&amp;""),"")),18,2)))))*1,0))</f>
        <v/>
      </c>
      <c r="AE171" s="34">
        <f>IF(COUNTA($A171:$Z171)=0,"",IF($AB171&lt;&gt;"",$AB171,IF($AC171="","",IFERROR(INDEX('Guest list'!$A$3:$A$252,MATCH($AC171,'Guest list'!$B$3:$B$252,0))&amp;"",""))))</f>
        <v/>
      </c>
      <c r="AF171" s="34">
        <f>IF(COUNTA($A171:$Z171)=0,"",IF($AB171&lt;&gt;"",IF(COUNTIF('Guest list'!$A$3:$A$252,$AB171)&gt;0,"Code","Code not on list"),IF($AE171&lt;&gt;"","Name","No match")))</f>
        <v/>
      </c>
      <c r="AG171" s="34">
        <f>IF($AE171="","",IF(SUMPRODUCT(($AE$2:$AE$301=$AE171)*(($AD$2:$AD$301&gt;$AD171)*1+($AD$2:$AD$301=$AD171)*(ROW($AE$2:$AE$301)&gt;ROW($AE171))))=0,$AE171,""))</f>
        <v/>
      </c>
      <c r="AH171" s="34">
        <f>IF(TRIM(Settings!$B$5&amp;"")="","",IFERROR(TRIM(INDEX($A171:$Z171,MATCH(Settings!$B$5,$A$1:$Z$1,0))&amp;""),""))</f>
        <v/>
      </c>
      <c r="AI171" s="34">
        <f>IF($AH171="","",IF(UPPER($AH171)=UPPER(TRIM(Settings!$B$6&amp;"")),"Yes","No"))</f>
        <v/>
      </c>
      <c r="AJ171" s="34">
        <f>IFERROR(VALUE(IF(TRIM(Settings!$B$7&amp;"")="","",IFERROR(TRIM(INDEX($A171:$Z171,MATCH(Settings!$B$7,$A$1:$Z$1,0))&amp;""),""))),"")</f>
        <v/>
      </c>
      <c r="AK171" s="34">
        <f>IF(TRIM(Settings!$B$10&amp;"")="","",IFERROR(TRIM(INDEX($A171:$Z171,MATCH(Settings!$B$10,$A$1:$Z$1,0))&amp;""),""))</f>
        <v/>
      </c>
      <c r="AL171" s="34">
        <f>IF(TRIM(Settings!$B$9&amp;"")="","",IFERROR(TRIM(INDEX($A171:$Z171,MATCH(Settings!$B$9,$A$1:$Z$1,0))&amp;""),""))</f>
        <v/>
      </c>
      <c r="AM171" s="34">
        <f>IF(TRIM(Settings!$B$11&amp;"")="","",IFERROR(TRIM(INDEX($A171:$Z171,MATCH(Settings!$B$11,$A$1:$Z$1,0))&amp;""),""))</f>
        <v/>
      </c>
      <c r="AN171" s="34">
        <f>IF(TRIM(Settings!$B$12&amp;"")="","",IFERROR(TRIM(INDEX($A171:$Z171,MATCH(Settings!$B$12,$A$1:$Z$1,0))&amp;""),""))</f>
        <v/>
      </c>
      <c r="AO171" s="34">
        <f>IF($AI171="Yes",MAX(1+IF($AK171&lt;&gt;"",1,0),N($AJ171)+IF(UPPER(TRIM(Settings!$B$8&amp;""))="N",1,0)),IF($AI171="No",0,""))</f>
        <v/>
      </c>
    </row>
    <row r="172">
      <c r="AB172" s="34">
        <f>IF(TRIM(Settings!$B$3&amp;"")="","",IFERROR(TRIM(INDEX($A172:$Z172,MATCH(Settings!$B$3,$A$1:$Z$1,0))&amp;""),""))</f>
        <v/>
      </c>
      <c r="AC172" s="34">
        <f>IF(TRIM(Settings!$B$4&amp;"")="","",IFERROR(TRIM(INDEX($A172:$Z172,MATCH(Settings!$B$4,$A$1:$Z$1,0))&amp;""),""))</f>
        <v/>
      </c>
      <c r="AD172" s="35">
        <f>IF(COUNTA($A172:$Z172)=0,0,IFERROR((IF(ISNUMBER(INDEX($A172:$Z172,MATCH(Settings!$B$13,$A$1:$Z$1,0))),INDEX($A172:$Z172,MATCH(Settings!$B$13,$A$1:$Z$1,0)),DATE(VALUE(LEFT(IF(TRIM(Settings!$B$13&amp;"")="","",IFERROR(TRIM(INDEX($A172:$Z172,MATCH(Settings!$B$13,$A$1:$Z$1,0))&amp;""),"")),4)),VALUE(MID(IF(TRIM(Settings!$B$13&amp;"")="","",IFERROR(TRIM(INDEX($A172:$Z172,MATCH(Settings!$B$13,$A$1:$Z$1,0))&amp;""),"")),6,2)),VALUE(MID(IF(TRIM(Settings!$B$13&amp;"")="","",IFERROR(TRIM(INDEX($A172:$Z172,MATCH(Settings!$B$13,$A$1:$Z$1,0))&amp;""),"")),9,2)))+TIME(VALUE(MID(IF(TRIM(Settings!$B$13&amp;"")="","",IFERROR(TRIM(INDEX($A172:$Z172,MATCH(Settings!$B$13,$A$1:$Z$1,0))&amp;""),"")),12,2)),VALUE(MID(IF(TRIM(Settings!$B$13&amp;"")="","",IFERROR(TRIM(INDEX($A172:$Z172,MATCH(Settings!$B$13,$A$1:$Z$1,0))&amp;""),"")),15,2)),VALUE(MID(IF(TRIM(Settings!$B$13&amp;"")="","",IFERROR(TRIM(INDEX($A172:$Z172,MATCH(Settings!$B$13,$A$1:$Z$1,0))&amp;""),"")),18,2)))))*1,0))</f>
        <v/>
      </c>
      <c r="AE172" s="34">
        <f>IF(COUNTA($A172:$Z172)=0,"",IF($AB172&lt;&gt;"",$AB172,IF($AC172="","",IFERROR(INDEX('Guest list'!$A$3:$A$252,MATCH($AC172,'Guest list'!$B$3:$B$252,0))&amp;"",""))))</f>
        <v/>
      </c>
      <c r="AF172" s="34">
        <f>IF(COUNTA($A172:$Z172)=0,"",IF($AB172&lt;&gt;"",IF(COUNTIF('Guest list'!$A$3:$A$252,$AB172)&gt;0,"Code","Code not on list"),IF($AE172&lt;&gt;"","Name","No match")))</f>
        <v/>
      </c>
      <c r="AG172" s="34">
        <f>IF($AE172="","",IF(SUMPRODUCT(($AE$2:$AE$301=$AE172)*(($AD$2:$AD$301&gt;$AD172)*1+($AD$2:$AD$301=$AD172)*(ROW($AE$2:$AE$301)&gt;ROW($AE172))))=0,$AE172,""))</f>
        <v/>
      </c>
      <c r="AH172" s="34">
        <f>IF(TRIM(Settings!$B$5&amp;"")="","",IFERROR(TRIM(INDEX($A172:$Z172,MATCH(Settings!$B$5,$A$1:$Z$1,0))&amp;""),""))</f>
        <v/>
      </c>
      <c r="AI172" s="34">
        <f>IF($AH172="","",IF(UPPER($AH172)=UPPER(TRIM(Settings!$B$6&amp;"")),"Yes","No"))</f>
        <v/>
      </c>
      <c r="AJ172" s="34">
        <f>IFERROR(VALUE(IF(TRIM(Settings!$B$7&amp;"")="","",IFERROR(TRIM(INDEX($A172:$Z172,MATCH(Settings!$B$7,$A$1:$Z$1,0))&amp;""),""))),"")</f>
        <v/>
      </c>
      <c r="AK172" s="34">
        <f>IF(TRIM(Settings!$B$10&amp;"")="","",IFERROR(TRIM(INDEX($A172:$Z172,MATCH(Settings!$B$10,$A$1:$Z$1,0))&amp;""),""))</f>
        <v/>
      </c>
      <c r="AL172" s="34">
        <f>IF(TRIM(Settings!$B$9&amp;"")="","",IFERROR(TRIM(INDEX($A172:$Z172,MATCH(Settings!$B$9,$A$1:$Z$1,0))&amp;""),""))</f>
        <v/>
      </c>
      <c r="AM172" s="34">
        <f>IF(TRIM(Settings!$B$11&amp;"")="","",IFERROR(TRIM(INDEX($A172:$Z172,MATCH(Settings!$B$11,$A$1:$Z$1,0))&amp;""),""))</f>
        <v/>
      </c>
      <c r="AN172" s="34">
        <f>IF(TRIM(Settings!$B$12&amp;"")="","",IFERROR(TRIM(INDEX($A172:$Z172,MATCH(Settings!$B$12,$A$1:$Z$1,0))&amp;""),""))</f>
        <v/>
      </c>
      <c r="AO172" s="34">
        <f>IF($AI172="Yes",MAX(1+IF($AK172&lt;&gt;"",1,0),N($AJ172)+IF(UPPER(TRIM(Settings!$B$8&amp;""))="N",1,0)),IF($AI172="No",0,""))</f>
        <v/>
      </c>
    </row>
    <row r="173">
      <c r="AB173" s="34">
        <f>IF(TRIM(Settings!$B$3&amp;"")="","",IFERROR(TRIM(INDEX($A173:$Z173,MATCH(Settings!$B$3,$A$1:$Z$1,0))&amp;""),""))</f>
        <v/>
      </c>
      <c r="AC173" s="34">
        <f>IF(TRIM(Settings!$B$4&amp;"")="","",IFERROR(TRIM(INDEX($A173:$Z173,MATCH(Settings!$B$4,$A$1:$Z$1,0))&amp;""),""))</f>
        <v/>
      </c>
      <c r="AD173" s="35">
        <f>IF(COUNTA($A173:$Z173)=0,0,IFERROR((IF(ISNUMBER(INDEX($A173:$Z173,MATCH(Settings!$B$13,$A$1:$Z$1,0))),INDEX($A173:$Z173,MATCH(Settings!$B$13,$A$1:$Z$1,0)),DATE(VALUE(LEFT(IF(TRIM(Settings!$B$13&amp;"")="","",IFERROR(TRIM(INDEX($A173:$Z173,MATCH(Settings!$B$13,$A$1:$Z$1,0))&amp;""),"")),4)),VALUE(MID(IF(TRIM(Settings!$B$13&amp;"")="","",IFERROR(TRIM(INDEX($A173:$Z173,MATCH(Settings!$B$13,$A$1:$Z$1,0))&amp;""),"")),6,2)),VALUE(MID(IF(TRIM(Settings!$B$13&amp;"")="","",IFERROR(TRIM(INDEX($A173:$Z173,MATCH(Settings!$B$13,$A$1:$Z$1,0))&amp;""),"")),9,2)))+TIME(VALUE(MID(IF(TRIM(Settings!$B$13&amp;"")="","",IFERROR(TRIM(INDEX($A173:$Z173,MATCH(Settings!$B$13,$A$1:$Z$1,0))&amp;""),"")),12,2)),VALUE(MID(IF(TRIM(Settings!$B$13&amp;"")="","",IFERROR(TRIM(INDEX($A173:$Z173,MATCH(Settings!$B$13,$A$1:$Z$1,0))&amp;""),"")),15,2)),VALUE(MID(IF(TRIM(Settings!$B$13&amp;"")="","",IFERROR(TRIM(INDEX($A173:$Z173,MATCH(Settings!$B$13,$A$1:$Z$1,0))&amp;""),"")),18,2)))))*1,0))</f>
        <v/>
      </c>
      <c r="AE173" s="34">
        <f>IF(COUNTA($A173:$Z173)=0,"",IF($AB173&lt;&gt;"",$AB173,IF($AC173="","",IFERROR(INDEX('Guest list'!$A$3:$A$252,MATCH($AC173,'Guest list'!$B$3:$B$252,0))&amp;"",""))))</f>
        <v/>
      </c>
      <c r="AF173" s="34">
        <f>IF(COUNTA($A173:$Z173)=0,"",IF($AB173&lt;&gt;"",IF(COUNTIF('Guest list'!$A$3:$A$252,$AB173)&gt;0,"Code","Code not on list"),IF($AE173&lt;&gt;"","Name","No match")))</f>
        <v/>
      </c>
      <c r="AG173" s="34">
        <f>IF($AE173="","",IF(SUMPRODUCT(($AE$2:$AE$301=$AE173)*(($AD$2:$AD$301&gt;$AD173)*1+($AD$2:$AD$301=$AD173)*(ROW($AE$2:$AE$301)&gt;ROW($AE173))))=0,$AE173,""))</f>
        <v/>
      </c>
      <c r="AH173" s="34">
        <f>IF(TRIM(Settings!$B$5&amp;"")="","",IFERROR(TRIM(INDEX($A173:$Z173,MATCH(Settings!$B$5,$A$1:$Z$1,0))&amp;""),""))</f>
        <v/>
      </c>
      <c r="AI173" s="34">
        <f>IF($AH173="","",IF(UPPER($AH173)=UPPER(TRIM(Settings!$B$6&amp;"")),"Yes","No"))</f>
        <v/>
      </c>
      <c r="AJ173" s="34">
        <f>IFERROR(VALUE(IF(TRIM(Settings!$B$7&amp;"")="","",IFERROR(TRIM(INDEX($A173:$Z173,MATCH(Settings!$B$7,$A$1:$Z$1,0))&amp;""),""))),"")</f>
        <v/>
      </c>
      <c r="AK173" s="34">
        <f>IF(TRIM(Settings!$B$10&amp;"")="","",IFERROR(TRIM(INDEX($A173:$Z173,MATCH(Settings!$B$10,$A$1:$Z$1,0))&amp;""),""))</f>
        <v/>
      </c>
      <c r="AL173" s="34">
        <f>IF(TRIM(Settings!$B$9&amp;"")="","",IFERROR(TRIM(INDEX($A173:$Z173,MATCH(Settings!$B$9,$A$1:$Z$1,0))&amp;""),""))</f>
        <v/>
      </c>
      <c r="AM173" s="34">
        <f>IF(TRIM(Settings!$B$11&amp;"")="","",IFERROR(TRIM(INDEX($A173:$Z173,MATCH(Settings!$B$11,$A$1:$Z$1,0))&amp;""),""))</f>
        <v/>
      </c>
      <c r="AN173" s="34">
        <f>IF(TRIM(Settings!$B$12&amp;"")="","",IFERROR(TRIM(INDEX($A173:$Z173,MATCH(Settings!$B$12,$A$1:$Z$1,0))&amp;""),""))</f>
        <v/>
      </c>
      <c r="AO173" s="34">
        <f>IF($AI173="Yes",MAX(1+IF($AK173&lt;&gt;"",1,0),N($AJ173)+IF(UPPER(TRIM(Settings!$B$8&amp;""))="N",1,0)),IF($AI173="No",0,""))</f>
        <v/>
      </c>
    </row>
    <row r="174">
      <c r="AB174" s="34">
        <f>IF(TRIM(Settings!$B$3&amp;"")="","",IFERROR(TRIM(INDEX($A174:$Z174,MATCH(Settings!$B$3,$A$1:$Z$1,0))&amp;""),""))</f>
        <v/>
      </c>
      <c r="AC174" s="34">
        <f>IF(TRIM(Settings!$B$4&amp;"")="","",IFERROR(TRIM(INDEX($A174:$Z174,MATCH(Settings!$B$4,$A$1:$Z$1,0))&amp;""),""))</f>
        <v/>
      </c>
      <c r="AD174" s="35">
        <f>IF(COUNTA($A174:$Z174)=0,0,IFERROR((IF(ISNUMBER(INDEX($A174:$Z174,MATCH(Settings!$B$13,$A$1:$Z$1,0))),INDEX($A174:$Z174,MATCH(Settings!$B$13,$A$1:$Z$1,0)),DATE(VALUE(LEFT(IF(TRIM(Settings!$B$13&amp;"")="","",IFERROR(TRIM(INDEX($A174:$Z174,MATCH(Settings!$B$13,$A$1:$Z$1,0))&amp;""),"")),4)),VALUE(MID(IF(TRIM(Settings!$B$13&amp;"")="","",IFERROR(TRIM(INDEX($A174:$Z174,MATCH(Settings!$B$13,$A$1:$Z$1,0))&amp;""),"")),6,2)),VALUE(MID(IF(TRIM(Settings!$B$13&amp;"")="","",IFERROR(TRIM(INDEX($A174:$Z174,MATCH(Settings!$B$13,$A$1:$Z$1,0))&amp;""),"")),9,2)))+TIME(VALUE(MID(IF(TRIM(Settings!$B$13&amp;"")="","",IFERROR(TRIM(INDEX($A174:$Z174,MATCH(Settings!$B$13,$A$1:$Z$1,0))&amp;""),"")),12,2)),VALUE(MID(IF(TRIM(Settings!$B$13&amp;"")="","",IFERROR(TRIM(INDEX($A174:$Z174,MATCH(Settings!$B$13,$A$1:$Z$1,0))&amp;""),"")),15,2)),VALUE(MID(IF(TRIM(Settings!$B$13&amp;"")="","",IFERROR(TRIM(INDEX($A174:$Z174,MATCH(Settings!$B$13,$A$1:$Z$1,0))&amp;""),"")),18,2)))))*1,0))</f>
        <v/>
      </c>
      <c r="AE174" s="34">
        <f>IF(COUNTA($A174:$Z174)=0,"",IF($AB174&lt;&gt;"",$AB174,IF($AC174="","",IFERROR(INDEX('Guest list'!$A$3:$A$252,MATCH($AC174,'Guest list'!$B$3:$B$252,0))&amp;"",""))))</f>
        <v/>
      </c>
      <c r="AF174" s="34">
        <f>IF(COUNTA($A174:$Z174)=0,"",IF($AB174&lt;&gt;"",IF(COUNTIF('Guest list'!$A$3:$A$252,$AB174)&gt;0,"Code","Code not on list"),IF($AE174&lt;&gt;"","Name","No match")))</f>
        <v/>
      </c>
      <c r="AG174" s="34">
        <f>IF($AE174="","",IF(SUMPRODUCT(($AE$2:$AE$301=$AE174)*(($AD$2:$AD$301&gt;$AD174)*1+($AD$2:$AD$301=$AD174)*(ROW($AE$2:$AE$301)&gt;ROW($AE174))))=0,$AE174,""))</f>
        <v/>
      </c>
      <c r="AH174" s="34">
        <f>IF(TRIM(Settings!$B$5&amp;"")="","",IFERROR(TRIM(INDEX($A174:$Z174,MATCH(Settings!$B$5,$A$1:$Z$1,0))&amp;""),""))</f>
        <v/>
      </c>
      <c r="AI174" s="34">
        <f>IF($AH174="","",IF(UPPER($AH174)=UPPER(TRIM(Settings!$B$6&amp;"")),"Yes","No"))</f>
        <v/>
      </c>
      <c r="AJ174" s="34">
        <f>IFERROR(VALUE(IF(TRIM(Settings!$B$7&amp;"")="","",IFERROR(TRIM(INDEX($A174:$Z174,MATCH(Settings!$B$7,$A$1:$Z$1,0))&amp;""),""))),"")</f>
        <v/>
      </c>
      <c r="AK174" s="34">
        <f>IF(TRIM(Settings!$B$10&amp;"")="","",IFERROR(TRIM(INDEX($A174:$Z174,MATCH(Settings!$B$10,$A$1:$Z$1,0))&amp;""),""))</f>
        <v/>
      </c>
      <c r="AL174" s="34">
        <f>IF(TRIM(Settings!$B$9&amp;"")="","",IFERROR(TRIM(INDEX($A174:$Z174,MATCH(Settings!$B$9,$A$1:$Z$1,0))&amp;""),""))</f>
        <v/>
      </c>
      <c r="AM174" s="34">
        <f>IF(TRIM(Settings!$B$11&amp;"")="","",IFERROR(TRIM(INDEX($A174:$Z174,MATCH(Settings!$B$11,$A$1:$Z$1,0))&amp;""),""))</f>
        <v/>
      </c>
      <c r="AN174" s="34">
        <f>IF(TRIM(Settings!$B$12&amp;"")="","",IFERROR(TRIM(INDEX($A174:$Z174,MATCH(Settings!$B$12,$A$1:$Z$1,0))&amp;""),""))</f>
        <v/>
      </c>
      <c r="AO174" s="34">
        <f>IF($AI174="Yes",MAX(1+IF($AK174&lt;&gt;"",1,0),N($AJ174)+IF(UPPER(TRIM(Settings!$B$8&amp;""))="N",1,0)),IF($AI174="No",0,""))</f>
        <v/>
      </c>
    </row>
    <row r="175">
      <c r="AB175" s="34">
        <f>IF(TRIM(Settings!$B$3&amp;"")="","",IFERROR(TRIM(INDEX($A175:$Z175,MATCH(Settings!$B$3,$A$1:$Z$1,0))&amp;""),""))</f>
        <v/>
      </c>
      <c r="AC175" s="34">
        <f>IF(TRIM(Settings!$B$4&amp;"")="","",IFERROR(TRIM(INDEX($A175:$Z175,MATCH(Settings!$B$4,$A$1:$Z$1,0))&amp;""),""))</f>
        <v/>
      </c>
      <c r="AD175" s="35">
        <f>IF(COUNTA($A175:$Z175)=0,0,IFERROR((IF(ISNUMBER(INDEX($A175:$Z175,MATCH(Settings!$B$13,$A$1:$Z$1,0))),INDEX($A175:$Z175,MATCH(Settings!$B$13,$A$1:$Z$1,0)),DATE(VALUE(LEFT(IF(TRIM(Settings!$B$13&amp;"")="","",IFERROR(TRIM(INDEX($A175:$Z175,MATCH(Settings!$B$13,$A$1:$Z$1,0))&amp;""),"")),4)),VALUE(MID(IF(TRIM(Settings!$B$13&amp;"")="","",IFERROR(TRIM(INDEX($A175:$Z175,MATCH(Settings!$B$13,$A$1:$Z$1,0))&amp;""),"")),6,2)),VALUE(MID(IF(TRIM(Settings!$B$13&amp;"")="","",IFERROR(TRIM(INDEX($A175:$Z175,MATCH(Settings!$B$13,$A$1:$Z$1,0))&amp;""),"")),9,2)))+TIME(VALUE(MID(IF(TRIM(Settings!$B$13&amp;"")="","",IFERROR(TRIM(INDEX($A175:$Z175,MATCH(Settings!$B$13,$A$1:$Z$1,0))&amp;""),"")),12,2)),VALUE(MID(IF(TRIM(Settings!$B$13&amp;"")="","",IFERROR(TRIM(INDEX($A175:$Z175,MATCH(Settings!$B$13,$A$1:$Z$1,0))&amp;""),"")),15,2)),VALUE(MID(IF(TRIM(Settings!$B$13&amp;"")="","",IFERROR(TRIM(INDEX($A175:$Z175,MATCH(Settings!$B$13,$A$1:$Z$1,0))&amp;""),"")),18,2)))))*1,0))</f>
        <v/>
      </c>
      <c r="AE175" s="34">
        <f>IF(COUNTA($A175:$Z175)=0,"",IF($AB175&lt;&gt;"",$AB175,IF($AC175="","",IFERROR(INDEX('Guest list'!$A$3:$A$252,MATCH($AC175,'Guest list'!$B$3:$B$252,0))&amp;"",""))))</f>
        <v/>
      </c>
      <c r="AF175" s="34">
        <f>IF(COUNTA($A175:$Z175)=0,"",IF($AB175&lt;&gt;"",IF(COUNTIF('Guest list'!$A$3:$A$252,$AB175)&gt;0,"Code","Code not on list"),IF($AE175&lt;&gt;"","Name","No match")))</f>
        <v/>
      </c>
      <c r="AG175" s="34">
        <f>IF($AE175="","",IF(SUMPRODUCT(($AE$2:$AE$301=$AE175)*(($AD$2:$AD$301&gt;$AD175)*1+($AD$2:$AD$301=$AD175)*(ROW($AE$2:$AE$301)&gt;ROW($AE175))))=0,$AE175,""))</f>
        <v/>
      </c>
      <c r="AH175" s="34">
        <f>IF(TRIM(Settings!$B$5&amp;"")="","",IFERROR(TRIM(INDEX($A175:$Z175,MATCH(Settings!$B$5,$A$1:$Z$1,0))&amp;""),""))</f>
        <v/>
      </c>
      <c r="AI175" s="34">
        <f>IF($AH175="","",IF(UPPER($AH175)=UPPER(TRIM(Settings!$B$6&amp;"")),"Yes","No"))</f>
        <v/>
      </c>
      <c r="AJ175" s="34">
        <f>IFERROR(VALUE(IF(TRIM(Settings!$B$7&amp;"")="","",IFERROR(TRIM(INDEX($A175:$Z175,MATCH(Settings!$B$7,$A$1:$Z$1,0))&amp;""),""))),"")</f>
        <v/>
      </c>
      <c r="AK175" s="34">
        <f>IF(TRIM(Settings!$B$10&amp;"")="","",IFERROR(TRIM(INDEX($A175:$Z175,MATCH(Settings!$B$10,$A$1:$Z$1,0))&amp;""),""))</f>
        <v/>
      </c>
      <c r="AL175" s="34">
        <f>IF(TRIM(Settings!$B$9&amp;"")="","",IFERROR(TRIM(INDEX($A175:$Z175,MATCH(Settings!$B$9,$A$1:$Z$1,0))&amp;""),""))</f>
        <v/>
      </c>
      <c r="AM175" s="34">
        <f>IF(TRIM(Settings!$B$11&amp;"")="","",IFERROR(TRIM(INDEX($A175:$Z175,MATCH(Settings!$B$11,$A$1:$Z$1,0))&amp;""),""))</f>
        <v/>
      </c>
      <c r="AN175" s="34">
        <f>IF(TRIM(Settings!$B$12&amp;"")="","",IFERROR(TRIM(INDEX($A175:$Z175,MATCH(Settings!$B$12,$A$1:$Z$1,0))&amp;""),""))</f>
        <v/>
      </c>
      <c r="AO175" s="34">
        <f>IF($AI175="Yes",MAX(1+IF($AK175&lt;&gt;"",1,0),N($AJ175)+IF(UPPER(TRIM(Settings!$B$8&amp;""))="N",1,0)),IF($AI175="No",0,""))</f>
        <v/>
      </c>
    </row>
    <row r="176">
      <c r="AB176" s="34">
        <f>IF(TRIM(Settings!$B$3&amp;"")="","",IFERROR(TRIM(INDEX($A176:$Z176,MATCH(Settings!$B$3,$A$1:$Z$1,0))&amp;""),""))</f>
        <v/>
      </c>
      <c r="AC176" s="34">
        <f>IF(TRIM(Settings!$B$4&amp;"")="","",IFERROR(TRIM(INDEX($A176:$Z176,MATCH(Settings!$B$4,$A$1:$Z$1,0))&amp;""),""))</f>
        <v/>
      </c>
      <c r="AD176" s="35">
        <f>IF(COUNTA($A176:$Z176)=0,0,IFERROR((IF(ISNUMBER(INDEX($A176:$Z176,MATCH(Settings!$B$13,$A$1:$Z$1,0))),INDEX($A176:$Z176,MATCH(Settings!$B$13,$A$1:$Z$1,0)),DATE(VALUE(LEFT(IF(TRIM(Settings!$B$13&amp;"")="","",IFERROR(TRIM(INDEX($A176:$Z176,MATCH(Settings!$B$13,$A$1:$Z$1,0))&amp;""),"")),4)),VALUE(MID(IF(TRIM(Settings!$B$13&amp;"")="","",IFERROR(TRIM(INDEX($A176:$Z176,MATCH(Settings!$B$13,$A$1:$Z$1,0))&amp;""),"")),6,2)),VALUE(MID(IF(TRIM(Settings!$B$13&amp;"")="","",IFERROR(TRIM(INDEX($A176:$Z176,MATCH(Settings!$B$13,$A$1:$Z$1,0))&amp;""),"")),9,2)))+TIME(VALUE(MID(IF(TRIM(Settings!$B$13&amp;"")="","",IFERROR(TRIM(INDEX($A176:$Z176,MATCH(Settings!$B$13,$A$1:$Z$1,0))&amp;""),"")),12,2)),VALUE(MID(IF(TRIM(Settings!$B$13&amp;"")="","",IFERROR(TRIM(INDEX($A176:$Z176,MATCH(Settings!$B$13,$A$1:$Z$1,0))&amp;""),"")),15,2)),VALUE(MID(IF(TRIM(Settings!$B$13&amp;"")="","",IFERROR(TRIM(INDEX($A176:$Z176,MATCH(Settings!$B$13,$A$1:$Z$1,0))&amp;""),"")),18,2)))))*1,0))</f>
        <v/>
      </c>
      <c r="AE176" s="34">
        <f>IF(COUNTA($A176:$Z176)=0,"",IF($AB176&lt;&gt;"",$AB176,IF($AC176="","",IFERROR(INDEX('Guest list'!$A$3:$A$252,MATCH($AC176,'Guest list'!$B$3:$B$252,0))&amp;"",""))))</f>
        <v/>
      </c>
      <c r="AF176" s="34">
        <f>IF(COUNTA($A176:$Z176)=0,"",IF($AB176&lt;&gt;"",IF(COUNTIF('Guest list'!$A$3:$A$252,$AB176)&gt;0,"Code","Code not on list"),IF($AE176&lt;&gt;"","Name","No match")))</f>
        <v/>
      </c>
      <c r="AG176" s="34">
        <f>IF($AE176="","",IF(SUMPRODUCT(($AE$2:$AE$301=$AE176)*(($AD$2:$AD$301&gt;$AD176)*1+($AD$2:$AD$301=$AD176)*(ROW($AE$2:$AE$301)&gt;ROW($AE176))))=0,$AE176,""))</f>
        <v/>
      </c>
      <c r="AH176" s="34">
        <f>IF(TRIM(Settings!$B$5&amp;"")="","",IFERROR(TRIM(INDEX($A176:$Z176,MATCH(Settings!$B$5,$A$1:$Z$1,0))&amp;""),""))</f>
        <v/>
      </c>
      <c r="AI176" s="34">
        <f>IF($AH176="","",IF(UPPER($AH176)=UPPER(TRIM(Settings!$B$6&amp;"")),"Yes","No"))</f>
        <v/>
      </c>
      <c r="AJ176" s="34">
        <f>IFERROR(VALUE(IF(TRIM(Settings!$B$7&amp;"")="","",IFERROR(TRIM(INDEX($A176:$Z176,MATCH(Settings!$B$7,$A$1:$Z$1,0))&amp;""),""))),"")</f>
        <v/>
      </c>
      <c r="AK176" s="34">
        <f>IF(TRIM(Settings!$B$10&amp;"")="","",IFERROR(TRIM(INDEX($A176:$Z176,MATCH(Settings!$B$10,$A$1:$Z$1,0))&amp;""),""))</f>
        <v/>
      </c>
      <c r="AL176" s="34">
        <f>IF(TRIM(Settings!$B$9&amp;"")="","",IFERROR(TRIM(INDEX($A176:$Z176,MATCH(Settings!$B$9,$A$1:$Z$1,0))&amp;""),""))</f>
        <v/>
      </c>
      <c r="AM176" s="34">
        <f>IF(TRIM(Settings!$B$11&amp;"")="","",IFERROR(TRIM(INDEX($A176:$Z176,MATCH(Settings!$B$11,$A$1:$Z$1,0))&amp;""),""))</f>
        <v/>
      </c>
      <c r="AN176" s="34">
        <f>IF(TRIM(Settings!$B$12&amp;"")="","",IFERROR(TRIM(INDEX($A176:$Z176,MATCH(Settings!$B$12,$A$1:$Z$1,0))&amp;""),""))</f>
        <v/>
      </c>
      <c r="AO176" s="34">
        <f>IF($AI176="Yes",MAX(1+IF($AK176&lt;&gt;"",1,0),N($AJ176)+IF(UPPER(TRIM(Settings!$B$8&amp;""))="N",1,0)),IF($AI176="No",0,""))</f>
        <v/>
      </c>
    </row>
    <row r="177">
      <c r="AB177" s="34">
        <f>IF(TRIM(Settings!$B$3&amp;"")="","",IFERROR(TRIM(INDEX($A177:$Z177,MATCH(Settings!$B$3,$A$1:$Z$1,0))&amp;""),""))</f>
        <v/>
      </c>
      <c r="AC177" s="34">
        <f>IF(TRIM(Settings!$B$4&amp;"")="","",IFERROR(TRIM(INDEX($A177:$Z177,MATCH(Settings!$B$4,$A$1:$Z$1,0))&amp;""),""))</f>
        <v/>
      </c>
      <c r="AD177" s="35">
        <f>IF(COUNTA($A177:$Z177)=0,0,IFERROR((IF(ISNUMBER(INDEX($A177:$Z177,MATCH(Settings!$B$13,$A$1:$Z$1,0))),INDEX($A177:$Z177,MATCH(Settings!$B$13,$A$1:$Z$1,0)),DATE(VALUE(LEFT(IF(TRIM(Settings!$B$13&amp;"")="","",IFERROR(TRIM(INDEX($A177:$Z177,MATCH(Settings!$B$13,$A$1:$Z$1,0))&amp;""),"")),4)),VALUE(MID(IF(TRIM(Settings!$B$13&amp;"")="","",IFERROR(TRIM(INDEX($A177:$Z177,MATCH(Settings!$B$13,$A$1:$Z$1,0))&amp;""),"")),6,2)),VALUE(MID(IF(TRIM(Settings!$B$13&amp;"")="","",IFERROR(TRIM(INDEX($A177:$Z177,MATCH(Settings!$B$13,$A$1:$Z$1,0))&amp;""),"")),9,2)))+TIME(VALUE(MID(IF(TRIM(Settings!$B$13&amp;"")="","",IFERROR(TRIM(INDEX($A177:$Z177,MATCH(Settings!$B$13,$A$1:$Z$1,0))&amp;""),"")),12,2)),VALUE(MID(IF(TRIM(Settings!$B$13&amp;"")="","",IFERROR(TRIM(INDEX($A177:$Z177,MATCH(Settings!$B$13,$A$1:$Z$1,0))&amp;""),"")),15,2)),VALUE(MID(IF(TRIM(Settings!$B$13&amp;"")="","",IFERROR(TRIM(INDEX($A177:$Z177,MATCH(Settings!$B$13,$A$1:$Z$1,0))&amp;""),"")),18,2)))))*1,0))</f>
        <v/>
      </c>
      <c r="AE177" s="34">
        <f>IF(COUNTA($A177:$Z177)=0,"",IF($AB177&lt;&gt;"",$AB177,IF($AC177="","",IFERROR(INDEX('Guest list'!$A$3:$A$252,MATCH($AC177,'Guest list'!$B$3:$B$252,0))&amp;"",""))))</f>
        <v/>
      </c>
      <c r="AF177" s="34">
        <f>IF(COUNTA($A177:$Z177)=0,"",IF($AB177&lt;&gt;"",IF(COUNTIF('Guest list'!$A$3:$A$252,$AB177)&gt;0,"Code","Code not on list"),IF($AE177&lt;&gt;"","Name","No match")))</f>
        <v/>
      </c>
      <c r="AG177" s="34">
        <f>IF($AE177="","",IF(SUMPRODUCT(($AE$2:$AE$301=$AE177)*(($AD$2:$AD$301&gt;$AD177)*1+($AD$2:$AD$301=$AD177)*(ROW($AE$2:$AE$301)&gt;ROW($AE177))))=0,$AE177,""))</f>
        <v/>
      </c>
      <c r="AH177" s="34">
        <f>IF(TRIM(Settings!$B$5&amp;"")="","",IFERROR(TRIM(INDEX($A177:$Z177,MATCH(Settings!$B$5,$A$1:$Z$1,0))&amp;""),""))</f>
        <v/>
      </c>
      <c r="AI177" s="34">
        <f>IF($AH177="","",IF(UPPER($AH177)=UPPER(TRIM(Settings!$B$6&amp;"")),"Yes","No"))</f>
        <v/>
      </c>
      <c r="AJ177" s="34">
        <f>IFERROR(VALUE(IF(TRIM(Settings!$B$7&amp;"")="","",IFERROR(TRIM(INDEX($A177:$Z177,MATCH(Settings!$B$7,$A$1:$Z$1,0))&amp;""),""))),"")</f>
        <v/>
      </c>
      <c r="AK177" s="34">
        <f>IF(TRIM(Settings!$B$10&amp;"")="","",IFERROR(TRIM(INDEX($A177:$Z177,MATCH(Settings!$B$10,$A$1:$Z$1,0))&amp;""),""))</f>
        <v/>
      </c>
      <c r="AL177" s="34">
        <f>IF(TRIM(Settings!$B$9&amp;"")="","",IFERROR(TRIM(INDEX($A177:$Z177,MATCH(Settings!$B$9,$A$1:$Z$1,0))&amp;""),""))</f>
        <v/>
      </c>
      <c r="AM177" s="34">
        <f>IF(TRIM(Settings!$B$11&amp;"")="","",IFERROR(TRIM(INDEX($A177:$Z177,MATCH(Settings!$B$11,$A$1:$Z$1,0))&amp;""),""))</f>
        <v/>
      </c>
      <c r="AN177" s="34">
        <f>IF(TRIM(Settings!$B$12&amp;"")="","",IFERROR(TRIM(INDEX($A177:$Z177,MATCH(Settings!$B$12,$A$1:$Z$1,0))&amp;""),""))</f>
        <v/>
      </c>
      <c r="AO177" s="34">
        <f>IF($AI177="Yes",MAX(1+IF($AK177&lt;&gt;"",1,0),N($AJ177)+IF(UPPER(TRIM(Settings!$B$8&amp;""))="N",1,0)),IF($AI177="No",0,""))</f>
        <v/>
      </c>
    </row>
    <row r="178">
      <c r="AB178" s="34">
        <f>IF(TRIM(Settings!$B$3&amp;"")="","",IFERROR(TRIM(INDEX($A178:$Z178,MATCH(Settings!$B$3,$A$1:$Z$1,0))&amp;""),""))</f>
        <v/>
      </c>
      <c r="AC178" s="34">
        <f>IF(TRIM(Settings!$B$4&amp;"")="","",IFERROR(TRIM(INDEX($A178:$Z178,MATCH(Settings!$B$4,$A$1:$Z$1,0))&amp;""),""))</f>
        <v/>
      </c>
      <c r="AD178" s="35">
        <f>IF(COUNTA($A178:$Z178)=0,0,IFERROR((IF(ISNUMBER(INDEX($A178:$Z178,MATCH(Settings!$B$13,$A$1:$Z$1,0))),INDEX($A178:$Z178,MATCH(Settings!$B$13,$A$1:$Z$1,0)),DATE(VALUE(LEFT(IF(TRIM(Settings!$B$13&amp;"")="","",IFERROR(TRIM(INDEX($A178:$Z178,MATCH(Settings!$B$13,$A$1:$Z$1,0))&amp;""),"")),4)),VALUE(MID(IF(TRIM(Settings!$B$13&amp;"")="","",IFERROR(TRIM(INDEX($A178:$Z178,MATCH(Settings!$B$13,$A$1:$Z$1,0))&amp;""),"")),6,2)),VALUE(MID(IF(TRIM(Settings!$B$13&amp;"")="","",IFERROR(TRIM(INDEX($A178:$Z178,MATCH(Settings!$B$13,$A$1:$Z$1,0))&amp;""),"")),9,2)))+TIME(VALUE(MID(IF(TRIM(Settings!$B$13&amp;"")="","",IFERROR(TRIM(INDEX($A178:$Z178,MATCH(Settings!$B$13,$A$1:$Z$1,0))&amp;""),"")),12,2)),VALUE(MID(IF(TRIM(Settings!$B$13&amp;"")="","",IFERROR(TRIM(INDEX($A178:$Z178,MATCH(Settings!$B$13,$A$1:$Z$1,0))&amp;""),"")),15,2)),VALUE(MID(IF(TRIM(Settings!$B$13&amp;"")="","",IFERROR(TRIM(INDEX($A178:$Z178,MATCH(Settings!$B$13,$A$1:$Z$1,0))&amp;""),"")),18,2)))))*1,0))</f>
        <v/>
      </c>
      <c r="AE178" s="34">
        <f>IF(COUNTA($A178:$Z178)=0,"",IF($AB178&lt;&gt;"",$AB178,IF($AC178="","",IFERROR(INDEX('Guest list'!$A$3:$A$252,MATCH($AC178,'Guest list'!$B$3:$B$252,0))&amp;"",""))))</f>
        <v/>
      </c>
      <c r="AF178" s="34">
        <f>IF(COUNTA($A178:$Z178)=0,"",IF($AB178&lt;&gt;"",IF(COUNTIF('Guest list'!$A$3:$A$252,$AB178)&gt;0,"Code","Code not on list"),IF($AE178&lt;&gt;"","Name","No match")))</f>
        <v/>
      </c>
      <c r="AG178" s="34">
        <f>IF($AE178="","",IF(SUMPRODUCT(($AE$2:$AE$301=$AE178)*(($AD$2:$AD$301&gt;$AD178)*1+($AD$2:$AD$301=$AD178)*(ROW($AE$2:$AE$301)&gt;ROW($AE178))))=0,$AE178,""))</f>
        <v/>
      </c>
      <c r="AH178" s="34">
        <f>IF(TRIM(Settings!$B$5&amp;"")="","",IFERROR(TRIM(INDEX($A178:$Z178,MATCH(Settings!$B$5,$A$1:$Z$1,0))&amp;""),""))</f>
        <v/>
      </c>
      <c r="AI178" s="34">
        <f>IF($AH178="","",IF(UPPER($AH178)=UPPER(TRIM(Settings!$B$6&amp;"")),"Yes","No"))</f>
        <v/>
      </c>
      <c r="AJ178" s="34">
        <f>IFERROR(VALUE(IF(TRIM(Settings!$B$7&amp;"")="","",IFERROR(TRIM(INDEX($A178:$Z178,MATCH(Settings!$B$7,$A$1:$Z$1,0))&amp;""),""))),"")</f>
        <v/>
      </c>
      <c r="AK178" s="34">
        <f>IF(TRIM(Settings!$B$10&amp;"")="","",IFERROR(TRIM(INDEX($A178:$Z178,MATCH(Settings!$B$10,$A$1:$Z$1,0))&amp;""),""))</f>
        <v/>
      </c>
      <c r="AL178" s="34">
        <f>IF(TRIM(Settings!$B$9&amp;"")="","",IFERROR(TRIM(INDEX($A178:$Z178,MATCH(Settings!$B$9,$A$1:$Z$1,0))&amp;""),""))</f>
        <v/>
      </c>
      <c r="AM178" s="34">
        <f>IF(TRIM(Settings!$B$11&amp;"")="","",IFERROR(TRIM(INDEX($A178:$Z178,MATCH(Settings!$B$11,$A$1:$Z$1,0))&amp;""),""))</f>
        <v/>
      </c>
      <c r="AN178" s="34">
        <f>IF(TRIM(Settings!$B$12&amp;"")="","",IFERROR(TRIM(INDEX($A178:$Z178,MATCH(Settings!$B$12,$A$1:$Z$1,0))&amp;""),""))</f>
        <v/>
      </c>
      <c r="AO178" s="34">
        <f>IF($AI178="Yes",MAX(1+IF($AK178&lt;&gt;"",1,0),N($AJ178)+IF(UPPER(TRIM(Settings!$B$8&amp;""))="N",1,0)),IF($AI178="No",0,""))</f>
        <v/>
      </c>
    </row>
    <row r="179">
      <c r="AB179" s="34">
        <f>IF(TRIM(Settings!$B$3&amp;"")="","",IFERROR(TRIM(INDEX($A179:$Z179,MATCH(Settings!$B$3,$A$1:$Z$1,0))&amp;""),""))</f>
        <v/>
      </c>
      <c r="AC179" s="34">
        <f>IF(TRIM(Settings!$B$4&amp;"")="","",IFERROR(TRIM(INDEX($A179:$Z179,MATCH(Settings!$B$4,$A$1:$Z$1,0))&amp;""),""))</f>
        <v/>
      </c>
      <c r="AD179" s="35">
        <f>IF(COUNTA($A179:$Z179)=0,0,IFERROR((IF(ISNUMBER(INDEX($A179:$Z179,MATCH(Settings!$B$13,$A$1:$Z$1,0))),INDEX($A179:$Z179,MATCH(Settings!$B$13,$A$1:$Z$1,0)),DATE(VALUE(LEFT(IF(TRIM(Settings!$B$13&amp;"")="","",IFERROR(TRIM(INDEX($A179:$Z179,MATCH(Settings!$B$13,$A$1:$Z$1,0))&amp;""),"")),4)),VALUE(MID(IF(TRIM(Settings!$B$13&amp;"")="","",IFERROR(TRIM(INDEX($A179:$Z179,MATCH(Settings!$B$13,$A$1:$Z$1,0))&amp;""),"")),6,2)),VALUE(MID(IF(TRIM(Settings!$B$13&amp;"")="","",IFERROR(TRIM(INDEX($A179:$Z179,MATCH(Settings!$B$13,$A$1:$Z$1,0))&amp;""),"")),9,2)))+TIME(VALUE(MID(IF(TRIM(Settings!$B$13&amp;"")="","",IFERROR(TRIM(INDEX($A179:$Z179,MATCH(Settings!$B$13,$A$1:$Z$1,0))&amp;""),"")),12,2)),VALUE(MID(IF(TRIM(Settings!$B$13&amp;"")="","",IFERROR(TRIM(INDEX($A179:$Z179,MATCH(Settings!$B$13,$A$1:$Z$1,0))&amp;""),"")),15,2)),VALUE(MID(IF(TRIM(Settings!$B$13&amp;"")="","",IFERROR(TRIM(INDEX($A179:$Z179,MATCH(Settings!$B$13,$A$1:$Z$1,0))&amp;""),"")),18,2)))))*1,0))</f>
        <v/>
      </c>
      <c r="AE179" s="34">
        <f>IF(COUNTA($A179:$Z179)=0,"",IF($AB179&lt;&gt;"",$AB179,IF($AC179="","",IFERROR(INDEX('Guest list'!$A$3:$A$252,MATCH($AC179,'Guest list'!$B$3:$B$252,0))&amp;"",""))))</f>
        <v/>
      </c>
      <c r="AF179" s="34">
        <f>IF(COUNTA($A179:$Z179)=0,"",IF($AB179&lt;&gt;"",IF(COUNTIF('Guest list'!$A$3:$A$252,$AB179)&gt;0,"Code","Code not on list"),IF($AE179&lt;&gt;"","Name","No match")))</f>
        <v/>
      </c>
      <c r="AG179" s="34">
        <f>IF($AE179="","",IF(SUMPRODUCT(($AE$2:$AE$301=$AE179)*(($AD$2:$AD$301&gt;$AD179)*1+($AD$2:$AD$301=$AD179)*(ROW($AE$2:$AE$301)&gt;ROW($AE179))))=0,$AE179,""))</f>
        <v/>
      </c>
      <c r="AH179" s="34">
        <f>IF(TRIM(Settings!$B$5&amp;"")="","",IFERROR(TRIM(INDEX($A179:$Z179,MATCH(Settings!$B$5,$A$1:$Z$1,0))&amp;""),""))</f>
        <v/>
      </c>
      <c r="AI179" s="34">
        <f>IF($AH179="","",IF(UPPER($AH179)=UPPER(TRIM(Settings!$B$6&amp;"")),"Yes","No"))</f>
        <v/>
      </c>
      <c r="AJ179" s="34">
        <f>IFERROR(VALUE(IF(TRIM(Settings!$B$7&amp;"")="","",IFERROR(TRIM(INDEX($A179:$Z179,MATCH(Settings!$B$7,$A$1:$Z$1,0))&amp;""),""))),"")</f>
        <v/>
      </c>
      <c r="AK179" s="34">
        <f>IF(TRIM(Settings!$B$10&amp;"")="","",IFERROR(TRIM(INDEX($A179:$Z179,MATCH(Settings!$B$10,$A$1:$Z$1,0))&amp;""),""))</f>
        <v/>
      </c>
      <c r="AL179" s="34">
        <f>IF(TRIM(Settings!$B$9&amp;"")="","",IFERROR(TRIM(INDEX($A179:$Z179,MATCH(Settings!$B$9,$A$1:$Z$1,0))&amp;""),""))</f>
        <v/>
      </c>
      <c r="AM179" s="34">
        <f>IF(TRIM(Settings!$B$11&amp;"")="","",IFERROR(TRIM(INDEX($A179:$Z179,MATCH(Settings!$B$11,$A$1:$Z$1,0))&amp;""),""))</f>
        <v/>
      </c>
      <c r="AN179" s="34">
        <f>IF(TRIM(Settings!$B$12&amp;"")="","",IFERROR(TRIM(INDEX($A179:$Z179,MATCH(Settings!$B$12,$A$1:$Z$1,0))&amp;""),""))</f>
        <v/>
      </c>
      <c r="AO179" s="34">
        <f>IF($AI179="Yes",MAX(1+IF($AK179&lt;&gt;"",1,0),N($AJ179)+IF(UPPER(TRIM(Settings!$B$8&amp;""))="N",1,0)),IF($AI179="No",0,""))</f>
        <v/>
      </c>
    </row>
    <row r="180">
      <c r="AB180" s="34">
        <f>IF(TRIM(Settings!$B$3&amp;"")="","",IFERROR(TRIM(INDEX($A180:$Z180,MATCH(Settings!$B$3,$A$1:$Z$1,0))&amp;""),""))</f>
        <v/>
      </c>
      <c r="AC180" s="34">
        <f>IF(TRIM(Settings!$B$4&amp;"")="","",IFERROR(TRIM(INDEX($A180:$Z180,MATCH(Settings!$B$4,$A$1:$Z$1,0))&amp;""),""))</f>
        <v/>
      </c>
      <c r="AD180" s="35">
        <f>IF(COUNTA($A180:$Z180)=0,0,IFERROR((IF(ISNUMBER(INDEX($A180:$Z180,MATCH(Settings!$B$13,$A$1:$Z$1,0))),INDEX($A180:$Z180,MATCH(Settings!$B$13,$A$1:$Z$1,0)),DATE(VALUE(LEFT(IF(TRIM(Settings!$B$13&amp;"")="","",IFERROR(TRIM(INDEX($A180:$Z180,MATCH(Settings!$B$13,$A$1:$Z$1,0))&amp;""),"")),4)),VALUE(MID(IF(TRIM(Settings!$B$13&amp;"")="","",IFERROR(TRIM(INDEX($A180:$Z180,MATCH(Settings!$B$13,$A$1:$Z$1,0))&amp;""),"")),6,2)),VALUE(MID(IF(TRIM(Settings!$B$13&amp;"")="","",IFERROR(TRIM(INDEX($A180:$Z180,MATCH(Settings!$B$13,$A$1:$Z$1,0))&amp;""),"")),9,2)))+TIME(VALUE(MID(IF(TRIM(Settings!$B$13&amp;"")="","",IFERROR(TRIM(INDEX($A180:$Z180,MATCH(Settings!$B$13,$A$1:$Z$1,0))&amp;""),"")),12,2)),VALUE(MID(IF(TRIM(Settings!$B$13&amp;"")="","",IFERROR(TRIM(INDEX($A180:$Z180,MATCH(Settings!$B$13,$A$1:$Z$1,0))&amp;""),"")),15,2)),VALUE(MID(IF(TRIM(Settings!$B$13&amp;"")="","",IFERROR(TRIM(INDEX($A180:$Z180,MATCH(Settings!$B$13,$A$1:$Z$1,0))&amp;""),"")),18,2)))))*1,0))</f>
        <v/>
      </c>
      <c r="AE180" s="34">
        <f>IF(COUNTA($A180:$Z180)=0,"",IF($AB180&lt;&gt;"",$AB180,IF($AC180="","",IFERROR(INDEX('Guest list'!$A$3:$A$252,MATCH($AC180,'Guest list'!$B$3:$B$252,0))&amp;"",""))))</f>
        <v/>
      </c>
      <c r="AF180" s="34">
        <f>IF(COUNTA($A180:$Z180)=0,"",IF($AB180&lt;&gt;"",IF(COUNTIF('Guest list'!$A$3:$A$252,$AB180)&gt;0,"Code","Code not on list"),IF($AE180&lt;&gt;"","Name","No match")))</f>
        <v/>
      </c>
      <c r="AG180" s="34">
        <f>IF($AE180="","",IF(SUMPRODUCT(($AE$2:$AE$301=$AE180)*(($AD$2:$AD$301&gt;$AD180)*1+($AD$2:$AD$301=$AD180)*(ROW($AE$2:$AE$301)&gt;ROW($AE180))))=0,$AE180,""))</f>
        <v/>
      </c>
      <c r="AH180" s="34">
        <f>IF(TRIM(Settings!$B$5&amp;"")="","",IFERROR(TRIM(INDEX($A180:$Z180,MATCH(Settings!$B$5,$A$1:$Z$1,0))&amp;""),""))</f>
        <v/>
      </c>
      <c r="AI180" s="34">
        <f>IF($AH180="","",IF(UPPER($AH180)=UPPER(TRIM(Settings!$B$6&amp;"")),"Yes","No"))</f>
        <v/>
      </c>
      <c r="AJ180" s="34">
        <f>IFERROR(VALUE(IF(TRIM(Settings!$B$7&amp;"")="","",IFERROR(TRIM(INDEX($A180:$Z180,MATCH(Settings!$B$7,$A$1:$Z$1,0))&amp;""),""))),"")</f>
        <v/>
      </c>
      <c r="AK180" s="34">
        <f>IF(TRIM(Settings!$B$10&amp;"")="","",IFERROR(TRIM(INDEX($A180:$Z180,MATCH(Settings!$B$10,$A$1:$Z$1,0))&amp;""),""))</f>
        <v/>
      </c>
      <c r="AL180" s="34">
        <f>IF(TRIM(Settings!$B$9&amp;"")="","",IFERROR(TRIM(INDEX($A180:$Z180,MATCH(Settings!$B$9,$A$1:$Z$1,0))&amp;""),""))</f>
        <v/>
      </c>
      <c r="AM180" s="34">
        <f>IF(TRIM(Settings!$B$11&amp;"")="","",IFERROR(TRIM(INDEX($A180:$Z180,MATCH(Settings!$B$11,$A$1:$Z$1,0))&amp;""),""))</f>
        <v/>
      </c>
      <c r="AN180" s="34">
        <f>IF(TRIM(Settings!$B$12&amp;"")="","",IFERROR(TRIM(INDEX($A180:$Z180,MATCH(Settings!$B$12,$A$1:$Z$1,0))&amp;""),""))</f>
        <v/>
      </c>
      <c r="AO180" s="34">
        <f>IF($AI180="Yes",MAX(1+IF($AK180&lt;&gt;"",1,0),N($AJ180)+IF(UPPER(TRIM(Settings!$B$8&amp;""))="N",1,0)),IF($AI180="No",0,""))</f>
        <v/>
      </c>
    </row>
    <row r="181">
      <c r="AB181" s="34">
        <f>IF(TRIM(Settings!$B$3&amp;"")="","",IFERROR(TRIM(INDEX($A181:$Z181,MATCH(Settings!$B$3,$A$1:$Z$1,0))&amp;""),""))</f>
        <v/>
      </c>
      <c r="AC181" s="34">
        <f>IF(TRIM(Settings!$B$4&amp;"")="","",IFERROR(TRIM(INDEX($A181:$Z181,MATCH(Settings!$B$4,$A$1:$Z$1,0))&amp;""),""))</f>
        <v/>
      </c>
      <c r="AD181" s="35">
        <f>IF(COUNTA($A181:$Z181)=0,0,IFERROR((IF(ISNUMBER(INDEX($A181:$Z181,MATCH(Settings!$B$13,$A$1:$Z$1,0))),INDEX($A181:$Z181,MATCH(Settings!$B$13,$A$1:$Z$1,0)),DATE(VALUE(LEFT(IF(TRIM(Settings!$B$13&amp;"")="","",IFERROR(TRIM(INDEX($A181:$Z181,MATCH(Settings!$B$13,$A$1:$Z$1,0))&amp;""),"")),4)),VALUE(MID(IF(TRIM(Settings!$B$13&amp;"")="","",IFERROR(TRIM(INDEX($A181:$Z181,MATCH(Settings!$B$13,$A$1:$Z$1,0))&amp;""),"")),6,2)),VALUE(MID(IF(TRIM(Settings!$B$13&amp;"")="","",IFERROR(TRIM(INDEX($A181:$Z181,MATCH(Settings!$B$13,$A$1:$Z$1,0))&amp;""),"")),9,2)))+TIME(VALUE(MID(IF(TRIM(Settings!$B$13&amp;"")="","",IFERROR(TRIM(INDEX($A181:$Z181,MATCH(Settings!$B$13,$A$1:$Z$1,0))&amp;""),"")),12,2)),VALUE(MID(IF(TRIM(Settings!$B$13&amp;"")="","",IFERROR(TRIM(INDEX($A181:$Z181,MATCH(Settings!$B$13,$A$1:$Z$1,0))&amp;""),"")),15,2)),VALUE(MID(IF(TRIM(Settings!$B$13&amp;"")="","",IFERROR(TRIM(INDEX($A181:$Z181,MATCH(Settings!$B$13,$A$1:$Z$1,0))&amp;""),"")),18,2)))))*1,0))</f>
        <v/>
      </c>
      <c r="AE181" s="34">
        <f>IF(COUNTA($A181:$Z181)=0,"",IF($AB181&lt;&gt;"",$AB181,IF($AC181="","",IFERROR(INDEX('Guest list'!$A$3:$A$252,MATCH($AC181,'Guest list'!$B$3:$B$252,0))&amp;"",""))))</f>
        <v/>
      </c>
      <c r="AF181" s="34">
        <f>IF(COUNTA($A181:$Z181)=0,"",IF($AB181&lt;&gt;"",IF(COUNTIF('Guest list'!$A$3:$A$252,$AB181)&gt;0,"Code","Code not on list"),IF($AE181&lt;&gt;"","Name","No match")))</f>
        <v/>
      </c>
      <c r="AG181" s="34">
        <f>IF($AE181="","",IF(SUMPRODUCT(($AE$2:$AE$301=$AE181)*(($AD$2:$AD$301&gt;$AD181)*1+($AD$2:$AD$301=$AD181)*(ROW($AE$2:$AE$301)&gt;ROW($AE181))))=0,$AE181,""))</f>
        <v/>
      </c>
      <c r="AH181" s="34">
        <f>IF(TRIM(Settings!$B$5&amp;"")="","",IFERROR(TRIM(INDEX($A181:$Z181,MATCH(Settings!$B$5,$A$1:$Z$1,0))&amp;""),""))</f>
        <v/>
      </c>
      <c r="AI181" s="34">
        <f>IF($AH181="","",IF(UPPER($AH181)=UPPER(TRIM(Settings!$B$6&amp;"")),"Yes","No"))</f>
        <v/>
      </c>
      <c r="AJ181" s="34">
        <f>IFERROR(VALUE(IF(TRIM(Settings!$B$7&amp;"")="","",IFERROR(TRIM(INDEX($A181:$Z181,MATCH(Settings!$B$7,$A$1:$Z$1,0))&amp;""),""))),"")</f>
        <v/>
      </c>
      <c r="AK181" s="34">
        <f>IF(TRIM(Settings!$B$10&amp;"")="","",IFERROR(TRIM(INDEX($A181:$Z181,MATCH(Settings!$B$10,$A$1:$Z$1,0))&amp;""),""))</f>
        <v/>
      </c>
      <c r="AL181" s="34">
        <f>IF(TRIM(Settings!$B$9&amp;"")="","",IFERROR(TRIM(INDEX($A181:$Z181,MATCH(Settings!$B$9,$A$1:$Z$1,0))&amp;""),""))</f>
        <v/>
      </c>
      <c r="AM181" s="34">
        <f>IF(TRIM(Settings!$B$11&amp;"")="","",IFERROR(TRIM(INDEX($A181:$Z181,MATCH(Settings!$B$11,$A$1:$Z$1,0))&amp;""),""))</f>
        <v/>
      </c>
      <c r="AN181" s="34">
        <f>IF(TRIM(Settings!$B$12&amp;"")="","",IFERROR(TRIM(INDEX($A181:$Z181,MATCH(Settings!$B$12,$A$1:$Z$1,0))&amp;""),""))</f>
        <v/>
      </c>
      <c r="AO181" s="34">
        <f>IF($AI181="Yes",MAX(1+IF($AK181&lt;&gt;"",1,0),N($AJ181)+IF(UPPER(TRIM(Settings!$B$8&amp;""))="N",1,0)),IF($AI181="No",0,""))</f>
        <v/>
      </c>
    </row>
    <row r="182">
      <c r="AB182" s="34">
        <f>IF(TRIM(Settings!$B$3&amp;"")="","",IFERROR(TRIM(INDEX($A182:$Z182,MATCH(Settings!$B$3,$A$1:$Z$1,0))&amp;""),""))</f>
        <v/>
      </c>
      <c r="AC182" s="34">
        <f>IF(TRIM(Settings!$B$4&amp;"")="","",IFERROR(TRIM(INDEX($A182:$Z182,MATCH(Settings!$B$4,$A$1:$Z$1,0))&amp;""),""))</f>
        <v/>
      </c>
      <c r="AD182" s="35">
        <f>IF(COUNTA($A182:$Z182)=0,0,IFERROR((IF(ISNUMBER(INDEX($A182:$Z182,MATCH(Settings!$B$13,$A$1:$Z$1,0))),INDEX($A182:$Z182,MATCH(Settings!$B$13,$A$1:$Z$1,0)),DATE(VALUE(LEFT(IF(TRIM(Settings!$B$13&amp;"")="","",IFERROR(TRIM(INDEX($A182:$Z182,MATCH(Settings!$B$13,$A$1:$Z$1,0))&amp;""),"")),4)),VALUE(MID(IF(TRIM(Settings!$B$13&amp;"")="","",IFERROR(TRIM(INDEX($A182:$Z182,MATCH(Settings!$B$13,$A$1:$Z$1,0))&amp;""),"")),6,2)),VALUE(MID(IF(TRIM(Settings!$B$13&amp;"")="","",IFERROR(TRIM(INDEX($A182:$Z182,MATCH(Settings!$B$13,$A$1:$Z$1,0))&amp;""),"")),9,2)))+TIME(VALUE(MID(IF(TRIM(Settings!$B$13&amp;"")="","",IFERROR(TRIM(INDEX($A182:$Z182,MATCH(Settings!$B$13,$A$1:$Z$1,0))&amp;""),"")),12,2)),VALUE(MID(IF(TRIM(Settings!$B$13&amp;"")="","",IFERROR(TRIM(INDEX($A182:$Z182,MATCH(Settings!$B$13,$A$1:$Z$1,0))&amp;""),"")),15,2)),VALUE(MID(IF(TRIM(Settings!$B$13&amp;"")="","",IFERROR(TRIM(INDEX($A182:$Z182,MATCH(Settings!$B$13,$A$1:$Z$1,0))&amp;""),"")),18,2)))))*1,0))</f>
        <v/>
      </c>
      <c r="AE182" s="34">
        <f>IF(COUNTA($A182:$Z182)=0,"",IF($AB182&lt;&gt;"",$AB182,IF($AC182="","",IFERROR(INDEX('Guest list'!$A$3:$A$252,MATCH($AC182,'Guest list'!$B$3:$B$252,0))&amp;"",""))))</f>
        <v/>
      </c>
      <c r="AF182" s="34">
        <f>IF(COUNTA($A182:$Z182)=0,"",IF($AB182&lt;&gt;"",IF(COUNTIF('Guest list'!$A$3:$A$252,$AB182)&gt;0,"Code","Code not on list"),IF($AE182&lt;&gt;"","Name","No match")))</f>
        <v/>
      </c>
      <c r="AG182" s="34">
        <f>IF($AE182="","",IF(SUMPRODUCT(($AE$2:$AE$301=$AE182)*(($AD$2:$AD$301&gt;$AD182)*1+($AD$2:$AD$301=$AD182)*(ROW($AE$2:$AE$301)&gt;ROW($AE182))))=0,$AE182,""))</f>
        <v/>
      </c>
      <c r="AH182" s="34">
        <f>IF(TRIM(Settings!$B$5&amp;"")="","",IFERROR(TRIM(INDEX($A182:$Z182,MATCH(Settings!$B$5,$A$1:$Z$1,0))&amp;""),""))</f>
        <v/>
      </c>
      <c r="AI182" s="34">
        <f>IF($AH182="","",IF(UPPER($AH182)=UPPER(TRIM(Settings!$B$6&amp;"")),"Yes","No"))</f>
        <v/>
      </c>
      <c r="AJ182" s="34">
        <f>IFERROR(VALUE(IF(TRIM(Settings!$B$7&amp;"")="","",IFERROR(TRIM(INDEX($A182:$Z182,MATCH(Settings!$B$7,$A$1:$Z$1,0))&amp;""),""))),"")</f>
        <v/>
      </c>
      <c r="AK182" s="34">
        <f>IF(TRIM(Settings!$B$10&amp;"")="","",IFERROR(TRIM(INDEX($A182:$Z182,MATCH(Settings!$B$10,$A$1:$Z$1,0))&amp;""),""))</f>
        <v/>
      </c>
      <c r="AL182" s="34">
        <f>IF(TRIM(Settings!$B$9&amp;"")="","",IFERROR(TRIM(INDEX($A182:$Z182,MATCH(Settings!$B$9,$A$1:$Z$1,0))&amp;""),""))</f>
        <v/>
      </c>
      <c r="AM182" s="34">
        <f>IF(TRIM(Settings!$B$11&amp;"")="","",IFERROR(TRIM(INDEX($A182:$Z182,MATCH(Settings!$B$11,$A$1:$Z$1,0))&amp;""),""))</f>
        <v/>
      </c>
      <c r="AN182" s="34">
        <f>IF(TRIM(Settings!$B$12&amp;"")="","",IFERROR(TRIM(INDEX($A182:$Z182,MATCH(Settings!$B$12,$A$1:$Z$1,0))&amp;""),""))</f>
        <v/>
      </c>
      <c r="AO182" s="34">
        <f>IF($AI182="Yes",MAX(1+IF($AK182&lt;&gt;"",1,0),N($AJ182)+IF(UPPER(TRIM(Settings!$B$8&amp;""))="N",1,0)),IF($AI182="No",0,""))</f>
        <v/>
      </c>
    </row>
    <row r="183">
      <c r="AB183" s="34">
        <f>IF(TRIM(Settings!$B$3&amp;"")="","",IFERROR(TRIM(INDEX($A183:$Z183,MATCH(Settings!$B$3,$A$1:$Z$1,0))&amp;""),""))</f>
        <v/>
      </c>
      <c r="AC183" s="34">
        <f>IF(TRIM(Settings!$B$4&amp;"")="","",IFERROR(TRIM(INDEX($A183:$Z183,MATCH(Settings!$B$4,$A$1:$Z$1,0))&amp;""),""))</f>
        <v/>
      </c>
      <c r="AD183" s="35">
        <f>IF(COUNTA($A183:$Z183)=0,0,IFERROR((IF(ISNUMBER(INDEX($A183:$Z183,MATCH(Settings!$B$13,$A$1:$Z$1,0))),INDEX($A183:$Z183,MATCH(Settings!$B$13,$A$1:$Z$1,0)),DATE(VALUE(LEFT(IF(TRIM(Settings!$B$13&amp;"")="","",IFERROR(TRIM(INDEX($A183:$Z183,MATCH(Settings!$B$13,$A$1:$Z$1,0))&amp;""),"")),4)),VALUE(MID(IF(TRIM(Settings!$B$13&amp;"")="","",IFERROR(TRIM(INDEX($A183:$Z183,MATCH(Settings!$B$13,$A$1:$Z$1,0))&amp;""),"")),6,2)),VALUE(MID(IF(TRIM(Settings!$B$13&amp;"")="","",IFERROR(TRIM(INDEX($A183:$Z183,MATCH(Settings!$B$13,$A$1:$Z$1,0))&amp;""),"")),9,2)))+TIME(VALUE(MID(IF(TRIM(Settings!$B$13&amp;"")="","",IFERROR(TRIM(INDEX($A183:$Z183,MATCH(Settings!$B$13,$A$1:$Z$1,0))&amp;""),"")),12,2)),VALUE(MID(IF(TRIM(Settings!$B$13&amp;"")="","",IFERROR(TRIM(INDEX($A183:$Z183,MATCH(Settings!$B$13,$A$1:$Z$1,0))&amp;""),"")),15,2)),VALUE(MID(IF(TRIM(Settings!$B$13&amp;"")="","",IFERROR(TRIM(INDEX($A183:$Z183,MATCH(Settings!$B$13,$A$1:$Z$1,0))&amp;""),"")),18,2)))))*1,0))</f>
        <v/>
      </c>
      <c r="AE183" s="34">
        <f>IF(COUNTA($A183:$Z183)=0,"",IF($AB183&lt;&gt;"",$AB183,IF($AC183="","",IFERROR(INDEX('Guest list'!$A$3:$A$252,MATCH($AC183,'Guest list'!$B$3:$B$252,0))&amp;"",""))))</f>
        <v/>
      </c>
      <c r="AF183" s="34">
        <f>IF(COUNTA($A183:$Z183)=0,"",IF($AB183&lt;&gt;"",IF(COUNTIF('Guest list'!$A$3:$A$252,$AB183)&gt;0,"Code","Code not on list"),IF($AE183&lt;&gt;"","Name","No match")))</f>
        <v/>
      </c>
      <c r="AG183" s="34">
        <f>IF($AE183="","",IF(SUMPRODUCT(($AE$2:$AE$301=$AE183)*(($AD$2:$AD$301&gt;$AD183)*1+($AD$2:$AD$301=$AD183)*(ROW($AE$2:$AE$301)&gt;ROW($AE183))))=0,$AE183,""))</f>
        <v/>
      </c>
      <c r="AH183" s="34">
        <f>IF(TRIM(Settings!$B$5&amp;"")="","",IFERROR(TRIM(INDEX($A183:$Z183,MATCH(Settings!$B$5,$A$1:$Z$1,0))&amp;""),""))</f>
        <v/>
      </c>
      <c r="AI183" s="34">
        <f>IF($AH183="","",IF(UPPER($AH183)=UPPER(TRIM(Settings!$B$6&amp;"")),"Yes","No"))</f>
        <v/>
      </c>
      <c r="AJ183" s="34">
        <f>IFERROR(VALUE(IF(TRIM(Settings!$B$7&amp;"")="","",IFERROR(TRIM(INDEX($A183:$Z183,MATCH(Settings!$B$7,$A$1:$Z$1,0))&amp;""),""))),"")</f>
        <v/>
      </c>
      <c r="AK183" s="34">
        <f>IF(TRIM(Settings!$B$10&amp;"")="","",IFERROR(TRIM(INDEX($A183:$Z183,MATCH(Settings!$B$10,$A$1:$Z$1,0))&amp;""),""))</f>
        <v/>
      </c>
      <c r="AL183" s="34">
        <f>IF(TRIM(Settings!$B$9&amp;"")="","",IFERROR(TRIM(INDEX($A183:$Z183,MATCH(Settings!$B$9,$A$1:$Z$1,0))&amp;""),""))</f>
        <v/>
      </c>
      <c r="AM183" s="34">
        <f>IF(TRIM(Settings!$B$11&amp;"")="","",IFERROR(TRIM(INDEX($A183:$Z183,MATCH(Settings!$B$11,$A$1:$Z$1,0))&amp;""),""))</f>
        <v/>
      </c>
      <c r="AN183" s="34">
        <f>IF(TRIM(Settings!$B$12&amp;"")="","",IFERROR(TRIM(INDEX($A183:$Z183,MATCH(Settings!$B$12,$A$1:$Z$1,0))&amp;""),""))</f>
        <v/>
      </c>
      <c r="AO183" s="34">
        <f>IF($AI183="Yes",MAX(1+IF($AK183&lt;&gt;"",1,0),N($AJ183)+IF(UPPER(TRIM(Settings!$B$8&amp;""))="N",1,0)),IF($AI183="No",0,""))</f>
        <v/>
      </c>
    </row>
    <row r="184">
      <c r="AB184" s="34">
        <f>IF(TRIM(Settings!$B$3&amp;"")="","",IFERROR(TRIM(INDEX($A184:$Z184,MATCH(Settings!$B$3,$A$1:$Z$1,0))&amp;""),""))</f>
        <v/>
      </c>
      <c r="AC184" s="34">
        <f>IF(TRIM(Settings!$B$4&amp;"")="","",IFERROR(TRIM(INDEX($A184:$Z184,MATCH(Settings!$B$4,$A$1:$Z$1,0))&amp;""),""))</f>
        <v/>
      </c>
      <c r="AD184" s="35">
        <f>IF(COUNTA($A184:$Z184)=0,0,IFERROR((IF(ISNUMBER(INDEX($A184:$Z184,MATCH(Settings!$B$13,$A$1:$Z$1,0))),INDEX($A184:$Z184,MATCH(Settings!$B$13,$A$1:$Z$1,0)),DATE(VALUE(LEFT(IF(TRIM(Settings!$B$13&amp;"")="","",IFERROR(TRIM(INDEX($A184:$Z184,MATCH(Settings!$B$13,$A$1:$Z$1,0))&amp;""),"")),4)),VALUE(MID(IF(TRIM(Settings!$B$13&amp;"")="","",IFERROR(TRIM(INDEX($A184:$Z184,MATCH(Settings!$B$13,$A$1:$Z$1,0))&amp;""),"")),6,2)),VALUE(MID(IF(TRIM(Settings!$B$13&amp;"")="","",IFERROR(TRIM(INDEX($A184:$Z184,MATCH(Settings!$B$13,$A$1:$Z$1,0))&amp;""),"")),9,2)))+TIME(VALUE(MID(IF(TRIM(Settings!$B$13&amp;"")="","",IFERROR(TRIM(INDEX($A184:$Z184,MATCH(Settings!$B$13,$A$1:$Z$1,0))&amp;""),"")),12,2)),VALUE(MID(IF(TRIM(Settings!$B$13&amp;"")="","",IFERROR(TRIM(INDEX($A184:$Z184,MATCH(Settings!$B$13,$A$1:$Z$1,0))&amp;""),"")),15,2)),VALUE(MID(IF(TRIM(Settings!$B$13&amp;"")="","",IFERROR(TRIM(INDEX($A184:$Z184,MATCH(Settings!$B$13,$A$1:$Z$1,0))&amp;""),"")),18,2)))))*1,0))</f>
        <v/>
      </c>
      <c r="AE184" s="34">
        <f>IF(COUNTA($A184:$Z184)=0,"",IF($AB184&lt;&gt;"",$AB184,IF($AC184="","",IFERROR(INDEX('Guest list'!$A$3:$A$252,MATCH($AC184,'Guest list'!$B$3:$B$252,0))&amp;"",""))))</f>
        <v/>
      </c>
      <c r="AF184" s="34">
        <f>IF(COUNTA($A184:$Z184)=0,"",IF($AB184&lt;&gt;"",IF(COUNTIF('Guest list'!$A$3:$A$252,$AB184)&gt;0,"Code","Code not on list"),IF($AE184&lt;&gt;"","Name","No match")))</f>
        <v/>
      </c>
      <c r="AG184" s="34">
        <f>IF($AE184="","",IF(SUMPRODUCT(($AE$2:$AE$301=$AE184)*(($AD$2:$AD$301&gt;$AD184)*1+($AD$2:$AD$301=$AD184)*(ROW($AE$2:$AE$301)&gt;ROW($AE184))))=0,$AE184,""))</f>
        <v/>
      </c>
      <c r="AH184" s="34">
        <f>IF(TRIM(Settings!$B$5&amp;"")="","",IFERROR(TRIM(INDEX($A184:$Z184,MATCH(Settings!$B$5,$A$1:$Z$1,0))&amp;""),""))</f>
        <v/>
      </c>
      <c r="AI184" s="34">
        <f>IF($AH184="","",IF(UPPER($AH184)=UPPER(TRIM(Settings!$B$6&amp;"")),"Yes","No"))</f>
        <v/>
      </c>
      <c r="AJ184" s="34">
        <f>IFERROR(VALUE(IF(TRIM(Settings!$B$7&amp;"")="","",IFERROR(TRIM(INDEX($A184:$Z184,MATCH(Settings!$B$7,$A$1:$Z$1,0))&amp;""),""))),"")</f>
        <v/>
      </c>
      <c r="AK184" s="34">
        <f>IF(TRIM(Settings!$B$10&amp;"")="","",IFERROR(TRIM(INDEX($A184:$Z184,MATCH(Settings!$B$10,$A$1:$Z$1,0))&amp;""),""))</f>
        <v/>
      </c>
      <c r="AL184" s="34">
        <f>IF(TRIM(Settings!$B$9&amp;"")="","",IFERROR(TRIM(INDEX($A184:$Z184,MATCH(Settings!$B$9,$A$1:$Z$1,0))&amp;""),""))</f>
        <v/>
      </c>
      <c r="AM184" s="34">
        <f>IF(TRIM(Settings!$B$11&amp;"")="","",IFERROR(TRIM(INDEX($A184:$Z184,MATCH(Settings!$B$11,$A$1:$Z$1,0))&amp;""),""))</f>
        <v/>
      </c>
      <c r="AN184" s="34">
        <f>IF(TRIM(Settings!$B$12&amp;"")="","",IFERROR(TRIM(INDEX($A184:$Z184,MATCH(Settings!$B$12,$A$1:$Z$1,0))&amp;""),""))</f>
        <v/>
      </c>
      <c r="AO184" s="34">
        <f>IF($AI184="Yes",MAX(1+IF($AK184&lt;&gt;"",1,0),N($AJ184)+IF(UPPER(TRIM(Settings!$B$8&amp;""))="N",1,0)),IF($AI184="No",0,""))</f>
        <v/>
      </c>
    </row>
    <row r="185">
      <c r="AB185" s="34">
        <f>IF(TRIM(Settings!$B$3&amp;"")="","",IFERROR(TRIM(INDEX($A185:$Z185,MATCH(Settings!$B$3,$A$1:$Z$1,0))&amp;""),""))</f>
        <v/>
      </c>
      <c r="AC185" s="34">
        <f>IF(TRIM(Settings!$B$4&amp;"")="","",IFERROR(TRIM(INDEX($A185:$Z185,MATCH(Settings!$B$4,$A$1:$Z$1,0))&amp;""),""))</f>
        <v/>
      </c>
      <c r="AD185" s="35">
        <f>IF(COUNTA($A185:$Z185)=0,0,IFERROR((IF(ISNUMBER(INDEX($A185:$Z185,MATCH(Settings!$B$13,$A$1:$Z$1,0))),INDEX($A185:$Z185,MATCH(Settings!$B$13,$A$1:$Z$1,0)),DATE(VALUE(LEFT(IF(TRIM(Settings!$B$13&amp;"")="","",IFERROR(TRIM(INDEX($A185:$Z185,MATCH(Settings!$B$13,$A$1:$Z$1,0))&amp;""),"")),4)),VALUE(MID(IF(TRIM(Settings!$B$13&amp;"")="","",IFERROR(TRIM(INDEX($A185:$Z185,MATCH(Settings!$B$13,$A$1:$Z$1,0))&amp;""),"")),6,2)),VALUE(MID(IF(TRIM(Settings!$B$13&amp;"")="","",IFERROR(TRIM(INDEX($A185:$Z185,MATCH(Settings!$B$13,$A$1:$Z$1,0))&amp;""),"")),9,2)))+TIME(VALUE(MID(IF(TRIM(Settings!$B$13&amp;"")="","",IFERROR(TRIM(INDEX($A185:$Z185,MATCH(Settings!$B$13,$A$1:$Z$1,0))&amp;""),"")),12,2)),VALUE(MID(IF(TRIM(Settings!$B$13&amp;"")="","",IFERROR(TRIM(INDEX($A185:$Z185,MATCH(Settings!$B$13,$A$1:$Z$1,0))&amp;""),"")),15,2)),VALUE(MID(IF(TRIM(Settings!$B$13&amp;"")="","",IFERROR(TRIM(INDEX($A185:$Z185,MATCH(Settings!$B$13,$A$1:$Z$1,0))&amp;""),"")),18,2)))))*1,0))</f>
        <v/>
      </c>
      <c r="AE185" s="34">
        <f>IF(COUNTA($A185:$Z185)=0,"",IF($AB185&lt;&gt;"",$AB185,IF($AC185="","",IFERROR(INDEX('Guest list'!$A$3:$A$252,MATCH($AC185,'Guest list'!$B$3:$B$252,0))&amp;"",""))))</f>
        <v/>
      </c>
      <c r="AF185" s="34">
        <f>IF(COUNTA($A185:$Z185)=0,"",IF($AB185&lt;&gt;"",IF(COUNTIF('Guest list'!$A$3:$A$252,$AB185)&gt;0,"Code","Code not on list"),IF($AE185&lt;&gt;"","Name","No match")))</f>
        <v/>
      </c>
      <c r="AG185" s="34">
        <f>IF($AE185="","",IF(SUMPRODUCT(($AE$2:$AE$301=$AE185)*(($AD$2:$AD$301&gt;$AD185)*1+($AD$2:$AD$301=$AD185)*(ROW($AE$2:$AE$301)&gt;ROW($AE185))))=0,$AE185,""))</f>
        <v/>
      </c>
      <c r="AH185" s="34">
        <f>IF(TRIM(Settings!$B$5&amp;"")="","",IFERROR(TRIM(INDEX($A185:$Z185,MATCH(Settings!$B$5,$A$1:$Z$1,0))&amp;""),""))</f>
        <v/>
      </c>
      <c r="AI185" s="34">
        <f>IF($AH185="","",IF(UPPER($AH185)=UPPER(TRIM(Settings!$B$6&amp;"")),"Yes","No"))</f>
        <v/>
      </c>
      <c r="AJ185" s="34">
        <f>IFERROR(VALUE(IF(TRIM(Settings!$B$7&amp;"")="","",IFERROR(TRIM(INDEX($A185:$Z185,MATCH(Settings!$B$7,$A$1:$Z$1,0))&amp;""),""))),"")</f>
        <v/>
      </c>
      <c r="AK185" s="34">
        <f>IF(TRIM(Settings!$B$10&amp;"")="","",IFERROR(TRIM(INDEX($A185:$Z185,MATCH(Settings!$B$10,$A$1:$Z$1,0))&amp;""),""))</f>
        <v/>
      </c>
      <c r="AL185" s="34">
        <f>IF(TRIM(Settings!$B$9&amp;"")="","",IFERROR(TRIM(INDEX($A185:$Z185,MATCH(Settings!$B$9,$A$1:$Z$1,0))&amp;""),""))</f>
        <v/>
      </c>
      <c r="AM185" s="34">
        <f>IF(TRIM(Settings!$B$11&amp;"")="","",IFERROR(TRIM(INDEX($A185:$Z185,MATCH(Settings!$B$11,$A$1:$Z$1,0))&amp;""),""))</f>
        <v/>
      </c>
      <c r="AN185" s="34">
        <f>IF(TRIM(Settings!$B$12&amp;"")="","",IFERROR(TRIM(INDEX($A185:$Z185,MATCH(Settings!$B$12,$A$1:$Z$1,0))&amp;""),""))</f>
        <v/>
      </c>
      <c r="AO185" s="34">
        <f>IF($AI185="Yes",MAX(1+IF($AK185&lt;&gt;"",1,0),N($AJ185)+IF(UPPER(TRIM(Settings!$B$8&amp;""))="N",1,0)),IF($AI185="No",0,""))</f>
        <v/>
      </c>
    </row>
    <row r="186">
      <c r="AB186" s="34">
        <f>IF(TRIM(Settings!$B$3&amp;"")="","",IFERROR(TRIM(INDEX($A186:$Z186,MATCH(Settings!$B$3,$A$1:$Z$1,0))&amp;""),""))</f>
        <v/>
      </c>
      <c r="AC186" s="34">
        <f>IF(TRIM(Settings!$B$4&amp;"")="","",IFERROR(TRIM(INDEX($A186:$Z186,MATCH(Settings!$B$4,$A$1:$Z$1,0))&amp;""),""))</f>
        <v/>
      </c>
      <c r="AD186" s="35">
        <f>IF(COUNTA($A186:$Z186)=0,0,IFERROR((IF(ISNUMBER(INDEX($A186:$Z186,MATCH(Settings!$B$13,$A$1:$Z$1,0))),INDEX($A186:$Z186,MATCH(Settings!$B$13,$A$1:$Z$1,0)),DATE(VALUE(LEFT(IF(TRIM(Settings!$B$13&amp;"")="","",IFERROR(TRIM(INDEX($A186:$Z186,MATCH(Settings!$B$13,$A$1:$Z$1,0))&amp;""),"")),4)),VALUE(MID(IF(TRIM(Settings!$B$13&amp;"")="","",IFERROR(TRIM(INDEX($A186:$Z186,MATCH(Settings!$B$13,$A$1:$Z$1,0))&amp;""),"")),6,2)),VALUE(MID(IF(TRIM(Settings!$B$13&amp;"")="","",IFERROR(TRIM(INDEX($A186:$Z186,MATCH(Settings!$B$13,$A$1:$Z$1,0))&amp;""),"")),9,2)))+TIME(VALUE(MID(IF(TRIM(Settings!$B$13&amp;"")="","",IFERROR(TRIM(INDEX($A186:$Z186,MATCH(Settings!$B$13,$A$1:$Z$1,0))&amp;""),"")),12,2)),VALUE(MID(IF(TRIM(Settings!$B$13&amp;"")="","",IFERROR(TRIM(INDEX($A186:$Z186,MATCH(Settings!$B$13,$A$1:$Z$1,0))&amp;""),"")),15,2)),VALUE(MID(IF(TRIM(Settings!$B$13&amp;"")="","",IFERROR(TRIM(INDEX($A186:$Z186,MATCH(Settings!$B$13,$A$1:$Z$1,0))&amp;""),"")),18,2)))))*1,0))</f>
        <v/>
      </c>
      <c r="AE186" s="34">
        <f>IF(COUNTA($A186:$Z186)=0,"",IF($AB186&lt;&gt;"",$AB186,IF($AC186="","",IFERROR(INDEX('Guest list'!$A$3:$A$252,MATCH($AC186,'Guest list'!$B$3:$B$252,0))&amp;"",""))))</f>
        <v/>
      </c>
      <c r="AF186" s="34">
        <f>IF(COUNTA($A186:$Z186)=0,"",IF($AB186&lt;&gt;"",IF(COUNTIF('Guest list'!$A$3:$A$252,$AB186)&gt;0,"Code","Code not on list"),IF($AE186&lt;&gt;"","Name","No match")))</f>
        <v/>
      </c>
      <c r="AG186" s="34">
        <f>IF($AE186="","",IF(SUMPRODUCT(($AE$2:$AE$301=$AE186)*(($AD$2:$AD$301&gt;$AD186)*1+($AD$2:$AD$301=$AD186)*(ROW($AE$2:$AE$301)&gt;ROW($AE186))))=0,$AE186,""))</f>
        <v/>
      </c>
      <c r="AH186" s="34">
        <f>IF(TRIM(Settings!$B$5&amp;"")="","",IFERROR(TRIM(INDEX($A186:$Z186,MATCH(Settings!$B$5,$A$1:$Z$1,0))&amp;""),""))</f>
        <v/>
      </c>
      <c r="AI186" s="34">
        <f>IF($AH186="","",IF(UPPER($AH186)=UPPER(TRIM(Settings!$B$6&amp;"")),"Yes","No"))</f>
        <v/>
      </c>
      <c r="AJ186" s="34">
        <f>IFERROR(VALUE(IF(TRIM(Settings!$B$7&amp;"")="","",IFERROR(TRIM(INDEX($A186:$Z186,MATCH(Settings!$B$7,$A$1:$Z$1,0))&amp;""),""))),"")</f>
        <v/>
      </c>
      <c r="AK186" s="34">
        <f>IF(TRIM(Settings!$B$10&amp;"")="","",IFERROR(TRIM(INDEX($A186:$Z186,MATCH(Settings!$B$10,$A$1:$Z$1,0))&amp;""),""))</f>
        <v/>
      </c>
      <c r="AL186" s="34">
        <f>IF(TRIM(Settings!$B$9&amp;"")="","",IFERROR(TRIM(INDEX($A186:$Z186,MATCH(Settings!$B$9,$A$1:$Z$1,0))&amp;""),""))</f>
        <v/>
      </c>
      <c r="AM186" s="34">
        <f>IF(TRIM(Settings!$B$11&amp;"")="","",IFERROR(TRIM(INDEX($A186:$Z186,MATCH(Settings!$B$11,$A$1:$Z$1,0))&amp;""),""))</f>
        <v/>
      </c>
      <c r="AN186" s="34">
        <f>IF(TRIM(Settings!$B$12&amp;"")="","",IFERROR(TRIM(INDEX($A186:$Z186,MATCH(Settings!$B$12,$A$1:$Z$1,0))&amp;""),""))</f>
        <v/>
      </c>
      <c r="AO186" s="34">
        <f>IF($AI186="Yes",MAX(1+IF($AK186&lt;&gt;"",1,0),N($AJ186)+IF(UPPER(TRIM(Settings!$B$8&amp;""))="N",1,0)),IF($AI186="No",0,""))</f>
        <v/>
      </c>
    </row>
    <row r="187">
      <c r="AB187" s="34">
        <f>IF(TRIM(Settings!$B$3&amp;"")="","",IFERROR(TRIM(INDEX($A187:$Z187,MATCH(Settings!$B$3,$A$1:$Z$1,0))&amp;""),""))</f>
        <v/>
      </c>
      <c r="AC187" s="34">
        <f>IF(TRIM(Settings!$B$4&amp;"")="","",IFERROR(TRIM(INDEX($A187:$Z187,MATCH(Settings!$B$4,$A$1:$Z$1,0))&amp;""),""))</f>
        <v/>
      </c>
      <c r="AD187" s="35">
        <f>IF(COUNTA($A187:$Z187)=0,0,IFERROR((IF(ISNUMBER(INDEX($A187:$Z187,MATCH(Settings!$B$13,$A$1:$Z$1,0))),INDEX($A187:$Z187,MATCH(Settings!$B$13,$A$1:$Z$1,0)),DATE(VALUE(LEFT(IF(TRIM(Settings!$B$13&amp;"")="","",IFERROR(TRIM(INDEX($A187:$Z187,MATCH(Settings!$B$13,$A$1:$Z$1,0))&amp;""),"")),4)),VALUE(MID(IF(TRIM(Settings!$B$13&amp;"")="","",IFERROR(TRIM(INDEX($A187:$Z187,MATCH(Settings!$B$13,$A$1:$Z$1,0))&amp;""),"")),6,2)),VALUE(MID(IF(TRIM(Settings!$B$13&amp;"")="","",IFERROR(TRIM(INDEX($A187:$Z187,MATCH(Settings!$B$13,$A$1:$Z$1,0))&amp;""),"")),9,2)))+TIME(VALUE(MID(IF(TRIM(Settings!$B$13&amp;"")="","",IFERROR(TRIM(INDEX($A187:$Z187,MATCH(Settings!$B$13,$A$1:$Z$1,0))&amp;""),"")),12,2)),VALUE(MID(IF(TRIM(Settings!$B$13&amp;"")="","",IFERROR(TRIM(INDEX($A187:$Z187,MATCH(Settings!$B$13,$A$1:$Z$1,0))&amp;""),"")),15,2)),VALUE(MID(IF(TRIM(Settings!$B$13&amp;"")="","",IFERROR(TRIM(INDEX($A187:$Z187,MATCH(Settings!$B$13,$A$1:$Z$1,0))&amp;""),"")),18,2)))))*1,0))</f>
        <v/>
      </c>
      <c r="AE187" s="34">
        <f>IF(COUNTA($A187:$Z187)=0,"",IF($AB187&lt;&gt;"",$AB187,IF($AC187="","",IFERROR(INDEX('Guest list'!$A$3:$A$252,MATCH($AC187,'Guest list'!$B$3:$B$252,0))&amp;"",""))))</f>
        <v/>
      </c>
      <c r="AF187" s="34">
        <f>IF(COUNTA($A187:$Z187)=0,"",IF($AB187&lt;&gt;"",IF(COUNTIF('Guest list'!$A$3:$A$252,$AB187)&gt;0,"Code","Code not on list"),IF($AE187&lt;&gt;"","Name","No match")))</f>
        <v/>
      </c>
      <c r="AG187" s="34">
        <f>IF($AE187="","",IF(SUMPRODUCT(($AE$2:$AE$301=$AE187)*(($AD$2:$AD$301&gt;$AD187)*1+($AD$2:$AD$301=$AD187)*(ROW($AE$2:$AE$301)&gt;ROW($AE187))))=0,$AE187,""))</f>
        <v/>
      </c>
      <c r="AH187" s="34">
        <f>IF(TRIM(Settings!$B$5&amp;"")="","",IFERROR(TRIM(INDEX($A187:$Z187,MATCH(Settings!$B$5,$A$1:$Z$1,0))&amp;""),""))</f>
        <v/>
      </c>
      <c r="AI187" s="34">
        <f>IF($AH187="","",IF(UPPER($AH187)=UPPER(TRIM(Settings!$B$6&amp;"")),"Yes","No"))</f>
        <v/>
      </c>
      <c r="AJ187" s="34">
        <f>IFERROR(VALUE(IF(TRIM(Settings!$B$7&amp;"")="","",IFERROR(TRIM(INDEX($A187:$Z187,MATCH(Settings!$B$7,$A$1:$Z$1,0))&amp;""),""))),"")</f>
        <v/>
      </c>
      <c r="AK187" s="34">
        <f>IF(TRIM(Settings!$B$10&amp;"")="","",IFERROR(TRIM(INDEX($A187:$Z187,MATCH(Settings!$B$10,$A$1:$Z$1,0))&amp;""),""))</f>
        <v/>
      </c>
      <c r="AL187" s="34">
        <f>IF(TRIM(Settings!$B$9&amp;"")="","",IFERROR(TRIM(INDEX($A187:$Z187,MATCH(Settings!$B$9,$A$1:$Z$1,0))&amp;""),""))</f>
        <v/>
      </c>
      <c r="AM187" s="34">
        <f>IF(TRIM(Settings!$B$11&amp;"")="","",IFERROR(TRIM(INDEX($A187:$Z187,MATCH(Settings!$B$11,$A$1:$Z$1,0))&amp;""),""))</f>
        <v/>
      </c>
      <c r="AN187" s="34">
        <f>IF(TRIM(Settings!$B$12&amp;"")="","",IFERROR(TRIM(INDEX($A187:$Z187,MATCH(Settings!$B$12,$A$1:$Z$1,0))&amp;""),""))</f>
        <v/>
      </c>
      <c r="AO187" s="34">
        <f>IF($AI187="Yes",MAX(1+IF($AK187&lt;&gt;"",1,0),N($AJ187)+IF(UPPER(TRIM(Settings!$B$8&amp;""))="N",1,0)),IF($AI187="No",0,""))</f>
        <v/>
      </c>
    </row>
    <row r="188">
      <c r="AB188" s="34">
        <f>IF(TRIM(Settings!$B$3&amp;"")="","",IFERROR(TRIM(INDEX($A188:$Z188,MATCH(Settings!$B$3,$A$1:$Z$1,0))&amp;""),""))</f>
        <v/>
      </c>
      <c r="AC188" s="34">
        <f>IF(TRIM(Settings!$B$4&amp;"")="","",IFERROR(TRIM(INDEX($A188:$Z188,MATCH(Settings!$B$4,$A$1:$Z$1,0))&amp;""),""))</f>
        <v/>
      </c>
      <c r="AD188" s="35">
        <f>IF(COUNTA($A188:$Z188)=0,0,IFERROR((IF(ISNUMBER(INDEX($A188:$Z188,MATCH(Settings!$B$13,$A$1:$Z$1,0))),INDEX($A188:$Z188,MATCH(Settings!$B$13,$A$1:$Z$1,0)),DATE(VALUE(LEFT(IF(TRIM(Settings!$B$13&amp;"")="","",IFERROR(TRIM(INDEX($A188:$Z188,MATCH(Settings!$B$13,$A$1:$Z$1,0))&amp;""),"")),4)),VALUE(MID(IF(TRIM(Settings!$B$13&amp;"")="","",IFERROR(TRIM(INDEX($A188:$Z188,MATCH(Settings!$B$13,$A$1:$Z$1,0))&amp;""),"")),6,2)),VALUE(MID(IF(TRIM(Settings!$B$13&amp;"")="","",IFERROR(TRIM(INDEX($A188:$Z188,MATCH(Settings!$B$13,$A$1:$Z$1,0))&amp;""),"")),9,2)))+TIME(VALUE(MID(IF(TRIM(Settings!$B$13&amp;"")="","",IFERROR(TRIM(INDEX($A188:$Z188,MATCH(Settings!$B$13,$A$1:$Z$1,0))&amp;""),"")),12,2)),VALUE(MID(IF(TRIM(Settings!$B$13&amp;"")="","",IFERROR(TRIM(INDEX($A188:$Z188,MATCH(Settings!$B$13,$A$1:$Z$1,0))&amp;""),"")),15,2)),VALUE(MID(IF(TRIM(Settings!$B$13&amp;"")="","",IFERROR(TRIM(INDEX($A188:$Z188,MATCH(Settings!$B$13,$A$1:$Z$1,0))&amp;""),"")),18,2)))))*1,0))</f>
        <v/>
      </c>
      <c r="AE188" s="34">
        <f>IF(COUNTA($A188:$Z188)=0,"",IF($AB188&lt;&gt;"",$AB188,IF($AC188="","",IFERROR(INDEX('Guest list'!$A$3:$A$252,MATCH($AC188,'Guest list'!$B$3:$B$252,0))&amp;"",""))))</f>
        <v/>
      </c>
      <c r="AF188" s="34">
        <f>IF(COUNTA($A188:$Z188)=0,"",IF($AB188&lt;&gt;"",IF(COUNTIF('Guest list'!$A$3:$A$252,$AB188)&gt;0,"Code","Code not on list"),IF($AE188&lt;&gt;"","Name","No match")))</f>
        <v/>
      </c>
      <c r="AG188" s="34">
        <f>IF($AE188="","",IF(SUMPRODUCT(($AE$2:$AE$301=$AE188)*(($AD$2:$AD$301&gt;$AD188)*1+($AD$2:$AD$301=$AD188)*(ROW($AE$2:$AE$301)&gt;ROW($AE188))))=0,$AE188,""))</f>
        <v/>
      </c>
      <c r="AH188" s="34">
        <f>IF(TRIM(Settings!$B$5&amp;"")="","",IFERROR(TRIM(INDEX($A188:$Z188,MATCH(Settings!$B$5,$A$1:$Z$1,0))&amp;""),""))</f>
        <v/>
      </c>
      <c r="AI188" s="34">
        <f>IF($AH188="","",IF(UPPER($AH188)=UPPER(TRIM(Settings!$B$6&amp;"")),"Yes","No"))</f>
        <v/>
      </c>
      <c r="AJ188" s="34">
        <f>IFERROR(VALUE(IF(TRIM(Settings!$B$7&amp;"")="","",IFERROR(TRIM(INDEX($A188:$Z188,MATCH(Settings!$B$7,$A$1:$Z$1,0))&amp;""),""))),"")</f>
        <v/>
      </c>
      <c r="AK188" s="34">
        <f>IF(TRIM(Settings!$B$10&amp;"")="","",IFERROR(TRIM(INDEX($A188:$Z188,MATCH(Settings!$B$10,$A$1:$Z$1,0))&amp;""),""))</f>
        <v/>
      </c>
      <c r="AL188" s="34">
        <f>IF(TRIM(Settings!$B$9&amp;"")="","",IFERROR(TRIM(INDEX($A188:$Z188,MATCH(Settings!$B$9,$A$1:$Z$1,0))&amp;""),""))</f>
        <v/>
      </c>
      <c r="AM188" s="34">
        <f>IF(TRIM(Settings!$B$11&amp;"")="","",IFERROR(TRIM(INDEX($A188:$Z188,MATCH(Settings!$B$11,$A$1:$Z$1,0))&amp;""),""))</f>
        <v/>
      </c>
      <c r="AN188" s="34">
        <f>IF(TRIM(Settings!$B$12&amp;"")="","",IFERROR(TRIM(INDEX($A188:$Z188,MATCH(Settings!$B$12,$A$1:$Z$1,0))&amp;""),""))</f>
        <v/>
      </c>
      <c r="AO188" s="34">
        <f>IF($AI188="Yes",MAX(1+IF($AK188&lt;&gt;"",1,0),N($AJ188)+IF(UPPER(TRIM(Settings!$B$8&amp;""))="N",1,0)),IF($AI188="No",0,""))</f>
        <v/>
      </c>
    </row>
    <row r="189">
      <c r="AB189" s="34">
        <f>IF(TRIM(Settings!$B$3&amp;"")="","",IFERROR(TRIM(INDEX($A189:$Z189,MATCH(Settings!$B$3,$A$1:$Z$1,0))&amp;""),""))</f>
        <v/>
      </c>
      <c r="AC189" s="34">
        <f>IF(TRIM(Settings!$B$4&amp;"")="","",IFERROR(TRIM(INDEX($A189:$Z189,MATCH(Settings!$B$4,$A$1:$Z$1,0))&amp;""),""))</f>
        <v/>
      </c>
      <c r="AD189" s="35">
        <f>IF(COUNTA($A189:$Z189)=0,0,IFERROR((IF(ISNUMBER(INDEX($A189:$Z189,MATCH(Settings!$B$13,$A$1:$Z$1,0))),INDEX($A189:$Z189,MATCH(Settings!$B$13,$A$1:$Z$1,0)),DATE(VALUE(LEFT(IF(TRIM(Settings!$B$13&amp;"")="","",IFERROR(TRIM(INDEX($A189:$Z189,MATCH(Settings!$B$13,$A$1:$Z$1,0))&amp;""),"")),4)),VALUE(MID(IF(TRIM(Settings!$B$13&amp;"")="","",IFERROR(TRIM(INDEX($A189:$Z189,MATCH(Settings!$B$13,$A$1:$Z$1,0))&amp;""),"")),6,2)),VALUE(MID(IF(TRIM(Settings!$B$13&amp;"")="","",IFERROR(TRIM(INDEX($A189:$Z189,MATCH(Settings!$B$13,$A$1:$Z$1,0))&amp;""),"")),9,2)))+TIME(VALUE(MID(IF(TRIM(Settings!$B$13&amp;"")="","",IFERROR(TRIM(INDEX($A189:$Z189,MATCH(Settings!$B$13,$A$1:$Z$1,0))&amp;""),"")),12,2)),VALUE(MID(IF(TRIM(Settings!$B$13&amp;"")="","",IFERROR(TRIM(INDEX($A189:$Z189,MATCH(Settings!$B$13,$A$1:$Z$1,0))&amp;""),"")),15,2)),VALUE(MID(IF(TRIM(Settings!$B$13&amp;"")="","",IFERROR(TRIM(INDEX($A189:$Z189,MATCH(Settings!$B$13,$A$1:$Z$1,0))&amp;""),"")),18,2)))))*1,0))</f>
        <v/>
      </c>
      <c r="AE189" s="34">
        <f>IF(COUNTA($A189:$Z189)=0,"",IF($AB189&lt;&gt;"",$AB189,IF($AC189="","",IFERROR(INDEX('Guest list'!$A$3:$A$252,MATCH($AC189,'Guest list'!$B$3:$B$252,0))&amp;"",""))))</f>
        <v/>
      </c>
      <c r="AF189" s="34">
        <f>IF(COUNTA($A189:$Z189)=0,"",IF($AB189&lt;&gt;"",IF(COUNTIF('Guest list'!$A$3:$A$252,$AB189)&gt;0,"Code","Code not on list"),IF($AE189&lt;&gt;"","Name","No match")))</f>
        <v/>
      </c>
      <c r="AG189" s="34">
        <f>IF($AE189="","",IF(SUMPRODUCT(($AE$2:$AE$301=$AE189)*(($AD$2:$AD$301&gt;$AD189)*1+($AD$2:$AD$301=$AD189)*(ROW($AE$2:$AE$301)&gt;ROW($AE189))))=0,$AE189,""))</f>
        <v/>
      </c>
      <c r="AH189" s="34">
        <f>IF(TRIM(Settings!$B$5&amp;"")="","",IFERROR(TRIM(INDEX($A189:$Z189,MATCH(Settings!$B$5,$A$1:$Z$1,0))&amp;""),""))</f>
        <v/>
      </c>
      <c r="AI189" s="34">
        <f>IF($AH189="","",IF(UPPER($AH189)=UPPER(TRIM(Settings!$B$6&amp;"")),"Yes","No"))</f>
        <v/>
      </c>
      <c r="AJ189" s="34">
        <f>IFERROR(VALUE(IF(TRIM(Settings!$B$7&amp;"")="","",IFERROR(TRIM(INDEX($A189:$Z189,MATCH(Settings!$B$7,$A$1:$Z$1,0))&amp;""),""))),"")</f>
        <v/>
      </c>
      <c r="AK189" s="34">
        <f>IF(TRIM(Settings!$B$10&amp;"")="","",IFERROR(TRIM(INDEX($A189:$Z189,MATCH(Settings!$B$10,$A$1:$Z$1,0))&amp;""),""))</f>
        <v/>
      </c>
      <c r="AL189" s="34">
        <f>IF(TRIM(Settings!$B$9&amp;"")="","",IFERROR(TRIM(INDEX($A189:$Z189,MATCH(Settings!$B$9,$A$1:$Z$1,0))&amp;""),""))</f>
        <v/>
      </c>
      <c r="AM189" s="34">
        <f>IF(TRIM(Settings!$B$11&amp;"")="","",IFERROR(TRIM(INDEX($A189:$Z189,MATCH(Settings!$B$11,$A$1:$Z$1,0))&amp;""),""))</f>
        <v/>
      </c>
      <c r="AN189" s="34">
        <f>IF(TRIM(Settings!$B$12&amp;"")="","",IFERROR(TRIM(INDEX($A189:$Z189,MATCH(Settings!$B$12,$A$1:$Z$1,0))&amp;""),""))</f>
        <v/>
      </c>
      <c r="AO189" s="34">
        <f>IF($AI189="Yes",MAX(1+IF($AK189&lt;&gt;"",1,0),N($AJ189)+IF(UPPER(TRIM(Settings!$B$8&amp;""))="N",1,0)),IF($AI189="No",0,""))</f>
        <v/>
      </c>
    </row>
    <row r="190">
      <c r="AB190" s="34">
        <f>IF(TRIM(Settings!$B$3&amp;"")="","",IFERROR(TRIM(INDEX($A190:$Z190,MATCH(Settings!$B$3,$A$1:$Z$1,0))&amp;""),""))</f>
        <v/>
      </c>
      <c r="AC190" s="34">
        <f>IF(TRIM(Settings!$B$4&amp;"")="","",IFERROR(TRIM(INDEX($A190:$Z190,MATCH(Settings!$B$4,$A$1:$Z$1,0))&amp;""),""))</f>
        <v/>
      </c>
      <c r="AD190" s="35">
        <f>IF(COUNTA($A190:$Z190)=0,0,IFERROR((IF(ISNUMBER(INDEX($A190:$Z190,MATCH(Settings!$B$13,$A$1:$Z$1,0))),INDEX($A190:$Z190,MATCH(Settings!$B$13,$A$1:$Z$1,0)),DATE(VALUE(LEFT(IF(TRIM(Settings!$B$13&amp;"")="","",IFERROR(TRIM(INDEX($A190:$Z190,MATCH(Settings!$B$13,$A$1:$Z$1,0))&amp;""),"")),4)),VALUE(MID(IF(TRIM(Settings!$B$13&amp;"")="","",IFERROR(TRIM(INDEX($A190:$Z190,MATCH(Settings!$B$13,$A$1:$Z$1,0))&amp;""),"")),6,2)),VALUE(MID(IF(TRIM(Settings!$B$13&amp;"")="","",IFERROR(TRIM(INDEX($A190:$Z190,MATCH(Settings!$B$13,$A$1:$Z$1,0))&amp;""),"")),9,2)))+TIME(VALUE(MID(IF(TRIM(Settings!$B$13&amp;"")="","",IFERROR(TRIM(INDEX($A190:$Z190,MATCH(Settings!$B$13,$A$1:$Z$1,0))&amp;""),"")),12,2)),VALUE(MID(IF(TRIM(Settings!$B$13&amp;"")="","",IFERROR(TRIM(INDEX($A190:$Z190,MATCH(Settings!$B$13,$A$1:$Z$1,0))&amp;""),"")),15,2)),VALUE(MID(IF(TRIM(Settings!$B$13&amp;"")="","",IFERROR(TRIM(INDEX($A190:$Z190,MATCH(Settings!$B$13,$A$1:$Z$1,0))&amp;""),"")),18,2)))))*1,0))</f>
        <v/>
      </c>
      <c r="AE190" s="34">
        <f>IF(COUNTA($A190:$Z190)=0,"",IF($AB190&lt;&gt;"",$AB190,IF($AC190="","",IFERROR(INDEX('Guest list'!$A$3:$A$252,MATCH($AC190,'Guest list'!$B$3:$B$252,0))&amp;"",""))))</f>
        <v/>
      </c>
      <c r="AF190" s="34">
        <f>IF(COUNTA($A190:$Z190)=0,"",IF($AB190&lt;&gt;"",IF(COUNTIF('Guest list'!$A$3:$A$252,$AB190)&gt;0,"Code","Code not on list"),IF($AE190&lt;&gt;"","Name","No match")))</f>
        <v/>
      </c>
      <c r="AG190" s="34">
        <f>IF($AE190="","",IF(SUMPRODUCT(($AE$2:$AE$301=$AE190)*(($AD$2:$AD$301&gt;$AD190)*1+($AD$2:$AD$301=$AD190)*(ROW($AE$2:$AE$301)&gt;ROW($AE190))))=0,$AE190,""))</f>
        <v/>
      </c>
      <c r="AH190" s="34">
        <f>IF(TRIM(Settings!$B$5&amp;"")="","",IFERROR(TRIM(INDEX($A190:$Z190,MATCH(Settings!$B$5,$A$1:$Z$1,0))&amp;""),""))</f>
        <v/>
      </c>
      <c r="AI190" s="34">
        <f>IF($AH190="","",IF(UPPER($AH190)=UPPER(TRIM(Settings!$B$6&amp;"")),"Yes","No"))</f>
        <v/>
      </c>
      <c r="AJ190" s="34">
        <f>IFERROR(VALUE(IF(TRIM(Settings!$B$7&amp;"")="","",IFERROR(TRIM(INDEX($A190:$Z190,MATCH(Settings!$B$7,$A$1:$Z$1,0))&amp;""),""))),"")</f>
        <v/>
      </c>
      <c r="AK190" s="34">
        <f>IF(TRIM(Settings!$B$10&amp;"")="","",IFERROR(TRIM(INDEX($A190:$Z190,MATCH(Settings!$B$10,$A$1:$Z$1,0))&amp;""),""))</f>
        <v/>
      </c>
      <c r="AL190" s="34">
        <f>IF(TRIM(Settings!$B$9&amp;"")="","",IFERROR(TRIM(INDEX($A190:$Z190,MATCH(Settings!$B$9,$A$1:$Z$1,0))&amp;""),""))</f>
        <v/>
      </c>
      <c r="AM190" s="34">
        <f>IF(TRIM(Settings!$B$11&amp;"")="","",IFERROR(TRIM(INDEX($A190:$Z190,MATCH(Settings!$B$11,$A$1:$Z$1,0))&amp;""),""))</f>
        <v/>
      </c>
      <c r="AN190" s="34">
        <f>IF(TRIM(Settings!$B$12&amp;"")="","",IFERROR(TRIM(INDEX($A190:$Z190,MATCH(Settings!$B$12,$A$1:$Z$1,0))&amp;""),""))</f>
        <v/>
      </c>
      <c r="AO190" s="34">
        <f>IF($AI190="Yes",MAX(1+IF($AK190&lt;&gt;"",1,0),N($AJ190)+IF(UPPER(TRIM(Settings!$B$8&amp;""))="N",1,0)),IF($AI190="No",0,""))</f>
        <v/>
      </c>
    </row>
    <row r="191">
      <c r="AB191" s="34">
        <f>IF(TRIM(Settings!$B$3&amp;"")="","",IFERROR(TRIM(INDEX($A191:$Z191,MATCH(Settings!$B$3,$A$1:$Z$1,0))&amp;""),""))</f>
        <v/>
      </c>
      <c r="AC191" s="34">
        <f>IF(TRIM(Settings!$B$4&amp;"")="","",IFERROR(TRIM(INDEX($A191:$Z191,MATCH(Settings!$B$4,$A$1:$Z$1,0))&amp;""),""))</f>
        <v/>
      </c>
      <c r="AD191" s="35">
        <f>IF(COUNTA($A191:$Z191)=0,0,IFERROR((IF(ISNUMBER(INDEX($A191:$Z191,MATCH(Settings!$B$13,$A$1:$Z$1,0))),INDEX($A191:$Z191,MATCH(Settings!$B$13,$A$1:$Z$1,0)),DATE(VALUE(LEFT(IF(TRIM(Settings!$B$13&amp;"")="","",IFERROR(TRIM(INDEX($A191:$Z191,MATCH(Settings!$B$13,$A$1:$Z$1,0))&amp;""),"")),4)),VALUE(MID(IF(TRIM(Settings!$B$13&amp;"")="","",IFERROR(TRIM(INDEX($A191:$Z191,MATCH(Settings!$B$13,$A$1:$Z$1,0))&amp;""),"")),6,2)),VALUE(MID(IF(TRIM(Settings!$B$13&amp;"")="","",IFERROR(TRIM(INDEX($A191:$Z191,MATCH(Settings!$B$13,$A$1:$Z$1,0))&amp;""),"")),9,2)))+TIME(VALUE(MID(IF(TRIM(Settings!$B$13&amp;"")="","",IFERROR(TRIM(INDEX($A191:$Z191,MATCH(Settings!$B$13,$A$1:$Z$1,0))&amp;""),"")),12,2)),VALUE(MID(IF(TRIM(Settings!$B$13&amp;"")="","",IFERROR(TRIM(INDEX($A191:$Z191,MATCH(Settings!$B$13,$A$1:$Z$1,0))&amp;""),"")),15,2)),VALUE(MID(IF(TRIM(Settings!$B$13&amp;"")="","",IFERROR(TRIM(INDEX($A191:$Z191,MATCH(Settings!$B$13,$A$1:$Z$1,0))&amp;""),"")),18,2)))))*1,0))</f>
        <v/>
      </c>
      <c r="AE191" s="34">
        <f>IF(COUNTA($A191:$Z191)=0,"",IF($AB191&lt;&gt;"",$AB191,IF($AC191="","",IFERROR(INDEX('Guest list'!$A$3:$A$252,MATCH($AC191,'Guest list'!$B$3:$B$252,0))&amp;"",""))))</f>
        <v/>
      </c>
      <c r="AF191" s="34">
        <f>IF(COUNTA($A191:$Z191)=0,"",IF($AB191&lt;&gt;"",IF(COUNTIF('Guest list'!$A$3:$A$252,$AB191)&gt;0,"Code","Code not on list"),IF($AE191&lt;&gt;"","Name","No match")))</f>
        <v/>
      </c>
      <c r="AG191" s="34">
        <f>IF($AE191="","",IF(SUMPRODUCT(($AE$2:$AE$301=$AE191)*(($AD$2:$AD$301&gt;$AD191)*1+($AD$2:$AD$301=$AD191)*(ROW($AE$2:$AE$301)&gt;ROW($AE191))))=0,$AE191,""))</f>
        <v/>
      </c>
      <c r="AH191" s="34">
        <f>IF(TRIM(Settings!$B$5&amp;"")="","",IFERROR(TRIM(INDEX($A191:$Z191,MATCH(Settings!$B$5,$A$1:$Z$1,0))&amp;""),""))</f>
        <v/>
      </c>
      <c r="AI191" s="34">
        <f>IF($AH191="","",IF(UPPER($AH191)=UPPER(TRIM(Settings!$B$6&amp;"")),"Yes","No"))</f>
        <v/>
      </c>
      <c r="AJ191" s="34">
        <f>IFERROR(VALUE(IF(TRIM(Settings!$B$7&amp;"")="","",IFERROR(TRIM(INDEX($A191:$Z191,MATCH(Settings!$B$7,$A$1:$Z$1,0))&amp;""),""))),"")</f>
        <v/>
      </c>
      <c r="AK191" s="34">
        <f>IF(TRIM(Settings!$B$10&amp;"")="","",IFERROR(TRIM(INDEX($A191:$Z191,MATCH(Settings!$B$10,$A$1:$Z$1,0))&amp;""),""))</f>
        <v/>
      </c>
      <c r="AL191" s="34">
        <f>IF(TRIM(Settings!$B$9&amp;"")="","",IFERROR(TRIM(INDEX($A191:$Z191,MATCH(Settings!$B$9,$A$1:$Z$1,0))&amp;""),""))</f>
        <v/>
      </c>
      <c r="AM191" s="34">
        <f>IF(TRIM(Settings!$B$11&amp;"")="","",IFERROR(TRIM(INDEX($A191:$Z191,MATCH(Settings!$B$11,$A$1:$Z$1,0))&amp;""),""))</f>
        <v/>
      </c>
      <c r="AN191" s="34">
        <f>IF(TRIM(Settings!$B$12&amp;"")="","",IFERROR(TRIM(INDEX($A191:$Z191,MATCH(Settings!$B$12,$A$1:$Z$1,0))&amp;""),""))</f>
        <v/>
      </c>
      <c r="AO191" s="34">
        <f>IF($AI191="Yes",MAX(1+IF($AK191&lt;&gt;"",1,0),N($AJ191)+IF(UPPER(TRIM(Settings!$B$8&amp;""))="N",1,0)),IF($AI191="No",0,""))</f>
        <v/>
      </c>
    </row>
    <row r="192">
      <c r="AB192" s="34">
        <f>IF(TRIM(Settings!$B$3&amp;"")="","",IFERROR(TRIM(INDEX($A192:$Z192,MATCH(Settings!$B$3,$A$1:$Z$1,0))&amp;""),""))</f>
        <v/>
      </c>
      <c r="AC192" s="34">
        <f>IF(TRIM(Settings!$B$4&amp;"")="","",IFERROR(TRIM(INDEX($A192:$Z192,MATCH(Settings!$B$4,$A$1:$Z$1,0))&amp;""),""))</f>
        <v/>
      </c>
      <c r="AD192" s="35">
        <f>IF(COUNTA($A192:$Z192)=0,0,IFERROR((IF(ISNUMBER(INDEX($A192:$Z192,MATCH(Settings!$B$13,$A$1:$Z$1,0))),INDEX($A192:$Z192,MATCH(Settings!$B$13,$A$1:$Z$1,0)),DATE(VALUE(LEFT(IF(TRIM(Settings!$B$13&amp;"")="","",IFERROR(TRIM(INDEX($A192:$Z192,MATCH(Settings!$B$13,$A$1:$Z$1,0))&amp;""),"")),4)),VALUE(MID(IF(TRIM(Settings!$B$13&amp;"")="","",IFERROR(TRIM(INDEX($A192:$Z192,MATCH(Settings!$B$13,$A$1:$Z$1,0))&amp;""),"")),6,2)),VALUE(MID(IF(TRIM(Settings!$B$13&amp;"")="","",IFERROR(TRIM(INDEX($A192:$Z192,MATCH(Settings!$B$13,$A$1:$Z$1,0))&amp;""),"")),9,2)))+TIME(VALUE(MID(IF(TRIM(Settings!$B$13&amp;"")="","",IFERROR(TRIM(INDEX($A192:$Z192,MATCH(Settings!$B$13,$A$1:$Z$1,0))&amp;""),"")),12,2)),VALUE(MID(IF(TRIM(Settings!$B$13&amp;"")="","",IFERROR(TRIM(INDEX($A192:$Z192,MATCH(Settings!$B$13,$A$1:$Z$1,0))&amp;""),"")),15,2)),VALUE(MID(IF(TRIM(Settings!$B$13&amp;"")="","",IFERROR(TRIM(INDEX($A192:$Z192,MATCH(Settings!$B$13,$A$1:$Z$1,0))&amp;""),"")),18,2)))))*1,0))</f>
        <v/>
      </c>
      <c r="AE192" s="34">
        <f>IF(COUNTA($A192:$Z192)=0,"",IF($AB192&lt;&gt;"",$AB192,IF($AC192="","",IFERROR(INDEX('Guest list'!$A$3:$A$252,MATCH($AC192,'Guest list'!$B$3:$B$252,0))&amp;"",""))))</f>
        <v/>
      </c>
      <c r="AF192" s="34">
        <f>IF(COUNTA($A192:$Z192)=0,"",IF($AB192&lt;&gt;"",IF(COUNTIF('Guest list'!$A$3:$A$252,$AB192)&gt;0,"Code","Code not on list"),IF($AE192&lt;&gt;"","Name","No match")))</f>
        <v/>
      </c>
      <c r="AG192" s="34">
        <f>IF($AE192="","",IF(SUMPRODUCT(($AE$2:$AE$301=$AE192)*(($AD$2:$AD$301&gt;$AD192)*1+($AD$2:$AD$301=$AD192)*(ROW($AE$2:$AE$301)&gt;ROW($AE192))))=0,$AE192,""))</f>
        <v/>
      </c>
      <c r="AH192" s="34">
        <f>IF(TRIM(Settings!$B$5&amp;"")="","",IFERROR(TRIM(INDEX($A192:$Z192,MATCH(Settings!$B$5,$A$1:$Z$1,0))&amp;""),""))</f>
        <v/>
      </c>
      <c r="AI192" s="34">
        <f>IF($AH192="","",IF(UPPER($AH192)=UPPER(TRIM(Settings!$B$6&amp;"")),"Yes","No"))</f>
        <v/>
      </c>
      <c r="AJ192" s="34">
        <f>IFERROR(VALUE(IF(TRIM(Settings!$B$7&amp;"")="","",IFERROR(TRIM(INDEX($A192:$Z192,MATCH(Settings!$B$7,$A$1:$Z$1,0))&amp;""),""))),"")</f>
        <v/>
      </c>
      <c r="AK192" s="34">
        <f>IF(TRIM(Settings!$B$10&amp;"")="","",IFERROR(TRIM(INDEX($A192:$Z192,MATCH(Settings!$B$10,$A$1:$Z$1,0))&amp;""),""))</f>
        <v/>
      </c>
      <c r="AL192" s="34">
        <f>IF(TRIM(Settings!$B$9&amp;"")="","",IFERROR(TRIM(INDEX($A192:$Z192,MATCH(Settings!$B$9,$A$1:$Z$1,0))&amp;""),""))</f>
        <v/>
      </c>
      <c r="AM192" s="34">
        <f>IF(TRIM(Settings!$B$11&amp;"")="","",IFERROR(TRIM(INDEX($A192:$Z192,MATCH(Settings!$B$11,$A$1:$Z$1,0))&amp;""),""))</f>
        <v/>
      </c>
      <c r="AN192" s="34">
        <f>IF(TRIM(Settings!$B$12&amp;"")="","",IFERROR(TRIM(INDEX($A192:$Z192,MATCH(Settings!$B$12,$A$1:$Z$1,0))&amp;""),""))</f>
        <v/>
      </c>
      <c r="AO192" s="34">
        <f>IF($AI192="Yes",MAX(1+IF($AK192&lt;&gt;"",1,0),N($AJ192)+IF(UPPER(TRIM(Settings!$B$8&amp;""))="N",1,0)),IF($AI192="No",0,""))</f>
        <v/>
      </c>
    </row>
    <row r="193">
      <c r="AB193" s="34">
        <f>IF(TRIM(Settings!$B$3&amp;"")="","",IFERROR(TRIM(INDEX($A193:$Z193,MATCH(Settings!$B$3,$A$1:$Z$1,0))&amp;""),""))</f>
        <v/>
      </c>
      <c r="AC193" s="34">
        <f>IF(TRIM(Settings!$B$4&amp;"")="","",IFERROR(TRIM(INDEX($A193:$Z193,MATCH(Settings!$B$4,$A$1:$Z$1,0))&amp;""),""))</f>
        <v/>
      </c>
      <c r="AD193" s="35">
        <f>IF(COUNTA($A193:$Z193)=0,0,IFERROR((IF(ISNUMBER(INDEX($A193:$Z193,MATCH(Settings!$B$13,$A$1:$Z$1,0))),INDEX($A193:$Z193,MATCH(Settings!$B$13,$A$1:$Z$1,0)),DATE(VALUE(LEFT(IF(TRIM(Settings!$B$13&amp;"")="","",IFERROR(TRIM(INDEX($A193:$Z193,MATCH(Settings!$B$13,$A$1:$Z$1,0))&amp;""),"")),4)),VALUE(MID(IF(TRIM(Settings!$B$13&amp;"")="","",IFERROR(TRIM(INDEX($A193:$Z193,MATCH(Settings!$B$13,$A$1:$Z$1,0))&amp;""),"")),6,2)),VALUE(MID(IF(TRIM(Settings!$B$13&amp;"")="","",IFERROR(TRIM(INDEX($A193:$Z193,MATCH(Settings!$B$13,$A$1:$Z$1,0))&amp;""),"")),9,2)))+TIME(VALUE(MID(IF(TRIM(Settings!$B$13&amp;"")="","",IFERROR(TRIM(INDEX($A193:$Z193,MATCH(Settings!$B$13,$A$1:$Z$1,0))&amp;""),"")),12,2)),VALUE(MID(IF(TRIM(Settings!$B$13&amp;"")="","",IFERROR(TRIM(INDEX($A193:$Z193,MATCH(Settings!$B$13,$A$1:$Z$1,0))&amp;""),"")),15,2)),VALUE(MID(IF(TRIM(Settings!$B$13&amp;"")="","",IFERROR(TRIM(INDEX($A193:$Z193,MATCH(Settings!$B$13,$A$1:$Z$1,0))&amp;""),"")),18,2)))))*1,0))</f>
        <v/>
      </c>
      <c r="AE193" s="34">
        <f>IF(COUNTA($A193:$Z193)=0,"",IF($AB193&lt;&gt;"",$AB193,IF($AC193="","",IFERROR(INDEX('Guest list'!$A$3:$A$252,MATCH($AC193,'Guest list'!$B$3:$B$252,0))&amp;"",""))))</f>
        <v/>
      </c>
      <c r="AF193" s="34">
        <f>IF(COUNTA($A193:$Z193)=0,"",IF($AB193&lt;&gt;"",IF(COUNTIF('Guest list'!$A$3:$A$252,$AB193)&gt;0,"Code","Code not on list"),IF($AE193&lt;&gt;"","Name","No match")))</f>
        <v/>
      </c>
      <c r="AG193" s="34">
        <f>IF($AE193="","",IF(SUMPRODUCT(($AE$2:$AE$301=$AE193)*(($AD$2:$AD$301&gt;$AD193)*1+($AD$2:$AD$301=$AD193)*(ROW($AE$2:$AE$301)&gt;ROW($AE193))))=0,$AE193,""))</f>
        <v/>
      </c>
      <c r="AH193" s="34">
        <f>IF(TRIM(Settings!$B$5&amp;"")="","",IFERROR(TRIM(INDEX($A193:$Z193,MATCH(Settings!$B$5,$A$1:$Z$1,0))&amp;""),""))</f>
        <v/>
      </c>
      <c r="AI193" s="34">
        <f>IF($AH193="","",IF(UPPER($AH193)=UPPER(TRIM(Settings!$B$6&amp;"")),"Yes","No"))</f>
        <v/>
      </c>
      <c r="AJ193" s="34">
        <f>IFERROR(VALUE(IF(TRIM(Settings!$B$7&amp;"")="","",IFERROR(TRIM(INDEX($A193:$Z193,MATCH(Settings!$B$7,$A$1:$Z$1,0))&amp;""),""))),"")</f>
        <v/>
      </c>
      <c r="AK193" s="34">
        <f>IF(TRIM(Settings!$B$10&amp;"")="","",IFERROR(TRIM(INDEX($A193:$Z193,MATCH(Settings!$B$10,$A$1:$Z$1,0))&amp;""),""))</f>
        <v/>
      </c>
      <c r="AL193" s="34">
        <f>IF(TRIM(Settings!$B$9&amp;"")="","",IFERROR(TRIM(INDEX($A193:$Z193,MATCH(Settings!$B$9,$A$1:$Z$1,0))&amp;""),""))</f>
        <v/>
      </c>
      <c r="AM193" s="34">
        <f>IF(TRIM(Settings!$B$11&amp;"")="","",IFERROR(TRIM(INDEX($A193:$Z193,MATCH(Settings!$B$11,$A$1:$Z$1,0))&amp;""),""))</f>
        <v/>
      </c>
      <c r="AN193" s="34">
        <f>IF(TRIM(Settings!$B$12&amp;"")="","",IFERROR(TRIM(INDEX($A193:$Z193,MATCH(Settings!$B$12,$A$1:$Z$1,0))&amp;""),""))</f>
        <v/>
      </c>
      <c r="AO193" s="34">
        <f>IF($AI193="Yes",MAX(1+IF($AK193&lt;&gt;"",1,0),N($AJ193)+IF(UPPER(TRIM(Settings!$B$8&amp;""))="N",1,0)),IF($AI193="No",0,""))</f>
        <v/>
      </c>
    </row>
    <row r="194">
      <c r="AB194" s="34">
        <f>IF(TRIM(Settings!$B$3&amp;"")="","",IFERROR(TRIM(INDEX($A194:$Z194,MATCH(Settings!$B$3,$A$1:$Z$1,0))&amp;""),""))</f>
        <v/>
      </c>
      <c r="AC194" s="34">
        <f>IF(TRIM(Settings!$B$4&amp;"")="","",IFERROR(TRIM(INDEX($A194:$Z194,MATCH(Settings!$B$4,$A$1:$Z$1,0))&amp;""),""))</f>
        <v/>
      </c>
      <c r="AD194" s="35">
        <f>IF(COUNTA($A194:$Z194)=0,0,IFERROR((IF(ISNUMBER(INDEX($A194:$Z194,MATCH(Settings!$B$13,$A$1:$Z$1,0))),INDEX($A194:$Z194,MATCH(Settings!$B$13,$A$1:$Z$1,0)),DATE(VALUE(LEFT(IF(TRIM(Settings!$B$13&amp;"")="","",IFERROR(TRIM(INDEX($A194:$Z194,MATCH(Settings!$B$13,$A$1:$Z$1,0))&amp;""),"")),4)),VALUE(MID(IF(TRIM(Settings!$B$13&amp;"")="","",IFERROR(TRIM(INDEX($A194:$Z194,MATCH(Settings!$B$13,$A$1:$Z$1,0))&amp;""),"")),6,2)),VALUE(MID(IF(TRIM(Settings!$B$13&amp;"")="","",IFERROR(TRIM(INDEX($A194:$Z194,MATCH(Settings!$B$13,$A$1:$Z$1,0))&amp;""),"")),9,2)))+TIME(VALUE(MID(IF(TRIM(Settings!$B$13&amp;"")="","",IFERROR(TRIM(INDEX($A194:$Z194,MATCH(Settings!$B$13,$A$1:$Z$1,0))&amp;""),"")),12,2)),VALUE(MID(IF(TRIM(Settings!$B$13&amp;"")="","",IFERROR(TRIM(INDEX($A194:$Z194,MATCH(Settings!$B$13,$A$1:$Z$1,0))&amp;""),"")),15,2)),VALUE(MID(IF(TRIM(Settings!$B$13&amp;"")="","",IFERROR(TRIM(INDEX($A194:$Z194,MATCH(Settings!$B$13,$A$1:$Z$1,0))&amp;""),"")),18,2)))))*1,0))</f>
        <v/>
      </c>
      <c r="AE194" s="34">
        <f>IF(COUNTA($A194:$Z194)=0,"",IF($AB194&lt;&gt;"",$AB194,IF($AC194="","",IFERROR(INDEX('Guest list'!$A$3:$A$252,MATCH($AC194,'Guest list'!$B$3:$B$252,0))&amp;"",""))))</f>
        <v/>
      </c>
      <c r="AF194" s="34">
        <f>IF(COUNTA($A194:$Z194)=0,"",IF($AB194&lt;&gt;"",IF(COUNTIF('Guest list'!$A$3:$A$252,$AB194)&gt;0,"Code","Code not on list"),IF($AE194&lt;&gt;"","Name","No match")))</f>
        <v/>
      </c>
      <c r="AG194" s="34">
        <f>IF($AE194="","",IF(SUMPRODUCT(($AE$2:$AE$301=$AE194)*(($AD$2:$AD$301&gt;$AD194)*1+($AD$2:$AD$301=$AD194)*(ROW($AE$2:$AE$301)&gt;ROW($AE194))))=0,$AE194,""))</f>
        <v/>
      </c>
      <c r="AH194" s="34">
        <f>IF(TRIM(Settings!$B$5&amp;"")="","",IFERROR(TRIM(INDEX($A194:$Z194,MATCH(Settings!$B$5,$A$1:$Z$1,0))&amp;""),""))</f>
        <v/>
      </c>
      <c r="AI194" s="34">
        <f>IF($AH194="","",IF(UPPER($AH194)=UPPER(TRIM(Settings!$B$6&amp;"")),"Yes","No"))</f>
        <v/>
      </c>
      <c r="AJ194" s="34">
        <f>IFERROR(VALUE(IF(TRIM(Settings!$B$7&amp;"")="","",IFERROR(TRIM(INDEX($A194:$Z194,MATCH(Settings!$B$7,$A$1:$Z$1,0))&amp;""),""))),"")</f>
        <v/>
      </c>
      <c r="AK194" s="34">
        <f>IF(TRIM(Settings!$B$10&amp;"")="","",IFERROR(TRIM(INDEX($A194:$Z194,MATCH(Settings!$B$10,$A$1:$Z$1,0))&amp;""),""))</f>
        <v/>
      </c>
      <c r="AL194" s="34">
        <f>IF(TRIM(Settings!$B$9&amp;"")="","",IFERROR(TRIM(INDEX($A194:$Z194,MATCH(Settings!$B$9,$A$1:$Z$1,0))&amp;""),""))</f>
        <v/>
      </c>
      <c r="AM194" s="34">
        <f>IF(TRIM(Settings!$B$11&amp;"")="","",IFERROR(TRIM(INDEX($A194:$Z194,MATCH(Settings!$B$11,$A$1:$Z$1,0))&amp;""),""))</f>
        <v/>
      </c>
      <c r="AN194" s="34">
        <f>IF(TRIM(Settings!$B$12&amp;"")="","",IFERROR(TRIM(INDEX($A194:$Z194,MATCH(Settings!$B$12,$A$1:$Z$1,0))&amp;""),""))</f>
        <v/>
      </c>
      <c r="AO194" s="34">
        <f>IF($AI194="Yes",MAX(1+IF($AK194&lt;&gt;"",1,0),N($AJ194)+IF(UPPER(TRIM(Settings!$B$8&amp;""))="N",1,0)),IF($AI194="No",0,""))</f>
        <v/>
      </c>
    </row>
    <row r="195">
      <c r="AB195" s="34">
        <f>IF(TRIM(Settings!$B$3&amp;"")="","",IFERROR(TRIM(INDEX($A195:$Z195,MATCH(Settings!$B$3,$A$1:$Z$1,0))&amp;""),""))</f>
        <v/>
      </c>
      <c r="AC195" s="34">
        <f>IF(TRIM(Settings!$B$4&amp;"")="","",IFERROR(TRIM(INDEX($A195:$Z195,MATCH(Settings!$B$4,$A$1:$Z$1,0))&amp;""),""))</f>
        <v/>
      </c>
      <c r="AD195" s="35">
        <f>IF(COUNTA($A195:$Z195)=0,0,IFERROR((IF(ISNUMBER(INDEX($A195:$Z195,MATCH(Settings!$B$13,$A$1:$Z$1,0))),INDEX($A195:$Z195,MATCH(Settings!$B$13,$A$1:$Z$1,0)),DATE(VALUE(LEFT(IF(TRIM(Settings!$B$13&amp;"")="","",IFERROR(TRIM(INDEX($A195:$Z195,MATCH(Settings!$B$13,$A$1:$Z$1,0))&amp;""),"")),4)),VALUE(MID(IF(TRIM(Settings!$B$13&amp;"")="","",IFERROR(TRIM(INDEX($A195:$Z195,MATCH(Settings!$B$13,$A$1:$Z$1,0))&amp;""),"")),6,2)),VALUE(MID(IF(TRIM(Settings!$B$13&amp;"")="","",IFERROR(TRIM(INDEX($A195:$Z195,MATCH(Settings!$B$13,$A$1:$Z$1,0))&amp;""),"")),9,2)))+TIME(VALUE(MID(IF(TRIM(Settings!$B$13&amp;"")="","",IFERROR(TRIM(INDEX($A195:$Z195,MATCH(Settings!$B$13,$A$1:$Z$1,0))&amp;""),"")),12,2)),VALUE(MID(IF(TRIM(Settings!$B$13&amp;"")="","",IFERROR(TRIM(INDEX($A195:$Z195,MATCH(Settings!$B$13,$A$1:$Z$1,0))&amp;""),"")),15,2)),VALUE(MID(IF(TRIM(Settings!$B$13&amp;"")="","",IFERROR(TRIM(INDEX($A195:$Z195,MATCH(Settings!$B$13,$A$1:$Z$1,0))&amp;""),"")),18,2)))))*1,0))</f>
        <v/>
      </c>
      <c r="AE195" s="34">
        <f>IF(COUNTA($A195:$Z195)=0,"",IF($AB195&lt;&gt;"",$AB195,IF($AC195="","",IFERROR(INDEX('Guest list'!$A$3:$A$252,MATCH($AC195,'Guest list'!$B$3:$B$252,0))&amp;"",""))))</f>
        <v/>
      </c>
      <c r="AF195" s="34">
        <f>IF(COUNTA($A195:$Z195)=0,"",IF($AB195&lt;&gt;"",IF(COUNTIF('Guest list'!$A$3:$A$252,$AB195)&gt;0,"Code","Code not on list"),IF($AE195&lt;&gt;"","Name","No match")))</f>
        <v/>
      </c>
      <c r="AG195" s="34">
        <f>IF($AE195="","",IF(SUMPRODUCT(($AE$2:$AE$301=$AE195)*(($AD$2:$AD$301&gt;$AD195)*1+($AD$2:$AD$301=$AD195)*(ROW($AE$2:$AE$301)&gt;ROW($AE195))))=0,$AE195,""))</f>
        <v/>
      </c>
      <c r="AH195" s="34">
        <f>IF(TRIM(Settings!$B$5&amp;"")="","",IFERROR(TRIM(INDEX($A195:$Z195,MATCH(Settings!$B$5,$A$1:$Z$1,0))&amp;""),""))</f>
        <v/>
      </c>
      <c r="AI195" s="34">
        <f>IF($AH195="","",IF(UPPER($AH195)=UPPER(TRIM(Settings!$B$6&amp;"")),"Yes","No"))</f>
        <v/>
      </c>
      <c r="AJ195" s="34">
        <f>IFERROR(VALUE(IF(TRIM(Settings!$B$7&amp;"")="","",IFERROR(TRIM(INDEX($A195:$Z195,MATCH(Settings!$B$7,$A$1:$Z$1,0))&amp;""),""))),"")</f>
        <v/>
      </c>
      <c r="AK195" s="34">
        <f>IF(TRIM(Settings!$B$10&amp;"")="","",IFERROR(TRIM(INDEX($A195:$Z195,MATCH(Settings!$B$10,$A$1:$Z$1,0))&amp;""),""))</f>
        <v/>
      </c>
      <c r="AL195" s="34">
        <f>IF(TRIM(Settings!$B$9&amp;"")="","",IFERROR(TRIM(INDEX($A195:$Z195,MATCH(Settings!$B$9,$A$1:$Z$1,0))&amp;""),""))</f>
        <v/>
      </c>
      <c r="AM195" s="34">
        <f>IF(TRIM(Settings!$B$11&amp;"")="","",IFERROR(TRIM(INDEX($A195:$Z195,MATCH(Settings!$B$11,$A$1:$Z$1,0))&amp;""),""))</f>
        <v/>
      </c>
      <c r="AN195" s="34">
        <f>IF(TRIM(Settings!$B$12&amp;"")="","",IFERROR(TRIM(INDEX($A195:$Z195,MATCH(Settings!$B$12,$A$1:$Z$1,0))&amp;""),""))</f>
        <v/>
      </c>
      <c r="AO195" s="34">
        <f>IF($AI195="Yes",MAX(1+IF($AK195&lt;&gt;"",1,0),N($AJ195)+IF(UPPER(TRIM(Settings!$B$8&amp;""))="N",1,0)),IF($AI195="No",0,""))</f>
        <v/>
      </c>
    </row>
    <row r="196">
      <c r="AB196" s="34">
        <f>IF(TRIM(Settings!$B$3&amp;"")="","",IFERROR(TRIM(INDEX($A196:$Z196,MATCH(Settings!$B$3,$A$1:$Z$1,0))&amp;""),""))</f>
        <v/>
      </c>
      <c r="AC196" s="34">
        <f>IF(TRIM(Settings!$B$4&amp;"")="","",IFERROR(TRIM(INDEX($A196:$Z196,MATCH(Settings!$B$4,$A$1:$Z$1,0))&amp;""),""))</f>
        <v/>
      </c>
      <c r="AD196" s="35">
        <f>IF(COUNTA($A196:$Z196)=0,0,IFERROR((IF(ISNUMBER(INDEX($A196:$Z196,MATCH(Settings!$B$13,$A$1:$Z$1,0))),INDEX($A196:$Z196,MATCH(Settings!$B$13,$A$1:$Z$1,0)),DATE(VALUE(LEFT(IF(TRIM(Settings!$B$13&amp;"")="","",IFERROR(TRIM(INDEX($A196:$Z196,MATCH(Settings!$B$13,$A$1:$Z$1,0))&amp;""),"")),4)),VALUE(MID(IF(TRIM(Settings!$B$13&amp;"")="","",IFERROR(TRIM(INDEX($A196:$Z196,MATCH(Settings!$B$13,$A$1:$Z$1,0))&amp;""),"")),6,2)),VALUE(MID(IF(TRIM(Settings!$B$13&amp;"")="","",IFERROR(TRIM(INDEX($A196:$Z196,MATCH(Settings!$B$13,$A$1:$Z$1,0))&amp;""),"")),9,2)))+TIME(VALUE(MID(IF(TRIM(Settings!$B$13&amp;"")="","",IFERROR(TRIM(INDEX($A196:$Z196,MATCH(Settings!$B$13,$A$1:$Z$1,0))&amp;""),"")),12,2)),VALUE(MID(IF(TRIM(Settings!$B$13&amp;"")="","",IFERROR(TRIM(INDEX($A196:$Z196,MATCH(Settings!$B$13,$A$1:$Z$1,0))&amp;""),"")),15,2)),VALUE(MID(IF(TRIM(Settings!$B$13&amp;"")="","",IFERROR(TRIM(INDEX($A196:$Z196,MATCH(Settings!$B$13,$A$1:$Z$1,0))&amp;""),"")),18,2)))))*1,0))</f>
        <v/>
      </c>
      <c r="AE196" s="34">
        <f>IF(COUNTA($A196:$Z196)=0,"",IF($AB196&lt;&gt;"",$AB196,IF($AC196="","",IFERROR(INDEX('Guest list'!$A$3:$A$252,MATCH($AC196,'Guest list'!$B$3:$B$252,0))&amp;"",""))))</f>
        <v/>
      </c>
      <c r="AF196" s="34">
        <f>IF(COUNTA($A196:$Z196)=0,"",IF($AB196&lt;&gt;"",IF(COUNTIF('Guest list'!$A$3:$A$252,$AB196)&gt;0,"Code","Code not on list"),IF($AE196&lt;&gt;"","Name","No match")))</f>
        <v/>
      </c>
      <c r="AG196" s="34">
        <f>IF($AE196="","",IF(SUMPRODUCT(($AE$2:$AE$301=$AE196)*(($AD$2:$AD$301&gt;$AD196)*1+($AD$2:$AD$301=$AD196)*(ROW($AE$2:$AE$301)&gt;ROW($AE196))))=0,$AE196,""))</f>
        <v/>
      </c>
      <c r="AH196" s="34">
        <f>IF(TRIM(Settings!$B$5&amp;"")="","",IFERROR(TRIM(INDEX($A196:$Z196,MATCH(Settings!$B$5,$A$1:$Z$1,0))&amp;""),""))</f>
        <v/>
      </c>
      <c r="AI196" s="34">
        <f>IF($AH196="","",IF(UPPER($AH196)=UPPER(TRIM(Settings!$B$6&amp;"")),"Yes","No"))</f>
        <v/>
      </c>
      <c r="AJ196" s="34">
        <f>IFERROR(VALUE(IF(TRIM(Settings!$B$7&amp;"")="","",IFERROR(TRIM(INDEX($A196:$Z196,MATCH(Settings!$B$7,$A$1:$Z$1,0))&amp;""),""))),"")</f>
        <v/>
      </c>
      <c r="AK196" s="34">
        <f>IF(TRIM(Settings!$B$10&amp;"")="","",IFERROR(TRIM(INDEX($A196:$Z196,MATCH(Settings!$B$10,$A$1:$Z$1,0))&amp;""),""))</f>
        <v/>
      </c>
      <c r="AL196" s="34">
        <f>IF(TRIM(Settings!$B$9&amp;"")="","",IFERROR(TRIM(INDEX($A196:$Z196,MATCH(Settings!$B$9,$A$1:$Z$1,0))&amp;""),""))</f>
        <v/>
      </c>
      <c r="AM196" s="34">
        <f>IF(TRIM(Settings!$B$11&amp;"")="","",IFERROR(TRIM(INDEX($A196:$Z196,MATCH(Settings!$B$11,$A$1:$Z$1,0))&amp;""),""))</f>
        <v/>
      </c>
      <c r="AN196" s="34">
        <f>IF(TRIM(Settings!$B$12&amp;"")="","",IFERROR(TRIM(INDEX($A196:$Z196,MATCH(Settings!$B$12,$A$1:$Z$1,0))&amp;""),""))</f>
        <v/>
      </c>
      <c r="AO196" s="34">
        <f>IF($AI196="Yes",MAX(1+IF($AK196&lt;&gt;"",1,0),N($AJ196)+IF(UPPER(TRIM(Settings!$B$8&amp;""))="N",1,0)),IF($AI196="No",0,""))</f>
        <v/>
      </c>
    </row>
    <row r="197">
      <c r="AB197" s="34">
        <f>IF(TRIM(Settings!$B$3&amp;"")="","",IFERROR(TRIM(INDEX($A197:$Z197,MATCH(Settings!$B$3,$A$1:$Z$1,0))&amp;""),""))</f>
        <v/>
      </c>
      <c r="AC197" s="34">
        <f>IF(TRIM(Settings!$B$4&amp;"")="","",IFERROR(TRIM(INDEX($A197:$Z197,MATCH(Settings!$B$4,$A$1:$Z$1,0))&amp;""),""))</f>
        <v/>
      </c>
      <c r="AD197" s="35">
        <f>IF(COUNTA($A197:$Z197)=0,0,IFERROR((IF(ISNUMBER(INDEX($A197:$Z197,MATCH(Settings!$B$13,$A$1:$Z$1,0))),INDEX($A197:$Z197,MATCH(Settings!$B$13,$A$1:$Z$1,0)),DATE(VALUE(LEFT(IF(TRIM(Settings!$B$13&amp;"")="","",IFERROR(TRIM(INDEX($A197:$Z197,MATCH(Settings!$B$13,$A$1:$Z$1,0))&amp;""),"")),4)),VALUE(MID(IF(TRIM(Settings!$B$13&amp;"")="","",IFERROR(TRIM(INDEX($A197:$Z197,MATCH(Settings!$B$13,$A$1:$Z$1,0))&amp;""),"")),6,2)),VALUE(MID(IF(TRIM(Settings!$B$13&amp;"")="","",IFERROR(TRIM(INDEX($A197:$Z197,MATCH(Settings!$B$13,$A$1:$Z$1,0))&amp;""),"")),9,2)))+TIME(VALUE(MID(IF(TRIM(Settings!$B$13&amp;"")="","",IFERROR(TRIM(INDEX($A197:$Z197,MATCH(Settings!$B$13,$A$1:$Z$1,0))&amp;""),"")),12,2)),VALUE(MID(IF(TRIM(Settings!$B$13&amp;"")="","",IFERROR(TRIM(INDEX($A197:$Z197,MATCH(Settings!$B$13,$A$1:$Z$1,0))&amp;""),"")),15,2)),VALUE(MID(IF(TRIM(Settings!$B$13&amp;"")="","",IFERROR(TRIM(INDEX($A197:$Z197,MATCH(Settings!$B$13,$A$1:$Z$1,0))&amp;""),"")),18,2)))))*1,0))</f>
        <v/>
      </c>
      <c r="AE197" s="34">
        <f>IF(COUNTA($A197:$Z197)=0,"",IF($AB197&lt;&gt;"",$AB197,IF($AC197="","",IFERROR(INDEX('Guest list'!$A$3:$A$252,MATCH($AC197,'Guest list'!$B$3:$B$252,0))&amp;"",""))))</f>
        <v/>
      </c>
      <c r="AF197" s="34">
        <f>IF(COUNTA($A197:$Z197)=0,"",IF($AB197&lt;&gt;"",IF(COUNTIF('Guest list'!$A$3:$A$252,$AB197)&gt;0,"Code","Code not on list"),IF($AE197&lt;&gt;"","Name","No match")))</f>
        <v/>
      </c>
      <c r="AG197" s="34">
        <f>IF($AE197="","",IF(SUMPRODUCT(($AE$2:$AE$301=$AE197)*(($AD$2:$AD$301&gt;$AD197)*1+($AD$2:$AD$301=$AD197)*(ROW($AE$2:$AE$301)&gt;ROW($AE197))))=0,$AE197,""))</f>
        <v/>
      </c>
      <c r="AH197" s="34">
        <f>IF(TRIM(Settings!$B$5&amp;"")="","",IFERROR(TRIM(INDEX($A197:$Z197,MATCH(Settings!$B$5,$A$1:$Z$1,0))&amp;""),""))</f>
        <v/>
      </c>
      <c r="AI197" s="34">
        <f>IF($AH197="","",IF(UPPER($AH197)=UPPER(TRIM(Settings!$B$6&amp;"")),"Yes","No"))</f>
        <v/>
      </c>
      <c r="AJ197" s="34">
        <f>IFERROR(VALUE(IF(TRIM(Settings!$B$7&amp;"")="","",IFERROR(TRIM(INDEX($A197:$Z197,MATCH(Settings!$B$7,$A$1:$Z$1,0))&amp;""),""))),"")</f>
        <v/>
      </c>
      <c r="AK197" s="34">
        <f>IF(TRIM(Settings!$B$10&amp;"")="","",IFERROR(TRIM(INDEX($A197:$Z197,MATCH(Settings!$B$10,$A$1:$Z$1,0))&amp;""),""))</f>
        <v/>
      </c>
      <c r="AL197" s="34">
        <f>IF(TRIM(Settings!$B$9&amp;"")="","",IFERROR(TRIM(INDEX($A197:$Z197,MATCH(Settings!$B$9,$A$1:$Z$1,0))&amp;""),""))</f>
        <v/>
      </c>
      <c r="AM197" s="34">
        <f>IF(TRIM(Settings!$B$11&amp;"")="","",IFERROR(TRIM(INDEX($A197:$Z197,MATCH(Settings!$B$11,$A$1:$Z$1,0))&amp;""),""))</f>
        <v/>
      </c>
      <c r="AN197" s="34">
        <f>IF(TRIM(Settings!$B$12&amp;"")="","",IFERROR(TRIM(INDEX($A197:$Z197,MATCH(Settings!$B$12,$A$1:$Z$1,0))&amp;""),""))</f>
        <v/>
      </c>
      <c r="AO197" s="34">
        <f>IF($AI197="Yes",MAX(1+IF($AK197&lt;&gt;"",1,0),N($AJ197)+IF(UPPER(TRIM(Settings!$B$8&amp;""))="N",1,0)),IF($AI197="No",0,""))</f>
        <v/>
      </c>
    </row>
    <row r="198">
      <c r="AB198" s="34">
        <f>IF(TRIM(Settings!$B$3&amp;"")="","",IFERROR(TRIM(INDEX($A198:$Z198,MATCH(Settings!$B$3,$A$1:$Z$1,0))&amp;""),""))</f>
        <v/>
      </c>
      <c r="AC198" s="34">
        <f>IF(TRIM(Settings!$B$4&amp;"")="","",IFERROR(TRIM(INDEX($A198:$Z198,MATCH(Settings!$B$4,$A$1:$Z$1,0))&amp;""),""))</f>
        <v/>
      </c>
      <c r="AD198" s="35">
        <f>IF(COUNTA($A198:$Z198)=0,0,IFERROR((IF(ISNUMBER(INDEX($A198:$Z198,MATCH(Settings!$B$13,$A$1:$Z$1,0))),INDEX($A198:$Z198,MATCH(Settings!$B$13,$A$1:$Z$1,0)),DATE(VALUE(LEFT(IF(TRIM(Settings!$B$13&amp;"")="","",IFERROR(TRIM(INDEX($A198:$Z198,MATCH(Settings!$B$13,$A$1:$Z$1,0))&amp;""),"")),4)),VALUE(MID(IF(TRIM(Settings!$B$13&amp;"")="","",IFERROR(TRIM(INDEX($A198:$Z198,MATCH(Settings!$B$13,$A$1:$Z$1,0))&amp;""),"")),6,2)),VALUE(MID(IF(TRIM(Settings!$B$13&amp;"")="","",IFERROR(TRIM(INDEX($A198:$Z198,MATCH(Settings!$B$13,$A$1:$Z$1,0))&amp;""),"")),9,2)))+TIME(VALUE(MID(IF(TRIM(Settings!$B$13&amp;"")="","",IFERROR(TRIM(INDEX($A198:$Z198,MATCH(Settings!$B$13,$A$1:$Z$1,0))&amp;""),"")),12,2)),VALUE(MID(IF(TRIM(Settings!$B$13&amp;"")="","",IFERROR(TRIM(INDEX($A198:$Z198,MATCH(Settings!$B$13,$A$1:$Z$1,0))&amp;""),"")),15,2)),VALUE(MID(IF(TRIM(Settings!$B$13&amp;"")="","",IFERROR(TRIM(INDEX($A198:$Z198,MATCH(Settings!$B$13,$A$1:$Z$1,0))&amp;""),"")),18,2)))))*1,0))</f>
        <v/>
      </c>
      <c r="AE198" s="34">
        <f>IF(COUNTA($A198:$Z198)=0,"",IF($AB198&lt;&gt;"",$AB198,IF($AC198="","",IFERROR(INDEX('Guest list'!$A$3:$A$252,MATCH($AC198,'Guest list'!$B$3:$B$252,0))&amp;"",""))))</f>
        <v/>
      </c>
      <c r="AF198" s="34">
        <f>IF(COUNTA($A198:$Z198)=0,"",IF($AB198&lt;&gt;"",IF(COUNTIF('Guest list'!$A$3:$A$252,$AB198)&gt;0,"Code","Code not on list"),IF($AE198&lt;&gt;"","Name","No match")))</f>
        <v/>
      </c>
      <c r="AG198" s="34">
        <f>IF($AE198="","",IF(SUMPRODUCT(($AE$2:$AE$301=$AE198)*(($AD$2:$AD$301&gt;$AD198)*1+($AD$2:$AD$301=$AD198)*(ROW($AE$2:$AE$301)&gt;ROW($AE198))))=0,$AE198,""))</f>
        <v/>
      </c>
      <c r="AH198" s="34">
        <f>IF(TRIM(Settings!$B$5&amp;"")="","",IFERROR(TRIM(INDEX($A198:$Z198,MATCH(Settings!$B$5,$A$1:$Z$1,0))&amp;""),""))</f>
        <v/>
      </c>
      <c r="AI198" s="34">
        <f>IF($AH198="","",IF(UPPER($AH198)=UPPER(TRIM(Settings!$B$6&amp;"")),"Yes","No"))</f>
        <v/>
      </c>
      <c r="AJ198" s="34">
        <f>IFERROR(VALUE(IF(TRIM(Settings!$B$7&amp;"")="","",IFERROR(TRIM(INDEX($A198:$Z198,MATCH(Settings!$B$7,$A$1:$Z$1,0))&amp;""),""))),"")</f>
        <v/>
      </c>
      <c r="AK198" s="34">
        <f>IF(TRIM(Settings!$B$10&amp;"")="","",IFERROR(TRIM(INDEX($A198:$Z198,MATCH(Settings!$B$10,$A$1:$Z$1,0))&amp;""),""))</f>
        <v/>
      </c>
      <c r="AL198" s="34">
        <f>IF(TRIM(Settings!$B$9&amp;"")="","",IFERROR(TRIM(INDEX($A198:$Z198,MATCH(Settings!$B$9,$A$1:$Z$1,0))&amp;""),""))</f>
        <v/>
      </c>
      <c r="AM198" s="34">
        <f>IF(TRIM(Settings!$B$11&amp;"")="","",IFERROR(TRIM(INDEX($A198:$Z198,MATCH(Settings!$B$11,$A$1:$Z$1,0))&amp;""),""))</f>
        <v/>
      </c>
      <c r="AN198" s="34">
        <f>IF(TRIM(Settings!$B$12&amp;"")="","",IFERROR(TRIM(INDEX($A198:$Z198,MATCH(Settings!$B$12,$A$1:$Z$1,0))&amp;""),""))</f>
        <v/>
      </c>
      <c r="AO198" s="34">
        <f>IF($AI198="Yes",MAX(1+IF($AK198&lt;&gt;"",1,0),N($AJ198)+IF(UPPER(TRIM(Settings!$B$8&amp;""))="N",1,0)),IF($AI198="No",0,""))</f>
        <v/>
      </c>
    </row>
    <row r="199">
      <c r="AB199" s="34">
        <f>IF(TRIM(Settings!$B$3&amp;"")="","",IFERROR(TRIM(INDEX($A199:$Z199,MATCH(Settings!$B$3,$A$1:$Z$1,0))&amp;""),""))</f>
        <v/>
      </c>
      <c r="AC199" s="34">
        <f>IF(TRIM(Settings!$B$4&amp;"")="","",IFERROR(TRIM(INDEX($A199:$Z199,MATCH(Settings!$B$4,$A$1:$Z$1,0))&amp;""),""))</f>
        <v/>
      </c>
      <c r="AD199" s="35">
        <f>IF(COUNTA($A199:$Z199)=0,0,IFERROR((IF(ISNUMBER(INDEX($A199:$Z199,MATCH(Settings!$B$13,$A$1:$Z$1,0))),INDEX($A199:$Z199,MATCH(Settings!$B$13,$A$1:$Z$1,0)),DATE(VALUE(LEFT(IF(TRIM(Settings!$B$13&amp;"")="","",IFERROR(TRIM(INDEX($A199:$Z199,MATCH(Settings!$B$13,$A$1:$Z$1,0))&amp;""),"")),4)),VALUE(MID(IF(TRIM(Settings!$B$13&amp;"")="","",IFERROR(TRIM(INDEX($A199:$Z199,MATCH(Settings!$B$13,$A$1:$Z$1,0))&amp;""),"")),6,2)),VALUE(MID(IF(TRIM(Settings!$B$13&amp;"")="","",IFERROR(TRIM(INDEX($A199:$Z199,MATCH(Settings!$B$13,$A$1:$Z$1,0))&amp;""),"")),9,2)))+TIME(VALUE(MID(IF(TRIM(Settings!$B$13&amp;"")="","",IFERROR(TRIM(INDEX($A199:$Z199,MATCH(Settings!$B$13,$A$1:$Z$1,0))&amp;""),"")),12,2)),VALUE(MID(IF(TRIM(Settings!$B$13&amp;"")="","",IFERROR(TRIM(INDEX($A199:$Z199,MATCH(Settings!$B$13,$A$1:$Z$1,0))&amp;""),"")),15,2)),VALUE(MID(IF(TRIM(Settings!$B$13&amp;"")="","",IFERROR(TRIM(INDEX($A199:$Z199,MATCH(Settings!$B$13,$A$1:$Z$1,0))&amp;""),"")),18,2)))))*1,0))</f>
        <v/>
      </c>
      <c r="AE199" s="34">
        <f>IF(COUNTA($A199:$Z199)=0,"",IF($AB199&lt;&gt;"",$AB199,IF($AC199="","",IFERROR(INDEX('Guest list'!$A$3:$A$252,MATCH($AC199,'Guest list'!$B$3:$B$252,0))&amp;"",""))))</f>
        <v/>
      </c>
      <c r="AF199" s="34">
        <f>IF(COUNTA($A199:$Z199)=0,"",IF($AB199&lt;&gt;"",IF(COUNTIF('Guest list'!$A$3:$A$252,$AB199)&gt;0,"Code","Code not on list"),IF($AE199&lt;&gt;"","Name","No match")))</f>
        <v/>
      </c>
      <c r="AG199" s="34">
        <f>IF($AE199="","",IF(SUMPRODUCT(($AE$2:$AE$301=$AE199)*(($AD$2:$AD$301&gt;$AD199)*1+($AD$2:$AD$301=$AD199)*(ROW($AE$2:$AE$301)&gt;ROW($AE199))))=0,$AE199,""))</f>
        <v/>
      </c>
      <c r="AH199" s="34">
        <f>IF(TRIM(Settings!$B$5&amp;"")="","",IFERROR(TRIM(INDEX($A199:$Z199,MATCH(Settings!$B$5,$A$1:$Z$1,0))&amp;""),""))</f>
        <v/>
      </c>
      <c r="AI199" s="34">
        <f>IF($AH199="","",IF(UPPER($AH199)=UPPER(TRIM(Settings!$B$6&amp;"")),"Yes","No"))</f>
        <v/>
      </c>
      <c r="AJ199" s="34">
        <f>IFERROR(VALUE(IF(TRIM(Settings!$B$7&amp;"")="","",IFERROR(TRIM(INDEX($A199:$Z199,MATCH(Settings!$B$7,$A$1:$Z$1,0))&amp;""),""))),"")</f>
        <v/>
      </c>
      <c r="AK199" s="34">
        <f>IF(TRIM(Settings!$B$10&amp;"")="","",IFERROR(TRIM(INDEX($A199:$Z199,MATCH(Settings!$B$10,$A$1:$Z$1,0))&amp;""),""))</f>
        <v/>
      </c>
      <c r="AL199" s="34">
        <f>IF(TRIM(Settings!$B$9&amp;"")="","",IFERROR(TRIM(INDEX($A199:$Z199,MATCH(Settings!$B$9,$A$1:$Z$1,0))&amp;""),""))</f>
        <v/>
      </c>
      <c r="AM199" s="34">
        <f>IF(TRIM(Settings!$B$11&amp;"")="","",IFERROR(TRIM(INDEX($A199:$Z199,MATCH(Settings!$B$11,$A$1:$Z$1,0))&amp;""),""))</f>
        <v/>
      </c>
      <c r="AN199" s="34">
        <f>IF(TRIM(Settings!$B$12&amp;"")="","",IFERROR(TRIM(INDEX($A199:$Z199,MATCH(Settings!$B$12,$A$1:$Z$1,0))&amp;""),""))</f>
        <v/>
      </c>
      <c r="AO199" s="34">
        <f>IF($AI199="Yes",MAX(1+IF($AK199&lt;&gt;"",1,0),N($AJ199)+IF(UPPER(TRIM(Settings!$B$8&amp;""))="N",1,0)),IF($AI199="No",0,""))</f>
        <v/>
      </c>
    </row>
    <row r="200">
      <c r="AB200" s="34">
        <f>IF(TRIM(Settings!$B$3&amp;"")="","",IFERROR(TRIM(INDEX($A200:$Z200,MATCH(Settings!$B$3,$A$1:$Z$1,0))&amp;""),""))</f>
        <v/>
      </c>
      <c r="AC200" s="34">
        <f>IF(TRIM(Settings!$B$4&amp;"")="","",IFERROR(TRIM(INDEX($A200:$Z200,MATCH(Settings!$B$4,$A$1:$Z$1,0))&amp;""),""))</f>
        <v/>
      </c>
      <c r="AD200" s="35">
        <f>IF(COUNTA($A200:$Z200)=0,0,IFERROR((IF(ISNUMBER(INDEX($A200:$Z200,MATCH(Settings!$B$13,$A$1:$Z$1,0))),INDEX($A200:$Z200,MATCH(Settings!$B$13,$A$1:$Z$1,0)),DATE(VALUE(LEFT(IF(TRIM(Settings!$B$13&amp;"")="","",IFERROR(TRIM(INDEX($A200:$Z200,MATCH(Settings!$B$13,$A$1:$Z$1,0))&amp;""),"")),4)),VALUE(MID(IF(TRIM(Settings!$B$13&amp;"")="","",IFERROR(TRIM(INDEX($A200:$Z200,MATCH(Settings!$B$13,$A$1:$Z$1,0))&amp;""),"")),6,2)),VALUE(MID(IF(TRIM(Settings!$B$13&amp;"")="","",IFERROR(TRIM(INDEX($A200:$Z200,MATCH(Settings!$B$13,$A$1:$Z$1,0))&amp;""),"")),9,2)))+TIME(VALUE(MID(IF(TRIM(Settings!$B$13&amp;"")="","",IFERROR(TRIM(INDEX($A200:$Z200,MATCH(Settings!$B$13,$A$1:$Z$1,0))&amp;""),"")),12,2)),VALUE(MID(IF(TRIM(Settings!$B$13&amp;"")="","",IFERROR(TRIM(INDEX($A200:$Z200,MATCH(Settings!$B$13,$A$1:$Z$1,0))&amp;""),"")),15,2)),VALUE(MID(IF(TRIM(Settings!$B$13&amp;"")="","",IFERROR(TRIM(INDEX($A200:$Z200,MATCH(Settings!$B$13,$A$1:$Z$1,0))&amp;""),"")),18,2)))))*1,0))</f>
        <v/>
      </c>
      <c r="AE200" s="34">
        <f>IF(COUNTA($A200:$Z200)=0,"",IF($AB200&lt;&gt;"",$AB200,IF($AC200="","",IFERROR(INDEX('Guest list'!$A$3:$A$252,MATCH($AC200,'Guest list'!$B$3:$B$252,0))&amp;"",""))))</f>
        <v/>
      </c>
      <c r="AF200" s="34">
        <f>IF(COUNTA($A200:$Z200)=0,"",IF($AB200&lt;&gt;"",IF(COUNTIF('Guest list'!$A$3:$A$252,$AB200)&gt;0,"Code","Code not on list"),IF($AE200&lt;&gt;"","Name","No match")))</f>
        <v/>
      </c>
      <c r="AG200" s="34">
        <f>IF($AE200="","",IF(SUMPRODUCT(($AE$2:$AE$301=$AE200)*(($AD$2:$AD$301&gt;$AD200)*1+($AD$2:$AD$301=$AD200)*(ROW($AE$2:$AE$301)&gt;ROW($AE200))))=0,$AE200,""))</f>
        <v/>
      </c>
      <c r="AH200" s="34">
        <f>IF(TRIM(Settings!$B$5&amp;"")="","",IFERROR(TRIM(INDEX($A200:$Z200,MATCH(Settings!$B$5,$A$1:$Z$1,0))&amp;""),""))</f>
        <v/>
      </c>
      <c r="AI200" s="34">
        <f>IF($AH200="","",IF(UPPER($AH200)=UPPER(TRIM(Settings!$B$6&amp;"")),"Yes","No"))</f>
        <v/>
      </c>
      <c r="AJ200" s="34">
        <f>IFERROR(VALUE(IF(TRIM(Settings!$B$7&amp;"")="","",IFERROR(TRIM(INDEX($A200:$Z200,MATCH(Settings!$B$7,$A$1:$Z$1,0))&amp;""),""))),"")</f>
        <v/>
      </c>
      <c r="AK200" s="34">
        <f>IF(TRIM(Settings!$B$10&amp;"")="","",IFERROR(TRIM(INDEX($A200:$Z200,MATCH(Settings!$B$10,$A$1:$Z$1,0))&amp;""),""))</f>
        <v/>
      </c>
      <c r="AL200" s="34">
        <f>IF(TRIM(Settings!$B$9&amp;"")="","",IFERROR(TRIM(INDEX($A200:$Z200,MATCH(Settings!$B$9,$A$1:$Z$1,0))&amp;""),""))</f>
        <v/>
      </c>
      <c r="AM200" s="34">
        <f>IF(TRIM(Settings!$B$11&amp;"")="","",IFERROR(TRIM(INDEX($A200:$Z200,MATCH(Settings!$B$11,$A$1:$Z$1,0))&amp;""),""))</f>
        <v/>
      </c>
      <c r="AN200" s="34">
        <f>IF(TRIM(Settings!$B$12&amp;"")="","",IFERROR(TRIM(INDEX($A200:$Z200,MATCH(Settings!$B$12,$A$1:$Z$1,0))&amp;""),""))</f>
        <v/>
      </c>
      <c r="AO200" s="34">
        <f>IF($AI200="Yes",MAX(1+IF($AK200&lt;&gt;"",1,0),N($AJ200)+IF(UPPER(TRIM(Settings!$B$8&amp;""))="N",1,0)),IF($AI200="No",0,""))</f>
        <v/>
      </c>
    </row>
    <row r="201">
      <c r="AB201" s="34">
        <f>IF(TRIM(Settings!$B$3&amp;"")="","",IFERROR(TRIM(INDEX($A201:$Z201,MATCH(Settings!$B$3,$A$1:$Z$1,0))&amp;""),""))</f>
        <v/>
      </c>
      <c r="AC201" s="34">
        <f>IF(TRIM(Settings!$B$4&amp;"")="","",IFERROR(TRIM(INDEX($A201:$Z201,MATCH(Settings!$B$4,$A$1:$Z$1,0))&amp;""),""))</f>
        <v/>
      </c>
      <c r="AD201" s="35">
        <f>IF(COUNTA($A201:$Z201)=0,0,IFERROR((IF(ISNUMBER(INDEX($A201:$Z201,MATCH(Settings!$B$13,$A$1:$Z$1,0))),INDEX($A201:$Z201,MATCH(Settings!$B$13,$A$1:$Z$1,0)),DATE(VALUE(LEFT(IF(TRIM(Settings!$B$13&amp;"")="","",IFERROR(TRIM(INDEX($A201:$Z201,MATCH(Settings!$B$13,$A$1:$Z$1,0))&amp;""),"")),4)),VALUE(MID(IF(TRIM(Settings!$B$13&amp;"")="","",IFERROR(TRIM(INDEX($A201:$Z201,MATCH(Settings!$B$13,$A$1:$Z$1,0))&amp;""),"")),6,2)),VALUE(MID(IF(TRIM(Settings!$B$13&amp;"")="","",IFERROR(TRIM(INDEX($A201:$Z201,MATCH(Settings!$B$13,$A$1:$Z$1,0))&amp;""),"")),9,2)))+TIME(VALUE(MID(IF(TRIM(Settings!$B$13&amp;"")="","",IFERROR(TRIM(INDEX($A201:$Z201,MATCH(Settings!$B$13,$A$1:$Z$1,0))&amp;""),"")),12,2)),VALUE(MID(IF(TRIM(Settings!$B$13&amp;"")="","",IFERROR(TRIM(INDEX($A201:$Z201,MATCH(Settings!$B$13,$A$1:$Z$1,0))&amp;""),"")),15,2)),VALUE(MID(IF(TRIM(Settings!$B$13&amp;"")="","",IFERROR(TRIM(INDEX($A201:$Z201,MATCH(Settings!$B$13,$A$1:$Z$1,0))&amp;""),"")),18,2)))))*1,0))</f>
        <v/>
      </c>
      <c r="AE201" s="34">
        <f>IF(COUNTA($A201:$Z201)=0,"",IF($AB201&lt;&gt;"",$AB201,IF($AC201="","",IFERROR(INDEX('Guest list'!$A$3:$A$252,MATCH($AC201,'Guest list'!$B$3:$B$252,0))&amp;"",""))))</f>
        <v/>
      </c>
      <c r="AF201" s="34">
        <f>IF(COUNTA($A201:$Z201)=0,"",IF($AB201&lt;&gt;"",IF(COUNTIF('Guest list'!$A$3:$A$252,$AB201)&gt;0,"Code","Code not on list"),IF($AE201&lt;&gt;"","Name","No match")))</f>
        <v/>
      </c>
      <c r="AG201" s="34">
        <f>IF($AE201="","",IF(SUMPRODUCT(($AE$2:$AE$301=$AE201)*(($AD$2:$AD$301&gt;$AD201)*1+($AD$2:$AD$301=$AD201)*(ROW($AE$2:$AE$301)&gt;ROW($AE201))))=0,$AE201,""))</f>
        <v/>
      </c>
      <c r="AH201" s="34">
        <f>IF(TRIM(Settings!$B$5&amp;"")="","",IFERROR(TRIM(INDEX($A201:$Z201,MATCH(Settings!$B$5,$A$1:$Z$1,0))&amp;""),""))</f>
        <v/>
      </c>
      <c r="AI201" s="34">
        <f>IF($AH201="","",IF(UPPER($AH201)=UPPER(TRIM(Settings!$B$6&amp;"")),"Yes","No"))</f>
        <v/>
      </c>
      <c r="AJ201" s="34">
        <f>IFERROR(VALUE(IF(TRIM(Settings!$B$7&amp;"")="","",IFERROR(TRIM(INDEX($A201:$Z201,MATCH(Settings!$B$7,$A$1:$Z$1,0))&amp;""),""))),"")</f>
        <v/>
      </c>
      <c r="AK201" s="34">
        <f>IF(TRIM(Settings!$B$10&amp;"")="","",IFERROR(TRIM(INDEX($A201:$Z201,MATCH(Settings!$B$10,$A$1:$Z$1,0))&amp;""),""))</f>
        <v/>
      </c>
      <c r="AL201" s="34">
        <f>IF(TRIM(Settings!$B$9&amp;"")="","",IFERROR(TRIM(INDEX($A201:$Z201,MATCH(Settings!$B$9,$A$1:$Z$1,0))&amp;""),""))</f>
        <v/>
      </c>
      <c r="AM201" s="34">
        <f>IF(TRIM(Settings!$B$11&amp;"")="","",IFERROR(TRIM(INDEX($A201:$Z201,MATCH(Settings!$B$11,$A$1:$Z$1,0))&amp;""),""))</f>
        <v/>
      </c>
      <c r="AN201" s="34">
        <f>IF(TRIM(Settings!$B$12&amp;"")="","",IFERROR(TRIM(INDEX($A201:$Z201,MATCH(Settings!$B$12,$A$1:$Z$1,0))&amp;""),""))</f>
        <v/>
      </c>
      <c r="AO201" s="34">
        <f>IF($AI201="Yes",MAX(1+IF($AK201&lt;&gt;"",1,0),N($AJ201)+IF(UPPER(TRIM(Settings!$B$8&amp;""))="N",1,0)),IF($AI201="No",0,""))</f>
        <v/>
      </c>
    </row>
    <row r="202">
      <c r="AB202" s="34">
        <f>IF(TRIM(Settings!$B$3&amp;"")="","",IFERROR(TRIM(INDEX($A202:$Z202,MATCH(Settings!$B$3,$A$1:$Z$1,0))&amp;""),""))</f>
        <v/>
      </c>
      <c r="AC202" s="34">
        <f>IF(TRIM(Settings!$B$4&amp;"")="","",IFERROR(TRIM(INDEX($A202:$Z202,MATCH(Settings!$B$4,$A$1:$Z$1,0))&amp;""),""))</f>
        <v/>
      </c>
      <c r="AD202" s="35">
        <f>IF(COUNTA($A202:$Z202)=0,0,IFERROR((IF(ISNUMBER(INDEX($A202:$Z202,MATCH(Settings!$B$13,$A$1:$Z$1,0))),INDEX($A202:$Z202,MATCH(Settings!$B$13,$A$1:$Z$1,0)),DATE(VALUE(LEFT(IF(TRIM(Settings!$B$13&amp;"")="","",IFERROR(TRIM(INDEX($A202:$Z202,MATCH(Settings!$B$13,$A$1:$Z$1,0))&amp;""),"")),4)),VALUE(MID(IF(TRIM(Settings!$B$13&amp;"")="","",IFERROR(TRIM(INDEX($A202:$Z202,MATCH(Settings!$B$13,$A$1:$Z$1,0))&amp;""),"")),6,2)),VALUE(MID(IF(TRIM(Settings!$B$13&amp;"")="","",IFERROR(TRIM(INDEX($A202:$Z202,MATCH(Settings!$B$13,$A$1:$Z$1,0))&amp;""),"")),9,2)))+TIME(VALUE(MID(IF(TRIM(Settings!$B$13&amp;"")="","",IFERROR(TRIM(INDEX($A202:$Z202,MATCH(Settings!$B$13,$A$1:$Z$1,0))&amp;""),"")),12,2)),VALUE(MID(IF(TRIM(Settings!$B$13&amp;"")="","",IFERROR(TRIM(INDEX($A202:$Z202,MATCH(Settings!$B$13,$A$1:$Z$1,0))&amp;""),"")),15,2)),VALUE(MID(IF(TRIM(Settings!$B$13&amp;"")="","",IFERROR(TRIM(INDEX($A202:$Z202,MATCH(Settings!$B$13,$A$1:$Z$1,0))&amp;""),"")),18,2)))))*1,0))</f>
        <v/>
      </c>
      <c r="AE202" s="34">
        <f>IF(COUNTA($A202:$Z202)=0,"",IF($AB202&lt;&gt;"",$AB202,IF($AC202="","",IFERROR(INDEX('Guest list'!$A$3:$A$252,MATCH($AC202,'Guest list'!$B$3:$B$252,0))&amp;"",""))))</f>
        <v/>
      </c>
      <c r="AF202" s="34">
        <f>IF(COUNTA($A202:$Z202)=0,"",IF($AB202&lt;&gt;"",IF(COUNTIF('Guest list'!$A$3:$A$252,$AB202)&gt;0,"Code","Code not on list"),IF($AE202&lt;&gt;"","Name","No match")))</f>
        <v/>
      </c>
      <c r="AG202" s="34">
        <f>IF($AE202="","",IF(SUMPRODUCT(($AE$2:$AE$301=$AE202)*(($AD$2:$AD$301&gt;$AD202)*1+($AD$2:$AD$301=$AD202)*(ROW($AE$2:$AE$301)&gt;ROW($AE202))))=0,$AE202,""))</f>
        <v/>
      </c>
      <c r="AH202" s="34">
        <f>IF(TRIM(Settings!$B$5&amp;"")="","",IFERROR(TRIM(INDEX($A202:$Z202,MATCH(Settings!$B$5,$A$1:$Z$1,0))&amp;""),""))</f>
        <v/>
      </c>
      <c r="AI202" s="34">
        <f>IF($AH202="","",IF(UPPER($AH202)=UPPER(TRIM(Settings!$B$6&amp;"")),"Yes","No"))</f>
        <v/>
      </c>
      <c r="AJ202" s="34">
        <f>IFERROR(VALUE(IF(TRIM(Settings!$B$7&amp;"")="","",IFERROR(TRIM(INDEX($A202:$Z202,MATCH(Settings!$B$7,$A$1:$Z$1,0))&amp;""),""))),"")</f>
        <v/>
      </c>
      <c r="AK202" s="34">
        <f>IF(TRIM(Settings!$B$10&amp;"")="","",IFERROR(TRIM(INDEX($A202:$Z202,MATCH(Settings!$B$10,$A$1:$Z$1,0))&amp;""),""))</f>
        <v/>
      </c>
      <c r="AL202" s="34">
        <f>IF(TRIM(Settings!$B$9&amp;"")="","",IFERROR(TRIM(INDEX($A202:$Z202,MATCH(Settings!$B$9,$A$1:$Z$1,0))&amp;""),""))</f>
        <v/>
      </c>
      <c r="AM202" s="34">
        <f>IF(TRIM(Settings!$B$11&amp;"")="","",IFERROR(TRIM(INDEX($A202:$Z202,MATCH(Settings!$B$11,$A$1:$Z$1,0))&amp;""),""))</f>
        <v/>
      </c>
      <c r="AN202" s="34">
        <f>IF(TRIM(Settings!$B$12&amp;"")="","",IFERROR(TRIM(INDEX($A202:$Z202,MATCH(Settings!$B$12,$A$1:$Z$1,0))&amp;""),""))</f>
        <v/>
      </c>
      <c r="AO202" s="34">
        <f>IF($AI202="Yes",MAX(1+IF($AK202&lt;&gt;"",1,0),N($AJ202)+IF(UPPER(TRIM(Settings!$B$8&amp;""))="N",1,0)),IF($AI202="No",0,""))</f>
        <v/>
      </c>
    </row>
    <row r="203">
      <c r="AB203" s="34">
        <f>IF(TRIM(Settings!$B$3&amp;"")="","",IFERROR(TRIM(INDEX($A203:$Z203,MATCH(Settings!$B$3,$A$1:$Z$1,0))&amp;""),""))</f>
        <v/>
      </c>
      <c r="AC203" s="34">
        <f>IF(TRIM(Settings!$B$4&amp;"")="","",IFERROR(TRIM(INDEX($A203:$Z203,MATCH(Settings!$B$4,$A$1:$Z$1,0))&amp;""),""))</f>
        <v/>
      </c>
      <c r="AD203" s="35">
        <f>IF(COUNTA($A203:$Z203)=0,0,IFERROR((IF(ISNUMBER(INDEX($A203:$Z203,MATCH(Settings!$B$13,$A$1:$Z$1,0))),INDEX($A203:$Z203,MATCH(Settings!$B$13,$A$1:$Z$1,0)),DATE(VALUE(LEFT(IF(TRIM(Settings!$B$13&amp;"")="","",IFERROR(TRIM(INDEX($A203:$Z203,MATCH(Settings!$B$13,$A$1:$Z$1,0))&amp;""),"")),4)),VALUE(MID(IF(TRIM(Settings!$B$13&amp;"")="","",IFERROR(TRIM(INDEX($A203:$Z203,MATCH(Settings!$B$13,$A$1:$Z$1,0))&amp;""),"")),6,2)),VALUE(MID(IF(TRIM(Settings!$B$13&amp;"")="","",IFERROR(TRIM(INDEX($A203:$Z203,MATCH(Settings!$B$13,$A$1:$Z$1,0))&amp;""),"")),9,2)))+TIME(VALUE(MID(IF(TRIM(Settings!$B$13&amp;"")="","",IFERROR(TRIM(INDEX($A203:$Z203,MATCH(Settings!$B$13,$A$1:$Z$1,0))&amp;""),"")),12,2)),VALUE(MID(IF(TRIM(Settings!$B$13&amp;"")="","",IFERROR(TRIM(INDEX($A203:$Z203,MATCH(Settings!$B$13,$A$1:$Z$1,0))&amp;""),"")),15,2)),VALUE(MID(IF(TRIM(Settings!$B$13&amp;"")="","",IFERROR(TRIM(INDEX($A203:$Z203,MATCH(Settings!$B$13,$A$1:$Z$1,0))&amp;""),"")),18,2)))))*1,0))</f>
        <v/>
      </c>
      <c r="AE203" s="34">
        <f>IF(COUNTA($A203:$Z203)=0,"",IF($AB203&lt;&gt;"",$AB203,IF($AC203="","",IFERROR(INDEX('Guest list'!$A$3:$A$252,MATCH($AC203,'Guest list'!$B$3:$B$252,0))&amp;"",""))))</f>
        <v/>
      </c>
      <c r="AF203" s="34">
        <f>IF(COUNTA($A203:$Z203)=0,"",IF($AB203&lt;&gt;"",IF(COUNTIF('Guest list'!$A$3:$A$252,$AB203)&gt;0,"Code","Code not on list"),IF($AE203&lt;&gt;"","Name","No match")))</f>
        <v/>
      </c>
      <c r="AG203" s="34">
        <f>IF($AE203="","",IF(SUMPRODUCT(($AE$2:$AE$301=$AE203)*(($AD$2:$AD$301&gt;$AD203)*1+($AD$2:$AD$301=$AD203)*(ROW($AE$2:$AE$301)&gt;ROW($AE203))))=0,$AE203,""))</f>
        <v/>
      </c>
      <c r="AH203" s="34">
        <f>IF(TRIM(Settings!$B$5&amp;"")="","",IFERROR(TRIM(INDEX($A203:$Z203,MATCH(Settings!$B$5,$A$1:$Z$1,0))&amp;""),""))</f>
        <v/>
      </c>
      <c r="AI203" s="34">
        <f>IF($AH203="","",IF(UPPER($AH203)=UPPER(TRIM(Settings!$B$6&amp;"")),"Yes","No"))</f>
        <v/>
      </c>
      <c r="AJ203" s="34">
        <f>IFERROR(VALUE(IF(TRIM(Settings!$B$7&amp;"")="","",IFERROR(TRIM(INDEX($A203:$Z203,MATCH(Settings!$B$7,$A$1:$Z$1,0))&amp;""),""))),"")</f>
        <v/>
      </c>
      <c r="AK203" s="34">
        <f>IF(TRIM(Settings!$B$10&amp;"")="","",IFERROR(TRIM(INDEX($A203:$Z203,MATCH(Settings!$B$10,$A$1:$Z$1,0))&amp;""),""))</f>
        <v/>
      </c>
      <c r="AL203" s="34">
        <f>IF(TRIM(Settings!$B$9&amp;"")="","",IFERROR(TRIM(INDEX($A203:$Z203,MATCH(Settings!$B$9,$A$1:$Z$1,0))&amp;""),""))</f>
        <v/>
      </c>
      <c r="AM203" s="34">
        <f>IF(TRIM(Settings!$B$11&amp;"")="","",IFERROR(TRIM(INDEX($A203:$Z203,MATCH(Settings!$B$11,$A$1:$Z$1,0))&amp;""),""))</f>
        <v/>
      </c>
      <c r="AN203" s="34">
        <f>IF(TRIM(Settings!$B$12&amp;"")="","",IFERROR(TRIM(INDEX($A203:$Z203,MATCH(Settings!$B$12,$A$1:$Z$1,0))&amp;""),""))</f>
        <v/>
      </c>
      <c r="AO203" s="34">
        <f>IF($AI203="Yes",MAX(1+IF($AK203&lt;&gt;"",1,0),N($AJ203)+IF(UPPER(TRIM(Settings!$B$8&amp;""))="N",1,0)),IF($AI203="No",0,""))</f>
        <v/>
      </c>
    </row>
    <row r="204">
      <c r="AB204" s="34">
        <f>IF(TRIM(Settings!$B$3&amp;"")="","",IFERROR(TRIM(INDEX($A204:$Z204,MATCH(Settings!$B$3,$A$1:$Z$1,0))&amp;""),""))</f>
        <v/>
      </c>
      <c r="AC204" s="34">
        <f>IF(TRIM(Settings!$B$4&amp;"")="","",IFERROR(TRIM(INDEX($A204:$Z204,MATCH(Settings!$B$4,$A$1:$Z$1,0))&amp;""),""))</f>
        <v/>
      </c>
      <c r="AD204" s="35">
        <f>IF(COUNTA($A204:$Z204)=0,0,IFERROR((IF(ISNUMBER(INDEX($A204:$Z204,MATCH(Settings!$B$13,$A$1:$Z$1,0))),INDEX($A204:$Z204,MATCH(Settings!$B$13,$A$1:$Z$1,0)),DATE(VALUE(LEFT(IF(TRIM(Settings!$B$13&amp;"")="","",IFERROR(TRIM(INDEX($A204:$Z204,MATCH(Settings!$B$13,$A$1:$Z$1,0))&amp;""),"")),4)),VALUE(MID(IF(TRIM(Settings!$B$13&amp;"")="","",IFERROR(TRIM(INDEX($A204:$Z204,MATCH(Settings!$B$13,$A$1:$Z$1,0))&amp;""),"")),6,2)),VALUE(MID(IF(TRIM(Settings!$B$13&amp;"")="","",IFERROR(TRIM(INDEX($A204:$Z204,MATCH(Settings!$B$13,$A$1:$Z$1,0))&amp;""),"")),9,2)))+TIME(VALUE(MID(IF(TRIM(Settings!$B$13&amp;"")="","",IFERROR(TRIM(INDEX($A204:$Z204,MATCH(Settings!$B$13,$A$1:$Z$1,0))&amp;""),"")),12,2)),VALUE(MID(IF(TRIM(Settings!$B$13&amp;"")="","",IFERROR(TRIM(INDEX($A204:$Z204,MATCH(Settings!$B$13,$A$1:$Z$1,0))&amp;""),"")),15,2)),VALUE(MID(IF(TRIM(Settings!$B$13&amp;"")="","",IFERROR(TRIM(INDEX($A204:$Z204,MATCH(Settings!$B$13,$A$1:$Z$1,0))&amp;""),"")),18,2)))))*1,0))</f>
        <v/>
      </c>
      <c r="AE204" s="34">
        <f>IF(COUNTA($A204:$Z204)=0,"",IF($AB204&lt;&gt;"",$AB204,IF($AC204="","",IFERROR(INDEX('Guest list'!$A$3:$A$252,MATCH($AC204,'Guest list'!$B$3:$B$252,0))&amp;"",""))))</f>
        <v/>
      </c>
      <c r="AF204" s="34">
        <f>IF(COUNTA($A204:$Z204)=0,"",IF($AB204&lt;&gt;"",IF(COUNTIF('Guest list'!$A$3:$A$252,$AB204)&gt;0,"Code","Code not on list"),IF($AE204&lt;&gt;"","Name","No match")))</f>
        <v/>
      </c>
      <c r="AG204" s="34">
        <f>IF($AE204="","",IF(SUMPRODUCT(($AE$2:$AE$301=$AE204)*(($AD$2:$AD$301&gt;$AD204)*1+($AD$2:$AD$301=$AD204)*(ROW($AE$2:$AE$301)&gt;ROW($AE204))))=0,$AE204,""))</f>
        <v/>
      </c>
      <c r="AH204" s="34">
        <f>IF(TRIM(Settings!$B$5&amp;"")="","",IFERROR(TRIM(INDEX($A204:$Z204,MATCH(Settings!$B$5,$A$1:$Z$1,0))&amp;""),""))</f>
        <v/>
      </c>
      <c r="AI204" s="34">
        <f>IF($AH204="","",IF(UPPER($AH204)=UPPER(TRIM(Settings!$B$6&amp;"")),"Yes","No"))</f>
        <v/>
      </c>
      <c r="AJ204" s="34">
        <f>IFERROR(VALUE(IF(TRIM(Settings!$B$7&amp;"")="","",IFERROR(TRIM(INDEX($A204:$Z204,MATCH(Settings!$B$7,$A$1:$Z$1,0))&amp;""),""))),"")</f>
        <v/>
      </c>
      <c r="AK204" s="34">
        <f>IF(TRIM(Settings!$B$10&amp;"")="","",IFERROR(TRIM(INDEX($A204:$Z204,MATCH(Settings!$B$10,$A$1:$Z$1,0))&amp;""),""))</f>
        <v/>
      </c>
      <c r="AL204" s="34">
        <f>IF(TRIM(Settings!$B$9&amp;"")="","",IFERROR(TRIM(INDEX($A204:$Z204,MATCH(Settings!$B$9,$A$1:$Z$1,0))&amp;""),""))</f>
        <v/>
      </c>
      <c r="AM204" s="34">
        <f>IF(TRIM(Settings!$B$11&amp;"")="","",IFERROR(TRIM(INDEX($A204:$Z204,MATCH(Settings!$B$11,$A$1:$Z$1,0))&amp;""),""))</f>
        <v/>
      </c>
      <c r="AN204" s="34">
        <f>IF(TRIM(Settings!$B$12&amp;"")="","",IFERROR(TRIM(INDEX($A204:$Z204,MATCH(Settings!$B$12,$A$1:$Z$1,0))&amp;""),""))</f>
        <v/>
      </c>
      <c r="AO204" s="34">
        <f>IF($AI204="Yes",MAX(1+IF($AK204&lt;&gt;"",1,0),N($AJ204)+IF(UPPER(TRIM(Settings!$B$8&amp;""))="N",1,0)),IF($AI204="No",0,""))</f>
        <v/>
      </c>
    </row>
    <row r="205">
      <c r="AB205" s="34">
        <f>IF(TRIM(Settings!$B$3&amp;"")="","",IFERROR(TRIM(INDEX($A205:$Z205,MATCH(Settings!$B$3,$A$1:$Z$1,0))&amp;""),""))</f>
        <v/>
      </c>
      <c r="AC205" s="34">
        <f>IF(TRIM(Settings!$B$4&amp;"")="","",IFERROR(TRIM(INDEX($A205:$Z205,MATCH(Settings!$B$4,$A$1:$Z$1,0))&amp;""),""))</f>
        <v/>
      </c>
      <c r="AD205" s="35">
        <f>IF(COUNTA($A205:$Z205)=0,0,IFERROR((IF(ISNUMBER(INDEX($A205:$Z205,MATCH(Settings!$B$13,$A$1:$Z$1,0))),INDEX($A205:$Z205,MATCH(Settings!$B$13,$A$1:$Z$1,0)),DATE(VALUE(LEFT(IF(TRIM(Settings!$B$13&amp;"")="","",IFERROR(TRIM(INDEX($A205:$Z205,MATCH(Settings!$B$13,$A$1:$Z$1,0))&amp;""),"")),4)),VALUE(MID(IF(TRIM(Settings!$B$13&amp;"")="","",IFERROR(TRIM(INDEX($A205:$Z205,MATCH(Settings!$B$13,$A$1:$Z$1,0))&amp;""),"")),6,2)),VALUE(MID(IF(TRIM(Settings!$B$13&amp;"")="","",IFERROR(TRIM(INDEX($A205:$Z205,MATCH(Settings!$B$13,$A$1:$Z$1,0))&amp;""),"")),9,2)))+TIME(VALUE(MID(IF(TRIM(Settings!$B$13&amp;"")="","",IFERROR(TRIM(INDEX($A205:$Z205,MATCH(Settings!$B$13,$A$1:$Z$1,0))&amp;""),"")),12,2)),VALUE(MID(IF(TRIM(Settings!$B$13&amp;"")="","",IFERROR(TRIM(INDEX($A205:$Z205,MATCH(Settings!$B$13,$A$1:$Z$1,0))&amp;""),"")),15,2)),VALUE(MID(IF(TRIM(Settings!$B$13&amp;"")="","",IFERROR(TRIM(INDEX($A205:$Z205,MATCH(Settings!$B$13,$A$1:$Z$1,0))&amp;""),"")),18,2)))))*1,0))</f>
        <v/>
      </c>
      <c r="AE205" s="34">
        <f>IF(COUNTA($A205:$Z205)=0,"",IF($AB205&lt;&gt;"",$AB205,IF($AC205="","",IFERROR(INDEX('Guest list'!$A$3:$A$252,MATCH($AC205,'Guest list'!$B$3:$B$252,0))&amp;"",""))))</f>
        <v/>
      </c>
      <c r="AF205" s="34">
        <f>IF(COUNTA($A205:$Z205)=0,"",IF($AB205&lt;&gt;"",IF(COUNTIF('Guest list'!$A$3:$A$252,$AB205)&gt;0,"Code","Code not on list"),IF($AE205&lt;&gt;"","Name","No match")))</f>
        <v/>
      </c>
      <c r="AG205" s="34">
        <f>IF($AE205="","",IF(SUMPRODUCT(($AE$2:$AE$301=$AE205)*(($AD$2:$AD$301&gt;$AD205)*1+($AD$2:$AD$301=$AD205)*(ROW($AE$2:$AE$301)&gt;ROW($AE205))))=0,$AE205,""))</f>
        <v/>
      </c>
      <c r="AH205" s="34">
        <f>IF(TRIM(Settings!$B$5&amp;"")="","",IFERROR(TRIM(INDEX($A205:$Z205,MATCH(Settings!$B$5,$A$1:$Z$1,0))&amp;""),""))</f>
        <v/>
      </c>
      <c r="AI205" s="34">
        <f>IF($AH205="","",IF(UPPER($AH205)=UPPER(TRIM(Settings!$B$6&amp;"")),"Yes","No"))</f>
        <v/>
      </c>
      <c r="AJ205" s="34">
        <f>IFERROR(VALUE(IF(TRIM(Settings!$B$7&amp;"")="","",IFERROR(TRIM(INDEX($A205:$Z205,MATCH(Settings!$B$7,$A$1:$Z$1,0))&amp;""),""))),"")</f>
        <v/>
      </c>
      <c r="AK205" s="34">
        <f>IF(TRIM(Settings!$B$10&amp;"")="","",IFERROR(TRIM(INDEX($A205:$Z205,MATCH(Settings!$B$10,$A$1:$Z$1,0))&amp;""),""))</f>
        <v/>
      </c>
      <c r="AL205" s="34">
        <f>IF(TRIM(Settings!$B$9&amp;"")="","",IFERROR(TRIM(INDEX($A205:$Z205,MATCH(Settings!$B$9,$A$1:$Z$1,0))&amp;""),""))</f>
        <v/>
      </c>
      <c r="AM205" s="34">
        <f>IF(TRIM(Settings!$B$11&amp;"")="","",IFERROR(TRIM(INDEX($A205:$Z205,MATCH(Settings!$B$11,$A$1:$Z$1,0))&amp;""),""))</f>
        <v/>
      </c>
      <c r="AN205" s="34">
        <f>IF(TRIM(Settings!$B$12&amp;"")="","",IFERROR(TRIM(INDEX($A205:$Z205,MATCH(Settings!$B$12,$A$1:$Z$1,0))&amp;""),""))</f>
        <v/>
      </c>
      <c r="AO205" s="34">
        <f>IF($AI205="Yes",MAX(1+IF($AK205&lt;&gt;"",1,0),N($AJ205)+IF(UPPER(TRIM(Settings!$B$8&amp;""))="N",1,0)),IF($AI205="No",0,""))</f>
        <v/>
      </c>
    </row>
    <row r="206">
      <c r="AB206" s="34">
        <f>IF(TRIM(Settings!$B$3&amp;"")="","",IFERROR(TRIM(INDEX($A206:$Z206,MATCH(Settings!$B$3,$A$1:$Z$1,0))&amp;""),""))</f>
        <v/>
      </c>
      <c r="AC206" s="34">
        <f>IF(TRIM(Settings!$B$4&amp;"")="","",IFERROR(TRIM(INDEX($A206:$Z206,MATCH(Settings!$B$4,$A$1:$Z$1,0))&amp;""),""))</f>
        <v/>
      </c>
      <c r="AD206" s="35">
        <f>IF(COUNTA($A206:$Z206)=0,0,IFERROR((IF(ISNUMBER(INDEX($A206:$Z206,MATCH(Settings!$B$13,$A$1:$Z$1,0))),INDEX($A206:$Z206,MATCH(Settings!$B$13,$A$1:$Z$1,0)),DATE(VALUE(LEFT(IF(TRIM(Settings!$B$13&amp;"")="","",IFERROR(TRIM(INDEX($A206:$Z206,MATCH(Settings!$B$13,$A$1:$Z$1,0))&amp;""),"")),4)),VALUE(MID(IF(TRIM(Settings!$B$13&amp;"")="","",IFERROR(TRIM(INDEX($A206:$Z206,MATCH(Settings!$B$13,$A$1:$Z$1,0))&amp;""),"")),6,2)),VALUE(MID(IF(TRIM(Settings!$B$13&amp;"")="","",IFERROR(TRIM(INDEX($A206:$Z206,MATCH(Settings!$B$13,$A$1:$Z$1,0))&amp;""),"")),9,2)))+TIME(VALUE(MID(IF(TRIM(Settings!$B$13&amp;"")="","",IFERROR(TRIM(INDEX($A206:$Z206,MATCH(Settings!$B$13,$A$1:$Z$1,0))&amp;""),"")),12,2)),VALUE(MID(IF(TRIM(Settings!$B$13&amp;"")="","",IFERROR(TRIM(INDEX($A206:$Z206,MATCH(Settings!$B$13,$A$1:$Z$1,0))&amp;""),"")),15,2)),VALUE(MID(IF(TRIM(Settings!$B$13&amp;"")="","",IFERROR(TRIM(INDEX($A206:$Z206,MATCH(Settings!$B$13,$A$1:$Z$1,0))&amp;""),"")),18,2)))))*1,0))</f>
        <v/>
      </c>
      <c r="AE206" s="34">
        <f>IF(COUNTA($A206:$Z206)=0,"",IF($AB206&lt;&gt;"",$AB206,IF($AC206="","",IFERROR(INDEX('Guest list'!$A$3:$A$252,MATCH($AC206,'Guest list'!$B$3:$B$252,0))&amp;"",""))))</f>
        <v/>
      </c>
      <c r="AF206" s="34">
        <f>IF(COUNTA($A206:$Z206)=0,"",IF($AB206&lt;&gt;"",IF(COUNTIF('Guest list'!$A$3:$A$252,$AB206)&gt;0,"Code","Code not on list"),IF($AE206&lt;&gt;"","Name","No match")))</f>
        <v/>
      </c>
      <c r="AG206" s="34">
        <f>IF($AE206="","",IF(SUMPRODUCT(($AE$2:$AE$301=$AE206)*(($AD$2:$AD$301&gt;$AD206)*1+($AD$2:$AD$301=$AD206)*(ROW($AE$2:$AE$301)&gt;ROW($AE206))))=0,$AE206,""))</f>
        <v/>
      </c>
      <c r="AH206" s="34">
        <f>IF(TRIM(Settings!$B$5&amp;"")="","",IFERROR(TRIM(INDEX($A206:$Z206,MATCH(Settings!$B$5,$A$1:$Z$1,0))&amp;""),""))</f>
        <v/>
      </c>
      <c r="AI206" s="34">
        <f>IF($AH206="","",IF(UPPER($AH206)=UPPER(TRIM(Settings!$B$6&amp;"")),"Yes","No"))</f>
        <v/>
      </c>
      <c r="AJ206" s="34">
        <f>IFERROR(VALUE(IF(TRIM(Settings!$B$7&amp;"")="","",IFERROR(TRIM(INDEX($A206:$Z206,MATCH(Settings!$B$7,$A$1:$Z$1,0))&amp;""),""))),"")</f>
        <v/>
      </c>
      <c r="AK206" s="34">
        <f>IF(TRIM(Settings!$B$10&amp;"")="","",IFERROR(TRIM(INDEX($A206:$Z206,MATCH(Settings!$B$10,$A$1:$Z$1,0))&amp;""),""))</f>
        <v/>
      </c>
      <c r="AL206" s="34">
        <f>IF(TRIM(Settings!$B$9&amp;"")="","",IFERROR(TRIM(INDEX($A206:$Z206,MATCH(Settings!$B$9,$A$1:$Z$1,0))&amp;""),""))</f>
        <v/>
      </c>
      <c r="AM206" s="34">
        <f>IF(TRIM(Settings!$B$11&amp;"")="","",IFERROR(TRIM(INDEX($A206:$Z206,MATCH(Settings!$B$11,$A$1:$Z$1,0))&amp;""),""))</f>
        <v/>
      </c>
      <c r="AN206" s="34">
        <f>IF(TRIM(Settings!$B$12&amp;"")="","",IFERROR(TRIM(INDEX($A206:$Z206,MATCH(Settings!$B$12,$A$1:$Z$1,0))&amp;""),""))</f>
        <v/>
      </c>
      <c r="AO206" s="34">
        <f>IF($AI206="Yes",MAX(1+IF($AK206&lt;&gt;"",1,0),N($AJ206)+IF(UPPER(TRIM(Settings!$B$8&amp;""))="N",1,0)),IF($AI206="No",0,""))</f>
        <v/>
      </c>
    </row>
    <row r="207">
      <c r="AB207" s="34">
        <f>IF(TRIM(Settings!$B$3&amp;"")="","",IFERROR(TRIM(INDEX($A207:$Z207,MATCH(Settings!$B$3,$A$1:$Z$1,0))&amp;""),""))</f>
        <v/>
      </c>
      <c r="AC207" s="34">
        <f>IF(TRIM(Settings!$B$4&amp;"")="","",IFERROR(TRIM(INDEX($A207:$Z207,MATCH(Settings!$B$4,$A$1:$Z$1,0))&amp;""),""))</f>
        <v/>
      </c>
      <c r="AD207" s="35">
        <f>IF(COUNTA($A207:$Z207)=0,0,IFERROR((IF(ISNUMBER(INDEX($A207:$Z207,MATCH(Settings!$B$13,$A$1:$Z$1,0))),INDEX($A207:$Z207,MATCH(Settings!$B$13,$A$1:$Z$1,0)),DATE(VALUE(LEFT(IF(TRIM(Settings!$B$13&amp;"")="","",IFERROR(TRIM(INDEX($A207:$Z207,MATCH(Settings!$B$13,$A$1:$Z$1,0))&amp;""),"")),4)),VALUE(MID(IF(TRIM(Settings!$B$13&amp;"")="","",IFERROR(TRIM(INDEX($A207:$Z207,MATCH(Settings!$B$13,$A$1:$Z$1,0))&amp;""),"")),6,2)),VALUE(MID(IF(TRIM(Settings!$B$13&amp;"")="","",IFERROR(TRIM(INDEX($A207:$Z207,MATCH(Settings!$B$13,$A$1:$Z$1,0))&amp;""),"")),9,2)))+TIME(VALUE(MID(IF(TRIM(Settings!$B$13&amp;"")="","",IFERROR(TRIM(INDEX($A207:$Z207,MATCH(Settings!$B$13,$A$1:$Z$1,0))&amp;""),"")),12,2)),VALUE(MID(IF(TRIM(Settings!$B$13&amp;"")="","",IFERROR(TRIM(INDEX($A207:$Z207,MATCH(Settings!$B$13,$A$1:$Z$1,0))&amp;""),"")),15,2)),VALUE(MID(IF(TRIM(Settings!$B$13&amp;"")="","",IFERROR(TRIM(INDEX($A207:$Z207,MATCH(Settings!$B$13,$A$1:$Z$1,0))&amp;""),"")),18,2)))))*1,0))</f>
        <v/>
      </c>
      <c r="AE207" s="34">
        <f>IF(COUNTA($A207:$Z207)=0,"",IF($AB207&lt;&gt;"",$AB207,IF($AC207="","",IFERROR(INDEX('Guest list'!$A$3:$A$252,MATCH($AC207,'Guest list'!$B$3:$B$252,0))&amp;"",""))))</f>
        <v/>
      </c>
      <c r="AF207" s="34">
        <f>IF(COUNTA($A207:$Z207)=0,"",IF($AB207&lt;&gt;"",IF(COUNTIF('Guest list'!$A$3:$A$252,$AB207)&gt;0,"Code","Code not on list"),IF($AE207&lt;&gt;"","Name","No match")))</f>
        <v/>
      </c>
      <c r="AG207" s="34">
        <f>IF($AE207="","",IF(SUMPRODUCT(($AE$2:$AE$301=$AE207)*(($AD$2:$AD$301&gt;$AD207)*1+($AD$2:$AD$301=$AD207)*(ROW($AE$2:$AE$301)&gt;ROW($AE207))))=0,$AE207,""))</f>
        <v/>
      </c>
      <c r="AH207" s="34">
        <f>IF(TRIM(Settings!$B$5&amp;"")="","",IFERROR(TRIM(INDEX($A207:$Z207,MATCH(Settings!$B$5,$A$1:$Z$1,0))&amp;""),""))</f>
        <v/>
      </c>
      <c r="AI207" s="34">
        <f>IF($AH207="","",IF(UPPER($AH207)=UPPER(TRIM(Settings!$B$6&amp;"")),"Yes","No"))</f>
        <v/>
      </c>
      <c r="AJ207" s="34">
        <f>IFERROR(VALUE(IF(TRIM(Settings!$B$7&amp;"")="","",IFERROR(TRIM(INDEX($A207:$Z207,MATCH(Settings!$B$7,$A$1:$Z$1,0))&amp;""),""))),"")</f>
        <v/>
      </c>
      <c r="AK207" s="34">
        <f>IF(TRIM(Settings!$B$10&amp;"")="","",IFERROR(TRIM(INDEX($A207:$Z207,MATCH(Settings!$B$10,$A$1:$Z$1,0))&amp;""),""))</f>
        <v/>
      </c>
      <c r="AL207" s="34">
        <f>IF(TRIM(Settings!$B$9&amp;"")="","",IFERROR(TRIM(INDEX($A207:$Z207,MATCH(Settings!$B$9,$A$1:$Z$1,0))&amp;""),""))</f>
        <v/>
      </c>
      <c r="AM207" s="34">
        <f>IF(TRIM(Settings!$B$11&amp;"")="","",IFERROR(TRIM(INDEX($A207:$Z207,MATCH(Settings!$B$11,$A$1:$Z$1,0))&amp;""),""))</f>
        <v/>
      </c>
      <c r="AN207" s="34">
        <f>IF(TRIM(Settings!$B$12&amp;"")="","",IFERROR(TRIM(INDEX($A207:$Z207,MATCH(Settings!$B$12,$A$1:$Z$1,0))&amp;""),""))</f>
        <v/>
      </c>
      <c r="AO207" s="34">
        <f>IF($AI207="Yes",MAX(1+IF($AK207&lt;&gt;"",1,0),N($AJ207)+IF(UPPER(TRIM(Settings!$B$8&amp;""))="N",1,0)),IF($AI207="No",0,""))</f>
        <v/>
      </c>
    </row>
    <row r="208">
      <c r="AB208" s="34">
        <f>IF(TRIM(Settings!$B$3&amp;"")="","",IFERROR(TRIM(INDEX($A208:$Z208,MATCH(Settings!$B$3,$A$1:$Z$1,0))&amp;""),""))</f>
        <v/>
      </c>
      <c r="AC208" s="34">
        <f>IF(TRIM(Settings!$B$4&amp;"")="","",IFERROR(TRIM(INDEX($A208:$Z208,MATCH(Settings!$B$4,$A$1:$Z$1,0))&amp;""),""))</f>
        <v/>
      </c>
      <c r="AD208" s="35">
        <f>IF(COUNTA($A208:$Z208)=0,0,IFERROR((IF(ISNUMBER(INDEX($A208:$Z208,MATCH(Settings!$B$13,$A$1:$Z$1,0))),INDEX($A208:$Z208,MATCH(Settings!$B$13,$A$1:$Z$1,0)),DATE(VALUE(LEFT(IF(TRIM(Settings!$B$13&amp;"")="","",IFERROR(TRIM(INDEX($A208:$Z208,MATCH(Settings!$B$13,$A$1:$Z$1,0))&amp;""),"")),4)),VALUE(MID(IF(TRIM(Settings!$B$13&amp;"")="","",IFERROR(TRIM(INDEX($A208:$Z208,MATCH(Settings!$B$13,$A$1:$Z$1,0))&amp;""),"")),6,2)),VALUE(MID(IF(TRIM(Settings!$B$13&amp;"")="","",IFERROR(TRIM(INDEX($A208:$Z208,MATCH(Settings!$B$13,$A$1:$Z$1,0))&amp;""),"")),9,2)))+TIME(VALUE(MID(IF(TRIM(Settings!$B$13&amp;"")="","",IFERROR(TRIM(INDEX($A208:$Z208,MATCH(Settings!$B$13,$A$1:$Z$1,0))&amp;""),"")),12,2)),VALUE(MID(IF(TRIM(Settings!$B$13&amp;"")="","",IFERROR(TRIM(INDEX($A208:$Z208,MATCH(Settings!$B$13,$A$1:$Z$1,0))&amp;""),"")),15,2)),VALUE(MID(IF(TRIM(Settings!$B$13&amp;"")="","",IFERROR(TRIM(INDEX($A208:$Z208,MATCH(Settings!$B$13,$A$1:$Z$1,0))&amp;""),"")),18,2)))))*1,0))</f>
        <v/>
      </c>
      <c r="AE208" s="34">
        <f>IF(COUNTA($A208:$Z208)=0,"",IF($AB208&lt;&gt;"",$AB208,IF($AC208="","",IFERROR(INDEX('Guest list'!$A$3:$A$252,MATCH($AC208,'Guest list'!$B$3:$B$252,0))&amp;"",""))))</f>
        <v/>
      </c>
      <c r="AF208" s="34">
        <f>IF(COUNTA($A208:$Z208)=0,"",IF($AB208&lt;&gt;"",IF(COUNTIF('Guest list'!$A$3:$A$252,$AB208)&gt;0,"Code","Code not on list"),IF($AE208&lt;&gt;"","Name","No match")))</f>
        <v/>
      </c>
      <c r="AG208" s="34">
        <f>IF($AE208="","",IF(SUMPRODUCT(($AE$2:$AE$301=$AE208)*(($AD$2:$AD$301&gt;$AD208)*1+($AD$2:$AD$301=$AD208)*(ROW($AE$2:$AE$301)&gt;ROW($AE208))))=0,$AE208,""))</f>
        <v/>
      </c>
      <c r="AH208" s="34">
        <f>IF(TRIM(Settings!$B$5&amp;"")="","",IFERROR(TRIM(INDEX($A208:$Z208,MATCH(Settings!$B$5,$A$1:$Z$1,0))&amp;""),""))</f>
        <v/>
      </c>
      <c r="AI208" s="34">
        <f>IF($AH208="","",IF(UPPER($AH208)=UPPER(TRIM(Settings!$B$6&amp;"")),"Yes","No"))</f>
        <v/>
      </c>
      <c r="AJ208" s="34">
        <f>IFERROR(VALUE(IF(TRIM(Settings!$B$7&amp;"")="","",IFERROR(TRIM(INDEX($A208:$Z208,MATCH(Settings!$B$7,$A$1:$Z$1,0))&amp;""),""))),"")</f>
        <v/>
      </c>
      <c r="AK208" s="34">
        <f>IF(TRIM(Settings!$B$10&amp;"")="","",IFERROR(TRIM(INDEX($A208:$Z208,MATCH(Settings!$B$10,$A$1:$Z$1,0))&amp;""),""))</f>
        <v/>
      </c>
      <c r="AL208" s="34">
        <f>IF(TRIM(Settings!$B$9&amp;"")="","",IFERROR(TRIM(INDEX($A208:$Z208,MATCH(Settings!$B$9,$A$1:$Z$1,0))&amp;""),""))</f>
        <v/>
      </c>
      <c r="AM208" s="34">
        <f>IF(TRIM(Settings!$B$11&amp;"")="","",IFERROR(TRIM(INDEX($A208:$Z208,MATCH(Settings!$B$11,$A$1:$Z$1,0))&amp;""),""))</f>
        <v/>
      </c>
      <c r="AN208" s="34">
        <f>IF(TRIM(Settings!$B$12&amp;"")="","",IFERROR(TRIM(INDEX($A208:$Z208,MATCH(Settings!$B$12,$A$1:$Z$1,0))&amp;""),""))</f>
        <v/>
      </c>
      <c r="AO208" s="34">
        <f>IF($AI208="Yes",MAX(1+IF($AK208&lt;&gt;"",1,0),N($AJ208)+IF(UPPER(TRIM(Settings!$B$8&amp;""))="N",1,0)),IF($AI208="No",0,""))</f>
        <v/>
      </c>
    </row>
    <row r="209">
      <c r="AB209" s="34">
        <f>IF(TRIM(Settings!$B$3&amp;"")="","",IFERROR(TRIM(INDEX($A209:$Z209,MATCH(Settings!$B$3,$A$1:$Z$1,0))&amp;""),""))</f>
        <v/>
      </c>
      <c r="AC209" s="34">
        <f>IF(TRIM(Settings!$B$4&amp;"")="","",IFERROR(TRIM(INDEX($A209:$Z209,MATCH(Settings!$B$4,$A$1:$Z$1,0))&amp;""),""))</f>
        <v/>
      </c>
      <c r="AD209" s="35">
        <f>IF(COUNTA($A209:$Z209)=0,0,IFERROR((IF(ISNUMBER(INDEX($A209:$Z209,MATCH(Settings!$B$13,$A$1:$Z$1,0))),INDEX($A209:$Z209,MATCH(Settings!$B$13,$A$1:$Z$1,0)),DATE(VALUE(LEFT(IF(TRIM(Settings!$B$13&amp;"")="","",IFERROR(TRIM(INDEX($A209:$Z209,MATCH(Settings!$B$13,$A$1:$Z$1,0))&amp;""),"")),4)),VALUE(MID(IF(TRIM(Settings!$B$13&amp;"")="","",IFERROR(TRIM(INDEX($A209:$Z209,MATCH(Settings!$B$13,$A$1:$Z$1,0))&amp;""),"")),6,2)),VALUE(MID(IF(TRIM(Settings!$B$13&amp;"")="","",IFERROR(TRIM(INDEX($A209:$Z209,MATCH(Settings!$B$13,$A$1:$Z$1,0))&amp;""),"")),9,2)))+TIME(VALUE(MID(IF(TRIM(Settings!$B$13&amp;"")="","",IFERROR(TRIM(INDEX($A209:$Z209,MATCH(Settings!$B$13,$A$1:$Z$1,0))&amp;""),"")),12,2)),VALUE(MID(IF(TRIM(Settings!$B$13&amp;"")="","",IFERROR(TRIM(INDEX($A209:$Z209,MATCH(Settings!$B$13,$A$1:$Z$1,0))&amp;""),"")),15,2)),VALUE(MID(IF(TRIM(Settings!$B$13&amp;"")="","",IFERROR(TRIM(INDEX($A209:$Z209,MATCH(Settings!$B$13,$A$1:$Z$1,0))&amp;""),"")),18,2)))))*1,0))</f>
        <v/>
      </c>
      <c r="AE209" s="34">
        <f>IF(COUNTA($A209:$Z209)=0,"",IF($AB209&lt;&gt;"",$AB209,IF($AC209="","",IFERROR(INDEX('Guest list'!$A$3:$A$252,MATCH($AC209,'Guest list'!$B$3:$B$252,0))&amp;"",""))))</f>
        <v/>
      </c>
      <c r="AF209" s="34">
        <f>IF(COUNTA($A209:$Z209)=0,"",IF($AB209&lt;&gt;"",IF(COUNTIF('Guest list'!$A$3:$A$252,$AB209)&gt;0,"Code","Code not on list"),IF($AE209&lt;&gt;"","Name","No match")))</f>
        <v/>
      </c>
      <c r="AG209" s="34">
        <f>IF($AE209="","",IF(SUMPRODUCT(($AE$2:$AE$301=$AE209)*(($AD$2:$AD$301&gt;$AD209)*1+($AD$2:$AD$301=$AD209)*(ROW($AE$2:$AE$301)&gt;ROW($AE209))))=0,$AE209,""))</f>
        <v/>
      </c>
      <c r="AH209" s="34">
        <f>IF(TRIM(Settings!$B$5&amp;"")="","",IFERROR(TRIM(INDEX($A209:$Z209,MATCH(Settings!$B$5,$A$1:$Z$1,0))&amp;""),""))</f>
        <v/>
      </c>
      <c r="AI209" s="34">
        <f>IF($AH209="","",IF(UPPER($AH209)=UPPER(TRIM(Settings!$B$6&amp;"")),"Yes","No"))</f>
        <v/>
      </c>
      <c r="AJ209" s="34">
        <f>IFERROR(VALUE(IF(TRIM(Settings!$B$7&amp;"")="","",IFERROR(TRIM(INDEX($A209:$Z209,MATCH(Settings!$B$7,$A$1:$Z$1,0))&amp;""),""))),"")</f>
        <v/>
      </c>
      <c r="AK209" s="34">
        <f>IF(TRIM(Settings!$B$10&amp;"")="","",IFERROR(TRIM(INDEX($A209:$Z209,MATCH(Settings!$B$10,$A$1:$Z$1,0))&amp;""),""))</f>
        <v/>
      </c>
      <c r="AL209" s="34">
        <f>IF(TRIM(Settings!$B$9&amp;"")="","",IFERROR(TRIM(INDEX($A209:$Z209,MATCH(Settings!$B$9,$A$1:$Z$1,0))&amp;""),""))</f>
        <v/>
      </c>
      <c r="AM209" s="34">
        <f>IF(TRIM(Settings!$B$11&amp;"")="","",IFERROR(TRIM(INDEX($A209:$Z209,MATCH(Settings!$B$11,$A$1:$Z$1,0))&amp;""),""))</f>
        <v/>
      </c>
      <c r="AN209" s="34">
        <f>IF(TRIM(Settings!$B$12&amp;"")="","",IFERROR(TRIM(INDEX($A209:$Z209,MATCH(Settings!$B$12,$A$1:$Z$1,0))&amp;""),""))</f>
        <v/>
      </c>
      <c r="AO209" s="34">
        <f>IF($AI209="Yes",MAX(1+IF($AK209&lt;&gt;"",1,0),N($AJ209)+IF(UPPER(TRIM(Settings!$B$8&amp;""))="N",1,0)),IF($AI209="No",0,""))</f>
        <v/>
      </c>
    </row>
    <row r="210">
      <c r="AB210" s="34">
        <f>IF(TRIM(Settings!$B$3&amp;"")="","",IFERROR(TRIM(INDEX($A210:$Z210,MATCH(Settings!$B$3,$A$1:$Z$1,0))&amp;""),""))</f>
        <v/>
      </c>
      <c r="AC210" s="34">
        <f>IF(TRIM(Settings!$B$4&amp;"")="","",IFERROR(TRIM(INDEX($A210:$Z210,MATCH(Settings!$B$4,$A$1:$Z$1,0))&amp;""),""))</f>
        <v/>
      </c>
      <c r="AD210" s="35">
        <f>IF(COUNTA($A210:$Z210)=0,0,IFERROR((IF(ISNUMBER(INDEX($A210:$Z210,MATCH(Settings!$B$13,$A$1:$Z$1,0))),INDEX($A210:$Z210,MATCH(Settings!$B$13,$A$1:$Z$1,0)),DATE(VALUE(LEFT(IF(TRIM(Settings!$B$13&amp;"")="","",IFERROR(TRIM(INDEX($A210:$Z210,MATCH(Settings!$B$13,$A$1:$Z$1,0))&amp;""),"")),4)),VALUE(MID(IF(TRIM(Settings!$B$13&amp;"")="","",IFERROR(TRIM(INDEX($A210:$Z210,MATCH(Settings!$B$13,$A$1:$Z$1,0))&amp;""),"")),6,2)),VALUE(MID(IF(TRIM(Settings!$B$13&amp;"")="","",IFERROR(TRIM(INDEX($A210:$Z210,MATCH(Settings!$B$13,$A$1:$Z$1,0))&amp;""),"")),9,2)))+TIME(VALUE(MID(IF(TRIM(Settings!$B$13&amp;"")="","",IFERROR(TRIM(INDEX($A210:$Z210,MATCH(Settings!$B$13,$A$1:$Z$1,0))&amp;""),"")),12,2)),VALUE(MID(IF(TRIM(Settings!$B$13&amp;"")="","",IFERROR(TRIM(INDEX($A210:$Z210,MATCH(Settings!$B$13,$A$1:$Z$1,0))&amp;""),"")),15,2)),VALUE(MID(IF(TRIM(Settings!$B$13&amp;"")="","",IFERROR(TRIM(INDEX($A210:$Z210,MATCH(Settings!$B$13,$A$1:$Z$1,0))&amp;""),"")),18,2)))))*1,0))</f>
        <v/>
      </c>
      <c r="AE210" s="34">
        <f>IF(COUNTA($A210:$Z210)=0,"",IF($AB210&lt;&gt;"",$AB210,IF($AC210="","",IFERROR(INDEX('Guest list'!$A$3:$A$252,MATCH($AC210,'Guest list'!$B$3:$B$252,0))&amp;"",""))))</f>
        <v/>
      </c>
      <c r="AF210" s="34">
        <f>IF(COUNTA($A210:$Z210)=0,"",IF($AB210&lt;&gt;"",IF(COUNTIF('Guest list'!$A$3:$A$252,$AB210)&gt;0,"Code","Code not on list"),IF($AE210&lt;&gt;"","Name","No match")))</f>
        <v/>
      </c>
      <c r="AG210" s="34">
        <f>IF($AE210="","",IF(SUMPRODUCT(($AE$2:$AE$301=$AE210)*(($AD$2:$AD$301&gt;$AD210)*1+($AD$2:$AD$301=$AD210)*(ROW($AE$2:$AE$301)&gt;ROW($AE210))))=0,$AE210,""))</f>
        <v/>
      </c>
      <c r="AH210" s="34">
        <f>IF(TRIM(Settings!$B$5&amp;"")="","",IFERROR(TRIM(INDEX($A210:$Z210,MATCH(Settings!$B$5,$A$1:$Z$1,0))&amp;""),""))</f>
        <v/>
      </c>
      <c r="AI210" s="34">
        <f>IF($AH210="","",IF(UPPER($AH210)=UPPER(TRIM(Settings!$B$6&amp;"")),"Yes","No"))</f>
        <v/>
      </c>
      <c r="AJ210" s="34">
        <f>IFERROR(VALUE(IF(TRIM(Settings!$B$7&amp;"")="","",IFERROR(TRIM(INDEX($A210:$Z210,MATCH(Settings!$B$7,$A$1:$Z$1,0))&amp;""),""))),"")</f>
        <v/>
      </c>
      <c r="AK210" s="34">
        <f>IF(TRIM(Settings!$B$10&amp;"")="","",IFERROR(TRIM(INDEX($A210:$Z210,MATCH(Settings!$B$10,$A$1:$Z$1,0))&amp;""),""))</f>
        <v/>
      </c>
      <c r="AL210" s="34">
        <f>IF(TRIM(Settings!$B$9&amp;"")="","",IFERROR(TRIM(INDEX($A210:$Z210,MATCH(Settings!$B$9,$A$1:$Z$1,0))&amp;""),""))</f>
        <v/>
      </c>
      <c r="AM210" s="34">
        <f>IF(TRIM(Settings!$B$11&amp;"")="","",IFERROR(TRIM(INDEX($A210:$Z210,MATCH(Settings!$B$11,$A$1:$Z$1,0))&amp;""),""))</f>
        <v/>
      </c>
      <c r="AN210" s="34">
        <f>IF(TRIM(Settings!$B$12&amp;"")="","",IFERROR(TRIM(INDEX($A210:$Z210,MATCH(Settings!$B$12,$A$1:$Z$1,0))&amp;""),""))</f>
        <v/>
      </c>
      <c r="AO210" s="34">
        <f>IF($AI210="Yes",MAX(1+IF($AK210&lt;&gt;"",1,0),N($AJ210)+IF(UPPER(TRIM(Settings!$B$8&amp;""))="N",1,0)),IF($AI210="No",0,""))</f>
        <v/>
      </c>
    </row>
    <row r="211">
      <c r="AB211" s="34">
        <f>IF(TRIM(Settings!$B$3&amp;"")="","",IFERROR(TRIM(INDEX($A211:$Z211,MATCH(Settings!$B$3,$A$1:$Z$1,0))&amp;""),""))</f>
        <v/>
      </c>
      <c r="AC211" s="34">
        <f>IF(TRIM(Settings!$B$4&amp;"")="","",IFERROR(TRIM(INDEX($A211:$Z211,MATCH(Settings!$B$4,$A$1:$Z$1,0))&amp;""),""))</f>
        <v/>
      </c>
      <c r="AD211" s="35">
        <f>IF(COUNTA($A211:$Z211)=0,0,IFERROR((IF(ISNUMBER(INDEX($A211:$Z211,MATCH(Settings!$B$13,$A$1:$Z$1,0))),INDEX($A211:$Z211,MATCH(Settings!$B$13,$A$1:$Z$1,0)),DATE(VALUE(LEFT(IF(TRIM(Settings!$B$13&amp;"")="","",IFERROR(TRIM(INDEX($A211:$Z211,MATCH(Settings!$B$13,$A$1:$Z$1,0))&amp;""),"")),4)),VALUE(MID(IF(TRIM(Settings!$B$13&amp;"")="","",IFERROR(TRIM(INDEX($A211:$Z211,MATCH(Settings!$B$13,$A$1:$Z$1,0))&amp;""),"")),6,2)),VALUE(MID(IF(TRIM(Settings!$B$13&amp;"")="","",IFERROR(TRIM(INDEX($A211:$Z211,MATCH(Settings!$B$13,$A$1:$Z$1,0))&amp;""),"")),9,2)))+TIME(VALUE(MID(IF(TRIM(Settings!$B$13&amp;"")="","",IFERROR(TRIM(INDEX($A211:$Z211,MATCH(Settings!$B$13,$A$1:$Z$1,0))&amp;""),"")),12,2)),VALUE(MID(IF(TRIM(Settings!$B$13&amp;"")="","",IFERROR(TRIM(INDEX($A211:$Z211,MATCH(Settings!$B$13,$A$1:$Z$1,0))&amp;""),"")),15,2)),VALUE(MID(IF(TRIM(Settings!$B$13&amp;"")="","",IFERROR(TRIM(INDEX($A211:$Z211,MATCH(Settings!$B$13,$A$1:$Z$1,0))&amp;""),"")),18,2)))))*1,0))</f>
        <v/>
      </c>
      <c r="AE211" s="34">
        <f>IF(COUNTA($A211:$Z211)=0,"",IF($AB211&lt;&gt;"",$AB211,IF($AC211="","",IFERROR(INDEX('Guest list'!$A$3:$A$252,MATCH($AC211,'Guest list'!$B$3:$B$252,0))&amp;"",""))))</f>
        <v/>
      </c>
      <c r="AF211" s="34">
        <f>IF(COUNTA($A211:$Z211)=0,"",IF($AB211&lt;&gt;"",IF(COUNTIF('Guest list'!$A$3:$A$252,$AB211)&gt;0,"Code","Code not on list"),IF($AE211&lt;&gt;"","Name","No match")))</f>
        <v/>
      </c>
      <c r="AG211" s="34">
        <f>IF($AE211="","",IF(SUMPRODUCT(($AE$2:$AE$301=$AE211)*(($AD$2:$AD$301&gt;$AD211)*1+($AD$2:$AD$301=$AD211)*(ROW($AE$2:$AE$301)&gt;ROW($AE211))))=0,$AE211,""))</f>
        <v/>
      </c>
      <c r="AH211" s="34">
        <f>IF(TRIM(Settings!$B$5&amp;"")="","",IFERROR(TRIM(INDEX($A211:$Z211,MATCH(Settings!$B$5,$A$1:$Z$1,0))&amp;""),""))</f>
        <v/>
      </c>
      <c r="AI211" s="34">
        <f>IF($AH211="","",IF(UPPER($AH211)=UPPER(TRIM(Settings!$B$6&amp;"")),"Yes","No"))</f>
        <v/>
      </c>
      <c r="AJ211" s="34">
        <f>IFERROR(VALUE(IF(TRIM(Settings!$B$7&amp;"")="","",IFERROR(TRIM(INDEX($A211:$Z211,MATCH(Settings!$B$7,$A$1:$Z$1,0))&amp;""),""))),"")</f>
        <v/>
      </c>
      <c r="AK211" s="34">
        <f>IF(TRIM(Settings!$B$10&amp;"")="","",IFERROR(TRIM(INDEX($A211:$Z211,MATCH(Settings!$B$10,$A$1:$Z$1,0))&amp;""),""))</f>
        <v/>
      </c>
      <c r="AL211" s="34">
        <f>IF(TRIM(Settings!$B$9&amp;"")="","",IFERROR(TRIM(INDEX($A211:$Z211,MATCH(Settings!$B$9,$A$1:$Z$1,0))&amp;""),""))</f>
        <v/>
      </c>
      <c r="AM211" s="34">
        <f>IF(TRIM(Settings!$B$11&amp;"")="","",IFERROR(TRIM(INDEX($A211:$Z211,MATCH(Settings!$B$11,$A$1:$Z$1,0))&amp;""),""))</f>
        <v/>
      </c>
      <c r="AN211" s="34">
        <f>IF(TRIM(Settings!$B$12&amp;"")="","",IFERROR(TRIM(INDEX($A211:$Z211,MATCH(Settings!$B$12,$A$1:$Z$1,0))&amp;""),""))</f>
        <v/>
      </c>
      <c r="AO211" s="34">
        <f>IF($AI211="Yes",MAX(1+IF($AK211&lt;&gt;"",1,0),N($AJ211)+IF(UPPER(TRIM(Settings!$B$8&amp;""))="N",1,0)),IF($AI211="No",0,""))</f>
        <v/>
      </c>
    </row>
    <row r="212">
      <c r="AB212" s="34">
        <f>IF(TRIM(Settings!$B$3&amp;"")="","",IFERROR(TRIM(INDEX($A212:$Z212,MATCH(Settings!$B$3,$A$1:$Z$1,0))&amp;""),""))</f>
        <v/>
      </c>
      <c r="AC212" s="34">
        <f>IF(TRIM(Settings!$B$4&amp;"")="","",IFERROR(TRIM(INDEX($A212:$Z212,MATCH(Settings!$B$4,$A$1:$Z$1,0))&amp;""),""))</f>
        <v/>
      </c>
      <c r="AD212" s="35">
        <f>IF(COUNTA($A212:$Z212)=0,0,IFERROR((IF(ISNUMBER(INDEX($A212:$Z212,MATCH(Settings!$B$13,$A$1:$Z$1,0))),INDEX($A212:$Z212,MATCH(Settings!$B$13,$A$1:$Z$1,0)),DATE(VALUE(LEFT(IF(TRIM(Settings!$B$13&amp;"")="","",IFERROR(TRIM(INDEX($A212:$Z212,MATCH(Settings!$B$13,$A$1:$Z$1,0))&amp;""),"")),4)),VALUE(MID(IF(TRIM(Settings!$B$13&amp;"")="","",IFERROR(TRIM(INDEX($A212:$Z212,MATCH(Settings!$B$13,$A$1:$Z$1,0))&amp;""),"")),6,2)),VALUE(MID(IF(TRIM(Settings!$B$13&amp;"")="","",IFERROR(TRIM(INDEX($A212:$Z212,MATCH(Settings!$B$13,$A$1:$Z$1,0))&amp;""),"")),9,2)))+TIME(VALUE(MID(IF(TRIM(Settings!$B$13&amp;"")="","",IFERROR(TRIM(INDEX($A212:$Z212,MATCH(Settings!$B$13,$A$1:$Z$1,0))&amp;""),"")),12,2)),VALUE(MID(IF(TRIM(Settings!$B$13&amp;"")="","",IFERROR(TRIM(INDEX($A212:$Z212,MATCH(Settings!$B$13,$A$1:$Z$1,0))&amp;""),"")),15,2)),VALUE(MID(IF(TRIM(Settings!$B$13&amp;"")="","",IFERROR(TRIM(INDEX($A212:$Z212,MATCH(Settings!$B$13,$A$1:$Z$1,0))&amp;""),"")),18,2)))))*1,0))</f>
        <v/>
      </c>
      <c r="AE212" s="34">
        <f>IF(COUNTA($A212:$Z212)=0,"",IF($AB212&lt;&gt;"",$AB212,IF($AC212="","",IFERROR(INDEX('Guest list'!$A$3:$A$252,MATCH($AC212,'Guest list'!$B$3:$B$252,0))&amp;"",""))))</f>
        <v/>
      </c>
      <c r="AF212" s="34">
        <f>IF(COUNTA($A212:$Z212)=0,"",IF($AB212&lt;&gt;"",IF(COUNTIF('Guest list'!$A$3:$A$252,$AB212)&gt;0,"Code","Code not on list"),IF($AE212&lt;&gt;"","Name","No match")))</f>
        <v/>
      </c>
      <c r="AG212" s="34">
        <f>IF($AE212="","",IF(SUMPRODUCT(($AE$2:$AE$301=$AE212)*(($AD$2:$AD$301&gt;$AD212)*1+($AD$2:$AD$301=$AD212)*(ROW($AE$2:$AE$301)&gt;ROW($AE212))))=0,$AE212,""))</f>
        <v/>
      </c>
      <c r="AH212" s="34">
        <f>IF(TRIM(Settings!$B$5&amp;"")="","",IFERROR(TRIM(INDEX($A212:$Z212,MATCH(Settings!$B$5,$A$1:$Z$1,0))&amp;""),""))</f>
        <v/>
      </c>
      <c r="AI212" s="34">
        <f>IF($AH212="","",IF(UPPER($AH212)=UPPER(TRIM(Settings!$B$6&amp;"")),"Yes","No"))</f>
        <v/>
      </c>
      <c r="AJ212" s="34">
        <f>IFERROR(VALUE(IF(TRIM(Settings!$B$7&amp;"")="","",IFERROR(TRIM(INDEX($A212:$Z212,MATCH(Settings!$B$7,$A$1:$Z$1,0))&amp;""),""))),"")</f>
        <v/>
      </c>
      <c r="AK212" s="34">
        <f>IF(TRIM(Settings!$B$10&amp;"")="","",IFERROR(TRIM(INDEX($A212:$Z212,MATCH(Settings!$B$10,$A$1:$Z$1,0))&amp;""),""))</f>
        <v/>
      </c>
      <c r="AL212" s="34">
        <f>IF(TRIM(Settings!$B$9&amp;"")="","",IFERROR(TRIM(INDEX($A212:$Z212,MATCH(Settings!$B$9,$A$1:$Z$1,0))&amp;""),""))</f>
        <v/>
      </c>
      <c r="AM212" s="34">
        <f>IF(TRIM(Settings!$B$11&amp;"")="","",IFERROR(TRIM(INDEX($A212:$Z212,MATCH(Settings!$B$11,$A$1:$Z$1,0))&amp;""),""))</f>
        <v/>
      </c>
      <c r="AN212" s="34">
        <f>IF(TRIM(Settings!$B$12&amp;"")="","",IFERROR(TRIM(INDEX($A212:$Z212,MATCH(Settings!$B$12,$A$1:$Z$1,0))&amp;""),""))</f>
        <v/>
      </c>
      <c r="AO212" s="34">
        <f>IF($AI212="Yes",MAX(1+IF($AK212&lt;&gt;"",1,0),N($AJ212)+IF(UPPER(TRIM(Settings!$B$8&amp;""))="N",1,0)),IF($AI212="No",0,""))</f>
        <v/>
      </c>
    </row>
    <row r="213">
      <c r="AB213" s="34">
        <f>IF(TRIM(Settings!$B$3&amp;"")="","",IFERROR(TRIM(INDEX($A213:$Z213,MATCH(Settings!$B$3,$A$1:$Z$1,0))&amp;""),""))</f>
        <v/>
      </c>
      <c r="AC213" s="34">
        <f>IF(TRIM(Settings!$B$4&amp;"")="","",IFERROR(TRIM(INDEX($A213:$Z213,MATCH(Settings!$B$4,$A$1:$Z$1,0))&amp;""),""))</f>
        <v/>
      </c>
      <c r="AD213" s="35">
        <f>IF(COUNTA($A213:$Z213)=0,0,IFERROR((IF(ISNUMBER(INDEX($A213:$Z213,MATCH(Settings!$B$13,$A$1:$Z$1,0))),INDEX($A213:$Z213,MATCH(Settings!$B$13,$A$1:$Z$1,0)),DATE(VALUE(LEFT(IF(TRIM(Settings!$B$13&amp;"")="","",IFERROR(TRIM(INDEX($A213:$Z213,MATCH(Settings!$B$13,$A$1:$Z$1,0))&amp;""),"")),4)),VALUE(MID(IF(TRIM(Settings!$B$13&amp;"")="","",IFERROR(TRIM(INDEX($A213:$Z213,MATCH(Settings!$B$13,$A$1:$Z$1,0))&amp;""),"")),6,2)),VALUE(MID(IF(TRIM(Settings!$B$13&amp;"")="","",IFERROR(TRIM(INDEX($A213:$Z213,MATCH(Settings!$B$13,$A$1:$Z$1,0))&amp;""),"")),9,2)))+TIME(VALUE(MID(IF(TRIM(Settings!$B$13&amp;"")="","",IFERROR(TRIM(INDEX($A213:$Z213,MATCH(Settings!$B$13,$A$1:$Z$1,0))&amp;""),"")),12,2)),VALUE(MID(IF(TRIM(Settings!$B$13&amp;"")="","",IFERROR(TRIM(INDEX($A213:$Z213,MATCH(Settings!$B$13,$A$1:$Z$1,0))&amp;""),"")),15,2)),VALUE(MID(IF(TRIM(Settings!$B$13&amp;"")="","",IFERROR(TRIM(INDEX($A213:$Z213,MATCH(Settings!$B$13,$A$1:$Z$1,0))&amp;""),"")),18,2)))))*1,0))</f>
        <v/>
      </c>
      <c r="AE213" s="34">
        <f>IF(COUNTA($A213:$Z213)=0,"",IF($AB213&lt;&gt;"",$AB213,IF($AC213="","",IFERROR(INDEX('Guest list'!$A$3:$A$252,MATCH($AC213,'Guest list'!$B$3:$B$252,0))&amp;"",""))))</f>
        <v/>
      </c>
      <c r="AF213" s="34">
        <f>IF(COUNTA($A213:$Z213)=0,"",IF($AB213&lt;&gt;"",IF(COUNTIF('Guest list'!$A$3:$A$252,$AB213)&gt;0,"Code","Code not on list"),IF($AE213&lt;&gt;"","Name","No match")))</f>
        <v/>
      </c>
      <c r="AG213" s="34">
        <f>IF($AE213="","",IF(SUMPRODUCT(($AE$2:$AE$301=$AE213)*(($AD$2:$AD$301&gt;$AD213)*1+($AD$2:$AD$301=$AD213)*(ROW($AE$2:$AE$301)&gt;ROW($AE213))))=0,$AE213,""))</f>
        <v/>
      </c>
      <c r="AH213" s="34">
        <f>IF(TRIM(Settings!$B$5&amp;"")="","",IFERROR(TRIM(INDEX($A213:$Z213,MATCH(Settings!$B$5,$A$1:$Z$1,0))&amp;""),""))</f>
        <v/>
      </c>
      <c r="AI213" s="34">
        <f>IF($AH213="","",IF(UPPER($AH213)=UPPER(TRIM(Settings!$B$6&amp;"")),"Yes","No"))</f>
        <v/>
      </c>
      <c r="AJ213" s="34">
        <f>IFERROR(VALUE(IF(TRIM(Settings!$B$7&amp;"")="","",IFERROR(TRIM(INDEX($A213:$Z213,MATCH(Settings!$B$7,$A$1:$Z$1,0))&amp;""),""))),"")</f>
        <v/>
      </c>
      <c r="AK213" s="34">
        <f>IF(TRIM(Settings!$B$10&amp;"")="","",IFERROR(TRIM(INDEX($A213:$Z213,MATCH(Settings!$B$10,$A$1:$Z$1,0))&amp;""),""))</f>
        <v/>
      </c>
      <c r="AL213" s="34">
        <f>IF(TRIM(Settings!$B$9&amp;"")="","",IFERROR(TRIM(INDEX($A213:$Z213,MATCH(Settings!$B$9,$A$1:$Z$1,0))&amp;""),""))</f>
        <v/>
      </c>
      <c r="AM213" s="34">
        <f>IF(TRIM(Settings!$B$11&amp;"")="","",IFERROR(TRIM(INDEX($A213:$Z213,MATCH(Settings!$B$11,$A$1:$Z$1,0))&amp;""),""))</f>
        <v/>
      </c>
      <c r="AN213" s="34">
        <f>IF(TRIM(Settings!$B$12&amp;"")="","",IFERROR(TRIM(INDEX($A213:$Z213,MATCH(Settings!$B$12,$A$1:$Z$1,0))&amp;""),""))</f>
        <v/>
      </c>
      <c r="AO213" s="34">
        <f>IF($AI213="Yes",MAX(1+IF($AK213&lt;&gt;"",1,0),N($AJ213)+IF(UPPER(TRIM(Settings!$B$8&amp;""))="N",1,0)),IF($AI213="No",0,""))</f>
        <v/>
      </c>
    </row>
    <row r="214">
      <c r="AB214" s="34">
        <f>IF(TRIM(Settings!$B$3&amp;"")="","",IFERROR(TRIM(INDEX($A214:$Z214,MATCH(Settings!$B$3,$A$1:$Z$1,0))&amp;""),""))</f>
        <v/>
      </c>
      <c r="AC214" s="34">
        <f>IF(TRIM(Settings!$B$4&amp;"")="","",IFERROR(TRIM(INDEX($A214:$Z214,MATCH(Settings!$B$4,$A$1:$Z$1,0))&amp;""),""))</f>
        <v/>
      </c>
      <c r="AD214" s="35">
        <f>IF(COUNTA($A214:$Z214)=0,0,IFERROR((IF(ISNUMBER(INDEX($A214:$Z214,MATCH(Settings!$B$13,$A$1:$Z$1,0))),INDEX($A214:$Z214,MATCH(Settings!$B$13,$A$1:$Z$1,0)),DATE(VALUE(LEFT(IF(TRIM(Settings!$B$13&amp;"")="","",IFERROR(TRIM(INDEX($A214:$Z214,MATCH(Settings!$B$13,$A$1:$Z$1,0))&amp;""),"")),4)),VALUE(MID(IF(TRIM(Settings!$B$13&amp;"")="","",IFERROR(TRIM(INDEX($A214:$Z214,MATCH(Settings!$B$13,$A$1:$Z$1,0))&amp;""),"")),6,2)),VALUE(MID(IF(TRIM(Settings!$B$13&amp;"")="","",IFERROR(TRIM(INDEX($A214:$Z214,MATCH(Settings!$B$13,$A$1:$Z$1,0))&amp;""),"")),9,2)))+TIME(VALUE(MID(IF(TRIM(Settings!$B$13&amp;"")="","",IFERROR(TRIM(INDEX($A214:$Z214,MATCH(Settings!$B$13,$A$1:$Z$1,0))&amp;""),"")),12,2)),VALUE(MID(IF(TRIM(Settings!$B$13&amp;"")="","",IFERROR(TRIM(INDEX($A214:$Z214,MATCH(Settings!$B$13,$A$1:$Z$1,0))&amp;""),"")),15,2)),VALUE(MID(IF(TRIM(Settings!$B$13&amp;"")="","",IFERROR(TRIM(INDEX($A214:$Z214,MATCH(Settings!$B$13,$A$1:$Z$1,0))&amp;""),"")),18,2)))))*1,0))</f>
        <v/>
      </c>
      <c r="AE214" s="34">
        <f>IF(COUNTA($A214:$Z214)=0,"",IF($AB214&lt;&gt;"",$AB214,IF($AC214="","",IFERROR(INDEX('Guest list'!$A$3:$A$252,MATCH($AC214,'Guest list'!$B$3:$B$252,0))&amp;"",""))))</f>
        <v/>
      </c>
      <c r="AF214" s="34">
        <f>IF(COUNTA($A214:$Z214)=0,"",IF($AB214&lt;&gt;"",IF(COUNTIF('Guest list'!$A$3:$A$252,$AB214)&gt;0,"Code","Code not on list"),IF($AE214&lt;&gt;"","Name","No match")))</f>
        <v/>
      </c>
      <c r="AG214" s="34">
        <f>IF($AE214="","",IF(SUMPRODUCT(($AE$2:$AE$301=$AE214)*(($AD$2:$AD$301&gt;$AD214)*1+($AD$2:$AD$301=$AD214)*(ROW($AE$2:$AE$301)&gt;ROW($AE214))))=0,$AE214,""))</f>
        <v/>
      </c>
      <c r="AH214" s="34">
        <f>IF(TRIM(Settings!$B$5&amp;"")="","",IFERROR(TRIM(INDEX($A214:$Z214,MATCH(Settings!$B$5,$A$1:$Z$1,0))&amp;""),""))</f>
        <v/>
      </c>
      <c r="AI214" s="34">
        <f>IF($AH214="","",IF(UPPER($AH214)=UPPER(TRIM(Settings!$B$6&amp;"")),"Yes","No"))</f>
        <v/>
      </c>
      <c r="AJ214" s="34">
        <f>IFERROR(VALUE(IF(TRIM(Settings!$B$7&amp;"")="","",IFERROR(TRIM(INDEX($A214:$Z214,MATCH(Settings!$B$7,$A$1:$Z$1,0))&amp;""),""))),"")</f>
        <v/>
      </c>
      <c r="AK214" s="34">
        <f>IF(TRIM(Settings!$B$10&amp;"")="","",IFERROR(TRIM(INDEX($A214:$Z214,MATCH(Settings!$B$10,$A$1:$Z$1,0))&amp;""),""))</f>
        <v/>
      </c>
      <c r="AL214" s="34">
        <f>IF(TRIM(Settings!$B$9&amp;"")="","",IFERROR(TRIM(INDEX($A214:$Z214,MATCH(Settings!$B$9,$A$1:$Z$1,0))&amp;""),""))</f>
        <v/>
      </c>
      <c r="AM214" s="34">
        <f>IF(TRIM(Settings!$B$11&amp;"")="","",IFERROR(TRIM(INDEX($A214:$Z214,MATCH(Settings!$B$11,$A$1:$Z$1,0))&amp;""),""))</f>
        <v/>
      </c>
      <c r="AN214" s="34">
        <f>IF(TRIM(Settings!$B$12&amp;"")="","",IFERROR(TRIM(INDEX($A214:$Z214,MATCH(Settings!$B$12,$A$1:$Z$1,0))&amp;""),""))</f>
        <v/>
      </c>
      <c r="AO214" s="34">
        <f>IF($AI214="Yes",MAX(1+IF($AK214&lt;&gt;"",1,0),N($AJ214)+IF(UPPER(TRIM(Settings!$B$8&amp;""))="N",1,0)),IF($AI214="No",0,""))</f>
        <v/>
      </c>
    </row>
    <row r="215">
      <c r="AB215" s="34">
        <f>IF(TRIM(Settings!$B$3&amp;"")="","",IFERROR(TRIM(INDEX($A215:$Z215,MATCH(Settings!$B$3,$A$1:$Z$1,0))&amp;""),""))</f>
        <v/>
      </c>
      <c r="AC215" s="34">
        <f>IF(TRIM(Settings!$B$4&amp;"")="","",IFERROR(TRIM(INDEX($A215:$Z215,MATCH(Settings!$B$4,$A$1:$Z$1,0))&amp;""),""))</f>
        <v/>
      </c>
      <c r="AD215" s="35">
        <f>IF(COUNTA($A215:$Z215)=0,0,IFERROR((IF(ISNUMBER(INDEX($A215:$Z215,MATCH(Settings!$B$13,$A$1:$Z$1,0))),INDEX($A215:$Z215,MATCH(Settings!$B$13,$A$1:$Z$1,0)),DATE(VALUE(LEFT(IF(TRIM(Settings!$B$13&amp;"")="","",IFERROR(TRIM(INDEX($A215:$Z215,MATCH(Settings!$B$13,$A$1:$Z$1,0))&amp;""),"")),4)),VALUE(MID(IF(TRIM(Settings!$B$13&amp;"")="","",IFERROR(TRIM(INDEX($A215:$Z215,MATCH(Settings!$B$13,$A$1:$Z$1,0))&amp;""),"")),6,2)),VALUE(MID(IF(TRIM(Settings!$B$13&amp;"")="","",IFERROR(TRIM(INDEX($A215:$Z215,MATCH(Settings!$B$13,$A$1:$Z$1,0))&amp;""),"")),9,2)))+TIME(VALUE(MID(IF(TRIM(Settings!$B$13&amp;"")="","",IFERROR(TRIM(INDEX($A215:$Z215,MATCH(Settings!$B$13,$A$1:$Z$1,0))&amp;""),"")),12,2)),VALUE(MID(IF(TRIM(Settings!$B$13&amp;"")="","",IFERROR(TRIM(INDEX($A215:$Z215,MATCH(Settings!$B$13,$A$1:$Z$1,0))&amp;""),"")),15,2)),VALUE(MID(IF(TRIM(Settings!$B$13&amp;"")="","",IFERROR(TRIM(INDEX($A215:$Z215,MATCH(Settings!$B$13,$A$1:$Z$1,0))&amp;""),"")),18,2)))))*1,0))</f>
        <v/>
      </c>
      <c r="AE215" s="34">
        <f>IF(COUNTA($A215:$Z215)=0,"",IF($AB215&lt;&gt;"",$AB215,IF($AC215="","",IFERROR(INDEX('Guest list'!$A$3:$A$252,MATCH($AC215,'Guest list'!$B$3:$B$252,0))&amp;"",""))))</f>
        <v/>
      </c>
      <c r="AF215" s="34">
        <f>IF(COUNTA($A215:$Z215)=0,"",IF($AB215&lt;&gt;"",IF(COUNTIF('Guest list'!$A$3:$A$252,$AB215)&gt;0,"Code","Code not on list"),IF($AE215&lt;&gt;"","Name","No match")))</f>
        <v/>
      </c>
      <c r="AG215" s="34">
        <f>IF($AE215="","",IF(SUMPRODUCT(($AE$2:$AE$301=$AE215)*(($AD$2:$AD$301&gt;$AD215)*1+($AD$2:$AD$301=$AD215)*(ROW($AE$2:$AE$301)&gt;ROW($AE215))))=0,$AE215,""))</f>
        <v/>
      </c>
      <c r="AH215" s="34">
        <f>IF(TRIM(Settings!$B$5&amp;"")="","",IFERROR(TRIM(INDEX($A215:$Z215,MATCH(Settings!$B$5,$A$1:$Z$1,0))&amp;""),""))</f>
        <v/>
      </c>
      <c r="AI215" s="34">
        <f>IF($AH215="","",IF(UPPER($AH215)=UPPER(TRIM(Settings!$B$6&amp;"")),"Yes","No"))</f>
        <v/>
      </c>
      <c r="AJ215" s="34">
        <f>IFERROR(VALUE(IF(TRIM(Settings!$B$7&amp;"")="","",IFERROR(TRIM(INDEX($A215:$Z215,MATCH(Settings!$B$7,$A$1:$Z$1,0))&amp;""),""))),"")</f>
        <v/>
      </c>
      <c r="AK215" s="34">
        <f>IF(TRIM(Settings!$B$10&amp;"")="","",IFERROR(TRIM(INDEX($A215:$Z215,MATCH(Settings!$B$10,$A$1:$Z$1,0))&amp;""),""))</f>
        <v/>
      </c>
      <c r="AL215" s="34">
        <f>IF(TRIM(Settings!$B$9&amp;"")="","",IFERROR(TRIM(INDEX($A215:$Z215,MATCH(Settings!$B$9,$A$1:$Z$1,0))&amp;""),""))</f>
        <v/>
      </c>
      <c r="AM215" s="34">
        <f>IF(TRIM(Settings!$B$11&amp;"")="","",IFERROR(TRIM(INDEX($A215:$Z215,MATCH(Settings!$B$11,$A$1:$Z$1,0))&amp;""),""))</f>
        <v/>
      </c>
      <c r="AN215" s="34">
        <f>IF(TRIM(Settings!$B$12&amp;"")="","",IFERROR(TRIM(INDEX($A215:$Z215,MATCH(Settings!$B$12,$A$1:$Z$1,0))&amp;""),""))</f>
        <v/>
      </c>
      <c r="AO215" s="34">
        <f>IF($AI215="Yes",MAX(1+IF($AK215&lt;&gt;"",1,0),N($AJ215)+IF(UPPER(TRIM(Settings!$B$8&amp;""))="N",1,0)),IF($AI215="No",0,""))</f>
        <v/>
      </c>
    </row>
    <row r="216">
      <c r="AB216" s="34">
        <f>IF(TRIM(Settings!$B$3&amp;"")="","",IFERROR(TRIM(INDEX($A216:$Z216,MATCH(Settings!$B$3,$A$1:$Z$1,0))&amp;""),""))</f>
        <v/>
      </c>
      <c r="AC216" s="34">
        <f>IF(TRIM(Settings!$B$4&amp;"")="","",IFERROR(TRIM(INDEX($A216:$Z216,MATCH(Settings!$B$4,$A$1:$Z$1,0))&amp;""),""))</f>
        <v/>
      </c>
      <c r="AD216" s="35">
        <f>IF(COUNTA($A216:$Z216)=0,0,IFERROR((IF(ISNUMBER(INDEX($A216:$Z216,MATCH(Settings!$B$13,$A$1:$Z$1,0))),INDEX($A216:$Z216,MATCH(Settings!$B$13,$A$1:$Z$1,0)),DATE(VALUE(LEFT(IF(TRIM(Settings!$B$13&amp;"")="","",IFERROR(TRIM(INDEX($A216:$Z216,MATCH(Settings!$B$13,$A$1:$Z$1,0))&amp;""),"")),4)),VALUE(MID(IF(TRIM(Settings!$B$13&amp;"")="","",IFERROR(TRIM(INDEX($A216:$Z216,MATCH(Settings!$B$13,$A$1:$Z$1,0))&amp;""),"")),6,2)),VALUE(MID(IF(TRIM(Settings!$B$13&amp;"")="","",IFERROR(TRIM(INDEX($A216:$Z216,MATCH(Settings!$B$13,$A$1:$Z$1,0))&amp;""),"")),9,2)))+TIME(VALUE(MID(IF(TRIM(Settings!$B$13&amp;"")="","",IFERROR(TRIM(INDEX($A216:$Z216,MATCH(Settings!$B$13,$A$1:$Z$1,0))&amp;""),"")),12,2)),VALUE(MID(IF(TRIM(Settings!$B$13&amp;"")="","",IFERROR(TRIM(INDEX($A216:$Z216,MATCH(Settings!$B$13,$A$1:$Z$1,0))&amp;""),"")),15,2)),VALUE(MID(IF(TRIM(Settings!$B$13&amp;"")="","",IFERROR(TRIM(INDEX($A216:$Z216,MATCH(Settings!$B$13,$A$1:$Z$1,0))&amp;""),"")),18,2)))))*1,0))</f>
        <v/>
      </c>
      <c r="AE216" s="34">
        <f>IF(COUNTA($A216:$Z216)=0,"",IF($AB216&lt;&gt;"",$AB216,IF($AC216="","",IFERROR(INDEX('Guest list'!$A$3:$A$252,MATCH($AC216,'Guest list'!$B$3:$B$252,0))&amp;"",""))))</f>
        <v/>
      </c>
      <c r="AF216" s="34">
        <f>IF(COUNTA($A216:$Z216)=0,"",IF($AB216&lt;&gt;"",IF(COUNTIF('Guest list'!$A$3:$A$252,$AB216)&gt;0,"Code","Code not on list"),IF($AE216&lt;&gt;"","Name","No match")))</f>
        <v/>
      </c>
      <c r="AG216" s="34">
        <f>IF($AE216="","",IF(SUMPRODUCT(($AE$2:$AE$301=$AE216)*(($AD$2:$AD$301&gt;$AD216)*1+($AD$2:$AD$301=$AD216)*(ROW($AE$2:$AE$301)&gt;ROW($AE216))))=0,$AE216,""))</f>
        <v/>
      </c>
      <c r="AH216" s="34">
        <f>IF(TRIM(Settings!$B$5&amp;"")="","",IFERROR(TRIM(INDEX($A216:$Z216,MATCH(Settings!$B$5,$A$1:$Z$1,0))&amp;""),""))</f>
        <v/>
      </c>
      <c r="AI216" s="34">
        <f>IF($AH216="","",IF(UPPER($AH216)=UPPER(TRIM(Settings!$B$6&amp;"")),"Yes","No"))</f>
        <v/>
      </c>
      <c r="AJ216" s="34">
        <f>IFERROR(VALUE(IF(TRIM(Settings!$B$7&amp;"")="","",IFERROR(TRIM(INDEX($A216:$Z216,MATCH(Settings!$B$7,$A$1:$Z$1,0))&amp;""),""))),"")</f>
        <v/>
      </c>
      <c r="AK216" s="34">
        <f>IF(TRIM(Settings!$B$10&amp;"")="","",IFERROR(TRIM(INDEX($A216:$Z216,MATCH(Settings!$B$10,$A$1:$Z$1,0))&amp;""),""))</f>
        <v/>
      </c>
      <c r="AL216" s="34">
        <f>IF(TRIM(Settings!$B$9&amp;"")="","",IFERROR(TRIM(INDEX($A216:$Z216,MATCH(Settings!$B$9,$A$1:$Z$1,0))&amp;""),""))</f>
        <v/>
      </c>
      <c r="AM216" s="34">
        <f>IF(TRIM(Settings!$B$11&amp;"")="","",IFERROR(TRIM(INDEX($A216:$Z216,MATCH(Settings!$B$11,$A$1:$Z$1,0))&amp;""),""))</f>
        <v/>
      </c>
      <c r="AN216" s="34">
        <f>IF(TRIM(Settings!$B$12&amp;"")="","",IFERROR(TRIM(INDEX($A216:$Z216,MATCH(Settings!$B$12,$A$1:$Z$1,0))&amp;""),""))</f>
        <v/>
      </c>
      <c r="AO216" s="34">
        <f>IF($AI216="Yes",MAX(1+IF($AK216&lt;&gt;"",1,0),N($AJ216)+IF(UPPER(TRIM(Settings!$B$8&amp;""))="N",1,0)),IF($AI216="No",0,""))</f>
        <v/>
      </c>
    </row>
    <row r="217">
      <c r="AB217" s="34">
        <f>IF(TRIM(Settings!$B$3&amp;"")="","",IFERROR(TRIM(INDEX($A217:$Z217,MATCH(Settings!$B$3,$A$1:$Z$1,0))&amp;""),""))</f>
        <v/>
      </c>
      <c r="AC217" s="34">
        <f>IF(TRIM(Settings!$B$4&amp;"")="","",IFERROR(TRIM(INDEX($A217:$Z217,MATCH(Settings!$B$4,$A$1:$Z$1,0))&amp;""),""))</f>
        <v/>
      </c>
      <c r="AD217" s="35">
        <f>IF(COUNTA($A217:$Z217)=0,0,IFERROR((IF(ISNUMBER(INDEX($A217:$Z217,MATCH(Settings!$B$13,$A$1:$Z$1,0))),INDEX($A217:$Z217,MATCH(Settings!$B$13,$A$1:$Z$1,0)),DATE(VALUE(LEFT(IF(TRIM(Settings!$B$13&amp;"")="","",IFERROR(TRIM(INDEX($A217:$Z217,MATCH(Settings!$B$13,$A$1:$Z$1,0))&amp;""),"")),4)),VALUE(MID(IF(TRIM(Settings!$B$13&amp;"")="","",IFERROR(TRIM(INDEX($A217:$Z217,MATCH(Settings!$B$13,$A$1:$Z$1,0))&amp;""),"")),6,2)),VALUE(MID(IF(TRIM(Settings!$B$13&amp;"")="","",IFERROR(TRIM(INDEX($A217:$Z217,MATCH(Settings!$B$13,$A$1:$Z$1,0))&amp;""),"")),9,2)))+TIME(VALUE(MID(IF(TRIM(Settings!$B$13&amp;"")="","",IFERROR(TRIM(INDEX($A217:$Z217,MATCH(Settings!$B$13,$A$1:$Z$1,0))&amp;""),"")),12,2)),VALUE(MID(IF(TRIM(Settings!$B$13&amp;"")="","",IFERROR(TRIM(INDEX($A217:$Z217,MATCH(Settings!$B$13,$A$1:$Z$1,0))&amp;""),"")),15,2)),VALUE(MID(IF(TRIM(Settings!$B$13&amp;"")="","",IFERROR(TRIM(INDEX($A217:$Z217,MATCH(Settings!$B$13,$A$1:$Z$1,0))&amp;""),"")),18,2)))))*1,0))</f>
        <v/>
      </c>
      <c r="AE217" s="34">
        <f>IF(COUNTA($A217:$Z217)=0,"",IF($AB217&lt;&gt;"",$AB217,IF($AC217="","",IFERROR(INDEX('Guest list'!$A$3:$A$252,MATCH($AC217,'Guest list'!$B$3:$B$252,0))&amp;"",""))))</f>
        <v/>
      </c>
      <c r="AF217" s="34">
        <f>IF(COUNTA($A217:$Z217)=0,"",IF($AB217&lt;&gt;"",IF(COUNTIF('Guest list'!$A$3:$A$252,$AB217)&gt;0,"Code","Code not on list"),IF($AE217&lt;&gt;"","Name","No match")))</f>
        <v/>
      </c>
      <c r="AG217" s="34">
        <f>IF($AE217="","",IF(SUMPRODUCT(($AE$2:$AE$301=$AE217)*(($AD$2:$AD$301&gt;$AD217)*1+($AD$2:$AD$301=$AD217)*(ROW($AE$2:$AE$301)&gt;ROW($AE217))))=0,$AE217,""))</f>
        <v/>
      </c>
      <c r="AH217" s="34">
        <f>IF(TRIM(Settings!$B$5&amp;"")="","",IFERROR(TRIM(INDEX($A217:$Z217,MATCH(Settings!$B$5,$A$1:$Z$1,0))&amp;""),""))</f>
        <v/>
      </c>
      <c r="AI217" s="34">
        <f>IF($AH217="","",IF(UPPER($AH217)=UPPER(TRIM(Settings!$B$6&amp;"")),"Yes","No"))</f>
        <v/>
      </c>
      <c r="AJ217" s="34">
        <f>IFERROR(VALUE(IF(TRIM(Settings!$B$7&amp;"")="","",IFERROR(TRIM(INDEX($A217:$Z217,MATCH(Settings!$B$7,$A$1:$Z$1,0))&amp;""),""))),"")</f>
        <v/>
      </c>
      <c r="AK217" s="34">
        <f>IF(TRIM(Settings!$B$10&amp;"")="","",IFERROR(TRIM(INDEX($A217:$Z217,MATCH(Settings!$B$10,$A$1:$Z$1,0))&amp;""),""))</f>
        <v/>
      </c>
      <c r="AL217" s="34">
        <f>IF(TRIM(Settings!$B$9&amp;"")="","",IFERROR(TRIM(INDEX($A217:$Z217,MATCH(Settings!$B$9,$A$1:$Z$1,0))&amp;""),""))</f>
        <v/>
      </c>
      <c r="AM217" s="34">
        <f>IF(TRIM(Settings!$B$11&amp;"")="","",IFERROR(TRIM(INDEX($A217:$Z217,MATCH(Settings!$B$11,$A$1:$Z$1,0))&amp;""),""))</f>
        <v/>
      </c>
      <c r="AN217" s="34">
        <f>IF(TRIM(Settings!$B$12&amp;"")="","",IFERROR(TRIM(INDEX($A217:$Z217,MATCH(Settings!$B$12,$A$1:$Z$1,0))&amp;""),""))</f>
        <v/>
      </c>
      <c r="AO217" s="34">
        <f>IF($AI217="Yes",MAX(1+IF($AK217&lt;&gt;"",1,0),N($AJ217)+IF(UPPER(TRIM(Settings!$B$8&amp;""))="N",1,0)),IF($AI217="No",0,""))</f>
        <v/>
      </c>
    </row>
    <row r="218">
      <c r="AB218" s="34">
        <f>IF(TRIM(Settings!$B$3&amp;"")="","",IFERROR(TRIM(INDEX($A218:$Z218,MATCH(Settings!$B$3,$A$1:$Z$1,0))&amp;""),""))</f>
        <v/>
      </c>
      <c r="AC218" s="34">
        <f>IF(TRIM(Settings!$B$4&amp;"")="","",IFERROR(TRIM(INDEX($A218:$Z218,MATCH(Settings!$B$4,$A$1:$Z$1,0))&amp;""),""))</f>
        <v/>
      </c>
      <c r="AD218" s="35">
        <f>IF(COUNTA($A218:$Z218)=0,0,IFERROR((IF(ISNUMBER(INDEX($A218:$Z218,MATCH(Settings!$B$13,$A$1:$Z$1,0))),INDEX($A218:$Z218,MATCH(Settings!$B$13,$A$1:$Z$1,0)),DATE(VALUE(LEFT(IF(TRIM(Settings!$B$13&amp;"")="","",IFERROR(TRIM(INDEX($A218:$Z218,MATCH(Settings!$B$13,$A$1:$Z$1,0))&amp;""),"")),4)),VALUE(MID(IF(TRIM(Settings!$B$13&amp;"")="","",IFERROR(TRIM(INDEX($A218:$Z218,MATCH(Settings!$B$13,$A$1:$Z$1,0))&amp;""),"")),6,2)),VALUE(MID(IF(TRIM(Settings!$B$13&amp;"")="","",IFERROR(TRIM(INDEX($A218:$Z218,MATCH(Settings!$B$13,$A$1:$Z$1,0))&amp;""),"")),9,2)))+TIME(VALUE(MID(IF(TRIM(Settings!$B$13&amp;"")="","",IFERROR(TRIM(INDEX($A218:$Z218,MATCH(Settings!$B$13,$A$1:$Z$1,0))&amp;""),"")),12,2)),VALUE(MID(IF(TRIM(Settings!$B$13&amp;"")="","",IFERROR(TRIM(INDEX($A218:$Z218,MATCH(Settings!$B$13,$A$1:$Z$1,0))&amp;""),"")),15,2)),VALUE(MID(IF(TRIM(Settings!$B$13&amp;"")="","",IFERROR(TRIM(INDEX($A218:$Z218,MATCH(Settings!$B$13,$A$1:$Z$1,0))&amp;""),"")),18,2)))))*1,0))</f>
        <v/>
      </c>
      <c r="AE218" s="34">
        <f>IF(COUNTA($A218:$Z218)=0,"",IF($AB218&lt;&gt;"",$AB218,IF($AC218="","",IFERROR(INDEX('Guest list'!$A$3:$A$252,MATCH($AC218,'Guest list'!$B$3:$B$252,0))&amp;"",""))))</f>
        <v/>
      </c>
      <c r="AF218" s="34">
        <f>IF(COUNTA($A218:$Z218)=0,"",IF($AB218&lt;&gt;"",IF(COUNTIF('Guest list'!$A$3:$A$252,$AB218)&gt;0,"Code","Code not on list"),IF($AE218&lt;&gt;"","Name","No match")))</f>
        <v/>
      </c>
      <c r="AG218" s="34">
        <f>IF($AE218="","",IF(SUMPRODUCT(($AE$2:$AE$301=$AE218)*(($AD$2:$AD$301&gt;$AD218)*1+($AD$2:$AD$301=$AD218)*(ROW($AE$2:$AE$301)&gt;ROW($AE218))))=0,$AE218,""))</f>
        <v/>
      </c>
      <c r="AH218" s="34">
        <f>IF(TRIM(Settings!$B$5&amp;"")="","",IFERROR(TRIM(INDEX($A218:$Z218,MATCH(Settings!$B$5,$A$1:$Z$1,0))&amp;""),""))</f>
        <v/>
      </c>
      <c r="AI218" s="34">
        <f>IF($AH218="","",IF(UPPER($AH218)=UPPER(TRIM(Settings!$B$6&amp;"")),"Yes","No"))</f>
        <v/>
      </c>
      <c r="AJ218" s="34">
        <f>IFERROR(VALUE(IF(TRIM(Settings!$B$7&amp;"")="","",IFERROR(TRIM(INDEX($A218:$Z218,MATCH(Settings!$B$7,$A$1:$Z$1,0))&amp;""),""))),"")</f>
        <v/>
      </c>
      <c r="AK218" s="34">
        <f>IF(TRIM(Settings!$B$10&amp;"")="","",IFERROR(TRIM(INDEX($A218:$Z218,MATCH(Settings!$B$10,$A$1:$Z$1,0))&amp;""),""))</f>
        <v/>
      </c>
      <c r="AL218" s="34">
        <f>IF(TRIM(Settings!$B$9&amp;"")="","",IFERROR(TRIM(INDEX($A218:$Z218,MATCH(Settings!$B$9,$A$1:$Z$1,0))&amp;""),""))</f>
        <v/>
      </c>
      <c r="AM218" s="34">
        <f>IF(TRIM(Settings!$B$11&amp;"")="","",IFERROR(TRIM(INDEX($A218:$Z218,MATCH(Settings!$B$11,$A$1:$Z$1,0))&amp;""),""))</f>
        <v/>
      </c>
      <c r="AN218" s="34">
        <f>IF(TRIM(Settings!$B$12&amp;"")="","",IFERROR(TRIM(INDEX($A218:$Z218,MATCH(Settings!$B$12,$A$1:$Z$1,0))&amp;""),""))</f>
        <v/>
      </c>
      <c r="AO218" s="34">
        <f>IF($AI218="Yes",MAX(1+IF($AK218&lt;&gt;"",1,0),N($AJ218)+IF(UPPER(TRIM(Settings!$B$8&amp;""))="N",1,0)),IF($AI218="No",0,""))</f>
        <v/>
      </c>
    </row>
    <row r="219">
      <c r="AB219" s="34">
        <f>IF(TRIM(Settings!$B$3&amp;"")="","",IFERROR(TRIM(INDEX($A219:$Z219,MATCH(Settings!$B$3,$A$1:$Z$1,0))&amp;""),""))</f>
        <v/>
      </c>
      <c r="AC219" s="34">
        <f>IF(TRIM(Settings!$B$4&amp;"")="","",IFERROR(TRIM(INDEX($A219:$Z219,MATCH(Settings!$B$4,$A$1:$Z$1,0))&amp;""),""))</f>
        <v/>
      </c>
      <c r="AD219" s="35">
        <f>IF(COUNTA($A219:$Z219)=0,0,IFERROR((IF(ISNUMBER(INDEX($A219:$Z219,MATCH(Settings!$B$13,$A$1:$Z$1,0))),INDEX($A219:$Z219,MATCH(Settings!$B$13,$A$1:$Z$1,0)),DATE(VALUE(LEFT(IF(TRIM(Settings!$B$13&amp;"")="","",IFERROR(TRIM(INDEX($A219:$Z219,MATCH(Settings!$B$13,$A$1:$Z$1,0))&amp;""),"")),4)),VALUE(MID(IF(TRIM(Settings!$B$13&amp;"")="","",IFERROR(TRIM(INDEX($A219:$Z219,MATCH(Settings!$B$13,$A$1:$Z$1,0))&amp;""),"")),6,2)),VALUE(MID(IF(TRIM(Settings!$B$13&amp;"")="","",IFERROR(TRIM(INDEX($A219:$Z219,MATCH(Settings!$B$13,$A$1:$Z$1,0))&amp;""),"")),9,2)))+TIME(VALUE(MID(IF(TRIM(Settings!$B$13&amp;"")="","",IFERROR(TRIM(INDEX($A219:$Z219,MATCH(Settings!$B$13,$A$1:$Z$1,0))&amp;""),"")),12,2)),VALUE(MID(IF(TRIM(Settings!$B$13&amp;"")="","",IFERROR(TRIM(INDEX($A219:$Z219,MATCH(Settings!$B$13,$A$1:$Z$1,0))&amp;""),"")),15,2)),VALUE(MID(IF(TRIM(Settings!$B$13&amp;"")="","",IFERROR(TRIM(INDEX($A219:$Z219,MATCH(Settings!$B$13,$A$1:$Z$1,0))&amp;""),"")),18,2)))))*1,0))</f>
        <v/>
      </c>
      <c r="AE219" s="34">
        <f>IF(COUNTA($A219:$Z219)=0,"",IF($AB219&lt;&gt;"",$AB219,IF($AC219="","",IFERROR(INDEX('Guest list'!$A$3:$A$252,MATCH($AC219,'Guest list'!$B$3:$B$252,0))&amp;"",""))))</f>
        <v/>
      </c>
      <c r="AF219" s="34">
        <f>IF(COUNTA($A219:$Z219)=0,"",IF($AB219&lt;&gt;"",IF(COUNTIF('Guest list'!$A$3:$A$252,$AB219)&gt;0,"Code","Code not on list"),IF($AE219&lt;&gt;"","Name","No match")))</f>
        <v/>
      </c>
      <c r="AG219" s="34">
        <f>IF($AE219="","",IF(SUMPRODUCT(($AE$2:$AE$301=$AE219)*(($AD$2:$AD$301&gt;$AD219)*1+($AD$2:$AD$301=$AD219)*(ROW($AE$2:$AE$301)&gt;ROW($AE219))))=0,$AE219,""))</f>
        <v/>
      </c>
      <c r="AH219" s="34">
        <f>IF(TRIM(Settings!$B$5&amp;"")="","",IFERROR(TRIM(INDEX($A219:$Z219,MATCH(Settings!$B$5,$A$1:$Z$1,0))&amp;""),""))</f>
        <v/>
      </c>
      <c r="AI219" s="34">
        <f>IF($AH219="","",IF(UPPER($AH219)=UPPER(TRIM(Settings!$B$6&amp;"")),"Yes","No"))</f>
        <v/>
      </c>
      <c r="AJ219" s="34">
        <f>IFERROR(VALUE(IF(TRIM(Settings!$B$7&amp;"")="","",IFERROR(TRIM(INDEX($A219:$Z219,MATCH(Settings!$B$7,$A$1:$Z$1,0))&amp;""),""))),"")</f>
        <v/>
      </c>
      <c r="AK219" s="34">
        <f>IF(TRIM(Settings!$B$10&amp;"")="","",IFERROR(TRIM(INDEX($A219:$Z219,MATCH(Settings!$B$10,$A$1:$Z$1,0))&amp;""),""))</f>
        <v/>
      </c>
      <c r="AL219" s="34">
        <f>IF(TRIM(Settings!$B$9&amp;"")="","",IFERROR(TRIM(INDEX($A219:$Z219,MATCH(Settings!$B$9,$A$1:$Z$1,0))&amp;""),""))</f>
        <v/>
      </c>
      <c r="AM219" s="34">
        <f>IF(TRIM(Settings!$B$11&amp;"")="","",IFERROR(TRIM(INDEX($A219:$Z219,MATCH(Settings!$B$11,$A$1:$Z$1,0))&amp;""),""))</f>
        <v/>
      </c>
      <c r="AN219" s="34">
        <f>IF(TRIM(Settings!$B$12&amp;"")="","",IFERROR(TRIM(INDEX($A219:$Z219,MATCH(Settings!$B$12,$A$1:$Z$1,0))&amp;""),""))</f>
        <v/>
      </c>
      <c r="AO219" s="34">
        <f>IF($AI219="Yes",MAX(1+IF($AK219&lt;&gt;"",1,0),N($AJ219)+IF(UPPER(TRIM(Settings!$B$8&amp;""))="N",1,0)),IF($AI219="No",0,""))</f>
        <v/>
      </c>
    </row>
    <row r="220">
      <c r="AB220" s="34">
        <f>IF(TRIM(Settings!$B$3&amp;"")="","",IFERROR(TRIM(INDEX($A220:$Z220,MATCH(Settings!$B$3,$A$1:$Z$1,0))&amp;""),""))</f>
        <v/>
      </c>
      <c r="AC220" s="34">
        <f>IF(TRIM(Settings!$B$4&amp;"")="","",IFERROR(TRIM(INDEX($A220:$Z220,MATCH(Settings!$B$4,$A$1:$Z$1,0))&amp;""),""))</f>
        <v/>
      </c>
      <c r="AD220" s="35">
        <f>IF(COUNTA($A220:$Z220)=0,0,IFERROR((IF(ISNUMBER(INDEX($A220:$Z220,MATCH(Settings!$B$13,$A$1:$Z$1,0))),INDEX($A220:$Z220,MATCH(Settings!$B$13,$A$1:$Z$1,0)),DATE(VALUE(LEFT(IF(TRIM(Settings!$B$13&amp;"")="","",IFERROR(TRIM(INDEX($A220:$Z220,MATCH(Settings!$B$13,$A$1:$Z$1,0))&amp;""),"")),4)),VALUE(MID(IF(TRIM(Settings!$B$13&amp;"")="","",IFERROR(TRIM(INDEX($A220:$Z220,MATCH(Settings!$B$13,$A$1:$Z$1,0))&amp;""),"")),6,2)),VALUE(MID(IF(TRIM(Settings!$B$13&amp;"")="","",IFERROR(TRIM(INDEX($A220:$Z220,MATCH(Settings!$B$13,$A$1:$Z$1,0))&amp;""),"")),9,2)))+TIME(VALUE(MID(IF(TRIM(Settings!$B$13&amp;"")="","",IFERROR(TRIM(INDEX($A220:$Z220,MATCH(Settings!$B$13,$A$1:$Z$1,0))&amp;""),"")),12,2)),VALUE(MID(IF(TRIM(Settings!$B$13&amp;"")="","",IFERROR(TRIM(INDEX($A220:$Z220,MATCH(Settings!$B$13,$A$1:$Z$1,0))&amp;""),"")),15,2)),VALUE(MID(IF(TRIM(Settings!$B$13&amp;"")="","",IFERROR(TRIM(INDEX($A220:$Z220,MATCH(Settings!$B$13,$A$1:$Z$1,0))&amp;""),"")),18,2)))))*1,0))</f>
        <v/>
      </c>
      <c r="AE220" s="34">
        <f>IF(COUNTA($A220:$Z220)=0,"",IF($AB220&lt;&gt;"",$AB220,IF($AC220="","",IFERROR(INDEX('Guest list'!$A$3:$A$252,MATCH($AC220,'Guest list'!$B$3:$B$252,0))&amp;"",""))))</f>
        <v/>
      </c>
      <c r="AF220" s="34">
        <f>IF(COUNTA($A220:$Z220)=0,"",IF($AB220&lt;&gt;"",IF(COUNTIF('Guest list'!$A$3:$A$252,$AB220)&gt;0,"Code","Code not on list"),IF($AE220&lt;&gt;"","Name","No match")))</f>
        <v/>
      </c>
      <c r="AG220" s="34">
        <f>IF($AE220="","",IF(SUMPRODUCT(($AE$2:$AE$301=$AE220)*(($AD$2:$AD$301&gt;$AD220)*1+($AD$2:$AD$301=$AD220)*(ROW($AE$2:$AE$301)&gt;ROW($AE220))))=0,$AE220,""))</f>
        <v/>
      </c>
      <c r="AH220" s="34">
        <f>IF(TRIM(Settings!$B$5&amp;"")="","",IFERROR(TRIM(INDEX($A220:$Z220,MATCH(Settings!$B$5,$A$1:$Z$1,0))&amp;""),""))</f>
        <v/>
      </c>
      <c r="AI220" s="34">
        <f>IF($AH220="","",IF(UPPER($AH220)=UPPER(TRIM(Settings!$B$6&amp;"")),"Yes","No"))</f>
        <v/>
      </c>
      <c r="AJ220" s="34">
        <f>IFERROR(VALUE(IF(TRIM(Settings!$B$7&amp;"")="","",IFERROR(TRIM(INDEX($A220:$Z220,MATCH(Settings!$B$7,$A$1:$Z$1,0))&amp;""),""))),"")</f>
        <v/>
      </c>
      <c r="AK220" s="34">
        <f>IF(TRIM(Settings!$B$10&amp;"")="","",IFERROR(TRIM(INDEX($A220:$Z220,MATCH(Settings!$B$10,$A$1:$Z$1,0))&amp;""),""))</f>
        <v/>
      </c>
      <c r="AL220" s="34">
        <f>IF(TRIM(Settings!$B$9&amp;"")="","",IFERROR(TRIM(INDEX($A220:$Z220,MATCH(Settings!$B$9,$A$1:$Z$1,0))&amp;""),""))</f>
        <v/>
      </c>
      <c r="AM220" s="34">
        <f>IF(TRIM(Settings!$B$11&amp;"")="","",IFERROR(TRIM(INDEX($A220:$Z220,MATCH(Settings!$B$11,$A$1:$Z$1,0))&amp;""),""))</f>
        <v/>
      </c>
      <c r="AN220" s="34">
        <f>IF(TRIM(Settings!$B$12&amp;"")="","",IFERROR(TRIM(INDEX($A220:$Z220,MATCH(Settings!$B$12,$A$1:$Z$1,0))&amp;""),""))</f>
        <v/>
      </c>
      <c r="AO220" s="34">
        <f>IF($AI220="Yes",MAX(1+IF($AK220&lt;&gt;"",1,0),N($AJ220)+IF(UPPER(TRIM(Settings!$B$8&amp;""))="N",1,0)),IF($AI220="No",0,""))</f>
        <v/>
      </c>
    </row>
    <row r="221">
      <c r="AB221" s="34">
        <f>IF(TRIM(Settings!$B$3&amp;"")="","",IFERROR(TRIM(INDEX($A221:$Z221,MATCH(Settings!$B$3,$A$1:$Z$1,0))&amp;""),""))</f>
        <v/>
      </c>
      <c r="AC221" s="34">
        <f>IF(TRIM(Settings!$B$4&amp;"")="","",IFERROR(TRIM(INDEX($A221:$Z221,MATCH(Settings!$B$4,$A$1:$Z$1,0))&amp;""),""))</f>
        <v/>
      </c>
      <c r="AD221" s="35">
        <f>IF(COUNTA($A221:$Z221)=0,0,IFERROR((IF(ISNUMBER(INDEX($A221:$Z221,MATCH(Settings!$B$13,$A$1:$Z$1,0))),INDEX($A221:$Z221,MATCH(Settings!$B$13,$A$1:$Z$1,0)),DATE(VALUE(LEFT(IF(TRIM(Settings!$B$13&amp;"")="","",IFERROR(TRIM(INDEX($A221:$Z221,MATCH(Settings!$B$13,$A$1:$Z$1,0))&amp;""),"")),4)),VALUE(MID(IF(TRIM(Settings!$B$13&amp;"")="","",IFERROR(TRIM(INDEX($A221:$Z221,MATCH(Settings!$B$13,$A$1:$Z$1,0))&amp;""),"")),6,2)),VALUE(MID(IF(TRIM(Settings!$B$13&amp;"")="","",IFERROR(TRIM(INDEX($A221:$Z221,MATCH(Settings!$B$13,$A$1:$Z$1,0))&amp;""),"")),9,2)))+TIME(VALUE(MID(IF(TRIM(Settings!$B$13&amp;"")="","",IFERROR(TRIM(INDEX($A221:$Z221,MATCH(Settings!$B$13,$A$1:$Z$1,0))&amp;""),"")),12,2)),VALUE(MID(IF(TRIM(Settings!$B$13&amp;"")="","",IFERROR(TRIM(INDEX($A221:$Z221,MATCH(Settings!$B$13,$A$1:$Z$1,0))&amp;""),"")),15,2)),VALUE(MID(IF(TRIM(Settings!$B$13&amp;"")="","",IFERROR(TRIM(INDEX($A221:$Z221,MATCH(Settings!$B$13,$A$1:$Z$1,0))&amp;""),"")),18,2)))))*1,0))</f>
        <v/>
      </c>
      <c r="AE221" s="34">
        <f>IF(COUNTA($A221:$Z221)=0,"",IF($AB221&lt;&gt;"",$AB221,IF($AC221="","",IFERROR(INDEX('Guest list'!$A$3:$A$252,MATCH($AC221,'Guest list'!$B$3:$B$252,0))&amp;"",""))))</f>
        <v/>
      </c>
      <c r="AF221" s="34">
        <f>IF(COUNTA($A221:$Z221)=0,"",IF($AB221&lt;&gt;"",IF(COUNTIF('Guest list'!$A$3:$A$252,$AB221)&gt;0,"Code","Code not on list"),IF($AE221&lt;&gt;"","Name","No match")))</f>
        <v/>
      </c>
      <c r="AG221" s="34">
        <f>IF($AE221="","",IF(SUMPRODUCT(($AE$2:$AE$301=$AE221)*(($AD$2:$AD$301&gt;$AD221)*1+($AD$2:$AD$301=$AD221)*(ROW($AE$2:$AE$301)&gt;ROW($AE221))))=0,$AE221,""))</f>
        <v/>
      </c>
      <c r="AH221" s="34">
        <f>IF(TRIM(Settings!$B$5&amp;"")="","",IFERROR(TRIM(INDEX($A221:$Z221,MATCH(Settings!$B$5,$A$1:$Z$1,0))&amp;""),""))</f>
        <v/>
      </c>
      <c r="AI221" s="34">
        <f>IF($AH221="","",IF(UPPER($AH221)=UPPER(TRIM(Settings!$B$6&amp;"")),"Yes","No"))</f>
        <v/>
      </c>
      <c r="AJ221" s="34">
        <f>IFERROR(VALUE(IF(TRIM(Settings!$B$7&amp;"")="","",IFERROR(TRIM(INDEX($A221:$Z221,MATCH(Settings!$B$7,$A$1:$Z$1,0))&amp;""),""))),"")</f>
        <v/>
      </c>
      <c r="AK221" s="34">
        <f>IF(TRIM(Settings!$B$10&amp;"")="","",IFERROR(TRIM(INDEX($A221:$Z221,MATCH(Settings!$B$10,$A$1:$Z$1,0))&amp;""),""))</f>
        <v/>
      </c>
      <c r="AL221" s="34">
        <f>IF(TRIM(Settings!$B$9&amp;"")="","",IFERROR(TRIM(INDEX($A221:$Z221,MATCH(Settings!$B$9,$A$1:$Z$1,0))&amp;""),""))</f>
        <v/>
      </c>
      <c r="AM221" s="34">
        <f>IF(TRIM(Settings!$B$11&amp;"")="","",IFERROR(TRIM(INDEX($A221:$Z221,MATCH(Settings!$B$11,$A$1:$Z$1,0))&amp;""),""))</f>
        <v/>
      </c>
      <c r="AN221" s="34">
        <f>IF(TRIM(Settings!$B$12&amp;"")="","",IFERROR(TRIM(INDEX($A221:$Z221,MATCH(Settings!$B$12,$A$1:$Z$1,0))&amp;""),""))</f>
        <v/>
      </c>
      <c r="AO221" s="34">
        <f>IF($AI221="Yes",MAX(1+IF($AK221&lt;&gt;"",1,0),N($AJ221)+IF(UPPER(TRIM(Settings!$B$8&amp;""))="N",1,0)),IF($AI221="No",0,""))</f>
        <v/>
      </c>
    </row>
    <row r="222">
      <c r="AB222" s="34">
        <f>IF(TRIM(Settings!$B$3&amp;"")="","",IFERROR(TRIM(INDEX($A222:$Z222,MATCH(Settings!$B$3,$A$1:$Z$1,0))&amp;""),""))</f>
        <v/>
      </c>
      <c r="AC222" s="34">
        <f>IF(TRIM(Settings!$B$4&amp;"")="","",IFERROR(TRIM(INDEX($A222:$Z222,MATCH(Settings!$B$4,$A$1:$Z$1,0))&amp;""),""))</f>
        <v/>
      </c>
      <c r="AD222" s="35">
        <f>IF(COUNTA($A222:$Z222)=0,0,IFERROR((IF(ISNUMBER(INDEX($A222:$Z222,MATCH(Settings!$B$13,$A$1:$Z$1,0))),INDEX($A222:$Z222,MATCH(Settings!$B$13,$A$1:$Z$1,0)),DATE(VALUE(LEFT(IF(TRIM(Settings!$B$13&amp;"")="","",IFERROR(TRIM(INDEX($A222:$Z222,MATCH(Settings!$B$13,$A$1:$Z$1,0))&amp;""),"")),4)),VALUE(MID(IF(TRIM(Settings!$B$13&amp;"")="","",IFERROR(TRIM(INDEX($A222:$Z222,MATCH(Settings!$B$13,$A$1:$Z$1,0))&amp;""),"")),6,2)),VALUE(MID(IF(TRIM(Settings!$B$13&amp;"")="","",IFERROR(TRIM(INDEX($A222:$Z222,MATCH(Settings!$B$13,$A$1:$Z$1,0))&amp;""),"")),9,2)))+TIME(VALUE(MID(IF(TRIM(Settings!$B$13&amp;"")="","",IFERROR(TRIM(INDEX($A222:$Z222,MATCH(Settings!$B$13,$A$1:$Z$1,0))&amp;""),"")),12,2)),VALUE(MID(IF(TRIM(Settings!$B$13&amp;"")="","",IFERROR(TRIM(INDEX($A222:$Z222,MATCH(Settings!$B$13,$A$1:$Z$1,0))&amp;""),"")),15,2)),VALUE(MID(IF(TRIM(Settings!$B$13&amp;"")="","",IFERROR(TRIM(INDEX($A222:$Z222,MATCH(Settings!$B$13,$A$1:$Z$1,0))&amp;""),"")),18,2)))))*1,0))</f>
        <v/>
      </c>
      <c r="AE222" s="34">
        <f>IF(COUNTA($A222:$Z222)=0,"",IF($AB222&lt;&gt;"",$AB222,IF($AC222="","",IFERROR(INDEX('Guest list'!$A$3:$A$252,MATCH($AC222,'Guest list'!$B$3:$B$252,0))&amp;"",""))))</f>
        <v/>
      </c>
      <c r="AF222" s="34">
        <f>IF(COUNTA($A222:$Z222)=0,"",IF($AB222&lt;&gt;"",IF(COUNTIF('Guest list'!$A$3:$A$252,$AB222)&gt;0,"Code","Code not on list"),IF($AE222&lt;&gt;"","Name","No match")))</f>
        <v/>
      </c>
      <c r="AG222" s="34">
        <f>IF($AE222="","",IF(SUMPRODUCT(($AE$2:$AE$301=$AE222)*(($AD$2:$AD$301&gt;$AD222)*1+($AD$2:$AD$301=$AD222)*(ROW($AE$2:$AE$301)&gt;ROW($AE222))))=0,$AE222,""))</f>
        <v/>
      </c>
      <c r="AH222" s="34">
        <f>IF(TRIM(Settings!$B$5&amp;"")="","",IFERROR(TRIM(INDEX($A222:$Z222,MATCH(Settings!$B$5,$A$1:$Z$1,0))&amp;""),""))</f>
        <v/>
      </c>
      <c r="AI222" s="34">
        <f>IF($AH222="","",IF(UPPER($AH222)=UPPER(TRIM(Settings!$B$6&amp;"")),"Yes","No"))</f>
        <v/>
      </c>
      <c r="AJ222" s="34">
        <f>IFERROR(VALUE(IF(TRIM(Settings!$B$7&amp;"")="","",IFERROR(TRIM(INDEX($A222:$Z222,MATCH(Settings!$B$7,$A$1:$Z$1,0))&amp;""),""))),"")</f>
        <v/>
      </c>
      <c r="AK222" s="34">
        <f>IF(TRIM(Settings!$B$10&amp;"")="","",IFERROR(TRIM(INDEX($A222:$Z222,MATCH(Settings!$B$10,$A$1:$Z$1,0))&amp;""),""))</f>
        <v/>
      </c>
      <c r="AL222" s="34">
        <f>IF(TRIM(Settings!$B$9&amp;"")="","",IFERROR(TRIM(INDEX($A222:$Z222,MATCH(Settings!$B$9,$A$1:$Z$1,0))&amp;""),""))</f>
        <v/>
      </c>
      <c r="AM222" s="34">
        <f>IF(TRIM(Settings!$B$11&amp;"")="","",IFERROR(TRIM(INDEX($A222:$Z222,MATCH(Settings!$B$11,$A$1:$Z$1,0))&amp;""),""))</f>
        <v/>
      </c>
      <c r="AN222" s="34">
        <f>IF(TRIM(Settings!$B$12&amp;"")="","",IFERROR(TRIM(INDEX($A222:$Z222,MATCH(Settings!$B$12,$A$1:$Z$1,0))&amp;""),""))</f>
        <v/>
      </c>
      <c r="AO222" s="34">
        <f>IF($AI222="Yes",MAX(1+IF($AK222&lt;&gt;"",1,0),N($AJ222)+IF(UPPER(TRIM(Settings!$B$8&amp;""))="N",1,0)),IF($AI222="No",0,""))</f>
        <v/>
      </c>
    </row>
    <row r="223">
      <c r="AB223" s="34">
        <f>IF(TRIM(Settings!$B$3&amp;"")="","",IFERROR(TRIM(INDEX($A223:$Z223,MATCH(Settings!$B$3,$A$1:$Z$1,0))&amp;""),""))</f>
        <v/>
      </c>
      <c r="AC223" s="34">
        <f>IF(TRIM(Settings!$B$4&amp;"")="","",IFERROR(TRIM(INDEX($A223:$Z223,MATCH(Settings!$B$4,$A$1:$Z$1,0))&amp;""),""))</f>
        <v/>
      </c>
      <c r="AD223" s="35">
        <f>IF(COUNTA($A223:$Z223)=0,0,IFERROR((IF(ISNUMBER(INDEX($A223:$Z223,MATCH(Settings!$B$13,$A$1:$Z$1,0))),INDEX($A223:$Z223,MATCH(Settings!$B$13,$A$1:$Z$1,0)),DATE(VALUE(LEFT(IF(TRIM(Settings!$B$13&amp;"")="","",IFERROR(TRIM(INDEX($A223:$Z223,MATCH(Settings!$B$13,$A$1:$Z$1,0))&amp;""),"")),4)),VALUE(MID(IF(TRIM(Settings!$B$13&amp;"")="","",IFERROR(TRIM(INDEX($A223:$Z223,MATCH(Settings!$B$13,$A$1:$Z$1,0))&amp;""),"")),6,2)),VALUE(MID(IF(TRIM(Settings!$B$13&amp;"")="","",IFERROR(TRIM(INDEX($A223:$Z223,MATCH(Settings!$B$13,$A$1:$Z$1,0))&amp;""),"")),9,2)))+TIME(VALUE(MID(IF(TRIM(Settings!$B$13&amp;"")="","",IFERROR(TRIM(INDEX($A223:$Z223,MATCH(Settings!$B$13,$A$1:$Z$1,0))&amp;""),"")),12,2)),VALUE(MID(IF(TRIM(Settings!$B$13&amp;"")="","",IFERROR(TRIM(INDEX($A223:$Z223,MATCH(Settings!$B$13,$A$1:$Z$1,0))&amp;""),"")),15,2)),VALUE(MID(IF(TRIM(Settings!$B$13&amp;"")="","",IFERROR(TRIM(INDEX($A223:$Z223,MATCH(Settings!$B$13,$A$1:$Z$1,0))&amp;""),"")),18,2)))))*1,0))</f>
        <v/>
      </c>
      <c r="AE223" s="34">
        <f>IF(COUNTA($A223:$Z223)=0,"",IF($AB223&lt;&gt;"",$AB223,IF($AC223="","",IFERROR(INDEX('Guest list'!$A$3:$A$252,MATCH($AC223,'Guest list'!$B$3:$B$252,0))&amp;"",""))))</f>
        <v/>
      </c>
      <c r="AF223" s="34">
        <f>IF(COUNTA($A223:$Z223)=0,"",IF($AB223&lt;&gt;"",IF(COUNTIF('Guest list'!$A$3:$A$252,$AB223)&gt;0,"Code","Code not on list"),IF($AE223&lt;&gt;"","Name","No match")))</f>
        <v/>
      </c>
      <c r="AG223" s="34">
        <f>IF($AE223="","",IF(SUMPRODUCT(($AE$2:$AE$301=$AE223)*(($AD$2:$AD$301&gt;$AD223)*1+($AD$2:$AD$301=$AD223)*(ROW($AE$2:$AE$301)&gt;ROW($AE223))))=0,$AE223,""))</f>
        <v/>
      </c>
      <c r="AH223" s="34">
        <f>IF(TRIM(Settings!$B$5&amp;"")="","",IFERROR(TRIM(INDEX($A223:$Z223,MATCH(Settings!$B$5,$A$1:$Z$1,0))&amp;""),""))</f>
        <v/>
      </c>
      <c r="AI223" s="34">
        <f>IF($AH223="","",IF(UPPER($AH223)=UPPER(TRIM(Settings!$B$6&amp;"")),"Yes","No"))</f>
        <v/>
      </c>
      <c r="AJ223" s="34">
        <f>IFERROR(VALUE(IF(TRIM(Settings!$B$7&amp;"")="","",IFERROR(TRIM(INDEX($A223:$Z223,MATCH(Settings!$B$7,$A$1:$Z$1,0))&amp;""),""))),"")</f>
        <v/>
      </c>
      <c r="AK223" s="34">
        <f>IF(TRIM(Settings!$B$10&amp;"")="","",IFERROR(TRIM(INDEX($A223:$Z223,MATCH(Settings!$B$10,$A$1:$Z$1,0))&amp;""),""))</f>
        <v/>
      </c>
      <c r="AL223" s="34">
        <f>IF(TRIM(Settings!$B$9&amp;"")="","",IFERROR(TRIM(INDEX($A223:$Z223,MATCH(Settings!$B$9,$A$1:$Z$1,0))&amp;""),""))</f>
        <v/>
      </c>
      <c r="AM223" s="34">
        <f>IF(TRIM(Settings!$B$11&amp;"")="","",IFERROR(TRIM(INDEX($A223:$Z223,MATCH(Settings!$B$11,$A$1:$Z$1,0))&amp;""),""))</f>
        <v/>
      </c>
      <c r="AN223" s="34">
        <f>IF(TRIM(Settings!$B$12&amp;"")="","",IFERROR(TRIM(INDEX($A223:$Z223,MATCH(Settings!$B$12,$A$1:$Z$1,0))&amp;""),""))</f>
        <v/>
      </c>
      <c r="AO223" s="34">
        <f>IF($AI223="Yes",MAX(1+IF($AK223&lt;&gt;"",1,0),N($AJ223)+IF(UPPER(TRIM(Settings!$B$8&amp;""))="N",1,0)),IF($AI223="No",0,""))</f>
        <v/>
      </c>
    </row>
    <row r="224">
      <c r="AB224" s="34">
        <f>IF(TRIM(Settings!$B$3&amp;"")="","",IFERROR(TRIM(INDEX($A224:$Z224,MATCH(Settings!$B$3,$A$1:$Z$1,0))&amp;""),""))</f>
        <v/>
      </c>
      <c r="AC224" s="34">
        <f>IF(TRIM(Settings!$B$4&amp;"")="","",IFERROR(TRIM(INDEX($A224:$Z224,MATCH(Settings!$B$4,$A$1:$Z$1,0))&amp;""),""))</f>
        <v/>
      </c>
      <c r="AD224" s="35">
        <f>IF(COUNTA($A224:$Z224)=0,0,IFERROR((IF(ISNUMBER(INDEX($A224:$Z224,MATCH(Settings!$B$13,$A$1:$Z$1,0))),INDEX($A224:$Z224,MATCH(Settings!$B$13,$A$1:$Z$1,0)),DATE(VALUE(LEFT(IF(TRIM(Settings!$B$13&amp;"")="","",IFERROR(TRIM(INDEX($A224:$Z224,MATCH(Settings!$B$13,$A$1:$Z$1,0))&amp;""),"")),4)),VALUE(MID(IF(TRIM(Settings!$B$13&amp;"")="","",IFERROR(TRIM(INDEX($A224:$Z224,MATCH(Settings!$B$13,$A$1:$Z$1,0))&amp;""),"")),6,2)),VALUE(MID(IF(TRIM(Settings!$B$13&amp;"")="","",IFERROR(TRIM(INDEX($A224:$Z224,MATCH(Settings!$B$13,$A$1:$Z$1,0))&amp;""),"")),9,2)))+TIME(VALUE(MID(IF(TRIM(Settings!$B$13&amp;"")="","",IFERROR(TRIM(INDEX($A224:$Z224,MATCH(Settings!$B$13,$A$1:$Z$1,0))&amp;""),"")),12,2)),VALUE(MID(IF(TRIM(Settings!$B$13&amp;"")="","",IFERROR(TRIM(INDEX($A224:$Z224,MATCH(Settings!$B$13,$A$1:$Z$1,0))&amp;""),"")),15,2)),VALUE(MID(IF(TRIM(Settings!$B$13&amp;"")="","",IFERROR(TRIM(INDEX($A224:$Z224,MATCH(Settings!$B$13,$A$1:$Z$1,0))&amp;""),"")),18,2)))))*1,0))</f>
        <v/>
      </c>
      <c r="AE224" s="34">
        <f>IF(COUNTA($A224:$Z224)=0,"",IF($AB224&lt;&gt;"",$AB224,IF($AC224="","",IFERROR(INDEX('Guest list'!$A$3:$A$252,MATCH($AC224,'Guest list'!$B$3:$B$252,0))&amp;"",""))))</f>
        <v/>
      </c>
      <c r="AF224" s="34">
        <f>IF(COUNTA($A224:$Z224)=0,"",IF($AB224&lt;&gt;"",IF(COUNTIF('Guest list'!$A$3:$A$252,$AB224)&gt;0,"Code","Code not on list"),IF($AE224&lt;&gt;"","Name","No match")))</f>
        <v/>
      </c>
      <c r="AG224" s="34">
        <f>IF($AE224="","",IF(SUMPRODUCT(($AE$2:$AE$301=$AE224)*(($AD$2:$AD$301&gt;$AD224)*1+($AD$2:$AD$301=$AD224)*(ROW($AE$2:$AE$301)&gt;ROW($AE224))))=0,$AE224,""))</f>
        <v/>
      </c>
      <c r="AH224" s="34">
        <f>IF(TRIM(Settings!$B$5&amp;"")="","",IFERROR(TRIM(INDEX($A224:$Z224,MATCH(Settings!$B$5,$A$1:$Z$1,0))&amp;""),""))</f>
        <v/>
      </c>
      <c r="AI224" s="34">
        <f>IF($AH224="","",IF(UPPER($AH224)=UPPER(TRIM(Settings!$B$6&amp;"")),"Yes","No"))</f>
        <v/>
      </c>
      <c r="AJ224" s="34">
        <f>IFERROR(VALUE(IF(TRIM(Settings!$B$7&amp;"")="","",IFERROR(TRIM(INDEX($A224:$Z224,MATCH(Settings!$B$7,$A$1:$Z$1,0))&amp;""),""))),"")</f>
        <v/>
      </c>
      <c r="AK224" s="34">
        <f>IF(TRIM(Settings!$B$10&amp;"")="","",IFERROR(TRIM(INDEX($A224:$Z224,MATCH(Settings!$B$10,$A$1:$Z$1,0))&amp;""),""))</f>
        <v/>
      </c>
      <c r="AL224" s="34">
        <f>IF(TRIM(Settings!$B$9&amp;"")="","",IFERROR(TRIM(INDEX($A224:$Z224,MATCH(Settings!$B$9,$A$1:$Z$1,0))&amp;""),""))</f>
        <v/>
      </c>
      <c r="AM224" s="34">
        <f>IF(TRIM(Settings!$B$11&amp;"")="","",IFERROR(TRIM(INDEX($A224:$Z224,MATCH(Settings!$B$11,$A$1:$Z$1,0))&amp;""),""))</f>
        <v/>
      </c>
      <c r="AN224" s="34">
        <f>IF(TRIM(Settings!$B$12&amp;"")="","",IFERROR(TRIM(INDEX($A224:$Z224,MATCH(Settings!$B$12,$A$1:$Z$1,0))&amp;""),""))</f>
        <v/>
      </c>
      <c r="AO224" s="34">
        <f>IF($AI224="Yes",MAX(1+IF($AK224&lt;&gt;"",1,0),N($AJ224)+IF(UPPER(TRIM(Settings!$B$8&amp;""))="N",1,0)),IF($AI224="No",0,""))</f>
        <v/>
      </c>
    </row>
    <row r="225">
      <c r="AB225" s="34">
        <f>IF(TRIM(Settings!$B$3&amp;"")="","",IFERROR(TRIM(INDEX($A225:$Z225,MATCH(Settings!$B$3,$A$1:$Z$1,0))&amp;""),""))</f>
        <v/>
      </c>
      <c r="AC225" s="34">
        <f>IF(TRIM(Settings!$B$4&amp;"")="","",IFERROR(TRIM(INDEX($A225:$Z225,MATCH(Settings!$B$4,$A$1:$Z$1,0))&amp;""),""))</f>
        <v/>
      </c>
      <c r="AD225" s="35">
        <f>IF(COUNTA($A225:$Z225)=0,0,IFERROR((IF(ISNUMBER(INDEX($A225:$Z225,MATCH(Settings!$B$13,$A$1:$Z$1,0))),INDEX($A225:$Z225,MATCH(Settings!$B$13,$A$1:$Z$1,0)),DATE(VALUE(LEFT(IF(TRIM(Settings!$B$13&amp;"")="","",IFERROR(TRIM(INDEX($A225:$Z225,MATCH(Settings!$B$13,$A$1:$Z$1,0))&amp;""),"")),4)),VALUE(MID(IF(TRIM(Settings!$B$13&amp;"")="","",IFERROR(TRIM(INDEX($A225:$Z225,MATCH(Settings!$B$13,$A$1:$Z$1,0))&amp;""),"")),6,2)),VALUE(MID(IF(TRIM(Settings!$B$13&amp;"")="","",IFERROR(TRIM(INDEX($A225:$Z225,MATCH(Settings!$B$13,$A$1:$Z$1,0))&amp;""),"")),9,2)))+TIME(VALUE(MID(IF(TRIM(Settings!$B$13&amp;"")="","",IFERROR(TRIM(INDEX($A225:$Z225,MATCH(Settings!$B$13,$A$1:$Z$1,0))&amp;""),"")),12,2)),VALUE(MID(IF(TRIM(Settings!$B$13&amp;"")="","",IFERROR(TRIM(INDEX($A225:$Z225,MATCH(Settings!$B$13,$A$1:$Z$1,0))&amp;""),"")),15,2)),VALUE(MID(IF(TRIM(Settings!$B$13&amp;"")="","",IFERROR(TRIM(INDEX($A225:$Z225,MATCH(Settings!$B$13,$A$1:$Z$1,0))&amp;""),"")),18,2)))))*1,0))</f>
        <v/>
      </c>
      <c r="AE225" s="34">
        <f>IF(COUNTA($A225:$Z225)=0,"",IF($AB225&lt;&gt;"",$AB225,IF($AC225="","",IFERROR(INDEX('Guest list'!$A$3:$A$252,MATCH($AC225,'Guest list'!$B$3:$B$252,0))&amp;"",""))))</f>
        <v/>
      </c>
      <c r="AF225" s="34">
        <f>IF(COUNTA($A225:$Z225)=0,"",IF($AB225&lt;&gt;"",IF(COUNTIF('Guest list'!$A$3:$A$252,$AB225)&gt;0,"Code","Code not on list"),IF($AE225&lt;&gt;"","Name","No match")))</f>
        <v/>
      </c>
      <c r="AG225" s="34">
        <f>IF($AE225="","",IF(SUMPRODUCT(($AE$2:$AE$301=$AE225)*(($AD$2:$AD$301&gt;$AD225)*1+($AD$2:$AD$301=$AD225)*(ROW($AE$2:$AE$301)&gt;ROW($AE225))))=0,$AE225,""))</f>
        <v/>
      </c>
      <c r="AH225" s="34">
        <f>IF(TRIM(Settings!$B$5&amp;"")="","",IFERROR(TRIM(INDEX($A225:$Z225,MATCH(Settings!$B$5,$A$1:$Z$1,0))&amp;""),""))</f>
        <v/>
      </c>
      <c r="AI225" s="34">
        <f>IF($AH225="","",IF(UPPER($AH225)=UPPER(TRIM(Settings!$B$6&amp;"")),"Yes","No"))</f>
        <v/>
      </c>
      <c r="AJ225" s="34">
        <f>IFERROR(VALUE(IF(TRIM(Settings!$B$7&amp;"")="","",IFERROR(TRIM(INDEX($A225:$Z225,MATCH(Settings!$B$7,$A$1:$Z$1,0))&amp;""),""))),"")</f>
        <v/>
      </c>
      <c r="AK225" s="34">
        <f>IF(TRIM(Settings!$B$10&amp;"")="","",IFERROR(TRIM(INDEX($A225:$Z225,MATCH(Settings!$B$10,$A$1:$Z$1,0))&amp;""),""))</f>
        <v/>
      </c>
      <c r="AL225" s="34">
        <f>IF(TRIM(Settings!$B$9&amp;"")="","",IFERROR(TRIM(INDEX($A225:$Z225,MATCH(Settings!$B$9,$A$1:$Z$1,0))&amp;""),""))</f>
        <v/>
      </c>
      <c r="AM225" s="34">
        <f>IF(TRIM(Settings!$B$11&amp;"")="","",IFERROR(TRIM(INDEX($A225:$Z225,MATCH(Settings!$B$11,$A$1:$Z$1,0))&amp;""),""))</f>
        <v/>
      </c>
      <c r="AN225" s="34">
        <f>IF(TRIM(Settings!$B$12&amp;"")="","",IFERROR(TRIM(INDEX($A225:$Z225,MATCH(Settings!$B$12,$A$1:$Z$1,0))&amp;""),""))</f>
        <v/>
      </c>
      <c r="AO225" s="34">
        <f>IF($AI225="Yes",MAX(1+IF($AK225&lt;&gt;"",1,0),N($AJ225)+IF(UPPER(TRIM(Settings!$B$8&amp;""))="N",1,0)),IF($AI225="No",0,""))</f>
        <v/>
      </c>
    </row>
    <row r="226">
      <c r="AB226" s="34">
        <f>IF(TRIM(Settings!$B$3&amp;"")="","",IFERROR(TRIM(INDEX($A226:$Z226,MATCH(Settings!$B$3,$A$1:$Z$1,0))&amp;""),""))</f>
        <v/>
      </c>
      <c r="AC226" s="34">
        <f>IF(TRIM(Settings!$B$4&amp;"")="","",IFERROR(TRIM(INDEX($A226:$Z226,MATCH(Settings!$B$4,$A$1:$Z$1,0))&amp;""),""))</f>
        <v/>
      </c>
      <c r="AD226" s="35">
        <f>IF(COUNTA($A226:$Z226)=0,0,IFERROR((IF(ISNUMBER(INDEX($A226:$Z226,MATCH(Settings!$B$13,$A$1:$Z$1,0))),INDEX($A226:$Z226,MATCH(Settings!$B$13,$A$1:$Z$1,0)),DATE(VALUE(LEFT(IF(TRIM(Settings!$B$13&amp;"")="","",IFERROR(TRIM(INDEX($A226:$Z226,MATCH(Settings!$B$13,$A$1:$Z$1,0))&amp;""),"")),4)),VALUE(MID(IF(TRIM(Settings!$B$13&amp;"")="","",IFERROR(TRIM(INDEX($A226:$Z226,MATCH(Settings!$B$13,$A$1:$Z$1,0))&amp;""),"")),6,2)),VALUE(MID(IF(TRIM(Settings!$B$13&amp;"")="","",IFERROR(TRIM(INDEX($A226:$Z226,MATCH(Settings!$B$13,$A$1:$Z$1,0))&amp;""),"")),9,2)))+TIME(VALUE(MID(IF(TRIM(Settings!$B$13&amp;"")="","",IFERROR(TRIM(INDEX($A226:$Z226,MATCH(Settings!$B$13,$A$1:$Z$1,0))&amp;""),"")),12,2)),VALUE(MID(IF(TRIM(Settings!$B$13&amp;"")="","",IFERROR(TRIM(INDEX($A226:$Z226,MATCH(Settings!$B$13,$A$1:$Z$1,0))&amp;""),"")),15,2)),VALUE(MID(IF(TRIM(Settings!$B$13&amp;"")="","",IFERROR(TRIM(INDEX($A226:$Z226,MATCH(Settings!$B$13,$A$1:$Z$1,0))&amp;""),"")),18,2)))))*1,0))</f>
        <v/>
      </c>
      <c r="AE226" s="34">
        <f>IF(COUNTA($A226:$Z226)=0,"",IF($AB226&lt;&gt;"",$AB226,IF($AC226="","",IFERROR(INDEX('Guest list'!$A$3:$A$252,MATCH($AC226,'Guest list'!$B$3:$B$252,0))&amp;"",""))))</f>
        <v/>
      </c>
      <c r="AF226" s="34">
        <f>IF(COUNTA($A226:$Z226)=0,"",IF($AB226&lt;&gt;"",IF(COUNTIF('Guest list'!$A$3:$A$252,$AB226)&gt;0,"Code","Code not on list"),IF($AE226&lt;&gt;"","Name","No match")))</f>
        <v/>
      </c>
      <c r="AG226" s="34">
        <f>IF($AE226="","",IF(SUMPRODUCT(($AE$2:$AE$301=$AE226)*(($AD$2:$AD$301&gt;$AD226)*1+($AD$2:$AD$301=$AD226)*(ROW($AE$2:$AE$301)&gt;ROW($AE226))))=0,$AE226,""))</f>
        <v/>
      </c>
      <c r="AH226" s="34">
        <f>IF(TRIM(Settings!$B$5&amp;"")="","",IFERROR(TRIM(INDEX($A226:$Z226,MATCH(Settings!$B$5,$A$1:$Z$1,0))&amp;""),""))</f>
        <v/>
      </c>
      <c r="AI226" s="34">
        <f>IF($AH226="","",IF(UPPER($AH226)=UPPER(TRIM(Settings!$B$6&amp;"")),"Yes","No"))</f>
        <v/>
      </c>
      <c r="AJ226" s="34">
        <f>IFERROR(VALUE(IF(TRIM(Settings!$B$7&amp;"")="","",IFERROR(TRIM(INDEX($A226:$Z226,MATCH(Settings!$B$7,$A$1:$Z$1,0))&amp;""),""))),"")</f>
        <v/>
      </c>
      <c r="AK226" s="34">
        <f>IF(TRIM(Settings!$B$10&amp;"")="","",IFERROR(TRIM(INDEX($A226:$Z226,MATCH(Settings!$B$10,$A$1:$Z$1,0))&amp;""),""))</f>
        <v/>
      </c>
      <c r="AL226" s="34">
        <f>IF(TRIM(Settings!$B$9&amp;"")="","",IFERROR(TRIM(INDEX($A226:$Z226,MATCH(Settings!$B$9,$A$1:$Z$1,0))&amp;""),""))</f>
        <v/>
      </c>
      <c r="AM226" s="34">
        <f>IF(TRIM(Settings!$B$11&amp;"")="","",IFERROR(TRIM(INDEX($A226:$Z226,MATCH(Settings!$B$11,$A$1:$Z$1,0))&amp;""),""))</f>
        <v/>
      </c>
      <c r="AN226" s="34">
        <f>IF(TRIM(Settings!$B$12&amp;"")="","",IFERROR(TRIM(INDEX($A226:$Z226,MATCH(Settings!$B$12,$A$1:$Z$1,0))&amp;""),""))</f>
        <v/>
      </c>
      <c r="AO226" s="34">
        <f>IF($AI226="Yes",MAX(1+IF($AK226&lt;&gt;"",1,0),N($AJ226)+IF(UPPER(TRIM(Settings!$B$8&amp;""))="N",1,0)),IF($AI226="No",0,""))</f>
        <v/>
      </c>
    </row>
    <row r="227">
      <c r="AB227" s="34">
        <f>IF(TRIM(Settings!$B$3&amp;"")="","",IFERROR(TRIM(INDEX($A227:$Z227,MATCH(Settings!$B$3,$A$1:$Z$1,0))&amp;""),""))</f>
        <v/>
      </c>
      <c r="AC227" s="34">
        <f>IF(TRIM(Settings!$B$4&amp;"")="","",IFERROR(TRIM(INDEX($A227:$Z227,MATCH(Settings!$B$4,$A$1:$Z$1,0))&amp;""),""))</f>
        <v/>
      </c>
      <c r="AD227" s="35">
        <f>IF(COUNTA($A227:$Z227)=0,0,IFERROR((IF(ISNUMBER(INDEX($A227:$Z227,MATCH(Settings!$B$13,$A$1:$Z$1,0))),INDEX($A227:$Z227,MATCH(Settings!$B$13,$A$1:$Z$1,0)),DATE(VALUE(LEFT(IF(TRIM(Settings!$B$13&amp;"")="","",IFERROR(TRIM(INDEX($A227:$Z227,MATCH(Settings!$B$13,$A$1:$Z$1,0))&amp;""),"")),4)),VALUE(MID(IF(TRIM(Settings!$B$13&amp;"")="","",IFERROR(TRIM(INDEX($A227:$Z227,MATCH(Settings!$B$13,$A$1:$Z$1,0))&amp;""),"")),6,2)),VALUE(MID(IF(TRIM(Settings!$B$13&amp;"")="","",IFERROR(TRIM(INDEX($A227:$Z227,MATCH(Settings!$B$13,$A$1:$Z$1,0))&amp;""),"")),9,2)))+TIME(VALUE(MID(IF(TRIM(Settings!$B$13&amp;"")="","",IFERROR(TRIM(INDEX($A227:$Z227,MATCH(Settings!$B$13,$A$1:$Z$1,0))&amp;""),"")),12,2)),VALUE(MID(IF(TRIM(Settings!$B$13&amp;"")="","",IFERROR(TRIM(INDEX($A227:$Z227,MATCH(Settings!$B$13,$A$1:$Z$1,0))&amp;""),"")),15,2)),VALUE(MID(IF(TRIM(Settings!$B$13&amp;"")="","",IFERROR(TRIM(INDEX($A227:$Z227,MATCH(Settings!$B$13,$A$1:$Z$1,0))&amp;""),"")),18,2)))))*1,0))</f>
        <v/>
      </c>
      <c r="AE227" s="34">
        <f>IF(COUNTA($A227:$Z227)=0,"",IF($AB227&lt;&gt;"",$AB227,IF($AC227="","",IFERROR(INDEX('Guest list'!$A$3:$A$252,MATCH($AC227,'Guest list'!$B$3:$B$252,0))&amp;"",""))))</f>
        <v/>
      </c>
      <c r="AF227" s="34">
        <f>IF(COUNTA($A227:$Z227)=0,"",IF($AB227&lt;&gt;"",IF(COUNTIF('Guest list'!$A$3:$A$252,$AB227)&gt;0,"Code","Code not on list"),IF($AE227&lt;&gt;"","Name","No match")))</f>
        <v/>
      </c>
      <c r="AG227" s="34">
        <f>IF($AE227="","",IF(SUMPRODUCT(($AE$2:$AE$301=$AE227)*(($AD$2:$AD$301&gt;$AD227)*1+($AD$2:$AD$301=$AD227)*(ROW($AE$2:$AE$301)&gt;ROW($AE227))))=0,$AE227,""))</f>
        <v/>
      </c>
      <c r="AH227" s="34">
        <f>IF(TRIM(Settings!$B$5&amp;"")="","",IFERROR(TRIM(INDEX($A227:$Z227,MATCH(Settings!$B$5,$A$1:$Z$1,0))&amp;""),""))</f>
        <v/>
      </c>
      <c r="AI227" s="34">
        <f>IF($AH227="","",IF(UPPER($AH227)=UPPER(TRIM(Settings!$B$6&amp;"")),"Yes","No"))</f>
        <v/>
      </c>
      <c r="AJ227" s="34">
        <f>IFERROR(VALUE(IF(TRIM(Settings!$B$7&amp;"")="","",IFERROR(TRIM(INDEX($A227:$Z227,MATCH(Settings!$B$7,$A$1:$Z$1,0))&amp;""),""))),"")</f>
        <v/>
      </c>
      <c r="AK227" s="34">
        <f>IF(TRIM(Settings!$B$10&amp;"")="","",IFERROR(TRIM(INDEX($A227:$Z227,MATCH(Settings!$B$10,$A$1:$Z$1,0))&amp;""),""))</f>
        <v/>
      </c>
      <c r="AL227" s="34">
        <f>IF(TRIM(Settings!$B$9&amp;"")="","",IFERROR(TRIM(INDEX($A227:$Z227,MATCH(Settings!$B$9,$A$1:$Z$1,0))&amp;""),""))</f>
        <v/>
      </c>
      <c r="AM227" s="34">
        <f>IF(TRIM(Settings!$B$11&amp;"")="","",IFERROR(TRIM(INDEX($A227:$Z227,MATCH(Settings!$B$11,$A$1:$Z$1,0))&amp;""),""))</f>
        <v/>
      </c>
      <c r="AN227" s="34">
        <f>IF(TRIM(Settings!$B$12&amp;"")="","",IFERROR(TRIM(INDEX($A227:$Z227,MATCH(Settings!$B$12,$A$1:$Z$1,0))&amp;""),""))</f>
        <v/>
      </c>
      <c r="AO227" s="34">
        <f>IF($AI227="Yes",MAX(1+IF($AK227&lt;&gt;"",1,0),N($AJ227)+IF(UPPER(TRIM(Settings!$B$8&amp;""))="N",1,0)),IF($AI227="No",0,""))</f>
        <v/>
      </c>
    </row>
    <row r="228">
      <c r="AB228" s="34">
        <f>IF(TRIM(Settings!$B$3&amp;"")="","",IFERROR(TRIM(INDEX($A228:$Z228,MATCH(Settings!$B$3,$A$1:$Z$1,0))&amp;""),""))</f>
        <v/>
      </c>
      <c r="AC228" s="34">
        <f>IF(TRIM(Settings!$B$4&amp;"")="","",IFERROR(TRIM(INDEX($A228:$Z228,MATCH(Settings!$B$4,$A$1:$Z$1,0))&amp;""),""))</f>
        <v/>
      </c>
      <c r="AD228" s="35">
        <f>IF(COUNTA($A228:$Z228)=0,0,IFERROR((IF(ISNUMBER(INDEX($A228:$Z228,MATCH(Settings!$B$13,$A$1:$Z$1,0))),INDEX($A228:$Z228,MATCH(Settings!$B$13,$A$1:$Z$1,0)),DATE(VALUE(LEFT(IF(TRIM(Settings!$B$13&amp;"")="","",IFERROR(TRIM(INDEX($A228:$Z228,MATCH(Settings!$B$13,$A$1:$Z$1,0))&amp;""),"")),4)),VALUE(MID(IF(TRIM(Settings!$B$13&amp;"")="","",IFERROR(TRIM(INDEX($A228:$Z228,MATCH(Settings!$B$13,$A$1:$Z$1,0))&amp;""),"")),6,2)),VALUE(MID(IF(TRIM(Settings!$B$13&amp;"")="","",IFERROR(TRIM(INDEX($A228:$Z228,MATCH(Settings!$B$13,$A$1:$Z$1,0))&amp;""),"")),9,2)))+TIME(VALUE(MID(IF(TRIM(Settings!$B$13&amp;"")="","",IFERROR(TRIM(INDEX($A228:$Z228,MATCH(Settings!$B$13,$A$1:$Z$1,0))&amp;""),"")),12,2)),VALUE(MID(IF(TRIM(Settings!$B$13&amp;"")="","",IFERROR(TRIM(INDEX($A228:$Z228,MATCH(Settings!$B$13,$A$1:$Z$1,0))&amp;""),"")),15,2)),VALUE(MID(IF(TRIM(Settings!$B$13&amp;"")="","",IFERROR(TRIM(INDEX($A228:$Z228,MATCH(Settings!$B$13,$A$1:$Z$1,0))&amp;""),"")),18,2)))))*1,0))</f>
        <v/>
      </c>
      <c r="AE228" s="34">
        <f>IF(COUNTA($A228:$Z228)=0,"",IF($AB228&lt;&gt;"",$AB228,IF($AC228="","",IFERROR(INDEX('Guest list'!$A$3:$A$252,MATCH($AC228,'Guest list'!$B$3:$B$252,0))&amp;"",""))))</f>
        <v/>
      </c>
      <c r="AF228" s="34">
        <f>IF(COUNTA($A228:$Z228)=0,"",IF($AB228&lt;&gt;"",IF(COUNTIF('Guest list'!$A$3:$A$252,$AB228)&gt;0,"Code","Code not on list"),IF($AE228&lt;&gt;"","Name","No match")))</f>
        <v/>
      </c>
      <c r="AG228" s="34">
        <f>IF($AE228="","",IF(SUMPRODUCT(($AE$2:$AE$301=$AE228)*(($AD$2:$AD$301&gt;$AD228)*1+($AD$2:$AD$301=$AD228)*(ROW($AE$2:$AE$301)&gt;ROW($AE228))))=0,$AE228,""))</f>
        <v/>
      </c>
      <c r="AH228" s="34">
        <f>IF(TRIM(Settings!$B$5&amp;"")="","",IFERROR(TRIM(INDEX($A228:$Z228,MATCH(Settings!$B$5,$A$1:$Z$1,0))&amp;""),""))</f>
        <v/>
      </c>
      <c r="AI228" s="34">
        <f>IF($AH228="","",IF(UPPER($AH228)=UPPER(TRIM(Settings!$B$6&amp;"")),"Yes","No"))</f>
        <v/>
      </c>
      <c r="AJ228" s="34">
        <f>IFERROR(VALUE(IF(TRIM(Settings!$B$7&amp;"")="","",IFERROR(TRIM(INDEX($A228:$Z228,MATCH(Settings!$B$7,$A$1:$Z$1,0))&amp;""),""))),"")</f>
        <v/>
      </c>
      <c r="AK228" s="34">
        <f>IF(TRIM(Settings!$B$10&amp;"")="","",IFERROR(TRIM(INDEX($A228:$Z228,MATCH(Settings!$B$10,$A$1:$Z$1,0))&amp;""),""))</f>
        <v/>
      </c>
      <c r="AL228" s="34">
        <f>IF(TRIM(Settings!$B$9&amp;"")="","",IFERROR(TRIM(INDEX($A228:$Z228,MATCH(Settings!$B$9,$A$1:$Z$1,0))&amp;""),""))</f>
        <v/>
      </c>
      <c r="AM228" s="34">
        <f>IF(TRIM(Settings!$B$11&amp;"")="","",IFERROR(TRIM(INDEX($A228:$Z228,MATCH(Settings!$B$11,$A$1:$Z$1,0))&amp;""),""))</f>
        <v/>
      </c>
      <c r="AN228" s="34">
        <f>IF(TRIM(Settings!$B$12&amp;"")="","",IFERROR(TRIM(INDEX($A228:$Z228,MATCH(Settings!$B$12,$A$1:$Z$1,0))&amp;""),""))</f>
        <v/>
      </c>
      <c r="AO228" s="34">
        <f>IF($AI228="Yes",MAX(1+IF($AK228&lt;&gt;"",1,0),N($AJ228)+IF(UPPER(TRIM(Settings!$B$8&amp;""))="N",1,0)),IF($AI228="No",0,""))</f>
        <v/>
      </c>
    </row>
    <row r="229">
      <c r="AB229" s="34">
        <f>IF(TRIM(Settings!$B$3&amp;"")="","",IFERROR(TRIM(INDEX($A229:$Z229,MATCH(Settings!$B$3,$A$1:$Z$1,0))&amp;""),""))</f>
        <v/>
      </c>
      <c r="AC229" s="34">
        <f>IF(TRIM(Settings!$B$4&amp;"")="","",IFERROR(TRIM(INDEX($A229:$Z229,MATCH(Settings!$B$4,$A$1:$Z$1,0))&amp;""),""))</f>
        <v/>
      </c>
      <c r="AD229" s="35">
        <f>IF(COUNTA($A229:$Z229)=0,0,IFERROR((IF(ISNUMBER(INDEX($A229:$Z229,MATCH(Settings!$B$13,$A$1:$Z$1,0))),INDEX($A229:$Z229,MATCH(Settings!$B$13,$A$1:$Z$1,0)),DATE(VALUE(LEFT(IF(TRIM(Settings!$B$13&amp;"")="","",IFERROR(TRIM(INDEX($A229:$Z229,MATCH(Settings!$B$13,$A$1:$Z$1,0))&amp;""),"")),4)),VALUE(MID(IF(TRIM(Settings!$B$13&amp;"")="","",IFERROR(TRIM(INDEX($A229:$Z229,MATCH(Settings!$B$13,$A$1:$Z$1,0))&amp;""),"")),6,2)),VALUE(MID(IF(TRIM(Settings!$B$13&amp;"")="","",IFERROR(TRIM(INDEX($A229:$Z229,MATCH(Settings!$B$13,$A$1:$Z$1,0))&amp;""),"")),9,2)))+TIME(VALUE(MID(IF(TRIM(Settings!$B$13&amp;"")="","",IFERROR(TRIM(INDEX($A229:$Z229,MATCH(Settings!$B$13,$A$1:$Z$1,0))&amp;""),"")),12,2)),VALUE(MID(IF(TRIM(Settings!$B$13&amp;"")="","",IFERROR(TRIM(INDEX($A229:$Z229,MATCH(Settings!$B$13,$A$1:$Z$1,0))&amp;""),"")),15,2)),VALUE(MID(IF(TRIM(Settings!$B$13&amp;"")="","",IFERROR(TRIM(INDEX($A229:$Z229,MATCH(Settings!$B$13,$A$1:$Z$1,0))&amp;""),"")),18,2)))))*1,0))</f>
        <v/>
      </c>
      <c r="AE229" s="34">
        <f>IF(COUNTA($A229:$Z229)=0,"",IF($AB229&lt;&gt;"",$AB229,IF($AC229="","",IFERROR(INDEX('Guest list'!$A$3:$A$252,MATCH($AC229,'Guest list'!$B$3:$B$252,0))&amp;"",""))))</f>
        <v/>
      </c>
      <c r="AF229" s="34">
        <f>IF(COUNTA($A229:$Z229)=0,"",IF($AB229&lt;&gt;"",IF(COUNTIF('Guest list'!$A$3:$A$252,$AB229)&gt;0,"Code","Code not on list"),IF($AE229&lt;&gt;"","Name","No match")))</f>
        <v/>
      </c>
      <c r="AG229" s="34">
        <f>IF($AE229="","",IF(SUMPRODUCT(($AE$2:$AE$301=$AE229)*(($AD$2:$AD$301&gt;$AD229)*1+($AD$2:$AD$301=$AD229)*(ROW($AE$2:$AE$301)&gt;ROW($AE229))))=0,$AE229,""))</f>
        <v/>
      </c>
      <c r="AH229" s="34">
        <f>IF(TRIM(Settings!$B$5&amp;"")="","",IFERROR(TRIM(INDEX($A229:$Z229,MATCH(Settings!$B$5,$A$1:$Z$1,0))&amp;""),""))</f>
        <v/>
      </c>
      <c r="AI229" s="34">
        <f>IF($AH229="","",IF(UPPER($AH229)=UPPER(TRIM(Settings!$B$6&amp;"")),"Yes","No"))</f>
        <v/>
      </c>
      <c r="AJ229" s="34">
        <f>IFERROR(VALUE(IF(TRIM(Settings!$B$7&amp;"")="","",IFERROR(TRIM(INDEX($A229:$Z229,MATCH(Settings!$B$7,$A$1:$Z$1,0))&amp;""),""))),"")</f>
        <v/>
      </c>
      <c r="AK229" s="34">
        <f>IF(TRIM(Settings!$B$10&amp;"")="","",IFERROR(TRIM(INDEX($A229:$Z229,MATCH(Settings!$B$10,$A$1:$Z$1,0))&amp;""),""))</f>
        <v/>
      </c>
      <c r="AL229" s="34">
        <f>IF(TRIM(Settings!$B$9&amp;"")="","",IFERROR(TRIM(INDEX($A229:$Z229,MATCH(Settings!$B$9,$A$1:$Z$1,0))&amp;""),""))</f>
        <v/>
      </c>
      <c r="AM229" s="34">
        <f>IF(TRIM(Settings!$B$11&amp;"")="","",IFERROR(TRIM(INDEX($A229:$Z229,MATCH(Settings!$B$11,$A$1:$Z$1,0))&amp;""),""))</f>
        <v/>
      </c>
      <c r="AN229" s="34">
        <f>IF(TRIM(Settings!$B$12&amp;"")="","",IFERROR(TRIM(INDEX($A229:$Z229,MATCH(Settings!$B$12,$A$1:$Z$1,0))&amp;""),""))</f>
        <v/>
      </c>
      <c r="AO229" s="34">
        <f>IF($AI229="Yes",MAX(1+IF($AK229&lt;&gt;"",1,0),N($AJ229)+IF(UPPER(TRIM(Settings!$B$8&amp;""))="N",1,0)),IF($AI229="No",0,""))</f>
        <v/>
      </c>
    </row>
    <row r="230">
      <c r="AB230" s="34">
        <f>IF(TRIM(Settings!$B$3&amp;"")="","",IFERROR(TRIM(INDEX($A230:$Z230,MATCH(Settings!$B$3,$A$1:$Z$1,0))&amp;""),""))</f>
        <v/>
      </c>
      <c r="AC230" s="34">
        <f>IF(TRIM(Settings!$B$4&amp;"")="","",IFERROR(TRIM(INDEX($A230:$Z230,MATCH(Settings!$B$4,$A$1:$Z$1,0))&amp;""),""))</f>
        <v/>
      </c>
      <c r="AD230" s="35">
        <f>IF(COUNTA($A230:$Z230)=0,0,IFERROR((IF(ISNUMBER(INDEX($A230:$Z230,MATCH(Settings!$B$13,$A$1:$Z$1,0))),INDEX($A230:$Z230,MATCH(Settings!$B$13,$A$1:$Z$1,0)),DATE(VALUE(LEFT(IF(TRIM(Settings!$B$13&amp;"")="","",IFERROR(TRIM(INDEX($A230:$Z230,MATCH(Settings!$B$13,$A$1:$Z$1,0))&amp;""),"")),4)),VALUE(MID(IF(TRIM(Settings!$B$13&amp;"")="","",IFERROR(TRIM(INDEX($A230:$Z230,MATCH(Settings!$B$13,$A$1:$Z$1,0))&amp;""),"")),6,2)),VALUE(MID(IF(TRIM(Settings!$B$13&amp;"")="","",IFERROR(TRIM(INDEX($A230:$Z230,MATCH(Settings!$B$13,$A$1:$Z$1,0))&amp;""),"")),9,2)))+TIME(VALUE(MID(IF(TRIM(Settings!$B$13&amp;"")="","",IFERROR(TRIM(INDEX($A230:$Z230,MATCH(Settings!$B$13,$A$1:$Z$1,0))&amp;""),"")),12,2)),VALUE(MID(IF(TRIM(Settings!$B$13&amp;"")="","",IFERROR(TRIM(INDEX($A230:$Z230,MATCH(Settings!$B$13,$A$1:$Z$1,0))&amp;""),"")),15,2)),VALUE(MID(IF(TRIM(Settings!$B$13&amp;"")="","",IFERROR(TRIM(INDEX($A230:$Z230,MATCH(Settings!$B$13,$A$1:$Z$1,0))&amp;""),"")),18,2)))))*1,0))</f>
        <v/>
      </c>
      <c r="AE230" s="34">
        <f>IF(COUNTA($A230:$Z230)=0,"",IF($AB230&lt;&gt;"",$AB230,IF($AC230="","",IFERROR(INDEX('Guest list'!$A$3:$A$252,MATCH($AC230,'Guest list'!$B$3:$B$252,0))&amp;"",""))))</f>
        <v/>
      </c>
      <c r="AF230" s="34">
        <f>IF(COUNTA($A230:$Z230)=0,"",IF($AB230&lt;&gt;"",IF(COUNTIF('Guest list'!$A$3:$A$252,$AB230)&gt;0,"Code","Code not on list"),IF($AE230&lt;&gt;"","Name","No match")))</f>
        <v/>
      </c>
      <c r="AG230" s="34">
        <f>IF($AE230="","",IF(SUMPRODUCT(($AE$2:$AE$301=$AE230)*(($AD$2:$AD$301&gt;$AD230)*1+($AD$2:$AD$301=$AD230)*(ROW($AE$2:$AE$301)&gt;ROW($AE230))))=0,$AE230,""))</f>
        <v/>
      </c>
      <c r="AH230" s="34">
        <f>IF(TRIM(Settings!$B$5&amp;"")="","",IFERROR(TRIM(INDEX($A230:$Z230,MATCH(Settings!$B$5,$A$1:$Z$1,0))&amp;""),""))</f>
        <v/>
      </c>
      <c r="AI230" s="34">
        <f>IF($AH230="","",IF(UPPER($AH230)=UPPER(TRIM(Settings!$B$6&amp;"")),"Yes","No"))</f>
        <v/>
      </c>
      <c r="AJ230" s="34">
        <f>IFERROR(VALUE(IF(TRIM(Settings!$B$7&amp;"")="","",IFERROR(TRIM(INDEX($A230:$Z230,MATCH(Settings!$B$7,$A$1:$Z$1,0))&amp;""),""))),"")</f>
        <v/>
      </c>
      <c r="AK230" s="34">
        <f>IF(TRIM(Settings!$B$10&amp;"")="","",IFERROR(TRIM(INDEX($A230:$Z230,MATCH(Settings!$B$10,$A$1:$Z$1,0))&amp;""),""))</f>
        <v/>
      </c>
      <c r="AL230" s="34">
        <f>IF(TRIM(Settings!$B$9&amp;"")="","",IFERROR(TRIM(INDEX($A230:$Z230,MATCH(Settings!$B$9,$A$1:$Z$1,0))&amp;""),""))</f>
        <v/>
      </c>
      <c r="AM230" s="34">
        <f>IF(TRIM(Settings!$B$11&amp;"")="","",IFERROR(TRIM(INDEX($A230:$Z230,MATCH(Settings!$B$11,$A$1:$Z$1,0))&amp;""),""))</f>
        <v/>
      </c>
      <c r="AN230" s="34">
        <f>IF(TRIM(Settings!$B$12&amp;"")="","",IFERROR(TRIM(INDEX($A230:$Z230,MATCH(Settings!$B$12,$A$1:$Z$1,0))&amp;""),""))</f>
        <v/>
      </c>
      <c r="AO230" s="34">
        <f>IF($AI230="Yes",MAX(1+IF($AK230&lt;&gt;"",1,0),N($AJ230)+IF(UPPER(TRIM(Settings!$B$8&amp;""))="N",1,0)),IF($AI230="No",0,""))</f>
        <v/>
      </c>
    </row>
    <row r="231">
      <c r="AB231" s="34">
        <f>IF(TRIM(Settings!$B$3&amp;"")="","",IFERROR(TRIM(INDEX($A231:$Z231,MATCH(Settings!$B$3,$A$1:$Z$1,0))&amp;""),""))</f>
        <v/>
      </c>
      <c r="AC231" s="34">
        <f>IF(TRIM(Settings!$B$4&amp;"")="","",IFERROR(TRIM(INDEX($A231:$Z231,MATCH(Settings!$B$4,$A$1:$Z$1,0))&amp;""),""))</f>
        <v/>
      </c>
      <c r="AD231" s="35">
        <f>IF(COUNTA($A231:$Z231)=0,0,IFERROR((IF(ISNUMBER(INDEX($A231:$Z231,MATCH(Settings!$B$13,$A$1:$Z$1,0))),INDEX($A231:$Z231,MATCH(Settings!$B$13,$A$1:$Z$1,0)),DATE(VALUE(LEFT(IF(TRIM(Settings!$B$13&amp;"")="","",IFERROR(TRIM(INDEX($A231:$Z231,MATCH(Settings!$B$13,$A$1:$Z$1,0))&amp;""),"")),4)),VALUE(MID(IF(TRIM(Settings!$B$13&amp;"")="","",IFERROR(TRIM(INDEX($A231:$Z231,MATCH(Settings!$B$13,$A$1:$Z$1,0))&amp;""),"")),6,2)),VALUE(MID(IF(TRIM(Settings!$B$13&amp;"")="","",IFERROR(TRIM(INDEX($A231:$Z231,MATCH(Settings!$B$13,$A$1:$Z$1,0))&amp;""),"")),9,2)))+TIME(VALUE(MID(IF(TRIM(Settings!$B$13&amp;"")="","",IFERROR(TRIM(INDEX($A231:$Z231,MATCH(Settings!$B$13,$A$1:$Z$1,0))&amp;""),"")),12,2)),VALUE(MID(IF(TRIM(Settings!$B$13&amp;"")="","",IFERROR(TRIM(INDEX($A231:$Z231,MATCH(Settings!$B$13,$A$1:$Z$1,0))&amp;""),"")),15,2)),VALUE(MID(IF(TRIM(Settings!$B$13&amp;"")="","",IFERROR(TRIM(INDEX($A231:$Z231,MATCH(Settings!$B$13,$A$1:$Z$1,0))&amp;""),"")),18,2)))))*1,0))</f>
        <v/>
      </c>
      <c r="AE231" s="34">
        <f>IF(COUNTA($A231:$Z231)=0,"",IF($AB231&lt;&gt;"",$AB231,IF($AC231="","",IFERROR(INDEX('Guest list'!$A$3:$A$252,MATCH($AC231,'Guest list'!$B$3:$B$252,0))&amp;"",""))))</f>
        <v/>
      </c>
      <c r="AF231" s="34">
        <f>IF(COUNTA($A231:$Z231)=0,"",IF($AB231&lt;&gt;"",IF(COUNTIF('Guest list'!$A$3:$A$252,$AB231)&gt;0,"Code","Code not on list"),IF($AE231&lt;&gt;"","Name","No match")))</f>
        <v/>
      </c>
      <c r="AG231" s="34">
        <f>IF($AE231="","",IF(SUMPRODUCT(($AE$2:$AE$301=$AE231)*(($AD$2:$AD$301&gt;$AD231)*1+($AD$2:$AD$301=$AD231)*(ROW($AE$2:$AE$301)&gt;ROW($AE231))))=0,$AE231,""))</f>
        <v/>
      </c>
      <c r="AH231" s="34">
        <f>IF(TRIM(Settings!$B$5&amp;"")="","",IFERROR(TRIM(INDEX($A231:$Z231,MATCH(Settings!$B$5,$A$1:$Z$1,0))&amp;""),""))</f>
        <v/>
      </c>
      <c r="AI231" s="34">
        <f>IF($AH231="","",IF(UPPER($AH231)=UPPER(TRIM(Settings!$B$6&amp;"")),"Yes","No"))</f>
        <v/>
      </c>
      <c r="AJ231" s="34">
        <f>IFERROR(VALUE(IF(TRIM(Settings!$B$7&amp;"")="","",IFERROR(TRIM(INDEX($A231:$Z231,MATCH(Settings!$B$7,$A$1:$Z$1,0))&amp;""),""))),"")</f>
        <v/>
      </c>
      <c r="AK231" s="34">
        <f>IF(TRIM(Settings!$B$10&amp;"")="","",IFERROR(TRIM(INDEX($A231:$Z231,MATCH(Settings!$B$10,$A$1:$Z$1,0))&amp;""),""))</f>
        <v/>
      </c>
      <c r="AL231" s="34">
        <f>IF(TRIM(Settings!$B$9&amp;"")="","",IFERROR(TRIM(INDEX($A231:$Z231,MATCH(Settings!$B$9,$A$1:$Z$1,0))&amp;""),""))</f>
        <v/>
      </c>
      <c r="AM231" s="34">
        <f>IF(TRIM(Settings!$B$11&amp;"")="","",IFERROR(TRIM(INDEX($A231:$Z231,MATCH(Settings!$B$11,$A$1:$Z$1,0))&amp;""),""))</f>
        <v/>
      </c>
      <c r="AN231" s="34">
        <f>IF(TRIM(Settings!$B$12&amp;"")="","",IFERROR(TRIM(INDEX($A231:$Z231,MATCH(Settings!$B$12,$A$1:$Z$1,0))&amp;""),""))</f>
        <v/>
      </c>
      <c r="AO231" s="34">
        <f>IF($AI231="Yes",MAX(1+IF($AK231&lt;&gt;"",1,0),N($AJ231)+IF(UPPER(TRIM(Settings!$B$8&amp;""))="N",1,0)),IF($AI231="No",0,""))</f>
        <v/>
      </c>
    </row>
    <row r="232">
      <c r="AB232" s="34">
        <f>IF(TRIM(Settings!$B$3&amp;"")="","",IFERROR(TRIM(INDEX($A232:$Z232,MATCH(Settings!$B$3,$A$1:$Z$1,0))&amp;""),""))</f>
        <v/>
      </c>
      <c r="AC232" s="34">
        <f>IF(TRIM(Settings!$B$4&amp;"")="","",IFERROR(TRIM(INDEX($A232:$Z232,MATCH(Settings!$B$4,$A$1:$Z$1,0))&amp;""),""))</f>
        <v/>
      </c>
      <c r="AD232" s="35">
        <f>IF(COUNTA($A232:$Z232)=0,0,IFERROR((IF(ISNUMBER(INDEX($A232:$Z232,MATCH(Settings!$B$13,$A$1:$Z$1,0))),INDEX($A232:$Z232,MATCH(Settings!$B$13,$A$1:$Z$1,0)),DATE(VALUE(LEFT(IF(TRIM(Settings!$B$13&amp;"")="","",IFERROR(TRIM(INDEX($A232:$Z232,MATCH(Settings!$B$13,$A$1:$Z$1,0))&amp;""),"")),4)),VALUE(MID(IF(TRIM(Settings!$B$13&amp;"")="","",IFERROR(TRIM(INDEX($A232:$Z232,MATCH(Settings!$B$13,$A$1:$Z$1,0))&amp;""),"")),6,2)),VALUE(MID(IF(TRIM(Settings!$B$13&amp;"")="","",IFERROR(TRIM(INDEX($A232:$Z232,MATCH(Settings!$B$13,$A$1:$Z$1,0))&amp;""),"")),9,2)))+TIME(VALUE(MID(IF(TRIM(Settings!$B$13&amp;"")="","",IFERROR(TRIM(INDEX($A232:$Z232,MATCH(Settings!$B$13,$A$1:$Z$1,0))&amp;""),"")),12,2)),VALUE(MID(IF(TRIM(Settings!$B$13&amp;"")="","",IFERROR(TRIM(INDEX($A232:$Z232,MATCH(Settings!$B$13,$A$1:$Z$1,0))&amp;""),"")),15,2)),VALUE(MID(IF(TRIM(Settings!$B$13&amp;"")="","",IFERROR(TRIM(INDEX($A232:$Z232,MATCH(Settings!$B$13,$A$1:$Z$1,0))&amp;""),"")),18,2)))))*1,0))</f>
        <v/>
      </c>
      <c r="AE232" s="34">
        <f>IF(COUNTA($A232:$Z232)=0,"",IF($AB232&lt;&gt;"",$AB232,IF($AC232="","",IFERROR(INDEX('Guest list'!$A$3:$A$252,MATCH($AC232,'Guest list'!$B$3:$B$252,0))&amp;"",""))))</f>
        <v/>
      </c>
      <c r="AF232" s="34">
        <f>IF(COUNTA($A232:$Z232)=0,"",IF($AB232&lt;&gt;"",IF(COUNTIF('Guest list'!$A$3:$A$252,$AB232)&gt;0,"Code","Code not on list"),IF($AE232&lt;&gt;"","Name","No match")))</f>
        <v/>
      </c>
      <c r="AG232" s="34">
        <f>IF($AE232="","",IF(SUMPRODUCT(($AE$2:$AE$301=$AE232)*(($AD$2:$AD$301&gt;$AD232)*1+($AD$2:$AD$301=$AD232)*(ROW($AE$2:$AE$301)&gt;ROW($AE232))))=0,$AE232,""))</f>
        <v/>
      </c>
      <c r="AH232" s="34">
        <f>IF(TRIM(Settings!$B$5&amp;"")="","",IFERROR(TRIM(INDEX($A232:$Z232,MATCH(Settings!$B$5,$A$1:$Z$1,0))&amp;""),""))</f>
        <v/>
      </c>
      <c r="AI232" s="34">
        <f>IF($AH232="","",IF(UPPER($AH232)=UPPER(TRIM(Settings!$B$6&amp;"")),"Yes","No"))</f>
        <v/>
      </c>
      <c r="AJ232" s="34">
        <f>IFERROR(VALUE(IF(TRIM(Settings!$B$7&amp;"")="","",IFERROR(TRIM(INDEX($A232:$Z232,MATCH(Settings!$B$7,$A$1:$Z$1,0))&amp;""),""))),"")</f>
        <v/>
      </c>
      <c r="AK232" s="34">
        <f>IF(TRIM(Settings!$B$10&amp;"")="","",IFERROR(TRIM(INDEX($A232:$Z232,MATCH(Settings!$B$10,$A$1:$Z$1,0))&amp;""),""))</f>
        <v/>
      </c>
      <c r="AL232" s="34">
        <f>IF(TRIM(Settings!$B$9&amp;"")="","",IFERROR(TRIM(INDEX($A232:$Z232,MATCH(Settings!$B$9,$A$1:$Z$1,0))&amp;""),""))</f>
        <v/>
      </c>
      <c r="AM232" s="34">
        <f>IF(TRIM(Settings!$B$11&amp;"")="","",IFERROR(TRIM(INDEX($A232:$Z232,MATCH(Settings!$B$11,$A$1:$Z$1,0))&amp;""),""))</f>
        <v/>
      </c>
      <c r="AN232" s="34">
        <f>IF(TRIM(Settings!$B$12&amp;"")="","",IFERROR(TRIM(INDEX($A232:$Z232,MATCH(Settings!$B$12,$A$1:$Z$1,0))&amp;""),""))</f>
        <v/>
      </c>
      <c r="AO232" s="34">
        <f>IF($AI232="Yes",MAX(1+IF($AK232&lt;&gt;"",1,0),N($AJ232)+IF(UPPER(TRIM(Settings!$B$8&amp;""))="N",1,0)),IF($AI232="No",0,""))</f>
        <v/>
      </c>
    </row>
    <row r="233">
      <c r="AB233" s="34">
        <f>IF(TRIM(Settings!$B$3&amp;"")="","",IFERROR(TRIM(INDEX($A233:$Z233,MATCH(Settings!$B$3,$A$1:$Z$1,0))&amp;""),""))</f>
        <v/>
      </c>
      <c r="AC233" s="34">
        <f>IF(TRIM(Settings!$B$4&amp;"")="","",IFERROR(TRIM(INDEX($A233:$Z233,MATCH(Settings!$B$4,$A$1:$Z$1,0))&amp;""),""))</f>
        <v/>
      </c>
      <c r="AD233" s="35">
        <f>IF(COUNTA($A233:$Z233)=0,0,IFERROR((IF(ISNUMBER(INDEX($A233:$Z233,MATCH(Settings!$B$13,$A$1:$Z$1,0))),INDEX($A233:$Z233,MATCH(Settings!$B$13,$A$1:$Z$1,0)),DATE(VALUE(LEFT(IF(TRIM(Settings!$B$13&amp;"")="","",IFERROR(TRIM(INDEX($A233:$Z233,MATCH(Settings!$B$13,$A$1:$Z$1,0))&amp;""),"")),4)),VALUE(MID(IF(TRIM(Settings!$B$13&amp;"")="","",IFERROR(TRIM(INDEX($A233:$Z233,MATCH(Settings!$B$13,$A$1:$Z$1,0))&amp;""),"")),6,2)),VALUE(MID(IF(TRIM(Settings!$B$13&amp;"")="","",IFERROR(TRIM(INDEX($A233:$Z233,MATCH(Settings!$B$13,$A$1:$Z$1,0))&amp;""),"")),9,2)))+TIME(VALUE(MID(IF(TRIM(Settings!$B$13&amp;"")="","",IFERROR(TRIM(INDEX($A233:$Z233,MATCH(Settings!$B$13,$A$1:$Z$1,0))&amp;""),"")),12,2)),VALUE(MID(IF(TRIM(Settings!$B$13&amp;"")="","",IFERROR(TRIM(INDEX($A233:$Z233,MATCH(Settings!$B$13,$A$1:$Z$1,0))&amp;""),"")),15,2)),VALUE(MID(IF(TRIM(Settings!$B$13&amp;"")="","",IFERROR(TRIM(INDEX($A233:$Z233,MATCH(Settings!$B$13,$A$1:$Z$1,0))&amp;""),"")),18,2)))))*1,0))</f>
        <v/>
      </c>
      <c r="AE233" s="34">
        <f>IF(COUNTA($A233:$Z233)=0,"",IF($AB233&lt;&gt;"",$AB233,IF($AC233="","",IFERROR(INDEX('Guest list'!$A$3:$A$252,MATCH($AC233,'Guest list'!$B$3:$B$252,0))&amp;"",""))))</f>
        <v/>
      </c>
      <c r="AF233" s="34">
        <f>IF(COUNTA($A233:$Z233)=0,"",IF($AB233&lt;&gt;"",IF(COUNTIF('Guest list'!$A$3:$A$252,$AB233)&gt;0,"Code","Code not on list"),IF($AE233&lt;&gt;"","Name","No match")))</f>
        <v/>
      </c>
      <c r="AG233" s="34">
        <f>IF($AE233="","",IF(SUMPRODUCT(($AE$2:$AE$301=$AE233)*(($AD$2:$AD$301&gt;$AD233)*1+($AD$2:$AD$301=$AD233)*(ROW($AE$2:$AE$301)&gt;ROW($AE233))))=0,$AE233,""))</f>
        <v/>
      </c>
      <c r="AH233" s="34">
        <f>IF(TRIM(Settings!$B$5&amp;"")="","",IFERROR(TRIM(INDEX($A233:$Z233,MATCH(Settings!$B$5,$A$1:$Z$1,0))&amp;""),""))</f>
        <v/>
      </c>
      <c r="AI233" s="34">
        <f>IF($AH233="","",IF(UPPER($AH233)=UPPER(TRIM(Settings!$B$6&amp;"")),"Yes","No"))</f>
        <v/>
      </c>
      <c r="AJ233" s="34">
        <f>IFERROR(VALUE(IF(TRIM(Settings!$B$7&amp;"")="","",IFERROR(TRIM(INDEX($A233:$Z233,MATCH(Settings!$B$7,$A$1:$Z$1,0))&amp;""),""))),"")</f>
        <v/>
      </c>
      <c r="AK233" s="34">
        <f>IF(TRIM(Settings!$B$10&amp;"")="","",IFERROR(TRIM(INDEX($A233:$Z233,MATCH(Settings!$B$10,$A$1:$Z$1,0))&amp;""),""))</f>
        <v/>
      </c>
      <c r="AL233" s="34">
        <f>IF(TRIM(Settings!$B$9&amp;"")="","",IFERROR(TRIM(INDEX($A233:$Z233,MATCH(Settings!$B$9,$A$1:$Z$1,0))&amp;""),""))</f>
        <v/>
      </c>
      <c r="AM233" s="34">
        <f>IF(TRIM(Settings!$B$11&amp;"")="","",IFERROR(TRIM(INDEX($A233:$Z233,MATCH(Settings!$B$11,$A$1:$Z$1,0))&amp;""),""))</f>
        <v/>
      </c>
      <c r="AN233" s="34">
        <f>IF(TRIM(Settings!$B$12&amp;"")="","",IFERROR(TRIM(INDEX($A233:$Z233,MATCH(Settings!$B$12,$A$1:$Z$1,0))&amp;""),""))</f>
        <v/>
      </c>
      <c r="AO233" s="34">
        <f>IF($AI233="Yes",MAX(1+IF($AK233&lt;&gt;"",1,0),N($AJ233)+IF(UPPER(TRIM(Settings!$B$8&amp;""))="N",1,0)),IF($AI233="No",0,""))</f>
        <v/>
      </c>
    </row>
    <row r="234">
      <c r="AB234" s="34">
        <f>IF(TRIM(Settings!$B$3&amp;"")="","",IFERROR(TRIM(INDEX($A234:$Z234,MATCH(Settings!$B$3,$A$1:$Z$1,0))&amp;""),""))</f>
        <v/>
      </c>
      <c r="AC234" s="34">
        <f>IF(TRIM(Settings!$B$4&amp;"")="","",IFERROR(TRIM(INDEX($A234:$Z234,MATCH(Settings!$B$4,$A$1:$Z$1,0))&amp;""),""))</f>
        <v/>
      </c>
      <c r="AD234" s="35">
        <f>IF(COUNTA($A234:$Z234)=0,0,IFERROR((IF(ISNUMBER(INDEX($A234:$Z234,MATCH(Settings!$B$13,$A$1:$Z$1,0))),INDEX($A234:$Z234,MATCH(Settings!$B$13,$A$1:$Z$1,0)),DATE(VALUE(LEFT(IF(TRIM(Settings!$B$13&amp;"")="","",IFERROR(TRIM(INDEX($A234:$Z234,MATCH(Settings!$B$13,$A$1:$Z$1,0))&amp;""),"")),4)),VALUE(MID(IF(TRIM(Settings!$B$13&amp;"")="","",IFERROR(TRIM(INDEX($A234:$Z234,MATCH(Settings!$B$13,$A$1:$Z$1,0))&amp;""),"")),6,2)),VALUE(MID(IF(TRIM(Settings!$B$13&amp;"")="","",IFERROR(TRIM(INDEX($A234:$Z234,MATCH(Settings!$B$13,$A$1:$Z$1,0))&amp;""),"")),9,2)))+TIME(VALUE(MID(IF(TRIM(Settings!$B$13&amp;"")="","",IFERROR(TRIM(INDEX($A234:$Z234,MATCH(Settings!$B$13,$A$1:$Z$1,0))&amp;""),"")),12,2)),VALUE(MID(IF(TRIM(Settings!$B$13&amp;"")="","",IFERROR(TRIM(INDEX($A234:$Z234,MATCH(Settings!$B$13,$A$1:$Z$1,0))&amp;""),"")),15,2)),VALUE(MID(IF(TRIM(Settings!$B$13&amp;"")="","",IFERROR(TRIM(INDEX($A234:$Z234,MATCH(Settings!$B$13,$A$1:$Z$1,0))&amp;""),"")),18,2)))))*1,0))</f>
        <v/>
      </c>
      <c r="AE234" s="34">
        <f>IF(COUNTA($A234:$Z234)=0,"",IF($AB234&lt;&gt;"",$AB234,IF($AC234="","",IFERROR(INDEX('Guest list'!$A$3:$A$252,MATCH($AC234,'Guest list'!$B$3:$B$252,0))&amp;"",""))))</f>
        <v/>
      </c>
      <c r="AF234" s="34">
        <f>IF(COUNTA($A234:$Z234)=0,"",IF($AB234&lt;&gt;"",IF(COUNTIF('Guest list'!$A$3:$A$252,$AB234)&gt;0,"Code","Code not on list"),IF($AE234&lt;&gt;"","Name","No match")))</f>
        <v/>
      </c>
      <c r="AG234" s="34">
        <f>IF($AE234="","",IF(SUMPRODUCT(($AE$2:$AE$301=$AE234)*(($AD$2:$AD$301&gt;$AD234)*1+($AD$2:$AD$301=$AD234)*(ROW($AE$2:$AE$301)&gt;ROW($AE234))))=0,$AE234,""))</f>
        <v/>
      </c>
      <c r="AH234" s="34">
        <f>IF(TRIM(Settings!$B$5&amp;"")="","",IFERROR(TRIM(INDEX($A234:$Z234,MATCH(Settings!$B$5,$A$1:$Z$1,0))&amp;""),""))</f>
        <v/>
      </c>
      <c r="AI234" s="34">
        <f>IF($AH234="","",IF(UPPER($AH234)=UPPER(TRIM(Settings!$B$6&amp;"")),"Yes","No"))</f>
        <v/>
      </c>
      <c r="AJ234" s="34">
        <f>IFERROR(VALUE(IF(TRIM(Settings!$B$7&amp;"")="","",IFERROR(TRIM(INDEX($A234:$Z234,MATCH(Settings!$B$7,$A$1:$Z$1,0))&amp;""),""))),"")</f>
        <v/>
      </c>
      <c r="AK234" s="34">
        <f>IF(TRIM(Settings!$B$10&amp;"")="","",IFERROR(TRIM(INDEX($A234:$Z234,MATCH(Settings!$B$10,$A$1:$Z$1,0))&amp;""),""))</f>
        <v/>
      </c>
      <c r="AL234" s="34">
        <f>IF(TRIM(Settings!$B$9&amp;"")="","",IFERROR(TRIM(INDEX($A234:$Z234,MATCH(Settings!$B$9,$A$1:$Z$1,0))&amp;""),""))</f>
        <v/>
      </c>
      <c r="AM234" s="34">
        <f>IF(TRIM(Settings!$B$11&amp;"")="","",IFERROR(TRIM(INDEX($A234:$Z234,MATCH(Settings!$B$11,$A$1:$Z$1,0))&amp;""),""))</f>
        <v/>
      </c>
      <c r="AN234" s="34">
        <f>IF(TRIM(Settings!$B$12&amp;"")="","",IFERROR(TRIM(INDEX($A234:$Z234,MATCH(Settings!$B$12,$A$1:$Z$1,0))&amp;""),""))</f>
        <v/>
      </c>
      <c r="AO234" s="34">
        <f>IF($AI234="Yes",MAX(1+IF($AK234&lt;&gt;"",1,0),N($AJ234)+IF(UPPER(TRIM(Settings!$B$8&amp;""))="N",1,0)),IF($AI234="No",0,""))</f>
        <v/>
      </c>
    </row>
    <row r="235">
      <c r="AB235" s="34">
        <f>IF(TRIM(Settings!$B$3&amp;"")="","",IFERROR(TRIM(INDEX($A235:$Z235,MATCH(Settings!$B$3,$A$1:$Z$1,0))&amp;""),""))</f>
        <v/>
      </c>
      <c r="AC235" s="34">
        <f>IF(TRIM(Settings!$B$4&amp;"")="","",IFERROR(TRIM(INDEX($A235:$Z235,MATCH(Settings!$B$4,$A$1:$Z$1,0))&amp;""),""))</f>
        <v/>
      </c>
      <c r="AD235" s="35">
        <f>IF(COUNTA($A235:$Z235)=0,0,IFERROR((IF(ISNUMBER(INDEX($A235:$Z235,MATCH(Settings!$B$13,$A$1:$Z$1,0))),INDEX($A235:$Z235,MATCH(Settings!$B$13,$A$1:$Z$1,0)),DATE(VALUE(LEFT(IF(TRIM(Settings!$B$13&amp;"")="","",IFERROR(TRIM(INDEX($A235:$Z235,MATCH(Settings!$B$13,$A$1:$Z$1,0))&amp;""),"")),4)),VALUE(MID(IF(TRIM(Settings!$B$13&amp;"")="","",IFERROR(TRIM(INDEX($A235:$Z235,MATCH(Settings!$B$13,$A$1:$Z$1,0))&amp;""),"")),6,2)),VALUE(MID(IF(TRIM(Settings!$B$13&amp;"")="","",IFERROR(TRIM(INDEX($A235:$Z235,MATCH(Settings!$B$13,$A$1:$Z$1,0))&amp;""),"")),9,2)))+TIME(VALUE(MID(IF(TRIM(Settings!$B$13&amp;"")="","",IFERROR(TRIM(INDEX($A235:$Z235,MATCH(Settings!$B$13,$A$1:$Z$1,0))&amp;""),"")),12,2)),VALUE(MID(IF(TRIM(Settings!$B$13&amp;"")="","",IFERROR(TRIM(INDEX($A235:$Z235,MATCH(Settings!$B$13,$A$1:$Z$1,0))&amp;""),"")),15,2)),VALUE(MID(IF(TRIM(Settings!$B$13&amp;"")="","",IFERROR(TRIM(INDEX($A235:$Z235,MATCH(Settings!$B$13,$A$1:$Z$1,0))&amp;""),"")),18,2)))))*1,0))</f>
        <v/>
      </c>
      <c r="AE235" s="34">
        <f>IF(COUNTA($A235:$Z235)=0,"",IF($AB235&lt;&gt;"",$AB235,IF($AC235="","",IFERROR(INDEX('Guest list'!$A$3:$A$252,MATCH($AC235,'Guest list'!$B$3:$B$252,0))&amp;"",""))))</f>
        <v/>
      </c>
      <c r="AF235" s="34">
        <f>IF(COUNTA($A235:$Z235)=0,"",IF($AB235&lt;&gt;"",IF(COUNTIF('Guest list'!$A$3:$A$252,$AB235)&gt;0,"Code","Code not on list"),IF($AE235&lt;&gt;"","Name","No match")))</f>
        <v/>
      </c>
      <c r="AG235" s="34">
        <f>IF($AE235="","",IF(SUMPRODUCT(($AE$2:$AE$301=$AE235)*(($AD$2:$AD$301&gt;$AD235)*1+($AD$2:$AD$301=$AD235)*(ROW($AE$2:$AE$301)&gt;ROW($AE235))))=0,$AE235,""))</f>
        <v/>
      </c>
      <c r="AH235" s="34">
        <f>IF(TRIM(Settings!$B$5&amp;"")="","",IFERROR(TRIM(INDEX($A235:$Z235,MATCH(Settings!$B$5,$A$1:$Z$1,0))&amp;""),""))</f>
        <v/>
      </c>
      <c r="AI235" s="34">
        <f>IF($AH235="","",IF(UPPER($AH235)=UPPER(TRIM(Settings!$B$6&amp;"")),"Yes","No"))</f>
        <v/>
      </c>
      <c r="AJ235" s="34">
        <f>IFERROR(VALUE(IF(TRIM(Settings!$B$7&amp;"")="","",IFERROR(TRIM(INDEX($A235:$Z235,MATCH(Settings!$B$7,$A$1:$Z$1,0))&amp;""),""))),"")</f>
        <v/>
      </c>
      <c r="AK235" s="34">
        <f>IF(TRIM(Settings!$B$10&amp;"")="","",IFERROR(TRIM(INDEX($A235:$Z235,MATCH(Settings!$B$10,$A$1:$Z$1,0))&amp;""),""))</f>
        <v/>
      </c>
      <c r="AL235" s="34">
        <f>IF(TRIM(Settings!$B$9&amp;"")="","",IFERROR(TRIM(INDEX($A235:$Z235,MATCH(Settings!$B$9,$A$1:$Z$1,0))&amp;""),""))</f>
        <v/>
      </c>
      <c r="AM235" s="34">
        <f>IF(TRIM(Settings!$B$11&amp;"")="","",IFERROR(TRIM(INDEX($A235:$Z235,MATCH(Settings!$B$11,$A$1:$Z$1,0))&amp;""),""))</f>
        <v/>
      </c>
      <c r="AN235" s="34">
        <f>IF(TRIM(Settings!$B$12&amp;"")="","",IFERROR(TRIM(INDEX($A235:$Z235,MATCH(Settings!$B$12,$A$1:$Z$1,0))&amp;""),""))</f>
        <v/>
      </c>
      <c r="AO235" s="34">
        <f>IF($AI235="Yes",MAX(1+IF($AK235&lt;&gt;"",1,0),N($AJ235)+IF(UPPER(TRIM(Settings!$B$8&amp;""))="N",1,0)),IF($AI235="No",0,""))</f>
        <v/>
      </c>
    </row>
    <row r="236">
      <c r="AB236" s="34">
        <f>IF(TRIM(Settings!$B$3&amp;"")="","",IFERROR(TRIM(INDEX($A236:$Z236,MATCH(Settings!$B$3,$A$1:$Z$1,0))&amp;""),""))</f>
        <v/>
      </c>
      <c r="AC236" s="34">
        <f>IF(TRIM(Settings!$B$4&amp;"")="","",IFERROR(TRIM(INDEX($A236:$Z236,MATCH(Settings!$B$4,$A$1:$Z$1,0))&amp;""),""))</f>
        <v/>
      </c>
      <c r="AD236" s="35">
        <f>IF(COUNTA($A236:$Z236)=0,0,IFERROR((IF(ISNUMBER(INDEX($A236:$Z236,MATCH(Settings!$B$13,$A$1:$Z$1,0))),INDEX($A236:$Z236,MATCH(Settings!$B$13,$A$1:$Z$1,0)),DATE(VALUE(LEFT(IF(TRIM(Settings!$B$13&amp;"")="","",IFERROR(TRIM(INDEX($A236:$Z236,MATCH(Settings!$B$13,$A$1:$Z$1,0))&amp;""),"")),4)),VALUE(MID(IF(TRIM(Settings!$B$13&amp;"")="","",IFERROR(TRIM(INDEX($A236:$Z236,MATCH(Settings!$B$13,$A$1:$Z$1,0))&amp;""),"")),6,2)),VALUE(MID(IF(TRIM(Settings!$B$13&amp;"")="","",IFERROR(TRIM(INDEX($A236:$Z236,MATCH(Settings!$B$13,$A$1:$Z$1,0))&amp;""),"")),9,2)))+TIME(VALUE(MID(IF(TRIM(Settings!$B$13&amp;"")="","",IFERROR(TRIM(INDEX($A236:$Z236,MATCH(Settings!$B$13,$A$1:$Z$1,0))&amp;""),"")),12,2)),VALUE(MID(IF(TRIM(Settings!$B$13&amp;"")="","",IFERROR(TRIM(INDEX($A236:$Z236,MATCH(Settings!$B$13,$A$1:$Z$1,0))&amp;""),"")),15,2)),VALUE(MID(IF(TRIM(Settings!$B$13&amp;"")="","",IFERROR(TRIM(INDEX($A236:$Z236,MATCH(Settings!$B$13,$A$1:$Z$1,0))&amp;""),"")),18,2)))))*1,0))</f>
        <v/>
      </c>
      <c r="AE236" s="34">
        <f>IF(COUNTA($A236:$Z236)=0,"",IF($AB236&lt;&gt;"",$AB236,IF($AC236="","",IFERROR(INDEX('Guest list'!$A$3:$A$252,MATCH($AC236,'Guest list'!$B$3:$B$252,0))&amp;"",""))))</f>
        <v/>
      </c>
      <c r="AF236" s="34">
        <f>IF(COUNTA($A236:$Z236)=0,"",IF($AB236&lt;&gt;"",IF(COUNTIF('Guest list'!$A$3:$A$252,$AB236)&gt;0,"Code","Code not on list"),IF($AE236&lt;&gt;"","Name","No match")))</f>
        <v/>
      </c>
      <c r="AG236" s="34">
        <f>IF($AE236="","",IF(SUMPRODUCT(($AE$2:$AE$301=$AE236)*(($AD$2:$AD$301&gt;$AD236)*1+($AD$2:$AD$301=$AD236)*(ROW($AE$2:$AE$301)&gt;ROW($AE236))))=0,$AE236,""))</f>
        <v/>
      </c>
      <c r="AH236" s="34">
        <f>IF(TRIM(Settings!$B$5&amp;"")="","",IFERROR(TRIM(INDEX($A236:$Z236,MATCH(Settings!$B$5,$A$1:$Z$1,0))&amp;""),""))</f>
        <v/>
      </c>
      <c r="AI236" s="34">
        <f>IF($AH236="","",IF(UPPER($AH236)=UPPER(TRIM(Settings!$B$6&amp;"")),"Yes","No"))</f>
        <v/>
      </c>
      <c r="AJ236" s="34">
        <f>IFERROR(VALUE(IF(TRIM(Settings!$B$7&amp;"")="","",IFERROR(TRIM(INDEX($A236:$Z236,MATCH(Settings!$B$7,$A$1:$Z$1,0))&amp;""),""))),"")</f>
        <v/>
      </c>
      <c r="AK236" s="34">
        <f>IF(TRIM(Settings!$B$10&amp;"")="","",IFERROR(TRIM(INDEX($A236:$Z236,MATCH(Settings!$B$10,$A$1:$Z$1,0))&amp;""),""))</f>
        <v/>
      </c>
      <c r="AL236" s="34">
        <f>IF(TRIM(Settings!$B$9&amp;"")="","",IFERROR(TRIM(INDEX($A236:$Z236,MATCH(Settings!$B$9,$A$1:$Z$1,0))&amp;""),""))</f>
        <v/>
      </c>
      <c r="AM236" s="34">
        <f>IF(TRIM(Settings!$B$11&amp;"")="","",IFERROR(TRIM(INDEX($A236:$Z236,MATCH(Settings!$B$11,$A$1:$Z$1,0))&amp;""),""))</f>
        <v/>
      </c>
      <c r="AN236" s="34">
        <f>IF(TRIM(Settings!$B$12&amp;"")="","",IFERROR(TRIM(INDEX($A236:$Z236,MATCH(Settings!$B$12,$A$1:$Z$1,0))&amp;""),""))</f>
        <v/>
      </c>
      <c r="AO236" s="34">
        <f>IF($AI236="Yes",MAX(1+IF($AK236&lt;&gt;"",1,0),N($AJ236)+IF(UPPER(TRIM(Settings!$B$8&amp;""))="N",1,0)),IF($AI236="No",0,""))</f>
        <v/>
      </c>
    </row>
    <row r="237">
      <c r="AB237" s="34">
        <f>IF(TRIM(Settings!$B$3&amp;"")="","",IFERROR(TRIM(INDEX($A237:$Z237,MATCH(Settings!$B$3,$A$1:$Z$1,0))&amp;""),""))</f>
        <v/>
      </c>
      <c r="AC237" s="34">
        <f>IF(TRIM(Settings!$B$4&amp;"")="","",IFERROR(TRIM(INDEX($A237:$Z237,MATCH(Settings!$B$4,$A$1:$Z$1,0))&amp;""),""))</f>
        <v/>
      </c>
      <c r="AD237" s="35">
        <f>IF(COUNTA($A237:$Z237)=0,0,IFERROR((IF(ISNUMBER(INDEX($A237:$Z237,MATCH(Settings!$B$13,$A$1:$Z$1,0))),INDEX($A237:$Z237,MATCH(Settings!$B$13,$A$1:$Z$1,0)),DATE(VALUE(LEFT(IF(TRIM(Settings!$B$13&amp;"")="","",IFERROR(TRIM(INDEX($A237:$Z237,MATCH(Settings!$B$13,$A$1:$Z$1,0))&amp;""),"")),4)),VALUE(MID(IF(TRIM(Settings!$B$13&amp;"")="","",IFERROR(TRIM(INDEX($A237:$Z237,MATCH(Settings!$B$13,$A$1:$Z$1,0))&amp;""),"")),6,2)),VALUE(MID(IF(TRIM(Settings!$B$13&amp;"")="","",IFERROR(TRIM(INDEX($A237:$Z237,MATCH(Settings!$B$13,$A$1:$Z$1,0))&amp;""),"")),9,2)))+TIME(VALUE(MID(IF(TRIM(Settings!$B$13&amp;"")="","",IFERROR(TRIM(INDEX($A237:$Z237,MATCH(Settings!$B$13,$A$1:$Z$1,0))&amp;""),"")),12,2)),VALUE(MID(IF(TRIM(Settings!$B$13&amp;"")="","",IFERROR(TRIM(INDEX($A237:$Z237,MATCH(Settings!$B$13,$A$1:$Z$1,0))&amp;""),"")),15,2)),VALUE(MID(IF(TRIM(Settings!$B$13&amp;"")="","",IFERROR(TRIM(INDEX($A237:$Z237,MATCH(Settings!$B$13,$A$1:$Z$1,0))&amp;""),"")),18,2)))))*1,0))</f>
        <v/>
      </c>
      <c r="AE237" s="34">
        <f>IF(COUNTA($A237:$Z237)=0,"",IF($AB237&lt;&gt;"",$AB237,IF($AC237="","",IFERROR(INDEX('Guest list'!$A$3:$A$252,MATCH($AC237,'Guest list'!$B$3:$B$252,0))&amp;"",""))))</f>
        <v/>
      </c>
      <c r="AF237" s="34">
        <f>IF(COUNTA($A237:$Z237)=0,"",IF($AB237&lt;&gt;"",IF(COUNTIF('Guest list'!$A$3:$A$252,$AB237)&gt;0,"Code","Code not on list"),IF($AE237&lt;&gt;"","Name","No match")))</f>
        <v/>
      </c>
      <c r="AG237" s="34">
        <f>IF($AE237="","",IF(SUMPRODUCT(($AE$2:$AE$301=$AE237)*(($AD$2:$AD$301&gt;$AD237)*1+($AD$2:$AD$301=$AD237)*(ROW($AE$2:$AE$301)&gt;ROW($AE237))))=0,$AE237,""))</f>
        <v/>
      </c>
      <c r="AH237" s="34">
        <f>IF(TRIM(Settings!$B$5&amp;"")="","",IFERROR(TRIM(INDEX($A237:$Z237,MATCH(Settings!$B$5,$A$1:$Z$1,0))&amp;""),""))</f>
        <v/>
      </c>
      <c r="AI237" s="34">
        <f>IF($AH237="","",IF(UPPER($AH237)=UPPER(TRIM(Settings!$B$6&amp;"")),"Yes","No"))</f>
        <v/>
      </c>
      <c r="AJ237" s="34">
        <f>IFERROR(VALUE(IF(TRIM(Settings!$B$7&amp;"")="","",IFERROR(TRIM(INDEX($A237:$Z237,MATCH(Settings!$B$7,$A$1:$Z$1,0))&amp;""),""))),"")</f>
        <v/>
      </c>
      <c r="AK237" s="34">
        <f>IF(TRIM(Settings!$B$10&amp;"")="","",IFERROR(TRIM(INDEX($A237:$Z237,MATCH(Settings!$B$10,$A$1:$Z$1,0))&amp;""),""))</f>
        <v/>
      </c>
      <c r="AL237" s="34">
        <f>IF(TRIM(Settings!$B$9&amp;"")="","",IFERROR(TRIM(INDEX($A237:$Z237,MATCH(Settings!$B$9,$A$1:$Z$1,0))&amp;""),""))</f>
        <v/>
      </c>
      <c r="AM237" s="34">
        <f>IF(TRIM(Settings!$B$11&amp;"")="","",IFERROR(TRIM(INDEX($A237:$Z237,MATCH(Settings!$B$11,$A$1:$Z$1,0))&amp;""),""))</f>
        <v/>
      </c>
      <c r="AN237" s="34">
        <f>IF(TRIM(Settings!$B$12&amp;"")="","",IFERROR(TRIM(INDEX($A237:$Z237,MATCH(Settings!$B$12,$A$1:$Z$1,0))&amp;""),""))</f>
        <v/>
      </c>
      <c r="AO237" s="34">
        <f>IF($AI237="Yes",MAX(1+IF($AK237&lt;&gt;"",1,0),N($AJ237)+IF(UPPER(TRIM(Settings!$B$8&amp;""))="N",1,0)),IF($AI237="No",0,""))</f>
        <v/>
      </c>
    </row>
    <row r="238">
      <c r="AB238" s="34">
        <f>IF(TRIM(Settings!$B$3&amp;"")="","",IFERROR(TRIM(INDEX($A238:$Z238,MATCH(Settings!$B$3,$A$1:$Z$1,0))&amp;""),""))</f>
        <v/>
      </c>
      <c r="AC238" s="34">
        <f>IF(TRIM(Settings!$B$4&amp;"")="","",IFERROR(TRIM(INDEX($A238:$Z238,MATCH(Settings!$B$4,$A$1:$Z$1,0))&amp;""),""))</f>
        <v/>
      </c>
      <c r="AD238" s="35">
        <f>IF(COUNTA($A238:$Z238)=0,0,IFERROR((IF(ISNUMBER(INDEX($A238:$Z238,MATCH(Settings!$B$13,$A$1:$Z$1,0))),INDEX($A238:$Z238,MATCH(Settings!$B$13,$A$1:$Z$1,0)),DATE(VALUE(LEFT(IF(TRIM(Settings!$B$13&amp;"")="","",IFERROR(TRIM(INDEX($A238:$Z238,MATCH(Settings!$B$13,$A$1:$Z$1,0))&amp;""),"")),4)),VALUE(MID(IF(TRIM(Settings!$B$13&amp;"")="","",IFERROR(TRIM(INDEX($A238:$Z238,MATCH(Settings!$B$13,$A$1:$Z$1,0))&amp;""),"")),6,2)),VALUE(MID(IF(TRIM(Settings!$B$13&amp;"")="","",IFERROR(TRIM(INDEX($A238:$Z238,MATCH(Settings!$B$13,$A$1:$Z$1,0))&amp;""),"")),9,2)))+TIME(VALUE(MID(IF(TRIM(Settings!$B$13&amp;"")="","",IFERROR(TRIM(INDEX($A238:$Z238,MATCH(Settings!$B$13,$A$1:$Z$1,0))&amp;""),"")),12,2)),VALUE(MID(IF(TRIM(Settings!$B$13&amp;"")="","",IFERROR(TRIM(INDEX($A238:$Z238,MATCH(Settings!$B$13,$A$1:$Z$1,0))&amp;""),"")),15,2)),VALUE(MID(IF(TRIM(Settings!$B$13&amp;"")="","",IFERROR(TRIM(INDEX($A238:$Z238,MATCH(Settings!$B$13,$A$1:$Z$1,0))&amp;""),"")),18,2)))))*1,0))</f>
        <v/>
      </c>
      <c r="AE238" s="34">
        <f>IF(COUNTA($A238:$Z238)=0,"",IF($AB238&lt;&gt;"",$AB238,IF($AC238="","",IFERROR(INDEX('Guest list'!$A$3:$A$252,MATCH($AC238,'Guest list'!$B$3:$B$252,0))&amp;"",""))))</f>
        <v/>
      </c>
      <c r="AF238" s="34">
        <f>IF(COUNTA($A238:$Z238)=0,"",IF($AB238&lt;&gt;"",IF(COUNTIF('Guest list'!$A$3:$A$252,$AB238)&gt;0,"Code","Code not on list"),IF($AE238&lt;&gt;"","Name","No match")))</f>
        <v/>
      </c>
      <c r="AG238" s="34">
        <f>IF($AE238="","",IF(SUMPRODUCT(($AE$2:$AE$301=$AE238)*(($AD$2:$AD$301&gt;$AD238)*1+($AD$2:$AD$301=$AD238)*(ROW($AE$2:$AE$301)&gt;ROW($AE238))))=0,$AE238,""))</f>
        <v/>
      </c>
      <c r="AH238" s="34">
        <f>IF(TRIM(Settings!$B$5&amp;"")="","",IFERROR(TRIM(INDEX($A238:$Z238,MATCH(Settings!$B$5,$A$1:$Z$1,0))&amp;""),""))</f>
        <v/>
      </c>
      <c r="AI238" s="34">
        <f>IF($AH238="","",IF(UPPER($AH238)=UPPER(TRIM(Settings!$B$6&amp;"")),"Yes","No"))</f>
        <v/>
      </c>
      <c r="AJ238" s="34">
        <f>IFERROR(VALUE(IF(TRIM(Settings!$B$7&amp;"")="","",IFERROR(TRIM(INDEX($A238:$Z238,MATCH(Settings!$B$7,$A$1:$Z$1,0))&amp;""),""))),"")</f>
        <v/>
      </c>
      <c r="AK238" s="34">
        <f>IF(TRIM(Settings!$B$10&amp;"")="","",IFERROR(TRIM(INDEX($A238:$Z238,MATCH(Settings!$B$10,$A$1:$Z$1,0))&amp;""),""))</f>
        <v/>
      </c>
      <c r="AL238" s="34">
        <f>IF(TRIM(Settings!$B$9&amp;"")="","",IFERROR(TRIM(INDEX($A238:$Z238,MATCH(Settings!$B$9,$A$1:$Z$1,0))&amp;""),""))</f>
        <v/>
      </c>
      <c r="AM238" s="34">
        <f>IF(TRIM(Settings!$B$11&amp;"")="","",IFERROR(TRIM(INDEX($A238:$Z238,MATCH(Settings!$B$11,$A$1:$Z$1,0))&amp;""),""))</f>
        <v/>
      </c>
      <c r="AN238" s="34">
        <f>IF(TRIM(Settings!$B$12&amp;"")="","",IFERROR(TRIM(INDEX($A238:$Z238,MATCH(Settings!$B$12,$A$1:$Z$1,0))&amp;""),""))</f>
        <v/>
      </c>
      <c r="AO238" s="34">
        <f>IF($AI238="Yes",MAX(1+IF($AK238&lt;&gt;"",1,0),N($AJ238)+IF(UPPER(TRIM(Settings!$B$8&amp;""))="N",1,0)),IF($AI238="No",0,""))</f>
        <v/>
      </c>
    </row>
    <row r="239">
      <c r="AB239" s="34">
        <f>IF(TRIM(Settings!$B$3&amp;"")="","",IFERROR(TRIM(INDEX($A239:$Z239,MATCH(Settings!$B$3,$A$1:$Z$1,0))&amp;""),""))</f>
        <v/>
      </c>
      <c r="AC239" s="34">
        <f>IF(TRIM(Settings!$B$4&amp;"")="","",IFERROR(TRIM(INDEX($A239:$Z239,MATCH(Settings!$B$4,$A$1:$Z$1,0))&amp;""),""))</f>
        <v/>
      </c>
      <c r="AD239" s="35">
        <f>IF(COUNTA($A239:$Z239)=0,0,IFERROR((IF(ISNUMBER(INDEX($A239:$Z239,MATCH(Settings!$B$13,$A$1:$Z$1,0))),INDEX($A239:$Z239,MATCH(Settings!$B$13,$A$1:$Z$1,0)),DATE(VALUE(LEFT(IF(TRIM(Settings!$B$13&amp;"")="","",IFERROR(TRIM(INDEX($A239:$Z239,MATCH(Settings!$B$13,$A$1:$Z$1,0))&amp;""),"")),4)),VALUE(MID(IF(TRIM(Settings!$B$13&amp;"")="","",IFERROR(TRIM(INDEX($A239:$Z239,MATCH(Settings!$B$13,$A$1:$Z$1,0))&amp;""),"")),6,2)),VALUE(MID(IF(TRIM(Settings!$B$13&amp;"")="","",IFERROR(TRIM(INDEX($A239:$Z239,MATCH(Settings!$B$13,$A$1:$Z$1,0))&amp;""),"")),9,2)))+TIME(VALUE(MID(IF(TRIM(Settings!$B$13&amp;"")="","",IFERROR(TRIM(INDEX($A239:$Z239,MATCH(Settings!$B$13,$A$1:$Z$1,0))&amp;""),"")),12,2)),VALUE(MID(IF(TRIM(Settings!$B$13&amp;"")="","",IFERROR(TRIM(INDEX($A239:$Z239,MATCH(Settings!$B$13,$A$1:$Z$1,0))&amp;""),"")),15,2)),VALUE(MID(IF(TRIM(Settings!$B$13&amp;"")="","",IFERROR(TRIM(INDEX($A239:$Z239,MATCH(Settings!$B$13,$A$1:$Z$1,0))&amp;""),"")),18,2)))))*1,0))</f>
        <v/>
      </c>
      <c r="AE239" s="34">
        <f>IF(COUNTA($A239:$Z239)=0,"",IF($AB239&lt;&gt;"",$AB239,IF($AC239="","",IFERROR(INDEX('Guest list'!$A$3:$A$252,MATCH($AC239,'Guest list'!$B$3:$B$252,0))&amp;"",""))))</f>
        <v/>
      </c>
      <c r="AF239" s="34">
        <f>IF(COUNTA($A239:$Z239)=0,"",IF($AB239&lt;&gt;"",IF(COUNTIF('Guest list'!$A$3:$A$252,$AB239)&gt;0,"Code","Code not on list"),IF($AE239&lt;&gt;"","Name","No match")))</f>
        <v/>
      </c>
      <c r="AG239" s="34">
        <f>IF($AE239="","",IF(SUMPRODUCT(($AE$2:$AE$301=$AE239)*(($AD$2:$AD$301&gt;$AD239)*1+($AD$2:$AD$301=$AD239)*(ROW($AE$2:$AE$301)&gt;ROW($AE239))))=0,$AE239,""))</f>
        <v/>
      </c>
      <c r="AH239" s="34">
        <f>IF(TRIM(Settings!$B$5&amp;"")="","",IFERROR(TRIM(INDEX($A239:$Z239,MATCH(Settings!$B$5,$A$1:$Z$1,0))&amp;""),""))</f>
        <v/>
      </c>
      <c r="AI239" s="34">
        <f>IF($AH239="","",IF(UPPER($AH239)=UPPER(TRIM(Settings!$B$6&amp;"")),"Yes","No"))</f>
        <v/>
      </c>
      <c r="AJ239" s="34">
        <f>IFERROR(VALUE(IF(TRIM(Settings!$B$7&amp;"")="","",IFERROR(TRIM(INDEX($A239:$Z239,MATCH(Settings!$B$7,$A$1:$Z$1,0))&amp;""),""))),"")</f>
        <v/>
      </c>
      <c r="AK239" s="34">
        <f>IF(TRIM(Settings!$B$10&amp;"")="","",IFERROR(TRIM(INDEX($A239:$Z239,MATCH(Settings!$B$10,$A$1:$Z$1,0))&amp;""),""))</f>
        <v/>
      </c>
      <c r="AL239" s="34">
        <f>IF(TRIM(Settings!$B$9&amp;"")="","",IFERROR(TRIM(INDEX($A239:$Z239,MATCH(Settings!$B$9,$A$1:$Z$1,0))&amp;""),""))</f>
        <v/>
      </c>
      <c r="AM239" s="34">
        <f>IF(TRIM(Settings!$B$11&amp;"")="","",IFERROR(TRIM(INDEX($A239:$Z239,MATCH(Settings!$B$11,$A$1:$Z$1,0))&amp;""),""))</f>
        <v/>
      </c>
      <c r="AN239" s="34">
        <f>IF(TRIM(Settings!$B$12&amp;"")="","",IFERROR(TRIM(INDEX($A239:$Z239,MATCH(Settings!$B$12,$A$1:$Z$1,0))&amp;""),""))</f>
        <v/>
      </c>
      <c r="AO239" s="34">
        <f>IF($AI239="Yes",MAX(1+IF($AK239&lt;&gt;"",1,0),N($AJ239)+IF(UPPER(TRIM(Settings!$B$8&amp;""))="N",1,0)),IF($AI239="No",0,""))</f>
        <v/>
      </c>
    </row>
    <row r="240">
      <c r="AB240" s="34">
        <f>IF(TRIM(Settings!$B$3&amp;"")="","",IFERROR(TRIM(INDEX($A240:$Z240,MATCH(Settings!$B$3,$A$1:$Z$1,0))&amp;""),""))</f>
        <v/>
      </c>
      <c r="AC240" s="34">
        <f>IF(TRIM(Settings!$B$4&amp;"")="","",IFERROR(TRIM(INDEX($A240:$Z240,MATCH(Settings!$B$4,$A$1:$Z$1,0))&amp;""),""))</f>
        <v/>
      </c>
      <c r="AD240" s="35">
        <f>IF(COUNTA($A240:$Z240)=0,0,IFERROR((IF(ISNUMBER(INDEX($A240:$Z240,MATCH(Settings!$B$13,$A$1:$Z$1,0))),INDEX($A240:$Z240,MATCH(Settings!$B$13,$A$1:$Z$1,0)),DATE(VALUE(LEFT(IF(TRIM(Settings!$B$13&amp;"")="","",IFERROR(TRIM(INDEX($A240:$Z240,MATCH(Settings!$B$13,$A$1:$Z$1,0))&amp;""),"")),4)),VALUE(MID(IF(TRIM(Settings!$B$13&amp;"")="","",IFERROR(TRIM(INDEX($A240:$Z240,MATCH(Settings!$B$13,$A$1:$Z$1,0))&amp;""),"")),6,2)),VALUE(MID(IF(TRIM(Settings!$B$13&amp;"")="","",IFERROR(TRIM(INDEX($A240:$Z240,MATCH(Settings!$B$13,$A$1:$Z$1,0))&amp;""),"")),9,2)))+TIME(VALUE(MID(IF(TRIM(Settings!$B$13&amp;"")="","",IFERROR(TRIM(INDEX($A240:$Z240,MATCH(Settings!$B$13,$A$1:$Z$1,0))&amp;""),"")),12,2)),VALUE(MID(IF(TRIM(Settings!$B$13&amp;"")="","",IFERROR(TRIM(INDEX($A240:$Z240,MATCH(Settings!$B$13,$A$1:$Z$1,0))&amp;""),"")),15,2)),VALUE(MID(IF(TRIM(Settings!$B$13&amp;"")="","",IFERROR(TRIM(INDEX($A240:$Z240,MATCH(Settings!$B$13,$A$1:$Z$1,0))&amp;""),"")),18,2)))))*1,0))</f>
        <v/>
      </c>
      <c r="AE240" s="34">
        <f>IF(COUNTA($A240:$Z240)=0,"",IF($AB240&lt;&gt;"",$AB240,IF($AC240="","",IFERROR(INDEX('Guest list'!$A$3:$A$252,MATCH($AC240,'Guest list'!$B$3:$B$252,0))&amp;"",""))))</f>
        <v/>
      </c>
      <c r="AF240" s="34">
        <f>IF(COUNTA($A240:$Z240)=0,"",IF($AB240&lt;&gt;"",IF(COUNTIF('Guest list'!$A$3:$A$252,$AB240)&gt;0,"Code","Code not on list"),IF($AE240&lt;&gt;"","Name","No match")))</f>
        <v/>
      </c>
      <c r="AG240" s="34">
        <f>IF($AE240="","",IF(SUMPRODUCT(($AE$2:$AE$301=$AE240)*(($AD$2:$AD$301&gt;$AD240)*1+($AD$2:$AD$301=$AD240)*(ROW($AE$2:$AE$301)&gt;ROW($AE240))))=0,$AE240,""))</f>
        <v/>
      </c>
      <c r="AH240" s="34">
        <f>IF(TRIM(Settings!$B$5&amp;"")="","",IFERROR(TRIM(INDEX($A240:$Z240,MATCH(Settings!$B$5,$A$1:$Z$1,0))&amp;""),""))</f>
        <v/>
      </c>
      <c r="AI240" s="34">
        <f>IF($AH240="","",IF(UPPER($AH240)=UPPER(TRIM(Settings!$B$6&amp;"")),"Yes","No"))</f>
        <v/>
      </c>
      <c r="AJ240" s="34">
        <f>IFERROR(VALUE(IF(TRIM(Settings!$B$7&amp;"")="","",IFERROR(TRIM(INDEX($A240:$Z240,MATCH(Settings!$B$7,$A$1:$Z$1,0))&amp;""),""))),"")</f>
        <v/>
      </c>
      <c r="AK240" s="34">
        <f>IF(TRIM(Settings!$B$10&amp;"")="","",IFERROR(TRIM(INDEX($A240:$Z240,MATCH(Settings!$B$10,$A$1:$Z$1,0))&amp;""),""))</f>
        <v/>
      </c>
      <c r="AL240" s="34">
        <f>IF(TRIM(Settings!$B$9&amp;"")="","",IFERROR(TRIM(INDEX($A240:$Z240,MATCH(Settings!$B$9,$A$1:$Z$1,0))&amp;""),""))</f>
        <v/>
      </c>
      <c r="AM240" s="34">
        <f>IF(TRIM(Settings!$B$11&amp;"")="","",IFERROR(TRIM(INDEX($A240:$Z240,MATCH(Settings!$B$11,$A$1:$Z$1,0))&amp;""),""))</f>
        <v/>
      </c>
      <c r="AN240" s="34">
        <f>IF(TRIM(Settings!$B$12&amp;"")="","",IFERROR(TRIM(INDEX($A240:$Z240,MATCH(Settings!$B$12,$A$1:$Z$1,0))&amp;""),""))</f>
        <v/>
      </c>
      <c r="AO240" s="34">
        <f>IF($AI240="Yes",MAX(1+IF($AK240&lt;&gt;"",1,0),N($AJ240)+IF(UPPER(TRIM(Settings!$B$8&amp;""))="N",1,0)),IF($AI240="No",0,""))</f>
        <v/>
      </c>
    </row>
    <row r="241">
      <c r="AB241" s="34">
        <f>IF(TRIM(Settings!$B$3&amp;"")="","",IFERROR(TRIM(INDEX($A241:$Z241,MATCH(Settings!$B$3,$A$1:$Z$1,0))&amp;""),""))</f>
        <v/>
      </c>
      <c r="AC241" s="34">
        <f>IF(TRIM(Settings!$B$4&amp;"")="","",IFERROR(TRIM(INDEX($A241:$Z241,MATCH(Settings!$B$4,$A$1:$Z$1,0))&amp;""),""))</f>
        <v/>
      </c>
      <c r="AD241" s="35">
        <f>IF(COUNTA($A241:$Z241)=0,0,IFERROR((IF(ISNUMBER(INDEX($A241:$Z241,MATCH(Settings!$B$13,$A$1:$Z$1,0))),INDEX($A241:$Z241,MATCH(Settings!$B$13,$A$1:$Z$1,0)),DATE(VALUE(LEFT(IF(TRIM(Settings!$B$13&amp;"")="","",IFERROR(TRIM(INDEX($A241:$Z241,MATCH(Settings!$B$13,$A$1:$Z$1,0))&amp;""),"")),4)),VALUE(MID(IF(TRIM(Settings!$B$13&amp;"")="","",IFERROR(TRIM(INDEX($A241:$Z241,MATCH(Settings!$B$13,$A$1:$Z$1,0))&amp;""),"")),6,2)),VALUE(MID(IF(TRIM(Settings!$B$13&amp;"")="","",IFERROR(TRIM(INDEX($A241:$Z241,MATCH(Settings!$B$13,$A$1:$Z$1,0))&amp;""),"")),9,2)))+TIME(VALUE(MID(IF(TRIM(Settings!$B$13&amp;"")="","",IFERROR(TRIM(INDEX($A241:$Z241,MATCH(Settings!$B$13,$A$1:$Z$1,0))&amp;""),"")),12,2)),VALUE(MID(IF(TRIM(Settings!$B$13&amp;"")="","",IFERROR(TRIM(INDEX($A241:$Z241,MATCH(Settings!$B$13,$A$1:$Z$1,0))&amp;""),"")),15,2)),VALUE(MID(IF(TRIM(Settings!$B$13&amp;"")="","",IFERROR(TRIM(INDEX($A241:$Z241,MATCH(Settings!$B$13,$A$1:$Z$1,0))&amp;""),"")),18,2)))))*1,0))</f>
        <v/>
      </c>
      <c r="AE241" s="34">
        <f>IF(COUNTA($A241:$Z241)=0,"",IF($AB241&lt;&gt;"",$AB241,IF($AC241="","",IFERROR(INDEX('Guest list'!$A$3:$A$252,MATCH($AC241,'Guest list'!$B$3:$B$252,0))&amp;"",""))))</f>
        <v/>
      </c>
      <c r="AF241" s="34">
        <f>IF(COUNTA($A241:$Z241)=0,"",IF($AB241&lt;&gt;"",IF(COUNTIF('Guest list'!$A$3:$A$252,$AB241)&gt;0,"Code","Code not on list"),IF($AE241&lt;&gt;"","Name","No match")))</f>
        <v/>
      </c>
      <c r="AG241" s="34">
        <f>IF($AE241="","",IF(SUMPRODUCT(($AE$2:$AE$301=$AE241)*(($AD$2:$AD$301&gt;$AD241)*1+($AD$2:$AD$301=$AD241)*(ROW($AE$2:$AE$301)&gt;ROW($AE241))))=0,$AE241,""))</f>
        <v/>
      </c>
      <c r="AH241" s="34">
        <f>IF(TRIM(Settings!$B$5&amp;"")="","",IFERROR(TRIM(INDEX($A241:$Z241,MATCH(Settings!$B$5,$A$1:$Z$1,0))&amp;""),""))</f>
        <v/>
      </c>
      <c r="AI241" s="34">
        <f>IF($AH241="","",IF(UPPER($AH241)=UPPER(TRIM(Settings!$B$6&amp;"")),"Yes","No"))</f>
        <v/>
      </c>
      <c r="AJ241" s="34">
        <f>IFERROR(VALUE(IF(TRIM(Settings!$B$7&amp;"")="","",IFERROR(TRIM(INDEX($A241:$Z241,MATCH(Settings!$B$7,$A$1:$Z$1,0))&amp;""),""))),"")</f>
        <v/>
      </c>
      <c r="AK241" s="34">
        <f>IF(TRIM(Settings!$B$10&amp;"")="","",IFERROR(TRIM(INDEX($A241:$Z241,MATCH(Settings!$B$10,$A$1:$Z$1,0))&amp;""),""))</f>
        <v/>
      </c>
      <c r="AL241" s="34">
        <f>IF(TRIM(Settings!$B$9&amp;"")="","",IFERROR(TRIM(INDEX($A241:$Z241,MATCH(Settings!$B$9,$A$1:$Z$1,0))&amp;""),""))</f>
        <v/>
      </c>
      <c r="AM241" s="34">
        <f>IF(TRIM(Settings!$B$11&amp;"")="","",IFERROR(TRIM(INDEX($A241:$Z241,MATCH(Settings!$B$11,$A$1:$Z$1,0))&amp;""),""))</f>
        <v/>
      </c>
      <c r="AN241" s="34">
        <f>IF(TRIM(Settings!$B$12&amp;"")="","",IFERROR(TRIM(INDEX($A241:$Z241,MATCH(Settings!$B$12,$A$1:$Z$1,0))&amp;""),""))</f>
        <v/>
      </c>
      <c r="AO241" s="34">
        <f>IF($AI241="Yes",MAX(1+IF($AK241&lt;&gt;"",1,0),N($AJ241)+IF(UPPER(TRIM(Settings!$B$8&amp;""))="N",1,0)),IF($AI241="No",0,""))</f>
        <v/>
      </c>
    </row>
    <row r="242">
      <c r="AB242" s="34">
        <f>IF(TRIM(Settings!$B$3&amp;"")="","",IFERROR(TRIM(INDEX($A242:$Z242,MATCH(Settings!$B$3,$A$1:$Z$1,0))&amp;""),""))</f>
        <v/>
      </c>
      <c r="AC242" s="34">
        <f>IF(TRIM(Settings!$B$4&amp;"")="","",IFERROR(TRIM(INDEX($A242:$Z242,MATCH(Settings!$B$4,$A$1:$Z$1,0))&amp;""),""))</f>
        <v/>
      </c>
      <c r="AD242" s="35">
        <f>IF(COUNTA($A242:$Z242)=0,0,IFERROR((IF(ISNUMBER(INDEX($A242:$Z242,MATCH(Settings!$B$13,$A$1:$Z$1,0))),INDEX($A242:$Z242,MATCH(Settings!$B$13,$A$1:$Z$1,0)),DATE(VALUE(LEFT(IF(TRIM(Settings!$B$13&amp;"")="","",IFERROR(TRIM(INDEX($A242:$Z242,MATCH(Settings!$B$13,$A$1:$Z$1,0))&amp;""),"")),4)),VALUE(MID(IF(TRIM(Settings!$B$13&amp;"")="","",IFERROR(TRIM(INDEX($A242:$Z242,MATCH(Settings!$B$13,$A$1:$Z$1,0))&amp;""),"")),6,2)),VALUE(MID(IF(TRIM(Settings!$B$13&amp;"")="","",IFERROR(TRIM(INDEX($A242:$Z242,MATCH(Settings!$B$13,$A$1:$Z$1,0))&amp;""),"")),9,2)))+TIME(VALUE(MID(IF(TRIM(Settings!$B$13&amp;"")="","",IFERROR(TRIM(INDEX($A242:$Z242,MATCH(Settings!$B$13,$A$1:$Z$1,0))&amp;""),"")),12,2)),VALUE(MID(IF(TRIM(Settings!$B$13&amp;"")="","",IFERROR(TRIM(INDEX($A242:$Z242,MATCH(Settings!$B$13,$A$1:$Z$1,0))&amp;""),"")),15,2)),VALUE(MID(IF(TRIM(Settings!$B$13&amp;"")="","",IFERROR(TRIM(INDEX($A242:$Z242,MATCH(Settings!$B$13,$A$1:$Z$1,0))&amp;""),"")),18,2)))))*1,0))</f>
        <v/>
      </c>
      <c r="AE242" s="34">
        <f>IF(COUNTA($A242:$Z242)=0,"",IF($AB242&lt;&gt;"",$AB242,IF($AC242="","",IFERROR(INDEX('Guest list'!$A$3:$A$252,MATCH($AC242,'Guest list'!$B$3:$B$252,0))&amp;"",""))))</f>
        <v/>
      </c>
      <c r="AF242" s="34">
        <f>IF(COUNTA($A242:$Z242)=0,"",IF($AB242&lt;&gt;"",IF(COUNTIF('Guest list'!$A$3:$A$252,$AB242)&gt;0,"Code","Code not on list"),IF($AE242&lt;&gt;"","Name","No match")))</f>
        <v/>
      </c>
      <c r="AG242" s="34">
        <f>IF($AE242="","",IF(SUMPRODUCT(($AE$2:$AE$301=$AE242)*(($AD$2:$AD$301&gt;$AD242)*1+($AD$2:$AD$301=$AD242)*(ROW($AE$2:$AE$301)&gt;ROW($AE242))))=0,$AE242,""))</f>
        <v/>
      </c>
      <c r="AH242" s="34">
        <f>IF(TRIM(Settings!$B$5&amp;"")="","",IFERROR(TRIM(INDEX($A242:$Z242,MATCH(Settings!$B$5,$A$1:$Z$1,0))&amp;""),""))</f>
        <v/>
      </c>
      <c r="AI242" s="34">
        <f>IF($AH242="","",IF(UPPER($AH242)=UPPER(TRIM(Settings!$B$6&amp;"")),"Yes","No"))</f>
        <v/>
      </c>
      <c r="AJ242" s="34">
        <f>IFERROR(VALUE(IF(TRIM(Settings!$B$7&amp;"")="","",IFERROR(TRIM(INDEX($A242:$Z242,MATCH(Settings!$B$7,$A$1:$Z$1,0))&amp;""),""))),"")</f>
        <v/>
      </c>
      <c r="AK242" s="34">
        <f>IF(TRIM(Settings!$B$10&amp;"")="","",IFERROR(TRIM(INDEX($A242:$Z242,MATCH(Settings!$B$10,$A$1:$Z$1,0))&amp;""),""))</f>
        <v/>
      </c>
      <c r="AL242" s="34">
        <f>IF(TRIM(Settings!$B$9&amp;"")="","",IFERROR(TRIM(INDEX($A242:$Z242,MATCH(Settings!$B$9,$A$1:$Z$1,0))&amp;""),""))</f>
        <v/>
      </c>
      <c r="AM242" s="34">
        <f>IF(TRIM(Settings!$B$11&amp;"")="","",IFERROR(TRIM(INDEX($A242:$Z242,MATCH(Settings!$B$11,$A$1:$Z$1,0))&amp;""),""))</f>
        <v/>
      </c>
      <c r="AN242" s="34">
        <f>IF(TRIM(Settings!$B$12&amp;"")="","",IFERROR(TRIM(INDEX($A242:$Z242,MATCH(Settings!$B$12,$A$1:$Z$1,0))&amp;""),""))</f>
        <v/>
      </c>
      <c r="AO242" s="34">
        <f>IF($AI242="Yes",MAX(1+IF($AK242&lt;&gt;"",1,0),N($AJ242)+IF(UPPER(TRIM(Settings!$B$8&amp;""))="N",1,0)),IF($AI242="No",0,""))</f>
        <v/>
      </c>
    </row>
    <row r="243">
      <c r="AB243" s="34">
        <f>IF(TRIM(Settings!$B$3&amp;"")="","",IFERROR(TRIM(INDEX($A243:$Z243,MATCH(Settings!$B$3,$A$1:$Z$1,0))&amp;""),""))</f>
        <v/>
      </c>
      <c r="AC243" s="34">
        <f>IF(TRIM(Settings!$B$4&amp;"")="","",IFERROR(TRIM(INDEX($A243:$Z243,MATCH(Settings!$B$4,$A$1:$Z$1,0))&amp;""),""))</f>
        <v/>
      </c>
      <c r="AD243" s="35">
        <f>IF(COUNTA($A243:$Z243)=0,0,IFERROR((IF(ISNUMBER(INDEX($A243:$Z243,MATCH(Settings!$B$13,$A$1:$Z$1,0))),INDEX($A243:$Z243,MATCH(Settings!$B$13,$A$1:$Z$1,0)),DATE(VALUE(LEFT(IF(TRIM(Settings!$B$13&amp;"")="","",IFERROR(TRIM(INDEX($A243:$Z243,MATCH(Settings!$B$13,$A$1:$Z$1,0))&amp;""),"")),4)),VALUE(MID(IF(TRIM(Settings!$B$13&amp;"")="","",IFERROR(TRIM(INDEX($A243:$Z243,MATCH(Settings!$B$13,$A$1:$Z$1,0))&amp;""),"")),6,2)),VALUE(MID(IF(TRIM(Settings!$B$13&amp;"")="","",IFERROR(TRIM(INDEX($A243:$Z243,MATCH(Settings!$B$13,$A$1:$Z$1,0))&amp;""),"")),9,2)))+TIME(VALUE(MID(IF(TRIM(Settings!$B$13&amp;"")="","",IFERROR(TRIM(INDEX($A243:$Z243,MATCH(Settings!$B$13,$A$1:$Z$1,0))&amp;""),"")),12,2)),VALUE(MID(IF(TRIM(Settings!$B$13&amp;"")="","",IFERROR(TRIM(INDEX($A243:$Z243,MATCH(Settings!$B$13,$A$1:$Z$1,0))&amp;""),"")),15,2)),VALUE(MID(IF(TRIM(Settings!$B$13&amp;"")="","",IFERROR(TRIM(INDEX($A243:$Z243,MATCH(Settings!$B$13,$A$1:$Z$1,0))&amp;""),"")),18,2)))))*1,0))</f>
        <v/>
      </c>
      <c r="AE243" s="34">
        <f>IF(COUNTA($A243:$Z243)=0,"",IF($AB243&lt;&gt;"",$AB243,IF($AC243="","",IFERROR(INDEX('Guest list'!$A$3:$A$252,MATCH($AC243,'Guest list'!$B$3:$B$252,0))&amp;"",""))))</f>
        <v/>
      </c>
      <c r="AF243" s="34">
        <f>IF(COUNTA($A243:$Z243)=0,"",IF($AB243&lt;&gt;"",IF(COUNTIF('Guest list'!$A$3:$A$252,$AB243)&gt;0,"Code","Code not on list"),IF($AE243&lt;&gt;"","Name","No match")))</f>
        <v/>
      </c>
      <c r="AG243" s="34">
        <f>IF($AE243="","",IF(SUMPRODUCT(($AE$2:$AE$301=$AE243)*(($AD$2:$AD$301&gt;$AD243)*1+($AD$2:$AD$301=$AD243)*(ROW($AE$2:$AE$301)&gt;ROW($AE243))))=0,$AE243,""))</f>
        <v/>
      </c>
      <c r="AH243" s="34">
        <f>IF(TRIM(Settings!$B$5&amp;"")="","",IFERROR(TRIM(INDEX($A243:$Z243,MATCH(Settings!$B$5,$A$1:$Z$1,0))&amp;""),""))</f>
        <v/>
      </c>
      <c r="AI243" s="34">
        <f>IF($AH243="","",IF(UPPER($AH243)=UPPER(TRIM(Settings!$B$6&amp;"")),"Yes","No"))</f>
        <v/>
      </c>
      <c r="AJ243" s="34">
        <f>IFERROR(VALUE(IF(TRIM(Settings!$B$7&amp;"")="","",IFERROR(TRIM(INDEX($A243:$Z243,MATCH(Settings!$B$7,$A$1:$Z$1,0))&amp;""),""))),"")</f>
        <v/>
      </c>
      <c r="AK243" s="34">
        <f>IF(TRIM(Settings!$B$10&amp;"")="","",IFERROR(TRIM(INDEX($A243:$Z243,MATCH(Settings!$B$10,$A$1:$Z$1,0))&amp;""),""))</f>
        <v/>
      </c>
      <c r="AL243" s="34">
        <f>IF(TRIM(Settings!$B$9&amp;"")="","",IFERROR(TRIM(INDEX($A243:$Z243,MATCH(Settings!$B$9,$A$1:$Z$1,0))&amp;""),""))</f>
        <v/>
      </c>
      <c r="AM243" s="34">
        <f>IF(TRIM(Settings!$B$11&amp;"")="","",IFERROR(TRIM(INDEX($A243:$Z243,MATCH(Settings!$B$11,$A$1:$Z$1,0))&amp;""),""))</f>
        <v/>
      </c>
      <c r="AN243" s="34">
        <f>IF(TRIM(Settings!$B$12&amp;"")="","",IFERROR(TRIM(INDEX($A243:$Z243,MATCH(Settings!$B$12,$A$1:$Z$1,0))&amp;""),""))</f>
        <v/>
      </c>
      <c r="AO243" s="34">
        <f>IF($AI243="Yes",MAX(1+IF($AK243&lt;&gt;"",1,0),N($AJ243)+IF(UPPER(TRIM(Settings!$B$8&amp;""))="N",1,0)),IF($AI243="No",0,""))</f>
        <v/>
      </c>
    </row>
    <row r="244">
      <c r="AB244" s="34">
        <f>IF(TRIM(Settings!$B$3&amp;"")="","",IFERROR(TRIM(INDEX($A244:$Z244,MATCH(Settings!$B$3,$A$1:$Z$1,0))&amp;""),""))</f>
        <v/>
      </c>
      <c r="AC244" s="34">
        <f>IF(TRIM(Settings!$B$4&amp;"")="","",IFERROR(TRIM(INDEX($A244:$Z244,MATCH(Settings!$B$4,$A$1:$Z$1,0))&amp;""),""))</f>
        <v/>
      </c>
      <c r="AD244" s="35">
        <f>IF(COUNTA($A244:$Z244)=0,0,IFERROR((IF(ISNUMBER(INDEX($A244:$Z244,MATCH(Settings!$B$13,$A$1:$Z$1,0))),INDEX($A244:$Z244,MATCH(Settings!$B$13,$A$1:$Z$1,0)),DATE(VALUE(LEFT(IF(TRIM(Settings!$B$13&amp;"")="","",IFERROR(TRIM(INDEX($A244:$Z244,MATCH(Settings!$B$13,$A$1:$Z$1,0))&amp;""),"")),4)),VALUE(MID(IF(TRIM(Settings!$B$13&amp;"")="","",IFERROR(TRIM(INDEX($A244:$Z244,MATCH(Settings!$B$13,$A$1:$Z$1,0))&amp;""),"")),6,2)),VALUE(MID(IF(TRIM(Settings!$B$13&amp;"")="","",IFERROR(TRIM(INDEX($A244:$Z244,MATCH(Settings!$B$13,$A$1:$Z$1,0))&amp;""),"")),9,2)))+TIME(VALUE(MID(IF(TRIM(Settings!$B$13&amp;"")="","",IFERROR(TRIM(INDEX($A244:$Z244,MATCH(Settings!$B$13,$A$1:$Z$1,0))&amp;""),"")),12,2)),VALUE(MID(IF(TRIM(Settings!$B$13&amp;"")="","",IFERROR(TRIM(INDEX($A244:$Z244,MATCH(Settings!$B$13,$A$1:$Z$1,0))&amp;""),"")),15,2)),VALUE(MID(IF(TRIM(Settings!$B$13&amp;"")="","",IFERROR(TRIM(INDEX($A244:$Z244,MATCH(Settings!$B$13,$A$1:$Z$1,0))&amp;""),"")),18,2)))))*1,0))</f>
        <v/>
      </c>
      <c r="AE244" s="34">
        <f>IF(COUNTA($A244:$Z244)=0,"",IF($AB244&lt;&gt;"",$AB244,IF($AC244="","",IFERROR(INDEX('Guest list'!$A$3:$A$252,MATCH($AC244,'Guest list'!$B$3:$B$252,0))&amp;"",""))))</f>
        <v/>
      </c>
      <c r="AF244" s="34">
        <f>IF(COUNTA($A244:$Z244)=0,"",IF($AB244&lt;&gt;"",IF(COUNTIF('Guest list'!$A$3:$A$252,$AB244)&gt;0,"Code","Code not on list"),IF($AE244&lt;&gt;"","Name","No match")))</f>
        <v/>
      </c>
      <c r="AG244" s="34">
        <f>IF($AE244="","",IF(SUMPRODUCT(($AE$2:$AE$301=$AE244)*(($AD$2:$AD$301&gt;$AD244)*1+($AD$2:$AD$301=$AD244)*(ROW($AE$2:$AE$301)&gt;ROW($AE244))))=0,$AE244,""))</f>
        <v/>
      </c>
      <c r="AH244" s="34">
        <f>IF(TRIM(Settings!$B$5&amp;"")="","",IFERROR(TRIM(INDEX($A244:$Z244,MATCH(Settings!$B$5,$A$1:$Z$1,0))&amp;""),""))</f>
        <v/>
      </c>
      <c r="AI244" s="34">
        <f>IF($AH244="","",IF(UPPER($AH244)=UPPER(TRIM(Settings!$B$6&amp;"")),"Yes","No"))</f>
        <v/>
      </c>
      <c r="AJ244" s="34">
        <f>IFERROR(VALUE(IF(TRIM(Settings!$B$7&amp;"")="","",IFERROR(TRIM(INDEX($A244:$Z244,MATCH(Settings!$B$7,$A$1:$Z$1,0))&amp;""),""))),"")</f>
        <v/>
      </c>
      <c r="AK244" s="34">
        <f>IF(TRIM(Settings!$B$10&amp;"")="","",IFERROR(TRIM(INDEX($A244:$Z244,MATCH(Settings!$B$10,$A$1:$Z$1,0))&amp;""),""))</f>
        <v/>
      </c>
      <c r="AL244" s="34">
        <f>IF(TRIM(Settings!$B$9&amp;"")="","",IFERROR(TRIM(INDEX($A244:$Z244,MATCH(Settings!$B$9,$A$1:$Z$1,0))&amp;""),""))</f>
        <v/>
      </c>
      <c r="AM244" s="34">
        <f>IF(TRIM(Settings!$B$11&amp;"")="","",IFERROR(TRIM(INDEX($A244:$Z244,MATCH(Settings!$B$11,$A$1:$Z$1,0))&amp;""),""))</f>
        <v/>
      </c>
      <c r="AN244" s="34">
        <f>IF(TRIM(Settings!$B$12&amp;"")="","",IFERROR(TRIM(INDEX($A244:$Z244,MATCH(Settings!$B$12,$A$1:$Z$1,0))&amp;""),""))</f>
        <v/>
      </c>
      <c r="AO244" s="34">
        <f>IF($AI244="Yes",MAX(1+IF($AK244&lt;&gt;"",1,0),N($AJ244)+IF(UPPER(TRIM(Settings!$B$8&amp;""))="N",1,0)),IF($AI244="No",0,""))</f>
        <v/>
      </c>
    </row>
    <row r="245">
      <c r="AB245" s="34">
        <f>IF(TRIM(Settings!$B$3&amp;"")="","",IFERROR(TRIM(INDEX($A245:$Z245,MATCH(Settings!$B$3,$A$1:$Z$1,0))&amp;""),""))</f>
        <v/>
      </c>
      <c r="AC245" s="34">
        <f>IF(TRIM(Settings!$B$4&amp;"")="","",IFERROR(TRIM(INDEX($A245:$Z245,MATCH(Settings!$B$4,$A$1:$Z$1,0))&amp;""),""))</f>
        <v/>
      </c>
      <c r="AD245" s="35">
        <f>IF(COUNTA($A245:$Z245)=0,0,IFERROR((IF(ISNUMBER(INDEX($A245:$Z245,MATCH(Settings!$B$13,$A$1:$Z$1,0))),INDEX($A245:$Z245,MATCH(Settings!$B$13,$A$1:$Z$1,0)),DATE(VALUE(LEFT(IF(TRIM(Settings!$B$13&amp;"")="","",IFERROR(TRIM(INDEX($A245:$Z245,MATCH(Settings!$B$13,$A$1:$Z$1,0))&amp;""),"")),4)),VALUE(MID(IF(TRIM(Settings!$B$13&amp;"")="","",IFERROR(TRIM(INDEX($A245:$Z245,MATCH(Settings!$B$13,$A$1:$Z$1,0))&amp;""),"")),6,2)),VALUE(MID(IF(TRIM(Settings!$B$13&amp;"")="","",IFERROR(TRIM(INDEX($A245:$Z245,MATCH(Settings!$B$13,$A$1:$Z$1,0))&amp;""),"")),9,2)))+TIME(VALUE(MID(IF(TRIM(Settings!$B$13&amp;"")="","",IFERROR(TRIM(INDEX($A245:$Z245,MATCH(Settings!$B$13,$A$1:$Z$1,0))&amp;""),"")),12,2)),VALUE(MID(IF(TRIM(Settings!$B$13&amp;"")="","",IFERROR(TRIM(INDEX($A245:$Z245,MATCH(Settings!$B$13,$A$1:$Z$1,0))&amp;""),"")),15,2)),VALUE(MID(IF(TRIM(Settings!$B$13&amp;"")="","",IFERROR(TRIM(INDEX($A245:$Z245,MATCH(Settings!$B$13,$A$1:$Z$1,0))&amp;""),"")),18,2)))))*1,0))</f>
        <v/>
      </c>
      <c r="AE245" s="34">
        <f>IF(COUNTA($A245:$Z245)=0,"",IF($AB245&lt;&gt;"",$AB245,IF($AC245="","",IFERROR(INDEX('Guest list'!$A$3:$A$252,MATCH($AC245,'Guest list'!$B$3:$B$252,0))&amp;"",""))))</f>
        <v/>
      </c>
      <c r="AF245" s="34">
        <f>IF(COUNTA($A245:$Z245)=0,"",IF($AB245&lt;&gt;"",IF(COUNTIF('Guest list'!$A$3:$A$252,$AB245)&gt;0,"Code","Code not on list"),IF($AE245&lt;&gt;"","Name","No match")))</f>
        <v/>
      </c>
      <c r="AG245" s="34">
        <f>IF($AE245="","",IF(SUMPRODUCT(($AE$2:$AE$301=$AE245)*(($AD$2:$AD$301&gt;$AD245)*1+($AD$2:$AD$301=$AD245)*(ROW($AE$2:$AE$301)&gt;ROW($AE245))))=0,$AE245,""))</f>
        <v/>
      </c>
      <c r="AH245" s="34">
        <f>IF(TRIM(Settings!$B$5&amp;"")="","",IFERROR(TRIM(INDEX($A245:$Z245,MATCH(Settings!$B$5,$A$1:$Z$1,0))&amp;""),""))</f>
        <v/>
      </c>
      <c r="AI245" s="34">
        <f>IF($AH245="","",IF(UPPER($AH245)=UPPER(TRIM(Settings!$B$6&amp;"")),"Yes","No"))</f>
        <v/>
      </c>
      <c r="AJ245" s="34">
        <f>IFERROR(VALUE(IF(TRIM(Settings!$B$7&amp;"")="","",IFERROR(TRIM(INDEX($A245:$Z245,MATCH(Settings!$B$7,$A$1:$Z$1,0))&amp;""),""))),"")</f>
        <v/>
      </c>
      <c r="AK245" s="34">
        <f>IF(TRIM(Settings!$B$10&amp;"")="","",IFERROR(TRIM(INDEX($A245:$Z245,MATCH(Settings!$B$10,$A$1:$Z$1,0))&amp;""),""))</f>
        <v/>
      </c>
      <c r="AL245" s="34">
        <f>IF(TRIM(Settings!$B$9&amp;"")="","",IFERROR(TRIM(INDEX($A245:$Z245,MATCH(Settings!$B$9,$A$1:$Z$1,0))&amp;""),""))</f>
        <v/>
      </c>
      <c r="AM245" s="34">
        <f>IF(TRIM(Settings!$B$11&amp;"")="","",IFERROR(TRIM(INDEX($A245:$Z245,MATCH(Settings!$B$11,$A$1:$Z$1,0))&amp;""),""))</f>
        <v/>
      </c>
      <c r="AN245" s="34">
        <f>IF(TRIM(Settings!$B$12&amp;"")="","",IFERROR(TRIM(INDEX($A245:$Z245,MATCH(Settings!$B$12,$A$1:$Z$1,0))&amp;""),""))</f>
        <v/>
      </c>
      <c r="AO245" s="34">
        <f>IF($AI245="Yes",MAX(1+IF($AK245&lt;&gt;"",1,0),N($AJ245)+IF(UPPER(TRIM(Settings!$B$8&amp;""))="N",1,0)),IF($AI245="No",0,""))</f>
        <v/>
      </c>
    </row>
    <row r="246">
      <c r="AB246" s="34">
        <f>IF(TRIM(Settings!$B$3&amp;"")="","",IFERROR(TRIM(INDEX($A246:$Z246,MATCH(Settings!$B$3,$A$1:$Z$1,0))&amp;""),""))</f>
        <v/>
      </c>
      <c r="AC246" s="34">
        <f>IF(TRIM(Settings!$B$4&amp;"")="","",IFERROR(TRIM(INDEX($A246:$Z246,MATCH(Settings!$B$4,$A$1:$Z$1,0))&amp;""),""))</f>
        <v/>
      </c>
      <c r="AD246" s="35">
        <f>IF(COUNTA($A246:$Z246)=0,0,IFERROR((IF(ISNUMBER(INDEX($A246:$Z246,MATCH(Settings!$B$13,$A$1:$Z$1,0))),INDEX($A246:$Z246,MATCH(Settings!$B$13,$A$1:$Z$1,0)),DATE(VALUE(LEFT(IF(TRIM(Settings!$B$13&amp;"")="","",IFERROR(TRIM(INDEX($A246:$Z246,MATCH(Settings!$B$13,$A$1:$Z$1,0))&amp;""),"")),4)),VALUE(MID(IF(TRIM(Settings!$B$13&amp;"")="","",IFERROR(TRIM(INDEX($A246:$Z246,MATCH(Settings!$B$13,$A$1:$Z$1,0))&amp;""),"")),6,2)),VALUE(MID(IF(TRIM(Settings!$B$13&amp;"")="","",IFERROR(TRIM(INDEX($A246:$Z246,MATCH(Settings!$B$13,$A$1:$Z$1,0))&amp;""),"")),9,2)))+TIME(VALUE(MID(IF(TRIM(Settings!$B$13&amp;"")="","",IFERROR(TRIM(INDEX($A246:$Z246,MATCH(Settings!$B$13,$A$1:$Z$1,0))&amp;""),"")),12,2)),VALUE(MID(IF(TRIM(Settings!$B$13&amp;"")="","",IFERROR(TRIM(INDEX($A246:$Z246,MATCH(Settings!$B$13,$A$1:$Z$1,0))&amp;""),"")),15,2)),VALUE(MID(IF(TRIM(Settings!$B$13&amp;"")="","",IFERROR(TRIM(INDEX($A246:$Z246,MATCH(Settings!$B$13,$A$1:$Z$1,0))&amp;""),"")),18,2)))))*1,0))</f>
        <v/>
      </c>
      <c r="AE246" s="34">
        <f>IF(COUNTA($A246:$Z246)=0,"",IF($AB246&lt;&gt;"",$AB246,IF($AC246="","",IFERROR(INDEX('Guest list'!$A$3:$A$252,MATCH($AC246,'Guest list'!$B$3:$B$252,0))&amp;"",""))))</f>
        <v/>
      </c>
      <c r="AF246" s="34">
        <f>IF(COUNTA($A246:$Z246)=0,"",IF($AB246&lt;&gt;"",IF(COUNTIF('Guest list'!$A$3:$A$252,$AB246)&gt;0,"Code","Code not on list"),IF($AE246&lt;&gt;"","Name","No match")))</f>
        <v/>
      </c>
      <c r="AG246" s="34">
        <f>IF($AE246="","",IF(SUMPRODUCT(($AE$2:$AE$301=$AE246)*(($AD$2:$AD$301&gt;$AD246)*1+($AD$2:$AD$301=$AD246)*(ROW($AE$2:$AE$301)&gt;ROW($AE246))))=0,$AE246,""))</f>
        <v/>
      </c>
      <c r="AH246" s="34">
        <f>IF(TRIM(Settings!$B$5&amp;"")="","",IFERROR(TRIM(INDEX($A246:$Z246,MATCH(Settings!$B$5,$A$1:$Z$1,0))&amp;""),""))</f>
        <v/>
      </c>
      <c r="AI246" s="34">
        <f>IF($AH246="","",IF(UPPER($AH246)=UPPER(TRIM(Settings!$B$6&amp;"")),"Yes","No"))</f>
        <v/>
      </c>
      <c r="AJ246" s="34">
        <f>IFERROR(VALUE(IF(TRIM(Settings!$B$7&amp;"")="","",IFERROR(TRIM(INDEX($A246:$Z246,MATCH(Settings!$B$7,$A$1:$Z$1,0))&amp;""),""))),"")</f>
        <v/>
      </c>
      <c r="AK246" s="34">
        <f>IF(TRIM(Settings!$B$10&amp;"")="","",IFERROR(TRIM(INDEX($A246:$Z246,MATCH(Settings!$B$10,$A$1:$Z$1,0))&amp;""),""))</f>
        <v/>
      </c>
      <c r="AL246" s="34">
        <f>IF(TRIM(Settings!$B$9&amp;"")="","",IFERROR(TRIM(INDEX($A246:$Z246,MATCH(Settings!$B$9,$A$1:$Z$1,0))&amp;""),""))</f>
        <v/>
      </c>
      <c r="AM246" s="34">
        <f>IF(TRIM(Settings!$B$11&amp;"")="","",IFERROR(TRIM(INDEX($A246:$Z246,MATCH(Settings!$B$11,$A$1:$Z$1,0))&amp;""),""))</f>
        <v/>
      </c>
      <c r="AN246" s="34">
        <f>IF(TRIM(Settings!$B$12&amp;"")="","",IFERROR(TRIM(INDEX($A246:$Z246,MATCH(Settings!$B$12,$A$1:$Z$1,0))&amp;""),""))</f>
        <v/>
      </c>
      <c r="AO246" s="34">
        <f>IF($AI246="Yes",MAX(1+IF($AK246&lt;&gt;"",1,0),N($AJ246)+IF(UPPER(TRIM(Settings!$B$8&amp;""))="N",1,0)),IF($AI246="No",0,""))</f>
        <v/>
      </c>
    </row>
    <row r="247">
      <c r="AB247" s="34">
        <f>IF(TRIM(Settings!$B$3&amp;"")="","",IFERROR(TRIM(INDEX($A247:$Z247,MATCH(Settings!$B$3,$A$1:$Z$1,0))&amp;""),""))</f>
        <v/>
      </c>
      <c r="AC247" s="34">
        <f>IF(TRIM(Settings!$B$4&amp;"")="","",IFERROR(TRIM(INDEX($A247:$Z247,MATCH(Settings!$B$4,$A$1:$Z$1,0))&amp;""),""))</f>
        <v/>
      </c>
      <c r="AD247" s="35">
        <f>IF(COUNTA($A247:$Z247)=0,0,IFERROR((IF(ISNUMBER(INDEX($A247:$Z247,MATCH(Settings!$B$13,$A$1:$Z$1,0))),INDEX($A247:$Z247,MATCH(Settings!$B$13,$A$1:$Z$1,0)),DATE(VALUE(LEFT(IF(TRIM(Settings!$B$13&amp;"")="","",IFERROR(TRIM(INDEX($A247:$Z247,MATCH(Settings!$B$13,$A$1:$Z$1,0))&amp;""),"")),4)),VALUE(MID(IF(TRIM(Settings!$B$13&amp;"")="","",IFERROR(TRIM(INDEX($A247:$Z247,MATCH(Settings!$B$13,$A$1:$Z$1,0))&amp;""),"")),6,2)),VALUE(MID(IF(TRIM(Settings!$B$13&amp;"")="","",IFERROR(TRIM(INDEX($A247:$Z247,MATCH(Settings!$B$13,$A$1:$Z$1,0))&amp;""),"")),9,2)))+TIME(VALUE(MID(IF(TRIM(Settings!$B$13&amp;"")="","",IFERROR(TRIM(INDEX($A247:$Z247,MATCH(Settings!$B$13,$A$1:$Z$1,0))&amp;""),"")),12,2)),VALUE(MID(IF(TRIM(Settings!$B$13&amp;"")="","",IFERROR(TRIM(INDEX($A247:$Z247,MATCH(Settings!$B$13,$A$1:$Z$1,0))&amp;""),"")),15,2)),VALUE(MID(IF(TRIM(Settings!$B$13&amp;"")="","",IFERROR(TRIM(INDEX($A247:$Z247,MATCH(Settings!$B$13,$A$1:$Z$1,0))&amp;""),"")),18,2)))))*1,0))</f>
        <v/>
      </c>
      <c r="AE247" s="34">
        <f>IF(COUNTA($A247:$Z247)=0,"",IF($AB247&lt;&gt;"",$AB247,IF($AC247="","",IFERROR(INDEX('Guest list'!$A$3:$A$252,MATCH($AC247,'Guest list'!$B$3:$B$252,0))&amp;"",""))))</f>
        <v/>
      </c>
      <c r="AF247" s="34">
        <f>IF(COUNTA($A247:$Z247)=0,"",IF($AB247&lt;&gt;"",IF(COUNTIF('Guest list'!$A$3:$A$252,$AB247)&gt;0,"Code","Code not on list"),IF($AE247&lt;&gt;"","Name","No match")))</f>
        <v/>
      </c>
      <c r="AG247" s="34">
        <f>IF($AE247="","",IF(SUMPRODUCT(($AE$2:$AE$301=$AE247)*(($AD$2:$AD$301&gt;$AD247)*1+($AD$2:$AD$301=$AD247)*(ROW($AE$2:$AE$301)&gt;ROW($AE247))))=0,$AE247,""))</f>
        <v/>
      </c>
      <c r="AH247" s="34">
        <f>IF(TRIM(Settings!$B$5&amp;"")="","",IFERROR(TRIM(INDEX($A247:$Z247,MATCH(Settings!$B$5,$A$1:$Z$1,0))&amp;""),""))</f>
        <v/>
      </c>
      <c r="AI247" s="34">
        <f>IF($AH247="","",IF(UPPER($AH247)=UPPER(TRIM(Settings!$B$6&amp;"")),"Yes","No"))</f>
        <v/>
      </c>
      <c r="AJ247" s="34">
        <f>IFERROR(VALUE(IF(TRIM(Settings!$B$7&amp;"")="","",IFERROR(TRIM(INDEX($A247:$Z247,MATCH(Settings!$B$7,$A$1:$Z$1,0))&amp;""),""))),"")</f>
        <v/>
      </c>
      <c r="AK247" s="34">
        <f>IF(TRIM(Settings!$B$10&amp;"")="","",IFERROR(TRIM(INDEX($A247:$Z247,MATCH(Settings!$B$10,$A$1:$Z$1,0))&amp;""),""))</f>
        <v/>
      </c>
      <c r="AL247" s="34">
        <f>IF(TRIM(Settings!$B$9&amp;"")="","",IFERROR(TRIM(INDEX($A247:$Z247,MATCH(Settings!$B$9,$A$1:$Z$1,0))&amp;""),""))</f>
        <v/>
      </c>
      <c r="AM247" s="34">
        <f>IF(TRIM(Settings!$B$11&amp;"")="","",IFERROR(TRIM(INDEX($A247:$Z247,MATCH(Settings!$B$11,$A$1:$Z$1,0))&amp;""),""))</f>
        <v/>
      </c>
      <c r="AN247" s="34">
        <f>IF(TRIM(Settings!$B$12&amp;"")="","",IFERROR(TRIM(INDEX($A247:$Z247,MATCH(Settings!$B$12,$A$1:$Z$1,0))&amp;""),""))</f>
        <v/>
      </c>
      <c r="AO247" s="34">
        <f>IF($AI247="Yes",MAX(1+IF($AK247&lt;&gt;"",1,0),N($AJ247)+IF(UPPER(TRIM(Settings!$B$8&amp;""))="N",1,0)),IF($AI247="No",0,""))</f>
        <v/>
      </c>
    </row>
    <row r="248">
      <c r="AB248" s="34">
        <f>IF(TRIM(Settings!$B$3&amp;"")="","",IFERROR(TRIM(INDEX($A248:$Z248,MATCH(Settings!$B$3,$A$1:$Z$1,0))&amp;""),""))</f>
        <v/>
      </c>
      <c r="AC248" s="34">
        <f>IF(TRIM(Settings!$B$4&amp;"")="","",IFERROR(TRIM(INDEX($A248:$Z248,MATCH(Settings!$B$4,$A$1:$Z$1,0))&amp;""),""))</f>
        <v/>
      </c>
      <c r="AD248" s="35">
        <f>IF(COUNTA($A248:$Z248)=0,0,IFERROR((IF(ISNUMBER(INDEX($A248:$Z248,MATCH(Settings!$B$13,$A$1:$Z$1,0))),INDEX($A248:$Z248,MATCH(Settings!$B$13,$A$1:$Z$1,0)),DATE(VALUE(LEFT(IF(TRIM(Settings!$B$13&amp;"")="","",IFERROR(TRIM(INDEX($A248:$Z248,MATCH(Settings!$B$13,$A$1:$Z$1,0))&amp;""),"")),4)),VALUE(MID(IF(TRIM(Settings!$B$13&amp;"")="","",IFERROR(TRIM(INDEX($A248:$Z248,MATCH(Settings!$B$13,$A$1:$Z$1,0))&amp;""),"")),6,2)),VALUE(MID(IF(TRIM(Settings!$B$13&amp;"")="","",IFERROR(TRIM(INDEX($A248:$Z248,MATCH(Settings!$B$13,$A$1:$Z$1,0))&amp;""),"")),9,2)))+TIME(VALUE(MID(IF(TRIM(Settings!$B$13&amp;"")="","",IFERROR(TRIM(INDEX($A248:$Z248,MATCH(Settings!$B$13,$A$1:$Z$1,0))&amp;""),"")),12,2)),VALUE(MID(IF(TRIM(Settings!$B$13&amp;"")="","",IFERROR(TRIM(INDEX($A248:$Z248,MATCH(Settings!$B$13,$A$1:$Z$1,0))&amp;""),"")),15,2)),VALUE(MID(IF(TRIM(Settings!$B$13&amp;"")="","",IFERROR(TRIM(INDEX($A248:$Z248,MATCH(Settings!$B$13,$A$1:$Z$1,0))&amp;""),"")),18,2)))))*1,0))</f>
        <v/>
      </c>
      <c r="AE248" s="34">
        <f>IF(COUNTA($A248:$Z248)=0,"",IF($AB248&lt;&gt;"",$AB248,IF($AC248="","",IFERROR(INDEX('Guest list'!$A$3:$A$252,MATCH($AC248,'Guest list'!$B$3:$B$252,0))&amp;"",""))))</f>
        <v/>
      </c>
      <c r="AF248" s="34">
        <f>IF(COUNTA($A248:$Z248)=0,"",IF($AB248&lt;&gt;"",IF(COUNTIF('Guest list'!$A$3:$A$252,$AB248)&gt;0,"Code","Code not on list"),IF($AE248&lt;&gt;"","Name","No match")))</f>
        <v/>
      </c>
      <c r="AG248" s="34">
        <f>IF($AE248="","",IF(SUMPRODUCT(($AE$2:$AE$301=$AE248)*(($AD$2:$AD$301&gt;$AD248)*1+($AD$2:$AD$301=$AD248)*(ROW($AE$2:$AE$301)&gt;ROW($AE248))))=0,$AE248,""))</f>
        <v/>
      </c>
      <c r="AH248" s="34">
        <f>IF(TRIM(Settings!$B$5&amp;"")="","",IFERROR(TRIM(INDEX($A248:$Z248,MATCH(Settings!$B$5,$A$1:$Z$1,0))&amp;""),""))</f>
        <v/>
      </c>
      <c r="AI248" s="34">
        <f>IF($AH248="","",IF(UPPER($AH248)=UPPER(TRIM(Settings!$B$6&amp;"")),"Yes","No"))</f>
        <v/>
      </c>
      <c r="AJ248" s="34">
        <f>IFERROR(VALUE(IF(TRIM(Settings!$B$7&amp;"")="","",IFERROR(TRIM(INDEX($A248:$Z248,MATCH(Settings!$B$7,$A$1:$Z$1,0))&amp;""),""))),"")</f>
        <v/>
      </c>
      <c r="AK248" s="34">
        <f>IF(TRIM(Settings!$B$10&amp;"")="","",IFERROR(TRIM(INDEX($A248:$Z248,MATCH(Settings!$B$10,$A$1:$Z$1,0))&amp;""),""))</f>
        <v/>
      </c>
      <c r="AL248" s="34">
        <f>IF(TRIM(Settings!$B$9&amp;"")="","",IFERROR(TRIM(INDEX($A248:$Z248,MATCH(Settings!$B$9,$A$1:$Z$1,0))&amp;""),""))</f>
        <v/>
      </c>
      <c r="AM248" s="34">
        <f>IF(TRIM(Settings!$B$11&amp;"")="","",IFERROR(TRIM(INDEX($A248:$Z248,MATCH(Settings!$B$11,$A$1:$Z$1,0))&amp;""),""))</f>
        <v/>
      </c>
      <c r="AN248" s="34">
        <f>IF(TRIM(Settings!$B$12&amp;"")="","",IFERROR(TRIM(INDEX($A248:$Z248,MATCH(Settings!$B$12,$A$1:$Z$1,0))&amp;""),""))</f>
        <v/>
      </c>
      <c r="AO248" s="34">
        <f>IF($AI248="Yes",MAX(1+IF($AK248&lt;&gt;"",1,0),N($AJ248)+IF(UPPER(TRIM(Settings!$B$8&amp;""))="N",1,0)),IF($AI248="No",0,""))</f>
        <v/>
      </c>
    </row>
    <row r="249">
      <c r="AB249" s="34">
        <f>IF(TRIM(Settings!$B$3&amp;"")="","",IFERROR(TRIM(INDEX($A249:$Z249,MATCH(Settings!$B$3,$A$1:$Z$1,0))&amp;""),""))</f>
        <v/>
      </c>
      <c r="AC249" s="34">
        <f>IF(TRIM(Settings!$B$4&amp;"")="","",IFERROR(TRIM(INDEX($A249:$Z249,MATCH(Settings!$B$4,$A$1:$Z$1,0))&amp;""),""))</f>
        <v/>
      </c>
      <c r="AD249" s="35">
        <f>IF(COUNTA($A249:$Z249)=0,0,IFERROR((IF(ISNUMBER(INDEX($A249:$Z249,MATCH(Settings!$B$13,$A$1:$Z$1,0))),INDEX($A249:$Z249,MATCH(Settings!$B$13,$A$1:$Z$1,0)),DATE(VALUE(LEFT(IF(TRIM(Settings!$B$13&amp;"")="","",IFERROR(TRIM(INDEX($A249:$Z249,MATCH(Settings!$B$13,$A$1:$Z$1,0))&amp;""),"")),4)),VALUE(MID(IF(TRIM(Settings!$B$13&amp;"")="","",IFERROR(TRIM(INDEX($A249:$Z249,MATCH(Settings!$B$13,$A$1:$Z$1,0))&amp;""),"")),6,2)),VALUE(MID(IF(TRIM(Settings!$B$13&amp;"")="","",IFERROR(TRIM(INDEX($A249:$Z249,MATCH(Settings!$B$13,$A$1:$Z$1,0))&amp;""),"")),9,2)))+TIME(VALUE(MID(IF(TRIM(Settings!$B$13&amp;"")="","",IFERROR(TRIM(INDEX($A249:$Z249,MATCH(Settings!$B$13,$A$1:$Z$1,0))&amp;""),"")),12,2)),VALUE(MID(IF(TRIM(Settings!$B$13&amp;"")="","",IFERROR(TRIM(INDEX($A249:$Z249,MATCH(Settings!$B$13,$A$1:$Z$1,0))&amp;""),"")),15,2)),VALUE(MID(IF(TRIM(Settings!$B$13&amp;"")="","",IFERROR(TRIM(INDEX($A249:$Z249,MATCH(Settings!$B$13,$A$1:$Z$1,0))&amp;""),"")),18,2)))))*1,0))</f>
        <v/>
      </c>
      <c r="AE249" s="34">
        <f>IF(COUNTA($A249:$Z249)=0,"",IF($AB249&lt;&gt;"",$AB249,IF($AC249="","",IFERROR(INDEX('Guest list'!$A$3:$A$252,MATCH($AC249,'Guest list'!$B$3:$B$252,0))&amp;"",""))))</f>
        <v/>
      </c>
      <c r="AF249" s="34">
        <f>IF(COUNTA($A249:$Z249)=0,"",IF($AB249&lt;&gt;"",IF(COUNTIF('Guest list'!$A$3:$A$252,$AB249)&gt;0,"Code","Code not on list"),IF($AE249&lt;&gt;"","Name","No match")))</f>
        <v/>
      </c>
      <c r="AG249" s="34">
        <f>IF($AE249="","",IF(SUMPRODUCT(($AE$2:$AE$301=$AE249)*(($AD$2:$AD$301&gt;$AD249)*1+($AD$2:$AD$301=$AD249)*(ROW($AE$2:$AE$301)&gt;ROW($AE249))))=0,$AE249,""))</f>
        <v/>
      </c>
      <c r="AH249" s="34">
        <f>IF(TRIM(Settings!$B$5&amp;"")="","",IFERROR(TRIM(INDEX($A249:$Z249,MATCH(Settings!$B$5,$A$1:$Z$1,0))&amp;""),""))</f>
        <v/>
      </c>
      <c r="AI249" s="34">
        <f>IF($AH249="","",IF(UPPER($AH249)=UPPER(TRIM(Settings!$B$6&amp;"")),"Yes","No"))</f>
        <v/>
      </c>
      <c r="AJ249" s="34">
        <f>IFERROR(VALUE(IF(TRIM(Settings!$B$7&amp;"")="","",IFERROR(TRIM(INDEX($A249:$Z249,MATCH(Settings!$B$7,$A$1:$Z$1,0))&amp;""),""))),"")</f>
        <v/>
      </c>
      <c r="AK249" s="34">
        <f>IF(TRIM(Settings!$B$10&amp;"")="","",IFERROR(TRIM(INDEX($A249:$Z249,MATCH(Settings!$B$10,$A$1:$Z$1,0))&amp;""),""))</f>
        <v/>
      </c>
      <c r="AL249" s="34">
        <f>IF(TRIM(Settings!$B$9&amp;"")="","",IFERROR(TRIM(INDEX($A249:$Z249,MATCH(Settings!$B$9,$A$1:$Z$1,0))&amp;""),""))</f>
        <v/>
      </c>
      <c r="AM249" s="34">
        <f>IF(TRIM(Settings!$B$11&amp;"")="","",IFERROR(TRIM(INDEX($A249:$Z249,MATCH(Settings!$B$11,$A$1:$Z$1,0))&amp;""),""))</f>
        <v/>
      </c>
      <c r="AN249" s="34">
        <f>IF(TRIM(Settings!$B$12&amp;"")="","",IFERROR(TRIM(INDEX($A249:$Z249,MATCH(Settings!$B$12,$A$1:$Z$1,0))&amp;""),""))</f>
        <v/>
      </c>
      <c r="AO249" s="34">
        <f>IF($AI249="Yes",MAX(1+IF($AK249&lt;&gt;"",1,0),N($AJ249)+IF(UPPER(TRIM(Settings!$B$8&amp;""))="N",1,0)),IF($AI249="No",0,""))</f>
        <v/>
      </c>
    </row>
    <row r="250">
      <c r="AB250" s="34">
        <f>IF(TRIM(Settings!$B$3&amp;"")="","",IFERROR(TRIM(INDEX($A250:$Z250,MATCH(Settings!$B$3,$A$1:$Z$1,0))&amp;""),""))</f>
        <v/>
      </c>
      <c r="AC250" s="34">
        <f>IF(TRIM(Settings!$B$4&amp;"")="","",IFERROR(TRIM(INDEX($A250:$Z250,MATCH(Settings!$B$4,$A$1:$Z$1,0))&amp;""),""))</f>
        <v/>
      </c>
      <c r="AD250" s="35">
        <f>IF(COUNTA($A250:$Z250)=0,0,IFERROR((IF(ISNUMBER(INDEX($A250:$Z250,MATCH(Settings!$B$13,$A$1:$Z$1,0))),INDEX($A250:$Z250,MATCH(Settings!$B$13,$A$1:$Z$1,0)),DATE(VALUE(LEFT(IF(TRIM(Settings!$B$13&amp;"")="","",IFERROR(TRIM(INDEX($A250:$Z250,MATCH(Settings!$B$13,$A$1:$Z$1,0))&amp;""),"")),4)),VALUE(MID(IF(TRIM(Settings!$B$13&amp;"")="","",IFERROR(TRIM(INDEX($A250:$Z250,MATCH(Settings!$B$13,$A$1:$Z$1,0))&amp;""),"")),6,2)),VALUE(MID(IF(TRIM(Settings!$B$13&amp;"")="","",IFERROR(TRIM(INDEX($A250:$Z250,MATCH(Settings!$B$13,$A$1:$Z$1,0))&amp;""),"")),9,2)))+TIME(VALUE(MID(IF(TRIM(Settings!$B$13&amp;"")="","",IFERROR(TRIM(INDEX($A250:$Z250,MATCH(Settings!$B$13,$A$1:$Z$1,0))&amp;""),"")),12,2)),VALUE(MID(IF(TRIM(Settings!$B$13&amp;"")="","",IFERROR(TRIM(INDEX($A250:$Z250,MATCH(Settings!$B$13,$A$1:$Z$1,0))&amp;""),"")),15,2)),VALUE(MID(IF(TRIM(Settings!$B$13&amp;"")="","",IFERROR(TRIM(INDEX($A250:$Z250,MATCH(Settings!$B$13,$A$1:$Z$1,0))&amp;""),"")),18,2)))))*1,0))</f>
        <v/>
      </c>
      <c r="AE250" s="34">
        <f>IF(COUNTA($A250:$Z250)=0,"",IF($AB250&lt;&gt;"",$AB250,IF($AC250="","",IFERROR(INDEX('Guest list'!$A$3:$A$252,MATCH($AC250,'Guest list'!$B$3:$B$252,0))&amp;"",""))))</f>
        <v/>
      </c>
      <c r="AF250" s="34">
        <f>IF(COUNTA($A250:$Z250)=0,"",IF($AB250&lt;&gt;"",IF(COUNTIF('Guest list'!$A$3:$A$252,$AB250)&gt;0,"Code","Code not on list"),IF($AE250&lt;&gt;"","Name","No match")))</f>
        <v/>
      </c>
      <c r="AG250" s="34">
        <f>IF($AE250="","",IF(SUMPRODUCT(($AE$2:$AE$301=$AE250)*(($AD$2:$AD$301&gt;$AD250)*1+($AD$2:$AD$301=$AD250)*(ROW($AE$2:$AE$301)&gt;ROW($AE250))))=0,$AE250,""))</f>
        <v/>
      </c>
      <c r="AH250" s="34">
        <f>IF(TRIM(Settings!$B$5&amp;"")="","",IFERROR(TRIM(INDEX($A250:$Z250,MATCH(Settings!$B$5,$A$1:$Z$1,0))&amp;""),""))</f>
        <v/>
      </c>
      <c r="AI250" s="34">
        <f>IF($AH250="","",IF(UPPER($AH250)=UPPER(TRIM(Settings!$B$6&amp;"")),"Yes","No"))</f>
        <v/>
      </c>
      <c r="AJ250" s="34">
        <f>IFERROR(VALUE(IF(TRIM(Settings!$B$7&amp;"")="","",IFERROR(TRIM(INDEX($A250:$Z250,MATCH(Settings!$B$7,$A$1:$Z$1,0))&amp;""),""))),"")</f>
        <v/>
      </c>
      <c r="AK250" s="34">
        <f>IF(TRIM(Settings!$B$10&amp;"")="","",IFERROR(TRIM(INDEX($A250:$Z250,MATCH(Settings!$B$10,$A$1:$Z$1,0))&amp;""),""))</f>
        <v/>
      </c>
      <c r="AL250" s="34">
        <f>IF(TRIM(Settings!$B$9&amp;"")="","",IFERROR(TRIM(INDEX($A250:$Z250,MATCH(Settings!$B$9,$A$1:$Z$1,0))&amp;""),""))</f>
        <v/>
      </c>
      <c r="AM250" s="34">
        <f>IF(TRIM(Settings!$B$11&amp;"")="","",IFERROR(TRIM(INDEX($A250:$Z250,MATCH(Settings!$B$11,$A$1:$Z$1,0))&amp;""),""))</f>
        <v/>
      </c>
      <c r="AN250" s="34">
        <f>IF(TRIM(Settings!$B$12&amp;"")="","",IFERROR(TRIM(INDEX($A250:$Z250,MATCH(Settings!$B$12,$A$1:$Z$1,0))&amp;""),""))</f>
        <v/>
      </c>
      <c r="AO250" s="34">
        <f>IF($AI250="Yes",MAX(1+IF($AK250&lt;&gt;"",1,0),N($AJ250)+IF(UPPER(TRIM(Settings!$B$8&amp;""))="N",1,0)),IF($AI250="No",0,""))</f>
        <v/>
      </c>
    </row>
    <row r="251">
      <c r="AB251" s="34">
        <f>IF(TRIM(Settings!$B$3&amp;"")="","",IFERROR(TRIM(INDEX($A251:$Z251,MATCH(Settings!$B$3,$A$1:$Z$1,0))&amp;""),""))</f>
        <v/>
      </c>
      <c r="AC251" s="34">
        <f>IF(TRIM(Settings!$B$4&amp;"")="","",IFERROR(TRIM(INDEX($A251:$Z251,MATCH(Settings!$B$4,$A$1:$Z$1,0))&amp;""),""))</f>
        <v/>
      </c>
      <c r="AD251" s="35">
        <f>IF(COUNTA($A251:$Z251)=0,0,IFERROR((IF(ISNUMBER(INDEX($A251:$Z251,MATCH(Settings!$B$13,$A$1:$Z$1,0))),INDEX($A251:$Z251,MATCH(Settings!$B$13,$A$1:$Z$1,0)),DATE(VALUE(LEFT(IF(TRIM(Settings!$B$13&amp;"")="","",IFERROR(TRIM(INDEX($A251:$Z251,MATCH(Settings!$B$13,$A$1:$Z$1,0))&amp;""),"")),4)),VALUE(MID(IF(TRIM(Settings!$B$13&amp;"")="","",IFERROR(TRIM(INDEX($A251:$Z251,MATCH(Settings!$B$13,$A$1:$Z$1,0))&amp;""),"")),6,2)),VALUE(MID(IF(TRIM(Settings!$B$13&amp;"")="","",IFERROR(TRIM(INDEX($A251:$Z251,MATCH(Settings!$B$13,$A$1:$Z$1,0))&amp;""),"")),9,2)))+TIME(VALUE(MID(IF(TRIM(Settings!$B$13&amp;"")="","",IFERROR(TRIM(INDEX($A251:$Z251,MATCH(Settings!$B$13,$A$1:$Z$1,0))&amp;""),"")),12,2)),VALUE(MID(IF(TRIM(Settings!$B$13&amp;"")="","",IFERROR(TRIM(INDEX($A251:$Z251,MATCH(Settings!$B$13,$A$1:$Z$1,0))&amp;""),"")),15,2)),VALUE(MID(IF(TRIM(Settings!$B$13&amp;"")="","",IFERROR(TRIM(INDEX($A251:$Z251,MATCH(Settings!$B$13,$A$1:$Z$1,0))&amp;""),"")),18,2)))))*1,0))</f>
        <v/>
      </c>
      <c r="AE251" s="34">
        <f>IF(COUNTA($A251:$Z251)=0,"",IF($AB251&lt;&gt;"",$AB251,IF($AC251="","",IFERROR(INDEX('Guest list'!$A$3:$A$252,MATCH($AC251,'Guest list'!$B$3:$B$252,0))&amp;"",""))))</f>
        <v/>
      </c>
      <c r="AF251" s="34">
        <f>IF(COUNTA($A251:$Z251)=0,"",IF($AB251&lt;&gt;"",IF(COUNTIF('Guest list'!$A$3:$A$252,$AB251)&gt;0,"Code","Code not on list"),IF($AE251&lt;&gt;"","Name","No match")))</f>
        <v/>
      </c>
      <c r="AG251" s="34">
        <f>IF($AE251="","",IF(SUMPRODUCT(($AE$2:$AE$301=$AE251)*(($AD$2:$AD$301&gt;$AD251)*1+($AD$2:$AD$301=$AD251)*(ROW($AE$2:$AE$301)&gt;ROW($AE251))))=0,$AE251,""))</f>
        <v/>
      </c>
      <c r="AH251" s="34">
        <f>IF(TRIM(Settings!$B$5&amp;"")="","",IFERROR(TRIM(INDEX($A251:$Z251,MATCH(Settings!$B$5,$A$1:$Z$1,0))&amp;""),""))</f>
        <v/>
      </c>
      <c r="AI251" s="34">
        <f>IF($AH251="","",IF(UPPER($AH251)=UPPER(TRIM(Settings!$B$6&amp;"")),"Yes","No"))</f>
        <v/>
      </c>
      <c r="AJ251" s="34">
        <f>IFERROR(VALUE(IF(TRIM(Settings!$B$7&amp;"")="","",IFERROR(TRIM(INDEX($A251:$Z251,MATCH(Settings!$B$7,$A$1:$Z$1,0))&amp;""),""))),"")</f>
        <v/>
      </c>
      <c r="AK251" s="34">
        <f>IF(TRIM(Settings!$B$10&amp;"")="","",IFERROR(TRIM(INDEX($A251:$Z251,MATCH(Settings!$B$10,$A$1:$Z$1,0))&amp;""),""))</f>
        <v/>
      </c>
      <c r="AL251" s="34">
        <f>IF(TRIM(Settings!$B$9&amp;"")="","",IFERROR(TRIM(INDEX($A251:$Z251,MATCH(Settings!$B$9,$A$1:$Z$1,0))&amp;""),""))</f>
        <v/>
      </c>
      <c r="AM251" s="34">
        <f>IF(TRIM(Settings!$B$11&amp;"")="","",IFERROR(TRIM(INDEX($A251:$Z251,MATCH(Settings!$B$11,$A$1:$Z$1,0))&amp;""),""))</f>
        <v/>
      </c>
      <c r="AN251" s="34">
        <f>IF(TRIM(Settings!$B$12&amp;"")="","",IFERROR(TRIM(INDEX($A251:$Z251,MATCH(Settings!$B$12,$A$1:$Z$1,0))&amp;""),""))</f>
        <v/>
      </c>
      <c r="AO251" s="34">
        <f>IF($AI251="Yes",MAX(1+IF($AK251&lt;&gt;"",1,0),N($AJ251)+IF(UPPER(TRIM(Settings!$B$8&amp;""))="N",1,0)),IF($AI251="No",0,""))</f>
        <v/>
      </c>
    </row>
    <row r="252">
      <c r="AB252" s="34">
        <f>IF(TRIM(Settings!$B$3&amp;"")="","",IFERROR(TRIM(INDEX($A252:$Z252,MATCH(Settings!$B$3,$A$1:$Z$1,0))&amp;""),""))</f>
        <v/>
      </c>
      <c r="AC252" s="34">
        <f>IF(TRIM(Settings!$B$4&amp;"")="","",IFERROR(TRIM(INDEX($A252:$Z252,MATCH(Settings!$B$4,$A$1:$Z$1,0))&amp;""),""))</f>
        <v/>
      </c>
      <c r="AD252" s="35">
        <f>IF(COUNTA($A252:$Z252)=0,0,IFERROR((IF(ISNUMBER(INDEX($A252:$Z252,MATCH(Settings!$B$13,$A$1:$Z$1,0))),INDEX($A252:$Z252,MATCH(Settings!$B$13,$A$1:$Z$1,0)),DATE(VALUE(LEFT(IF(TRIM(Settings!$B$13&amp;"")="","",IFERROR(TRIM(INDEX($A252:$Z252,MATCH(Settings!$B$13,$A$1:$Z$1,0))&amp;""),"")),4)),VALUE(MID(IF(TRIM(Settings!$B$13&amp;"")="","",IFERROR(TRIM(INDEX($A252:$Z252,MATCH(Settings!$B$13,$A$1:$Z$1,0))&amp;""),"")),6,2)),VALUE(MID(IF(TRIM(Settings!$B$13&amp;"")="","",IFERROR(TRIM(INDEX($A252:$Z252,MATCH(Settings!$B$13,$A$1:$Z$1,0))&amp;""),"")),9,2)))+TIME(VALUE(MID(IF(TRIM(Settings!$B$13&amp;"")="","",IFERROR(TRIM(INDEX($A252:$Z252,MATCH(Settings!$B$13,$A$1:$Z$1,0))&amp;""),"")),12,2)),VALUE(MID(IF(TRIM(Settings!$B$13&amp;"")="","",IFERROR(TRIM(INDEX($A252:$Z252,MATCH(Settings!$B$13,$A$1:$Z$1,0))&amp;""),"")),15,2)),VALUE(MID(IF(TRIM(Settings!$B$13&amp;"")="","",IFERROR(TRIM(INDEX($A252:$Z252,MATCH(Settings!$B$13,$A$1:$Z$1,0))&amp;""),"")),18,2)))))*1,0))</f>
        <v/>
      </c>
      <c r="AE252" s="34">
        <f>IF(COUNTA($A252:$Z252)=0,"",IF($AB252&lt;&gt;"",$AB252,IF($AC252="","",IFERROR(INDEX('Guest list'!$A$3:$A$252,MATCH($AC252,'Guest list'!$B$3:$B$252,0))&amp;"",""))))</f>
        <v/>
      </c>
      <c r="AF252" s="34">
        <f>IF(COUNTA($A252:$Z252)=0,"",IF($AB252&lt;&gt;"",IF(COUNTIF('Guest list'!$A$3:$A$252,$AB252)&gt;0,"Code","Code not on list"),IF($AE252&lt;&gt;"","Name","No match")))</f>
        <v/>
      </c>
      <c r="AG252" s="34">
        <f>IF($AE252="","",IF(SUMPRODUCT(($AE$2:$AE$301=$AE252)*(($AD$2:$AD$301&gt;$AD252)*1+($AD$2:$AD$301=$AD252)*(ROW($AE$2:$AE$301)&gt;ROW($AE252))))=0,$AE252,""))</f>
        <v/>
      </c>
      <c r="AH252" s="34">
        <f>IF(TRIM(Settings!$B$5&amp;"")="","",IFERROR(TRIM(INDEX($A252:$Z252,MATCH(Settings!$B$5,$A$1:$Z$1,0))&amp;""),""))</f>
        <v/>
      </c>
      <c r="AI252" s="34">
        <f>IF($AH252="","",IF(UPPER($AH252)=UPPER(TRIM(Settings!$B$6&amp;"")),"Yes","No"))</f>
        <v/>
      </c>
      <c r="AJ252" s="34">
        <f>IFERROR(VALUE(IF(TRIM(Settings!$B$7&amp;"")="","",IFERROR(TRIM(INDEX($A252:$Z252,MATCH(Settings!$B$7,$A$1:$Z$1,0))&amp;""),""))),"")</f>
        <v/>
      </c>
      <c r="AK252" s="34">
        <f>IF(TRIM(Settings!$B$10&amp;"")="","",IFERROR(TRIM(INDEX($A252:$Z252,MATCH(Settings!$B$10,$A$1:$Z$1,0))&amp;""),""))</f>
        <v/>
      </c>
      <c r="AL252" s="34">
        <f>IF(TRIM(Settings!$B$9&amp;"")="","",IFERROR(TRIM(INDEX($A252:$Z252,MATCH(Settings!$B$9,$A$1:$Z$1,0))&amp;""),""))</f>
        <v/>
      </c>
      <c r="AM252" s="34">
        <f>IF(TRIM(Settings!$B$11&amp;"")="","",IFERROR(TRIM(INDEX($A252:$Z252,MATCH(Settings!$B$11,$A$1:$Z$1,0))&amp;""),""))</f>
        <v/>
      </c>
      <c r="AN252" s="34">
        <f>IF(TRIM(Settings!$B$12&amp;"")="","",IFERROR(TRIM(INDEX($A252:$Z252,MATCH(Settings!$B$12,$A$1:$Z$1,0))&amp;""),""))</f>
        <v/>
      </c>
      <c r="AO252" s="34">
        <f>IF($AI252="Yes",MAX(1+IF($AK252&lt;&gt;"",1,0),N($AJ252)+IF(UPPER(TRIM(Settings!$B$8&amp;""))="N",1,0)),IF($AI252="No",0,""))</f>
        <v/>
      </c>
    </row>
    <row r="253">
      <c r="AB253" s="34">
        <f>IF(TRIM(Settings!$B$3&amp;"")="","",IFERROR(TRIM(INDEX($A253:$Z253,MATCH(Settings!$B$3,$A$1:$Z$1,0))&amp;""),""))</f>
        <v/>
      </c>
      <c r="AC253" s="34">
        <f>IF(TRIM(Settings!$B$4&amp;"")="","",IFERROR(TRIM(INDEX($A253:$Z253,MATCH(Settings!$B$4,$A$1:$Z$1,0))&amp;""),""))</f>
        <v/>
      </c>
      <c r="AD253" s="35">
        <f>IF(COUNTA($A253:$Z253)=0,0,IFERROR((IF(ISNUMBER(INDEX($A253:$Z253,MATCH(Settings!$B$13,$A$1:$Z$1,0))),INDEX($A253:$Z253,MATCH(Settings!$B$13,$A$1:$Z$1,0)),DATE(VALUE(LEFT(IF(TRIM(Settings!$B$13&amp;"")="","",IFERROR(TRIM(INDEX($A253:$Z253,MATCH(Settings!$B$13,$A$1:$Z$1,0))&amp;""),"")),4)),VALUE(MID(IF(TRIM(Settings!$B$13&amp;"")="","",IFERROR(TRIM(INDEX($A253:$Z253,MATCH(Settings!$B$13,$A$1:$Z$1,0))&amp;""),"")),6,2)),VALUE(MID(IF(TRIM(Settings!$B$13&amp;"")="","",IFERROR(TRIM(INDEX($A253:$Z253,MATCH(Settings!$B$13,$A$1:$Z$1,0))&amp;""),"")),9,2)))+TIME(VALUE(MID(IF(TRIM(Settings!$B$13&amp;"")="","",IFERROR(TRIM(INDEX($A253:$Z253,MATCH(Settings!$B$13,$A$1:$Z$1,0))&amp;""),"")),12,2)),VALUE(MID(IF(TRIM(Settings!$B$13&amp;"")="","",IFERROR(TRIM(INDEX($A253:$Z253,MATCH(Settings!$B$13,$A$1:$Z$1,0))&amp;""),"")),15,2)),VALUE(MID(IF(TRIM(Settings!$B$13&amp;"")="","",IFERROR(TRIM(INDEX($A253:$Z253,MATCH(Settings!$B$13,$A$1:$Z$1,0))&amp;""),"")),18,2)))))*1,0))</f>
        <v/>
      </c>
      <c r="AE253" s="34">
        <f>IF(COUNTA($A253:$Z253)=0,"",IF($AB253&lt;&gt;"",$AB253,IF($AC253="","",IFERROR(INDEX('Guest list'!$A$3:$A$252,MATCH($AC253,'Guest list'!$B$3:$B$252,0))&amp;"",""))))</f>
        <v/>
      </c>
      <c r="AF253" s="34">
        <f>IF(COUNTA($A253:$Z253)=0,"",IF($AB253&lt;&gt;"",IF(COUNTIF('Guest list'!$A$3:$A$252,$AB253)&gt;0,"Code","Code not on list"),IF($AE253&lt;&gt;"","Name","No match")))</f>
        <v/>
      </c>
      <c r="AG253" s="34">
        <f>IF($AE253="","",IF(SUMPRODUCT(($AE$2:$AE$301=$AE253)*(($AD$2:$AD$301&gt;$AD253)*1+($AD$2:$AD$301=$AD253)*(ROW($AE$2:$AE$301)&gt;ROW($AE253))))=0,$AE253,""))</f>
        <v/>
      </c>
      <c r="AH253" s="34">
        <f>IF(TRIM(Settings!$B$5&amp;"")="","",IFERROR(TRIM(INDEX($A253:$Z253,MATCH(Settings!$B$5,$A$1:$Z$1,0))&amp;""),""))</f>
        <v/>
      </c>
      <c r="AI253" s="34">
        <f>IF($AH253="","",IF(UPPER($AH253)=UPPER(TRIM(Settings!$B$6&amp;"")),"Yes","No"))</f>
        <v/>
      </c>
      <c r="AJ253" s="34">
        <f>IFERROR(VALUE(IF(TRIM(Settings!$B$7&amp;"")="","",IFERROR(TRIM(INDEX($A253:$Z253,MATCH(Settings!$B$7,$A$1:$Z$1,0))&amp;""),""))),"")</f>
        <v/>
      </c>
      <c r="AK253" s="34">
        <f>IF(TRIM(Settings!$B$10&amp;"")="","",IFERROR(TRIM(INDEX($A253:$Z253,MATCH(Settings!$B$10,$A$1:$Z$1,0))&amp;""),""))</f>
        <v/>
      </c>
      <c r="AL253" s="34">
        <f>IF(TRIM(Settings!$B$9&amp;"")="","",IFERROR(TRIM(INDEX($A253:$Z253,MATCH(Settings!$B$9,$A$1:$Z$1,0))&amp;""),""))</f>
        <v/>
      </c>
      <c r="AM253" s="34">
        <f>IF(TRIM(Settings!$B$11&amp;"")="","",IFERROR(TRIM(INDEX($A253:$Z253,MATCH(Settings!$B$11,$A$1:$Z$1,0))&amp;""),""))</f>
        <v/>
      </c>
      <c r="AN253" s="34">
        <f>IF(TRIM(Settings!$B$12&amp;"")="","",IFERROR(TRIM(INDEX($A253:$Z253,MATCH(Settings!$B$12,$A$1:$Z$1,0))&amp;""),""))</f>
        <v/>
      </c>
      <c r="AO253" s="34">
        <f>IF($AI253="Yes",MAX(1+IF($AK253&lt;&gt;"",1,0),N($AJ253)+IF(UPPER(TRIM(Settings!$B$8&amp;""))="N",1,0)),IF($AI253="No",0,""))</f>
        <v/>
      </c>
    </row>
    <row r="254">
      <c r="AB254" s="34">
        <f>IF(TRIM(Settings!$B$3&amp;"")="","",IFERROR(TRIM(INDEX($A254:$Z254,MATCH(Settings!$B$3,$A$1:$Z$1,0))&amp;""),""))</f>
        <v/>
      </c>
      <c r="AC254" s="34">
        <f>IF(TRIM(Settings!$B$4&amp;"")="","",IFERROR(TRIM(INDEX($A254:$Z254,MATCH(Settings!$B$4,$A$1:$Z$1,0))&amp;""),""))</f>
        <v/>
      </c>
      <c r="AD254" s="35">
        <f>IF(COUNTA($A254:$Z254)=0,0,IFERROR((IF(ISNUMBER(INDEX($A254:$Z254,MATCH(Settings!$B$13,$A$1:$Z$1,0))),INDEX($A254:$Z254,MATCH(Settings!$B$13,$A$1:$Z$1,0)),DATE(VALUE(LEFT(IF(TRIM(Settings!$B$13&amp;"")="","",IFERROR(TRIM(INDEX($A254:$Z254,MATCH(Settings!$B$13,$A$1:$Z$1,0))&amp;""),"")),4)),VALUE(MID(IF(TRIM(Settings!$B$13&amp;"")="","",IFERROR(TRIM(INDEX($A254:$Z254,MATCH(Settings!$B$13,$A$1:$Z$1,0))&amp;""),"")),6,2)),VALUE(MID(IF(TRIM(Settings!$B$13&amp;"")="","",IFERROR(TRIM(INDEX($A254:$Z254,MATCH(Settings!$B$13,$A$1:$Z$1,0))&amp;""),"")),9,2)))+TIME(VALUE(MID(IF(TRIM(Settings!$B$13&amp;"")="","",IFERROR(TRIM(INDEX($A254:$Z254,MATCH(Settings!$B$13,$A$1:$Z$1,0))&amp;""),"")),12,2)),VALUE(MID(IF(TRIM(Settings!$B$13&amp;"")="","",IFERROR(TRIM(INDEX($A254:$Z254,MATCH(Settings!$B$13,$A$1:$Z$1,0))&amp;""),"")),15,2)),VALUE(MID(IF(TRIM(Settings!$B$13&amp;"")="","",IFERROR(TRIM(INDEX($A254:$Z254,MATCH(Settings!$B$13,$A$1:$Z$1,0))&amp;""),"")),18,2)))))*1,0))</f>
        <v/>
      </c>
      <c r="AE254" s="34">
        <f>IF(COUNTA($A254:$Z254)=0,"",IF($AB254&lt;&gt;"",$AB254,IF($AC254="","",IFERROR(INDEX('Guest list'!$A$3:$A$252,MATCH($AC254,'Guest list'!$B$3:$B$252,0))&amp;"",""))))</f>
        <v/>
      </c>
      <c r="AF254" s="34">
        <f>IF(COUNTA($A254:$Z254)=0,"",IF($AB254&lt;&gt;"",IF(COUNTIF('Guest list'!$A$3:$A$252,$AB254)&gt;0,"Code","Code not on list"),IF($AE254&lt;&gt;"","Name","No match")))</f>
        <v/>
      </c>
      <c r="AG254" s="34">
        <f>IF($AE254="","",IF(SUMPRODUCT(($AE$2:$AE$301=$AE254)*(($AD$2:$AD$301&gt;$AD254)*1+($AD$2:$AD$301=$AD254)*(ROW($AE$2:$AE$301)&gt;ROW($AE254))))=0,$AE254,""))</f>
        <v/>
      </c>
      <c r="AH254" s="34">
        <f>IF(TRIM(Settings!$B$5&amp;"")="","",IFERROR(TRIM(INDEX($A254:$Z254,MATCH(Settings!$B$5,$A$1:$Z$1,0))&amp;""),""))</f>
        <v/>
      </c>
      <c r="AI254" s="34">
        <f>IF($AH254="","",IF(UPPER($AH254)=UPPER(TRIM(Settings!$B$6&amp;"")),"Yes","No"))</f>
        <v/>
      </c>
      <c r="AJ254" s="34">
        <f>IFERROR(VALUE(IF(TRIM(Settings!$B$7&amp;"")="","",IFERROR(TRIM(INDEX($A254:$Z254,MATCH(Settings!$B$7,$A$1:$Z$1,0))&amp;""),""))),"")</f>
        <v/>
      </c>
      <c r="AK254" s="34">
        <f>IF(TRIM(Settings!$B$10&amp;"")="","",IFERROR(TRIM(INDEX($A254:$Z254,MATCH(Settings!$B$10,$A$1:$Z$1,0))&amp;""),""))</f>
        <v/>
      </c>
      <c r="AL254" s="34">
        <f>IF(TRIM(Settings!$B$9&amp;"")="","",IFERROR(TRIM(INDEX($A254:$Z254,MATCH(Settings!$B$9,$A$1:$Z$1,0))&amp;""),""))</f>
        <v/>
      </c>
      <c r="AM254" s="34">
        <f>IF(TRIM(Settings!$B$11&amp;"")="","",IFERROR(TRIM(INDEX($A254:$Z254,MATCH(Settings!$B$11,$A$1:$Z$1,0))&amp;""),""))</f>
        <v/>
      </c>
      <c r="AN254" s="34">
        <f>IF(TRIM(Settings!$B$12&amp;"")="","",IFERROR(TRIM(INDEX($A254:$Z254,MATCH(Settings!$B$12,$A$1:$Z$1,0))&amp;""),""))</f>
        <v/>
      </c>
      <c r="AO254" s="34">
        <f>IF($AI254="Yes",MAX(1+IF($AK254&lt;&gt;"",1,0),N($AJ254)+IF(UPPER(TRIM(Settings!$B$8&amp;""))="N",1,0)),IF($AI254="No",0,""))</f>
        <v/>
      </c>
    </row>
    <row r="255">
      <c r="AB255" s="34">
        <f>IF(TRIM(Settings!$B$3&amp;"")="","",IFERROR(TRIM(INDEX($A255:$Z255,MATCH(Settings!$B$3,$A$1:$Z$1,0))&amp;""),""))</f>
        <v/>
      </c>
      <c r="AC255" s="34">
        <f>IF(TRIM(Settings!$B$4&amp;"")="","",IFERROR(TRIM(INDEX($A255:$Z255,MATCH(Settings!$B$4,$A$1:$Z$1,0))&amp;""),""))</f>
        <v/>
      </c>
      <c r="AD255" s="35">
        <f>IF(COUNTA($A255:$Z255)=0,0,IFERROR((IF(ISNUMBER(INDEX($A255:$Z255,MATCH(Settings!$B$13,$A$1:$Z$1,0))),INDEX($A255:$Z255,MATCH(Settings!$B$13,$A$1:$Z$1,0)),DATE(VALUE(LEFT(IF(TRIM(Settings!$B$13&amp;"")="","",IFERROR(TRIM(INDEX($A255:$Z255,MATCH(Settings!$B$13,$A$1:$Z$1,0))&amp;""),"")),4)),VALUE(MID(IF(TRIM(Settings!$B$13&amp;"")="","",IFERROR(TRIM(INDEX($A255:$Z255,MATCH(Settings!$B$13,$A$1:$Z$1,0))&amp;""),"")),6,2)),VALUE(MID(IF(TRIM(Settings!$B$13&amp;"")="","",IFERROR(TRIM(INDEX($A255:$Z255,MATCH(Settings!$B$13,$A$1:$Z$1,0))&amp;""),"")),9,2)))+TIME(VALUE(MID(IF(TRIM(Settings!$B$13&amp;"")="","",IFERROR(TRIM(INDEX($A255:$Z255,MATCH(Settings!$B$13,$A$1:$Z$1,0))&amp;""),"")),12,2)),VALUE(MID(IF(TRIM(Settings!$B$13&amp;"")="","",IFERROR(TRIM(INDEX($A255:$Z255,MATCH(Settings!$B$13,$A$1:$Z$1,0))&amp;""),"")),15,2)),VALUE(MID(IF(TRIM(Settings!$B$13&amp;"")="","",IFERROR(TRIM(INDEX($A255:$Z255,MATCH(Settings!$B$13,$A$1:$Z$1,0))&amp;""),"")),18,2)))))*1,0))</f>
        <v/>
      </c>
      <c r="AE255" s="34">
        <f>IF(COUNTA($A255:$Z255)=0,"",IF($AB255&lt;&gt;"",$AB255,IF($AC255="","",IFERROR(INDEX('Guest list'!$A$3:$A$252,MATCH($AC255,'Guest list'!$B$3:$B$252,0))&amp;"",""))))</f>
        <v/>
      </c>
      <c r="AF255" s="34">
        <f>IF(COUNTA($A255:$Z255)=0,"",IF($AB255&lt;&gt;"",IF(COUNTIF('Guest list'!$A$3:$A$252,$AB255)&gt;0,"Code","Code not on list"),IF($AE255&lt;&gt;"","Name","No match")))</f>
        <v/>
      </c>
      <c r="AG255" s="34">
        <f>IF($AE255="","",IF(SUMPRODUCT(($AE$2:$AE$301=$AE255)*(($AD$2:$AD$301&gt;$AD255)*1+($AD$2:$AD$301=$AD255)*(ROW($AE$2:$AE$301)&gt;ROW($AE255))))=0,$AE255,""))</f>
        <v/>
      </c>
      <c r="AH255" s="34">
        <f>IF(TRIM(Settings!$B$5&amp;"")="","",IFERROR(TRIM(INDEX($A255:$Z255,MATCH(Settings!$B$5,$A$1:$Z$1,0))&amp;""),""))</f>
        <v/>
      </c>
      <c r="AI255" s="34">
        <f>IF($AH255="","",IF(UPPER($AH255)=UPPER(TRIM(Settings!$B$6&amp;"")),"Yes","No"))</f>
        <v/>
      </c>
      <c r="AJ255" s="34">
        <f>IFERROR(VALUE(IF(TRIM(Settings!$B$7&amp;"")="","",IFERROR(TRIM(INDEX($A255:$Z255,MATCH(Settings!$B$7,$A$1:$Z$1,0))&amp;""),""))),"")</f>
        <v/>
      </c>
      <c r="AK255" s="34">
        <f>IF(TRIM(Settings!$B$10&amp;"")="","",IFERROR(TRIM(INDEX($A255:$Z255,MATCH(Settings!$B$10,$A$1:$Z$1,0))&amp;""),""))</f>
        <v/>
      </c>
      <c r="AL255" s="34">
        <f>IF(TRIM(Settings!$B$9&amp;"")="","",IFERROR(TRIM(INDEX($A255:$Z255,MATCH(Settings!$B$9,$A$1:$Z$1,0))&amp;""),""))</f>
        <v/>
      </c>
      <c r="AM255" s="34">
        <f>IF(TRIM(Settings!$B$11&amp;"")="","",IFERROR(TRIM(INDEX($A255:$Z255,MATCH(Settings!$B$11,$A$1:$Z$1,0))&amp;""),""))</f>
        <v/>
      </c>
      <c r="AN255" s="34">
        <f>IF(TRIM(Settings!$B$12&amp;"")="","",IFERROR(TRIM(INDEX($A255:$Z255,MATCH(Settings!$B$12,$A$1:$Z$1,0))&amp;""),""))</f>
        <v/>
      </c>
      <c r="AO255" s="34">
        <f>IF($AI255="Yes",MAX(1+IF($AK255&lt;&gt;"",1,0),N($AJ255)+IF(UPPER(TRIM(Settings!$B$8&amp;""))="N",1,0)),IF($AI255="No",0,""))</f>
        <v/>
      </c>
    </row>
    <row r="256">
      <c r="AB256" s="34">
        <f>IF(TRIM(Settings!$B$3&amp;"")="","",IFERROR(TRIM(INDEX($A256:$Z256,MATCH(Settings!$B$3,$A$1:$Z$1,0))&amp;""),""))</f>
        <v/>
      </c>
      <c r="AC256" s="34">
        <f>IF(TRIM(Settings!$B$4&amp;"")="","",IFERROR(TRIM(INDEX($A256:$Z256,MATCH(Settings!$B$4,$A$1:$Z$1,0))&amp;""),""))</f>
        <v/>
      </c>
      <c r="AD256" s="35">
        <f>IF(COUNTA($A256:$Z256)=0,0,IFERROR((IF(ISNUMBER(INDEX($A256:$Z256,MATCH(Settings!$B$13,$A$1:$Z$1,0))),INDEX($A256:$Z256,MATCH(Settings!$B$13,$A$1:$Z$1,0)),DATE(VALUE(LEFT(IF(TRIM(Settings!$B$13&amp;"")="","",IFERROR(TRIM(INDEX($A256:$Z256,MATCH(Settings!$B$13,$A$1:$Z$1,0))&amp;""),"")),4)),VALUE(MID(IF(TRIM(Settings!$B$13&amp;"")="","",IFERROR(TRIM(INDEX($A256:$Z256,MATCH(Settings!$B$13,$A$1:$Z$1,0))&amp;""),"")),6,2)),VALUE(MID(IF(TRIM(Settings!$B$13&amp;"")="","",IFERROR(TRIM(INDEX($A256:$Z256,MATCH(Settings!$B$13,$A$1:$Z$1,0))&amp;""),"")),9,2)))+TIME(VALUE(MID(IF(TRIM(Settings!$B$13&amp;"")="","",IFERROR(TRIM(INDEX($A256:$Z256,MATCH(Settings!$B$13,$A$1:$Z$1,0))&amp;""),"")),12,2)),VALUE(MID(IF(TRIM(Settings!$B$13&amp;"")="","",IFERROR(TRIM(INDEX($A256:$Z256,MATCH(Settings!$B$13,$A$1:$Z$1,0))&amp;""),"")),15,2)),VALUE(MID(IF(TRIM(Settings!$B$13&amp;"")="","",IFERROR(TRIM(INDEX($A256:$Z256,MATCH(Settings!$B$13,$A$1:$Z$1,0))&amp;""),"")),18,2)))))*1,0))</f>
        <v/>
      </c>
      <c r="AE256" s="34">
        <f>IF(COUNTA($A256:$Z256)=0,"",IF($AB256&lt;&gt;"",$AB256,IF($AC256="","",IFERROR(INDEX('Guest list'!$A$3:$A$252,MATCH($AC256,'Guest list'!$B$3:$B$252,0))&amp;"",""))))</f>
        <v/>
      </c>
      <c r="AF256" s="34">
        <f>IF(COUNTA($A256:$Z256)=0,"",IF($AB256&lt;&gt;"",IF(COUNTIF('Guest list'!$A$3:$A$252,$AB256)&gt;0,"Code","Code not on list"),IF($AE256&lt;&gt;"","Name","No match")))</f>
        <v/>
      </c>
      <c r="AG256" s="34">
        <f>IF($AE256="","",IF(SUMPRODUCT(($AE$2:$AE$301=$AE256)*(($AD$2:$AD$301&gt;$AD256)*1+($AD$2:$AD$301=$AD256)*(ROW($AE$2:$AE$301)&gt;ROW($AE256))))=0,$AE256,""))</f>
        <v/>
      </c>
      <c r="AH256" s="34">
        <f>IF(TRIM(Settings!$B$5&amp;"")="","",IFERROR(TRIM(INDEX($A256:$Z256,MATCH(Settings!$B$5,$A$1:$Z$1,0))&amp;""),""))</f>
        <v/>
      </c>
      <c r="AI256" s="34">
        <f>IF($AH256="","",IF(UPPER($AH256)=UPPER(TRIM(Settings!$B$6&amp;"")),"Yes","No"))</f>
        <v/>
      </c>
      <c r="AJ256" s="34">
        <f>IFERROR(VALUE(IF(TRIM(Settings!$B$7&amp;"")="","",IFERROR(TRIM(INDEX($A256:$Z256,MATCH(Settings!$B$7,$A$1:$Z$1,0))&amp;""),""))),"")</f>
        <v/>
      </c>
      <c r="AK256" s="34">
        <f>IF(TRIM(Settings!$B$10&amp;"")="","",IFERROR(TRIM(INDEX($A256:$Z256,MATCH(Settings!$B$10,$A$1:$Z$1,0))&amp;""),""))</f>
        <v/>
      </c>
      <c r="AL256" s="34">
        <f>IF(TRIM(Settings!$B$9&amp;"")="","",IFERROR(TRIM(INDEX($A256:$Z256,MATCH(Settings!$B$9,$A$1:$Z$1,0))&amp;""),""))</f>
        <v/>
      </c>
      <c r="AM256" s="34">
        <f>IF(TRIM(Settings!$B$11&amp;"")="","",IFERROR(TRIM(INDEX($A256:$Z256,MATCH(Settings!$B$11,$A$1:$Z$1,0))&amp;""),""))</f>
        <v/>
      </c>
      <c r="AN256" s="34">
        <f>IF(TRIM(Settings!$B$12&amp;"")="","",IFERROR(TRIM(INDEX($A256:$Z256,MATCH(Settings!$B$12,$A$1:$Z$1,0))&amp;""),""))</f>
        <v/>
      </c>
      <c r="AO256" s="34">
        <f>IF($AI256="Yes",MAX(1+IF($AK256&lt;&gt;"",1,0),N($AJ256)+IF(UPPER(TRIM(Settings!$B$8&amp;""))="N",1,0)),IF($AI256="No",0,""))</f>
        <v/>
      </c>
    </row>
    <row r="257">
      <c r="AB257" s="34">
        <f>IF(TRIM(Settings!$B$3&amp;"")="","",IFERROR(TRIM(INDEX($A257:$Z257,MATCH(Settings!$B$3,$A$1:$Z$1,0))&amp;""),""))</f>
        <v/>
      </c>
      <c r="AC257" s="34">
        <f>IF(TRIM(Settings!$B$4&amp;"")="","",IFERROR(TRIM(INDEX($A257:$Z257,MATCH(Settings!$B$4,$A$1:$Z$1,0))&amp;""),""))</f>
        <v/>
      </c>
      <c r="AD257" s="35">
        <f>IF(COUNTA($A257:$Z257)=0,0,IFERROR((IF(ISNUMBER(INDEX($A257:$Z257,MATCH(Settings!$B$13,$A$1:$Z$1,0))),INDEX($A257:$Z257,MATCH(Settings!$B$13,$A$1:$Z$1,0)),DATE(VALUE(LEFT(IF(TRIM(Settings!$B$13&amp;"")="","",IFERROR(TRIM(INDEX($A257:$Z257,MATCH(Settings!$B$13,$A$1:$Z$1,0))&amp;""),"")),4)),VALUE(MID(IF(TRIM(Settings!$B$13&amp;"")="","",IFERROR(TRIM(INDEX($A257:$Z257,MATCH(Settings!$B$13,$A$1:$Z$1,0))&amp;""),"")),6,2)),VALUE(MID(IF(TRIM(Settings!$B$13&amp;"")="","",IFERROR(TRIM(INDEX($A257:$Z257,MATCH(Settings!$B$13,$A$1:$Z$1,0))&amp;""),"")),9,2)))+TIME(VALUE(MID(IF(TRIM(Settings!$B$13&amp;"")="","",IFERROR(TRIM(INDEX($A257:$Z257,MATCH(Settings!$B$13,$A$1:$Z$1,0))&amp;""),"")),12,2)),VALUE(MID(IF(TRIM(Settings!$B$13&amp;"")="","",IFERROR(TRIM(INDEX($A257:$Z257,MATCH(Settings!$B$13,$A$1:$Z$1,0))&amp;""),"")),15,2)),VALUE(MID(IF(TRIM(Settings!$B$13&amp;"")="","",IFERROR(TRIM(INDEX($A257:$Z257,MATCH(Settings!$B$13,$A$1:$Z$1,0))&amp;""),"")),18,2)))))*1,0))</f>
        <v/>
      </c>
      <c r="AE257" s="34">
        <f>IF(COUNTA($A257:$Z257)=0,"",IF($AB257&lt;&gt;"",$AB257,IF($AC257="","",IFERROR(INDEX('Guest list'!$A$3:$A$252,MATCH($AC257,'Guest list'!$B$3:$B$252,0))&amp;"",""))))</f>
        <v/>
      </c>
      <c r="AF257" s="34">
        <f>IF(COUNTA($A257:$Z257)=0,"",IF($AB257&lt;&gt;"",IF(COUNTIF('Guest list'!$A$3:$A$252,$AB257)&gt;0,"Code","Code not on list"),IF($AE257&lt;&gt;"","Name","No match")))</f>
        <v/>
      </c>
      <c r="AG257" s="34">
        <f>IF($AE257="","",IF(SUMPRODUCT(($AE$2:$AE$301=$AE257)*(($AD$2:$AD$301&gt;$AD257)*1+($AD$2:$AD$301=$AD257)*(ROW($AE$2:$AE$301)&gt;ROW($AE257))))=0,$AE257,""))</f>
        <v/>
      </c>
      <c r="AH257" s="34">
        <f>IF(TRIM(Settings!$B$5&amp;"")="","",IFERROR(TRIM(INDEX($A257:$Z257,MATCH(Settings!$B$5,$A$1:$Z$1,0))&amp;""),""))</f>
        <v/>
      </c>
      <c r="AI257" s="34">
        <f>IF($AH257="","",IF(UPPER($AH257)=UPPER(TRIM(Settings!$B$6&amp;"")),"Yes","No"))</f>
        <v/>
      </c>
      <c r="AJ257" s="34">
        <f>IFERROR(VALUE(IF(TRIM(Settings!$B$7&amp;"")="","",IFERROR(TRIM(INDEX($A257:$Z257,MATCH(Settings!$B$7,$A$1:$Z$1,0))&amp;""),""))),"")</f>
        <v/>
      </c>
      <c r="AK257" s="34">
        <f>IF(TRIM(Settings!$B$10&amp;"")="","",IFERROR(TRIM(INDEX($A257:$Z257,MATCH(Settings!$B$10,$A$1:$Z$1,0))&amp;""),""))</f>
        <v/>
      </c>
      <c r="AL257" s="34">
        <f>IF(TRIM(Settings!$B$9&amp;"")="","",IFERROR(TRIM(INDEX($A257:$Z257,MATCH(Settings!$B$9,$A$1:$Z$1,0))&amp;""),""))</f>
        <v/>
      </c>
      <c r="AM257" s="34">
        <f>IF(TRIM(Settings!$B$11&amp;"")="","",IFERROR(TRIM(INDEX($A257:$Z257,MATCH(Settings!$B$11,$A$1:$Z$1,0))&amp;""),""))</f>
        <v/>
      </c>
      <c r="AN257" s="34">
        <f>IF(TRIM(Settings!$B$12&amp;"")="","",IFERROR(TRIM(INDEX($A257:$Z257,MATCH(Settings!$B$12,$A$1:$Z$1,0))&amp;""),""))</f>
        <v/>
      </c>
      <c r="AO257" s="34">
        <f>IF($AI257="Yes",MAX(1+IF($AK257&lt;&gt;"",1,0),N($AJ257)+IF(UPPER(TRIM(Settings!$B$8&amp;""))="N",1,0)),IF($AI257="No",0,""))</f>
        <v/>
      </c>
    </row>
    <row r="258">
      <c r="AB258" s="34">
        <f>IF(TRIM(Settings!$B$3&amp;"")="","",IFERROR(TRIM(INDEX($A258:$Z258,MATCH(Settings!$B$3,$A$1:$Z$1,0))&amp;""),""))</f>
        <v/>
      </c>
      <c r="AC258" s="34">
        <f>IF(TRIM(Settings!$B$4&amp;"")="","",IFERROR(TRIM(INDEX($A258:$Z258,MATCH(Settings!$B$4,$A$1:$Z$1,0))&amp;""),""))</f>
        <v/>
      </c>
      <c r="AD258" s="35">
        <f>IF(COUNTA($A258:$Z258)=0,0,IFERROR((IF(ISNUMBER(INDEX($A258:$Z258,MATCH(Settings!$B$13,$A$1:$Z$1,0))),INDEX($A258:$Z258,MATCH(Settings!$B$13,$A$1:$Z$1,0)),DATE(VALUE(LEFT(IF(TRIM(Settings!$B$13&amp;"")="","",IFERROR(TRIM(INDEX($A258:$Z258,MATCH(Settings!$B$13,$A$1:$Z$1,0))&amp;""),"")),4)),VALUE(MID(IF(TRIM(Settings!$B$13&amp;"")="","",IFERROR(TRIM(INDEX($A258:$Z258,MATCH(Settings!$B$13,$A$1:$Z$1,0))&amp;""),"")),6,2)),VALUE(MID(IF(TRIM(Settings!$B$13&amp;"")="","",IFERROR(TRIM(INDEX($A258:$Z258,MATCH(Settings!$B$13,$A$1:$Z$1,0))&amp;""),"")),9,2)))+TIME(VALUE(MID(IF(TRIM(Settings!$B$13&amp;"")="","",IFERROR(TRIM(INDEX($A258:$Z258,MATCH(Settings!$B$13,$A$1:$Z$1,0))&amp;""),"")),12,2)),VALUE(MID(IF(TRIM(Settings!$B$13&amp;"")="","",IFERROR(TRIM(INDEX($A258:$Z258,MATCH(Settings!$B$13,$A$1:$Z$1,0))&amp;""),"")),15,2)),VALUE(MID(IF(TRIM(Settings!$B$13&amp;"")="","",IFERROR(TRIM(INDEX($A258:$Z258,MATCH(Settings!$B$13,$A$1:$Z$1,0))&amp;""),"")),18,2)))))*1,0))</f>
        <v/>
      </c>
      <c r="AE258" s="34">
        <f>IF(COUNTA($A258:$Z258)=0,"",IF($AB258&lt;&gt;"",$AB258,IF($AC258="","",IFERROR(INDEX('Guest list'!$A$3:$A$252,MATCH($AC258,'Guest list'!$B$3:$B$252,0))&amp;"",""))))</f>
        <v/>
      </c>
      <c r="AF258" s="34">
        <f>IF(COUNTA($A258:$Z258)=0,"",IF($AB258&lt;&gt;"",IF(COUNTIF('Guest list'!$A$3:$A$252,$AB258)&gt;0,"Code","Code not on list"),IF($AE258&lt;&gt;"","Name","No match")))</f>
        <v/>
      </c>
      <c r="AG258" s="34">
        <f>IF($AE258="","",IF(SUMPRODUCT(($AE$2:$AE$301=$AE258)*(($AD$2:$AD$301&gt;$AD258)*1+($AD$2:$AD$301=$AD258)*(ROW($AE$2:$AE$301)&gt;ROW($AE258))))=0,$AE258,""))</f>
        <v/>
      </c>
      <c r="AH258" s="34">
        <f>IF(TRIM(Settings!$B$5&amp;"")="","",IFERROR(TRIM(INDEX($A258:$Z258,MATCH(Settings!$B$5,$A$1:$Z$1,0))&amp;""),""))</f>
        <v/>
      </c>
      <c r="AI258" s="34">
        <f>IF($AH258="","",IF(UPPER($AH258)=UPPER(TRIM(Settings!$B$6&amp;"")),"Yes","No"))</f>
        <v/>
      </c>
      <c r="AJ258" s="34">
        <f>IFERROR(VALUE(IF(TRIM(Settings!$B$7&amp;"")="","",IFERROR(TRIM(INDEX($A258:$Z258,MATCH(Settings!$B$7,$A$1:$Z$1,0))&amp;""),""))),"")</f>
        <v/>
      </c>
      <c r="AK258" s="34">
        <f>IF(TRIM(Settings!$B$10&amp;"")="","",IFERROR(TRIM(INDEX($A258:$Z258,MATCH(Settings!$B$10,$A$1:$Z$1,0))&amp;""),""))</f>
        <v/>
      </c>
      <c r="AL258" s="34">
        <f>IF(TRIM(Settings!$B$9&amp;"")="","",IFERROR(TRIM(INDEX($A258:$Z258,MATCH(Settings!$B$9,$A$1:$Z$1,0))&amp;""),""))</f>
        <v/>
      </c>
      <c r="AM258" s="34">
        <f>IF(TRIM(Settings!$B$11&amp;"")="","",IFERROR(TRIM(INDEX($A258:$Z258,MATCH(Settings!$B$11,$A$1:$Z$1,0))&amp;""),""))</f>
        <v/>
      </c>
      <c r="AN258" s="34">
        <f>IF(TRIM(Settings!$B$12&amp;"")="","",IFERROR(TRIM(INDEX($A258:$Z258,MATCH(Settings!$B$12,$A$1:$Z$1,0))&amp;""),""))</f>
        <v/>
      </c>
      <c r="AO258" s="34">
        <f>IF($AI258="Yes",MAX(1+IF($AK258&lt;&gt;"",1,0),N($AJ258)+IF(UPPER(TRIM(Settings!$B$8&amp;""))="N",1,0)),IF($AI258="No",0,""))</f>
        <v/>
      </c>
    </row>
    <row r="259">
      <c r="AB259" s="34">
        <f>IF(TRIM(Settings!$B$3&amp;"")="","",IFERROR(TRIM(INDEX($A259:$Z259,MATCH(Settings!$B$3,$A$1:$Z$1,0))&amp;""),""))</f>
        <v/>
      </c>
      <c r="AC259" s="34">
        <f>IF(TRIM(Settings!$B$4&amp;"")="","",IFERROR(TRIM(INDEX($A259:$Z259,MATCH(Settings!$B$4,$A$1:$Z$1,0))&amp;""),""))</f>
        <v/>
      </c>
      <c r="AD259" s="35">
        <f>IF(COUNTA($A259:$Z259)=0,0,IFERROR((IF(ISNUMBER(INDEX($A259:$Z259,MATCH(Settings!$B$13,$A$1:$Z$1,0))),INDEX($A259:$Z259,MATCH(Settings!$B$13,$A$1:$Z$1,0)),DATE(VALUE(LEFT(IF(TRIM(Settings!$B$13&amp;"")="","",IFERROR(TRIM(INDEX($A259:$Z259,MATCH(Settings!$B$13,$A$1:$Z$1,0))&amp;""),"")),4)),VALUE(MID(IF(TRIM(Settings!$B$13&amp;"")="","",IFERROR(TRIM(INDEX($A259:$Z259,MATCH(Settings!$B$13,$A$1:$Z$1,0))&amp;""),"")),6,2)),VALUE(MID(IF(TRIM(Settings!$B$13&amp;"")="","",IFERROR(TRIM(INDEX($A259:$Z259,MATCH(Settings!$B$13,$A$1:$Z$1,0))&amp;""),"")),9,2)))+TIME(VALUE(MID(IF(TRIM(Settings!$B$13&amp;"")="","",IFERROR(TRIM(INDEX($A259:$Z259,MATCH(Settings!$B$13,$A$1:$Z$1,0))&amp;""),"")),12,2)),VALUE(MID(IF(TRIM(Settings!$B$13&amp;"")="","",IFERROR(TRIM(INDEX($A259:$Z259,MATCH(Settings!$B$13,$A$1:$Z$1,0))&amp;""),"")),15,2)),VALUE(MID(IF(TRIM(Settings!$B$13&amp;"")="","",IFERROR(TRIM(INDEX($A259:$Z259,MATCH(Settings!$B$13,$A$1:$Z$1,0))&amp;""),"")),18,2)))))*1,0))</f>
        <v/>
      </c>
      <c r="AE259" s="34">
        <f>IF(COUNTA($A259:$Z259)=0,"",IF($AB259&lt;&gt;"",$AB259,IF($AC259="","",IFERROR(INDEX('Guest list'!$A$3:$A$252,MATCH($AC259,'Guest list'!$B$3:$B$252,0))&amp;"",""))))</f>
        <v/>
      </c>
      <c r="AF259" s="34">
        <f>IF(COUNTA($A259:$Z259)=0,"",IF($AB259&lt;&gt;"",IF(COUNTIF('Guest list'!$A$3:$A$252,$AB259)&gt;0,"Code","Code not on list"),IF($AE259&lt;&gt;"","Name","No match")))</f>
        <v/>
      </c>
      <c r="AG259" s="34">
        <f>IF($AE259="","",IF(SUMPRODUCT(($AE$2:$AE$301=$AE259)*(($AD$2:$AD$301&gt;$AD259)*1+($AD$2:$AD$301=$AD259)*(ROW($AE$2:$AE$301)&gt;ROW($AE259))))=0,$AE259,""))</f>
        <v/>
      </c>
      <c r="AH259" s="34">
        <f>IF(TRIM(Settings!$B$5&amp;"")="","",IFERROR(TRIM(INDEX($A259:$Z259,MATCH(Settings!$B$5,$A$1:$Z$1,0))&amp;""),""))</f>
        <v/>
      </c>
      <c r="AI259" s="34">
        <f>IF($AH259="","",IF(UPPER($AH259)=UPPER(TRIM(Settings!$B$6&amp;"")),"Yes","No"))</f>
        <v/>
      </c>
      <c r="AJ259" s="34">
        <f>IFERROR(VALUE(IF(TRIM(Settings!$B$7&amp;"")="","",IFERROR(TRIM(INDEX($A259:$Z259,MATCH(Settings!$B$7,$A$1:$Z$1,0))&amp;""),""))),"")</f>
        <v/>
      </c>
      <c r="AK259" s="34">
        <f>IF(TRIM(Settings!$B$10&amp;"")="","",IFERROR(TRIM(INDEX($A259:$Z259,MATCH(Settings!$B$10,$A$1:$Z$1,0))&amp;""),""))</f>
        <v/>
      </c>
      <c r="AL259" s="34">
        <f>IF(TRIM(Settings!$B$9&amp;"")="","",IFERROR(TRIM(INDEX($A259:$Z259,MATCH(Settings!$B$9,$A$1:$Z$1,0))&amp;""),""))</f>
        <v/>
      </c>
      <c r="AM259" s="34">
        <f>IF(TRIM(Settings!$B$11&amp;"")="","",IFERROR(TRIM(INDEX($A259:$Z259,MATCH(Settings!$B$11,$A$1:$Z$1,0))&amp;""),""))</f>
        <v/>
      </c>
      <c r="AN259" s="34">
        <f>IF(TRIM(Settings!$B$12&amp;"")="","",IFERROR(TRIM(INDEX($A259:$Z259,MATCH(Settings!$B$12,$A$1:$Z$1,0))&amp;""),""))</f>
        <v/>
      </c>
      <c r="AO259" s="34">
        <f>IF($AI259="Yes",MAX(1+IF($AK259&lt;&gt;"",1,0),N($AJ259)+IF(UPPER(TRIM(Settings!$B$8&amp;""))="N",1,0)),IF($AI259="No",0,""))</f>
        <v/>
      </c>
    </row>
    <row r="260">
      <c r="AB260" s="34">
        <f>IF(TRIM(Settings!$B$3&amp;"")="","",IFERROR(TRIM(INDEX($A260:$Z260,MATCH(Settings!$B$3,$A$1:$Z$1,0))&amp;""),""))</f>
        <v/>
      </c>
      <c r="AC260" s="34">
        <f>IF(TRIM(Settings!$B$4&amp;"")="","",IFERROR(TRIM(INDEX($A260:$Z260,MATCH(Settings!$B$4,$A$1:$Z$1,0))&amp;""),""))</f>
        <v/>
      </c>
      <c r="AD260" s="35">
        <f>IF(COUNTA($A260:$Z260)=0,0,IFERROR((IF(ISNUMBER(INDEX($A260:$Z260,MATCH(Settings!$B$13,$A$1:$Z$1,0))),INDEX($A260:$Z260,MATCH(Settings!$B$13,$A$1:$Z$1,0)),DATE(VALUE(LEFT(IF(TRIM(Settings!$B$13&amp;"")="","",IFERROR(TRIM(INDEX($A260:$Z260,MATCH(Settings!$B$13,$A$1:$Z$1,0))&amp;""),"")),4)),VALUE(MID(IF(TRIM(Settings!$B$13&amp;"")="","",IFERROR(TRIM(INDEX($A260:$Z260,MATCH(Settings!$B$13,$A$1:$Z$1,0))&amp;""),"")),6,2)),VALUE(MID(IF(TRIM(Settings!$B$13&amp;"")="","",IFERROR(TRIM(INDEX($A260:$Z260,MATCH(Settings!$B$13,$A$1:$Z$1,0))&amp;""),"")),9,2)))+TIME(VALUE(MID(IF(TRIM(Settings!$B$13&amp;"")="","",IFERROR(TRIM(INDEX($A260:$Z260,MATCH(Settings!$B$13,$A$1:$Z$1,0))&amp;""),"")),12,2)),VALUE(MID(IF(TRIM(Settings!$B$13&amp;"")="","",IFERROR(TRIM(INDEX($A260:$Z260,MATCH(Settings!$B$13,$A$1:$Z$1,0))&amp;""),"")),15,2)),VALUE(MID(IF(TRIM(Settings!$B$13&amp;"")="","",IFERROR(TRIM(INDEX($A260:$Z260,MATCH(Settings!$B$13,$A$1:$Z$1,0))&amp;""),"")),18,2)))))*1,0))</f>
        <v/>
      </c>
      <c r="AE260" s="34">
        <f>IF(COUNTA($A260:$Z260)=0,"",IF($AB260&lt;&gt;"",$AB260,IF($AC260="","",IFERROR(INDEX('Guest list'!$A$3:$A$252,MATCH($AC260,'Guest list'!$B$3:$B$252,0))&amp;"",""))))</f>
        <v/>
      </c>
      <c r="AF260" s="34">
        <f>IF(COUNTA($A260:$Z260)=0,"",IF($AB260&lt;&gt;"",IF(COUNTIF('Guest list'!$A$3:$A$252,$AB260)&gt;0,"Code","Code not on list"),IF($AE260&lt;&gt;"","Name","No match")))</f>
        <v/>
      </c>
      <c r="AG260" s="34">
        <f>IF($AE260="","",IF(SUMPRODUCT(($AE$2:$AE$301=$AE260)*(($AD$2:$AD$301&gt;$AD260)*1+($AD$2:$AD$301=$AD260)*(ROW($AE$2:$AE$301)&gt;ROW($AE260))))=0,$AE260,""))</f>
        <v/>
      </c>
      <c r="AH260" s="34">
        <f>IF(TRIM(Settings!$B$5&amp;"")="","",IFERROR(TRIM(INDEX($A260:$Z260,MATCH(Settings!$B$5,$A$1:$Z$1,0))&amp;""),""))</f>
        <v/>
      </c>
      <c r="AI260" s="34">
        <f>IF($AH260="","",IF(UPPER($AH260)=UPPER(TRIM(Settings!$B$6&amp;"")),"Yes","No"))</f>
        <v/>
      </c>
      <c r="AJ260" s="34">
        <f>IFERROR(VALUE(IF(TRIM(Settings!$B$7&amp;"")="","",IFERROR(TRIM(INDEX($A260:$Z260,MATCH(Settings!$B$7,$A$1:$Z$1,0))&amp;""),""))),"")</f>
        <v/>
      </c>
      <c r="AK260" s="34">
        <f>IF(TRIM(Settings!$B$10&amp;"")="","",IFERROR(TRIM(INDEX($A260:$Z260,MATCH(Settings!$B$10,$A$1:$Z$1,0))&amp;""),""))</f>
        <v/>
      </c>
      <c r="AL260" s="34">
        <f>IF(TRIM(Settings!$B$9&amp;"")="","",IFERROR(TRIM(INDEX($A260:$Z260,MATCH(Settings!$B$9,$A$1:$Z$1,0))&amp;""),""))</f>
        <v/>
      </c>
      <c r="AM260" s="34">
        <f>IF(TRIM(Settings!$B$11&amp;"")="","",IFERROR(TRIM(INDEX($A260:$Z260,MATCH(Settings!$B$11,$A$1:$Z$1,0))&amp;""),""))</f>
        <v/>
      </c>
      <c r="AN260" s="34">
        <f>IF(TRIM(Settings!$B$12&amp;"")="","",IFERROR(TRIM(INDEX($A260:$Z260,MATCH(Settings!$B$12,$A$1:$Z$1,0))&amp;""),""))</f>
        <v/>
      </c>
      <c r="AO260" s="34">
        <f>IF($AI260="Yes",MAX(1+IF($AK260&lt;&gt;"",1,0),N($AJ260)+IF(UPPER(TRIM(Settings!$B$8&amp;""))="N",1,0)),IF($AI260="No",0,""))</f>
        <v/>
      </c>
    </row>
    <row r="261">
      <c r="AB261" s="34">
        <f>IF(TRIM(Settings!$B$3&amp;"")="","",IFERROR(TRIM(INDEX($A261:$Z261,MATCH(Settings!$B$3,$A$1:$Z$1,0))&amp;""),""))</f>
        <v/>
      </c>
      <c r="AC261" s="34">
        <f>IF(TRIM(Settings!$B$4&amp;"")="","",IFERROR(TRIM(INDEX($A261:$Z261,MATCH(Settings!$B$4,$A$1:$Z$1,0))&amp;""),""))</f>
        <v/>
      </c>
      <c r="AD261" s="35">
        <f>IF(COUNTA($A261:$Z261)=0,0,IFERROR((IF(ISNUMBER(INDEX($A261:$Z261,MATCH(Settings!$B$13,$A$1:$Z$1,0))),INDEX($A261:$Z261,MATCH(Settings!$B$13,$A$1:$Z$1,0)),DATE(VALUE(LEFT(IF(TRIM(Settings!$B$13&amp;"")="","",IFERROR(TRIM(INDEX($A261:$Z261,MATCH(Settings!$B$13,$A$1:$Z$1,0))&amp;""),"")),4)),VALUE(MID(IF(TRIM(Settings!$B$13&amp;"")="","",IFERROR(TRIM(INDEX($A261:$Z261,MATCH(Settings!$B$13,$A$1:$Z$1,0))&amp;""),"")),6,2)),VALUE(MID(IF(TRIM(Settings!$B$13&amp;"")="","",IFERROR(TRIM(INDEX($A261:$Z261,MATCH(Settings!$B$13,$A$1:$Z$1,0))&amp;""),"")),9,2)))+TIME(VALUE(MID(IF(TRIM(Settings!$B$13&amp;"")="","",IFERROR(TRIM(INDEX($A261:$Z261,MATCH(Settings!$B$13,$A$1:$Z$1,0))&amp;""),"")),12,2)),VALUE(MID(IF(TRIM(Settings!$B$13&amp;"")="","",IFERROR(TRIM(INDEX($A261:$Z261,MATCH(Settings!$B$13,$A$1:$Z$1,0))&amp;""),"")),15,2)),VALUE(MID(IF(TRIM(Settings!$B$13&amp;"")="","",IFERROR(TRIM(INDEX($A261:$Z261,MATCH(Settings!$B$13,$A$1:$Z$1,0))&amp;""),"")),18,2)))))*1,0))</f>
        <v/>
      </c>
      <c r="AE261" s="34">
        <f>IF(COUNTA($A261:$Z261)=0,"",IF($AB261&lt;&gt;"",$AB261,IF($AC261="","",IFERROR(INDEX('Guest list'!$A$3:$A$252,MATCH($AC261,'Guest list'!$B$3:$B$252,0))&amp;"",""))))</f>
        <v/>
      </c>
      <c r="AF261" s="34">
        <f>IF(COUNTA($A261:$Z261)=0,"",IF($AB261&lt;&gt;"",IF(COUNTIF('Guest list'!$A$3:$A$252,$AB261)&gt;0,"Code","Code not on list"),IF($AE261&lt;&gt;"","Name","No match")))</f>
        <v/>
      </c>
      <c r="AG261" s="34">
        <f>IF($AE261="","",IF(SUMPRODUCT(($AE$2:$AE$301=$AE261)*(($AD$2:$AD$301&gt;$AD261)*1+($AD$2:$AD$301=$AD261)*(ROW($AE$2:$AE$301)&gt;ROW($AE261))))=0,$AE261,""))</f>
        <v/>
      </c>
      <c r="AH261" s="34">
        <f>IF(TRIM(Settings!$B$5&amp;"")="","",IFERROR(TRIM(INDEX($A261:$Z261,MATCH(Settings!$B$5,$A$1:$Z$1,0))&amp;""),""))</f>
        <v/>
      </c>
      <c r="AI261" s="34">
        <f>IF($AH261="","",IF(UPPER($AH261)=UPPER(TRIM(Settings!$B$6&amp;"")),"Yes","No"))</f>
        <v/>
      </c>
      <c r="AJ261" s="34">
        <f>IFERROR(VALUE(IF(TRIM(Settings!$B$7&amp;"")="","",IFERROR(TRIM(INDEX($A261:$Z261,MATCH(Settings!$B$7,$A$1:$Z$1,0))&amp;""),""))),"")</f>
        <v/>
      </c>
      <c r="AK261" s="34">
        <f>IF(TRIM(Settings!$B$10&amp;"")="","",IFERROR(TRIM(INDEX($A261:$Z261,MATCH(Settings!$B$10,$A$1:$Z$1,0))&amp;""),""))</f>
        <v/>
      </c>
      <c r="AL261" s="34">
        <f>IF(TRIM(Settings!$B$9&amp;"")="","",IFERROR(TRIM(INDEX($A261:$Z261,MATCH(Settings!$B$9,$A$1:$Z$1,0))&amp;""),""))</f>
        <v/>
      </c>
      <c r="AM261" s="34">
        <f>IF(TRIM(Settings!$B$11&amp;"")="","",IFERROR(TRIM(INDEX($A261:$Z261,MATCH(Settings!$B$11,$A$1:$Z$1,0))&amp;""),""))</f>
        <v/>
      </c>
      <c r="AN261" s="34">
        <f>IF(TRIM(Settings!$B$12&amp;"")="","",IFERROR(TRIM(INDEX($A261:$Z261,MATCH(Settings!$B$12,$A$1:$Z$1,0))&amp;""),""))</f>
        <v/>
      </c>
      <c r="AO261" s="34">
        <f>IF($AI261="Yes",MAX(1+IF($AK261&lt;&gt;"",1,0),N($AJ261)+IF(UPPER(TRIM(Settings!$B$8&amp;""))="N",1,0)),IF($AI261="No",0,""))</f>
        <v/>
      </c>
    </row>
    <row r="262">
      <c r="AB262" s="34">
        <f>IF(TRIM(Settings!$B$3&amp;"")="","",IFERROR(TRIM(INDEX($A262:$Z262,MATCH(Settings!$B$3,$A$1:$Z$1,0))&amp;""),""))</f>
        <v/>
      </c>
      <c r="AC262" s="34">
        <f>IF(TRIM(Settings!$B$4&amp;"")="","",IFERROR(TRIM(INDEX($A262:$Z262,MATCH(Settings!$B$4,$A$1:$Z$1,0))&amp;""),""))</f>
        <v/>
      </c>
      <c r="AD262" s="35">
        <f>IF(COUNTA($A262:$Z262)=0,0,IFERROR((IF(ISNUMBER(INDEX($A262:$Z262,MATCH(Settings!$B$13,$A$1:$Z$1,0))),INDEX($A262:$Z262,MATCH(Settings!$B$13,$A$1:$Z$1,0)),DATE(VALUE(LEFT(IF(TRIM(Settings!$B$13&amp;"")="","",IFERROR(TRIM(INDEX($A262:$Z262,MATCH(Settings!$B$13,$A$1:$Z$1,0))&amp;""),"")),4)),VALUE(MID(IF(TRIM(Settings!$B$13&amp;"")="","",IFERROR(TRIM(INDEX($A262:$Z262,MATCH(Settings!$B$13,$A$1:$Z$1,0))&amp;""),"")),6,2)),VALUE(MID(IF(TRIM(Settings!$B$13&amp;"")="","",IFERROR(TRIM(INDEX($A262:$Z262,MATCH(Settings!$B$13,$A$1:$Z$1,0))&amp;""),"")),9,2)))+TIME(VALUE(MID(IF(TRIM(Settings!$B$13&amp;"")="","",IFERROR(TRIM(INDEX($A262:$Z262,MATCH(Settings!$B$13,$A$1:$Z$1,0))&amp;""),"")),12,2)),VALUE(MID(IF(TRIM(Settings!$B$13&amp;"")="","",IFERROR(TRIM(INDEX($A262:$Z262,MATCH(Settings!$B$13,$A$1:$Z$1,0))&amp;""),"")),15,2)),VALUE(MID(IF(TRIM(Settings!$B$13&amp;"")="","",IFERROR(TRIM(INDEX($A262:$Z262,MATCH(Settings!$B$13,$A$1:$Z$1,0))&amp;""),"")),18,2)))))*1,0))</f>
        <v/>
      </c>
      <c r="AE262" s="34">
        <f>IF(COUNTA($A262:$Z262)=0,"",IF($AB262&lt;&gt;"",$AB262,IF($AC262="","",IFERROR(INDEX('Guest list'!$A$3:$A$252,MATCH($AC262,'Guest list'!$B$3:$B$252,0))&amp;"",""))))</f>
        <v/>
      </c>
      <c r="AF262" s="34">
        <f>IF(COUNTA($A262:$Z262)=0,"",IF($AB262&lt;&gt;"",IF(COUNTIF('Guest list'!$A$3:$A$252,$AB262)&gt;0,"Code","Code not on list"),IF($AE262&lt;&gt;"","Name","No match")))</f>
        <v/>
      </c>
      <c r="AG262" s="34">
        <f>IF($AE262="","",IF(SUMPRODUCT(($AE$2:$AE$301=$AE262)*(($AD$2:$AD$301&gt;$AD262)*1+($AD$2:$AD$301=$AD262)*(ROW($AE$2:$AE$301)&gt;ROW($AE262))))=0,$AE262,""))</f>
        <v/>
      </c>
      <c r="AH262" s="34">
        <f>IF(TRIM(Settings!$B$5&amp;"")="","",IFERROR(TRIM(INDEX($A262:$Z262,MATCH(Settings!$B$5,$A$1:$Z$1,0))&amp;""),""))</f>
        <v/>
      </c>
      <c r="AI262" s="34">
        <f>IF($AH262="","",IF(UPPER($AH262)=UPPER(TRIM(Settings!$B$6&amp;"")),"Yes","No"))</f>
        <v/>
      </c>
      <c r="AJ262" s="34">
        <f>IFERROR(VALUE(IF(TRIM(Settings!$B$7&amp;"")="","",IFERROR(TRIM(INDEX($A262:$Z262,MATCH(Settings!$B$7,$A$1:$Z$1,0))&amp;""),""))),"")</f>
        <v/>
      </c>
      <c r="AK262" s="34">
        <f>IF(TRIM(Settings!$B$10&amp;"")="","",IFERROR(TRIM(INDEX($A262:$Z262,MATCH(Settings!$B$10,$A$1:$Z$1,0))&amp;""),""))</f>
        <v/>
      </c>
      <c r="AL262" s="34">
        <f>IF(TRIM(Settings!$B$9&amp;"")="","",IFERROR(TRIM(INDEX($A262:$Z262,MATCH(Settings!$B$9,$A$1:$Z$1,0))&amp;""),""))</f>
        <v/>
      </c>
      <c r="AM262" s="34">
        <f>IF(TRIM(Settings!$B$11&amp;"")="","",IFERROR(TRIM(INDEX($A262:$Z262,MATCH(Settings!$B$11,$A$1:$Z$1,0))&amp;""),""))</f>
        <v/>
      </c>
      <c r="AN262" s="34">
        <f>IF(TRIM(Settings!$B$12&amp;"")="","",IFERROR(TRIM(INDEX($A262:$Z262,MATCH(Settings!$B$12,$A$1:$Z$1,0))&amp;""),""))</f>
        <v/>
      </c>
      <c r="AO262" s="34">
        <f>IF($AI262="Yes",MAX(1+IF($AK262&lt;&gt;"",1,0),N($AJ262)+IF(UPPER(TRIM(Settings!$B$8&amp;""))="N",1,0)),IF($AI262="No",0,""))</f>
        <v/>
      </c>
    </row>
    <row r="263">
      <c r="AB263" s="34">
        <f>IF(TRIM(Settings!$B$3&amp;"")="","",IFERROR(TRIM(INDEX($A263:$Z263,MATCH(Settings!$B$3,$A$1:$Z$1,0))&amp;""),""))</f>
        <v/>
      </c>
      <c r="AC263" s="34">
        <f>IF(TRIM(Settings!$B$4&amp;"")="","",IFERROR(TRIM(INDEX($A263:$Z263,MATCH(Settings!$B$4,$A$1:$Z$1,0))&amp;""),""))</f>
        <v/>
      </c>
      <c r="AD263" s="35">
        <f>IF(COUNTA($A263:$Z263)=0,0,IFERROR((IF(ISNUMBER(INDEX($A263:$Z263,MATCH(Settings!$B$13,$A$1:$Z$1,0))),INDEX($A263:$Z263,MATCH(Settings!$B$13,$A$1:$Z$1,0)),DATE(VALUE(LEFT(IF(TRIM(Settings!$B$13&amp;"")="","",IFERROR(TRIM(INDEX($A263:$Z263,MATCH(Settings!$B$13,$A$1:$Z$1,0))&amp;""),"")),4)),VALUE(MID(IF(TRIM(Settings!$B$13&amp;"")="","",IFERROR(TRIM(INDEX($A263:$Z263,MATCH(Settings!$B$13,$A$1:$Z$1,0))&amp;""),"")),6,2)),VALUE(MID(IF(TRIM(Settings!$B$13&amp;"")="","",IFERROR(TRIM(INDEX($A263:$Z263,MATCH(Settings!$B$13,$A$1:$Z$1,0))&amp;""),"")),9,2)))+TIME(VALUE(MID(IF(TRIM(Settings!$B$13&amp;"")="","",IFERROR(TRIM(INDEX($A263:$Z263,MATCH(Settings!$B$13,$A$1:$Z$1,0))&amp;""),"")),12,2)),VALUE(MID(IF(TRIM(Settings!$B$13&amp;"")="","",IFERROR(TRIM(INDEX($A263:$Z263,MATCH(Settings!$B$13,$A$1:$Z$1,0))&amp;""),"")),15,2)),VALUE(MID(IF(TRIM(Settings!$B$13&amp;"")="","",IFERROR(TRIM(INDEX($A263:$Z263,MATCH(Settings!$B$13,$A$1:$Z$1,0))&amp;""),"")),18,2)))))*1,0))</f>
        <v/>
      </c>
      <c r="AE263" s="34">
        <f>IF(COUNTA($A263:$Z263)=0,"",IF($AB263&lt;&gt;"",$AB263,IF($AC263="","",IFERROR(INDEX('Guest list'!$A$3:$A$252,MATCH($AC263,'Guest list'!$B$3:$B$252,0))&amp;"",""))))</f>
        <v/>
      </c>
      <c r="AF263" s="34">
        <f>IF(COUNTA($A263:$Z263)=0,"",IF($AB263&lt;&gt;"",IF(COUNTIF('Guest list'!$A$3:$A$252,$AB263)&gt;0,"Code","Code not on list"),IF($AE263&lt;&gt;"","Name","No match")))</f>
        <v/>
      </c>
      <c r="AG263" s="34">
        <f>IF($AE263="","",IF(SUMPRODUCT(($AE$2:$AE$301=$AE263)*(($AD$2:$AD$301&gt;$AD263)*1+($AD$2:$AD$301=$AD263)*(ROW($AE$2:$AE$301)&gt;ROW($AE263))))=0,$AE263,""))</f>
        <v/>
      </c>
      <c r="AH263" s="34">
        <f>IF(TRIM(Settings!$B$5&amp;"")="","",IFERROR(TRIM(INDEX($A263:$Z263,MATCH(Settings!$B$5,$A$1:$Z$1,0))&amp;""),""))</f>
        <v/>
      </c>
      <c r="AI263" s="34">
        <f>IF($AH263="","",IF(UPPER($AH263)=UPPER(TRIM(Settings!$B$6&amp;"")),"Yes","No"))</f>
        <v/>
      </c>
      <c r="AJ263" s="34">
        <f>IFERROR(VALUE(IF(TRIM(Settings!$B$7&amp;"")="","",IFERROR(TRIM(INDEX($A263:$Z263,MATCH(Settings!$B$7,$A$1:$Z$1,0))&amp;""),""))),"")</f>
        <v/>
      </c>
      <c r="AK263" s="34">
        <f>IF(TRIM(Settings!$B$10&amp;"")="","",IFERROR(TRIM(INDEX($A263:$Z263,MATCH(Settings!$B$10,$A$1:$Z$1,0))&amp;""),""))</f>
        <v/>
      </c>
      <c r="AL263" s="34">
        <f>IF(TRIM(Settings!$B$9&amp;"")="","",IFERROR(TRIM(INDEX($A263:$Z263,MATCH(Settings!$B$9,$A$1:$Z$1,0))&amp;""),""))</f>
        <v/>
      </c>
      <c r="AM263" s="34">
        <f>IF(TRIM(Settings!$B$11&amp;"")="","",IFERROR(TRIM(INDEX($A263:$Z263,MATCH(Settings!$B$11,$A$1:$Z$1,0))&amp;""),""))</f>
        <v/>
      </c>
      <c r="AN263" s="34">
        <f>IF(TRIM(Settings!$B$12&amp;"")="","",IFERROR(TRIM(INDEX($A263:$Z263,MATCH(Settings!$B$12,$A$1:$Z$1,0))&amp;""),""))</f>
        <v/>
      </c>
      <c r="AO263" s="34">
        <f>IF($AI263="Yes",MAX(1+IF($AK263&lt;&gt;"",1,0),N($AJ263)+IF(UPPER(TRIM(Settings!$B$8&amp;""))="N",1,0)),IF($AI263="No",0,""))</f>
        <v/>
      </c>
    </row>
    <row r="264">
      <c r="AB264" s="34">
        <f>IF(TRIM(Settings!$B$3&amp;"")="","",IFERROR(TRIM(INDEX($A264:$Z264,MATCH(Settings!$B$3,$A$1:$Z$1,0))&amp;""),""))</f>
        <v/>
      </c>
      <c r="AC264" s="34">
        <f>IF(TRIM(Settings!$B$4&amp;"")="","",IFERROR(TRIM(INDEX($A264:$Z264,MATCH(Settings!$B$4,$A$1:$Z$1,0))&amp;""),""))</f>
        <v/>
      </c>
      <c r="AD264" s="35">
        <f>IF(COUNTA($A264:$Z264)=0,0,IFERROR((IF(ISNUMBER(INDEX($A264:$Z264,MATCH(Settings!$B$13,$A$1:$Z$1,0))),INDEX($A264:$Z264,MATCH(Settings!$B$13,$A$1:$Z$1,0)),DATE(VALUE(LEFT(IF(TRIM(Settings!$B$13&amp;"")="","",IFERROR(TRIM(INDEX($A264:$Z264,MATCH(Settings!$B$13,$A$1:$Z$1,0))&amp;""),"")),4)),VALUE(MID(IF(TRIM(Settings!$B$13&amp;"")="","",IFERROR(TRIM(INDEX($A264:$Z264,MATCH(Settings!$B$13,$A$1:$Z$1,0))&amp;""),"")),6,2)),VALUE(MID(IF(TRIM(Settings!$B$13&amp;"")="","",IFERROR(TRIM(INDEX($A264:$Z264,MATCH(Settings!$B$13,$A$1:$Z$1,0))&amp;""),"")),9,2)))+TIME(VALUE(MID(IF(TRIM(Settings!$B$13&amp;"")="","",IFERROR(TRIM(INDEX($A264:$Z264,MATCH(Settings!$B$13,$A$1:$Z$1,0))&amp;""),"")),12,2)),VALUE(MID(IF(TRIM(Settings!$B$13&amp;"")="","",IFERROR(TRIM(INDEX($A264:$Z264,MATCH(Settings!$B$13,$A$1:$Z$1,0))&amp;""),"")),15,2)),VALUE(MID(IF(TRIM(Settings!$B$13&amp;"")="","",IFERROR(TRIM(INDEX($A264:$Z264,MATCH(Settings!$B$13,$A$1:$Z$1,0))&amp;""),"")),18,2)))))*1,0))</f>
        <v/>
      </c>
      <c r="AE264" s="34">
        <f>IF(COUNTA($A264:$Z264)=0,"",IF($AB264&lt;&gt;"",$AB264,IF($AC264="","",IFERROR(INDEX('Guest list'!$A$3:$A$252,MATCH($AC264,'Guest list'!$B$3:$B$252,0))&amp;"",""))))</f>
        <v/>
      </c>
      <c r="AF264" s="34">
        <f>IF(COUNTA($A264:$Z264)=0,"",IF($AB264&lt;&gt;"",IF(COUNTIF('Guest list'!$A$3:$A$252,$AB264)&gt;0,"Code","Code not on list"),IF($AE264&lt;&gt;"","Name","No match")))</f>
        <v/>
      </c>
      <c r="AG264" s="34">
        <f>IF($AE264="","",IF(SUMPRODUCT(($AE$2:$AE$301=$AE264)*(($AD$2:$AD$301&gt;$AD264)*1+($AD$2:$AD$301=$AD264)*(ROW($AE$2:$AE$301)&gt;ROW($AE264))))=0,$AE264,""))</f>
        <v/>
      </c>
      <c r="AH264" s="34">
        <f>IF(TRIM(Settings!$B$5&amp;"")="","",IFERROR(TRIM(INDEX($A264:$Z264,MATCH(Settings!$B$5,$A$1:$Z$1,0))&amp;""),""))</f>
        <v/>
      </c>
      <c r="AI264" s="34">
        <f>IF($AH264="","",IF(UPPER($AH264)=UPPER(TRIM(Settings!$B$6&amp;"")),"Yes","No"))</f>
        <v/>
      </c>
      <c r="AJ264" s="34">
        <f>IFERROR(VALUE(IF(TRIM(Settings!$B$7&amp;"")="","",IFERROR(TRIM(INDEX($A264:$Z264,MATCH(Settings!$B$7,$A$1:$Z$1,0))&amp;""),""))),"")</f>
        <v/>
      </c>
      <c r="AK264" s="34">
        <f>IF(TRIM(Settings!$B$10&amp;"")="","",IFERROR(TRIM(INDEX($A264:$Z264,MATCH(Settings!$B$10,$A$1:$Z$1,0))&amp;""),""))</f>
        <v/>
      </c>
      <c r="AL264" s="34">
        <f>IF(TRIM(Settings!$B$9&amp;"")="","",IFERROR(TRIM(INDEX($A264:$Z264,MATCH(Settings!$B$9,$A$1:$Z$1,0))&amp;""),""))</f>
        <v/>
      </c>
      <c r="AM264" s="34">
        <f>IF(TRIM(Settings!$B$11&amp;"")="","",IFERROR(TRIM(INDEX($A264:$Z264,MATCH(Settings!$B$11,$A$1:$Z$1,0))&amp;""),""))</f>
        <v/>
      </c>
      <c r="AN264" s="34">
        <f>IF(TRIM(Settings!$B$12&amp;"")="","",IFERROR(TRIM(INDEX($A264:$Z264,MATCH(Settings!$B$12,$A$1:$Z$1,0))&amp;""),""))</f>
        <v/>
      </c>
      <c r="AO264" s="34">
        <f>IF($AI264="Yes",MAX(1+IF($AK264&lt;&gt;"",1,0),N($AJ264)+IF(UPPER(TRIM(Settings!$B$8&amp;""))="N",1,0)),IF($AI264="No",0,""))</f>
        <v/>
      </c>
    </row>
    <row r="265">
      <c r="AB265" s="34">
        <f>IF(TRIM(Settings!$B$3&amp;"")="","",IFERROR(TRIM(INDEX($A265:$Z265,MATCH(Settings!$B$3,$A$1:$Z$1,0))&amp;""),""))</f>
        <v/>
      </c>
      <c r="AC265" s="34">
        <f>IF(TRIM(Settings!$B$4&amp;"")="","",IFERROR(TRIM(INDEX($A265:$Z265,MATCH(Settings!$B$4,$A$1:$Z$1,0))&amp;""),""))</f>
        <v/>
      </c>
      <c r="AD265" s="35">
        <f>IF(COUNTA($A265:$Z265)=0,0,IFERROR((IF(ISNUMBER(INDEX($A265:$Z265,MATCH(Settings!$B$13,$A$1:$Z$1,0))),INDEX($A265:$Z265,MATCH(Settings!$B$13,$A$1:$Z$1,0)),DATE(VALUE(LEFT(IF(TRIM(Settings!$B$13&amp;"")="","",IFERROR(TRIM(INDEX($A265:$Z265,MATCH(Settings!$B$13,$A$1:$Z$1,0))&amp;""),"")),4)),VALUE(MID(IF(TRIM(Settings!$B$13&amp;"")="","",IFERROR(TRIM(INDEX($A265:$Z265,MATCH(Settings!$B$13,$A$1:$Z$1,0))&amp;""),"")),6,2)),VALUE(MID(IF(TRIM(Settings!$B$13&amp;"")="","",IFERROR(TRIM(INDEX($A265:$Z265,MATCH(Settings!$B$13,$A$1:$Z$1,0))&amp;""),"")),9,2)))+TIME(VALUE(MID(IF(TRIM(Settings!$B$13&amp;"")="","",IFERROR(TRIM(INDEX($A265:$Z265,MATCH(Settings!$B$13,$A$1:$Z$1,0))&amp;""),"")),12,2)),VALUE(MID(IF(TRIM(Settings!$B$13&amp;"")="","",IFERROR(TRIM(INDEX($A265:$Z265,MATCH(Settings!$B$13,$A$1:$Z$1,0))&amp;""),"")),15,2)),VALUE(MID(IF(TRIM(Settings!$B$13&amp;"")="","",IFERROR(TRIM(INDEX($A265:$Z265,MATCH(Settings!$B$13,$A$1:$Z$1,0))&amp;""),"")),18,2)))))*1,0))</f>
        <v/>
      </c>
      <c r="AE265" s="34">
        <f>IF(COUNTA($A265:$Z265)=0,"",IF($AB265&lt;&gt;"",$AB265,IF($AC265="","",IFERROR(INDEX('Guest list'!$A$3:$A$252,MATCH($AC265,'Guest list'!$B$3:$B$252,0))&amp;"",""))))</f>
        <v/>
      </c>
      <c r="AF265" s="34">
        <f>IF(COUNTA($A265:$Z265)=0,"",IF($AB265&lt;&gt;"",IF(COUNTIF('Guest list'!$A$3:$A$252,$AB265)&gt;0,"Code","Code not on list"),IF($AE265&lt;&gt;"","Name","No match")))</f>
        <v/>
      </c>
      <c r="AG265" s="34">
        <f>IF($AE265="","",IF(SUMPRODUCT(($AE$2:$AE$301=$AE265)*(($AD$2:$AD$301&gt;$AD265)*1+($AD$2:$AD$301=$AD265)*(ROW($AE$2:$AE$301)&gt;ROW($AE265))))=0,$AE265,""))</f>
        <v/>
      </c>
      <c r="AH265" s="34">
        <f>IF(TRIM(Settings!$B$5&amp;"")="","",IFERROR(TRIM(INDEX($A265:$Z265,MATCH(Settings!$B$5,$A$1:$Z$1,0))&amp;""),""))</f>
        <v/>
      </c>
      <c r="AI265" s="34">
        <f>IF($AH265="","",IF(UPPER($AH265)=UPPER(TRIM(Settings!$B$6&amp;"")),"Yes","No"))</f>
        <v/>
      </c>
      <c r="AJ265" s="34">
        <f>IFERROR(VALUE(IF(TRIM(Settings!$B$7&amp;"")="","",IFERROR(TRIM(INDEX($A265:$Z265,MATCH(Settings!$B$7,$A$1:$Z$1,0))&amp;""),""))),"")</f>
        <v/>
      </c>
      <c r="AK265" s="34">
        <f>IF(TRIM(Settings!$B$10&amp;"")="","",IFERROR(TRIM(INDEX($A265:$Z265,MATCH(Settings!$B$10,$A$1:$Z$1,0))&amp;""),""))</f>
        <v/>
      </c>
      <c r="AL265" s="34">
        <f>IF(TRIM(Settings!$B$9&amp;"")="","",IFERROR(TRIM(INDEX($A265:$Z265,MATCH(Settings!$B$9,$A$1:$Z$1,0))&amp;""),""))</f>
        <v/>
      </c>
      <c r="AM265" s="34">
        <f>IF(TRIM(Settings!$B$11&amp;"")="","",IFERROR(TRIM(INDEX($A265:$Z265,MATCH(Settings!$B$11,$A$1:$Z$1,0))&amp;""),""))</f>
        <v/>
      </c>
      <c r="AN265" s="34">
        <f>IF(TRIM(Settings!$B$12&amp;"")="","",IFERROR(TRIM(INDEX($A265:$Z265,MATCH(Settings!$B$12,$A$1:$Z$1,0))&amp;""),""))</f>
        <v/>
      </c>
      <c r="AO265" s="34">
        <f>IF($AI265="Yes",MAX(1+IF($AK265&lt;&gt;"",1,0),N($AJ265)+IF(UPPER(TRIM(Settings!$B$8&amp;""))="N",1,0)),IF($AI265="No",0,""))</f>
        <v/>
      </c>
    </row>
    <row r="266">
      <c r="AB266" s="34">
        <f>IF(TRIM(Settings!$B$3&amp;"")="","",IFERROR(TRIM(INDEX($A266:$Z266,MATCH(Settings!$B$3,$A$1:$Z$1,0))&amp;""),""))</f>
        <v/>
      </c>
      <c r="AC266" s="34">
        <f>IF(TRIM(Settings!$B$4&amp;"")="","",IFERROR(TRIM(INDEX($A266:$Z266,MATCH(Settings!$B$4,$A$1:$Z$1,0))&amp;""),""))</f>
        <v/>
      </c>
      <c r="AD266" s="35">
        <f>IF(COUNTA($A266:$Z266)=0,0,IFERROR((IF(ISNUMBER(INDEX($A266:$Z266,MATCH(Settings!$B$13,$A$1:$Z$1,0))),INDEX($A266:$Z266,MATCH(Settings!$B$13,$A$1:$Z$1,0)),DATE(VALUE(LEFT(IF(TRIM(Settings!$B$13&amp;"")="","",IFERROR(TRIM(INDEX($A266:$Z266,MATCH(Settings!$B$13,$A$1:$Z$1,0))&amp;""),"")),4)),VALUE(MID(IF(TRIM(Settings!$B$13&amp;"")="","",IFERROR(TRIM(INDEX($A266:$Z266,MATCH(Settings!$B$13,$A$1:$Z$1,0))&amp;""),"")),6,2)),VALUE(MID(IF(TRIM(Settings!$B$13&amp;"")="","",IFERROR(TRIM(INDEX($A266:$Z266,MATCH(Settings!$B$13,$A$1:$Z$1,0))&amp;""),"")),9,2)))+TIME(VALUE(MID(IF(TRIM(Settings!$B$13&amp;"")="","",IFERROR(TRIM(INDEX($A266:$Z266,MATCH(Settings!$B$13,$A$1:$Z$1,0))&amp;""),"")),12,2)),VALUE(MID(IF(TRIM(Settings!$B$13&amp;"")="","",IFERROR(TRIM(INDEX($A266:$Z266,MATCH(Settings!$B$13,$A$1:$Z$1,0))&amp;""),"")),15,2)),VALUE(MID(IF(TRIM(Settings!$B$13&amp;"")="","",IFERROR(TRIM(INDEX($A266:$Z266,MATCH(Settings!$B$13,$A$1:$Z$1,0))&amp;""),"")),18,2)))))*1,0))</f>
        <v/>
      </c>
      <c r="AE266" s="34">
        <f>IF(COUNTA($A266:$Z266)=0,"",IF($AB266&lt;&gt;"",$AB266,IF($AC266="","",IFERROR(INDEX('Guest list'!$A$3:$A$252,MATCH($AC266,'Guest list'!$B$3:$B$252,0))&amp;"",""))))</f>
        <v/>
      </c>
      <c r="AF266" s="34">
        <f>IF(COUNTA($A266:$Z266)=0,"",IF($AB266&lt;&gt;"",IF(COUNTIF('Guest list'!$A$3:$A$252,$AB266)&gt;0,"Code","Code not on list"),IF($AE266&lt;&gt;"","Name","No match")))</f>
        <v/>
      </c>
      <c r="AG266" s="34">
        <f>IF($AE266="","",IF(SUMPRODUCT(($AE$2:$AE$301=$AE266)*(($AD$2:$AD$301&gt;$AD266)*1+($AD$2:$AD$301=$AD266)*(ROW($AE$2:$AE$301)&gt;ROW($AE266))))=0,$AE266,""))</f>
        <v/>
      </c>
      <c r="AH266" s="34">
        <f>IF(TRIM(Settings!$B$5&amp;"")="","",IFERROR(TRIM(INDEX($A266:$Z266,MATCH(Settings!$B$5,$A$1:$Z$1,0))&amp;""),""))</f>
        <v/>
      </c>
      <c r="AI266" s="34">
        <f>IF($AH266="","",IF(UPPER($AH266)=UPPER(TRIM(Settings!$B$6&amp;"")),"Yes","No"))</f>
        <v/>
      </c>
      <c r="AJ266" s="34">
        <f>IFERROR(VALUE(IF(TRIM(Settings!$B$7&amp;"")="","",IFERROR(TRIM(INDEX($A266:$Z266,MATCH(Settings!$B$7,$A$1:$Z$1,0))&amp;""),""))),"")</f>
        <v/>
      </c>
      <c r="AK266" s="34">
        <f>IF(TRIM(Settings!$B$10&amp;"")="","",IFERROR(TRIM(INDEX($A266:$Z266,MATCH(Settings!$B$10,$A$1:$Z$1,0))&amp;""),""))</f>
        <v/>
      </c>
      <c r="AL266" s="34">
        <f>IF(TRIM(Settings!$B$9&amp;"")="","",IFERROR(TRIM(INDEX($A266:$Z266,MATCH(Settings!$B$9,$A$1:$Z$1,0))&amp;""),""))</f>
        <v/>
      </c>
      <c r="AM266" s="34">
        <f>IF(TRIM(Settings!$B$11&amp;"")="","",IFERROR(TRIM(INDEX($A266:$Z266,MATCH(Settings!$B$11,$A$1:$Z$1,0))&amp;""),""))</f>
        <v/>
      </c>
      <c r="AN266" s="34">
        <f>IF(TRIM(Settings!$B$12&amp;"")="","",IFERROR(TRIM(INDEX($A266:$Z266,MATCH(Settings!$B$12,$A$1:$Z$1,0))&amp;""),""))</f>
        <v/>
      </c>
      <c r="AO266" s="34">
        <f>IF($AI266="Yes",MAX(1+IF($AK266&lt;&gt;"",1,0),N($AJ266)+IF(UPPER(TRIM(Settings!$B$8&amp;""))="N",1,0)),IF($AI266="No",0,""))</f>
        <v/>
      </c>
    </row>
    <row r="267">
      <c r="AB267" s="34">
        <f>IF(TRIM(Settings!$B$3&amp;"")="","",IFERROR(TRIM(INDEX($A267:$Z267,MATCH(Settings!$B$3,$A$1:$Z$1,0))&amp;""),""))</f>
        <v/>
      </c>
      <c r="AC267" s="34">
        <f>IF(TRIM(Settings!$B$4&amp;"")="","",IFERROR(TRIM(INDEX($A267:$Z267,MATCH(Settings!$B$4,$A$1:$Z$1,0))&amp;""),""))</f>
        <v/>
      </c>
      <c r="AD267" s="35">
        <f>IF(COUNTA($A267:$Z267)=0,0,IFERROR((IF(ISNUMBER(INDEX($A267:$Z267,MATCH(Settings!$B$13,$A$1:$Z$1,0))),INDEX($A267:$Z267,MATCH(Settings!$B$13,$A$1:$Z$1,0)),DATE(VALUE(LEFT(IF(TRIM(Settings!$B$13&amp;"")="","",IFERROR(TRIM(INDEX($A267:$Z267,MATCH(Settings!$B$13,$A$1:$Z$1,0))&amp;""),"")),4)),VALUE(MID(IF(TRIM(Settings!$B$13&amp;"")="","",IFERROR(TRIM(INDEX($A267:$Z267,MATCH(Settings!$B$13,$A$1:$Z$1,0))&amp;""),"")),6,2)),VALUE(MID(IF(TRIM(Settings!$B$13&amp;"")="","",IFERROR(TRIM(INDEX($A267:$Z267,MATCH(Settings!$B$13,$A$1:$Z$1,0))&amp;""),"")),9,2)))+TIME(VALUE(MID(IF(TRIM(Settings!$B$13&amp;"")="","",IFERROR(TRIM(INDEX($A267:$Z267,MATCH(Settings!$B$13,$A$1:$Z$1,0))&amp;""),"")),12,2)),VALUE(MID(IF(TRIM(Settings!$B$13&amp;"")="","",IFERROR(TRIM(INDEX($A267:$Z267,MATCH(Settings!$B$13,$A$1:$Z$1,0))&amp;""),"")),15,2)),VALUE(MID(IF(TRIM(Settings!$B$13&amp;"")="","",IFERROR(TRIM(INDEX($A267:$Z267,MATCH(Settings!$B$13,$A$1:$Z$1,0))&amp;""),"")),18,2)))))*1,0))</f>
        <v/>
      </c>
      <c r="AE267" s="34">
        <f>IF(COUNTA($A267:$Z267)=0,"",IF($AB267&lt;&gt;"",$AB267,IF($AC267="","",IFERROR(INDEX('Guest list'!$A$3:$A$252,MATCH($AC267,'Guest list'!$B$3:$B$252,0))&amp;"",""))))</f>
        <v/>
      </c>
      <c r="AF267" s="34">
        <f>IF(COUNTA($A267:$Z267)=0,"",IF($AB267&lt;&gt;"",IF(COUNTIF('Guest list'!$A$3:$A$252,$AB267)&gt;0,"Code","Code not on list"),IF($AE267&lt;&gt;"","Name","No match")))</f>
        <v/>
      </c>
      <c r="AG267" s="34">
        <f>IF($AE267="","",IF(SUMPRODUCT(($AE$2:$AE$301=$AE267)*(($AD$2:$AD$301&gt;$AD267)*1+($AD$2:$AD$301=$AD267)*(ROW($AE$2:$AE$301)&gt;ROW($AE267))))=0,$AE267,""))</f>
        <v/>
      </c>
      <c r="AH267" s="34">
        <f>IF(TRIM(Settings!$B$5&amp;"")="","",IFERROR(TRIM(INDEX($A267:$Z267,MATCH(Settings!$B$5,$A$1:$Z$1,0))&amp;""),""))</f>
        <v/>
      </c>
      <c r="AI267" s="34">
        <f>IF($AH267="","",IF(UPPER($AH267)=UPPER(TRIM(Settings!$B$6&amp;"")),"Yes","No"))</f>
        <v/>
      </c>
      <c r="AJ267" s="34">
        <f>IFERROR(VALUE(IF(TRIM(Settings!$B$7&amp;"")="","",IFERROR(TRIM(INDEX($A267:$Z267,MATCH(Settings!$B$7,$A$1:$Z$1,0))&amp;""),""))),"")</f>
        <v/>
      </c>
      <c r="AK267" s="34">
        <f>IF(TRIM(Settings!$B$10&amp;"")="","",IFERROR(TRIM(INDEX($A267:$Z267,MATCH(Settings!$B$10,$A$1:$Z$1,0))&amp;""),""))</f>
        <v/>
      </c>
      <c r="AL267" s="34">
        <f>IF(TRIM(Settings!$B$9&amp;"")="","",IFERROR(TRIM(INDEX($A267:$Z267,MATCH(Settings!$B$9,$A$1:$Z$1,0))&amp;""),""))</f>
        <v/>
      </c>
      <c r="AM267" s="34">
        <f>IF(TRIM(Settings!$B$11&amp;"")="","",IFERROR(TRIM(INDEX($A267:$Z267,MATCH(Settings!$B$11,$A$1:$Z$1,0))&amp;""),""))</f>
        <v/>
      </c>
      <c r="AN267" s="34">
        <f>IF(TRIM(Settings!$B$12&amp;"")="","",IFERROR(TRIM(INDEX($A267:$Z267,MATCH(Settings!$B$12,$A$1:$Z$1,0))&amp;""),""))</f>
        <v/>
      </c>
      <c r="AO267" s="34">
        <f>IF($AI267="Yes",MAX(1+IF($AK267&lt;&gt;"",1,0),N($AJ267)+IF(UPPER(TRIM(Settings!$B$8&amp;""))="N",1,0)),IF($AI267="No",0,""))</f>
        <v/>
      </c>
    </row>
    <row r="268">
      <c r="AB268" s="34">
        <f>IF(TRIM(Settings!$B$3&amp;"")="","",IFERROR(TRIM(INDEX($A268:$Z268,MATCH(Settings!$B$3,$A$1:$Z$1,0))&amp;""),""))</f>
        <v/>
      </c>
      <c r="AC268" s="34">
        <f>IF(TRIM(Settings!$B$4&amp;"")="","",IFERROR(TRIM(INDEX($A268:$Z268,MATCH(Settings!$B$4,$A$1:$Z$1,0))&amp;""),""))</f>
        <v/>
      </c>
      <c r="AD268" s="35">
        <f>IF(COUNTA($A268:$Z268)=0,0,IFERROR((IF(ISNUMBER(INDEX($A268:$Z268,MATCH(Settings!$B$13,$A$1:$Z$1,0))),INDEX($A268:$Z268,MATCH(Settings!$B$13,$A$1:$Z$1,0)),DATE(VALUE(LEFT(IF(TRIM(Settings!$B$13&amp;"")="","",IFERROR(TRIM(INDEX($A268:$Z268,MATCH(Settings!$B$13,$A$1:$Z$1,0))&amp;""),"")),4)),VALUE(MID(IF(TRIM(Settings!$B$13&amp;"")="","",IFERROR(TRIM(INDEX($A268:$Z268,MATCH(Settings!$B$13,$A$1:$Z$1,0))&amp;""),"")),6,2)),VALUE(MID(IF(TRIM(Settings!$B$13&amp;"")="","",IFERROR(TRIM(INDEX($A268:$Z268,MATCH(Settings!$B$13,$A$1:$Z$1,0))&amp;""),"")),9,2)))+TIME(VALUE(MID(IF(TRIM(Settings!$B$13&amp;"")="","",IFERROR(TRIM(INDEX($A268:$Z268,MATCH(Settings!$B$13,$A$1:$Z$1,0))&amp;""),"")),12,2)),VALUE(MID(IF(TRIM(Settings!$B$13&amp;"")="","",IFERROR(TRIM(INDEX($A268:$Z268,MATCH(Settings!$B$13,$A$1:$Z$1,0))&amp;""),"")),15,2)),VALUE(MID(IF(TRIM(Settings!$B$13&amp;"")="","",IFERROR(TRIM(INDEX($A268:$Z268,MATCH(Settings!$B$13,$A$1:$Z$1,0))&amp;""),"")),18,2)))))*1,0))</f>
        <v/>
      </c>
      <c r="AE268" s="34">
        <f>IF(COUNTA($A268:$Z268)=0,"",IF($AB268&lt;&gt;"",$AB268,IF($AC268="","",IFERROR(INDEX('Guest list'!$A$3:$A$252,MATCH($AC268,'Guest list'!$B$3:$B$252,0))&amp;"",""))))</f>
        <v/>
      </c>
      <c r="AF268" s="34">
        <f>IF(COUNTA($A268:$Z268)=0,"",IF($AB268&lt;&gt;"",IF(COUNTIF('Guest list'!$A$3:$A$252,$AB268)&gt;0,"Code","Code not on list"),IF($AE268&lt;&gt;"","Name","No match")))</f>
        <v/>
      </c>
      <c r="AG268" s="34">
        <f>IF($AE268="","",IF(SUMPRODUCT(($AE$2:$AE$301=$AE268)*(($AD$2:$AD$301&gt;$AD268)*1+($AD$2:$AD$301=$AD268)*(ROW($AE$2:$AE$301)&gt;ROW($AE268))))=0,$AE268,""))</f>
        <v/>
      </c>
      <c r="AH268" s="34">
        <f>IF(TRIM(Settings!$B$5&amp;"")="","",IFERROR(TRIM(INDEX($A268:$Z268,MATCH(Settings!$B$5,$A$1:$Z$1,0))&amp;""),""))</f>
        <v/>
      </c>
      <c r="AI268" s="34">
        <f>IF($AH268="","",IF(UPPER($AH268)=UPPER(TRIM(Settings!$B$6&amp;"")),"Yes","No"))</f>
        <v/>
      </c>
      <c r="AJ268" s="34">
        <f>IFERROR(VALUE(IF(TRIM(Settings!$B$7&amp;"")="","",IFERROR(TRIM(INDEX($A268:$Z268,MATCH(Settings!$B$7,$A$1:$Z$1,0))&amp;""),""))),"")</f>
        <v/>
      </c>
      <c r="AK268" s="34">
        <f>IF(TRIM(Settings!$B$10&amp;"")="","",IFERROR(TRIM(INDEX($A268:$Z268,MATCH(Settings!$B$10,$A$1:$Z$1,0))&amp;""),""))</f>
        <v/>
      </c>
      <c r="AL268" s="34">
        <f>IF(TRIM(Settings!$B$9&amp;"")="","",IFERROR(TRIM(INDEX($A268:$Z268,MATCH(Settings!$B$9,$A$1:$Z$1,0))&amp;""),""))</f>
        <v/>
      </c>
      <c r="AM268" s="34">
        <f>IF(TRIM(Settings!$B$11&amp;"")="","",IFERROR(TRIM(INDEX($A268:$Z268,MATCH(Settings!$B$11,$A$1:$Z$1,0))&amp;""),""))</f>
        <v/>
      </c>
      <c r="AN268" s="34">
        <f>IF(TRIM(Settings!$B$12&amp;"")="","",IFERROR(TRIM(INDEX($A268:$Z268,MATCH(Settings!$B$12,$A$1:$Z$1,0))&amp;""),""))</f>
        <v/>
      </c>
      <c r="AO268" s="34">
        <f>IF($AI268="Yes",MAX(1+IF($AK268&lt;&gt;"",1,0),N($AJ268)+IF(UPPER(TRIM(Settings!$B$8&amp;""))="N",1,0)),IF($AI268="No",0,""))</f>
        <v/>
      </c>
    </row>
    <row r="269">
      <c r="AB269" s="34">
        <f>IF(TRIM(Settings!$B$3&amp;"")="","",IFERROR(TRIM(INDEX($A269:$Z269,MATCH(Settings!$B$3,$A$1:$Z$1,0))&amp;""),""))</f>
        <v/>
      </c>
      <c r="AC269" s="34">
        <f>IF(TRIM(Settings!$B$4&amp;"")="","",IFERROR(TRIM(INDEX($A269:$Z269,MATCH(Settings!$B$4,$A$1:$Z$1,0))&amp;""),""))</f>
        <v/>
      </c>
      <c r="AD269" s="35">
        <f>IF(COUNTA($A269:$Z269)=0,0,IFERROR((IF(ISNUMBER(INDEX($A269:$Z269,MATCH(Settings!$B$13,$A$1:$Z$1,0))),INDEX($A269:$Z269,MATCH(Settings!$B$13,$A$1:$Z$1,0)),DATE(VALUE(LEFT(IF(TRIM(Settings!$B$13&amp;"")="","",IFERROR(TRIM(INDEX($A269:$Z269,MATCH(Settings!$B$13,$A$1:$Z$1,0))&amp;""),"")),4)),VALUE(MID(IF(TRIM(Settings!$B$13&amp;"")="","",IFERROR(TRIM(INDEX($A269:$Z269,MATCH(Settings!$B$13,$A$1:$Z$1,0))&amp;""),"")),6,2)),VALUE(MID(IF(TRIM(Settings!$B$13&amp;"")="","",IFERROR(TRIM(INDEX($A269:$Z269,MATCH(Settings!$B$13,$A$1:$Z$1,0))&amp;""),"")),9,2)))+TIME(VALUE(MID(IF(TRIM(Settings!$B$13&amp;"")="","",IFERROR(TRIM(INDEX($A269:$Z269,MATCH(Settings!$B$13,$A$1:$Z$1,0))&amp;""),"")),12,2)),VALUE(MID(IF(TRIM(Settings!$B$13&amp;"")="","",IFERROR(TRIM(INDEX($A269:$Z269,MATCH(Settings!$B$13,$A$1:$Z$1,0))&amp;""),"")),15,2)),VALUE(MID(IF(TRIM(Settings!$B$13&amp;"")="","",IFERROR(TRIM(INDEX($A269:$Z269,MATCH(Settings!$B$13,$A$1:$Z$1,0))&amp;""),"")),18,2)))))*1,0))</f>
        <v/>
      </c>
      <c r="AE269" s="34">
        <f>IF(COUNTA($A269:$Z269)=0,"",IF($AB269&lt;&gt;"",$AB269,IF($AC269="","",IFERROR(INDEX('Guest list'!$A$3:$A$252,MATCH($AC269,'Guest list'!$B$3:$B$252,0))&amp;"",""))))</f>
        <v/>
      </c>
      <c r="AF269" s="34">
        <f>IF(COUNTA($A269:$Z269)=0,"",IF($AB269&lt;&gt;"",IF(COUNTIF('Guest list'!$A$3:$A$252,$AB269)&gt;0,"Code","Code not on list"),IF($AE269&lt;&gt;"","Name","No match")))</f>
        <v/>
      </c>
      <c r="AG269" s="34">
        <f>IF($AE269="","",IF(SUMPRODUCT(($AE$2:$AE$301=$AE269)*(($AD$2:$AD$301&gt;$AD269)*1+($AD$2:$AD$301=$AD269)*(ROW($AE$2:$AE$301)&gt;ROW($AE269))))=0,$AE269,""))</f>
        <v/>
      </c>
      <c r="AH269" s="34">
        <f>IF(TRIM(Settings!$B$5&amp;"")="","",IFERROR(TRIM(INDEX($A269:$Z269,MATCH(Settings!$B$5,$A$1:$Z$1,0))&amp;""),""))</f>
        <v/>
      </c>
      <c r="AI269" s="34">
        <f>IF($AH269="","",IF(UPPER($AH269)=UPPER(TRIM(Settings!$B$6&amp;"")),"Yes","No"))</f>
        <v/>
      </c>
      <c r="AJ269" s="34">
        <f>IFERROR(VALUE(IF(TRIM(Settings!$B$7&amp;"")="","",IFERROR(TRIM(INDEX($A269:$Z269,MATCH(Settings!$B$7,$A$1:$Z$1,0))&amp;""),""))),"")</f>
        <v/>
      </c>
      <c r="AK269" s="34">
        <f>IF(TRIM(Settings!$B$10&amp;"")="","",IFERROR(TRIM(INDEX($A269:$Z269,MATCH(Settings!$B$10,$A$1:$Z$1,0))&amp;""),""))</f>
        <v/>
      </c>
      <c r="AL269" s="34">
        <f>IF(TRIM(Settings!$B$9&amp;"")="","",IFERROR(TRIM(INDEX($A269:$Z269,MATCH(Settings!$B$9,$A$1:$Z$1,0))&amp;""),""))</f>
        <v/>
      </c>
      <c r="AM269" s="34">
        <f>IF(TRIM(Settings!$B$11&amp;"")="","",IFERROR(TRIM(INDEX($A269:$Z269,MATCH(Settings!$B$11,$A$1:$Z$1,0))&amp;""),""))</f>
        <v/>
      </c>
      <c r="AN269" s="34">
        <f>IF(TRIM(Settings!$B$12&amp;"")="","",IFERROR(TRIM(INDEX($A269:$Z269,MATCH(Settings!$B$12,$A$1:$Z$1,0))&amp;""),""))</f>
        <v/>
      </c>
      <c r="AO269" s="34">
        <f>IF($AI269="Yes",MAX(1+IF($AK269&lt;&gt;"",1,0),N($AJ269)+IF(UPPER(TRIM(Settings!$B$8&amp;""))="N",1,0)),IF($AI269="No",0,""))</f>
        <v/>
      </c>
    </row>
    <row r="270">
      <c r="AB270" s="34">
        <f>IF(TRIM(Settings!$B$3&amp;"")="","",IFERROR(TRIM(INDEX($A270:$Z270,MATCH(Settings!$B$3,$A$1:$Z$1,0))&amp;""),""))</f>
        <v/>
      </c>
      <c r="AC270" s="34">
        <f>IF(TRIM(Settings!$B$4&amp;"")="","",IFERROR(TRIM(INDEX($A270:$Z270,MATCH(Settings!$B$4,$A$1:$Z$1,0))&amp;""),""))</f>
        <v/>
      </c>
      <c r="AD270" s="35">
        <f>IF(COUNTA($A270:$Z270)=0,0,IFERROR((IF(ISNUMBER(INDEX($A270:$Z270,MATCH(Settings!$B$13,$A$1:$Z$1,0))),INDEX($A270:$Z270,MATCH(Settings!$B$13,$A$1:$Z$1,0)),DATE(VALUE(LEFT(IF(TRIM(Settings!$B$13&amp;"")="","",IFERROR(TRIM(INDEX($A270:$Z270,MATCH(Settings!$B$13,$A$1:$Z$1,0))&amp;""),"")),4)),VALUE(MID(IF(TRIM(Settings!$B$13&amp;"")="","",IFERROR(TRIM(INDEX($A270:$Z270,MATCH(Settings!$B$13,$A$1:$Z$1,0))&amp;""),"")),6,2)),VALUE(MID(IF(TRIM(Settings!$B$13&amp;"")="","",IFERROR(TRIM(INDEX($A270:$Z270,MATCH(Settings!$B$13,$A$1:$Z$1,0))&amp;""),"")),9,2)))+TIME(VALUE(MID(IF(TRIM(Settings!$B$13&amp;"")="","",IFERROR(TRIM(INDEX($A270:$Z270,MATCH(Settings!$B$13,$A$1:$Z$1,0))&amp;""),"")),12,2)),VALUE(MID(IF(TRIM(Settings!$B$13&amp;"")="","",IFERROR(TRIM(INDEX($A270:$Z270,MATCH(Settings!$B$13,$A$1:$Z$1,0))&amp;""),"")),15,2)),VALUE(MID(IF(TRIM(Settings!$B$13&amp;"")="","",IFERROR(TRIM(INDEX($A270:$Z270,MATCH(Settings!$B$13,$A$1:$Z$1,0))&amp;""),"")),18,2)))))*1,0))</f>
        <v/>
      </c>
      <c r="AE270" s="34">
        <f>IF(COUNTA($A270:$Z270)=0,"",IF($AB270&lt;&gt;"",$AB270,IF($AC270="","",IFERROR(INDEX('Guest list'!$A$3:$A$252,MATCH($AC270,'Guest list'!$B$3:$B$252,0))&amp;"",""))))</f>
        <v/>
      </c>
      <c r="AF270" s="34">
        <f>IF(COUNTA($A270:$Z270)=0,"",IF($AB270&lt;&gt;"",IF(COUNTIF('Guest list'!$A$3:$A$252,$AB270)&gt;0,"Code","Code not on list"),IF($AE270&lt;&gt;"","Name","No match")))</f>
        <v/>
      </c>
      <c r="AG270" s="34">
        <f>IF($AE270="","",IF(SUMPRODUCT(($AE$2:$AE$301=$AE270)*(($AD$2:$AD$301&gt;$AD270)*1+($AD$2:$AD$301=$AD270)*(ROW($AE$2:$AE$301)&gt;ROW($AE270))))=0,$AE270,""))</f>
        <v/>
      </c>
      <c r="AH270" s="34">
        <f>IF(TRIM(Settings!$B$5&amp;"")="","",IFERROR(TRIM(INDEX($A270:$Z270,MATCH(Settings!$B$5,$A$1:$Z$1,0))&amp;""),""))</f>
        <v/>
      </c>
      <c r="AI270" s="34">
        <f>IF($AH270="","",IF(UPPER($AH270)=UPPER(TRIM(Settings!$B$6&amp;"")),"Yes","No"))</f>
        <v/>
      </c>
      <c r="AJ270" s="34">
        <f>IFERROR(VALUE(IF(TRIM(Settings!$B$7&amp;"")="","",IFERROR(TRIM(INDEX($A270:$Z270,MATCH(Settings!$B$7,$A$1:$Z$1,0))&amp;""),""))),"")</f>
        <v/>
      </c>
      <c r="AK270" s="34">
        <f>IF(TRIM(Settings!$B$10&amp;"")="","",IFERROR(TRIM(INDEX($A270:$Z270,MATCH(Settings!$B$10,$A$1:$Z$1,0))&amp;""),""))</f>
        <v/>
      </c>
      <c r="AL270" s="34">
        <f>IF(TRIM(Settings!$B$9&amp;"")="","",IFERROR(TRIM(INDEX($A270:$Z270,MATCH(Settings!$B$9,$A$1:$Z$1,0))&amp;""),""))</f>
        <v/>
      </c>
      <c r="AM270" s="34">
        <f>IF(TRIM(Settings!$B$11&amp;"")="","",IFERROR(TRIM(INDEX($A270:$Z270,MATCH(Settings!$B$11,$A$1:$Z$1,0))&amp;""),""))</f>
        <v/>
      </c>
      <c r="AN270" s="34">
        <f>IF(TRIM(Settings!$B$12&amp;"")="","",IFERROR(TRIM(INDEX($A270:$Z270,MATCH(Settings!$B$12,$A$1:$Z$1,0))&amp;""),""))</f>
        <v/>
      </c>
      <c r="AO270" s="34">
        <f>IF($AI270="Yes",MAX(1+IF($AK270&lt;&gt;"",1,0),N($AJ270)+IF(UPPER(TRIM(Settings!$B$8&amp;""))="N",1,0)),IF($AI270="No",0,""))</f>
        <v/>
      </c>
    </row>
    <row r="271">
      <c r="AB271" s="34">
        <f>IF(TRIM(Settings!$B$3&amp;"")="","",IFERROR(TRIM(INDEX($A271:$Z271,MATCH(Settings!$B$3,$A$1:$Z$1,0))&amp;""),""))</f>
        <v/>
      </c>
      <c r="AC271" s="34">
        <f>IF(TRIM(Settings!$B$4&amp;"")="","",IFERROR(TRIM(INDEX($A271:$Z271,MATCH(Settings!$B$4,$A$1:$Z$1,0))&amp;""),""))</f>
        <v/>
      </c>
      <c r="AD271" s="35">
        <f>IF(COUNTA($A271:$Z271)=0,0,IFERROR((IF(ISNUMBER(INDEX($A271:$Z271,MATCH(Settings!$B$13,$A$1:$Z$1,0))),INDEX($A271:$Z271,MATCH(Settings!$B$13,$A$1:$Z$1,0)),DATE(VALUE(LEFT(IF(TRIM(Settings!$B$13&amp;"")="","",IFERROR(TRIM(INDEX($A271:$Z271,MATCH(Settings!$B$13,$A$1:$Z$1,0))&amp;""),"")),4)),VALUE(MID(IF(TRIM(Settings!$B$13&amp;"")="","",IFERROR(TRIM(INDEX($A271:$Z271,MATCH(Settings!$B$13,$A$1:$Z$1,0))&amp;""),"")),6,2)),VALUE(MID(IF(TRIM(Settings!$B$13&amp;"")="","",IFERROR(TRIM(INDEX($A271:$Z271,MATCH(Settings!$B$13,$A$1:$Z$1,0))&amp;""),"")),9,2)))+TIME(VALUE(MID(IF(TRIM(Settings!$B$13&amp;"")="","",IFERROR(TRIM(INDEX($A271:$Z271,MATCH(Settings!$B$13,$A$1:$Z$1,0))&amp;""),"")),12,2)),VALUE(MID(IF(TRIM(Settings!$B$13&amp;"")="","",IFERROR(TRIM(INDEX($A271:$Z271,MATCH(Settings!$B$13,$A$1:$Z$1,0))&amp;""),"")),15,2)),VALUE(MID(IF(TRIM(Settings!$B$13&amp;"")="","",IFERROR(TRIM(INDEX($A271:$Z271,MATCH(Settings!$B$13,$A$1:$Z$1,0))&amp;""),"")),18,2)))))*1,0))</f>
        <v/>
      </c>
      <c r="AE271" s="34">
        <f>IF(COUNTA($A271:$Z271)=0,"",IF($AB271&lt;&gt;"",$AB271,IF($AC271="","",IFERROR(INDEX('Guest list'!$A$3:$A$252,MATCH($AC271,'Guest list'!$B$3:$B$252,0))&amp;"",""))))</f>
        <v/>
      </c>
      <c r="AF271" s="34">
        <f>IF(COUNTA($A271:$Z271)=0,"",IF($AB271&lt;&gt;"",IF(COUNTIF('Guest list'!$A$3:$A$252,$AB271)&gt;0,"Code","Code not on list"),IF($AE271&lt;&gt;"","Name","No match")))</f>
        <v/>
      </c>
      <c r="AG271" s="34">
        <f>IF($AE271="","",IF(SUMPRODUCT(($AE$2:$AE$301=$AE271)*(($AD$2:$AD$301&gt;$AD271)*1+($AD$2:$AD$301=$AD271)*(ROW($AE$2:$AE$301)&gt;ROW($AE271))))=0,$AE271,""))</f>
        <v/>
      </c>
      <c r="AH271" s="34">
        <f>IF(TRIM(Settings!$B$5&amp;"")="","",IFERROR(TRIM(INDEX($A271:$Z271,MATCH(Settings!$B$5,$A$1:$Z$1,0))&amp;""),""))</f>
        <v/>
      </c>
      <c r="AI271" s="34">
        <f>IF($AH271="","",IF(UPPER($AH271)=UPPER(TRIM(Settings!$B$6&amp;"")),"Yes","No"))</f>
        <v/>
      </c>
      <c r="AJ271" s="34">
        <f>IFERROR(VALUE(IF(TRIM(Settings!$B$7&amp;"")="","",IFERROR(TRIM(INDEX($A271:$Z271,MATCH(Settings!$B$7,$A$1:$Z$1,0))&amp;""),""))),"")</f>
        <v/>
      </c>
      <c r="AK271" s="34">
        <f>IF(TRIM(Settings!$B$10&amp;"")="","",IFERROR(TRIM(INDEX($A271:$Z271,MATCH(Settings!$B$10,$A$1:$Z$1,0))&amp;""),""))</f>
        <v/>
      </c>
      <c r="AL271" s="34">
        <f>IF(TRIM(Settings!$B$9&amp;"")="","",IFERROR(TRIM(INDEX($A271:$Z271,MATCH(Settings!$B$9,$A$1:$Z$1,0))&amp;""),""))</f>
        <v/>
      </c>
      <c r="AM271" s="34">
        <f>IF(TRIM(Settings!$B$11&amp;"")="","",IFERROR(TRIM(INDEX($A271:$Z271,MATCH(Settings!$B$11,$A$1:$Z$1,0))&amp;""),""))</f>
        <v/>
      </c>
      <c r="AN271" s="34">
        <f>IF(TRIM(Settings!$B$12&amp;"")="","",IFERROR(TRIM(INDEX($A271:$Z271,MATCH(Settings!$B$12,$A$1:$Z$1,0))&amp;""),""))</f>
        <v/>
      </c>
      <c r="AO271" s="34">
        <f>IF($AI271="Yes",MAX(1+IF($AK271&lt;&gt;"",1,0),N($AJ271)+IF(UPPER(TRIM(Settings!$B$8&amp;""))="N",1,0)),IF($AI271="No",0,""))</f>
        <v/>
      </c>
    </row>
    <row r="272">
      <c r="AB272" s="34">
        <f>IF(TRIM(Settings!$B$3&amp;"")="","",IFERROR(TRIM(INDEX($A272:$Z272,MATCH(Settings!$B$3,$A$1:$Z$1,0))&amp;""),""))</f>
        <v/>
      </c>
      <c r="AC272" s="34">
        <f>IF(TRIM(Settings!$B$4&amp;"")="","",IFERROR(TRIM(INDEX($A272:$Z272,MATCH(Settings!$B$4,$A$1:$Z$1,0))&amp;""),""))</f>
        <v/>
      </c>
      <c r="AD272" s="35">
        <f>IF(COUNTA($A272:$Z272)=0,0,IFERROR((IF(ISNUMBER(INDEX($A272:$Z272,MATCH(Settings!$B$13,$A$1:$Z$1,0))),INDEX($A272:$Z272,MATCH(Settings!$B$13,$A$1:$Z$1,0)),DATE(VALUE(LEFT(IF(TRIM(Settings!$B$13&amp;"")="","",IFERROR(TRIM(INDEX($A272:$Z272,MATCH(Settings!$B$13,$A$1:$Z$1,0))&amp;""),"")),4)),VALUE(MID(IF(TRIM(Settings!$B$13&amp;"")="","",IFERROR(TRIM(INDEX($A272:$Z272,MATCH(Settings!$B$13,$A$1:$Z$1,0))&amp;""),"")),6,2)),VALUE(MID(IF(TRIM(Settings!$B$13&amp;"")="","",IFERROR(TRIM(INDEX($A272:$Z272,MATCH(Settings!$B$13,$A$1:$Z$1,0))&amp;""),"")),9,2)))+TIME(VALUE(MID(IF(TRIM(Settings!$B$13&amp;"")="","",IFERROR(TRIM(INDEX($A272:$Z272,MATCH(Settings!$B$13,$A$1:$Z$1,0))&amp;""),"")),12,2)),VALUE(MID(IF(TRIM(Settings!$B$13&amp;"")="","",IFERROR(TRIM(INDEX($A272:$Z272,MATCH(Settings!$B$13,$A$1:$Z$1,0))&amp;""),"")),15,2)),VALUE(MID(IF(TRIM(Settings!$B$13&amp;"")="","",IFERROR(TRIM(INDEX($A272:$Z272,MATCH(Settings!$B$13,$A$1:$Z$1,0))&amp;""),"")),18,2)))))*1,0))</f>
        <v/>
      </c>
      <c r="AE272" s="34">
        <f>IF(COUNTA($A272:$Z272)=0,"",IF($AB272&lt;&gt;"",$AB272,IF($AC272="","",IFERROR(INDEX('Guest list'!$A$3:$A$252,MATCH($AC272,'Guest list'!$B$3:$B$252,0))&amp;"",""))))</f>
        <v/>
      </c>
      <c r="AF272" s="34">
        <f>IF(COUNTA($A272:$Z272)=0,"",IF($AB272&lt;&gt;"",IF(COUNTIF('Guest list'!$A$3:$A$252,$AB272)&gt;0,"Code","Code not on list"),IF($AE272&lt;&gt;"","Name","No match")))</f>
        <v/>
      </c>
      <c r="AG272" s="34">
        <f>IF($AE272="","",IF(SUMPRODUCT(($AE$2:$AE$301=$AE272)*(($AD$2:$AD$301&gt;$AD272)*1+($AD$2:$AD$301=$AD272)*(ROW($AE$2:$AE$301)&gt;ROW($AE272))))=0,$AE272,""))</f>
        <v/>
      </c>
      <c r="AH272" s="34">
        <f>IF(TRIM(Settings!$B$5&amp;"")="","",IFERROR(TRIM(INDEX($A272:$Z272,MATCH(Settings!$B$5,$A$1:$Z$1,0))&amp;""),""))</f>
        <v/>
      </c>
      <c r="AI272" s="34">
        <f>IF($AH272="","",IF(UPPER($AH272)=UPPER(TRIM(Settings!$B$6&amp;"")),"Yes","No"))</f>
        <v/>
      </c>
      <c r="AJ272" s="34">
        <f>IFERROR(VALUE(IF(TRIM(Settings!$B$7&amp;"")="","",IFERROR(TRIM(INDEX($A272:$Z272,MATCH(Settings!$B$7,$A$1:$Z$1,0))&amp;""),""))),"")</f>
        <v/>
      </c>
      <c r="AK272" s="34">
        <f>IF(TRIM(Settings!$B$10&amp;"")="","",IFERROR(TRIM(INDEX($A272:$Z272,MATCH(Settings!$B$10,$A$1:$Z$1,0))&amp;""),""))</f>
        <v/>
      </c>
      <c r="AL272" s="34">
        <f>IF(TRIM(Settings!$B$9&amp;"")="","",IFERROR(TRIM(INDEX($A272:$Z272,MATCH(Settings!$B$9,$A$1:$Z$1,0))&amp;""),""))</f>
        <v/>
      </c>
      <c r="AM272" s="34">
        <f>IF(TRIM(Settings!$B$11&amp;"")="","",IFERROR(TRIM(INDEX($A272:$Z272,MATCH(Settings!$B$11,$A$1:$Z$1,0))&amp;""),""))</f>
        <v/>
      </c>
      <c r="AN272" s="34">
        <f>IF(TRIM(Settings!$B$12&amp;"")="","",IFERROR(TRIM(INDEX($A272:$Z272,MATCH(Settings!$B$12,$A$1:$Z$1,0))&amp;""),""))</f>
        <v/>
      </c>
      <c r="AO272" s="34">
        <f>IF($AI272="Yes",MAX(1+IF($AK272&lt;&gt;"",1,0),N($AJ272)+IF(UPPER(TRIM(Settings!$B$8&amp;""))="N",1,0)),IF($AI272="No",0,""))</f>
        <v/>
      </c>
    </row>
    <row r="273">
      <c r="AB273" s="34">
        <f>IF(TRIM(Settings!$B$3&amp;"")="","",IFERROR(TRIM(INDEX($A273:$Z273,MATCH(Settings!$B$3,$A$1:$Z$1,0))&amp;""),""))</f>
        <v/>
      </c>
      <c r="AC273" s="34">
        <f>IF(TRIM(Settings!$B$4&amp;"")="","",IFERROR(TRIM(INDEX($A273:$Z273,MATCH(Settings!$B$4,$A$1:$Z$1,0))&amp;""),""))</f>
        <v/>
      </c>
      <c r="AD273" s="35">
        <f>IF(COUNTA($A273:$Z273)=0,0,IFERROR((IF(ISNUMBER(INDEX($A273:$Z273,MATCH(Settings!$B$13,$A$1:$Z$1,0))),INDEX($A273:$Z273,MATCH(Settings!$B$13,$A$1:$Z$1,0)),DATE(VALUE(LEFT(IF(TRIM(Settings!$B$13&amp;"")="","",IFERROR(TRIM(INDEX($A273:$Z273,MATCH(Settings!$B$13,$A$1:$Z$1,0))&amp;""),"")),4)),VALUE(MID(IF(TRIM(Settings!$B$13&amp;"")="","",IFERROR(TRIM(INDEX($A273:$Z273,MATCH(Settings!$B$13,$A$1:$Z$1,0))&amp;""),"")),6,2)),VALUE(MID(IF(TRIM(Settings!$B$13&amp;"")="","",IFERROR(TRIM(INDEX($A273:$Z273,MATCH(Settings!$B$13,$A$1:$Z$1,0))&amp;""),"")),9,2)))+TIME(VALUE(MID(IF(TRIM(Settings!$B$13&amp;"")="","",IFERROR(TRIM(INDEX($A273:$Z273,MATCH(Settings!$B$13,$A$1:$Z$1,0))&amp;""),"")),12,2)),VALUE(MID(IF(TRIM(Settings!$B$13&amp;"")="","",IFERROR(TRIM(INDEX($A273:$Z273,MATCH(Settings!$B$13,$A$1:$Z$1,0))&amp;""),"")),15,2)),VALUE(MID(IF(TRIM(Settings!$B$13&amp;"")="","",IFERROR(TRIM(INDEX($A273:$Z273,MATCH(Settings!$B$13,$A$1:$Z$1,0))&amp;""),"")),18,2)))))*1,0))</f>
        <v/>
      </c>
      <c r="AE273" s="34">
        <f>IF(COUNTA($A273:$Z273)=0,"",IF($AB273&lt;&gt;"",$AB273,IF($AC273="","",IFERROR(INDEX('Guest list'!$A$3:$A$252,MATCH($AC273,'Guest list'!$B$3:$B$252,0))&amp;"",""))))</f>
        <v/>
      </c>
      <c r="AF273" s="34">
        <f>IF(COUNTA($A273:$Z273)=0,"",IF($AB273&lt;&gt;"",IF(COUNTIF('Guest list'!$A$3:$A$252,$AB273)&gt;0,"Code","Code not on list"),IF($AE273&lt;&gt;"","Name","No match")))</f>
        <v/>
      </c>
      <c r="AG273" s="34">
        <f>IF($AE273="","",IF(SUMPRODUCT(($AE$2:$AE$301=$AE273)*(($AD$2:$AD$301&gt;$AD273)*1+($AD$2:$AD$301=$AD273)*(ROW($AE$2:$AE$301)&gt;ROW($AE273))))=0,$AE273,""))</f>
        <v/>
      </c>
      <c r="AH273" s="34">
        <f>IF(TRIM(Settings!$B$5&amp;"")="","",IFERROR(TRIM(INDEX($A273:$Z273,MATCH(Settings!$B$5,$A$1:$Z$1,0))&amp;""),""))</f>
        <v/>
      </c>
      <c r="AI273" s="34">
        <f>IF($AH273="","",IF(UPPER($AH273)=UPPER(TRIM(Settings!$B$6&amp;"")),"Yes","No"))</f>
        <v/>
      </c>
      <c r="AJ273" s="34">
        <f>IFERROR(VALUE(IF(TRIM(Settings!$B$7&amp;"")="","",IFERROR(TRIM(INDEX($A273:$Z273,MATCH(Settings!$B$7,$A$1:$Z$1,0))&amp;""),""))),"")</f>
        <v/>
      </c>
      <c r="AK273" s="34">
        <f>IF(TRIM(Settings!$B$10&amp;"")="","",IFERROR(TRIM(INDEX($A273:$Z273,MATCH(Settings!$B$10,$A$1:$Z$1,0))&amp;""),""))</f>
        <v/>
      </c>
      <c r="AL273" s="34">
        <f>IF(TRIM(Settings!$B$9&amp;"")="","",IFERROR(TRIM(INDEX($A273:$Z273,MATCH(Settings!$B$9,$A$1:$Z$1,0))&amp;""),""))</f>
        <v/>
      </c>
      <c r="AM273" s="34">
        <f>IF(TRIM(Settings!$B$11&amp;"")="","",IFERROR(TRIM(INDEX($A273:$Z273,MATCH(Settings!$B$11,$A$1:$Z$1,0))&amp;""),""))</f>
        <v/>
      </c>
      <c r="AN273" s="34">
        <f>IF(TRIM(Settings!$B$12&amp;"")="","",IFERROR(TRIM(INDEX($A273:$Z273,MATCH(Settings!$B$12,$A$1:$Z$1,0))&amp;""),""))</f>
        <v/>
      </c>
      <c r="AO273" s="34">
        <f>IF($AI273="Yes",MAX(1+IF($AK273&lt;&gt;"",1,0),N($AJ273)+IF(UPPER(TRIM(Settings!$B$8&amp;""))="N",1,0)),IF($AI273="No",0,""))</f>
        <v/>
      </c>
    </row>
    <row r="274">
      <c r="AB274" s="34">
        <f>IF(TRIM(Settings!$B$3&amp;"")="","",IFERROR(TRIM(INDEX($A274:$Z274,MATCH(Settings!$B$3,$A$1:$Z$1,0))&amp;""),""))</f>
        <v/>
      </c>
      <c r="AC274" s="34">
        <f>IF(TRIM(Settings!$B$4&amp;"")="","",IFERROR(TRIM(INDEX($A274:$Z274,MATCH(Settings!$B$4,$A$1:$Z$1,0))&amp;""),""))</f>
        <v/>
      </c>
      <c r="AD274" s="35">
        <f>IF(COUNTA($A274:$Z274)=0,0,IFERROR((IF(ISNUMBER(INDEX($A274:$Z274,MATCH(Settings!$B$13,$A$1:$Z$1,0))),INDEX($A274:$Z274,MATCH(Settings!$B$13,$A$1:$Z$1,0)),DATE(VALUE(LEFT(IF(TRIM(Settings!$B$13&amp;"")="","",IFERROR(TRIM(INDEX($A274:$Z274,MATCH(Settings!$B$13,$A$1:$Z$1,0))&amp;""),"")),4)),VALUE(MID(IF(TRIM(Settings!$B$13&amp;"")="","",IFERROR(TRIM(INDEX($A274:$Z274,MATCH(Settings!$B$13,$A$1:$Z$1,0))&amp;""),"")),6,2)),VALUE(MID(IF(TRIM(Settings!$B$13&amp;"")="","",IFERROR(TRIM(INDEX($A274:$Z274,MATCH(Settings!$B$13,$A$1:$Z$1,0))&amp;""),"")),9,2)))+TIME(VALUE(MID(IF(TRIM(Settings!$B$13&amp;"")="","",IFERROR(TRIM(INDEX($A274:$Z274,MATCH(Settings!$B$13,$A$1:$Z$1,0))&amp;""),"")),12,2)),VALUE(MID(IF(TRIM(Settings!$B$13&amp;"")="","",IFERROR(TRIM(INDEX($A274:$Z274,MATCH(Settings!$B$13,$A$1:$Z$1,0))&amp;""),"")),15,2)),VALUE(MID(IF(TRIM(Settings!$B$13&amp;"")="","",IFERROR(TRIM(INDEX($A274:$Z274,MATCH(Settings!$B$13,$A$1:$Z$1,0))&amp;""),"")),18,2)))))*1,0))</f>
        <v/>
      </c>
      <c r="AE274" s="34">
        <f>IF(COUNTA($A274:$Z274)=0,"",IF($AB274&lt;&gt;"",$AB274,IF($AC274="","",IFERROR(INDEX('Guest list'!$A$3:$A$252,MATCH($AC274,'Guest list'!$B$3:$B$252,0))&amp;"",""))))</f>
        <v/>
      </c>
      <c r="AF274" s="34">
        <f>IF(COUNTA($A274:$Z274)=0,"",IF($AB274&lt;&gt;"",IF(COUNTIF('Guest list'!$A$3:$A$252,$AB274)&gt;0,"Code","Code not on list"),IF($AE274&lt;&gt;"","Name","No match")))</f>
        <v/>
      </c>
      <c r="AG274" s="34">
        <f>IF($AE274="","",IF(SUMPRODUCT(($AE$2:$AE$301=$AE274)*(($AD$2:$AD$301&gt;$AD274)*1+($AD$2:$AD$301=$AD274)*(ROW($AE$2:$AE$301)&gt;ROW($AE274))))=0,$AE274,""))</f>
        <v/>
      </c>
      <c r="AH274" s="34">
        <f>IF(TRIM(Settings!$B$5&amp;"")="","",IFERROR(TRIM(INDEX($A274:$Z274,MATCH(Settings!$B$5,$A$1:$Z$1,0))&amp;""),""))</f>
        <v/>
      </c>
      <c r="AI274" s="34">
        <f>IF($AH274="","",IF(UPPER($AH274)=UPPER(TRIM(Settings!$B$6&amp;"")),"Yes","No"))</f>
        <v/>
      </c>
      <c r="AJ274" s="34">
        <f>IFERROR(VALUE(IF(TRIM(Settings!$B$7&amp;"")="","",IFERROR(TRIM(INDEX($A274:$Z274,MATCH(Settings!$B$7,$A$1:$Z$1,0))&amp;""),""))),"")</f>
        <v/>
      </c>
      <c r="AK274" s="34">
        <f>IF(TRIM(Settings!$B$10&amp;"")="","",IFERROR(TRIM(INDEX($A274:$Z274,MATCH(Settings!$B$10,$A$1:$Z$1,0))&amp;""),""))</f>
        <v/>
      </c>
      <c r="AL274" s="34">
        <f>IF(TRIM(Settings!$B$9&amp;"")="","",IFERROR(TRIM(INDEX($A274:$Z274,MATCH(Settings!$B$9,$A$1:$Z$1,0))&amp;""),""))</f>
        <v/>
      </c>
      <c r="AM274" s="34">
        <f>IF(TRIM(Settings!$B$11&amp;"")="","",IFERROR(TRIM(INDEX($A274:$Z274,MATCH(Settings!$B$11,$A$1:$Z$1,0))&amp;""),""))</f>
        <v/>
      </c>
      <c r="AN274" s="34">
        <f>IF(TRIM(Settings!$B$12&amp;"")="","",IFERROR(TRIM(INDEX($A274:$Z274,MATCH(Settings!$B$12,$A$1:$Z$1,0))&amp;""),""))</f>
        <v/>
      </c>
      <c r="AO274" s="34">
        <f>IF($AI274="Yes",MAX(1+IF($AK274&lt;&gt;"",1,0),N($AJ274)+IF(UPPER(TRIM(Settings!$B$8&amp;""))="N",1,0)),IF($AI274="No",0,""))</f>
        <v/>
      </c>
    </row>
    <row r="275">
      <c r="AB275" s="34">
        <f>IF(TRIM(Settings!$B$3&amp;"")="","",IFERROR(TRIM(INDEX($A275:$Z275,MATCH(Settings!$B$3,$A$1:$Z$1,0))&amp;""),""))</f>
        <v/>
      </c>
      <c r="AC275" s="34">
        <f>IF(TRIM(Settings!$B$4&amp;"")="","",IFERROR(TRIM(INDEX($A275:$Z275,MATCH(Settings!$B$4,$A$1:$Z$1,0))&amp;""),""))</f>
        <v/>
      </c>
      <c r="AD275" s="35">
        <f>IF(COUNTA($A275:$Z275)=0,0,IFERROR((IF(ISNUMBER(INDEX($A275:$Z275,MATCH(Settings!$B$13,$A$1:$Z$1,0))),INDEX($A275:$Z275,MATCH(Settings!$B$13,$A$1:$Z$1,0)),DATE(VALUE(LEFT(IF(TRIM(Settings!$B$13&amp;"")="","",IFERROR(TRIM(INDEX($A275:$Z275,MATCH(Settings!$B$13,$A$1:$Z$1,0))&amp;""),"")),4)),VALUE(MID(IF(TRIM(Settings!$B$13&amp;"")="","",IFERROR(TRIM(INDEX($A275:$Z275,MATCH(Settings!$B$13,$A$1:$Z$1,0))&amp;""),"")),6,2)),VALUE(MID(IF(TRIM(Settings!$B$13&amp;"")="","",IFERROR(TRIM(INDEX($A275:$Z275,MATCH(Settings!$B$13,$A$1:$Z$1,0))&amp;""),"")),9,2)))+TIME(VALUE(MID(IF(TRIM(Settings!$B$13&amp;"")="","",IFERROR(TRIM(INDEX($A275:$Z275,MATCH(Settings!$B$13,$A$1:$Z$1,0))&amp;""),"")),12,2)),VALUE(MID(IF(TRIM(Settings!$B$13&amp;"")="","",IFERROR(TRIM(INDEX($A275:$Z275,MATCH(Settings!$B$13,$A$1:$Z$1,0))&amp;""),"")),15,2)),VALUE(MID(IF(TRIM(Settings!$B$13&amp;"")="","",IFERROR(TRIM(INDEX($A275:$Z275,MATCH(Settings!$B$13,$A$1:$Z$1,0))&amp;""),"")),18,2)))))*1,0))</f>
        <v/>
      </c>
      <c r="AE275" s="34">
        <f>IF(COUNTA($A275:$Z275)=0,"",IF($AB275&lt;&gt;"",$AB275,IF($AC275="","",IFERROR(INDEX('Guest list'!$A$3:$A$252,MATCH($AC275,'Guest list'!$B$3:$B$252,0))&amp;"",""))))</f>
        <v/>
      </c>
      <c r="AF275" s="34">
        <f>IF(COUNTA($A275:$Z275)=0,"",IF($AB275&lt;&gt;"",IF(COUNTIF('Guest list'!$A$3:$A$252,$AB275)&gt;0,"Code","Code not on list"),IF($AE275&lt;&gt;"","Name","No match")))</f>
        <v/>
      </c>
      <c r="AG275" s="34">
        <f>IF($AE275="","",IF(SUMPRODUCT(($AE$2:$AE$301=$AE275)*(($AD$2:$AD$301&gt;$AD275)*1+($AD$2:$AD$301=$AD275)*(ROW($AE$2:$AE$301)&gt;ROW($AE275))))=0,$AE275,""))</f>
        <v/>
      </c>
      <c r="AH275" s="34">
        <f>IF(TRIM(Settings!$B$5&amp;"")="","",IFERROR(TRIM(INDEX($A275:$Z275,MATCH(Settings!$B$5,$A$1:$Z$1,0))&amp;""),""))</f>
        <v/>
      </c>
      <c r="AI275" s="34">
        <f>IF($AH275="","",IF(UPPER($AH275)=UPPER(TRIM(Settings!$B$6&amp;"")),"Yes","No"))</f>
        <v/>
      </c>
      <c r="AJ275" s="34">
        <f>IFERROR(VALUE(IF(TRIM(Settings!$B$7&amp;"")="","",IFERROR(TRIM(INDEX($A275:$Z275,MATCH(Settings!$B$7,$A$1:$Z$1,0))&amp;""),""))),"")</f>
        <v/>
      </c>
      <c r="AK275" s="34">
        <f>IF(TRIM(Settings!$B$10&amp;"")="","",IFERROR(TRIM(INDEX($A275:$Z275,MATCH(Settings!$B$10,$A$1:$Z$1,0))&amp;""),""))</f>
        <v/>
      </c>
      <c r="AL275" s="34">
        <f>IF(TRIM(Settings!$B$9&amp;"")="","",IFERROR(TRIM(INDEX($A275:$Z275,MATCH(Settings!$B$9,$A$1:$Z$1,0))&amp;""),""))</f>
        <v/>
      </c>
      <c r="AM275" s="34">
        <f>IF(TRIM(Settings!$B$11&amp;"")="","",IFERROR(TRIM(INDEX($A275:$Z275,MATCH(Settings!$B$11,$A$1:$Z$1,0))&amp;""),""))</f>
        <v/>
      </c>
      <c r="AN275" s="34">
        <f>IF(TRIM(Settings!$B$12&amp;"")="","",IFERROR(TRIM(INDEX($A275:$Z275,MATCH(Settings!$B$12,$A$1:$Z$1,0))&amp;""),""))</f>
        <v/>
      </c>
      <c r="AO275" s="34">
        <f>IF($AI275="Yes",MAX(1+IF($AK275&lt;&gt;"",1,0),N($AJ275)+IF(UPPER(TRIM(Settings!$B$8&amp;""))="N",1,0)),IF($AI275="No",0,""))</f>
        <v/>
      </c>
    </row>
    <row r="276">
      <c r="AB276" s="34">
        <f>IF(TRIM(Settings!$B$3&amp;"")="","",IFERROR(TRIM(INDEX($A276:$Z276,MATCH(Settings!$B$3,$A$1:$Z$1,0))&amp;""),""))</f>
        <v/>
      </c>
      <c r="AC276" s="34">
        <f>IF(TRIM(Settings!$B$4&amp;"")="","",IFERROR(TRIM(INDEX($A276:$Z276,MATCH(Settings!$B$4,$A$1:$Z$1,0))&amp;""),""))</f>
        <v/>
      </c>
      <c r="AD276" s="35">
        <f>IF(COUNTA($A276:$Z276)=0,0,IFERROR((IF(ISNUMBER(INDEX($A276:$Z276,MATCH(Settings!$B$13,$A$1:$Z$1,0))),INDEX($A276:$Z276,MATCH(Settings!$B$13,$A$1:$Z$1,0)),DATE(VALUE(LEFT(IF(TRIM(Settings!$B$13&amp;"")="","",IFERROR(TRIM(INDEX($A276:$Z276,MATCH(Settings!$B$13,$A$1:$Z$1,0))&amp;""),"")),4)),VALUE(MID(IF(TRIM(Settings!$B$13&amp;"")="","",IFERROR(TRIM(INDEX($A276:$Z276,MATCH(Settings!$B$13,$A$1:$Z$1,0))&amp;""),"")),6,2)),VALUE(MID(IF(TRIM(Settings!$B$13&amp;"")="","",IFERROR(TRIM(INDEX($A276:$Z276,MATCH(Settings!$B$13,$A$1:$Z$1,0))&amp;""),"")),9,2)))+TIME(VALUE(MID(IF(TRIM(Settings!$B$13&amp;"")="","",IFERROR(TRIM(INDEX($A276:$Z276,MATCH(Settings!$B$13,$A$1:$Z$1,0))&amp;""),"")),12,2)),VALUE(MID(IF(TRIM(Settings!$B$13&amp;"")="","",IFERROR(TRIM(INDEX($A276:$Z276,MATCH(Settings!$B$13,$A$1:$Z$1,0))&amp;""),"")),15,2)),VALUE(MID(IF(TRIM(Settings!$B$13&amp;"")="","",IFERROR(TRIM(INDEX($A276:$Z276,MATCH(Settings!$B$13,$A$1:$Z$1,0))&amp;""),"")),18,2)))))*1,0))</f>
        <v/>
      </c>
      <c r="AE276" s="34">
        <f>IF(COUNTA($A276:$Z276)=0,"",IF($AB276&lt;&gt;"",$AB276,IF($AC276="","",IFERROR(INDEX('Guest list'!$A$3:$A$252,MATCH($AC276,'Guest list'!$B$3:$B$252,0))&amp;"",""))))</f>
        <v/>
      </c>
      <c r="AF276" s="34">
        <f>IF(COUNTA($A276:$Z276)=0,"",IF($AB276&lt;&gt;"",IF(COUNTIF('Guest list'!$A$3:$A$252,$AB276)&gt;0,"Code","Code not on list"),IF($AE276&lt;&gt;"","Name","No match")))</f>
        <v/>
      </c>
      <c r="AG276" s="34">
        <f>IF($AE276="","",IF(SUMPRODUCT(($AE$2:$AE$301=$AE276)*(($AD$2:$AD$301&gt;$AD276)*1+($AD$2:$AD$301=$AD276)*(ROW($AE$2:$AE$301)&gt;ROW($AE276))))=0,$AE276,""))</f>
        <v/>
      </c>
      <c r="AH276" s="34">
        <f>IF(TRIM(Settings!$B$5&amp;"")="","",IFERROR(TRIM(INDEX($A276:$Z276,MATCH(Settings!$B$5,$A$1:$Z$1,0))&amp;""),""))</f>
        <v/>
      </c>
      <c r="AI276" s="34">
        <f>IF($AH276="","",IF(UPPER($AH276)=UPPER(TRIM(Settings!$B$6&amp;"")),"Yes","No"))</f>
        <v/>
      </c>
      <c r="AJ276" s="34">
        <f>IFERROR(VALUE(IF(TRIM(Settings!$B$7&amp;"")="","",IFERROR(TRIM(INDEX($A276:$Z276,MATCH(Settings!$B$7,$A$1:$Z$1,0))&amp;""),""))),"")</f>
        <v/>
      </c>
      <c r="AK276" s="34">
        <f>IF(TRIM(Settings!$B$10&amp;"")="","",IFERROR(TRIM(INDEX($A276:$Z276,MATCH(Settings!$B$10,$A$1:$Z$1,0))&amp;""),""))</f>
        <v/>
      </c>
      <c r="AL276" s="34">
        <f>IF(TRIM(Settings!$B$9&amp;"")="","",IFERROR(TRIM(INDEX($A276:$Z276,MATCH(Settings!$B$9,$A$1:$Z$1,0))&amp;""),""))</f>
        <v/>
      </c>
      <c r="AM276" s="34">
        <f>IF(TRIM(Settings!$B$11&amp;"")="","",IFERROR(TRIM(INDEX($A276:$Z276,MATCH(Settings!$B$11,$A$1:$Z$1,0))&amp;""),""))</f>
        <v/>
      </c>
      <c r="AN276" s="34">
        <f>IF(TRIM(Settings!$B$12&amp;"")="","",IFERROR(TRIM(INDEX($A276:$Z276,MATCH(Settings!$B$12,$A$1:$Z$1,0))&amp;""),""))</f>
        <v/>
      </c>
      <c r="AO276" s="34">
        <f>IF($AI276="Yes",MAX(1+IF($AK276&lt;&gt;"",1,0),N($AJ276)+IF(UPPER(TRIM(Settings!$B$8&amp;""))="N",1,0)),IF($AI276="No",0,""))</f>
        <v/>
      </c>
    </row>
    <row r="277">
      <c r="AB277" s="34">
        <f>IF(TRIM(Settings!$B$3&amp;"")="","",IFERROR(TRIM(INDEX($A277:$Z277,MATCH(Settings!$B$3,$A$1:$Z$1,0))&amp;""),""))</f>
        <v/>
      </c>
      <c r="AC277" s="34">
        <f>IF(TRIM(Settings!$B$4&amp;"")="","",IFERROR(TRIM(INDEX($A277:$Z277,MATCH(Settings!$B$4,$A$1:$Z$1,0))&amp;""),""))</f>
        <v/>
      </c>
      <c r="AD277" s="35">
        <f>IF(COUNTA($A277:$Z277)=0,0,IFERROR((IF(ISNUMBER(INDEX($A277:$Z277,MATCH(Settings!$B$13,$A$1:$Z$1,0))),INDEX($A277:$Z277,MATCH(Settings!$B$13,$A$1:$Z$1,0)),DATE(VALUE(LEFT(IF(TRIM(Settings!$B$13&amp;"")="","",IFERROR(TRIM(INDEX($A277:$Z277,MATCH(Settings!$B$13,$A$1:$Z$1,0))&amp;""),"")),4)),VALUE(MID(IF(TRIM(Settings!$B$13&amp;"")="","",IFERROR(TRIM(INDEX($A277:$Z277,MATCH(Settings!$B$13,$A$1:$Z$1,0))&amp;""),"")),6,2)),VALUE(MID(IF(TRIM(Settings!$B$13&amp;"")="","",IFERROR(TRIM(INDEX($A277:$Z277,MATCH(Settings!$B$13,$A$1:$Z$1,0))&amp;""),"")),9,2)))+TIME(VALUE(MID(IF(TRIM(Settings!$B$13&amp;"")="","",IFERROR(TRIM(INDEX($A277:$Z277,MATCH(Settings!$B$13,$A$1:$Z$1,0))&amp;""),"")),12,2)),VALUE(MID(IF(TRIM(Settings!$B$13&amp;"")="","",IFERROR(TRIM(INDEX($A277:$Z277,MATCH(Settings!$B$13,$A$1:$Z$1,0))&amp;""),"")),15,2)),VALUE(MID(IF(TRIM(Settings!$B$13&amp;"")="","",IFERROR(TRIM(INDEX($A277:$Z277,MATCH(Settings!$B$13,$A$1:$Z$1,0))&amp;""),"")),18,2)))))*1,0))</f>
        <v/>
      </c>
      <c r="AE277" s="34">
        <f>IF(COUNTA($A277:$Z277)=0,"",IF($AB277&lt;&gt;"",$AB277,IF($AC277="","",IFERROR(INDEX('Guest list'!$A$3:$A$252,MATCH($AC277,'Guest list'!$B$3:$B$252,0))&amp;"",""))))</f>
        <v/>
      </c>
      <c r="AF277" s="34">
        <f>IF(COUNTA($A277:$Z277)=0,"",IF($AB277&lt;&gt;"",IF(COUNTIF('Guest list'!$A$3:$A$252,$AB277)&gt;0,"Code","Code not on list"),IF($AE277&lt;&gt;"","Name","No match")))</f>
        <v/>
      </c>
      <c r="AG277" s="34">
        <f>IF($AE277="","",IF(SUMPRODUCT(($AE$2:$AE$301=$AE277)*(($AD$2:$AD$301&gt;$AD277)*1+($AD$2:$AD$301=$AD277)*(ROW($AE$2:$AE$301)&gt;ROW($AE277))))=0,$AE277,""))</f>
        <v/>
      </c>
      <c r="AH277" s="34">
        <f>IF(TRIM(Settings!$B$5&amp;"")="","",IFERROR(TRIM(INDEX($A277:$Z277,MATCH(Settings!$B$5,$A$1:$Z$1,0))&amp;""),""))</f>
        <v/>
      </c>
      <c r="AI277" s="34">
        <f>IF($AH277="","",IF(UPPER($AH277)=UPPER(TRIM(Settings!$B$6&amp;"")),"Yes","No"))</f>
        <v/>
      </c>
      <c r="AJ277" s="34">
        <f>IFERROR(VALUE(IF(TRIM(Settings!$B$7&amp;"")="","",IFERROR(TRIM(INDEX($A277:$Z277,MATCH(Settings!$B$7,$A$1:$Z$1,0))&amp;""),""))),"")</f>
        <v/>
      </c>
      <c r="AK277" s="34">
        <f>IF(TRIM(Settings!$B$10&amp;"")="","",IFERROR(TRIM(INDEX($A277:$Z277,MATCH(Settings!$B$10,$A$1:$Z$1,0))&amp;""),""))</f>
        <v/>
      </c>
      <c r="AL277" s="34">
        <f>IF(TRIM(Settings!$B$9&amp;"")="","",IFERROR(TRIM(INDEX($A277:$Z277,MATCH(Settings!$B$9,$A$1:$Z$1,0))&amp;""),""))</f>
        <v/>
      </c>
      <c r="AM277" s="34">
        <f>IF(TRIM(Settings!$B$11&amp;"")="","",IFERROR(TRIM(INDEX($A277:$Z277,MATCH(Settings!$B$11,$A$1:$Z$1,0))&amp;""),""))</f>
        <v/>
      </c>
      <c r="AN277" s="34">
        <f>IF(TRIM(Settings!$B$12&amp;"")="","",IFERROR(TRIM(INDEX($A277:$Z277,MATCH(Settings!$B$12,$A$1:$Z$1,0))&amp;""),""))</f>
        <v/>
      </c>
      <c r="AO277" s="34">
        <f>IF($AI277="Yes",MAX(1+IF($AK277&lt;&gt;"",1,0),N($AJ277)+IF(UPPER(TRIM(Settings!$B$8&amp;""))="N",1,0)),IF($AI277="No",0,""))</f>
        <v/>
      </c>
    </row>
    <row r="278">
      <c r="AB278" s="34">
        <f>IF(TRIM(Settings!$B$3&amp;"")="","",IFERROR(TRIM(INDEX($A278:$Z278,MATCH(Settings!$B$3,$A$1:$Z$1,0))&amp;""),""))</f>
        <v/>
      </c>
      <c r="AC278" s="34">
        <f>IF(TRIM(Settings!$B$4&amp;"")="","",IFERROR(TRIM(INDEX($A278:$Z278,MATCH(Settings!$B$4,$A$1:$Z$1,0))&amp;""),""))</f>
        <v/>
      </c>
      <c r="AD278" s="35">
        <f>IF(COUNTA($A278:$Z278)=0,0,IFERROR((IF(ISNUMBER(INDEX($A278:$Z278,MATCH(Settings!$B$13,$A$1:$Z$1,0))),INDEX($A278:$Z278,MATCH(Settings!$B$13,$A$1:$Z$1,0)),DATE(VALUE(LEFT(IF(TRIM(Settings!$B$13&amp;"")="","",IFERROR(TRIM(INDEX($A278:$Z278,MATCH(Settings!$B$13,$A$1:$Z$1,0))&amp;""),"")),4)),VALUE(MID(IF(TRIM(Settings!$B$13&amp;"")="","",IFERROR(TRIM(INDEX($A278:$Z278,MATCH(Settings!$B$13,$A$1:$Z$1,0))&amp;""),"")),6,2)),VALUE(MID(IF(TRIM(Settings!$B$13&amp;"")="","",IFERROR(TRIM(INDEX($A278:$Z278,MATCH(Settings!$B$13,$A$1:$Z$1,0))&amp;""),"")),9,2)))+TIME(VALUE(MID(IF(TRIM(Settings!$B$13&amp;"")="","",IFERROR(TRIM(INDEX($A278:$Z278,MATCH(Settings!$B$13,$A$1:$Z$1,0))&amp;""),"")),12,2)),VALUE(MID(IF(TRIM(Settings!$B$13&amp;"")="","",IFERROR(TRIM(INDEX($A278:$Z278,MATCH(Settings!$B$13,$A$1:$Z$1,0))&amp;""),"")),15,2)),VALUE(MID(IF(TRIM(Settings!$B$13&amp;"")="","",IFERROR(TRIM(INDEX($A278:$Z278,MATCH(Settings!$B$13,$A$1:$Z$1,0))&amp;""),"")),18,2)))))*1,0))</f>
        <v/>
      </c>
      <c r="AE278" s="34">
        <f>IF(COUNTA($A278:$Z278)=0,"",IF($AB278&lt;&gt;"",$AB278,IF($AC278="","",IFERROR(INDEX('Guest list'!$A$3:$A$252,MATCH($AC278,'Guest list'!$B$3:$B$252,0))&amp;"",""))))</f>
        <v/>
      </c>
      <c r="AF278" s="34">
        <f>IF(COUNTA($A278:$Z278)=0,"",IF($AB278&lt;&gt;"",IF(COUNTIF('Guest list'!$A$3:$A$252,$AB278)&gt;0,"Code","Code not on list"),IF($AE278&lt;&gt;"","Name","No match")))</f>
        <v/>
      </c>
      <c r="AG278" s="34">
        <f>IF($AE278="","",IF(SUMPRODUCT(($AE$2:$AE$301=$AE278)*(($AD$2:$AD$301&gt;$AD278)*1+($AD$2:$AD$301=$AD278)*(ROW($AE$2:$AE$301)&gt;ROW($AE278))))=0,$AE278,""))</f>
        <v/>
      </c>
      <c r="AH278" s="34">
        <f>IF(TRIM(Settings!$B$5&amp;"")="","",IFERROR(TRIM(INDEX($A278:$Z278,MATCH(Settings!$B$5,$A$1:$Z$1,0))&amp;""),""))</f>
        <v/>
      </c>
      <c r="AI278" s="34">
        <f>IF($AH278="","",IF(UPPER($AH278)=UPPER(TRIM(Settings!$B$6&amp;"")),"Yes","No"))</f>
        <v/>
      </c>
      <c r="AJ278" s="34">
        <f>IFERROR(VALUE(IF(TRIM(Settings!$B$7&amp;"")="","",IFERROR(TRIM(INDEX($A278:$Z278,MATCH(Settings!$B$7,$A$1:$Z$1,0))&amp;""),""))),"")</f>
        <v/>
      </c>
      <c r="AK278" s="34">
        <f>IF(TRIM(Settings!$B$10&amp;"")="","",IFERROR(TRIM(INDEX($A278:$Z278,MATCH(Settings!$B$10,$A$1:$Z$1,0))&amp;""),""))</f>
        <v/>
      </c>
      <c r="AL278" s="34">
        <f>IF(TRIM(Settings!$B$9&amp;"")="","",IFERROR(TRIM(INDEX($A278:$Z278,MATCH(Settings!$B$9,$A$1:$Z$1,0))&amp;""),""))</f>
        <v/>
      </c>
      <c r="AM278" s="34">
        <f>IF(TRIM(Settings!$B$11&amp;"")="","",IFERROR(TRIM(INDEX($A278:$Z278,MATCH(Settings!$B$11,$A$1:$Z$1,0))&amp;""),""))</f>
        <v/>
      </c>
      <c r="AN278" s="34">
        <f>IF(TRIM(Settings!$B$12&amp;"")="","",IFERROR(TRIM(INDEX($A278:$Z278,MATCH(Settings!$B$12,$A$1:$Z$1,0))&amp;""),""))</f>
        <v/>
      </c>
      <c r="AO278" s="34">
        <f>IF($AI278="Yes",MAX(1+IF($AK278&lt;&gt;"",1,0),N($AJ278)+IF(UPPER(TRIM(Settings!$B$8&amp;""))="N",1,0)),IF($AI278="No",0,""))</f>
        <v/>
      </c>
    </row>
    <row r="279">
      <c r="AB279" s="34">
        <f>IF(TRIM(Settings!$B$3&amp;"")="","",IFERROR(TRIM(INDEX($A279:$Z279,MATCH(Settings!$B$3,$A$1:$Z$1,0))&amp;""),""))</f>
        <v/>
      </c>
      <c r="AC279" s="34">
        <f>IF(TRIM(Settings!$B$4&amp;"")="","",IFERROR(TRIM(INDEX($A279:$Z279,MATCH(Settings!$B$4,$A$1:$Z$1,0))&amp;""),""))</f>
        <v/>
      </c>
      <c r="AD279" s="35">
        <f>IF(COUNTA($A279:$Z279)=0,0,IFERROR((IF(ISNUMBER(INDEX($A279:$Z279,MATCH(Settings!$B$13,$A$1:$Z$1,0))),INDEX($A279:$Z279,MATCH(Settings!$B$13,$A$1:$Z$1,0)),DATE(VALUE(LEFT(IF(TRIM(Settings!$B$13&amp;"")="","",IFERROR(TRIM(INDEX($A279:$Z279,MATCH(Settings!$B$13,$A$1:$Z$1,0))&amp;""),"")),4)),VALUE(MID(IF(TRIM(Settings!$B$13&amp;"")="","",IFERROR(TRIM(INDEX($A279:$Z279,MATCH(Settings!$B$13,$A$1:$Z$1,0))&amp;""),"")),6,2)),VALUE(MID(IF(TRIM(Settings!$B$13&amp;"")="","",IFERROR(TRIM(INDEX($A279:$Z279,MATCH(Settings!$B$13,$A$1:$Z$1,0))&amp;""),"")),9,2)))+TIME(VALUE(MID(IF(TRIM(Settings!$B$13&amp;"")="","",IFERROR(TRIM(INDEX($A279:$Z279,MATCH(Settings!$B$13,$A$1:$Z$1,0))&amp;""),"")),12,2)),VALUE(MID(IF(TRIM(Settings!$B$13&amp;"")="","",IFERROR(TRIM(INDEX($A279:$Z279,MATCH(Settings!$B$13,$A$1:$Z$1,0))&amp;""),"")),15,2)),VALUE(MID(IF(TRIM(Settings!$B$13&amp;"")="","",IFERROR(TRIM(INDEX($A279:$Z279,MATCH(Settings!$B$13,$A$1:$Z$1,0))&amp;""),"")),18,2)))))*1,0))</f>
        <v/>
      </c>
      <c r="AE279" s="34">
        <f>IF(COUNTA($A279:$Z279)=0,"",IF($AB279&lt;&gt;"",$AB279,IF($AC279="","",IFERROR(INDEX('Guest list'!$A$3:$A$252,MATCH($AC279,'Guest list'!$B$3:$B$252,0))&amp;"",""))))</f>
        <v/>
      </c>
      <c r="AF279" s="34">
        <f>IF(COUNTA($A279:$Z279)=0,"",IF($AB279&lt;&gt;"",IF(COUNTIF('Guest list'!$A$3:$A$252,$AB279)&gt;0,"Code","Code not on list"),IF($AE279&lt;&gt;"","Name","No match")))</f>
        <v/>
      </c>
      <c r="AG279" s="34">
        <f>IF($AE279="","",IF(SUMPRODUCT(($AE$2:$AE$301=$AE279)*(($AD$2:$AD$301&gt;$AD279)*1+($AD$2:$AD$301=$AD279)*(ROW($AE$2:$AE$301)&gt;ROW($AE279))))=0,$AE279,""))</f>
        <v/>
      </c>
      <c r="AH279" s="34">
        <f>IF(TRIM(Settings!$B$5&amp;"")="","",IFERROR(TRIM(INDEX($A279:$Z279,MATCH(Settings!$B$5,$A$1:$Z$1,0))&amp;""),""))</f>
        <v/>
      </c>
      <c r="AI279" s="34">
        <f>IF($AH279="","",IF(UPPER($AH279)=UPPER(TRIM(Settings!$B$6&amp;"")),"Yes","No"))</f>
        <v/>
      </c>
      <c r="AJ279" s="34">
        <f>IFERROR(VALUE(IF(TRIM(Settings!$B$7&amp;"")="","",IFERROR(TRIM(INDEX($A279:$Z279,MATCH(Settings!$B$7,$A$1:$Z$1,0))&amp;""),""))),"")</f>
        <v/>
      </c>
      <c r="AK279" s="34">
        <f>IF(TRIM(Settings!$B$10&amp;"")="","",IFERROR(TRIM(INDEX($A279:$Z279,MATCH(Settings!$B$10,$A$1:$Z$1,0))&amp;""),""))</f>
        <v/>
      </c>
      <c r="AL279" s="34">
        <f>IF(TRIM(Settings!$B$9&amp;"")="","",IFERROR(TRIM(INDEX($A279:$Z279,MATCH(Settings!$B$9,$A$1:$Z$1,0))&amp;""),""))</f>
        <v/>
      </c>
      <c r="AM279" s="34">
        <f>IF(TRIM(Settings!$B$11&amp;"")="","",IFERROR(TRIM(INDEX($A279:$Z279,MATCH(Settings!$B$11,$A$1:$Z$1,0))&amp;""),""))</f>
        <v/>
      </c>
      <c r="AN279" s="34">
        <f>IF(TRIM(Settings!$B$12&amp;"")="","",IFERROR(TRIM(INDEX($A279:$Z279,MATCH(Settings!$B$12,$A$1:$Z$1,0))&amp;""),""))</f>
        <v/>
      </c>
      <c r="AO279" s="34">
        <f>IF($AI279="Yes",MAX(1+IF($AK279&lt;&gt;"",1,0),N($AJ279)+IF(UPPER(TRIM(Settings!$B$8&amp;""))="N",1,0)),IF($AI279="No",0,""))</f>
        <v/>
      </c>
    </row>
    <row r="280">
      <c r="AB280" s="34">
        <f>IF(TRIM(Settings!$B$3&amp;"")="","",IFERROR(TRIM(INDEX($A280:$Z280,MATCH(Settings!$B$3,$A$1:$Z$1,0))&amp;""),""))</f>
        <v/>
      </c>
      <c r="AC280" s="34">
        <f>IF(TRIM(Settings!$B$4&amp;"")="","",IFERROR(TRIM(INDEX($A280:$Z280,MATCH(Settings!$B$4,$A$1:$Z$1,0))&amp;""),""))</f>
        <v/>
      </c>
      <c r="AD280" s="35">
        <f>IF(COUNTA($A280:$Z280)=0,0,IFERROR((IF(ISNUMBER(INDEX($A280:$Z280,MATCH(Settings!$B$13,$A$1:$Z$1,0))),INDEX($A280:$Z280,MATCH(Settings!$B$13,$A$1:$Z$1,0)),DATE(VALUE(LEFT(IF(TRIM(Settings!$B$13&amp;"")="","",IFERROR(TRIM(INDEX($A280:$Z280,MATCH(Settings!$B$13,$A$1:$Z$1,0))&amp;""),"")),4)),VALUE(MID(IF(TRIM(Settings!$B$13&amp;"")="","",IFERROR(TRIM(INDEX($A280:$Z280,MATCH(Settings!$B$13,$A$1:$Z$1,0))&amp;""),"")),6,2)),VALUE(MID(IF(TRIM(Settings!$B$13&amp;"")="","",IFERROR(TRIM(INDEX($A280:$Z280,MATCH(Settings!$B$13,$A$1:$Z$1,0))&amp;""),"")),9,2)))+TIME(VALUE(MID(IF(TRIM(Settings!$B$13&amp;"")="","",IFERROR(TRIM(INDEX($A280:$Z280,MATCH(Settings!$B$13,$A$1:$Z$1,0))&amp;""),"")),12,2)),VALUE(MID(IF(TRIM(Settings!$B$13&amp;"")="","",IFERROR(TRIM(INDEX($A280:$Z280,MATCH(Settings!$B$13,$A$1:$Z$1,0))&amp;""),"")),15,2)),VALUE(MID(IF(TRIM(Settings!$B$13&amp;"")="","",IFERROR(TRIM(INDEX($A280:$Z280,MATCH(Settings!$B$13,$A$1:$Z$1,0))&amp;""),"")),18,2)))))*1,0))</f>
        <v/>
      </c>
      <c r="AE280" s="34">
        <f>IF(COUNTA($A280:$Z280)=0,"",IF($AB280&lt;&gt;"",$AB280,IF($AC280="","",IFERROR(INDEX('Guest list'!$A$3:$A$252,MATCH($AC280,'Guest list'!$B$3:$B$252,0))&amp;"",""))))</f>
        <v/>
      </c>
      <c r="AF280" s="34">
        <f>IF(COUNTA($A280:$Z280)=0,"",IF($AB280&lt;&gt;"",IF(COUNTIF('Guest list'!$A$3:$A$252,$AB280)&gt;0,"Code","Code not on list"),IF($AE280&lt;&gt;"","Name","No match")))</f>
        <v/>
      </c>
      <c r="AG280" s="34">
        <f>IF($AE280="","",IF(SUMPRODUCT(($AE$2:$AE$301=$AE280)*(($AD$2:$AD$301&gt;$AD280)*1+($AD$2:$AD$301=$AD280)*(ROW($AE$2:$AE$301)&gt;ROW($AE280))))=0,$AE280,""))</f>
        <v/>
      </c>
      <c r="AH280" s="34">
        <f>IF(TRIM(Settings!$B$5&amp;"")="","",IFERROR(TRIM(INDEX($A280:$Z280,MATCH(Settings!$B$5,$A$1:$Z$1,0))&amp;""),""))</f>
        <v/>
      </c>
      <c r="AI280" s="34">
        <f>IF($AH280="","",IF(UPPER($AH280)=UPPER(TRIM(Settings!$B$6&amp;"")),"Yes","No"))</f>
        <v/>
      </c>
      <c r="AJ280" s="34">
        <f>IFERROR(VALUE(IF(TRIM(Settings!$B$7&amp;"")="","",IFERROR(TRIM(INDEX($A280:$Z280,MATCH(Settings!$B$7,$A$1:$Z$1,0))&amp;""),""))),"")</f>
        <v/>
      </c>
      <c r="AK280" s="34">
        <f>IF(TRIM(Settings!$B$10&amp;"")="","",IFERROR(TRIM(INDEX($A280:$Z280,MATCH(Settings!$B$10,$A$1:$Z$1,0))&amp;""),""))</f>
        <v/>
      </c>
      <c r="AL280" s="34">
        <f>IF(TRIM(Settings!$B$9&amp;"")="","",IFERROR(TRIM(INDEX($A280:$Z280,MATCH(Settings!$B$9,$A$1:$Z$1,0))&amp;""),""))</f>
        <v/>
      </c>
      <c r="AM280" s="34">
        <f>IF(TRIM(Settings!$B$11&amp;"")="","",IFERROR(TRIM(INDEX($A280:$Z280,MATCH(Settings!$B$11,$A$1:$Z$1,0))&amp;""),""))</f>
        <v/>
      </c>
      <c r="AN280" s="34">
        <f>IF(TRIM(Settings!$B$12&amp;"")="","",IFERROR(TRIM(INDEX($A280:$Z280,MATCH(Settings!$B$12,$A$1:$Z$1,0))&amp;""),""))</f>
        <v/>
      </c>
      <c r="AO280" s="34">
        <f>IF($AI280="Yes",MAX(1+IF($AK280&lt;&gt;"",1,0),N($AJ280)+IF(UPPER(TRIM(Settings!$B$8&amp;""))="N",1,0)),IF($AI280="No",0,""))</f>
        <v/>
      </c>
    </row>
    <row r="281">
      <c r="AB281" s="34">
        <f>IF(TRIM(Settings!$B$3&amp;"")="","",IFERROR(TRIM(INDEX($A281:$Z281,MATCH(Settings!$B$3,$A$1:$Z$1,0))&amp;""),""))</f>
        <v/>
      </c>
      <c r="AC281" s="34">
        <f>IF(TRIM(Settings!$B$4&amp;"")="","",IFERROR(TRIM(INDEX($A281:$Z281,MATCH(Settings!$B$4,$A$1:$Z$1,0))&amp;""),""))</f>
        <v/>
      </c>
      <c r="AD281" s="35">
        <f>IF(COUNTA($A281:$Z281)=0,0,IFERROR((IF(ISNUMBER(INDEX($A281:$Z281,MATCH(Settings!$B$13,$A$1:$Z$1,0))),INDEX($A281:$Z281,MATCH(Settings!$B$13,$A$1:$Z$1,0)),DATE(VALUE(LEFT(IF(TRIM(Settings!$B$13&amp;"")="","",IFERROR(TRIM(INDEX($A281:$Z281,MATCH(Settings!$B$13,$A$1:$Z$1,0))&amp;""),"")),4)),VALUE(MID(IF(TRIM(Settings!$B$13&amp;"")="","",IFERROR(TRIM(INDEX($A281:$Z281,MATCH(Settings!$B$13,$A$1:$Z$1,0))&amp;""),"")),6,2)),VALUE(MID(IF(TRIM(Settings!$B$13&amp;"")="","",IFERROR(TRIM(INDEX($A281:$Z281,MATCH(Settings!$B$13,$A$1:$Z$1,0))&amp;""),"")),9,2)))+TIME(VALUE(MID(IF(TRIM(Settings!$B$13&amp;"")="","",IFERROR(TRIM(INDEX($A281:$Z281,MATCH(Settings!$B$13,$A$1:$Z$1,0))&amp;""),"")),12,2)),VALUE(MID(IF(TRIM(Settings!$B$13&amp;"")="","",IFERROR(TRIM(INDEX($A281:$Z281,MATCH(Settings!$B$13,$A$1:$Z$1,0))&amp;""),"")),15,2)),VALUE(MID(IF(TRIM(Settings!$B$13&amp;"")="","",IFERROR(TRIM(INDEX($A281:$Z281,MATCH(Settings!$B$13,$A$1:$Z$1,0))&amp;""),"")),18,2)))))*1,0))</f>
        <v/>
      </c>
      <c r="AE281" s="34">
        <f>IF(COUNTA($A281:$Z281)=0,"",IF($AB281&lt;&gt;"",$AB281,IF($AC281="","",IFERROR(INDEX('Guest list'!$A$3:$A$252,MATCH($AC281,'Guest list'!$B$3:$B$252,0))&amp;"",""))))</f>
        <v/>
      </c>
      <c r="AF281" s="34">
        <f>IF(COUNTA($A281:$Z281)=0,"",IF($AB281&lt;&gt;"",IF(COUNTIF('Guest list'!$A$3:$A$252,$AB281)&gt;0,"Code","Code not on list"),IF($AE281&lt;&gt;"","Name","No match")))</f>
        <v/>
      </c>
      <c r="AG281" s="34">
        <f>IF($AE281="","",IF(SUMPRODUCT(($AE$2:$AE$301=$AE281)*(($AD$2:$AD$301&gt;$AD281)*1+($AD$2:$AD$301=$AD281)*(ROW($AE$2:$AE$301)&gt;ROW($AE281))))=0,$AE281,""))</f>
        <v/>
      </c>
      <c r="AH281" s="34">
        <f>IF(TRIM(Settings!$B$5&amp;"")="","",IFERROR(TRIM(INDEX($A281:$Z281,MATCH(Settings!$B$5,$A$1:$Z$1,0))&amp;""),""))</f>
        <v/>
      </c>
      <c r="AI281" s="34">
        <f>IF($AH281="","",IF(UPPER($AH281)=UPPER(TRIM(Settings!$B$6&amp;"")),"Yes","No"))</f>
        <v/>
      </c>
      <c r="AJ281" s="34">
        <f>IFERROR(VALUE(IF(TRIM(Settings!$B$7&amp;"")="","",IFERROR(TRIM(INDEX($A281:$Z281,MATCH(Settings!$B$7,$A$1:$Z$1,0))&amp;""),""))),"")</f>
        <v/>
      </c>
      <c r="AK281" s="34">
        <f>IF(TRIM(Settings!$B$10&amp;"")="","",IFERROR(TRIM(INDEX($A281:$Z281,MATCH(Settings!$B$10,$A$1:$Z$1,0))&amp;""),""))</f>
        <v/>
      </c>
      <c r="AL281" s="34">
        <f>IF(TRIM(Settings!$B$9&amp;"")="","",IFERROR(TRIM(INDEX($A281:$Z281,MATCH(Settings!$B$9,$A$1:$Z$1,0))&amp;""),""))</f>
        <v/>
      </c>
      <c r="AM281" s="34">
        <f>IF(TRIM(Settings!$B$11&amp;"")="","",IFERROR(TRIM(INDEX($A281:$Z281,MATCH(Settings!$B$11,$A$1:$Z$1,0))&amp;""),""))</f>
        <v/>
      </c>
      <c r="AN281" s="34">
        <f>IF(TRIM(Settings!$B$12&amp;"")="","",IFERROR(TRIM(INDEX($A281:$Z281,MATCH(Settings!$B$12,$A$1:$Z$1,0))&amp;""),""))</f>
        <v/>
      </c>
      <c r="AO281" s="34">
        <f>IF($AI281="Yes",MAX(1+IF($AK281&lt;&gt;"",1,0),N($AJ281)+IF(UPPER(TRIM(Settings!$B$8&amp;""))="N",1,0)),IF($AI281="No",0,""))</f>
        <v/>
      </c>
    </row>
    <row r="282">
      <c r="AB282" s="34">
        <f>IF(TRIM(Settings!$B$3&amp;"")="","",IFERROR(TRIM(INDEX($A282:$Z282,MATCH(Settings!$B$3,$A$1:$Z$1,0))&amp;""),""))</f>
        <v/>
      </c>
      <c r="AC282" s="34">
        <f>IF(TRIM(Settings!$B$4&amp;"")="","",IFERROR(TRIM(INDEX($A282:$Z282,MATCH(Settings!$B$4,$A$1:$Z$1,0))&amp;""),""))</f>
        <v/>
      </c>
      <c r="AD282" s="35">
        <f>IF(COUNTA($A282:$Z282)=0,0,IFERROR((IF(ISNUMBER(INDEX($A282:$Z282,MATCH(Settings!$B$13,$A$1:$Z$1,0))),INDEX($A282:$Z282,MATCH(Settings!$B$13,$A$1:$Z$1,0)),DATE(VALUE(LEFT(IF(TRIM(Settings!$B$13&amp;"")="","",IFERROR(TRIM(INDEX($A282:$Z282,MATCH(Settings!$B$13,$A$1:$Z$1,0))&amp;""),"")),4)),VALUE(MID(IF(TRIM(Settings!$B$13&amp;"")="","",IFERROR(TRIM(INDEX($A282:$Z282,MATCH(Settings!$B$13,$A$1:$Z$1,0))&amp;""),"")),6,2)),VALUE(MID(IF(TRIM(Settings!$B$13&amp;"")="","",IFERROR(TRIM(INDEX($A282:$Z282,MATCH(Settings!$B$13,$A$1:$Z$1,0))&amp;""),"")),9,2)))+TIME(VALUE(MID(IF(TRIM(Settings!$B$13&amp;"")="","",IFERROR(TRIM(INDEX($A282:$Z282,MATCH(Settings!$B$13,$A$1:$Z$1,0))&amp;""),"")),12,2)),VALUE(MID(IF(TRIM(Settings!$B$13&amp;"")="","",IFERROR(TRIM(INDEX($A282:$Z282,MATCH(Settings!$B$13,$A$1:$Z$1,0))&amp;""),"")),15,2)),VALUE(MID(IF(TRIM(Settings!$B$13&amp;"")="","",IFERROR(TRIM(INDEX($A282:$Z282,MATCH(Settings!$B$13,$A$1:$Z$1,0))&amp;""),"")),18,2)))))*1,0))</f>
        <v/>
      </c>
      <c r="AE282" s="34">
        <f>IF(COUNTA($A282:$Z282)=0,"",IF($AB282&lt;&gt;"",$AB282,IF($AC282="","",IFERROR(INDEX('Guest list'!$A$3:$A$252,MATCH($AC282,'Guest list'!$B$3:$B$252,0))&amp;"",""))))</f>
        <v/>
      </c>
      <c r="AF282" s="34">
        <f>IF(COUNTA($A282:$Z282)=0,"",IF($AB282&lt;&gt;"",IF(COUNTIF('Guest list'!$A$3:$A$252,$AB282)&gt;0,"Code","Code not on list"),IF($AE282&lt;&gt;"","Name","No match")))</f>
        <v/>
      </c>
      <c r="AG282" s="34">
        <f>IF($AE282="","",IF(SUMPRODUCT(($AE$2:$AE$301=$AE282)*(($AD$2:$AD$301&gt;$AD282)*1+($AD$2:$AD$301=$AD282)*(ROW($AE$2:$AE$301)&gt;ROW($AE282))))=0,$AE282,""))</f>
        <v/>
      </c>
      <c r="AH282" s="34">
        <f>IF(TRIM(Settings!$B$5&amp;"")="","",IFERROR(TRIM(INDEX($A282:$Z282,MATCH(Settings!$B$5,$A$1:$Z$1,0))&amp;""),""))</f>
        <v/>
      </c>
      <c r="AI282" s="34">
        <f>IF($AH282="","",IF(UPPER($AH282)=UPPER(TRIM(Settings!$B$6&amp;"")),"Yes","No"))</f>
        <v/>
      </c>
      <c r="AJ282" s="34">
        <f>IFERROR(VALUE(IF(TRIM(Settings!$B$7&amp;"")="","",IFERROR(TRIM(INDEX($A282:$Z282,MATCH(Settings!$B$7,$A$1:$Z$1,0))&amp;""),""))),"")</f>
        <v/>
      </c>
      <c r="AK282" s="34">
        <f>IF(TRIM(Settings!$B$10&amp;"")="","",IFERROR(TRIM(INDEX($A282:$Z282,MATCH(Settings!$B$10,$A$1:$Z$1,0))&amp;""),""))</f>
        <v/>
      </c>
      <c r="AL282" s="34">
        <f>IF(TRIM(Settings!$B$9&amp;"")="","",IFERROR(TRIM(INDEX($A282:$Z282,MATCH(Settings!$B$9,$A$1:$Z$1,0))&amp;""),""))</f>
        <v/>
      </c>
      <c r="AM282" s="34">
        <f>IF(TRIM(Settings!$B$11&amp;"")="","",IFERROR(TRIM(INDEX($A282:$Z282,MATCH(Settings!$B$11,$A$1:$Z$1,0))&amp;""),""))</f>
        <v/>
      </c>
      <c r="AN282" s="34">
        <f>IF(TRIM(Settings!$B$12&amp;"")="","",IFERROR(TRIM(INDEX($A282:$Z282,MATCH(Settings!$B$12,$A$1:$Z$1,0))&amp;""),""))</f>
        <v/>
      </c>
      <c r="AO282" s="34">
        <f>IF($AI282="Yes",MAX(1+IF($AK282&lt;&gt;"",1,0),N($AJ282)+IF(UPPER(TRIM(Settings!$B$8&amp;""))="N",1,0)),IF($AI282="No",0,""))</f>
        <v/>
      </c>
    </row>
    <row r="283">
      <c r="AB283" s="34">
        <f>IF(TRIM(Settings!$B$3&amp;"")="","",IFERROR(TRIM(INDEX($A283:$Z283,MATCH(Settings!$B$3,$A$1:$Z$1,0))&amp;""),""))</f>
        <v/>
      </c>
      <c r="AC283" s="34">
        <f>IF(TRIM(Settings!$B$4&amp;"")="","",IFERROR(TRIM(INDEX($A283:$Z283,MATCH(Settings!$B$4,$A$1:$Z$1,0))&amp;""),""))</f>
        <v/>
      </c>
      <c r="AD283" s="35">
        <f>IF(COUNTA($A283:$Z283)=0,0,IFERROR((IF(ISNUMBER(INDEX($A283:$Z283,MATCH(Settings!$B$13,$A$1:$Z$1,0))),INDEX($A283:$Z283,MATCH(Settings!$B$13,$A$1:$Z$1,0)),DATE(VALUE(LEFT(IF(TRIM(Settings!$B$13&amp;"")="","",IFERROR(TRIM(INDEX($A283:$Z283,MATCH(Settings!$B$13,$A$1:$Z$1,0))&amp;""),"")),4)),VALUE(MID(IF(TRIM(Settings!$B$13&amp;"")="","",IFERROR(TRIM(INDEX($A283:$Z283,MATCH(Settings!$B$13,$A$1:$Z$1,0))&amp;""),"")),6,2)),VALUE(MID(IF(TRIM(Settings!$B$13&amp;"")="","",IFERROR(TRIM(INDEX($A283:$Z283,MATCH(Settings!$B$13,$A$1:$Z$1,0))&amp;""),"")),9,2)))+TIME(VALUE(MID(IF(TRIM(Settings!$B$13&amp;"")="","",IFERROR(TRIM(INDEX($A283:$Z283,MATCH(Settings!$B$13,$A$1:$Z$1,0))&amp;""),"")),12,2)),VALUE(MID(IF(TRIM(Settings!$B$13&amp;"")="","",IFERROR(TRIM(INDEX($A283:$Z283,MATCH(Settings!$B$13,$A$1:$Z$1,0))&amp;""),"")),15,2)),VALUE(MID(IF(TRIM(Settings!$B$13&amp;"")="","",IFERROR(TRIM(INDEX($A283:$Z283,MATCH(Settings!$B$13,$A$1:$Z$1,0))&amp;""),"")),18,2)))))*1,0))</f>
        <v/>
      </c>
      <c r="AE283" s="34">
        <f>IF(COUNTA($A283:$Z283)=0,"",IF($AB283&lt;&gt;"",$AB283,IF($AC283="","",IFERROR(INDEX('Guest list'!$A$3:$A$252,MATCH($AC283,'Guest list'!$B$3:$B$252,0))&amp;"",""))))</f>
        <v/>
      </c>
      <c r="AF283" s="34">
        <f>IF(COUNTA($A283:$Z283)=0,"",IF($AB283&lt;&gt;"",IF(COUNTIF('Guest list'!$A$3:$A$252,$AB283)&gt;0,"Code","Code not on list"),IF($AE283&lt;&gt;"","Name","No match")))</f>
        <v/>
      </c>
      <c r="AG283" s="34">
        <f>IF($AE283="","",IF(SUMPRODUCT(($AE$2:$AE$301=$AE283)*(($AD$2:$AD$301&gt;$AD283)*1+($AD$2:$AD$301=$AD283)*(ROW($AE$2:$AE$301)&gt;ROW($AE283))))=0,$AE283,""))</f>
        <v/>
      </c>
      <c r="AH283" s="34">
        <f>IF(TRIM(Settings!$B$5&amp;"")="","",IFERROR(TRIM(INDEX($A283:$Z283,MATCH(Settings!$B$5,$A$1:$Z$1,0))&amp;""),""))</f>
        <v/>
      </c>
      <c r="AI283" s="34">
        <f>IF($AH283="","",IF(UPPER($AH283)=UPPER(TRIM(Settings!$B$6&amp;"")),"Yes","No"))</f>
        <v/>
      </c>
      <c r="AJ283" s="34">
        <f>IFERROR(VALUE(IF(TRIM(Settings!$B$7&amp;"")="","",IFERROR(TRIM(INDEX($A283:$Z283,MATCH(Settings!$B$7,$A$1:$Z$1,0))&amp;""),""))),"")</f>
        <v/>
      </c>
      <c r="AK283" s="34">
        <f>IF(TRIM(Settings!$B$10&amp;"")="","",IFERROR(TRIM(INDEX($A283:$Z283,MATCH(Settings!$B$10,$A$1:$Z$1,0))&amp;""),""))</f>
        <v/>
      </c>
      <c r="AL283" s="34">
        <f>IF(TRIM(Settings!$B$9&amp;"")="","",IFERROR(TRIM(INDEX($A283:$Z283,MATCH(Settings!$B$9,$A$1:$Z$1,0))&amp;""),""))</f>
        <v/>
      </c>
      <c r="AM283" s="34">
        <f>IF(TRIM(Settings!$B$11&amp;"")="","",IFERROR(TRIM(INDEX($A283:$Z283,MATCH(Settings!$B$11,$A$1:$Z$1,0))&amp;""),""))</f>
        <v/>
      </c>
      <c r="AN283" s="34">
        <f>IF(TRIM(Settings!$B$12&amp;"")="","",IFERROR(TRIM(INDEX($A283:$Z283,MATCH(Settings!$B$12,$A$1:$Z$1,0))&amp;""),""))</f>
        <v/>
      </c>
      <c r="AO283" s="34">
        <f>IF($AI283="Yes",MAX(1+IF($AK283&lt;&gt;"",1,0),N($AJ283)+IF(UPPER(TRIM(Settings!$B$8&amp;""))="N",1,0)),IF($AI283="No",0,""))</f>
        <v/>
      </c>
    </row>
    <row r="284">
      <c r="AB284" s="34">
        <f>IF(TRIM(Settings!$B$3&amp;"")="","",IFERROR(TRIM(INDEX($A284:$Z284,MATCH(Settings!$B$3,$A$1:$Z$1,0))&amp;""),""))</f>
        <v/>
      </c>
      <c r="AC284" s="34">
        <f>IF(TRIM(Settings!$B$4&amp;"")="","",IFERROR(TRIM(INDEX($A284:$Z284,MATCH(Settings!$B$4,$A$1:$Z$1,0))&amp;""),""))</f>
        <v/>
      </c>
      <c r="AD284" s="35">
        <f>IF(COUNTA($A284:$Z284)=0,0,IFERROR((IF(ISNUMBER(INDEX($A284:$Z284,MATCH(Settings!$B$13,$A$1:$Z$1,0))),INDEX($A284:$Z284,MATCH(Settings!$B$13,$A$1:$Z$1,0)),DATE(VALUE(LEFT(IF(TRIM(Settings!$B$13&amp;"")="","",IFERROR(TRIM(INDEX($A284:$Z284,MATCH(Settings!$B$13,$A$1:$Z$1,0))&amp;""),"")),4)),VALUE(MID(IF(TRIM(Settings!$B$13&amp;"")="","",IFERROR(TRIM(INDEX($A284:$Z284,MATCH(Settings!$B$13,$A$1:$Z$1,0))&amp;""),"")),6,2)),VALUE(MID(IF(TRIM(Settings!$B$13&amp;"")="","",IFERROR(TRIM(INDEX($A284:$Z284,MATCH(Settings!$B$13,$A$1:$Z$1,0))&amp;""),"")),9,2)))+TIME(VALUE(MID(IF(TRIM(Settings!$B$13&amp;"")="","",IFERROR(TRIM(INDEX($A284:$Z284,MATCH(Settings!$B$13,$A$1:$Z$1,0))&amp;""),"")),12,2)),VALUE(MID(IF(TRIM(Settings!$B$13&amp;"")="","",IFERROR(TRIM(INDEX($A284:$Z284,MATCH(Settings!$B$13,$A$1:$Z$1,0))&amp;""),"")),15,2)),VALUE(MID(IF(TRIM(Settings!$B$13&amp;"")="","",IFERROR(TRIM(INDEX($A284:$Z284,MATCH(Settings!$B$13,$A$1:$Z$1,0))&amp;""),"")),18,2)))))*1,0))</f>
        <v/>
      </c>
      <c r="AE284" s="34">
        <f>IF(COUNTA($A284:$Z284)=0,"",IF($AB284&lt;&gt;"",$AB284,IF($AC284="","",IFERROR(INDEX('Guest list'!$A$3:$A$252,MATCH($AC284,'Guest list'!$B$3:$B$252,0))&amp;"",""))))</f>
        <v/>
      </c>
      <c r="AF284" s="34">
        <f>IF(COUNTA($A284:$Z284)=0,"",IF($AB284&lt;&gt;"",IF(COUNTIF('Guest list'!$A$3:$A$252,$AB284)&gt;0,"Code","Code not on list"),IF($AE284&lt;&gt;"","Name","No match")))</f>
        <v/>
      </c>
      <c r="AG284" s="34">
        <f>IF($AE284="","",IF(SUMPRODUCT(($AE$2:$AE$301=$AE284)*(($AD$2:$AD$301&gt;$AD284)*1+($AD$2:$AD$301=$AD284)*(ROW($AE$2:$AE$301)&gt;ROW($AE284))))=0,$AE284,""))</f>
        <v/>
      </c>
      <c r="AH284" s="34">
        <f>IF(TRIM(Settings!$B$5&amp;"")="","",IFERROR(TRIM(INDEX($A284:$Z284,MATCH(Settings!$B$5,$A$1:$Z$1,0))&amp;""),""))</f>
        <v/>
      </c>
      <c r="AI284" s="34">
        <f>IF($AH284="","",IF(UPPER($AH284)=UPPER(TRIM(Settings!$B$6&amp;"")),"Yes","No"))</f>
        <v/>
      </c>
      <c r="AJ284" s="34">
        <f>IFERROR(VALUE(IF(TRIM(Settings!$B$7&amp;"")="","",IFERROR(TRIM(INDEX($A284:$Z284,MATCH(Settings!$B$7,$A$1:$Z$1,0))&amp;""),""))),"")</f>
        <v/>
      </c>
      <c r="AK284" s="34">
        <f>IF(TRIM(Settings!$B$10&amp;"")="","",IFERROR(TRIM(INDEX($A284:$Z284,MATCH(Settings!$B$10,$A$1:$Z$1,0))&amp;""),""))</f>
        <v/>
      </c>
      <c r="AL284" s="34">
        <f>IF(TRIM(Settings!$B$9&amp;"")="","",IFERROR(TRIM(INDEX($A284:$Z284,MATCH(Settings!$B$9,$A$1:$Z$1,0))&amp;""),""))</f>
        <v/>
      </c>
      <c r="AM284" s="34">
        <f>IF(TRIM(Settings!$B$11&amp;"")="","",IFERROR(TRIM(INDEX($A284:$Z284,MATCH(Settings!$B$11,$A$1:$Z$1,0))&amp;""),""))</f>
        <v/>
      </c>
      <c r="AN284" s="34">
        <f>IF(TRIM(Settings!$B$12&amp;"")="","",IFERROR(TRIM(INDEX($A284:$Z284,MATCH(Settings!$B$12,$A$1:$Z$1,0))&amp;""),""))</f>
        <v/>
      </c>
      <c r="AO284" s="34">
        <f>IF($AI284="Yes",MAX(1+IF($AK284&lt;&gt;"",1,0),N($AJ284)+IF(UPPER(TRIM(Settings!$B$8&amp;""))="N",1,0)),IF($AI284="No",0,""))</f>
        <v/>
      </c>
    </row>
    <row r="285">
      <c r="AB285" s="34">
        <f>IF(TRIM(Settings!$B$3&amp;"")="","",IFERROR(TRIM(INDEX($A285:$Z285,MATCH(Settings!$B$3,$A$1:$Z$1,0))&amp;""),""))</f>
        <v/>
      </c>
      <c r="AC285" s="34">
        <f>IF(TRIM(Settings!$B$4&amp;"")="","",IFERROR(TRIM(INDEX($A285:$Z285,MATCH(Settings!$B$4,$A$1:$Z$1,0))&amp;""),""))</f>
        <v/>
      </c>
      <c r="AD285" s="35">
        <f>IF(COUNTA($A285:$Z285)=0,0,IFERROR((IF(ISNUMBER(INDEX($A285:$Z285,MATCH(Settings!$B$13,$A$1:$Z$1,0))),INDEX($A285:$Z285,MATCH(Settings!$B$13,$A$1:$Z$1,0)),DATE(VALUE(LEFT(IF(TRIM(Settings!$B$13&amp;"")="","",IFERROR(TRIM(INDEX($A285:$Z285,MATCH(Settings!$B$13,$A$1:$Z$1,0))&amp;""),"")),4)),VALUE(MID(IF(TRIM(Settings!$B$13&amp;"")="","",IFERROR(TRIM(INDEX($A285:$Z285,MATCH(Settings!$B$13,$A$1:$Z$1,0))&amp;""),"")),6,2)),VALUE(MID(IF(TRIM(Settings!$B$13&amp;"")="","",IFERROR(TRIM(INDEX($A285:$Z285,MATCH(Settings!$B$13,$A$1:$Z$1,0))&amp;""),"")),9,2)))+TIME(VALUE(MID(IF(TRIM(Settings!$B$13&amp;"")="","",IFERROR(TRIM(INDEX($A285:$Z285,MATCH(Settings!$B$13,$A$1:$Z$1,0))&amp;""),"")),12,2)),VALUE(MID(IF(TRIM(Settings!$B$13&amp;"")="","",IFERROR(TRIM(INDEX($A285:$Z285,MATCH(Settings!$B$13,$A$1:$Z$1,0))&amp;""),"")),15,2)),VALUE(MID(IF(TRIM(Settings!$B$13&amp;"")="","",IFERROR(TRIM(INDEX($A285:$Z285,MATCH(Settings!$B$13,$A$1:$Z$1,0))&amp;""),"")),18,2)))))*1,0))</f>
        <v/>
      </c>
      <c r="AE285" s="34">
        <f>IF(COUNTA($A285:$Z285)=0,"",IF($AB285&lt;&gt;"",$AB285,IF($AC285="","",IFERROR(INDEX('Guest list'!$A$3:$A$252,MATCH($AC285,'Guest list'!$B$3:$B$252,0))&amp;"",""))))</f>
        <v/>
      </c>
      <c r="AF285" s="34">
        <f>IF(COUNTA($A285:$Z285)=0,"",IF($AB285&lt;&gt;"",IF(COUNTIF('Guest list'!$A$3:$A$252,$AB285)&gt;0,"Code","Code not on list"),IF($AE285&lt;&gt;"","Name","No match")))</f>
        <v/>
      </c>
      <c r="AG285" s="34">
        <f>IF($AE285="","",IF(SUMPRODUCT(($AE$2:$AE$301=$AE285)*(($AD$2:$AD$301&gt;$AD285)*1+($AD$2:$AD$301=$AD285)*(ROW($AE$2:$AE$301)&gt;ROW($AE285))))=0,$AE285,""))</f>
        <v/>
      </c>
      <c r="AH285" s="34">
        <f>IF(TRIM(Settings!$B$5&amp;"")="","",IFERROR(TRIM(INDEX($A285:$Z285,MATCH(Settings!$B$5,$A$1:$Z$1,0))&amp;""),""))</f>
        <v/>
      </c>
      <c r="AI285" s="34">
        <f>IF($AH285="","",IF(UPPER($AH285)=UPPER(TRIM(Settings!$B$6&amp;"")),"Yes","No"))</f>
        <v/>
      </c>
      <c r="AJ285" s="34">
        <f>IFERROR(VALUE(IF(TRIM(Settings!$B$7&amp;"")="","",IFERROR(TRIM(INDEX($A285:$Z285,MATCH(Settings!$B$7,$A$1:$Z$1,0))&amp;""),""))),"")</f>
        <v/>
      </c>
      <c r="AK285" s="34">
        <f>IF(TRIM(Settings!$B$10&amp;"")="","",IFERROR(TRIM(INDEX($A285:$Z285,MATCH(Settings!$B$10,$A$1:$Z$1,0))&amp;""),""))</f>
        <v/>
      </c>
      <c r="AL285" s="34">
        <f>IF(TRIM(Settings!$B$9&amp;"")="","",IFERROR(TRIM(INDEX($A285:$Z285,MATCH(Settings!$B$9,$A$1:$Z$1,0))&amp;""),""))</f>
        <v/>
      </c>
      <c r="AM285" s="34">
        <f>IF(TRIM(Settings!$B$11&amp;"")="","",IFERROR(TRIM(INDEX($A285:$Z285,MATCH(Settings!$B$11,$A$1:$Z$1,0))&amp;""),""))</f>
        <v/>
      </c>
      <c r="AN285" s="34">
        <f>IF(TRIM(Settings!$B$12&amp;"")="","",IFERROR(TRIM(INDEX($A285:$Z285,MATCH(Settings!$B$12,$A$1:$Z$1,0))&amp;""),""))</f>
        <v/>
      </c>
      <c r="AO285" s="34">
        <f>IF($AI285="Yes",MAX(1+IF($AK285&lt;&gt;"",1,0),N($AJ285)+IF(UPPER(TRIM(Settings!$B$8&amp;""))="N",1,0)),IF($AI285="No",0,""))</f>
        <v/>
      </c>
    </row>
    <row r="286">
      <c r="AB286" s="34">
        <f>IF(TRIM(Settings!$B$3&amp;"")="","",IFERROR(TRIM(INDEX($A286:$Z286,MATCH(Settings!$B$3,$A$1:$Z$1,0))&amp;""),""))</f>
        <v/>
      </c>
      <c r="AC286" s="34">
        <f>IF(TRIM(Settings!$B$4&amp;"")="","",IFERROR(TRIM(INDEX($A286:$Z286,MATCH(Settings!$B$4,$A$1:$Z$1,0))&amp;""),""))</f>
        <v/>
      </c>
      <c r="AD286" s="35">
        <f>IF(COUNTA($A286:$Z286)=0,0,IFERROR((IF(ISNUMBER(INDEX($A286:$Z286,MATCH(Settings!$B$13,$A$1:$Z$1,0))),INDEX($A286:$Z286,MATCH(Settings!$B$13,$A$1:$Z$1,0)),DATE(VALUE(LEFT(IF(TRIM(Settings!$B$13&amp;"")="","",IFERROR(TRIM(INDEX($A286:$Z286,MATCH(Settings!$B$13,$A$1:$Z$1,0))&amp;""),"")),4)),VALUE(MID(IF(TRIM(Settings!$B$13&amp;"")="","",IFERROR(TRIM(INDEX($A286:$Z286,MATCH(Settings!$B$13,$A$1:$Z$1,0))&amp;""),"")),6,2)),VALUE(MID(IF(TRIM(Settings!$B$13&amp;"")="","",IFERROR(TRIM(INDEX($A286:$Z286,MATCH(Settings!$B$13,$A$1:$Z$1,0))&amp;""),"")),9,2)))+TIME(VALUE(MID(IF(TRIM(Settings!$B$13&amp;"")="","",IFERROR(TRIM(INDEX($A286:$Z286,MATCH(Settings!$B$13,$A$1:$Z$1,0))&amp;""),"")),12,2)),VALUE(MID(IF(TRIM(Settings!$B$13&amp;"")="","",IFERROR(TRIM(INDEX($A286:$Z286,MATCH(Settings!$B$13,$A$1:$Z$1,0))&amp;""),"")),15,2)),VALUE(MID(IF(TRIM(Settings!$B$13&amp;"")="","",IFERROR(TRIM(INDEX($A286:$Z286,MATCH(Settings!$B$13,$A$1:$Z$1,0))&amp;""),"")),18,2)))))*1,0))</f>
        <v/>
      </c>
      <c r="AE286" s="34">
        <f>IF(COUNTA($A286:$Z286)=0,"",IF($AB286&lt;&gt;"",$AB286,IF($AC286="","",IFERROR(INDEX('Guest list'!$A$3:$A$252,MATCH($AC286,'Guest list'!$B$3:$B$252,0))&amp;"",""))))</f>
        <v/>
      </c>
      <c r="AF286" s="34">
        <f>IF(COUNTA($A286:$Z286)=0,"",IF($AB286&lt;&gt;"",IF(COUNTIF('Guest list'!$A$3:$A$252,$AB286)&gt;0,"Code","Code not on list"),IF($AE286&lt;&gt;"","Name","No match")))</f>
        <v/>
      </c>
      <c r="AG286" s="34">
        <f>IF($AE286="","",IF(SUMPRODUCT(($AE$2:$AE$301=$AE286)*(($AD$2:$AD$301&gt;$AD286)*1+($AD$2:$AD$301=$AD286)*(ROW($AE$2:$AE$301)&gt;ROW($AE286))))=0,$AE286,""))</f>
        <v/>
      </c>
      <c r="AH286" s="34">
        <f>IF(TRIM(Settings!$B$5&amp;"")="","",IFERROR(TRIM(INDEX($A286:$Z286,MATCH(Settings!$B$5,$A$1:$Z$1,0))&amp;""),""))</f>
        <v/>
      </c>
      <c r="AI286" s="34">
        <f>IF($AH286="","",IF(UPPER($AH286)=UPPER(TRIM(Settings!$B$6&amp;"")),"Yes","No"))</f>
        <v/>
      </c>
      <c r="AJ286" s="34">
        <f>IFERROR(VALUE(IF(TRIM(Settings!$B$7&amp;"")="","",IFERROR(TRIM(INDEX($A286:$Z286,MATCH(Settings!$B$7,$A$1:$Z$1,0))&amp;""),""))),"")</f>
        <v/>
      </c>
      <c r="AK286" s="34">
        <f>IF(TRIM(Settings!$B$10&amp;"")="","",IFERROR(TRIM(INDEX($A286:$Z286,MATCH(Settings!$B$10,$A$1:$Z$1,0))&amp;""),""))</f>
        <v/>
      </c>
      <c r="AL286" s="34">
        <f>IF(TRIM(Settings!$B$9&amp;"")="","",IFERROR(TRIM(INDEX($A286:$Z286,MATCH(Settings!$B$9,$A$1:$Z$1,0))&amp;""),""))</f>
        <v/>
      </c>
      <c r="AM286" s="34">
        <f>IF(TRIM(Settings!$B$11&amp;"")="","",IFERROR(TRIM(INDEX($A286:$Z286,MATCH(Settings!$B$11,$A$1:$Z$1,0))&amp;""),""))</f>
        <v/>
      </c>
      <c r="AN286" s="34">
        <f>IF(TRIM(Settings!$B$12&amp;"")="","",IFERROR(TRIM(INDEX($A286:$Z286,MATCH(Settings!$B$12,$A$1:$Z$1,0))&amp;""),""))</f>
        <v/>
      </c>
      <c r="AO286" s="34">
        <f>IF($AI286="Yes",MAX(1+IF($AK286&lt;&gt;"",1,0),N($AJ286)+IF(UPPER(TRIM(Settings!$B$8&amp;""))="N",1,0)),IF($AI286="No",0,""))</f>
        <v/>
      </c>
    </row>
    <row r="287">
      <c r="AB287" s="34">
        <f>IF(TRIM(Settings!$B$3&amp;"")="","",IFERROR(TRIM(INDEX($A287:$Z287,MATCH(Settings!$B$3,$A$1:$Z$1,0))&amp;""),""))</f>
        <v/>
      </c>
      <c r="AC287" s="34">
        <f>IF(TRIM(Settings!$B$4&amp;"")="","",IFERROR(TRIM(INDEX($A287:$Z287,MATCH(Settings!$B$4,$A$1:$Z$1,0))&amp;""),""))</f>
        <v/>
      </c>
      <c r="AD287" s="35">
        <f>IF(COUNTA($A287:$Z287)=0,0,IFERROR((IF(ISNUMBER(INDEX($A287:$Z287,MATCH(Settings!$B$13,$A$1:$Z$1,0))),INDEX($A287:$Z287,MATCH(Settings!$B$13,$A$1:$Z$1,0)),DATE(VALUE(LEFT(IF(TRIM(Settings!$B$13&amp;"")="","",IFERROR(TRIM(INDEX($A287:$Z287,MATCH(Settings!$B$13,$A$1:$Z$1,0))&amp;""),"")),4)),VALUE(MID(IF(TRIM(Settings!$B$13&amp;"")="","",IFERROR(TRIM(INDEX($A287:$Z287,MATCH(Settings!$B$13,$A$1:$Z$1,0))&amp;""),"")),6,2)),VALUE(MID(IF(TRIM(Settings!$B$13&amp;"")="","",IFERROR(TRIM(INDEX($A287:$Z287,MATCH(Settings!$B$13,$A$1:$Z$1,0))&amp;""),"")),9,2)))+TIME(VALUE(MID(IF(TRIM(Settings!$B$13&amp;"")="","",IFERROR(TRIM(INDEX($A287:$Z287,MATCH(Settings!$B$13,$A$1:$Z$1,0))&amp;""),"")),12,2)),VALUE(MID(IF(TRIM(Settings!$B$13&amp;"")="","",IFERROR(TRIM(INDEX($A287:$Z287,MATCH(Settings!$B$13,$A$1:$Z$1,0))&amp;""),"")),15,2)),VALUE(MID(IF(TRIM(Settings!$B$13&amp;"")="","",IFERROR(TRIM(INDEX($A287:$Z287,MATCH(Settings!$B$13,$A$1:$Z$1,0))&amp;""),"")),18,2)))))*1,0))</f>
        <v/>
      </c>
      <c r="AE287" s="34">
        <f>IF(COUNTA($A287:$Z287)=0,"",IF($AB287&lt;&gt;"",$AB287,IF($AC287="","",IFERROR(INDEX('Guest list'!$A$3:$A$252,MATCH($AC287,'Guest list'!$B$3:$B$252,0))&amp;"",""))))</f>
        <v/>
      </c>
      <c r="AF287" s="34">
        <f>IF(COUNTA($A287:$Z287)=0,"",IF($AB287&lt;&gt;"",IF(COUNTIF('Guest list'!$A$3:$A$252,$AB287)&gt;0,"Code","Code not on list"),IF($AE287&lt;&gt;"","Name","No match")))</f>
        <v/>
      </c>
      <c r="AG287" s="34">
        <f>IF($AE287="","",IF(SUMPRODUCT(($AE$2:$AE$301=$AE287)*(($AD$2:$AD$301&gt;$AD287)*1+($AD$2:$AD$301=$AD287)*(ROW($AE$2:$AE$301)&gt;ROW($AE287))))=0,$AE287,""))</f>
        <v/>
      </c>
      <c r="AH287" s="34">
        <f>IF(TRIM(Settings!$B$5&amp;"")="","",IFERROR(TRIM(INDEX($A287:$Z287,MATCH(Settings!$B$5,$A$1:$Z$1,0))&amp;""),""))</f>
        <v/>
      </c>
      <c r="AI287" s="34">
        <f>IF($AH287="","",IF(UPPER($AH287)=UPPER(TRIM(Settings!$B$6&amp;"")),"Yes","No"))</f>
        <v/>
      </c>
      <c r="AJ287" s="34">
        <f>IFERROR(VALUE(IF(TRIM(Settings!$B$7&amp;"")="","",IFERROR(TRIM(INDEX($A287:$Z287,MATCH(Settings!$B$7,$A$1:$Z$1,0))&amp;""),""))),"")</f>
        <v/>
      </c>
      <c r="AK287" s="34">
        <f>IF(TRIM(Settings!$B$10&amp;"")="","",IFERROR(TRIM(INDEX($A287:$Z287,MATCH(Settings!$B$10,$A$1:$Z$1,0))&amp;""),""))</f>
        <v/>
      </c>
      <c r="AL287" s="34">
        <f>IF(TRIM(Settings!$B$9&amp;"")="","",IFERROR(TRIM(INDEX($A287:$Z287,MATCH(Settings!$B$9,$A$1:$Z$1,0))&amp;""),""))</f>
        <v/>
      </c>
      <c r="AM287" s="34">
        <f>IF(TRIM(Settings!$B$11&amp;"")="","",IFERROR(TRIM(INDEX($A287:$Z287,MATCH(Settings!$B$11,$A$1:$Z$1,0))&amp;""),""))</f>
        <v/>
      </c>
      <c r="AN287" s="34">
        <f>IF(TRIM(Settings!$B$12&amp;"")="","",IFERROR(TRIM(INDEX($A287:$Z287,MATCH(Settings!$B$12,$A$1:$Z$1,0))&amp;""),""))</f>
        <v/>
      </c>
      <c r="AO287" s="34">
        <f>IF($AI287="Yes",MAX(1+IF($AK287&lt;&gt;"",1,0),N($AJ287)+IF(UPPER(TRIM(Settings!$B$8&amp;""))="N",1,0)),IF($AI287="No",0,""))</f>
        <v/>
      </c>
    </row>
    <row r="288">
      <c r="AB288" s="34">
        <f>IF(TRIM(Settings!$B$3&amp;"")="","",IFERROR(TRIM(INDEX($A288:$Z288,MATCH(Settings!$B$3,$A$1:$Z$1,0))&amp;""),""))</f>
        <v/>
      </c>
      <c r="AC288" s="34">
        <f>IF(TRIM(Settings!$B$4&amp;"")="","",IFERROR(TRIM(INDEX($A288:$Z288,MATCH(Settings!$B$4,$A$1:$Z$1,0))&amp;""),""))</f>
        <v/>
      </c>
      <c r="AD288" s="35">
        <f>IF(COUNTA($A288:$Z288)=0,0,IFERROR((IF(ISNUMBER(INDEX($A288:$Z288,MATCH(Settings!$B$13,$A$1:$Z$1,0))),INDEX($A288:$Z288,MATCH(Settings!$B$13,$A$1:$Z$1,0)),DATE(VALUE(LEFT(IF(TRIM(Settings!$B$13&amp;"")="","",IFERROR(TRIM(INDEX($A288:$Z288,MATCH(Settings!$B$13,$A$1:$Z$1,0))&amp;""),"")),4)),VALUE(MID(IF(TRIM(Settings!$B$13&amp;"")="","",IFERROR(TRIM(INDEX($A288:$Z288,MATCH(Settings!$B$13,$A$1:$Z$1,0))&amp;""),"")),6,2)),VALUE(MID(IF(TRIM(Settings!$B$13&amp;"")="","",IFERROR(TRIM(INDEX($A288:$Z288,MATCH(Settings!$B$13,$A$1:$Z$1,0))&amp;""),"")),9,2)))+TIME(VALUE(MID(IF(TRIM(Settings!$B$13&amp;"")="","",IFERROR(TRIM(INDEX($A288:$Z288,MATCH(Settings!$B$13,$A$1:$Z$1,0))&amp;""),"")),12,2)),VALUE(MID(IF(TRIM(Settings!$B$13&amp;"")="","",IFERROR(TRIM(INDEX($A288:$Z288,MATCH(Settings!$B$13,$A$1:$Z$1,0))&amp;""),"")),15,2)),VALUE(MID(IF(TRIM(Settings!$B$13&amp;"")="","",IFERROR(TRIM(INDEX($A288:$Z288,MATCH(Settings!$B$13,$A$1:$Z$1,0))&amp;""),"")),18,2)))))*1,0))</f>
        <v/>
      </c>
      <c r="AE288" s="34">
        <f>IF(COUNTA($A288:$Z288)=0,"",IF($AB288&lt;&gt;"",$AB288,IF($AC288="","",IFERROR(INDEX('Guest list'!$A$3:$A$252,MATCH($AC288,'Guest list'!$B$3:$B$252,0))&amp;"",""))))</f>
        <v/>
      </c>
      <c r="AF288" s="34">
        <f>IF(COUNTA($A288:$Z288)=0,"",IF($AB288&lt;&gt;"",IF(COUNTIF('Guest list'!$A$3:$A$252,$AB288)&gt;0,"Code","Code not on list"),IF($AE288&lt;&gt;"","Name","No match")))</f>
        <v/>
      </c>
      <c r="AG288" s="34">
        <f>IF($AE288="","",IF(SUMPRODUCT(($AE$2:$AE$301=$AE288)*(($AD$2:$AD$301&gt;$AD288)*1+($AD$2:$AD$301=$AD288)*(ROW($AE$2:$AE$301)&gt;ROW($AE288))))=0,$AE288,""))</f>
        <v/>
      </c>
      <c r="AH288" s="34">
        <f>IF(TRIM(Settings!$B$5&amp;"")="","",IFERROR(TRIM(INDEX($A288:$Z288,MATCH(Settings!$B$5,$A$1:$Z$1,0))&amp;""),""))</f>
        <v/>
      </c>
      <c r="AI288" s="34">
        <f>IF($AH288="","",IF(UPPER($AH288)=UPPER(TRIM(Settings!$B$6&amp;"")),"Yes","No"))</f>
        <v/>
      </c>
      <c r="AJ288" s="34">
        <f>IFERROR(VALUE(IF(TRIM(Settings!$B$7&amp;"")="","",IFERROR(TRIM(INDEX($A288:$Z288,MATCH(Settings!$B$7,$A$1:$Z$1,0))&amp;""),""))),"")</f>
        <v/>
      </c>
      <c r="AK288" s="34">
        <f>IF(TRIM(Settings!$B$10&amp;"")="","",IFERROR(TRIM(INDEX($A288:$Z288,MATCH(Settings!$B$10,$A$1:$Z$1,0))&amp;""),""))</f>
        <v/>
      </c>
      <c r="AL288" s="34">
        <f>IF(TRIM(Settings!$B$9&amp;"")="","",IFERROR(TRIM(INDEX($A288:$Z288,MATCH(Settings!$B$9,$A$1:$Z$1,0))&amp;""),""))</f>
        <v/>
      </c>
      <c r="AM288" s="34">
        <f>IF(TRIM(Settings!$B$11&amp;"")="","",IFERROR(TRIM(INDEX($A288:$Z288,MATCH(Settings!$B$11,$A$1:$Z$1,0))&amp;""),""))</f>
        <v/>
      </c>
      <c r="AN288" s="34">
        <f>IF(TRIM(Settings!$B$12&amp;"")="","",IFERROR(TRIM(INDEX($A288:$Z288,MATCH(Settings!$B$12,$A$1:$Z$1,0))&amp;""),""))</f>
        <v/>
      </c>
      <c r="AO288" s="34">
        <f>IF($AI288="Yes",MAX(1+IF($AK288&lt;&gt;"",1,0),N($AJ288)+IF(UPPER(TRIM(Settings!$B$8&amp;""))="N",1,0)),IF($AI288="No",0,""))</f>
        <v/>
      </c>
    </row>
    <row r="289">
      <c r="AB289" s="34">
        <f>IF(TRIM(Settings!$B$3&amp;"")="","",IFERROR(TRIM(INDEX($A289:$Z289,MATCH(Settings!$B$3,$A$1:$Z$1,0))&amp;""),""))</f>
        <v/>
      </c>
      <c r="AC289" s="34">
        <f>IF(TRIM(Settings!$B$4&amp;"")="","",IFERROR(TRIM(INDEX($A289:$Z289,MATCH(Settings!$B$4,$A$1:$Z$1,0))&amp;""),""))</f>
        <v/>
      </c>
      <c r="AD289" s="35">
        <f>IF(COUNTA($A289:$Z289)=0,0,IFERROR((IF(ISNUMBER(INDEX($A289:$Z289,MATCH(Settings!$B$13,$A$1:$Z$1,0))),INDEX($A289:$Z289,MATCH(Settings!$B$13,$A$1:$Z$1,0)),DATE(VALUE(LEFT(IF(TRIM(Settings!$B$13&amp;"")="","",IFERROR(TRIM(INDEX($A289:$Z289,MATCH(Settings!$B$13,$A$1:$Z$1,0))&amp;""),"")),4)),VALUE(MID(IF(TRIM(Settings!$B$13&amp;"")="","",IFERROR(TRIM(INDEX($A289:$Z289,MATCH(Settings!$B$13,$A$1:$Z$1,0))&amp;""),"")),6,2)),VALUE(MID(IF(TRIM(Settings!$B$13&amp;"")="","",IFERROR(TRIM(INDEX($A289:$Z289,MATCH(Settings!$B$13,$A$1:$Z$1,0))&amp;""),"")),9,2)))+TIME(VALUE(MID(IF(TRIM(Settings!$B$13&amp;"")="","",IFERROR(TRIM(INDEX($A289:$Z289,MATCH(Settings!$B$13,$A$1:$Z$1,0))&amp;""),"")),12,2)),VALUE(MID(IF(TRIM(Settings!$B$13&amp;"")="","",IFERROR(TRIM(INDEX($A289:$Z289,MATCH(Settings!$B$13,$A$1:$Z$1,0))&amp;""),"")),15,2)),VALUE(MID(IF(TRIM(Settings!$B$13&amp;"")="","",IFERROR(TRIM(INDEX($A289:$Z289,MATCH(Settings!$B$13,$A$1:$Z$1,0))&amp;""),"")),18,2)))))*1,0))</f>
        <v/>
      </c>
      <c r="AE289" s="34">
        <f>IF(COUNTA($A289:$Z289)=0,"",IF($AB289&lt;&gt;"",$AB289,IF($AC289="","",IFERROR(INDEX('Guest list'!$A$3:$A$252,MATCH($AC289,'Guest list'!$B$3:$B$252,0))&amp;"",""))))</f>
        <v/>
      </c>
      <c r="AF289" s="34">
        <f>IF(COUNTA($A289:$Z289)=0,"",IF($AB289&lt;&gt;"",IF(COUNTIF('Guest list'!$A$3:$A$252,$AB289)&gt;0,"Code","Code not on list"),IF($AE289&lt;&gt;"","Name","No match")))</f>
        <v/>
      </c>
      <c r="AG289" s="34">
        <f>IF($AE289="","",IF(SUMPRODUCT(($AE$2:$AE$301=$AE289)*(($AD$2:$AD$301&gt;$AD289)*1+($AD$2:$AD$301=$AD289)*(ROW($AE$2:$AE$301)&gt;ROW($AE289))))=0,$AE289,""))</f>
        <v/>
      </c>
      <c r="AH289" s="34">
        <f>IF(TRIM(Settings!$B$5&amp;"")="","",IFERROR(TRIM(INDEX($A289:$Z289,MATCH(Settings!$B$5,$A$1:$Z$1,0))&amp;""),""))</f>
        <v/>
      </c>
      <c r="AI289" s="34">
        <f>IF($AH289="","",IF(UPPER($AH289)=UPPER(TRIM(Settings!$B$6&amp;"")),"Yes","No"))</f>
        <v/>
      </c>
      <c r="AJ289" s="34">
        <f>IFERROR(VALUE(IF(TRIM(Settings!$B$7&amp;"")="","",IFERROR(TRIM(INDEX($A289:$Z289,MATCH(Settings!$B$7,$A$1:$Z$1,0))&amp;""),""))),"")</f>
        <v/>
      </c>
      <c r="AK289" s="34">
        <f>IF(TRIM(Settings!$B$10&amp;"")="","",IFERROR(TRIM(INDEX($A289:$Z289,MATCH(Settings!$B$10,$A$1:$Z$1,0))&amp;""),""))</f>
        <v/>
      </c>
      <c r="AL289" s="34">
        <f>IF(TRIM(Settings!$B$9&amp;"")="","",IFERROR(TRIM(INDEX($A289:$Z289,MATCH(Settings!$B$9,$A$1:$Z$1,0))&amp;""),""))</f>
        <v/>
      </c>
      <c r="AM289" s="34">
        <f>IF(TRIM(Settings!$B$11&amp;"")="","",IFERROR(TRIM(INDEX($A289:$Z289,MATCH(Settings!$B$11,$A$1:$Z$1,0))&amp;""),""))</f>
        <v/>
      </c>
      <c r="AN289" s="34">
        <f>IF(TRIM(Settings!$B$12&amp;"")="","",IFERROR(TRIM(INDEX($A289:$Z289,MATCH(Settings!$B$12,$A$1:$Z$1,0))&amp;""),""))</f>
        <v/>
      </c>
      <c r="AO289" s="34">
        <f>IF($AI289="Yes",MAX(1+IF($AK289&lt;&gt;"",1,0),N($AJ289)+IF(UPPER(TRIM(Settings!$B$8&amp;""))="N",1,0)),IF($AI289="No",0,""))</f>
        <v/>
      </c>
    </row>
    <row r="290">
      <c r="AB290" s="34">
        <f>IF(TRIM(Settings!$B$3&amp;"")="","",IFERROR(TRIM(INDEX($A290:$Z290,MATCH(Settings!$B$3,$A$1:$Z$1,0))&amp;""),""))</f>
        <v/>
      </c>
      <c r="AC290" s="34">
        <f>IF(TRIM(Settings!$B$4&amp;"")="","",IFERROR(TRIM(INDEX($A290:$Z290,MATCH(Settings!$B$4,$A$1:$Z$1,0))&amp;""),""))</f>
        <v/>
      </c>
      <c r="AD290" s="35">
        <f>IF(COUNTA($A290:$Z290)=0,0,IFERROR((IF(ISNUMBER(INDEX($A290:$Z290,MATCH(Settings!$B$13,$A$1:$Z$1,0))),INDEX($A290:$Z290,MATCH(Settings!$B$13,$A$1:$Z$1,0)),DATE(VALUE(LEFT(IF(TRIM(Settings!$B$13&amp;"")="","",IFERROR(TRIM(INDEX($A290:$Z290,MATCH(Settings!$B$13,$A$1:$Z$1,0))&amp;""),"")),4)),VALUE(MID(IF(TRIM(Settings!$B$13&amp;"")="","",IFERROR(TRIM(INDEX($A290:$Z290,MATCH(Settings!$B$13,$A$1:$Z$1,0))&amp;""),"")),6,2)),VALUE(MID(IF(TRIM(Settings!$B$13&amp;"")="","",IFERROR(TRIM(INDEX($A290:$Z290,MATCH(Settings!$B$13,$A$1:$Z$1,0))&amp;""),"")),9,2)))+TIME(VALUE(MID(IF(TRIM(Settings!$B$13&amp;"")="","",IFERROR(TRIM(INDEX($A290:$Z290,MATCH(Settings!$B$13,$A$1:$Z$1,0))&amp;""),"")),12,2)),VALUE(MID(IF(TRIM(Settings!$B$13&amp;"")="","",IFERROR(TRIM(INDEX($A290:$Z290,MATCH(Settings!$B$13,$A$1:$Z$1,0))&amp;""),"")),15,2)),VALUE(MID(IF(TRIM(Settings!$B$13&amp;"")="","",IFERROR(TRIM(INDEX($A290:$Z290,MATCH(Settings!$B$13,$A$1:$Z$1,0))&amp;""),"")),18,2)))))*1,0))</f>
        <v/>
      </c>
      <c r="AE290" s="34">
        <f>IF(COUNTA($A290:$Z290)=0,"",IF($AB290&lt;&gt;"",$AB290,IF($AC290="","",IFERROR(INDEX('Guest list'!$A$3:$A$252,MATCH($AC290,'Guest list'!$B$3:$B$252,0))&amp;"",""))))</f>
        <v/>
      </c>
      <c r="AF290" s="34">
        <f>IF(COUNTA($A290:$Z290)=0,"",IF($AB290&lt;&gt;"",IF(COUNTIF('Guest list'!$A$3:$A$252,$AB290)&gt;0,"Code","Code not on list"),IF($AE290&lt;&gt;"","Name","No match")))</f>
        <v/>
      </c>
      <c r="AG290" s="34">
        <f>IF($AE290="","",IF(SUMPRODUCT(($AE$2:$AE$301=$AE290)*(($AD$2:$AD$301&gt;$AD290)*1+($AD$2:$AD$301=$AD290)*(ROW($AE$2:$AE$301)&gt;ROW($AE290))))=0,$AE290,""))</f>
        <v/>
      </c>
      <c r="AH290" s="34">
        <f>IF(TRIM(Settings!$B$5&amp;"")="","",IFERROR(TRIM(INDEX($A290:$Z290,MATCH(Settings!$B$5,$A$1:$Z$1,0))&amp;""),""))</f>
        <v/>
      </c>
      <c r="AI290" s="34">
        <f>IF($AH290="","",IF(UPPER($AH290)=UPPER(TRIM(Settings!$B$6&amp;"")),"Yes","No"))</f>
        <v/>
      </c>
      <c r="AJ290" s="34">
        <f>IFERROR(VALUE(IF(TRIM(Settings!$B$7&amp;"")="","",IFERROR(TRIM(INDEX($A290:$Z290,MATCH(Settings!$B$7,$A$1:$Z$1,0))&amp;""),""))),"")</f>
        <v/>
      </c>
      <c r="AK290" s="34">
        <f>IF(TRIM(Settings!$B$10&amp;"")="","",IFERROR(TRIM(INDEX($A290:$Z290,MATCH(Settings!$B$10,$A$1:$Z$1,0))&amp;""),""))</f>
        <v/>
      </c>
      <c r="AL290" s="34">
        <f>IF(TRIM(Settings!$B$9&amp;"")="","",IFERROR(TRIM(INDEX($A290:$Z290,MATCH(Settings!$B$9,$A$1:$Z$1,0))&amp;""),""))</f>
        <v/>
      </c>
      <c r="AM290" s="34">
        <f>IF(TRIM(Settings!$B$11&amp;"")="","",IFERROR(TRIM(INDEX($A290:$Z290,MATCH(Settings!$B$11,$A$1:$Z$1,0))&amp;""),""))</f>
        <v/>
      </c>
      <c r="AN290" s="34">
        <f>IF(TRIM(Settings!$B$12&amp;"")="","",IFERROR(TRIM(INDEX($A290:$Z290,MATCH(Settings!$B$12,$A$1:$Z$1,0))&amp;""),""))</f>
        <v/>
      </c>
      <c r="AO290" s="34">
        <f>IF($AI290="Yes",MAX(1+IF($AK290&lt;&gt;"",1,0),N($AJ290)+IF(UPPER(TRIM(Settings!$B$8&amp;""))="N",1,0)),IF($AI290="No",0,""))</f>
        <v/>
      </c>
    </row>
    <row r="291">
      <c r="AB291" s="34">
        <f>IF(TRIM(Settings!$B$3&amp;"")="","",IFERROR(TRIM(INDEX($A291:$Z291,MATCH(Settings!$B$3,$A$1:$Z$1,0))&amp;""),""))</f>
        <v/>
      </c>
      <c r="AC291" s="34">
        <f>IF(TRIM(Settings!$B$4&amp;"")="","",IFERROR(TRIM(INDEX($A291:$Z291,MATCH(Settings!$B$4,$A$1:$Z$1,0))&amp;""),""))</f>
        <v/>
      </c>
      <c r="AD291" s="35">
        <f>IF(COUNTA($A291:$Z291)=0,0,IFERROR((IF(ISNUMBER(INDEX($A291:$Z291,MATCH(Settings!$B$13,$A$1:$Z$1,0))),INDEX($A291:$Z291,MATCH(Settings!$B$13,$A$1:$Z$1,0)),DATE(VALUE(LEFT(IF(TRIM(Settings!$B$13&amp;"")="","",IFERROR(TRIM(INDEX($A291:$Z291,MATCH(Settings!$B$13,$A$1:$Z$1,0))&amp;""),"")),4)),VALUE(MID(IF(TRIM(Settings!$B$13&amp;"")="","",IFERROR(TRIM(INDEX($A291:$Z291,MATCH(Settings!$B$13,$A$1:$Z$1,0))&amp;""),"")),6,2)),VALUE(MID(IF(TRIM(Settings!$B$13&amp;"")="","",IFERROR(TRIM(INDEX($A291:$Z291,MATCH(Settings!$B$13,$A$1:$Z$1,0))&amp;""),"")),9,2)))+TIME(VALUE(MID(IF(TRIM(Settings!$B$13&amp;"")="","",IFERROR(TRIM(INDEX($A291:$Z291,MATCH(Settings!$B$13,$A$1:$Z$1,0))&amp;""),"")),12,2)),VALUE(MID(IF(TRIM(Settings!$B$13&amp;"")="","",IFERROR(TRIM(INDEX($A291:$Z291,MATCH(Settings!$B$13,$A$1:$Z$1,0))&amp;""),"")),15,2)),VALUE(MID(IF(TRIM(Settings!$B$13&amp;"")="","",IFERROR(TRIM(INDEX($A291:$Z291,MATCH(Settings!$B$13,$A$1:$Z$1,0))&amp;""),"")),18,2)))))*1,0))</f>
        <v/>
      </c>
      <c r="AE291" s="34">
        <f>IF(COUNTA($A291:$Z291)=0,"",IF($AB291&lt;&gt;"",$AB291,IF($AC291="","",IFERROR(INDEX('Guest list'!$A$3:$A$252,MATCH($AC291,'Guest list'!$B$3:$B$252,0))&amp;"",""))))</f>
        <v/>
      </c>
      <c r="AF291" s="34">
        <f>IF(COUNTA($A291:$Z291)=0,"",IF($AB291&lt;&gt;"",IF(COUNTIF('Guest list'!$A$3:$A$252,$AB291)&gt;0,"Code","Code not on list"),IF($AE291&lt;&gt;"","Name","No match")))</f>
        <v/>
      </c>
      <c r="AG291" s="34">
        <f>IF($AE291="","",IF(SUMPRODUCT(($AE$2:$AE$301=$AE291)*(($AD$2:$AD$301&gt;$AD291)*1+($AD$2:$AD$301=$AD291)*(ROW($AE$2:$AE$301)&gt;ROW($AE291))))=0,$AE291,""))</f>
        <v/>
      </c>
      <c r="AH291" s="34">
        <f>IF(TRIM(Settings!$B$5&amp;"")="","",IFERROR(TRIM(INDEX($A291:$Z291,MATCH(Settings!$B$5,$A$1:$Z$1,0))&amp;""),""))</f>
        <v/>
      </c>
      <c r="AI291" s="34">
        <f>IF($AH291="","",IF(UPPER($AH291)=UPPER(TRIM(Settings!$B$6&amp;"")),"Yes","No"))</f>
        <v/>
      </c>
      <c r="AJ291" s="34">
        <f>IFERROR(VALUE(IF(TRIM(Settings!$B$7&amp;"")="","",IFERROR(TRIM(INDEX($A291:$Z291,MATCH(Settings!$B$7,$A$1:$Z$1,0))&amp;""),""))),"")</f>
        <v/>
      </c>
      <c r="AK291" s="34">
        <f>IF(TRIM(Settings!$B$10&amp;"")="","",IFERROR(TRIM(INDEX($A291:$Z291,MATCH(Settings!$B$10,$A$1:$Z$1,0))&amp;""),""))</f>
        <v/>
      </c>
      <c r="AL291" s="34">
        <f>IF(TRIM(Settings!$B$9&amp;"")="","",IFERROR(TRIM(INDEX($A291:$Z291,MATCH(Settings!$B$9,$A$1:$Z$1,0))&amp;""),""))</f>
        <v/>
      </c>
      <c r="AM291" s="34">
        <f>IF(TRIM(Settings!$B$11&amp;"")="","",IFERROR(TRIM(INDEX($A291:$Z291,MATCH(Settings!$B$11,$A$1:$Z$1,0))&amp;""),""))</f>
        <v/>
      </c>
      <c r="AN291" s="34">
        <f>IF(TRIM(Settings!$B$12&amp;"")="","",IFERROR(TRIM(INDEX($A291:$Z291,MATCH(Settings!$B$12,$A$1:$Z$1,0))&amp;""),""))</f>
        <v/>
      </c>
      <c r="AO291" s="34">
        <f>IF($AI291="Yes",MAX(1+IF($AK291&lt;&gt;"",1,0),N($AJ291)+IF(UPPER(TRIM(Settings!$B$8&amp;""))="N",1,0)),IF($AI291="No",0,""))</f>
        <v/>
      </c>
    </row>
    <row r="292">
      <c r="AB292" s="34">
        <f>IF(TRIM(Settings!$B$3&amp;"")="","",IFERROR(TRIM(INDEX($A292:$Z292,MATCH(Settings!$B$3,$A$1:$Z$1,0))&amp;""),""))</f>
        <v/>
      </c>
      <c r="AC292" s="34">
        <f>IF(TRIM(Settings!$B$4&amp;"")="","",IFERROR(TRIM(INDEX($A292:$Z292,MATCH(Settings!$B$4,$A$1:$Z$1,0))&amp;""),""))</f>
        <v/>
      </c>
      <c r="AD292" s="35">
        <f>IF(COUNTA($A292:$Z292)=0,0,IFERROR((IF(ISNUMBER(INDEX($A292:$Z292,MATCH(Settings!$B$13,$A$1:$Z$1,0))),INDEX($A292:$Z292,MATCH(Settings!$B$13,$A$1:$Z$1,0)),DATE(VALUE(LEFT(IF(TRIM(Settings!$B$13&amp;"")="","",IFERROR(TRIM(INDEX($A292:$Z292,MATCH(Settings!$B$13,$A$1:$Z$1,0))&amp;""),"")),4)),VALUE(MID(IF(TRIM(Settings!$B$13&amp;"")="","",IFERROR(TRIM(INDEX($A292:$Z292,MATCH(Settings!$B$13,$A$1:$Z$1,0))&amp;""),"")),6,2)),VALUE(MID(IF(TRIM(Settings!$B$13&amp;"")="","",IFERROR(TRIM(INDEX($A292:$Z292,MATCH(Settings!$B$13,$A$1:$Z$1,0))&amp;""),"")),9,2)))+TIME(VALUE(MID(IF(TRIM(Settings!$B$13&amp;"")="","",IFERROR(TRIM(INDEX($A292:$Z292,MATCH(Settings!$B$13,$A$1:$Z$1,0))&amp;""),"")),12,2)),VALUE(MID(IF(TRIM(Settings!$B$13&amp;"")="","",IFERROR(TRIM(INDEX($A292:$Z292,MATCH(Settings!$B$13,$A$1:$Z$1,0))&amp;""),"")),15,2)),VALUE(MID(IF(TRIM(Settings!$B$13&amp;"")="","",IFERROR(TRIM(INDEX($A292:$Z292,MATCH(Settings!$B$13,$A$1:$Z$1,0))&amp;""),"")),18,2)))))*1,0))</f>
        <v/>
      </c>
      <c r="AE292" s="34">
        <f>IF(COUNTA($A292:$Z292)=0,"",IF($AB292&lt;&gt;"",$AB292,IF($AC292="","",IFERROR(INDEX('Guest list'!$A$3:$A$252,MATCH($AC292,'Guest list'!$B$3:$B$252,0))&amp;"",""))))</f>
        <v/>
      </c>
      <c r="AF292" s="34">
        <f>IF(COUNTA($A292:$Z292)=0,"",IF($AB292&lt;&gt;"",IF(COUNTIF('Guest list'!$A$3:$A$252,$AB292)&gt;0,"Code","Code not on list"),IF($AE292&lt;&gt;"","Name","No match")))</f>
        <v/>
      </c>
      <c r="AG292" s="34">
        <f>IF($AE292="","",IF(SUMPRODUCT(($AE$2:$AE$301=$AE292)*(($AD$2:$AD$301&gt;$AD292)*1+($AD$2:$AD$301=$AD292)*(ROW($AE$2:$AE$301)&gt;ROW($AE292))))=0,$AE292,""))</f>
        <v/>
      </c>
      <c r="AH292" s="34">
        <f>IF(TRIM(Settings!$B$5&amp;"")="","",IFERROR(TRIM(INDEX($A292:$Z292,MATCH(Settings!$B$5,$A$1:$Z$1,0))&amp;""),""))</f>
        <v/>
      </c>
      <c r="AI292" s="34">
        <f>IF($AH292="","",IF(UPPER($AH292)=UPPER(TRIM(Settings!$B$6&amp;"")),"Yes","No"))</f>
        <v/>
      </c>
      <c r="AJ292" s="34">
        <f>IFERROR(VALUE(IF(TRIM(Settings!$B$7&amp;"")="","",IFERROR(TRIM(INDEX($A292:$Z292,MATCH(Settings!$B$7,$A$1:$Z$1,0))&amp;""),""))),"")</f>
        <v/>
      </c>
      <c r="AK292" s="34">
        <f>IF(TRIM(Settings!$B$10&amp;"")="","",IFERROR(TRIM(INDEX($A292:$Z292,MATCH(Settings!$B$10,$A$1:$Z$1,0))&amp;""),""))</f>
        <v/>
      </c>
      <c r="AL292" s="34">
        <f>IF(TRIM(Settings!$B$9&amp;"")="","",IFERROR(TRIM(INDEX($A292:$Z292,MATCH(Settings!$B$9,$A$1:$Z$1,0))&amp;""),""))</f>
        <v/>
      </c>
      <c r="AM292" s="34">
        <f>IF(TRIM(Settings!$B$11&amp;"")="","",IFERROR(TRIM(INDEX($A292:$Z292,MATCH(Settings!$B$11,$A$1:$Z$1,0))&amp;""),""))</f>
        <v/>
      </c>
      <c r="AN292" s="34">
        <f>IF(TRIM(Settings!$B$12&amp;"")="","",IFERROR(TRIM(INDEX($A292:$Z292,MATCH(Settings!$B$12,$A$1:$Z$1,0))&amp;""),""))</f>
        <v/>
      </c>
      <c r="AO292" s="34">
        <f>IF($AI292="Yes",MAX(1+IF($AK292&lt;&gt;"",1,0),N($AJ292)+IF(UPPER(TRIM(Settings!$B$8&amp;""))="N",1,0)),IF($AI292="No",0,""))</f>
        <v/>
      </c>
    </row>
    <row r="293">
      <c r="AB293" s="34">
        <f>IF(TRIM(Settings!$B$3&amp;"")="","",IFERROR(TRIM(INDEX($A293:$Z293,MATCH(Settings!$B$3,$A$1:$Z$1,0))&amp;""),""))</f>
        <v/>
      </c>
      <c r="AC293" s="34">
        <f>IF(TRIM(Settings!$B$4&amp;"")="","",IFERROR(TRIM(INDEX($A293:$Z293,MATCH(Settings!$B$4,$A$1:$Z$1,0))&amp;""),""))</f>
        <v/>
      </c>
      <c r="AD293" s="35">
        <f>IF(COUNTA($A293:$Z293)=0,0,IFERROR((IF(ISNUMBER(INDEX($A293:$Z293,MATCH(Settings!$B$13,$A$1:$Z$1,0))),INDEX($A293:$Z293,MATCH(Settings!$B$13,$A$1:$Z$1,0)),DATE(VALUE(LEFT(IF(TRIM(Settings!$B$13&amp;"")="","",IFERROR(TRIM(INDEX($A293:$Z293,MATCH(Settings!$B$13,$A$1:$Z$1,0))&amp;""),"")),4)),VALUE(MID(IF(TRIM(Settings!$B$13&amp;"")="","",IFERROR(TRIM(INDEX($A293:$Z293,MATCH(Settings!$B$13,$A$1:$Z$1,0))&amp;""),"")),6,2)),VALUE(MID(IF(TRIM(Settings!$B$13&amp;"")="","",IFERROR(TRIM(INDEX($A293:$Z293,MATCH(Settings!$B$13,$A$1:$Z$1,0))&amp;""),"")),9,2)))+TIME(VALUE(MID(IF(TRIM(Settings!$B$13&amp;"")="","",IFERROR(TRIM(INDEX($A293:$Z293,MATCH(Settings!$B$13,$A$1:$Z$1,0))&amp;""),"")),12,2)),VALUE(MID(IF(TRIM(Settings!$B$13&amp;"")="","",IFERROR(TRIM(INDEX($A293:$Z293,MATCH(Settings!$B$13,$A$1:$Z$1,0))&amp;""),"")),15,2)),VALUE(MID(IF(TRIM(Settings!$B$13&amp;"")="","",IFERROR(TRIM(INDEX($A293:$Z293,MATCH(Settings!$B$13,$A$1:$Z$1,0))&amp;""),"")),18,2)))))*1,0))</f>
        <v/>
      </c>
      <c r="AE293" s="34">
        <f>IF(COUNTA($A293:$Z293)=0,"",IF($AB293&lt;&gt;"",$AB293,IF($AC293="","",IFERROR(INDEX('Guest list'!$A$3:$A$252,MATCH($AC293,'Guest list'!$B$3:$B$252,0))&amp;"",""))))</f>
        <v/>
      </c>
      <c r="AF293" s="34">
        <f>IF(COUNTA($A293:$Z293)=0,"",IF($AB293&lt;&gt;"",IF(COUNTIF('Guest list'!$A$3:$A$252,$AB293)&gt;0,"Code","Code not on list"),IF($AE293&lt;&gt;"","Name","No match")))</f>
        <v/>
      </c>
      <c r="AG293" s="34">
        <f>IF($AE293="","",IF(SUMPRODUCT(($AE$2:$AE$301=$AE293)*(($AD$2:$AD$301&gt;$AD293)*1+($AD$2:$AD$301=$AD293)*(ROW($AE$2:$AE$301)&gt;ROW($AE293))))=0,$AE293,""))</f>
        <v/>
      </c>
      <c r="AH293" s="34">
        <f>IF(TRIM(Settings!$B$5&amp;"")="","",IFERROR(TRIM(INDEX($A293:$Z293,MATCH(Settings!$B$5,$A$1:$Z$1,0))&amp;""),""))</f>
        <v/>
      </c>
      <c r="AI293" s="34">
        <f>IF($AH293="","",IF(UPPER($AH293)=UPPER(TRIM(Settings!$B$6&amp;"")),"Yes","No"))</f>
        <v/>
      </c>
      <c r="AJ293" s="34">
        <f>IFERROR(VALUE(IF(TRIM(Settings!$B$7&amp;"")="","",IFERROR(TRIM(INDEX($A293:$Z293,MATCH(Settings!$B$7,$A$1:$Z$1,0))&amp;""),""))),"")</f>
        <v/>
      </c>
      <c r="AK293" s="34">
        <f>IF(TRIM(Settings!$B$10&amp;"")="","",IFERROR(TRIM(INDEX($A293:$Z293,MATCH(Settings!$B$10,$A$1:$Z$1,0))&amp;""),""))</f>
        <v/>
      </c>
      <c r="AL293" s="34">
        <f>IF(TRIM(Settings!$B$9&amp;"")="","",IFERROR(TRIM(INDEX($A293:$Z293,MATCH(Settings!$B$9,$A$1:$Z$1,0))&amp;""),""))</f>
        <v/>
      </c>
      <c r="AM293" s="34">
        <f>IF(TRIM(Settings!$B$11&amp;"")="","",IFERROR(TRIM(INDEX($A293:$Z293,MATCH(Settings!$B$11,$A$1:$Z$1,0))&amp;""),""))</f>
        <v/>
      </c>
      <c r="AN293" s="34">
        <f>IF(TRIM(Settings!$B$12&amp;"")="","",IFERROR(TRIM(INDEX($A293:$Z293,MATCH(Settings!$B$12,$A$1:$Z$1,0))&amp;""),""))</f>
        <v/>
      </c>
      <c r="AO293" s="34">
        <f>IF($AI293="Yes",MAX(1+IF($AK293&lt;&gt;"",1,0),N($AJ293)+IF(UPPER(TRIM(Settings!$B$8&amp;""))="N",1,0)),IF($AI293="No",0,""))</f>
        <v/>
      </c>
    </row>
    <row r="294">
      <c r="AB294" s="34">
        <f>IF(TRIM(Settings!$B$3&amp;"")="","",IFERROR(TRIM(INDEX($A294:$Z294,MATCH(Settings!$B$3,$A$1:$Z$1,0))&amp;""),""))</f>
        <v/>
      </c>
      <c r="AC294" s="34">
        <f>IF(TRIM(Settings!$B$4&amp;"")="","",IFERROR(TRIM(INDEX($A294:$Z294,MATCH(Settings!$B$4,$A$1:$Z$1,0))&amp;""),""))</f>
        <v/>
      </c>
      <c r="AD294" s="35">
        <f>IF(COUNTA($A294:$Z294)=0,0,IFERROR((IF(ISNUMBER(INDEX($A294:$Z294,MATCH(Settings!$B$13,$A$1:$Z$1,0))),INDEX($A294:$Z294,MATCH(Settings!$B$13,$A$1:$Z$1,0)),DATE(VALUE(LEFT(IF(TRIM(Settings!$B$13&amp;"")="","",IFERROR(TRIM(INDEX($A294:$Z294,MATCH(Settings!$B$13,$A$1:$Z$1,0))&amp;""),"")),4)),VALUE(MID(IF(TRIM(Settings!$B$13&amp;"")="","",IFERROR(TRIM(INDEX($A294:$Z294,MATCH(Settings!$B$13,$A$1:$Z$1,0))&amp;""),"")),6,2)),VALUE(MID(IF(TRIM(Settings!$B$13&amp;"")="","",IFERROR(TRIM(INDEX($A294:$Z294,MATCH(Settings!$B$13,$A$1:$Z$1,0))&amp;""),"")),9,2)))+TIME(VALUE(MID(IF(TRIM(Settings!$B$13&amp;"")="","",IFERROR(TRIM(INDEX($A294:$Z294,MATCH(Settings!$B$13,$A$1:$Z$1,0))&amp;""),"")),12,2)),VALUE(MID(IF(TRIM(Settings!$B$13&amp;"")="","",IFERROR(TRIM(INDEX($A294:$Z294,MATCH(Settings!$B$13,$A$1:$Z$1,0))&amp;""),"")),15,2)),VALUE(MID(IF(TRIM(Settings!$B$13&amp;"")="","",IFERROR(TRIM(INDEX($A294:$Z294,MATCH(Settings!$B$13,$A$1:$Z$1,0))&amp;""),"")),18,2)))))*1,0))</f>
        <v/>
      </c>
      <c r="AE294" s="34">
        <f>IF(COUNTA($A294:$Z294)=0,"",IF($AB294&lt;&gt;"",$AB294,IF($AC294="","",IFERROR(INDEX('Guest list'!$A$3:$A$252,MATCH($AC294,'Guest list'!$B$3:$B$252,0))&amp;"",""))))</f>
        <v/>
      </c>
      <c r="AF294" s="34">
        <f>IF(COUNTA($A294:$Z294)=0,"",IF($AB294&lt;&gt;"",IF(COUNTIF('Guest list'!$A$3:$A$252,$AB294)&gt;0,"Code","Code not on list"),IF($AE294&lt;&gt;"","Name","No match")))</f>
        <v/>
      </c>
      <c r="AG294" s="34">
        <f>IF($AE294="","",IF(SUMPRODUCT(($AE$2:$AE$301=$AE294)*(($AD$2:$AD$301&gt;$AD294)*1+($AD$2:$AD$301=$AD294)*(ROW($AE$2:$AE$301)&gt;ROW($AE294))))=0,$AE294,""))</f>
        <v/>
      </c>
      <c r="AH294" s="34">
        <f>IF(TRIM(Settings!$B$5&amp;"")="","",IFERROR(TRIM(INDEX($A294:$Z294,MATCH(Settings!$B$5,$A$1:$Z$1,0))&amp;""),""))</f>
        <v/>
      </c>
      <c r="AI294" s="34">
        <f>IF($AH294="","",IF(UPPER($AH294)=UPPER(TRIM(Settings!$B$6&amp;"")),"Yes","No"))</f>
        <v/>
      </c>
      <c r="AJ294" s="34">
        <f>IFERROR(VALUE(IF(TRIM(Settings!$B$7&amp;"")="","",IFERROR(TRIM(INDEX($A294:$Z294,MATCH(Settings!$B$7,$A$1:$Z$1,0))&amp;""),""))),"")</f>
        <v/>
      </c>
      <c r="AK294" s="34">
        <f>IF(TRIM(Settings!$B$10&amp;"")="","",IFERROR(TRIM(INDEX($A294:$Z294,MATCH(Settings!$B$10,$A$1:$Z$1,0))&amp;""),""))</f>
        <v/>
      </c>
      <c r="AL294" s="34">
        <f>IF(TRIM(Settings!$B$9&amp;"")="","",IFERROR(TRIM(INDEX($A294:$Z294,MATCH(Settings!$B$9,$A$1:$Z$1,0))&amp;""),""))</f>
        <v/>
      </c>
      <c r="AM294" s="34">
        <f>IF(TRIM(Settings!$B$11&amp;"")="","",IFERROR(TRIM(INDEX($A294:$Z294,MATCH(Settings!$B$11,$A$1:$Z$1,0))&amp;""),""))</f>
        <v/>
      </c>
      <c r="AN294" s="34">
        <f>IF(TRIM(Settings!$B$12&amp;"")="","",IFERROR(TRIM(INDEX($A294:$Z294,MATCH(Settings!$B$12,$A$1:$Z$1,0))&amp;""),""))</f>
        <v/>
      </c>
      <c r="AO294" s="34">
        <f>IF($AI294="Yes",MAX(1+IF($AK294&lt;&gt;"",1,0),N($AJ294)+IF(UPPER(TRIM(Settings!$B$8&amp;""))="N",1,0)),IF($AI294="No",0,""))</f>
        <v/>
      </c>
    </row>
    <row r="295">
      <c r="AB295" s="34">
        <f>IF(TRIM(Settings!$B$3&amp;"")="","",IFERROR(TRIM(INDEX($A295:$Z295,MATCH(Settings!$B$3,$A$1:$Z$1,0))&amp;""),""))</f>
        <v/>
      </c>
      <c r="AC295" s="34">
        <f>IF(TRIM(Settings!$B$4&amp;"")="","",IFERROR(TRIM(INDEX($A295:$Z295,MATCH(Settings!$B$4,$A$1:$Z$1,0))&amp;""),""))</f>
        <v/>
      </c>
      <c r="AD295" s="35">
        <f>IF(COUNTA($A295:$Z295)=0,0,IFERROR((IF(ISNUMBER(INDEX($A295:$Z295,MATCH(Settings!$B$13,$A$1:$Z$1,0))),INDEX($A295:$Z295,MATCH(Settings!$B$13,$A$1:$Z$1,0)),DATE(VALUE(LEFT(IF(TRIM(Settings!$B$13&amp;"")="","",IFERROR(TRIM(INDEX($A295:$Z295,MATCH(Settings!$B$13,$A$1:$Z$1,0))&amp;""),"")),4)),VALUE(MID(IF(TRIM(Settings!$B$13&amp;"")="","",IFERROR(TRIM(INDEX($A295:$Z295,MATCH(Settings!$B$13,$A$1:$Z$1,0))&amp;""),"")),6,2)),VALUE(MID(IF(TRIM(Settings!$B$13&amp;"")="","",IFERROR(TRIM(INDEX($A295:$Z295,MATCH(Settings!$B$13,$A$1:$Z$1,0))&amp;""),"")),9,2)))+TIME(VALUE(MID(IF(TRIM(Settings!$B$13&amp;"")="","",IFERROR(TRIM(INDEX($A295:$Z295,MATCH(Settings!$B$13,$A$1:$Z$1,0))&amp;""),"")),12,2)),VALUE(MID(IF(TRIM(Settings!$B$13&amp;"")="","",IFERROR(TRIM(INDEX($A295:$Z295,MATCH(Settings!$B$13,$A$1:$Z$1,0))&amp;""),"")),15,2)),VALUE(MID(IF(TRIM(Settings!$B$13&amp;"")="","",IFERROR(TRIM(INDEX($A295:$Z295,MATCH(Settings!$B$13,$A$1:$Z$1,0))&amp;""),"")),18,2)))))*1,0))</f>
        <v/>
      </c>
      <c r="AE295" s="34">
        <f>IF(COUNTA($A295:$Z295)=0,"",IF($AB295&lt;&gt;"",$AB295,IF($AC295="","",IFERROR(INDEX('Guest list'!$A$3:$A$252,MATCH($AC295,'Guest list'!$B$3:$B$252,0))&amp;"",""))))</f>
        <v/>
      </c>
      <c r="AF295" s="34">
        <f>IF(COUNTA($A295:$Z295)=0,"",IF($AB295&lt;&gt;"",IF(COUNTIF('Guest list'!$A$3:$A$252,$AB295)&gt;0,"Code","Code not on list"),IF($AE295&lt;&gt;"","Name","No match")))</f>
        <v/>
      </c>
      <c r="AG295" s="34">
        <f>IF($AE295="","",IF(SUMPRODUCT(($AE$2:$AE$301=$AE295)*(($AD$2:$AD$301&gt;$AD295)*1+($AD$2:$AD$301=$AD295)*(ROW($AE$2:$AE$301)&gt;ROW($AE295))))=0,$AE295,""))</f>
        <v/>
      </c>
      <c r="AH295" s="34">
        <f>IF(TRIM(Settings!$B$5&amp;"")="","",IFERROR(TRIM(INDEX($A295:$Z295,MATCH(Settings!$B$5,$A$1:$Z$1,0))&amp;""),""))</f>
        <v/>
      </c>
      <c r="AI295" s="34">
        <f>IF($AH295="","",IF(UPPER($AH295)=UPPER(TRIM(Settings!$B$6&amp;"")),"Yes","No"))</f>
        <v/>
      </c>
      <c r="AJ295" s="34">
        <f>IFERROR(VALUE(IF(TRIM(Settings!$B$7&amp;"")="","",IFERROR(TRIM(INDEX($A295:$Z295,MATCH(Settings!$B$7,$A$1:$Z$1,0))&amp;""),""))),"")</f>
        <v/>
      </c>
      <c r="AK295" s="34">
        <f>IF(TRIM(Settings!$B$10&amp;"")="","",IFERROR(TRIM(INDEX($A295:$Z295,MATCH(Settings!$B$10,$A$1:$Z$1,0))&amp;""),""))</f>
        <v/>
      </c>
      <c r="AL295" s="34">
        <f>IF(TRIM(Settings!$B$9&amp;"")="","",IFERROR(TRIM(INDEX($A295:$Z295,MATCH(Settings!$B$9,$A$1:$Z$1,0))&amp;""),""))</f>
        <v/>
      </c>
      <c r="AM295" s="34">
        <f>IF(TRIM(Settings!$B$11&amp;"")="","",IFERROR(TRIM(INDEX($A295:$Z295,MATCH(Settings!$B$11,$A$1:$Z$1,0))&amp;""),""))</f>
        <v/>
      </c>
      <c r="AN295" s="34">
        <f>IF(TRIM(Settings!$B$12&amp;"")="","",IFERROR(TRIM(INDEX($A295:$Z295,MATCH(Settings!$B$12,$A$1:$Z$1,0))&amp;""),""))</f>
        <v/>
      </c>
      <c r="AO295" s="34">
        <f>IF($AI295="Yes",MAX(1+IF($AK295&lt;&gt;"",1,0),N($AJ295)+IF(UPPER(TRIM(Settings!$B$8&amp;""))="N",1,0)),IF($AI295="No",0,""))</f>
        <v/>
      </c>
    </row>
    <row r="296">
      <c r="AB296" s="34">
        <f>IF(TRIM(Settings!$B$3&amp;"")="","",IFERROR(TRIM(INDEX($A296:$Z296,MATCH(Settings!$B$3,$A$1:$Z$1,0))&amp;""),""))</f>
        <v/>
      </c>
      <c r="AC296" s="34">
        <f>IF(TRIM(Settings!$B$4&amp;"")="","",IFERROR(TRIM(INDEX($A296:$Z296,MATCH(Settings!$B$4,$A$1:$Z$1,0))&amp;""),""))</f>
        <v/>
      </c>
      <c r="AD296" s="35">
        <f>IF(COUNTA($A296:$Z296)=0,0,IFERROR((IF(ISNUMBER(INDEX($A296:$Z296,MATCH(Settings!$B$13,$A$1:$Z$1,0))),INDEX($A296:$Z296,MATCH(Settings!$B$13,$A$1:$Z$1,0)),DATE(VALUE(LEFT(IF(TRIM(Settings!$B$13&amp;"")="","",IFERROR(TRIM(INDEX($A296:$Z296,MATCH(Settings!$B$13,$A$1:$Z$1,0))&amp;""),"")),4)),VALUE(MID(IF(TRIM(Settings!$B$13&amp;"")="","",IFERROR(TRIM(INDEX($A296:$Z296,MATCH(Settings!$B$13,$A$1:$Z$1,0))&amp;""),"")),6,2)),VALUE(MID(IF(TRIM(Settings!$B$13&amp;"")="","",IFERROR(TRIM(INDEX($A296:$Z296,MATCH(Settings!$B$13,$A$1:$Z$1,0))&amp;""),"")),9,2)))+TIME(VALUE(MID(IF(TRIM(Settings!$B$13&amp;"")="","",IFERROR(TRIM(INDEX($A296:$Z296,MATCH(Settings!$B$13,$A$1:$Z$1,0))&amp;""),"")),12,2)),VALUE(MID(IF(TRIM(Settings!$B$13&amp;"")="","",IFERROR(TRIM(INDEX($A296:$Z296,MATCH(Settings!$B$13,$A$1:$Z$1,0))&amp;""),"")),15,2)),VALUE(MID(IF(TRIM(Settings!$B$13&amp;"")="","",IFERROR(TRIM(INDEX($A296:$Z296,MATCH(Settings!$B$13,$A$1:$Z$1,0))&amp;""),"")),18,2)))))*1,0))</f>
        <v/>
      </c>
      <c r="AE296" s="34">
        <f>IF(COUNTA($A296:$Z296)=0,"",IF($AB296&lt;&gt;"",$AB296,IF($AC296="","",IFERROR(INDEX('Guest list'!$A$3:$A$252,MATCH($AC296,'Guest list'!$B$3:$B$252,0))&amp;"",""))))</f>
        <v/>
      </c>
      <c r="AF296" s="34">
        <f>IF(COUNTA($A296:$Z296)=0,"",IF($AB296&lt;&gt;"",IF(COUNTIF('Guest list'!$A$3:$A$252,$AB296)&gt;0,"Code","Code not on list"),IF($AE296&lt;&gt;"","Name","No match")))</f>
        <v/>
      </c>
      <c r="AG296" s="34">
        <f>IF($AE296="","",IF(SUMPRODUCT(($AE$2:$AE$301=$AE296)*(($AD$2:$AD$301&gt;$AD296)*1+($AD$2:$AD$301=$AD296)*(ROW($AE$2:$AE$301)&gt;ROW($AE296))))=0,$AE296,""))</f>
        <v/>
      </c>
      <c r="AH296" s="34">
        <f>IF(TRIM(Settings!$B$5&amp;"")="","",IFERROR(TRIM(INDEX($A296:$Z296,MATCH(Settings!$B$5,$A$1:$Z$1,0))&amp;""),""))</f>
        <v/>
      </c>
      <c r="AI296" s="34">
        <f>IF($AH296="","",IF(UPPER($AH296)=UPPER(TRIM(Settings!$B$6&amp;"")),"Yes","No"))</f>
        <v/>
      </c>
      <c r="AJ296" s="34">
        <f>IFERROR(VALUE(IF(TRIM(Settings!$B$7&amp;"")="","",IFERROR(TRIM(INDEX($A296:$Z296,MATCH(Settings!$B$7,$A$1:$Z$1,0))&amp;""),""))),"")</f>
        <v/>
      </c>
      <c r="AK296" s="34">
        <f>IF(TRIM(Settings!$B$10&amp;"")="","",IFERROR(TRIM(INDEX($A296:$Z296,MATCH(Settings!$B$10,$A$1:$Z$1,0))&amp;""),""))</f>
        <v/>
      </c>
      <c r="AL296" s="34">
        <f>IF(TRIM(Settings!$B$9&amp;"")="","",IFERROR(TRIM(INDEX($A296:$Z296,MATCH(Settings!$B$9,$A$1:$Z$1,0))&amp;""),""))</f>
        <v/>
      </c>
      <c r="AM296" s="34">
        <f>IF(TRIM(Settings!$B$11&amp;"")="","",IFERROR(TRIM(INDEX($A296:$Z296,MATCH(Settings!$B$11,$A$1:$Z$1,0))&amp;""),""))</f>
        <v/>
      </c>
      <c r="AN296" s="34">
        <f>IF(TRIM(Settings!$B$12&amp;"")="","",IFERROR(TRIM(INDEX($A296:$Z296,MATCH(Settings!$B$12,$A$1:$Z$1,0))&amp;""),""))</f>
        <v/>
      </c>
      <c r="AO296" s="34">
        <f>IF($AI296="Yes",MAX(1+IF($AK296&lt;&gt;"",1,0),N($AJ296)+IF(UPPER(TRIM(Settings!$B$8&amp;""))="N",1,0)),IF($AI296="No",0,""))</f>
        <v/>
      </c>
    </row>
    <row r="297">
      <c r="AB297" s="34">
        <f>IF(TRIM(Settings!$B$3&amp;"")="","",IFERROR(TRIM(INDEX($A297:$Z297,MATCH(Settings!$B$3,$A$1:$Z$1,0))&amp;""),""))</f>
        <v/>
      </c>
      <c r="AC297" s="34">
        <f>IF(TRIM(Settings!$B$4&amp;"")="","",IFERROR(TRIM(INDEX($A297:$Z297,MATCH(Settings!$B$4,$A$1:$Z$1,0))&amp;""),""))</f>
        <v/>
      </c>
      <c r="AD297" s="35">
        <f>IF(COUNTA($A297:$Z297)=0,0,IFERROR((IF(ISNUMBER(INDEX($A297:$Z297,MATCH(Settings!$B$13,$A$1:$Z$1,0))),INDEX($A297:$Z297,MATCH(Settings!$B$13,$A$1:$Z$1,0)),DATE(VALUE(LEFT(IF(TRIM(Settings!$B$13&amp;"")="","",IFERROR(TRIM(INDEX($A297:$Z297,MATCH(Settings!$B$13,$A$1:$Z$1,0))&amp;""),"")),4)),VALUE(MID(IF(TRIM(Settings!$B$13&amp;"")="","",IFERROR(TRIM(INDEX($A297:$Z297,MATCH(Settings!$B$13,$A$1:$Z$1,0))&amp;""),"")),6,2)),VALUE(MID(IF(TRIM(Settings!$B$13&amp;"")="","",IFERROR(TRIM(INDEX($A297:$Z297,MATCH(Settings!$B$13,$A$1:$Z$1,0))&amp;""),"")),9,2)))+TIME(VALUE(MID(IF(TRIM(Settings!$B$13&amp;"")="","",IFERROR(TRIM(INDEX($A297:$Z297,MATCH(Settings!$B$13,$A$1:$Z$1,0))&amp;""),"")),12,2)),VALUE(MID(IF(TRIM(Settings!$B$13&amp;"")="","",IFERROR(TRIM(INDEX($A297:$Z297,MATCH(Settings!$B$13,$A$1:$Z$1,0))&amp;""),"")),15,2)),VALUE(MID(IF(TRIM(Settings!$B$13&amp;"")="","",IFERROR(TRIM(INDEX($A297:$Z297,MATCH(Settings!$B$13,$A$1:$Z$1,0))&amp;""),"")),18,2)))))*1,0))</f>
        <v/>
      </c>
      <c r="AE297" s="34">
        <f>IF(COUNTA($A297:$Z297)=0,"",IF($AB297&lt;&gt;"",$AB297,IF($AC297="","",IFERROR(INDEX('Guest list'!$A$3:$A$252,MATCH($AC297,'Guest list'!$B$3:$B$252,0))&amp;"",""))))</f>
        <v/>
      </c>
      <c r="AF297" s="34">
        <f>IF(COUNTA($A297:$Z297)=0,"",IF($AB297&lt;&gt;"",IF(COUNTIF('Guest list'!$A$3:$A$252,$AB297)&gt;0,"Code","Code not on list"),IF($AE297&lt;&gt;"","Name","No match")))</f>
        <v/>
      </c>
      <c r="AG297" s="34">
        <f>IF($AE297="","",IF(SUMPRODUCT(($AE$2:$AE$301=$AE297)*(($AD$2:$AD$301&gt;$AD297)*1+($AD$2:$AD$301=$AD297)*(ROW($AE$2:$AE$301)&gt;ROW($AE297))))=0,$AE297,""))</f>
        <v/>
      </c>
      <c r="AH297" s="34">
        <f>IF(TRIM(Settings!$B$5&amp;"")="","",IFERROR(TRIM(INDEX($A297:$Z297,MATCH(Settings!$B$5,$A$1:$Z$1,0))&amp;""),""))</f>
        <v/>
      </c>
      <c r="AI297" s="34">
        <f>IF($AH297="","",IF(UPPER($AH297)=UPPER(TRIM(Settings!$B$6&amp;"")),"Yes","No"))</f>
        <v/>
      </c>
      <c r="AJ297" s="34">
        <f>IFERROR(VALUE(IF(TRIM(Settings!$B$7&amp;"")="","",IFERROR(TRIM(INDEX($A297:$Z297,MATCH(Settings!$B$7,$A$1:$Z$1,0))&amp;""),""))),"")</f>
        <v/>
      </c>
      <c r="AK297" s="34">
        <f>IF(TRIM(Settings!$B$10&amp;"")="","",IFERROR(TRIM(INDEX($A297:$Z297,MATCH(Settings!$B$10,$A$1:$Z$1,0))&amp;""),""))</f>
        <v/>
      </c>
      <c r="AL297" s="34">
        <f>IF(TRIM(Settings!$B$9&amp;"")="","",IFERROR(TRIM(INDEX($A297:$Z297,MATCH(Settings!$B$9,$A$1:$Z$1,0))&amp;""),""))</f>
        <v/>
      </c>
      <c r="AM297" s="34">
        <f>IF(TRIM(Settings!$B$11&amp;"")="","",IFERROR(TRIM(INDEX($A297:$Z297,MATCH(Settings!$B$11,$A$1:$Z$1,0))&amp;""),""))</f>
        <v/>
      </c>
      <c r="AN297" s="34">
        <f>IF(TRIM(Settings!$B$12&amp;"")="","",IFERROR(TRIM(INDEX($A297:$Z297,MATCH(Settings!$B$12,$A$1:$Z$1,0))&amp;""),""))</f>
        <v/>
      </c>
      <c r="AO297" s="34">
        <f>IF($AI297="Yes",MAX(1+IF($AK297&lt;&gt;"",1,0),N($AJ297)+IF(UPPER(TRIM(Settings!$B$8&amp;""))="N",1,0)),IF($AI297="No",0,""))</f>
        <v/>
      </c>
    </row>
    <row r="298">
      <c r="AB298" s="34">
        <f>IF(TRIM(Settings!$B$3&amp;"")="","",IFERROR(TRIM(INDEX($A298:$Z298,MATCH(Settings!$B$3,$A$1:$Z$1,0))&amp;""),""))</f>
        <v/>
      </c>
      <c r="AC298" s="34">
        <f>IF(TRIM(Settings!$B$4&amp;"")="","",IFERROR(TRIM(INDEX($A298:$Z298,MATCH(Settings!$B$4,$A$1:$Z$1,0))&amp;""),""))</f>
        <v/>
      </c>
      <c r="AD298" s="35">
        <f>IF(COUNTA($A298:$Z298)=0,0,IFERROR((IF(ISNUMBER(INDEX($A298:$Z298,MATCH(Settings!$B$13,$A$1:$Z$1,0))),INDEX($A298:$Z298,MATCH(Settings!$B$13,$A$1:$Z$1,0)),DATE(VALUE(LEFT(IF(TRIM(Settings!$B$13&amp;"")="","",IFERROR(TRIM(INDEX($A298:$Z298,MATCH(Settings!$B$13,$A$1:$Z$1,0))&amp;""),"")),4)),VALUE(MID(IF(TRIM(Settings!$B$13&amp;"")="","",IFERROR(TRIM(INDEX($A298:$Z298,MATCH(Settings!$B$13,$A$1:$Z$1,0))&amp;""),"")),6,2)),VALUE(MID(IF(TRIM(Settings!$B$13&amp;"")="","",IFERROR(TRIM(INDEX($A298:$Z298,MATCH(Settings!$B$13,$A$1:$Z$1,0))&amp;""),"")),9,2)))+TIME(VALUE(MID(IF(TRIM(Settings!$B$13&amp;"")="","",IFERROR(TRIM(INDEX($A298:$Z298,MATCH(Settings!$B$13,$A$1:$Z$1,0))&amp;""),"")),12,2)),VALUE(MID(IF(TRIM(Settings!$B$13&amp;"")="","",IFERROR(TRIM(INDEX($A298:$Z298,MATCH(Settings!$B$13,$A$1:$Z$1,0))&amp;""),"")),15,2)),VALUE(MID(IF(TRIM(Settings!$B$13&amp;"")="","",IFERROR(TRIM(INDEX($A298:$Z298,MATCH(Settings!$B$13,$A$1:$Z$1,0))&amp;""),"")),18,2)))))*1,0))</f>
        <v/>
      </c>
      <c r="AE298" s="34">
        <f>IF(COUNTA($A298:$Z298)=0,"",IF($AB298&lt;&gt;"",$AB298,IF($AC298="","",IFERROR(INDEX('Guest list'!$A$3:$A$252,MATCH($AC298,'Guest list'!$B$3:$B$252,0))&amp;"",""))))</f>
        <v/>
      </c>
      <c r="AF298" s="34">
        <f>IF(COUNTA($A298:$Z298)=0,"",IF($AB298&lt;&gt;"",IF(COUNTIF('Guest list'!$A$3:$A$252,$AB298)&gt;0,"Code","Code not on list"),IF($AE298&lt;&gt;"","Name","No match")))</f>
        <v/>
      </c>
      <c r="AG298" s="34">
        <f>IF($AE298="","",IF(SUMPRODUCT(($AE$2:$AE$301=$AE298)*(($AD$2:$AD$301&gt;$AD298)*1+($AD$2:$AD$301=$AD298)*(ROW($AE$2:$AE$301)&gt;ROW($AE298))))=0,$AE298,""))</f>
        <v/>
      </c>
      <c r="AH298" s="34">
        <f>IF(TRIM(Settings!$B$5&amp;"")="","",IFERROR(TRIM(INDEX($A298:$Z298,MATCH(Settings!$B$5,$A$1:$Z$1,0))&amp;""),""))</f>
        <v/>
      </c>
      <c r="AI298" s="34">
        <f>IF($AH298="","",IF(UPPER($AH298)=UPPER(TRIM(Settings!$B$6&amp;"")),"Yes","No"))</f>
        <v/>
      </c>
      <c r="AJ298" s="34">
        <f>IFERROR(VALUE(IF(TRIM(Settings!$B$7&amp;"")="","",IFERROR(TRIM(INDEX($A298:$Z298,MATCH(Settings!$B$7,$A$1:$Z$1,0))&amp;""),""))),"")</f>
        <v/>
      </c>
      <c r="AK298" s="34">
        <f>IF(TRIM(Settings!$B$10&amp;"")="","",IFERROR(TRIM(INDEX($A298:$Z298,MATCH(Settings!$B$10,$A$1:$Z$1,0))&amp;""),""))</f>
        <v/>
      </c>
      <c r="AL298" s="34">
        <f>IF(TRIM(Settings!$B$9&amp;"")="","",IFERROR(TRIM(INDEX($A298:$Z298,MATCH(Settings!$B$9,$A$1:$Z$1,0))&amp;""),""))</f>
        <v/>
      </c>
      <c r="AM298" s="34">
        <f>IF(TRIM(Settings!$B$11&amp;"")="","",IFERROR(TRIM(INDEX($A298:$Z298,MATCH(Settings!$B$11,$A$1:$Z$1,0))&amp;""),""))</f>
        <v/>
      </c>
      <c r="AN298" s="34">
        <f>IF(TRIM(Settings!$B$12&amp;"")="","",IFERROR(TRIM(INDEX($A298:$Z298,MATCH(Settings!$B$12,$A$1:$Z$1,0))&amp;""),""))</f>
        <v/>
      </c>
      <c r="AO298" s="34">
        <f>IF($AI298="Yes",MAX(1+IF($AK298&lt;&gt;"",1,0),N($AJ298)+IF(UPPER(TRIM(Settings!$B$8&amp;""))="N",1,0)),IF($AI298="No",0,""))</f>
        <v/>
      </c>
    </row>
    <row r="299">
      <c r="AB299" s="34">
        <f>IF(TRIM(Settings!$B$3&amp;"")="","",IFERROR(TRIM(INDEX($A299:$Z299,MATCH(Settings!$B$3,$A$1:$Z$1,0))&amp;""),""))</f>
        <v/>
      </c>
      <c r="AC299" s="34">
        <f>IF(TRIM(Settings!$B$4&amp;"")="","",IFERROR(TRIM(INDEX($A299:$Z299,MATCH(Settings!$B$4,$A$1:$Z$1,0))&amp;""),""))</f>
        <v/>
      </c>
      <c r="AD299" s="35">
        <f>IF(COUNTA($A299:$Z299)=0,0,IFERROR((IF(ISNUMBER(INDEX($A299:$Z299,MATCH(Settings!$B$13,$A$1:$Z$1,0))),INDEX($A299:$Z299,MATCH(Settings!$B$13,$A$1:$Z$1,0)),DATE(VALUE(LEFT(IF(TRIM(Settings!$B$13&amp;"")="","",IFERROR(TRIM(INDEX($A299:$Z299,MATCH(Settings!$B$13,$A$1:$Z$1,0))&amp;""),"")),4)),VALUE(MID(IF(TRIM(Settings!$B$13&amp;"")="","",IFERROR(TRIM(INDEX($A299:$Z299,MATCH(Settings!$B$13,$A$1:$Z$1,0))&amp;""),"")),6,2)),VALUE(MID(IF(TRIM(Settings!$B$13&amp;"")="","",IFERROR(TRIM(INDEX($A299:$Z299,MATCH(Settings!$B$13,$A$1:$Z$1,0))&amp;""),"")),9,2)))+TIME(VALUE(MID(IF(TRIM(Settings!$B$13&amp;"")="","",IFERROR(TRIM(INDEX($A299:$Z299,MATCH(Settings!$B$13,$A$1:$Z$1,0))&amp;""),"")),12,2)),VALUE(MID(IF(TRIM(Settings!$B$13&amp;"")="","",IFERROR(TRIM(INDEX($A299:$Z299,MATCH(Settings!$B$13,$A$1:$Z$1,0))&amp;""),"")),15,2)),VALUE(MID(IF(TRIM(Settings!$B$13&amp;"")="","",IFERROR(TRIM(INDEX($A299:$Z299,MATCH(Settings!$B$13,$A$1:$Z$1,0))&amp;""),"")),18,2)))))*1,0))</f>
        <v/>
      </c>
      <c r="AE299" s="34">
        <f>IF(COUNTA($A299:$Z299)=0,"",IF($AB299&lt;&gt;"",$AB299,IF($AC299="","",IFERROR(INDEX('Guest list'!$A$3:$A$252,MATCH($AC299,'Guest list'!$B$3:$B$252,0))&amp;"",""))))</f>
        <v/>
      </c>
      <c r="AF299" s="34">
        <f>IF(COUNTA($A299:$Z299)=0,"",IF($AB299&lt;&gt;"",IF(COUNTIF('Guest list'!$A$3:$A$252,$AB299)&gt;0,"Code","Code not on list"),IF($AE299&lt;&gt;"","Name","No match")))</f>
        <v/>
      </c>
      <c r="AG299" s="34">
        <f>IF($AE299="","",IF(SUMPRODUCT(($AE$2:$AE$301=$AE299)*(($AD$2:$AD$301&gt;$AD299)*1+($AD$2:$AD$301=$AD299)*(ROW($AE$2:$AE$301)&gt;ROW($AE299))))=0,$AE299,""))</f>
        <v/>
      </c>
      <c r="AH299" s="34">
        <f>IF(TRIM(Settings!$B$5&amp;"")="","",IFERROR(TRIM(INDEX($A299:$Z299,MATCH(Settings!$B$5,$A$1:$Z$1,0))&amp;""),""))</f>
        <v/>
      </c>
      <c r="AI299" s="34">
        <f>IF($AH299="","",IF(UPPER($AH299)=UPPER(TRIM(Settings!$B$6&amp;"")),"Yes","No"))</f>
        <v/>
      </c>
      <c r="AJ299" s="34">
        <f>IFERROR(VALUE(IF(TRIM(Settings!$B$7&amp;"")="","",IFERROR(TRIM(INDEX($A299:$Z299,MATCH(Settings!$B$7,$A$1:$Z$1,0))&amp;""),""))),"")</f>
        <v/>
      </c>
      <c r="AK299" s="34">
        <f>IF(TRIM(Settings!$B$10&amp;"")="","",IFERROR(TRIM(INDEX($A299:$Z299,MATCH(Settings!$B$10,$A$1:$Z$1,0))&amp;""),""))</f>
        <v/>
      </c>
      <c r="AL299" s="34">
        <f>IF(TRIM(Settings!$B$9&amp;"")="","",IFERROR(TRIM(INDEX($A299:$Z299,MATCH(Settings!$B$9,$A$1:$Z$1,0))&amp;""),""))</f>
        <v/>
      </c>
      <c r="AM299" s="34">
        <f>IF(TRIM(Settings!$B$11&amp;"")="","",IFERROR(TRIM(INDEX($A299:$Z299,MATCH(Settings!$B$11,$A$1:$Z$1,0))&amp;""),""))</f>
        <v/>
      </c>
      <c r="AN299" s="34">
        <f>IF(TRIM(Settings!$B$12&amp;"")="","",IFERROR(TRIM(INDEX($A299:$Z299,MATCH(Settings!$B$12,$A$1:$Z$1,0))&amp;""),""))</f>
        <v/>
      </c>
      <c r="AO299" s="34">
        <f>IF($AI299="Yes",MAX(1+IF($AK299&lt;&gt;"",1,0),N($AJ299)+IF(UPPER(TRIM(Settings!$B$8&amp;""))="N",1,0)),IF($AI299="No",0,""))</f>
        <v/>
      </c>
    </row>
    <row r="300">
      <c r="AB300" s="34">
        <f>IF(TRIM(Settings!$B$3&amp;"")="","",IFERROR(TRIM(INDEX($A300:$Z300,MATCH(Settings!$B$3,$A$1:$Z$1,0))&amp;""),""))</f>
        <v/>
      </c>
      <c r="AC300" s="34">
        <f>IF(TRIM(Settings!$B$4&amp;"")="","",IFERROR(TRIM(INDEX($A300:$Z300,MATCH(Settings!$B$4,$A$1:$Z$1,0))&amp;""),""))</f>
        <v/>
      </c>
      <c r="AD300" s="35">
        <f>IF(COUNTA($A300:$Z300)=0,0,IFERROR((IF(ISNUMBER(INDEX($A300:$Z300,MATCH(Settings!$B$13,$A$1:$Z$1,0))),INDEX($A300:$Z300,MATCH(Settings!$B$13,$A$1:$Z$1,0)),DATE(VALUE(LEFT(IF(TRIM(Settings!$B$13&amp;"")="","",IFERROR(TRIM(INDEX($A300:$Z300,MATCH(Settings!$B$13,$A$1:$Z$1,0))&amp;""),"")),4)),VALUE(MID(IF(TRIM(Settings!$B$13&amp;"")="","",IFERROR(TRIM(INDEX($A300:$Z300,MATCH(Settings!$B$13,$A$1:$Z$1,0))&amp;""),"")),6,2)),VALUE(MID(IF(TRIM(Settings!$B$13&amp;"")="","",IFERROR(TRIM(INDEX($A300:$Z300,MATCH(Settings!$B$13,$A$1:$Z$1,0))&amp;""),"")),9,2)))+TIME(VALUE(MID(IF(TRIM(Settings!$B$13&amp;"")="","",IFERROR(TRIM(INDEX($A300:$Z300,MATCH(Settings!$B$13,$A$1:$Z$1,0))&amp;""),"")),12,2)),VALUE(MID(IF(TRIM(Settings!$B$13&amp;"")="","",IFERROR(TRIM(INDEX($A300:$Z300,MATCH(Settings!$B$13,$A$1:$Z$1,0))&amp;""),"")),15,2)),VALUE(MID(IF(TRIM(Settings!$B$13&amp;"")="","",IFERROR(TRIM(INDEX($A300:$Z300,MATCH(Settings!$B$13,$A$1:$Z$1,0))&amp;""),"")),18,2)))))*1,0))</f>
        <v/>
      </c>
      <c r="AE300" s="34">
        <f>IF(COUNTA($A300:$Z300)=0,"",IF($AB300&lt;&gt;"",$AB300,IF($AC300="","",IFERROR(INDEX('Guest list'!$A$3:$A$252,MATCH($AC300,'Guest list'!$B$3:$B$252,0))&amp;"",""))))</f>
        <v/>
      </c>
      <c r="AF300" s="34">
        <f>IF(COUNTA($A300:$Z300)=0,"",IF($AB300&lt;&gt;"",IF(COUNTIF('Guest list'!$A$3:$A$252,$AB300)&gt;0,"Code","Code not on list"),IF($AE300&lt;&gt;"","Name","No match")))</f>
        <v/>
      </c>
      <c r="AG300" s="34">
        <f>IF($AE300="","",IF(SUMPRODUCT(($AE$2:$AE$301=$AE300)*(($AD$2:$AD$301&gt;$AD300)*1+($AD$2:$AD$301=$AD300)*(ROW($AE$2:$AE$301)&gt;ROW($AE300))))=0,$AE300,""))</f>
        <v/>
      </c>
      <c r="AH300" s="34">
        <f>IF(TRIM(Settings!$B$5&amp;"")="","",IFERROR(TRIM(INDEX($A300:$Z300,MATCH(Settings!$B$5,$A$1:$Z$1,0))&amp;""),""))</f>
        <v/>
      </c>
      <c r="AI300" s="34">
        <f>IF($AH300="","",IF(UPPER($AH300)=UPPER(TRIM(Settings!$B$6&amp;"")),"Yes","No"))</f>
        <v/>
      </c>
      <c r="AJ300" s="34">
        <f>IFERROR(VALUE(IF(TRIM(Settings!$B$7&amp;"")="","",IFERROR(TRIM(INDEX($A300:$Z300,MATCH(Settings!$B$7,$A$1:$Z$1,0))&amp;""),""))),"")</f>
        <v/>
      </c>
      <c r="AK300" s="34">
        <f>IF(TRIM(Settings!$B$10&amp;"")="","",IFERROR(TRIM(INDEX($A300:$Z300,MATCH(Settings!$B$10,$A$1:$Z$1,0))&amp;""),""))</f>
        <v/>
      </c>
      <c r="AL300" s="34">
        <f>IF(TRIM(Settings!$B$9&amp;"")="","",IFERROR(TRIM(INDEX($A300:$Z300,MATCH(Settings!$B$9,$A$1:$Z$1,0))&amp;""),""))</f>
        <v/>
      </c>
      <c r="AM300" s="34">
        <f>IF(TRIM(Settings!$B$11&amp;"")="","",IFERROR(TRIM(INDEX($A300:$Z300,MATCH(Settings!$B$11,$A$1:$Z$1,0))&amp;""),""))</f>
        <v/>
      </c>
      <c r="AN300" s="34">
        <f>IF(TRIM(Settings!$B$12&amp;"")="","",IFERROR(TRIM(INDEX($A300:$Z300,MATCH(Settings!$B$12,$A$1:$Z$1,0))&amp;""),""))</f>
        <v/>
      </c>
      <c r="AO300" s="34">
        <f>IF($AI300="Yes",MAX(1+IF($AK300&lt;&gt;"",1,0),N($AJ300)+IF(UPPER(TRIM(Settings!$B$8&amp;""))="N",1,0)),IF($AI300="No",0,""))</f>
        <v/>
      </c>
    </row>
    <row r="301">
      <c r="AB301" s="34">
        <f>IF(TRIM(Settings!$B$3&amp;"")="","",IFERROR(TRIM(INDEX($A301:$Z301,MATCH(Settings!$B$3,$A$1:$Z$1,0))&amp;""),""))</f>
        <v/>
      </c>
      <c r="AC301" s="34">
        <f>IF(TRIM(Settings!$B$4&amp;"")="","",IFERROR(TRIM(INDEX($A301:$Z301,MATCH(Settings!$B$4,$A$1:$Z$1,0))&amp;""),""))</f>
        <v/>
      </c>
      <c r="AD301" s="35">
        <f>IF(COUNTA($A301:$Z301)=0,0,IFERROR((IF(ISNUMBER(INDEX($A301:$Z301,MATCH(Settings!$B$13,$A$1:$Z$1,0))),INDEX($A301:$Z301,MATCH(Settings!$B$13,$A$1:$Z$1,0)),DATE(VALUE(LEFT(IF(TRIM(Settings!$B$13&amp;"")="","",IFERROR(TRIM(INDEX($A301:$Z301,MATCH(Settings!$B$13,$A$1:$Z$1,0))&amp;""),"")),4)),VALUE(MID(IF(TRIM(Settings!$B$13&amp;"")="","",IFERROR(TRIM(INDEX($A301:$Z301,MATCH(Settings!$B$13,$A$1:$Z$1,0))&amp;""),"")),6,2)),VALUE(MID(IF(TRIM(Settings!$B$13&amp;"")="","",IFERROR(TRIM(INDEX($A301:$Z301,MATCH(Settings!$B$13,$A$1:$Z$1,0))&amp;""),"")),9,2)))+TIME(VALUE(MID(IF(TRIM(Settings!$B$13&amp;"")="","",IFERROR(TRIM(INDEX($A301:$Z301,MATCH(Settings!$B$13,$A$1:$Z$1,0))&amp;""),"")),12,2)),VALUE(MID(IF(TRIM(Settings!$B$13&amp;"")="","",IFERROR(TRIM(INDEX($A301:$Z301,MATCH(Settings!$B$13,$A$1:$Z$1,0))&amp;""),"")),15,2)),VALUE(MID(IF(TRIM(Settings!$B$13&amp;"")="","",IFERROR(TRIM(INDEX($A301:$Z301,MATCH(Settings!$B$13,$A$1:$Z$1,0))&amp;""),"")),18,2)))))*1,0))</f>
        <v/>
      </c>
      <c r="AE301" s="34">
        <f>IF(COUNTA($A301:$Z301)=0,"",IF($AB301&lt;&gt;"",$AB301,IF($AC301="","",IFERROR(INDEX('Guest list'!$A$3:$A$252,MATCH($AC301,'Guest list'!$B$3:$B$252,0))&amp;"",""))))</f>
        <v/>
      </c>
      <c r="AF301" s="34">
        <f>IF(COUNTA($A301:$Z301)=0,"",IF($AB301&lt;&gt;"",IF(COUNTIF('Guest list'!$A$3:$A$252,$AB301)&gt;0,"Code","Code not on list"),IF($AE301&lt;&gt;"","Name","No match")))</f>
        <v/>
      </c>
      <c r="AG301" s="34">
        <f>IF($AE301="","",IF(SUMPRODUCT(($AE$2:$AE$301=$AE301)*(($AD$2:$AD$301&gt;$AD301)*1+($AD$2:$AD$301=$AD301)*(ROW($AE$2:$AE$301)&gt;ROW($AE301))))=0,$AE301,""))</f>
        <v/>
      </c>
      <c r="AH301" s="34">
        <f>IF(TRIM(Settings!$B$5&amp;"")="","",IFERROR(TRIM(INDEX($A301:$Z301,MATCH(Settings!$B$5,$A$1:$Z$1,0))&amp;""),""))</f>
        <v/>
      </c>
      <c r="AI301" s="34">
        <f>IF($AH301="","",IF(UPPER($AH301)=UPPER(TRIM(Settings!$B$6&amp;"")),"Yes","No"))</f>
        <v/>
      </c>
      <c r="AJ301" s="34">
        <f>IFERROR(VALUE(IF(TRIM(Settings!$B$7&amp;"")="","",IFERROR(TRIM(INDEX($A301:$Z301,MATCH(Settings!$B$7,$A$1:$Z$1,0))&amp;""),""))),"")</f>
        <v/>
      </c>
      <c r="AK301" s="34">
        <f>IF(TRIM(Settings!$B$10&amp;"")="","",IFERROR(TRIM(INDEX($A301:$Z301,MATCH(Settings!$B$10,$A$1:$Z$1,0))&amp;""),""))</f>
        <v/>
      </c>
      <c r="AL301" s="34">
        <f>IF(TRIM(Settings!$B$9&amp;"")="","",IFERROR(TRIM(INDEX($A301:$Z301,MATCH(Settings!$B$9,$A$1:$Z$1,0))&amp;""),""))</f>
        <v/>
      </c>
      <c r="AM301" s="34">
        <f>IF(TRIM(Settings!$B$11&amp;"")="","",IFERROR(TRIM(INDEX($A301:$Z301,MATCH(Settings!$B$11,$A$1:$Z$1,0))&amp;""),""))</f>
        <v/>
      </c>
      <c r="AN301" s="34">
        <f>IF(TRIM(Settings!$B$12&amp;"")="","",IFERROR(TRIM(INDEX($A301:$Z301,MATCH(Settings!$B$12,$A$1:$Z$1,0))&amp;""),""))</f>
        <v/>
      </c>
      <c r="AO301" s="34">
        <f>IF($AI301="Yes",MAX(1+IF($AK301&lt;&gt;"",1,0),N($AJ301)+IF(UPPER(TRIM(Settings!$B$8&amp;""))="N",1,0)),IF($AI301="No",0,""))</f>
        <v/>
      </c>
    </row>
  </sheetData>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tabColor rgb="008F8499"/>
    <outlinePr summaryBelow="1" summaryRight="1"/>
    <pageSetUpPr/>
  </sheetPr>
  <dimension ref="A1:C25"/>
  <sheetViews>
    <sheetView workbookViewId="0">
      <pane ySplit="1" topLeftCell="A2" activePane="bottomLeft" state="frozen"/>
      <selection pane="bottomLeft" activeCell="A1" sqref="A1"/>
    </sheetView>
  </sheetViews>
  <sheetFormatPr baseColWidth="8" defaultRowHeight="15"/>
  <cols>
    <col width="50" customWidth="1" min="1" max="1"/>
    <col width="44" customWidth="1" min="2" max="2"/>
    <col width="60" customWidth="1" min="3" max="3"/>
  </cols>
  <sheetData>
    <row r="1" ht="32" customHeight="1">
      <c r="A1" s="4" t="inlineStr">
        <is>
          <t>What the sheet looks for</t>
        </is>
      </c>
      <c r="B1" s="4" t="inlineStr">
        <is>
          <t>Column name or value in your form (edit if yours differs)</t>
        </is>
      </c>
      <c r="C1" s="4" t="inlineStr">
        <is>
          <t>What it is</t>
        </is>
      </c>
    </row>
    <row r="2">
      <c r="A2" s="27" t="inlineStr">
        <is>
          <t>Your form link (from the Share tab)</t>
        </is>
      </c>
      <c r="B2" s="24" t="inlineStr">
        <is>
          <t>https://forms.hornetforms.com/f/your-event</t>
        </is>
      </c>
      <c r="C2" s="36" t="inlineStr">
        <is>
          <t>Paste your form's link. The Personal link column on Guest list adds each guest code to it.</t>
        </is>
      </c>
    </row>
    <row r="3">
      <c r="A3" s="27" t="inlineStr">
        <is>
          <t>Hidden field name for the guest code</t>
        </is>
      </c>
      <c r="B3" s="24" t="inlineStr">
        <is>
          <t>guest_code</t>
        </is>
      </c>
      <c r="C3" s="36" t="inlineStr">
        <is>
          <t>The name of the hidden field in your form. It is also the column header in your export.</t>
        </is>
      </c>
    </row>
    <row r="4">
      <c r="A4" s="27" t="inlineStr">
        <is>
          <t>Name question</t>
        </is>
      </c>
      <c r="B4" s="24" t="inlineStr">
        <is>
          <t>Your name</t>
        </is>
      </c>
      <c r="C4" s="36" t="inlineStr">
        <is>
          <t>The question that asks for the guest's name.</t>
        </is>
      </c>
    </row>
    <row r="5">
      <c r="A5" s="27" t="inlineStr">
        <is>
          <t>Coming question</t>
        </is>
      </c>
      <c r="B5" s="24" t="inlineStr">
        <is>
          <t>Will you attend?</t>
        </is>
      </c>
      <c r="C5" s="36" t="inlineStr">
        <is>
          <t>The yes or no question.</t>
        </is>
      </c>
    </row>
    <row r="6">
      <c r="A6" s="27" t="inlineStr">
        <is>
          <t>The answer that means yes</t>
        </is>
      </c>
      <c r="B6" s="24" t="inlineStr">
        <is>
          <t>Yes</t>
        </is>
      </c>
      <c r="C6" s="36" t="inlineStr">
        <is>
          <t>Exactly as the option reads in your form.</t>
        </is>
      </c>
    </row>
    <row r="7">
      <c r="A7" s="27" t="inlineStr">
        <is>
          <t>How many question</t>
        </is>
      </c>
      <c r="B7" s="24" t="inlineStr">
        <is>
          <t>Number of guests</t>
        </is>
      </c>
      <c r="C7" s="36" t="inlineStr">
        <is>
          <t>The number question for extra people.</t>
        </is>
      </c>
    </row>
    <row r="8">
      <c r="A8" s="27" t="inlineStr">
        <is>
          <t>Does that number include the person replying? (Y or N)</t>
        </is>
      </c>
      <c r="B8" s="24" t="inlineStr">
        <is>
          <t>N</t>
        </is>
      </c>
      <c r="C8" s="36" t="inlineStr">
        <is>
          <t>N when the question says Not counting yourself (the plain RSVP template), so the sheet adds one.</t>
        </is>
      </c>
    </row>
    <row r="9">
      <c r="A9" s="27" t="inlineStr">
        <is>
          <t>Meal question</t>
        </is>
      </c>
      <c r="B9" s="24" t="inlineStr">
        <is>
          <t>Meal choice</t>
        </is>
      </c>
      <c r="C9" s="36" t="inlineStr">
        <is>
          <t>Leave empty if you do not ask about meals.</t>
        </is>
      </c>
    </row>
    <row r="10">
      <c r="A10" s="27" t="inlineStr">
        <is>
          <t>Plus-one name question</t>
        </is>
      </c>
      <c r="B10" s="24" t="inlineStr">
        <is>
          <t>Plus-one's name</t>
        </is>
      </c>
      <c r="C10" s="36" t="inlineStr">
        <is>
          <t>Leave empty if you do not offer plus-ones.</t>
        </is>
      </c>
    </row>
    <row r="11">
      <c r="A11" s="27" t="inlineStr">
        <is>
          <t>Plus-one meal question</t>
        </is>
      </c>
      <c r="B11" s="24" t="inlineStr">
        <is>
          <t>Plus-one's meal</t>
        </is>
      </c>
      <c r="C11" s="36" t="inlineStr">
        <is>
          <t>Leave empty if you do not ask.</t>
        </is>
      </c>
    </row>
    <row r="12">
      <c r="A12" s="27" t="inlineStr">
        <is>
          <t>Notes question</t>
        </is>
      </c>
      <c r="B12" s="24" t="inlineStr">
        <is>
          <t>Anything we should know?</t>
        </is>
      </c>
      <c r="C12" s="36" t="inlineStr">
        <is>
          <t>Allergies, access needs, anything else.</t>
        </is>
      </c>
    </row>
    <row r="13">
      <c r="A13" s="27" t="inlineStr">
        <is>
          <t>Time column</t>
        </is>
      </c>
      <c r="B13" s="24" t="inlineStr">
        <is>
          <t>Submitted at</t>
        </is>
      </c>
      <c r="C13" s="36" t="inlineStr">
        <is>
          <t>Used to pick the newest reply when a guest replies twice.</t>
        </is>
      </c>
    </row>
    <row r="16">
      <c r="A16" s="37" t="inlineStr">
        <is>
          <t>Meal options to count (edit to match your menu)</t>
        </is>
      </c>
    </row>
    <row r="17">
      <c r="A17" s="27" t="inlineStr">
        <is>
          <t>Meal option 1</t>
        </is>
      </c>
      <c r="B17" s="24" t="inlineStr">
        <is>
          <t>Chicken</t>
        </is>
      </c>
    </row>
    <row r="18">
      <c r="A18" s="27" t="inlineStr">
        <is>
          <t>Meal option 2</t>
        </is>
      </c>
      <c r="B18" s="24" t="inlineStr">
        <is>
          <t>Fish</t>
        </is>
      </c>
    </row>
    <row r="19">
      <c r="A19" s="27" t="inlineStr">
        <is>
          <t>Meal option 3</t>
        </is>
      </c>
      <c r="B19" s="24" t="inlineStr">
        <is>
          <t>Vegetarian</t>
        </is>
      </c>
    </row>
    <row r="20">
      <c r="A20" s="27" t="inlineStr">
        <is>
          <t>Meal option 4</t>
        </is>
      </c>
      <c r="B20" s="24" t="inlineStr">
        <is>
          <t>Kids' meal</t>
        </is>
      </c>
    </row>
    <row r="21">
      <c r="A21" s="27" t="inlineStr">
        <is>
          <t>Meal option 5</t>
        </is>
      </c>
      <c r="B21" s="24" t="n"/>
    </row>
    <row r="22">
      <c r="A22" s="27" t="inlineStr">
        <is>
          <t>Meal option 6</t>
        </is>
      </c>
      <c r="B22" s="24" t="n"/>
    </row>
    <row r="24">
      <c r="A24" s="15" t="inlineStr">
        <is>
          <t>The sheet finds each column by its name, so the column order in your export does not matter. Type meal options exactly as they read in your form.</t>
        </is>
      </c>
    </row>
    <row r="25">
      <c r="A25" s="15" t="inlineStr">
        <is>
          <t>Made by HornetForms, https://hornetforms.com/blog/rsvp-tracker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2026-10-28T19:38:33Z</dcterms:created>
  <dcterms:modified xmlns:dcterms="http://purl.org/dc/terms/" xmlns:xsi="http://www.w3.org/2001/XMLSchema-instance" xsi:type="dcterms:W3CDTF">2026-10-28T19:38:33Z</dcterms:modified>
</cp:coreProperties>
</file>