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Batch" sheetId="2" state="visible" r:id="rId2"/>
    <sheet xmlns:r="http://schemas.openxmlformats.org/officeDocument/2006/relationships" name="Money" sheetId="3" state="visible" r:id="rId3"/>
    <sheet xmlns:r="http://schemas.openxmlformats.org/officeDocument/2006/relationships" name="Handover" sheetId="4" state="visible" r:id="rId4"/>
    <sheet xmlns:r="http://schemas.openxmlformats.org/officeDocument/2006/relationships" name="Orders" sheetId="5" state="visible" r:id="rId5"/>
    <sheet xmlns:r="http://schemas.openxmlformats.org/officeDocument/2006/relationships" name="Lists" sheetId="6" state="visible" r:id="rId6"/>
  </sheets>
  <definedNames>
    <definedName name="_xlnm.Print_Titles" localSheetId="3">'Handover'!$5:$5</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i val="1"/>
      <color rgb="005E5468"/>
      <sz val="10"/>
    </font>
    <font>
      <name val="Arial"/>
      <b val="1"/>
      <color rgb="005E5468"/>
      <sz val="9"/>
    </font>
  </fonts>
  <fills count="10">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FFFFFF"/>
      </patternFill>
    </fill>
    <fill>
      <patternFill patternType="solid">
        <fgColor rgb="00D9D3E0"/>
      </patternFill>
    </fill>
    <fill>
      <patternFill patternType="solid">
        <fgColor rgb="007A4A00"/>
      </patternFill>
    </fill>
    <fill>
      <patternFill patternType="solid">
        <fgColor rgb="005E5468"/>
      </patternFill>
    </fill>
  </fills>
  <borders count="6">
    <border>
      <left/>
      <right/>
      <top/>
      <bottom/>
      <diagonal/>
    </border>
    <border>
      <left style="thin">
        <color rgb="00C9C1D3"/>
      </left>
      <right style="thin">
        <color rgb="00C9C1D3"/>
      </right>
      <top style="thin">
        <color rgb="00C9C1D3"/>
      </top>
      <bottom style="thin">
        <color rgb="00C9C1D3"/>
      </bottom>
    </border>
    <border>
      <left/>
      <right/>
      <top style="thin">
        <color rgb="00C9C1D3"/>
      </top>
      <bottom/>
      <diagonal/>
    </border>
    <border>
      <left/>
      <right style="thin">
        <color rgb="00C9C1D3"/>
      </right>
      <top style="thin">
        <color rgb="00C9C1D3"/>
      </top>
      <bottom/>
      <diagonal/>
    </border>
    <border>
      <left/>
      <right/>
      <top style="thin">
        <color rgb="00C9C1D3"/>
      </top>
      <bottom style="thin">
        <color rgb="00C9C1D3"/>
      </bottom>
      <diagonal/>
    </border>
    <border>
      <left/>
      <right style="thin">
        <color rgb="00C9C1D3"/>
      </right>
      <top style="thin">
        <color rgb="00C9C1D3"/>
      </top>
      <bottom style="thin">
        <color rgb="00C9C1D3"/>
      </bottom>
      <diagonal/>
    </border>
  </borders>
  <cellStyleXfs count="1">
    <xf numFmtId="0" fontId="0" fillId="0" borderId="0"/>
  </cellStyleXfs>
  <cellXfs count="4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11" fillId="3" borderId="1" pivotButton="0" quotePrefix="0" xfId="0"/>
    <xf numFmtId="0" fontId="11" fillId="3" borderId="1" applyAlignment="1" pivotButton="0" quotePrefix="0" xfId="0">
      <alignment horizontal="center" wrapText="1"/>
    </xf>
    <xf numFmtId="0" fontId="6" fillId="4" borderId="1" applyAlignment="1" pivotButton="0" quotePrefix="0" xfId="0">
      <alignment horizontal="center" wrapText="1"/>
    </xf>
    <xf numFmtId="0" fontId="6" fillId="3" borderId="1" pivotButton="0" quotePrefix="0" xfId="0"/>
    <xf numFmtId="0" fontId="6" fillId="3" borderId="1" applyAlignment="1" pivotButton="0" quotePrefix="0" xfId="0">
      <alignment horizontal="center" wrapText="1"/>
    </xf>
    <xf numFmtId="0" fontId="5" fillId="4" borderId="1" applyAlignment="1" pivotButton="0" quotePrefix="0" xfId="0">
      <alignment horizontal="center" wrapText="1"/>
    </xf>
    <xf numFmtId="0" fontId="12" fillId="0" borderId="0" applyAlignment="1" pivotButton="0" quotePrefix="0" xfId="0">
      <alignment horizontal="center"/>
    </xf>
    <xf numFmtId="0" fontId="5" fillId="0" borderId="1" pivotButton="0" quotePrefix="0" xfId="0"/>
    <xf numFmtId="0" fontId="11" fillId="3" borderId="1" applyAlignment="1" pivotButton="0" quotePrefix="0" xfId="0">
      <alignment horizontal="center"/>
    </xf>
    <xf numFmtId="0" fontId="6" fillId="4" borderId="1" pivotButton="0" quotePrefix="0" xfId="0"/>
    <xf numFmtId="0" fontId="6" fillId="4" borderId="1" applyAlignment="1" pivotButton="0" quotePrefix="0" xfId="0">
      <alignment horizontal="center"/>
    </xf>
    <xf numFmtId="0" fontId="0" fillId="0" borderId="1" pivotButton="0" quotePrefix="0" xfId="0"/>
    <xf numFmtId="0" fontId="5" fillId="4" borderId="1" applyAlignment="1" pivotButton="0" quotePrefix="0" xfId="0">
      <alignment horizontal="center"/>
    </xf>
    <xf numFmtId="4" fontId="6" fillId="4" borderId="1" applyAlignment="1" pivotButton="0" quotePrefix="0" xfId="0">
      <alignment horizontal="center"/>
    </xf>
    <xf numFmtId="4" fontId="5" fillId="4" borderId="1" applyAlignment="1" pivotButton="0" quotePrefix="0" xfId="0">
      <alignment horizontal="center"/>
    </xf>
    <xf numFmtId="0" fontId="5" fillId="0" borderId="0" pivotButton="0" quotePrefix="0" xfId="0"/>
    <xf numFmtId="0" fontId="0" fillId="0" borderId="4" pivotButton="0" quotePrefix="0" xfId="0"/>
    <xf numFmtId="0" fontId="0" fillId="0" borderId="5" pivotButton="0" quotePrefix="0" xfId="0"/>
    <xf numFmtId="0" fontId="6" fillId="6" borderId="1" pivotButton="0" quotePrefix="0" xfId="0"/>
    <xf numFmtId="0" fontId="3" fillId="7" borderId="1" applyAlignment="1" pivotButton="0" quotePrefix="0" xfId="0">
      <alignment vertical="center" wrapText="1"/>
    </xf>
    <xf numFmtId="0" fontId="3" fillId="8" borderId="1" applyAlignment="1" pivotButton="0" quotePrefix="0" xfId="0">
      <alignment vertical="center" wrapText="1"/>
    </xf>
    <xf numFmtId="0" fontId="3" fillId="9" borderId="1" applyAlignment="1" pivotButton="0" quotePrefix="0" xfId="0">
      <alignment vertical="center" wrapText="1"/>
    </xf>
    <xf numFmtId="0" fontId="11" fillId="0" borderId="0" pivotButton="0" quotePrefix="0" xfId="0"/>
    <xf numFmtId="0" fontId="0" fillId="7" borderId="0" pivotButton="0" quotePrefix="0" xfId="0"/>
    <xf numFmtId="0" fontId="10" fillId="4" borderId="1" pivotButton="0" quotePrefix="0" xfId="0"/>
    <xf numFmtId="0" fontId="6" fillId="0" borderId="1" pivotButton="0" quotePrefix="0" xfId="0"/>
    <xf numFmtId="0" fontId="6" fillId="3"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I5" authorId="0" shapeId="0">
      <text>
        <t>Batch size divided by the most anyone can order (B16), rounded down. A response limit this low fills up before the batch can run out, even if everyone orders the most.</t>
      </text>
    </comment>
    <comment ref="B16" authorId="0" shapeId="0">
      <text>
        <t>The Max you set on the How many? question. The 4 here is an EXAMPLE.</t>
      </text>
    </comment>
  </commentList>
</comments>
</file>

<file path=xl/comments/comment2.xml><?xml version="1.0" encoding="utf-8"?>
<comments xmlns="http://schemas.openxmlformats.org/spreadsheetml/2006/main">
  <authors>
    <author>HornetForms</author>
  </authors>
  <commentList>
    <comment ref="B2" authorId="0" shapeId="0">
      <text>
        <t>Type the batch name and pickup day if you want them on the printout.</t>
      </text>
    </comment>
    <comment ref="J5" authorId="0" shapeId="0">
      <text>
        <t>Left empty on purpose: tick it on paper as orders go out.</t>
      </text>
    </comment>
  </commentList>
</comments>
</file>

<file path=xl/comments/comment3.xml><?xml version="1.0" encoding="utf-8"?>
<comments xmlns="http://schemas.openxmlformats.org/spreadsheetml/2006/main">
  <authors>
    <author>HornetForms</author>
  </authors>
  <commentList>
    <comment ref="A1" authorId="0" shapeId="0">
      <text>
        <t>Paste your HornetForms CSV here, starting at this cell, headers included. Use the CSV export from the Responses page: it carries the payment columns. Rows 2 to 11 are EXAMPLE data: clear A2 to AD11 first.</t>
      </text>
    </comment>
    <comment ref="AB1" authorId="0" shapeId="0">
      <text>
        <t>Type Y when someone cancels. The order leaves the batch counts and the handover list. Refund it in your Stripe Dashboard, then export again so the Money tab updates.</t>
      </text>
    </comment>
    <comment ref="AC1" authorId="0" shapeId="0">
      <text>
        <t>Type Y when the order is picked up or delivered.</t>
      </text>
    </comment>
    <comment ref="AF1" authorId="0" shapeId="0">
      <text>
        <t>Grey columns are worked out for you. Please do not type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Pre-order tracker</t>
        </is>
      </c>
    </row>
    <row r="3">
      <c r="B3" s="2" t="inlineStr">
        <is>
          <t>Items spoken for against each batch, money by payment status and a handover list, from one CSV export. Works in Excel and Google Sheets.</t>
        </is>
      </c>
    </row>
    <row r="5">
      <c r="B5" s="3" t="inlineStr">
        <is>
          <t>Step</t>
        </is>
      </c>
      <c r="C5" s="3" t="inlineStr">
        <is>
          <t>What to do</t>
        </is>
      </c>
      <c r="D5" s="3" t="inlineStr">
        <is>
          <t>How</t>
        </is>
      </c>
    </row>
    <row r="6" ht="51" customHeight="1">
      <c r="B6" s="4" t="n">
        <v>1</v>
      </c>
      <c r="C6" s="5" t="inlineStr">
        <is>
          <t>Export your pre-orders</t>
        </is>
      </c>
      <c r="D6" s="6" t="inlineStr">
        <is>
          <t>In HornetForms, open the form's Responses page and download the CSV. Use the CSV: it carries the payment columns (Payment status, Payment amount, Refunded amount and more).</t>
        </is>
      </c>
    </row>
    <row r="7" ht="51" customHeight="1">
      <c r="B7" s="4" t="n">
        <v>2</v>
      </c>
      <c r="C7" s="5" t="inlineStr">
        <is>
          <t>Put them on the Orders tab</t>
        </is>
      </c>
      <c r="D7" s="6" t="inlineStr">
        <is>
          <t>First clear the example: select A2 to AD11 on Orders and press Delete. Then click A1 and paste your CSV, headers included. Paste a fresh export over the old one as new orders come in.</t>
        </is>
      </c>
    </row>
    <row r="8" ht="51" customHeight="1">
      <c r="B8" s="4" t="n">
        <v>3</v>
      </c>
      <c r="C8" s="5" t="inlineStr">
        <is>
          <t>Type your products and batch sizes</t>
        </is>
      </c>
      <c r="D8" s="6" t="inlineStr">
        <is>
          <t>On Batch, type each product exactly as it appears on the form and how many you can make. Type the Max of your How many? question in B16. The products, sizes and the 4 there are examples.</t>
        </is>
      </c>
    </row>
    <row r="9" ht="51" customHeight="1">
      <c r="B9" s="4" t="n">
        <v>4</v>
      </c>
      <c r="C9" s="5" t="inlineStr">
        <is>
          <t>Read the tabs</t>
        </is>
      </c>
      <c r="D9" s="6" t="inlineStr">
        <is>
          <t>Batch shows items spoken for and items left per product, and items by option. Money counts payments by status. Handover is a sorted list of orders you can print for pickup day.</t>
        </is>
      </c>
    </row>
    <row r="10" ht="44" customHeight="1">
      <c r="B10" s="4" t="n">
        <v>5</v>
      </c>
      <c r="C10" s="5" t="inlineStr">
        <is>
          <t>Mark what happens</t>
        </is>
      </c>
      <c r="D10" s="6" t="inlineStr">
        <is>
          <t>On Orders, type Y in Fulfilled when an order is picked up or delivered, and Y in Cancelled when someone cancels.</t>
        </is>
      </c>
    </row>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34" customHeight="1">
      <c r="C18" s="12" t="inlineStr">
        <is>
          <t>Orders waiting on payment hold their items, the same way a pending payment holds a place under the form's response limit. On the Lists tab you choose which payment statuses hold a place and which count as collected.</t>
        </is>
      </c>
    </row>
    <row r="19" ht="28" customHeight="1">
      <c r="C19" s="12" t="inlineStr">
        <is>
          <t>Money counts what people paid, before Stripe's processing fees. Your fees are in your Stripe account, not here.</t>
        </is>
      </c>
    </row>
    <row r="20" ht="34" customHeight="1">
      <c r="C20" s="12" t="inlineStr">
        <is>
          <t>The sheet finds columns by their header names, so it still works if your columns are in another order. Renamed a question? Update its name on the Lists tab.</t>
        </is>
      </c>
    </row>
    <row r="21" ht="34" customHeight="1">
      <c r="C21" s="12" t="inlineStr">
        <is>
          <t>Do not sort or delete rows on Orders: your yellow cells line up with the pasted rows. Paste a fresh export over the old one instead.</t>
        </is>
      </c>
    </row>
    <row r="22" ht="28" customHeight="1">
      <c r="C22" s="12" t="inlineStr">
        <is>
          <t>There is room for 500 orders and 26 export columns. The handover list shows up to 150 orders.</t>
        </is>
      </c>
    </row>
    <row r="23" ht="34" customHeight="1">
      <c r="C23" s="12" t="inlineStr">
        <is>
          <t>Taking orders on paper too? The pre-order-tracker.csv file has the same columns as a plain list you can fill in by hand.</t>
        </is>
      </c>
    </row>
    <row r="24" ht="28" customHeight="1">
      <c r="C24" s="12" t="inlineStr">
        <is>
          <t>Keep this file where only your team can open it. It holds names, email addresses and delivery addresses.</t>
        </is>
      </c>
    </row>
    <row r="26">
      <c r="B26" s="7" t="inlineStr">
        <is>
          <t>Example data</t>
        </is>
      </c>
    </row>
    <row r="27" ht="32" customHeight="1">
      <c r="C27" s="13" t="inlineStr">
        <is>
          <t>Rows 2 to 11 on Orders are EXAMPLE data with invented people, and the products, batch sizes and the most per order on Batch are examples too. Clear them before you add your own.</t>
        </is>
      </c>
    </row>
    <row r="29">
      <c r="C29" s="14" t="inlineStr">
        <is>
          <t>Made by HornetForms, hornetforms.com</t>
        </is>
      </c>
    </row>
  </sheetData>
  <mergeCells count="8">
    <mergeCell ref="C20:D20"/>
    <mergeCell ref="C21:D21"/>
    <mergeCell ref="C24:D24"/>
    <mergeCell ref="C27:D27"/>
    <mergeCell ref="C19:D19"/>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I25"/>
  <sheetViews>
    <sheetView workbookViewId="0">
      <selection activeCell="A1" sqref="A1"/>
    </sheetView>
  </sheetViews>
  <sheetFormatPr baseColWidth="8" defaultRowHeight="15"/>
  <cols>
    <col width="44" customWidth="1" min="1" max="1"/>
    <col width="14" customWidth="1" min="2" max="2"/>
    <col width="10" customWidth="1" min="3" max="3"/>
    <col width="22" customWidth="1" min="4" max="4"/>
    <col width="14" customWidth="1" min="5" max="5"/>
    <col width="14" customWidth="1" min="6" max="6"/>
    <col width="10" customWidth="1" min="7" max="7"/>
    <col width="16" customWidth="1" min="8" max="8"/>
    <col width="22" customWidth="1" min="9" max="9"/>
  </cols>
  <sheetData>
    <row r="1">
      <c r="A1" s="15" t="inlineStr">
        <is>
          <t>Batch: how much is spoken for?</t>
        </is>
      </c>
    </row>
    <row r="2">
      <c r="A2" s="16" t="inlineStr">
        <is>
          <t>Type each product and its batch size in the yellow cells. Items count the answer to "How many?". Orders waiting on payment hold their items until the payment expires (you can change that on the Lists tab).</t>
        </is>
      </c>
    </row>
    <row r="3">
      <c r="A3" s="17">
        <f>IF(COUNTIF(Orders!$A$2:$A$501,"EXAMPLE*")&gt;0,"You are looking at EXAMPLE data. Clear the example rows on Orders and the example products below, then add your own.","")</f>
        <v/>
      </c>
    </row>
    <row r="5" ht="46" customHeight="1">
      <c r="A5" s="3" t="inlineStr">
        <is>
          <t>Product (as on the form)</t>
        </is>
      </c>
      <c r="B5" s="3" t="inlineStr">
        <is>
          <t>Batch size (items)</t>
        </is>
      </c>
      <c r="C5" s="3" t="inlineStr">
        <is>
          <t>Orders</t>
        </is>
      </c>
      <c r="D5" s="3" t="inlineStr">
        <is>
          <t>Items holding a place</t>
        </is>
      </c>
      <c r="E5" s="3" t="inlineStr">
        <is>
          <t>Items paid</t>
        </is>
      </c>
      <c r="F5" s="3" t="inlineStr">
        <is>
          <t>Items waiting on payment</t>
        </is>
      </c>
      <c r="G5" s="3" t="inlineStr">
        <is>
          <t>Items left</t>
        </is>
      </c>
      <c r="H5" s="3" t="inlineStr">
        <is>
          <t>Status</t>
        </is>
      </c>
      <c r="I5" s="3" t="inlineStr">
        <is>
          <t>Orders that fit if everyone orders the most</t>
        </is>
      </c>
    </row>
    <row r="6">
      <c r="A6" s="18" t="inlineStr">
        <is>
          <t>Sourdough loaf</t>
        </is>
      </c>
      <c r="B6" s="19" t="n">
        <v>40</v>
      </c>
      <c r="C6" s="20">
        <f>IF(A6="","",SUMPRODUCT((Orders!$AG$2:$AG$501=TRIM(A6))*Orders!$AL$2:$AL$501))</f>
        <v/>
      </c>
      <c r="D6" s="20">
        <f>IF(A6="","",SUMPRODUCT((Orders!$AG$2:$AG$501=TRIM(A6))*Orders!$AM$2:$AM$501))</f>
        <v/>
      </c>
      <c r="E6" s="20">
        <f>IF(A6="","",SUMPRODUCT((Orders!$AG$2:$AG$501=TRIM(A6))*Orders!$AO$2:$AO$501))</f>
        <v/>
      </c>
      <c r="F6" s="20">
        <f>IF(A6="","",D6-E6)</f>
        <v/>
      </c>
      <c r="G6" s="20">
        <f>IF(OR(A6="",NOT(ISNUMBER(B6))),"",B6-D6)</f>
        <v/>
      </c>
      <c r="H6" s="20">
        <f>IF(A6="","",IF(NOT(ISNUMBER(B6)),"Type a batch size",IF(G6&lt;0,"Over by "&amp;(-G6),IF(G6=0,"Full","Open: "&amp;G6&amp;" left"))))</f>
        <v/>
      </c>
      <c r="I6" s="20">
        <f>IF(OR(A6="",NOT(ISNUMBER(B6)),NOT(ISNUMBER($B$16)),$B$16&lt;=0),"",INT(B6/$B$16))</f>
        <v/>
      </c>
    </row>
    <row r="7">
      <c r="A7" s="18" t="inlineStr">
        <is>
          <t>Box of 6 cinnamon rolls</t>
        </is>
      </c>
      <c r="B7" s="19" t="n">
        <v>15</v>
      </c>
      <c r="C7" s="20">
        <f>IF(A7="","",SUMPRODUCT((Orders!$AG$2:$AG$501=TRIM(A7))*Orders!$AL$2:$AL$501))</f>
        <v/>
      </c>
      <c r="D7" s="20">
        <f>IF(A7="","",SUMPRODUCT((Orders!$AG$2:$AG$501=TRIM(A7))*Orders!$AM$2:$AM$501))</f>
        <v/>
      </c>
      <c r="E7" s="20">
        <f>IF(A7="","",SUMPRODUCT((Orders!$AG$2:$AG$501=TRIM(A7))*Orders!$AO$2:$AO$501))</f>
        <v/>
      </c>
      <c r="F7" s="20">
        <f>IF(A7="","",D7-E7)</f>
        <v/>
      </c>
      <c r="G7" s="20">
        <f>IF(OR(A7="",NOT(ISNUMBER(B7))),"",B7-D7)</f>
        <v/>
      </c>
      <c r="H7" s="20">
        <f>IF(A7="","",IF(NOT(ISNUMBER(B7)),"Type a batch size",IF(G7&lt;0,"Over by "&amp;(-G7),IF(G7=0,"Full","Open: "&amp;G7&amp;" left"))))</f>
        <v/>
      </c>
      <c r="I7" s="20">
        <f>IF(OR(A7="",NOT(ISNUMBER(B7)),NOT(ISNUMBER($B$16)),$B$16&lt;=0),"",INT(B7/$B$16))</f>
        <v/>
      </c>
    </row>
    <row r="8">
      <c r="A8" s="21" t="n"/>
      <c r="B8" s="22" t="n"/>
      <c r="C8" s="20">
        <f>IF(A8="","",SUMPRODUCT((Orders!$AG$2:$AG$501=TRIM(A8))*Orders!$AL$2:$AL$501))</f>
        <v/>
      </c>
      <c r="D8" s="20">
        <f>IF(A8="","",SUMPRODUCT((Orders!$AG$2:$AG$501=TRIM(A8))*Orders!$AM$2:$AM$501))</f>
        <v/>
      </c>
      <c r="E8" s="20">
        <f>IF(A8="","",SUMPRODUCT((Orders!$AG$2:$AG$501=TRIM(A8))*Orders!$AO$2:$AO$501))</f>
        <v/>
      </c>
      <c r="F8" s="20">
        <f>IF(A8="","",D8-E8)</f>
        <v/>
      </c>
      <c r="G8" s="20">
        <f>IF(OR(A8="",NOT(ISNUMBER(B8))),"",B8-D8)</f>
        <v/>
      </c>
      <c r="H8" s="20">
        <f>IF(A8="","",IF(NOT(ISNUMBER(B8)),"Type a batch size",IF(G8&lt;0,"Over by "&amp;(-G8),IF(G8=0,"Full","Open: "&amp;G8&amp;" left"))))</f>
        <v/>
      </c>
      <c r="I8" s="20">
        <f>IF(OR(A8="",NOT(ISNUMBER(B8)),NOT(ISNUMBER($B$16)),$B$16&lt;=0),"",INT(B8/$B$16))</f>
        <v/>
      </c>
    </row>
    <row r="9">
      <c r="A9" s="21" t="n"/>
      <c r="B9" s="22" t="n"/>
      <c r="C9" s="20">
        <f>IF(A9="","",SUMPRODUCT((Orders!$AG$2:$AG$501=TRIM(A9))*Orders!$AL$2:$AL$501))</f>
        <v/>
      </c>
      <c r="D9" s="20">
        <f>IF(A9="","",SUMPRODUCT((Orders!$AG$2:$AG$501=TRIM(A9))*Orders!$AM$2:$AM$501))</f>
        <v/>
      </c>
      <c r="E9" s="20">
        <f>IF(A9="","",SUMPRODUCT((Orders!$AG$2:$AG$501=TRIM(A9))*Orders!$AO$2:$AO$501))</f>
        <v/>
      </c>
      <c r="F9" s="20">
        <f>IF(A9="","",D9-E9)</f>
        <v/>
      </c>
      <c r="G9" s="20">
        <f>IF(OR(A9="",NOT(ISNUMBER(B9))),"",B9-D9)</f>
        <v/>
      </c>
      <c r="H9" s="20">
        <f>IF(A9="","",IF(NOT(ISNUMBER(B9)),"Type a batch size",IF(G9&lt;0,"Over by "&amp;(-G9),IF(G9=0,"Full","Open: "&amp;G9&amp;" left"))))</f>
        <v/>
      </c>
      <c r="I9" s="20">
        <f>IF(OR(A9="",NOT(ISNUMBER(B9)),NOT(ISNUMBER($B$16)),$B$16&lt;=0),"",INT(B9/$B$16))</f>
        <v/>
      </c>
    </row>
    <row r="10">
      <c r="A10" s="21" t="n"/>
      <c r="B10" s="22" t="n"/>
      <c r="C10" s="20">
        <f>IF(A10="","",SUMPRODUCT((Orders!$AG$2:$AG$501=TRIM(A10))*Orders!$AL$2:$AL$501))</f>
        <v/>
      </c>
      <c r="D10" s="20">
        <f>IF(A10="","",SUMPRODUCT((Orders!$AG$2:$AG$501=TRIM(A10))*Orders!$AM$2:$AM$501))</f>
        <v/>
      </c>
      <c r="E10" s="20">
        <f>IF(A10="","",SUMPRODUCT((Orders!$AG$2:$AG$501=TRIM(A10))*Orders!$AO$2:$AO$501))</f>
        <v/>
      </c>
      <c r="F10" s="20">
        <f>IF(A10="","",D10-E10)</f>
        <v/>
      </c>
      <c r="G10" s="20">
        <f>IF(OR(A10="",NOT(ISNUMBER(B10))),"",B10-D10)</f>
        <v/>
      </c>
      <c r="H10" s="20">
        <f>IF(A10="","",IF(NOT(ISNUMBER(B10)),"Type a batch size",IF(G10&lt;0,"Over by "&amp;(-G10),IF(G10=0,"Full","Open: "&amp;G10&amp;" left"))))</f>
        <v/>
      </c>
      <c r="I10" s="20">
        <f>IF(OR(A10="",NOT(ISNUMBER(B10)),NOT(ISNUMBER($B$16)),$B$16&lt;=0),"",INT(B10/$B$16))</f>
        <v/>
      </c>
    </row>
    <row r="11">
      <c r="A11" s="21" t="n"/>
      <c r="B11" s="22" t="n"/>
      <c r="C11" s="20">
        <f>IF(A11="","",SUMPRODUCT((Orders!$AG$2:$AG$501=TRIM(A11))*Orders!$AL$2:$AL$501))</f>
        <v/>
      </c>
      <c r="D11" s="20">
        <f>IF(A11="","",SUMPRODUCT((Orders!$AG$2:$AG$501=TRIM(A11))*Orders!$AM$2:$AM$501))</f>
        <v/>
      </c>
      <c r="E11" s="20">
        <f>IF(A11="","",SUMPRODUCT((Orders!$AG$2:$AG$501=TRIM(A11))*Orders!$AO$2:$AO$501))</f>
        <v/>
      </c>
      <c r="F11" s="20">
        <f>IF(A11="","",D11-E11)</f>
        <v/>
      </c>
      <c r="G11" s="20">
        <f>IF(OR(A11="",NOT(ISNUMBER(B11))),"",B11-D11)</f>
        <v/>
      </c>
      <c r="H11" s="20">
        <f>IF(A11="","",IF(NOT(ISNUMBER(B11)),"Type a batch size",IF(G11&lt;0,"Over by "&amp;(-G11),IF(G11=0,"Full","Open: "&amp;G11&amp;" left"))))</f>
        <v/>
      </c>
      <c r="I11" s="20">
        <f>IF(OR(A11="",NOT(ISNUMBER(B11)),NOT(ISNUMBER($B$16)),$B$16&lt;=0),"",INT(B11/$B$16))</f>
        <v/>
      </c>
    </row>
    <row r="12">
      <c r="A12" s="10" t="inlineStr">
        <is>
          <t>All products</t>
        </is>
      </c>
      <c r="B12" s="23">
        <f>SUM(B6:B11)</f>
        <v/>
      </c>
      <c r="C12" s="23">
        <f>SUM(C6:C11)</f>
        <v/>
      </c>
      <c r="D12" s="23">
        <f>SUM(D6:D11)</f>
        <v/>
      </c>
      <c r="E12" s="23">
        <f>SUM(E6:E11)</f>
        <v/>
      </c>
      <c r="F12" s="23">
        <f>SUM(F6:F11)</f>
        <v/>
      </c>
      <c r="G12" s="23">
        <f>SUM(G6:G11)</f>
        <v/>
      </c>
      <c r="H12" s="23" t="n"/>
      <c r="I12" s="23" t="n"/>
    </row>
    <row r="13">
      <c r="A13" s="14" t="inlineStr">
        <is>
          <t>Orders whose product is not in the list above (check the spelling)</t>
        </is>
      </c>
      <c r="C13" s="24">
        <f>SUM(Orders!$AL$2:$AL$501)-C12</f>
        <v/>
      </c>
    </row>
    <row r="15" ht="32" customHeight="1">
      <c r="A15" s="7" t="inlineStr">
        <is>
          <t>Your settings</t>
        </is>
      </c>
      <c r="D15" s="3" t="inlineStr">
        <is>
          <t>Option (as on the form)</t>
        </is>
      </c>
      <c r="E15" s="3" t="inlineStr">
        <is>
          <t>Items holding a place</t>
        </is>
      </c>
      <c r="F15" s="3" t="inlineStr">
        <is>
          <t>Items fulfilled</t>
        </is>
      </c>
    </row>
    <row r="16">
      <c r="A16" s="25" t="inlineStr">
        <is>
          <t>Most anyone can order (the Max on "How many?")</t>
        </is>
      </c>
      <c r="B16" s="26" t="n">
        <v>4</v>
      </c>
      <c r="D16" s="27">
        <f>IF(TRIM(Lists!E2)="","",TRIM(Lists!E2))</f>
        <v/>
      </c>
      <c r="E16" s="28">
        <f>IF(D16="","",SUMPRODUCT((Orders!$AH$2:$AH$501=D16)*Orders!$AM$2:$AM$501))</f>
        <v/>
      </c>
      <c r="F16" s="28">
        <f>IF(D16="","",SUMPRODUCT((Orders!$AH$2:$AH$501=D16)*Orders!$AM$2:$AM$501*Orders!$AW$2:$AW$501))</f>
        <v/>
      </c>
    </row>
    <row r="17">
      <c r="A17" s="29" t="inlineStr">
        <is>
          <t>Orders holding a place</t>
        </is>
      </c>
      <c r="B17" s="30">
        <f>SUM(Orders!$AL$2:$AL$501)</f>
        <v/>
      </c>
      <c r="D17" s="27">
        <f>IF(TRIM(Lists!E3)="","",TRIM(Lists!E3))</f>
        <v/>
      </c>
      <c r="E17" s="28">
        <f>IF(D17="","",SUMPRODUCT((Orders!$AH$2:$AH$501=D17)*Orders!$AM$2:$AM$501))</f>
        <v/>
      </c>
      <c r="F17" s="28">
        <f>IF(D17="","",SUMPRODUCT((Orders!$AH$2:$AH$501=D17)*Orders!$AM$2:$AM$501*Orders!$AW$2:$AW$501))</f>
        <v/>
      </c>
    </row>
    <row r="18">
      <c r="A18" s="29" t="inlineStr">
        <is>
          <t>Orders waiting on payment</t>
        </is>
      </c>
      <c r="B18" s="30">
        <f>SUMPRODUCT((Orders!$AK$2:$AK$501="Awaiting payment")*Orders!$AI$2:$AI$501)</f>
        <v/>
      </c>
      <c r="D18" s="27">
        <f>IF(TRIM(Lists!E4)="","",TRIM(Lists!E4))</f>
        <v/>
      </c>
      <c r="E18" s="28">
        <f>IF(D18="","",SUMPRODUCT((Orders!$AH$2:$AH$501=D18)*Orders!$AM$2:$AM$501))</f>
        <v/>
      </c>
      <c r="F18" s="28">
        <f>IF(D18="","",SUMPRODUCT((Orders!$AH$2:$AH$501=D18)*Orders!$AM$2:$AM$501*Orders!$AW$2:$AW$501))</f>
        <v/>
      </c>
    </row>
    <row r="19">
      <c r="A19" s="29" t="inlineStr">
        <is>
          <t>Average items per order</t>
        </is>
      </c>
      <c r="B19" s="30">
        <f>IF(B17=0,"",ROUND(SUM(Orders!$AM$2:$AM$501)/B17,1))</f>
        <v/>
      </c>
      <c r="D19" s="27">
        <f>IF(TRIM(Lists!E5)="","",TRIM(Lists!E5))</f>
        <v/>
      </c>
      <c r="E19" s="28">
        <f>IF(D19="","",SUMPRODUCT((Orders!$AH$2:$AH$501=D19)*Orders!$AM$2:$AM$501))</f>
        <v/>
      </c>
      <c r="F19" s="28">
        <f>IF(D19="","",SUMPRODUCT((Orders!$AH$2:$AH$501=D19)*Orders!$AM$2:$AM$501*Orders!$AW$2:$AW$501))</f>
        <v/>
      </c>
    </row>
    <row r="20">
      <c r="A20" s="29" t="inlineStr">
        <is>
          <t>Orders fulfilled</t>
        </is>
      </c>
      <c r="B20" s="30">
        <f>SUM(Orders!$AW$2:$AW$501)</f>
        <v/>
      </c>
      <c r="D20" s="27">
        <f>IF(TRIM(Lists!E6)="","",TRIM(Lists!E6))</f>
        <v/>
      </c>
      <c r="E20" s="28">
        <f>IF(D20="","",SUMPRODUCT((Orders!$AH$2:$AH$501=D20)*Orders!$AM$2:$AM$501))</f>
        <v/>
      </c>
      <c r="F20" s="28">
        <f>IF(D20="","",SUMPRODUCT((Orders!$AH$2:$AH$501=D20)*Orders!$AM$2:$AM$501*Orders!$AW$2:$AW$501))</f>
        <v/>
      </c>
    </row>
    <row r="21">
      <c r="A21" s="29" t="inlineStr">
        <is>
          <t>Orders still to hand over</t>
        </is>
      </c>
      <c r="B21" s="30">
        <f>B17-B20</f>
        <v/>
      </c>
      <c r="D21" s="27">
        <f>IF(TRIM(Lists!E7)="","",TRIM(Lists!E7))</f>
        <v/>
      </c>
      <c r="E21" s="28">
        <f>IF(D21="","",SUMPRODUCT((Orders!$AH$2:$AH$501=D21)*Orders!$AM$2:$AM$501))</f>
        <v/>
      </c>
      <c r="F21" s="28">
        <f>IF(D21="","",SUMPRODUCT((Orders!$AH$2:$AH$501=D21)*Orders!$AM$2:$AM$501*Orders!$AW$2:$AW$501))</f>
        <v/>
      </c>
    </row>
    <row r="22">
      <c r="A22" s="29" t="inlineStr">
        <is>
          <t>Deliveries still to make</t>
        </is>
      </c>
      <c r="B22" s="30">
        <f>SUMPRODUCT(Orders!$AL$2:$AL$501*(1-Orders!$AW$2:$AW$501)*(Orders!$AU$2:$AU$501=Lists!$M$3))</f>
        <v/>
      </c>
      <c r="D22" s="27">
        <f>IF(TRIM(Lists!E8)="","",TRIM(Lists!E8))</f>
        <v/>
      </c>
      <c r="E22" s="28">
        <f>IF(D22="","",SUMPRODUCT((Orders!$AH$2:$AH$501=D22)*Orders!$AM$2:$AM$501))</f>
        <v/>
      </c>
      <c r="F22" s="28">
        <f>IF(D22="","",SUMPRODUCT((Orders!$AH$2:$AH$501=D22)*Orders!$AM$2:$AM$501*Orders!$AW$2:$AW$501))</f>
        <v/>
      </c>
    </row>
    <row r="23">
      <c r="D23" s="27">
        <f>IF(TRIM(Lists!E9)="","",TRIM(Lists!E9))</f>
        <v/>
      </c>
      <c r="E23" s="28">
        <f>IF(D23="","",SUMPRODUCT((Orders!$AH$2:$AH$501=D23)*Orders!$AM$2:$AM$501))</f>
        <v/>
      </c>
      <c r="F23" s="28">
        <f>IF(D23="","",SUMPRODUCT((Orders!$AH$2:$AH$501=D23)*Orders!$AM$2:$AM$501*Orders!$AW$2:$AW$501))</f>
        <v/>
      </c>
    </row>
    <row r="25">
      <c r="A25" s="14" t="inlineStr">
        <is>
          <t>Yellow = you type or pick. Grey = worked out for you. Options are listed on the Lists tab.</t>
        </is>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E21"/>
  <sheetViews>
    <sheetView workbookViewId="0">
      <selection activeCell="A1" sqref="A1"/>
    </sheetView>
  </sheetViews>
  <sheetFormatPr baseColWidth="8" defaultRowHeight="15"/>
  <cols>
    <col width="38" customWidth="1" min="1" max="1"/>
    <col width="14" customWidth="1" min="2" max="2"/>
    <col width="14" customWidth="1" min="3" max="3"/>
    <col width="14" customWidth="1" min="4" max="4"/>
    <col width="20" customWidth="1" min="5" max="5"/>
  </cols>
  <sheetData>
    <row r="1">
      <c r="A1" s="15" t="inlineStr">
        <is>
          <t>Money: who has paid?</t>
        </is>
      </c>
    </row>
    <row r="2">
      <c r="A2" s="16" t="inlineStr">
        <is>
          <t>Counted by payment status from your CSV export. Amounts are what people paid, before Stripe's processing fees, which show in your Stripe account.</t>
        </is>
      </c>
    </row>
    <row r="3">
      <c r="A3" s="17">
        <f>IF(ISNUMBER(MATCH(Lists!$J$8,Orders!$A$1:$Z$1,0)),"","No payment columns in this export. Add a Payment block to the form, take a payment, then export the CSV again.")</f>
        <v/>
      </c>
    </row>
    <row r="5" ht="30" customHeight="1">
      <c r="A5" s="3" t="inlineStr">
        <is>
          <t>Payment status</t>
        </is>
      </c>
      <c r="B5" s="3" t="inlineStr">
        <is>
          <t>Orders</t>
        </is>
      </c>
      <c r="C5" s="3" t="inlineStr">
        <is>
          <t>Amount</t>
        </is>
      </c>
      <c r="D5" s="3" t="inlineStr">
        <is>
          <t>Refunded</t>
        </is>
      </c>
      <c r="E5" s="3" t="inlineStr">
        <is>
          <t>Counts as collected?</t>
        </is>
      </c>
    </row>
    <row r="6">
      <c r="A6" s="27">
        <f>Lists!A2</f>
        <v/>
      </c>
      <c r="B6" s="28">
        <f>SUMPRODUCT((Orders!$AK$2:$AK$501=A6)*(LEN(Orders!$AF$2:$AF$501)&gt;0))</f>
        <v/>
      </c>
      <c r="C6" s="31">
        <f>SUMPRODUCT((Orders!$AK$2:$AK$501=A6)*Orders!$AP$2:$AP$501)</f>
        <v/>
      </c>
      <c r="D6" s="31">
        <f>SUMPRODUCT((Orders!$AK$2:$AK$501=A6)*Orders!$AQ$2:$AQ$501)</f>
        <v/>
      </c>
      <c r="E6" s="28">
        <f>Lists!C2</f>
        <v/>
      </c>
    </row>
    <row r="7">
      <c r="A7" s="27">
        <f>Lists!A3</f>
        <v/>
      </c>
      <c r="B7" s="28">
        <f>SUMPRODUCT((Orders!$AK$2:$AK$501=A7)*(LEN(Orders!$AF$2:$AF$501)&gt;0))</f>
        <v/>
      </c>
      <c r="C7" s="31">
        <f>SUMPRODUCT((Orders!$AK$2:$AK$501=A7)*Orders!$AP$2:$AP$501)</f>
        <v/>
      </c>
      <c r="D7" s="31">
        <f>SUMPRODUCT((Orders!$AK$2:$AK$501=A7)*Orders!$AQ$2:$AQ$501)</f>
        <v/>
      </c>
      <c r="E7" s="28">
        <f>Lists!C3</f>
        <v/>
      </c>
    </row>
    <row r="8">
      <c r="A8" s="27">
        <f>Lists!A4</f>
        <v/>
      </c>
      <c r="B8" s="28">
        <f>SUMPRODUCT((Orders!$AK$2:$AK$501=A8)*(LEN(Orders!$AF$2:$AF$501)&gt;0))</f>
        <v/>
      </c>
      <c r="C8" s="31">
        <f>SUMPRODUCT((Orders!$AK$2:$AK$501=A8)*Orders!$AP$2:$AP$501)</f>
        <v/>
      </c>
      <c r="D8" s="31">
        <f>SUMPRODUCT((Orders!$AK$2:$AK$501=A8)*Orders!$AQ$2:$AQ$501)</f>
        <v/>
      </c>
      <c r="E8" s="28">
        <f>Lists!C4</f>
        <v/>
      </c>
    </row>
    <row r="9">
      <c r="A9" s="27">
        <f>Lists!A5</f>
        <v/>
      </c>
      <c r="B9" s="28">
        <f>SUMPRODUCT((Orders!$AK$2:$AK$501=A9)*(LEN(Orders!$AF$2:$AF$501)&gt;0))</f>
        <v/>
      </c>
      <c r="C9" s="31">
        <f>SUMPRODUCT((Orders!$AK$2:$AK$501=A9)*Orders!$AP$2:$AP$501)</f>
        <v/>
      </c>
      <c r="D9" s="31">
        <f>SUMPRODUCT((Orders!$AK$2:$AK$501=A9)*Orders!$AQ$2:$AQ$501)</f>
        <v/>
      </c>
      <c r="E9" s="28">
        <f>Lists!C5</f>
        <v/>
      </c>
    </row>
    <row r="10">
      <c r="A10" s="27">
        <f>Lists!A6</f>
        <v/>
      </c>
      <c r="B10" s="28">
        <f>SUMPRODUCT((Orders!$AK$2:$AK$501=A10)*(LEN(Orders!$AF$2:$AF$501)&gt;0))</f>
        <v/>
      </c>
      <c r="C10" s="31">
        <f>SUMPRODUCT((Orders!$AK$2:$AK$501=A10)*Orders!$AP$2:$AP$501)</f>
        <v/>
      </c>
      <c r="D10" s="31">
        <f>SUMPRODUCT((Orders!$AK$2:$AK$501=A10)*Orders!$AQ$2:$AQ$501)</f>
        <v/>
      </c>
      <c r="E10" s="28">
        <f>Lists!C6</f>
        <v/>
      </c>
    </row>
    <row r="11">
      <c r="A11" s="27">
        <f>Lists!A7</f>
        <v/>
      </c>
      <c r="B11" s="28">
        <f>SUMPRODUCT((Orders!$AK$2:$AK$501=A11)*(LEN(Orders!$AF$2:$AF$501)&gt;0))</f>
        <v/>
      </c>
      <c r="C11" s="31">
        <f>SUMPRODUCT((Orders!$AK$2:$AK$501=A11)*Orders!$AP$2:$AP$501)</f>
        <v/>
      </c>
      <c r="D11" s="31">
        <f>SUMPRODUCT((Orders!$AK$2:$AK$501=A11)*Orders!$AQ$2:$AQ$501)</f>
        <v/>
      </c>
      <c r="E11" s="28">
        <f>Lists!C7</f>
        <v/>
      </c>
    </row>
    <row r="12">
      <c r="A12" s="27">
        <f>Lists!A8</f>
        <v/>
      </c>
      <c r="B12" s="28">
        <f>SUMPRODUCT((Orders!$AK$2:$AK$501=A12)*(LEN(Orders!$AF$2:$AF$501)&gt;0))</f>
        <v/>
      </c>
      <c r="C12" s="31">
        <f>SUMPRODUCT((Orders!$AK$2:$AK$501=A12)*Orders!$AP$2:$AP$501)</f>
        <v/>
      </c>
      <c r="D12" s="31">
        <f>SUMPRODUCT((Orders!$AK$2:$AK$501=A12)*Orders!$AQ$2:$AQ$501)</f>
        <v/>
      </c>
      <c r="E12" s="28">
        <f>Lists!C8</f>
        <v/>
      </c>
    </row>
    <row r="13">
      <c r="A13" s="27">
        <f>Lists!A9</f>
        <v/>
      </c>
      <c r="B13" s="28">
        <f>SUMPRODUCT((Orders!$AK$2:$AK$501=A13)*(LEN(Orders!$AF$2:$AF$501)&gt;0))</f>
        <v/>
      </c>
      <c r="C13" s="31">
        <f>SUMPRODUCT((Orders!$AK$2:$AK$501=A13)*Orders!$AP$2:$AP$501)</f>
        <v/>
      </c>
      <c r="D13" s="31">
        <f>SUMPRODUCT((Orders!$AK$2:$AK$501=A13)*Orders!$AQ$2:$AQ$501)</f>
        <v/>
      </c>
      <c r="E13" s="28">
        <f>Lists!C9</f>
        <v/>
      </c>
    </row>
    <row r="14">
      <c r="A14" s="27" t="inlineStr">
        <is>
          <t>No payment status</t>
        </is>
      </c>
      <c r="B14" s="28">
        <f>SUMPRODUCT((LEN(Orders!$AK$2:$AK$501)=0)*(LEN(Orders!$AF$2:$AF$501)&gt;0))</f>
        <v/>
      </c>
      <c r="C14" s="31" t="n"/>
      <c r="D14" s="31" t="n"/>
      <c r="E14" s="28" t="n"/>
    </row>
    <row r="15">
      <c r="A15" s="10" t="inlineStr">
        <is>
          <t>All orders</t>
        </is>
      </c>
      <c r="B15" s="30">
        <f>SUM(B6:B14)</f>
        <v/>
      </c>
      <c r="C15" s="32">
        <f>SUM(C6:C13)</f>
        <v/>
      </c>
      <c r="D15" s="32">
        <f>SUM(D6:D13)</f>
        <v/>
      </c>
      <c r="E15" s="30" t="n"/>
    </row>
    <row r="17">
      <c r="A17" s="25" t="inlineStr">
        <is>
          <t>Total collected (paid minus refunded)</t>
        </is>
      </c>
      <c r="B17" s="32">
        <f>SUM(Orders!$AR$2:$AR$501)</f>
        <v/>
      </c>
    </row>
    <row r="18">
      <c r="A18" s="25" t="inlineStr">
        <is>
          <t>Currency in your export</t>
        </is>
      </c>
      <c r="B18" s="30">
        <f>IF(COUNT(Orders!$AT$2:$AT$501)=0,"",INDEX(Orders!$AS$2:$AS$501,MIN(Orders!$AT$2:$AT$501)-1))</f>
        <v/>
      </c>
    </row>
    <row r="19">
      <c r="A19" s="25" t="inlineStr">
        <is>
          <t>Rows in another currency (should be 0)</t>
        </is>
      </c>
      <c r="B19" s="30">
        <f>IF(B18="",0,SUMPRODUCT((LEN(Orders!$AS$2:$AS$501)&gt;0)*(Orders!$AS$2:$AS$501&lt;&gt;B18)))</f>
        <v/>
      </c>
    </row>
    <row r="21">
      <c r="A21" s="14" t="inlineStr">
        <is>
          <t>Which statuses count as collected is set on the Lists tab. A cancelled order still shows here until you refund it in Stripe and export again.</t>
        </is>
      </c>
    </row>
  </sheetData>
  <pageMargins left="0.75" right="0.75" top="1" bottom="1" header="0.5" footer="0.5"/>
</worksheet>
</file>

<file path=xl/worksheets/sheet4.xml><?xml version="1.0" encoding="utf-8"?>
<worksheet xmlns="http://schemas.openxmlformats.org/spreadsheetml/2006/main">
  <sheetPr>
    <tabColor rgb="004B2E83"/>
    <outlinePr summaryBelow="1" summaryRight="1"/>
    <pageSetUpPr fitToPage="1"/>
  </sheetPr>
  <dimension ref="A1:J157"/>
  <sheetViews>
    <sheetView workbookViewId="0">
      <pane ySplit="5" topLeftCell="A6" activePane="bottomLeft" state="frozen"/>
      <selection pane="bottomLeft" activeCell="A1" sqref="A1"/>
    </sheetView>
  </sheetViews>
  <sheetFormatPr baseColWidth="8" defaultRowHeight="15"/>
  <cols>
    <col width="6" customWidth="1" min="1" max="1"/>
    <col width="24" customWidth="1" min="2" max="2"/>
    <col width="24" customWidth="1" min="3" max="3"/>
    <col width="14" customWidth="1" min="4" max="4"/>
    <col width="10" customWidth="1" min="5" max="5"/>
    <col width="18" customWidth="1" min="6" max="6"/>
    <col width="30" customWidth="1" min="7" max="7"/>
    <col width="18" customWidth="1" min="8" max="8"/>
    <col width="10" customWidth="1" min="9" max="9"/>
    <col width="8" customWidth="1" min="10" max="10"/>
  </cols>
  <sheetData>
    <row r="1">
      <c r="A1" s="15" t="inlineStr">
        <is>
          <t>Handover list</t>
        </is>
      </c>
    </row>
    <row r="2">
      <c r="A2" s="33" t="inlineStr">
        <is>
          <t>Pickup day</t>
        </is>
      </c>
      <c r="B2" s="8" t="n"/>
      <c r="C2" s="34" t="n"/>
      <c r="D2" s="35" t="n"/>
    </row>
    <row r="3">
      <c r="A3" s="17">
        <f>IF(COUNTIF(Orders!$A$2:$A$501,"EXAMPLE*")&gt;0,"You are looking at EXAMPLE data. Clear the example rows on Orders, then paste your own.","")</f>
        <v/>
      </c>
    </row>
    <row r="5">
      <c r="A5" s="3" t="inlineStr">
        <is>
          <t>#</t>
        </is>
      </c>
      <c r="B5" s="3" t="inlineStr">
        <is>
          <t>Name</t>
        </is>
      </c>
      <c r="C5" s="3" t="inlineStr">
        <is>
          <t>Product</t>
        </is>
      </c>
      <c r="D5" s="3" t="inlineStr">
        <is>
          <t>Option</t>
        </is>
      </c>
      <c r="E5" s="3" t="inlineStr">
        <is>
          <t>How many</t>
        </is>
      </c>
      <c r="F5" s="3" t="inlineStr">
        <is>
          <t>Pickup or delivery</t>
        </is>
      </c>
      <c r="G5" s="3" t="inlineStr">
        <is>
          <t>Delivery address</t>
        </is>
      </c>
      <c r="H5" s="3" t="inlineStr">
        <is>
          <t>Payment status</t>
        </is>
      </c>
      <c r="I5" s="3" t="inlineStr">
        <is>
          <t>Fulfilled</t>
        </is>
      </c>
      <c r="J5" s="3" t="inlineStr">
        <is>
          <t>Tick</t>
        </is>
      </c>
    </row>
    <row r="6">
      <c r="A6" s="27">
        <f>IF(ISNUMBER(MATCH(1,Orders!$AY$2:$AY$501,0)),1,"")</f>
        <v/>
      </c>
      <c r="B6" s="10">
        <f>IF($A6="","",INDEX(Orders!$AF$2:$AF$501,MATCH($A6,Orders!$AY$2:$AY$501,0))&amp;"")</f>
        <v/>
      </c>
      <c r="C6" s="27">
        <f>IF($A6="","",INDEX(Orders!$AG$2:$AG$501,MATCH($A6,Orders!$AY$2:$AY$501,0))&amp;"")</f>
        <v/>
      </c>
      <c r="D6" s="27">
        <f>IF($A6="","",INDEX(Orders!$AH$2:$AH$501,MATCH($A6,Orders!$AY$2:$AY$501,0))&amp;"")</f>
        <v/>
      </c>
      <c r="E6" s="27">
        <f>IF($A6="","",INDEX(Orders!$AJ$2:$AJ$501,MATCH($A6,Orders!$AY$2:$AY$501,0))&amp;"")</f>
        <v/>
      </c>
      <c r="F6" s="27">
        <f>IF($A6="","",INDEX(Orders!$AU$2:$AU$501,MATCH($A6,Orders!$AY$2:$AY$501,0))&amp;"")</f>
        <v/>
      </c>
      <c r="G6" s="27">
        <f>IF($A6="","",INDEX(Orders!$AV$2:$AV$501,MATCH($A6,Orders!$AY$2:$AY$501,0))&amp;"")</f>
        <v/>
      </c>
      <c r="H6" s="27">
        <f>IF($A6="","",INDEX(Orders!$AK$2:$AK$501,MATCH($A6,Orders!$AY$2:$AY$501,0))&amp;"")</f>
        <v/>
      </c>
      <c r="I6" s="27">
        <f>IF($A6="","",IF(INDEX(Orders!$AW$2:$AW$501,MATCH($A6,Orders!$AY$2:$AY$501,0))=1,"Yes",""))</f>
        <v/>
      </c>
      <c r="J6" s="36" t="n"/>
    </row>
    <row r="7">
      <c r="A7" s="27">
        <f>IF(ISNUMBER(MATCH(2,Orders!$AY$2:$AY$501,0)),2,"")</f>
        <v/>
      </c>
      <c r="B7" s="10">
        <f>IF($A7="","",INDEX(Orders!$AF$2:$AF$501,MATCH($A7,Orders!$AY$2:$AY$501,0))&amp;"")</f>
        <v/>
      </c>
      <c r="C7" s="27">
        <f>IF($A7="","",INDEX(Orders!$AG$2:$AG$501,MATCH($A7,Orders!$AY$2:$AY$501,0))&amp;"")</f>
        <v/>
      </c>
      <c r="D7" s="27">
        <f>IF($A7="","",INDEX(Orders!$AH$2:$AH$501,MATCH($A7,Orders!$AY$2:$AY$501,0))&amp;"")</f>
        <v/>
      </c>
      <c r="E7" s="27">
        <f>IF($A7="","",INDEX(Orders!$AJ$2:$AJ$501,MATCH($A7,Orders!$AY$2:$AY$501,0))&amp;"")</f>
        <v/>
      </c>
      <c r="F7" s="27">
        <f>IF($A7="","",INDEX(Orders!$AU$2:$AU$501,MATCH($A7,Orders!$AY$2:$AY$501,0))&amp;"")</f>
        <v/>
      </c>
      <c r="G7" s="27">
        <f>IF($A7="","",INDEX(Orders!$AV$2:$AV$501,MATCH($A7,Orders!$AY$2:$AY$501,0))&amp;"")</f>
        <v/>
      </c>
      <c r="H7" s="27">
        <f>IF($A7="","",INDEX(Orders!$AK$2:$AK$501,MATCH($A7,Orders!$AY$2:$AY$501,0))&amp;"")</f>
        <v/>
      </c>
      <c r="I7" s="27">
        <f>IF($A7="","",IF(INDEX(Orders!$AW$2:$AW$501,MATCH($A7,Orders!$AY$2:$AY$501,0))=1,"Yes",""))</f>
        <v/>
      </c>
      <c r="J7" s="36" t="n"/>
    </row>
    <row r="8">
      <c r="A8" s="27">
        <f>IF(ISNUMBER(MATCH(3,Orders!$AY$2:$AY$501,0)),3,"")</f>
        <v/>
      </c>
      <c r="B8" s="10">
        <f>IF($A8="","",INDEX(Orders!$AF$2:$AF$501,MATCH($A8,Orders!$AY$2:$AY$501,0))&amp;"")</f>
        <v/>
      </c>
      <c r="C8" s="27">
        <f>IF($A8="","",INDEX(Orders!$AG$2:$AG$501,MATCH($A8,Orders!$AY$2:$AY$501,0))&amp;"")</f>
        <v/>
      </c>
      <c r="D8" s="27">
        <f>IF($A8="","",INDEX(Orders!$AH$2:$AH$501,MATCH($A8,Orders!$AY$2:$AY$501,0))&amp;"")</f>
        <v/>
      </c>
      <c r="E8" s="27">
        <f>IF($A8="","",INDEX(Orders!$AJ$2:$AJ$501,MATCH($A8,Orders!$AY$2:$AY$501,0))&amp;"")</f>
        <v/>
      </c>
      <c r="F8" s="27">
        <f>IF($A8="","",INDEX(Orders!$AU$2:$AU$501,MATCH($A8,Orders!$AY$2:$AY$501,0))&amp;"")</f>
        <v/>
      </c>
      <c r="G8" s="27">
        <f>IF($A8="","",INDEX(Orders!$AV$2:$AV$501,MATCH($A8,Orders!$AY$2:$AY$501,0))&amp;"")</f>
        <v/>
      </c>
      <c r="H8" s="27">
        <f>IF($A8="","",INDEX(Orders!$AK$2:$AK$501,MATCH($A8,Orders!$AY$2:$AY$501,0))&amp;"")</f>
        <v/>
      </c>
      <c r="I8" s="27">
        <f>IF($A8="","",IF(INDEX(Orders!$AW$2:$AW$501,MATCH($A8,Orders!$AY$2:$AY$501,0))=1,"Yes",""))</f>
        <v/>
      </c>
      <c r="J8" s="36" t="n"/>
    </row>
    <row r="9">
      <c r="A9" s="27">
        <f>IF(ISNUMBER(MATCH(4,Orders!$AY$2:$AY$501,0)),4,"")</f>
        <v/>
      </c>
      <c r="B9" s="10">
        <f>IF($A9="","",INDEX(Orders!$AF$2:$AF$501,MATCH($A9,Orders!$AY$2:$AY$501,0))&amp;"")</f>
        <v/>
      </c>
      <c r="C9" s="27">
        <f>IF($A9="","",INDEX(Orders!$AG$2:$AG$501,MATCH($A9,Orders!$AY$2:$AY$501,0))&amp;"")</f>
        <v/>
      </c>
      <c r="D9" s="27">
        <f>IF($A9="","",INDEX(Orders!$AH$2:$AH$501,MATCH($A9,Orders!$AY$2:$AY$501,0))&amp;"")</f>
        <v/>
      </c>
      <c r="E9" s="27">
        <f>IF($A9="","",INDEX(Orders!$AJ$2:$AJ$501,MATCH($A9,Orders!$AY$2:$AY$501,0))&amp;"")</f>
        <v/>
      </c>
      <c r="F9" s="27">
        <f>IF($A9="","",INDEX(Orders!$AU$2:$AU$501,MATCH($A9,Orders!$AY$2:$AY$501,0))&amp;"")</f>
        <v/>
      </c>
      <c r="G9" s="27">
        <f>IF($A9="","",INDEX(Orders!$AV$2:$AV$501,MATCH($A9,Orders!$AY$2:$AY$501,0))&amp;"")</f>
        <v/>
      </c>
      <c r="H9" s="27">
        <f>IF($A9="","",INDEX(Orders!$AK$2:$AK$501,MATCH($A9,Orders!$AY$2:$AY$501,0))&amp;"")</f>
        <v/>
      </c>
      <c r="I9" s="27">
        <f>IF($A9="","",IF(INDEX(Orders!$AW$2:$AW$501,MATCH($A9,Orders!$AY$2:$AY$501,0))=1,"Yes",""))</f>
        <v/>
      </c>
      <c r="J9" s="36" t="n"/>
    </row>
    <row r="10">
      <c r="A10" s="27">
        <f>IF(ISNUMBER(MATCH(5,Orders!$AY$2:$AY$501,0)),5,"")</f>
        <v/>
      </c>
      <c r="B10" s="10">
        <f>IF($A10="","",INDEX(Orders!$AF$2:$AF$501,MATCH($A10,Orders!$AY$2:$AY$501,0))&amp;"")</f>
        <v/>
      </c>
      <c r="C10" s="27">
        <f>IF($A10="","",INDEX(Orders!$AG$2:$AG$501,MATCH($A10,Orders!$AY$2:$AY$501,0))&amp;"")</f>
        <v/>
      </c>
      <c r="D10" s="27">
        <f>IF($A10="","",INDEX(Orders!$AH$2:$AH$501,MATCH($A10,Orders!$AY$2:$AY$501,0))&amp;"")</f>
        <v/>
      </c>
      <c r="E10" s="27">
        <f>IF($A10="","",INDEX(Orders!$AJ$2:$AJ$501,MATCH($A10,Orders!$AY$2:$AY$501,0))&amp;"")</f>
        <v/>
      </c>
      <c r="F10" s="27">
        <f>IF($A10="","",INDEX(Orders!$AU$2:$AU$501,MATCH($A10,Orders!$AY$2:$AY$501,0))&amp;"")</f>
        <v/>
      </c>
      <c r="G10" s="27">
        <f>IF($A10="","",INDEX(Orders!$AV$2:$AV$501,MATCH($A10,Orders!$AY$2:$AY$501,0))&amp;"")</f>
        <v/>
      </c>
      <c r="H10" s="27">
        <f>IF($A10="","",INDEX(Orders!$AK$2:$AK$501,MATCH($A10,Orders!$AY$2:$AY$501,0))&amp;"")</f>
        <v/>
      </c>
      <c r="I10" s="27">
        <f>IF($A10="","",IF(INDEX(Orders!$AW$2:$AW$501,MATCH($A10,Orders!$AY$2:$AY$501,0))=1,"Yes",""))</f>
        <v/>
      </c>
      <c r="J10" s="36" t="n"/>
    </row>
    <row r="11">
      <c r="A11" s="27">
        <f>IF(ISNUMBER(MATCH(6,Orders!$AY$2:$AY$501,0)),6,"")</f>
        <v/>
      </c>
      <c r="B11" s="10">
        <f>IF($A11="","",INDEX(Orders!$AF$2:$AF$501,MATCH($A11,Orders!$AY$2:$AY$501,0))&amp;"")</f>
        <v/>
      </c>
      <c r="C11" s="27">
        <f>IF($A11="","",INDEX(Orders!$AG$2:$AG$501,MATCH($A11,Orders!$AY$2:$AY$501,0))&amp;"")</f>
        <v/>
      </c>
      <c r="D11" s="27">
        <f>IF($A11="","",INDEX(Orders!$AH$2:$AH$501,MATCH($A11,Orders!$AY$2:$AY$501,0))&amp;"")</f>
        <v/>
      </c>
      <c r="E11" s="27">
        <f>IF($A11="","",INDEX(Orders!$AJ$2:$AJ$501,MATCH($A11,Orders!$AY$2:$AY$501,0))&amp;"")</f>
        <v/>
      </c>
      <c r="F11" s="27">
        <f>IF($A11="","",INDEX(Orders!$AU$2:$AU$501,MATCH($A11,Orders!$AY$2:$AY$501,0))&amp;"")</f>
        <v/>
      </c>
      <c r="G11" s="27">
        <f>IF($A11="","",INDEX(Orders!$AV$2:$AV$501,MATCH($A11,Orders!$AY$2:$AY$501,0))&amp;"")</f>
        <v/>
      </c>
      <c r="H11" s="27">
        <f>IF($A11="","",INDEX(Orders!$AK$2:$AK$501,MATCH($A11,Orders!$AY$2:$AY$501,0))&amp;"")</f>
        <v/>
      </c>
      <c r="I11" s="27">
        <f>IF($A11="","",IF(INDEX(Orders!$AW$2:$AW$501,MATCH($A11,Orders!$AY$2:$AY$501,0))=1,"Yes",""))</f>
        <v/>
      </c>
      <c r="J11" s="36" t="n"/>
    </row>
    <row r="12">
      <c r="A12" s="27">
        <f>IF(ISNUMBER(MATCH(7,Orders!$AY$2:$AY$501,0)),7,"")</f>
        <v/>
      </c>
      <c r="B12" s="10">
        <f>IF($A12="","",INDEX(Orders!$AF$2:$AF$501,MATCH($A12,Orders!$AY$2:$AY$501,0))&amp;"")</f>
        <v/>
      </c>
      <c r="C12" s="27">
        <f>IF($A12="","",INDEX(Orders!$AG$2:$AG$501,MATCH($A12,Orders!$AY$2:$AY$501,0))&amp;"")</f>
        <v/>
      </c>
      <c r="D12" s="27">
        <f>IF($A12="","",INDEX(Orders!$AH$2:$AH$501,MATCH($A12,Orders!$AY$2:$AY$501,0))&amp;"")</f>
        <v/>
      </c>
      <c r="E12" s="27">
        <f>IF($A12="","",INDEX(Orders!$AJ$2:$AJ$501,MATCH($A12,Orders!$AY$2:$AY$501,0))&amp;"")</f>
        <v/>
      </c>
      <c r="F12" s="27">
        <f>IF($A12="","",INDEX(Orders!$AU$2:$AU$501,MATCH($A12,Orders!$AY$2:$AY$501,0))&amp;"")</f>
        <v/>
      </c>
      <c r="G12" s="27">
        <f>IF($A12="","",INDEX(Orders!$AV$2:$AV$501,MATCH($A12,Orders!$AY$2:$AY$501,0))&amp;"")</f>
        <v/>
      </c>
      <c r="H12" s="27">
        <f>IF($A12="","",INDEX(Orders!$AK$2:$AK$501,MATCH($A12,Orders!$AY$2:$AY$501,0))&amp;"")</f>
        <v/>
      </c>
      <c r="I12" s="27">
        <f>IF($A12="","",IF(INDEX(Orders!$AW$2:$AW$501,MATCH($A12,Orders!$AY$2:$AY$501,0))=1,"Yes",""))</f>
        <v/>
      </c>
      <c r="J12" s="36" t="n"/>
    </row>
    <row r="13">
      <c r="A13" s="27">
        <f>IF(ISNUMBER(MATCH(8,Orders!$AY$2:$AY$501,0)),8,"")</f>
        <v/>
      </c>
      <c r="B13" s="10">
        <f>IF($A13="","",INDEX(Orders!$AF$2:$AF$501,MATCH($A13,Orders!$AY$2:$AY$501,0))&amp;"")</f>
        <v/>
      </c>
      <c r="C13" s="27">
        <f>IF($A13="","",INDEX(Orders!$AG$2:$AG$501,MATCH($A13,Orders!$AY$2:$AY$501,0))&amp;"")</f>
        <v/>
      </c>
      <c r="D13" s="27">
        <f>IF($A13="","",INDEX(Orders!$AH$2:$AH$501,MATCH($A13,Orders!$AY$2:$AY$501,0))&amp;"")</f>
        <v/>
      </c>
      <c r="E13" s="27">
        <f>IF($A13="","",INDEX(Orders!$AJ$2:$AJ$501,MATCH($A13,Orders!$AY$2:$AY$501,0))&amp;"")</f>
        <v/>
      </c>
      <c r="F13" s="27">
        <f>IF($A13="","",INDEX(Orders!$AU$2:$AU$501,MATCH($A13,Orders!$AY$2:$AY$501,0))&amp;"")</f>
        <v/>
      </c>
      <c r="G13" s="27">
        <f>IF($A13="","",INDEX(Orders!$AV$2:$AV$501,MATCH($A13,Orders!$AY$2:$AY$501,0))&amp;"")</f>
        <v/>
      </c>
      <c r="H13" s="27">
        <f>IF($A13="","",INDEX(Orders!$AK$2:$AK$501,MATCH($A13,Orders!$AY$2:$AY$501,0))&amp;"")</f>
        <v/>
      </c>
      <c r="I13" s="27">
        <f>IF($A13="","",IF(INDEX(Orders!$AW$2:$AW$501,MATCH($A13,Orders!$AY$2:$AY$501,0))=1,"Yes",""))</f>
        <v/>
      </c>
      <c r="J13" s="36" t="n"/>
    </row>
    <row r="14">
      <c r="A14" s="27">
        <f>IF(ISNUMBER(MATCH(9,Orders!$AY$2:$AY$501,0)),9,"")</f>
        <v/>
      </c>
      <c r="B14" s="10">
        <f>IF($A14="","",INDEX(Orders!$AF$2:$AF$501,MATCH($A14,Orders!$AY$2:$AY$501,0))&amp;"")</f>
        <v/>
      </c>
      <c r="C14" s="27">
        <f>IF($A14="","",INDEX(Orders!$AG$2:$AG$501,MATCH($A14,Orders!$AY$2:$AY$501,0))&amp;"")</f>
        <v/>
      </c>
      <c r="D14" s="27">
        <f>IF($A14="","",INDEX(Orders!$AH$2:$AH$501,MATCH($A14,Orders!$AY$2:$AY$501,0))&amp;"")</f>
        <v/>
      </c>
      <c r="E14" s="27">
        <f>IF($A14="","",INDEX(Orders!$AJ$2:$AJ$501,MATCH($A14,Orders!$AY$2:$AY$501,0))&amp;"")</f>
        <v/>
      </c>
      <c r="F14" s="27">
        <f>IF($A14="","",INDEX(Orders!$AU$2:$AU$501,MATCH($A14,Orders!$AY$2:$AY$501,0))&amp;"")</f>
        <v/>
      </c>
      <c r="G14" s="27">
        <f>IF($A14="","",INDEX(Orders!$AV$2:$AV$501,MATCH($A14,Orders!$AY$2:$AY$501,0))&amp;"")</f>
        <v/>
      </c>
      <c r="H14" s="27">
        <f>IF($A14="","",INDEX(Orders!$AK$2:$AK$501,MATCH($A14,Orders!$AY$2:$AY$501,0))&amp;"")</f>
        <v/>
      </c>
      <c r="I14" s="27">
        <f>IF($A14="","",IF(INDEX(Orders!$AW$2:$AW$501,MATCH($A14,Orders!$AY$2:$AY$501,0))=1,"Yes",""))</f>
        <v/>
      </c>
      <c r="J14" s="36" t="n"/>
    </row>
    <row r="15">
      <c r="A15" s="27">
        <f>IF(ISNUMBER(MATCH(10,Orders!$AY$2:$AY$501,0)),10,"")</f>
        <v/>
      </c>
      <c r="B15" s="10">
        <f>IF($A15="","",INDEX(Orders!$AF$2:$AF$501,MATCH($A15,Orders!$AY$2:$AY$501,0))&amp;"")</f>
        <v/>
      </c>
      <c r="C15" s="27">
        <f>IF($A15="","",INDEX(Orders!$AG$2:$AG$501,MATCH($A15,Orders!$AY$2:$AY$501,0))&amp;"")</f>
        <v/>
      </c>
      <c r="D15" s="27">
        <f>IF($A15="","",INDEX(Orders!$AH$2:$AH$501,MATCH($A15,Orders!$AY$2:$AY$501,0))&amp;"")</f>
        <v/>
      </c>
      <c r="E15" s="27">
        <f>IF($A15="","",INDEX(Orders!$AJ$2:$AJ$501,MATCH($A15,Orders!$AY$2:$AY$501,0))&amp;"")</f>
        <v/>
      </c>
      <c r="F15" s="27">
        <f>IF($A15="","",INDEX(Orders!$AU$2:$AU$501,MATCH($A15,Orders!$AY$2:$AY$501,0))&amp;"")</f>
        <v/>
      </c>
      <c r="G15" s="27">
        <f>IF($A15="","",INDEX(Orders!$AV$2:$AV$501,MATCH($A15,Orders!$AY$2:$AY$501,0))&amp;"")</f>
        <v/>
      </c>
      <c r="H15" s="27">
        <f>IF($A15="","",INDEX(Orders!$AK$2:$AK$501,MATCH($A15,Orders!$AY$2:$AY$501,0))&amp;"")</f>
        <v/>
      </c>
      <c r="I15" s="27">
        <f>IF($A15="","",IF(INDEX(Orders!$AW$2:$AW$501,MATCH($A15,Orders!$AY$2:$AY$501,0))=1,"Yes",""))</f>
        <v/>
      </c>
      <c r="J15" s="36" t="n"/>
    </row>
    <row r="16">
      <c r="A16" s="27">
        <f>IF(ISNUMBER(MATCH(11,Orders!$AY$2:$AY$501,0)),11,"")</f>
        <v/>
      </c>
      <c r="B16" s="10">
        <f>IF($A16="","",INDEX(Orders!$AF$2:$AF$501,MATCH($A16,Orders!$AY$2:$AY$501,0))&amp;"")</f>
        <v/>
      </c>
      <c r="C16" s="27">
        <f>IF($A16="","",INDEX(Orders!$AG$2:$AG$501,MATCH($A16,Orders!$AY$2:$AY$501,0))&amp;"")</f>
        <v/>
      </c>
      <c r="D16" s="27">
        <f>IF($A16="","",INDEX(Orders!$AH$2:$AH$501,MATCH($A16,Orders!$AY$2:$AY$501,0))&amp;"")</f>
        <v/>
      </c>
      <c r="E16" s="27">
        <f>IF($A16="","",INDEX(Orders!$AJ$2:$AJ$501,MATCH($A16,Orders!$AY$2:$AY$501,0))&amp;"")</f>
        <v/>
      </c>
      <c r="F16" s="27">
        <f>IF($A16="","",INDEX(Orders!$AU$2:$AU$501,MATCH($A16,Orders!$AY$2:$AY$501,0))&amp;"")</f>
        <v/>
      </c>
      <c r="G16" s="27">
        <f>IF($A16="","",INDEX(Orders!$AV$2:$AV$501,MATCH($A16,Orders!$AY$2:$AY$501,0))&amp;"")</f>
        <v/>
      </c>
      <c r="H16" s="27">
        <f>IF($A16="","",INDEX(Orders!$AK$2:$AK$501,MATCH($A16,Orders!$AY$2:$AY$501,0))&amp;"")</f>
        <v/>
      </c>
      <c r="I16" s="27">
        <f>IF($A16="","",IF(INDEX(Orders!$AW$2:$AW$501,MATCH($A16,Orders!$AY$2:$AY$501,0))=1,"Yes",""))</f>
        <v/>
      </c>
      <c r="J16" s="36" t="n"/>
    </row>
    <row r="17">
      <c r="A17" s="27">
        <f>IF(ISNUMBER(MATCH(12,Orders!$AY$2:$AY$501,0)),12,"")</f>
        <v/>
      </c>
      <c r="B17" s="10">
        <f>IF($A17="","",INDEX(Orders!$AF$2:$AF$501,MATCH($A17,Orders!$AY$2:$AY$501,0))&amp;"")</f>
        <v/>
      </c>
      <c r="C17" s="27">
        <f>IF($A17="","",INDEX(Orders!$AG$2:$AG$501,MATCH($A17,Orders!$AY$2:$AY$501,0))&amp;"")</f>
        <v/>
      </c>
      <c r="D17" s="27">
        <f>IF($A17="","",INDEX(Orders!$AH$2:$AH$501,MATCH($A17,Orders!$AY$2:$AY$501,0))&amp;"")</f>
        <v/>
      </c>
      <c r="E17" s="27">
        <f>IF($A17="","",INDEX(Orders!$AJ$2:$AJ$501,MATCH($A17,Orders!$AY$2:$AY$501,0))&amp;"")</f>
        <v/>
      </c>
      <c r="F17" s="27">
        <f>IF($A17="","",INDEX(Orders!$AU$2:$AU$501,MATCH($A17,Orders!$AY$2:$AY$501,0))&amp;"")</f>
        <v/>
      </c>
      <c r="G17" s="27">
        <f>IF($A17="","",INDEX(Orders!$AV$2:$AV$501,MATCH($A17,Orders!$AY$2:$AY$501,0))&amp;"")</f>
        <v/>
      </c>
      <c r="H17" s="27">
        <f>IF($A17="","",INDEX(Orders!$AK$2:$AK$501,MATCH($A17,Orders!$AY$2:$AY$501,0))&amp;"")</f>
        <v/>
      </c>
      <c r="I17" s="27">
        <f>IF($A17="","",IF(INDEX(Orders!$AW$2:$AW$501,MATCH($A17,Orders!$AY$2:$AY$501,0))=1,"Yes",""))</f>
        <v/>
      </c>
      <c r="J17" s="36" t="n"/>
    </row>
    <row r="18">
      <c r="A18" s="27">
        <f>IF(ISNUMBER(MATCH(13,Orders!$AY$2:$AY$501,0)),13,"")</f>
        <v/>
      </c>
      <c r="B18" s="10">
        <f>IF($A18="","",INDEX(Orders!$AF$2:$AF$501,MATCH($A18,Orders!$AY$2:$AY$501,0))&amp;"")</f>
        <v/>
      </c>
      <c r="C18" s="27">
        <f>IF($A18="","",INDEX(Orders!$AG$2:$AG$501,MATCH($A18,Orders!$AY$2:$AY$501,0))&amp;"")</f>
        <v/>
      </c>
      <c r="D18" s="27">
        <f>IF($A18="","",INDEX(Orders!$AH$2:$AH$501,MATCH($A18,Orders!$AY$2:$AY$501,0))&amp;"")</f>
        <v/>
      </c>
      <c r="E18" s="27">
        <f>IF($A18="","",INDEX(Orders!$AJ$2:$AJ$501,MATCH($A18,Orders!$AY$2:$AY$501,0))&amp;"")</f>
        <v/>
      </c>
      <c r="F18" s="27">
        <f>IF($A18="","",INDEX(Orders!$AU$2:$AU$501,MATCH($A18,Orders!$AY$2:$AY$501,0))&amp;"")</f>
        <v/>
      </c>
      <c r="G18" s="27">
        <f>IF($A18="","",INDEX(Orders!$AV$2:$AV$501,MATCH($A18,Orders!$AY$2:$AY$501,0))&amp;"")</f>
        <v/>
      </c>
      <c r="H18" s="27">
        <f>IF($A18="","",INDEX(Orders!$AK$2:$AK$501,MATCH($A18,Orders!$AY$2:$AY$501,0))&amp;"")</f>
        <v/>
      </c>
      <c r="I18" s="27">
        <f>IF($A18="","",IF(INDEX(Orders!$AW$2:$AW$501,MATCH($A18,Orders!$AY$2:$AY$501,0))=1,"Yes",""))</f>
        <v/>
      </c>
      <c r="J18" s="36" t="n"/>
    </row>
    <row r="19">
      <c r="A19" s="27">
        <f>IF(ISNUMBER(MATCH(14,Orders!$AY$2:$AY$501,0)),14,"")</f>
        <v/>
      </c>
      <c r="B19" s="10">
        <f>IF($A19="","",INDEX(Orders!$AF$2:$AF$501,MATCH($A19,Orders!$AY$2:$AY$501,0))&amp;"")</f>
        <v/>
      </c>
      <c r="C19" s="27">
        <f>IF($A19="","",INDEX(Orders!$AG$2:$AG$501,MATCH($A19,Orders!$AY$2:$AY$501,0))&amp;"")</f>
        <v/>
      </c>
      <c r="D19" s="27">
        <f>IF($A19="","",INDEX(Orders!$AH$2:$AH$501,MATCH($A19,Orders!$AY$2:$AY$501,0))&amp;"")</f>
        <v/>
      </c>
      <c r="E19" s="27">
        <f>IF($A19="","",INDEX(Orders!$AJ$2:$AJ$501,MATCH($A19,Orders!$AY$2:$AY$501,0))&amp;"")</f>
        <v/>
      </c>
      <c r="F19" s="27">
        <f>IF($A19="","",INDEX(Orders!$AU$2:$AU$501,MATCH($A19,Orders!$AY$2:$AY$501,0))&amp;"")</f>
        <v/>
      </c>
      <c r="G19" s="27">
        <f>IF($A19="","",INDEX(Orders!$AV$2:$AV$501,MATCH($A19,Orders!$AY$2:$AY$501,0))&amp;"")</f>
        <v/>
      </c>
      <c r="H19" s="27">
        <f>IF($A19="","",INDEX(Orders!$AK$2:$AK$501,MATCH($A19,Orders!$AY$2:$AY$501,0))&amp;"")</f>
        <v/>
      </c>
      <c r="I19" s="27">
        <f>IF($A19="","",IF(INDEX(Orders!$AW$2:$AW$501,MATCH($A19,Orders!$AY$2:$AY$501,0))=1,"Yes",""))</f>
        <v/>
      </c>
      <c r="J19" s="36" t="n"/>
    </row>
    <row r="20">
      <c r="A20" s="27">
        <f>IF(ISNUMBER(MATCH(15,Orders!$AY$2:$AY$501,0)),15,"")</f>
        <v/>
      </c>
      <c r="B20" s="10">
        <f>IF($A20="","",INDEX(Orders!$AF$2:$AF$501,MATCH($A20,Orders!$AY$2:$AY$501,0))&amp;"")</f>
        <v/>
      </c>
      <c r="C20" s="27">
        <f>IF($A20="","",INDEX(Orders!$AG$2:$AG$501,MATCH($A20,Orders!$AY$2:$AY$501,0))&amp;"")</f>
        <v/>
      </c>
      <c r="D20" s="27">
        <f>IF($A20="","",INDEX(Orders!$AH$2:$AH$501,MATCH($A20,Orders!$AY$2:$AY$501,0))&amp;"")</f>
        <v/>
      </c>
      <c r="E20" s="27">
        <f>IF($A20="","",INDEX(Orders!$AJ$2:$AJ$501,MATCH($A20,Orders!$AY$2:$AY$501,0))&amp;"")</f>
        <v/>
      </c>
      <c r="F20" s="27">
        <f>IF($A20="","",INDEX(Orders!$AU$2:$AU$501,MATCH($A20,Orders!$AY$2:$AY$501,0))&amp;"")</f>
        <v/>
      </c>
      <c r="G20" s="27">
        <f>IF($A20="","",INDEX(Orders!$AV$2:$AV$501,MATCH($A20,Orders!$AY$2:$AY$501,0))&amp;"")</f>
        <v/>
      </c>
      <c r="H20" s="27">
        <f>IF($A20="","",INDEX(Orders!$AK$2:$AK$501,MATCH($A20,Orders!$AY$2:$AY$501,0))&amp;"")</f>
        <v/>
      </c>
      <c r="I20" s="27">
        <f>IF($A20="","",IF(INDEX(Orders!$AW$2:$AW$501,MATCH($A20,Orders!$AY$2:$AY$501,0))=1,"Yes",""))</f>
        <v/>
      </c>
      <c r="J20" s="36" t="n"/>
    </row>
    <row r="21">
      <c r="A21" s="27">
        <f>IF(ISNUMBER(MATCH(16,Orders!$AY$2:$AY$501,0)),16,"")</f>
        <v/>
      </c>
      <c r="B21" s="10">
        <f>IF($A21="","",INDEX(Orders!$AF$2:$AF$501,MATCH($A21,Orders!$AY$2:$AY$501,0))&amp;"")</f>
        <v/>
      </c>
      <c r="C21" s="27">
        <f>IF($A21="","",INDEX(Orders!$AG$2:$AG$501,MATCH($A21,Orders!$AY$2:$AY$501,0))&amp;"")</f>
        <v/>
      </c>
      <c r="D21" s="27">
        <f>IF($A21="","",INDEX(Orders!$AH$2:$AH$501,MATCH($A21,Orders!$AY$2:$AY$501,0))&amp;"")</f>
        <v/>
      </c>
      <c r="E21" s="27">
        <f>IF($A21="","",INDEX(Orders!$AJ$2:$AJ$501,MATCH($A21,Orders!$AY$2:$AY$501,0))&amp;"")</f>
        <v/>
      </c>
      <c r="F21" s="27">
        <f>IF($A21="","",INDEX(Orders!$AU$2:$AU$501,MATCH($A21,Orders!$AY$2:$AY$501,0))&amp;"")</f>
        <v/>
      </c>
      <c r="G21" s="27">
        <f>IF($A21="","",INDEX(Orders!$AV$2:$AV$501,MATCH($A21,Orders!$AY$2:$AY$501,0))&amp;"")</f>
        <v/>
      </c>
      <c r="H21" s="27">
        <f>IF($A21="","",INDEX(Orders!$AK$2:$AK$501,MATCH($A21,Orders!$AY$2:$AY$501,0))&amp;"")</f>
        <v/>
      </c>
      <c r="I21" s="27">
        <f>IF($A21="","",IF(INDEX(Orders!$AW$2:$AW$501,MATCH($A21,Orders!$AY$2:$AY$501,0))=1,"Yes",""))</f>
        <v/>
      </c>
      <c r="J21" s="36" t="n"/>
    </row>
    <row r="22">
      <c r="A22" s="27">
        <f>IF(ISNUMBER(MATCH(17,Orders!$AY$2:$AY$501,0)),17,"")</f>
        <v/>
      </c>
      <c r="B22" s="10">
        <f>IF($A22="","",INDEX(Orders!$AF$2:$AF$501,MATCH($A22,Orders!$AY$2:$AY$501,0))&amp;"")</f>
        <v/>
      </c>
      <c r="C22" s="27">
        <f>IF($A22="","",INDEX(Orders!$AG$2:$AG$501,MATCH($A22,Orders!$AY$2:$AY$501,0))&amp;"")</f>
        <v/>
      </c>
      <c r="D22" s="27">
        <f>IF($A22="","",INDEX(Orders!$AH$2:$AH$501,MATCH($A22,Orders!$AY$2:$AY$501,0))&amp;"")</f>
        <v/>
      </c>
      <c r="E22" s="27">
        <f>IF($A22="","",INDEX(Orders!$AJ$2:$AJ$501,MATCH($A22,Orders!$AY$2:$AY$501,0))&amp;"")</f>
        <v/>
      </c>
      <c r="F22" s="27">
        <f>IF($A22="","",INDEX(Orders!$AU$2:$AU$501,MATCH($A22,Orders!$AY$2:$AY$501,0))&amp;"")</f>
        <v/>
      </c>
      <c r="G22" s="27">
        <f>IF($A22="","",INDEX(Orders!$AV$2:$AV$501,MATCH($A22,Orders!$AY$2:$AY$501,0))&amp;"")</f>
        <v/>
      </c>
      <c r="H22" s="27">
        <f>IF($A22="","",INDEX(Orders!$AK$2:$AK$501,MATCH($A22,Orders!$AY$2:$AY$501,0))&amp;"")</f>
        <v/>
      </c>
      <c r="I22" s="27">
        <f>IF($A22="","",IF(INDEX(Orders!$AW$2:$AW$501,MATCH($A22,Orders!$AY$2:$AY$501,0))=1,"Yes",""))</f>
        <v/>
      </c>
      <c r="J22" s="36" t="n"/>
    </row>
    <row r="23">
      <c r="A23" s="27">
        <f>IF(ISNUMBER(MATCH(18,Orders!$AY$2:$AY$501,0)),18,"")</f>
        <v/>
      </c>
      <c r="B23" s="10">
        <f>IF($A23="","",INDEX(Orders!$AF$2:$AF$501,MATCH($A23,Orders!$AY$2:$AY$501,0))&amp;"")</f>
        <v/>
      </c>
      <c r="C23" s="27">
        <f>IF($A23="","",INDEX(Orders!$AG$2:$AG$501,MATCH($A23,Orders!$AY$2:$AY$501,0))&amp;"")</f>
        <v/>
      </c>
      <c r="D23" s="27">
        <f>IF($A23="","",INDEX(Orders!$AH$2:$AH$501,MATCH($A23,Orders!$AY$2:$AY$501,0))&amp;"")</f>
        <v/>
      </c>
      <c r="E23" s="27">
        <f>IF($A23="","",INDEX(Orders!$AJ$2:$AJ$501,MATCH($A23,Orders!$AY$2:$AY$501,0))&amp;"")</f>
        <v/>
      </c>
      <c r="F23" s="27">
        <f>IF($A23="","",INDEX(Orders!$AU$2:$AU$501,MATCH($A23,Orders!$AY$2:$AY$501,0))&amp;"")</f>
        <v/>
      </c>
      <c r="G23" s="27">
        <f>IF($A23="","",INDEX(Orders!$AV$2:$AV$501,MATCH($A23,Orders!$AY$2:$AY$501,0))&amp;"")</f>
        <v/>
      </c>
      <c r="H23" s="27">
        <f>IF($A23="","",INDEX(Orders!$AK$2:$AK$501,MATCH($A23,Orders!$AY$2:$AY$501,0))&amp;"")</f>
        <v/>
      </c>
      <c r="I23" s="27">
        <f>IF($A23="","",IF(INDEX(Orders!$AW$2:$AW$501,MATCH($A23,Orders!$AY$2:$AY$501,0))=1,"Yes",""))</f>
        <v/>
      </c>
      <c r="J23" s="36" t="n"/>
    </row>
    <row r="24">
      <c r="A24" s="27">
        <f>IF(ISNUMBER(MATCH(19,Orders!$AY$2:$AY$501,0)),19,"")</f>
        <v/>
      </c>
      <c r="B24" s="10">
        <f>IF($A24="","",INDEX(Orders!$AF$2:$AF$501,MATCH($A24,Orders!$AY$2:$AY$501,0))&amp;"")</f>
        <v/>
      </c>
      <c r="C24" s="27">
        <f>IF($A24="","",INDEX(Orders!$AG$2:$AG$501,MATCH($A24,Orders!$AY$2:$AY$501,0))&amp;"")</f>
        <v/>
      </c>
      <c r="D24" s="27">
        <f>IF($A24="","",INDEX(Orders!$AH$2:$AH$501,MATCH($A24,Orders!$AY$2:$AY$501,0))&amp;"")</f>
        <v/>
      </c>
      <c r="E24" s="27">
        <f>IF($A24="","",INDEX(Orders!$AJ$2:$AJ$501,MATCH($A24,Orders!$AY$2:$AY$501,0))&amp;"")</f>
        <v/>
      </c>
      <c r="F24" s="27">
        <f>IF($A24="","",INDEX(Orders!$AU$2:$AU$501,MATCH($A24,Orders!$AY$2:$AY$501,0))&amp;"")</f>
        <v/>
      </c>
      <c r="G24" s="27">
        <f>IF($A24="","",INDEX(Orders!$AV$2:$AV$501,MATCH($A24,Orders!$AY$2:$AY$501,0))&amp;"")</f>
        <v/>
      </c>
      <c r="H24" s="27">
        <f>IF($A24="","",INDEX(Orders!$AK$2:$AK$501,MATCH($A24,Orders!$AY$2:$AY$501,0))&amp;"")</f>
        <v/>
      </c>
      <c r="I24" s="27">
        <f>IF($A24="","",IF(INDEX(Orders!$AW$2:$AW$501,MATCH($A24,Orders!$AY$2:$AY$501,0))=1,"Yes",""))</f>
        <v/>
      </c>
      <c r="J24" s="36" t="n"/>
    </row>
    <row r="25">
      <c r="A25" s="27">
        <f>IF(ISNUMBER(MATCH(20,Orders!$AY$2:$AY$501,0)),20,"")</f>
        <v/>
      </c>
      <c r="B25" s="10">
        <f>IF($A25="","",INDEX(Orders!$AF$2:$AF$501,MATCH($A25,Orders!$AY$2:$AY$501,0))&amp;"")</f>
        <v/>
      </c>
      <c r="C25" s="27">
        <f>IF($A25="","",INDEX(Orders!$AG$2:$AG$501,MATCH($A25,Orders!$AY$2:$AY$501,0))&amp;"")</f>
        <v/>
      </c>
      <c r="D25" s="27">
        <f>IF($A25="","",INDEX(Orders!$AH$2:$AH$501,MATCH($A25,Orders!$AY$2:$AY$501,0))&amp;"")</f>
        <v/>
      </c>
      <c r="E25" s="27">
        <f>IF($A25="","",INDEX(Orders!$AJ$2:$AJ$501,MATCH($A25,Orders!$AY$2:$AY$501,0))&amp;"")</f>
        <v/>
      </c>
      <c r="F25" s="27">
        <f>IF($A25="","",INDEX(Orders!$AU$2:$AU$501,MATCH($A25,Orders!$AY$2:$AY$501,0))&amp;"")</f>
        <v/>
      </c>
      <c r="G25" s="27">
        <f>IF($A25="","",INDEX(Orders!$AV$2:$AV$501,MATCH($A25,Orders!$AY$2:$AY$501,0))&amp;"")</f>
        <v/>
      </c>
      <c r="H25" s="27">
        <f>IF($A25="","",INDEX(Orders!$AK$2:$AK$501,MATCH($A25,Orders!$AY$2:$AY$501,0))&amp;"")</f>
        <v/>
      </c>
      <c r="I25" s="27">
        <f>IF($A25="","",IF(INDEX(Orders!$AW$2:$AW$501,MATCH($A25,Orders!$AY$2:$AY$501,0))=1,"Yes",""))</f>
        <v/>
      </c>
      <c r="J25" s="36" t="n"/>
    </row>
    <row r="26">
      <c r="A26" s="27">
        <f>IF(ISNUMBER(MATCH(21,Orders!$AY$2:$AY$501,0)),21,"")</f>
        <v/>
      </c>
      <c r="B26" s="10">
        <f>IF($A26="","",INDEX(Orders!$AF$2:$AF$501,MATCH($A26,Orders!$AY$2:$AY$501,0))&amp;"")</f>
        <v/>
      </c>
      <c r="C26" s="27">
        <f>IF($A26="","",INDEX(Orders!$AG$2:$AG$501,MATCH($A26,Orders!$AY$2:$AY$501,0))&amp;"")</f>
        <v/>
      </c>
      <c r="D26" s="27">
        <f>IF($A26="","",INDEX(Orders!$AH$2:$AH$501,MATCH($A26,Orders!$AY$2:$AY$501,0))&amp;"")</f>
        <v/>
      </c>
      <c r="E26" s="27">
        <f>IF($A26="","",INDEX(Orders!$AJ$2:$AJ$501,MATCH($A26,Orders!$AY$2:$AY$501,0))&amp;"")</f>
        <v/>
      </c>
      <c r="F26" s="27">
        <f>IF($A26="","",INDEX(Orders!$AU$2:$AU$501,MATCH($A26,Orders!$AY$2:$AY$501,0))&amp;"")</f>
        <v/>
      </c>
      <c r="G26" s="27">
        <f>IF($A26="","",INDEX(Orders!$AV$2:$AV$501,MATCH($A26,Orders!$AY$2:$AY$501,0))&amp;"")</f>
        <v/>
      </c>
      <c r="H26" s="27">
        <f>IF($A26="","",INDEX(Orders!$AK$2:$AK$501,MATCH($A26,Orders!$AY$2:$AY$501,0))&amp;"")</f>
        <v/>
      </c>
      <c r="I26" s="27">
        <f>IF($A26="","",IF(INDEX(Orders!$AW$2:$AW$501,MATCH($A26,Orders!$AY$2:$AY$501,0))=1,"Yes",""))</f>
        <v/>
      </c>
      <c r="J26" s="36" t="n"/>
    </row>
    <row r="27">
      <c r="A27" s="27">
        <f>IF(ISNUMBER(MATCH(22,Orders!$AY$2:$AY$501,0)),22,"")</f>
        <v/>
      </c>
      <c r="B27" s="10">
        <f>IF($A27="","",INDEX(Orders!$AF$2:$AF$501,MATCH($A27,Orders!$AY$2:$AY$501,0))&amp;"")</f>
        <v/>
      </c>
      <c r="C27" s="27">
        <f>IF($A27="","",INDEX(Orders!$AG$2:$AG$501,MATCH($A27,Orders!$AY$2:$AY$501,0))&amp;"")</f>
        <v/>
      </c>
      <c r="D27" s="27">
        <f>IF($A27="","",INDEX(Orders!$AH$2:$AH$501,MATCH($A27,Orders!$AY$2:$AY$501,0))&amp;"")</f>
        <v/>
      </c>
      <c r="E27" s="27">
        <f>IF($A27="","",INDEX(Orders!$AJ$2:$AJ$501,MATCH($A27,Orders!$AY$2:$AY$501,0))&amp;"")</f>
        <v/>
      </c>
      <c r="F27" s="27">
        <f>IF($A27="","",INDEX(Orders!$AU$2:$AU$501,MATCH($A27,Orders!$AY$2:$AY$501,0))&amp;"")</f>
        <v/>
      </c>
      <c r="G27" s="27">
        <f>IF($A27="","",INDEX(Orders!$AV$2:$AV$501,MATCH($A27,Orders!$AY$2:$AY$501,0))&amp;"")</f>
        <v/>
      </c>
      <c r="H27" s="27">
        <f>IF($A27="","",INDEX(Orders!$AK$2:$AK$501,MATCH($A27,Orders!$AY$2:$AY$501,0))&amp;"")</f>
        <v/>
      </c>
      <c r="I27" s="27">
        <f>IF($A27="","",IF(INDEX(Orders!$AW$2:$AW$501,MATCH($A27,Orders!$AY$2:$AY$501,0))=1,"Yes",""))</f>
        <v/>
      </c>
      <c r="J27" s="36" t="n"/>
    </row>
    <row r="28">
      <c r="A28" s="27">
        <f>IF(ISNUMBER(MATCH(23,Orders!$AY$2:$AY$501,0)),23,"")</f>
        <v/>
      </c>
      <c r="B28" s="10">
        <f>IF($A28="","",INDEX(Orders!$AF$2:$AF$501,MATCH($A28,Orders!$AY$2:$AY$501,0))&amp;"")</f>
        <v/>
      </c>
      <c r="C28" s="27">
        <f>IF($A28="","",INDEX(Orders!$AG$2:$AG$501,MATCH($A28,Orders!$AY$2:$AY$501,0))&amp;"")</f>
        <v/>
      </c>
      <c r="D28" s="27">
        <f>IF($A28="","",INDEX(Orders!$AH$2:$AH$501,MATCH($A28,Orders!$AY$2:$AY$501,0))&amp;"")</f>
        <v/>
      </c>
      <c r="E28" s="27">
        <f>IF($A28="","",INDEX(Orders!$AJ$2:$AJ$501,MATCH($A28,Orders!$AY$2:$AY$501,0))&amp;"")</f>
        <v/>
      </c>
      <c r="F28" s="27">
        <f>IF($A28="","",INDEX(Orders!$AU$2:$AU$501,MATCH($A28,Orders!$AY$2:$AY$501,0))&amp;"")</f>
        <v/>
      </c>
      <c r="G28" s="27">
        <f>IF($A28="","",INDEX(Orders!$AV$2:$AV$501,MATCH($A28,Orders!$AY$2:$AY$501,0))&amp;"")</f>
        <v/>
      </c>
      <c r="H28" s="27">
        <f>IF($A28="","",INDEX(Orders!$AK$2:$AK$501,MATCH($A28,Orders!$AY$2:$AY$501,0))&amp;"")</f>
        <v/>
      </c>
      <c r="I28" s="27">
        <f>IF($A28="","",IF(INDEX(Orders!$AW$2:$AW$501,MATCH($A28,Orders!$AY$2:$AY$501,0))=1,"Yes",""))</f>
        <v/>
      </c>
      <c r="J28" s="36" t="n"/>
    </row>
    <row r="29">
      <c r="A29" s="27">
        <f>IF(ISNUMBER(MATCH(24,Orders!$AY$2:$AY$501,0)),24,"")</f>
        <v/>
      </c>
      <c r="B29" s="10">
        <f>IF($A29="","",INDEX(Orders!$AF$2:$AF$501,MATCH($A29,Orders!$AY$2:$AY$501,0))&amp;"")</f>
        <v/>
      </c>
      <c r="C29" s="27">
        <f>IF($A29="","",INDEX(Orders!$AG$2:$AG$501,MATCH($A29,Orders!$AY$2:$AY$501,0))&amp;"")</f>
        <v/>
      </c>
      <c r="D29" s="27">
        <f>IF($A29="","",INDEX(Orders!$AH$2:$AH$501,MATCH($A29,Orders!$AY$2:$AY$501,0))&amp;"")</f>
        <v/>
      </c>
      <c r="E29" s="27">
        <f>IF($A29="","",INDEX(Orders!$AJ$2:$AJ$501,MATCH($A29,Orders!$AY$2:$AY$501,0))&amp;"")</f>
        <v/>
      </c>
      <c r="F29" s="27">
        <f>IF($A29="","",INDEX(Orders!$AU$2:$AU$501,MATCH($A29,Orders!$AY$2:$AY$501,0))&amp;"")</f>
        <v/>
      </c>
      <c r="G29" s="27">
        <f>IF($A29="","",INDEX(Orders!$AV$2:$AV$501,MATCH($A29,Orders!$AY$2:$AY$501,0))&amp;"")</f>
        <v/>
      </c>
      <c r="H29" s="27">
        <f>IF($A29="","",INDEX(Orders!$AK$2:$AK$501,MATCH($A29,Orders!$AY$2:$AY$501,0))&amp;"")</f>
        <v/>
      </c>
      <c r="I29" s="27">
        <f>IF($A29="","",IF(INDEX(Orders!$AW$2:$AW$501,MATCH($A29,Orders!$AY$2:$AY$501,0))=1,"Yes",""))</f>
        <v/>
      </c>
      <c r="J29" s="36" t="n"/>
    </row>
    <row r="30">
      <c r="A30" s="27">
        <f>IF(ISNUMBER(MATCH(25,Orders!$AY$2:$AY$501,0)),25,"")</f>
        <v/>
      </c>
      <c r="B30" s="10">
        <f>IF($A30="","",INDEX(Orders!$AF$2:$AF$501,MATCH($A30,Orders!$AY$2:$AY$501,0))&amp;"")</f>
        <v/>
      </c>
      <c r="C30" s="27">
        <f>IF($A30="","",INDEX(Orders!$AG$2:$AG$501,MATCH($A30,Orders!$AY$2:$AY$501,0))&amp;"")</f>
        <v/>
      </c>
      <c r="D30" s="27">
        <f>IF($A30="","",INDEX(Orders!$AH$2:$AH$501,MATCH($A30,Orders!$AY$2:$AY$501,0))&amp;"")</f>
        <v/>
      </c>
      <c r="E30" s="27">
        <f>IF($A30="","",INDEX(Orders!$AJ$2:$AJ$501,MATCH($A30,Orders!$AY$2:$AY$501,0))&amp;"")</f>
        <v/>
      </c>
      <c r="F30" s="27">
        <f>IF($A30="","",INDEX(Orders!$AU$2:$AU$501,MATCH($A30,Orders!$AY$2:$AY$501,0))&amp;"")</f>
        <v/>
      </c>
      <c r="G30" s="27">
        <f>IF($A30="","",INDEX(Orders!$AV$2:$AV$501,MATCH($A30,Orders!$AY$2:$AY$501,0))&amp;"")</f>
        <v/>
      </c>
      <c r="H30" s="27">
        <f>IF($A30="","",INDEX(Orders!$AK$2:$AK$501,MATCH($A30,Orders!$AY$2:$AY$501,0))&amp;"")</f>
        <v/>
      </c>
      <c r="I30" s="27">
        <f>IF($A30="","",IF(INDEX(Orders!$AW$2:$AW$501,MATCH($A30,Orders!$AY$2:$AY$501,0))=1,"Yes",""))</f>
        <v/>
      </c>
      <c r="J30" s="36" t="n"/>
    </row>
    <row r="31">
      <c r="A31" s="27">
        <f>IF(ISNUMBER(MATCH(26,Orders!$AY$2:$AY$501,0)),26,"")</f>
        <v/>
      </c>
      <c r="B31" s="10">
        <f>IF($A31="","",INDEX(Orders!$AF$2:$AF$501,MATCH($A31,Orders!$AY$2:$AY$501,0))&amp;"")</f>
        <v/>
      </c>
      <c r="C31" s="27">
        <f>IF($A31="","",INDEX(Orders!$AG$2:$AG$501,MATCH($A31,Orders!$AY$2:$AY$501,0))&amp;"")</f>
        <v/>
      </c>
      <c r="D31" s="27">
        <f>IF($A31="","",INDEX(Orders!$AH$2:$AH$501,MATCH($A31,Orders!$AY$2:$AY$501,0))&amp;"")</f>
        <v/>
      </c>
      <c r="E31" s="27">
        <f>IF($A31="","",INDEX(Orders!$AJ$2:$AJ$501,MATCH($A31,Orders!$AY$2:$AY$501,0))&amp;"")</f>
        <v/>
      </c>
      <c r="F31" s="27">
        <f>IF($A31="","",INDEX(Orders!$AU$2:$AU$501,MATCH($A31,Orders!$AY$2:$AY$501,0))&amp;"")</f>
        <v/>
      </c>
      <c r="G31" s="27">
        <f>IF($A31="","",INDEX(Orders!$AV$2:$AV$501,MATCH($A31,Orders!$AY$2:$AY$501,0))&amp;"")</f>
        <v/>
      </c>
      <c r="H31" s="27">
        <f>IF($A31="","",INDEX(Orders!$AK$2:$AK$501,MATCH($A31,Orders!$AY$2:$AY$501,0))&amp;"")</f>
        <v/>
      </c>
      <c r="I31" s="27">
        <f>IF($A31="","",IF(INDEX(Orders!$AW$2:$AW$501,MATCH($A31,Orders!$AY$2:$AY$501,0))=1,"Yes",""))</f>
        <v/>
      </c>
      <c r="J31" s="36" t="n"/>
    </row>
    <row r="32">
      <c r="A32" s="27">
        <f>IF(ISNUMBER(MATCH(27,Orders!$AY$2:$AY$501,0)),27,"")</f>
        <v/>
      </c>
      <c r="B32" s="10">
        <f>IF($A32="","",INDEX(Orders!$AF$2:$AF$501,MATCH($A32,Orders!$AY$2:$AY$501,0))&amp;"")</f>
        <v/>
      </c>
      <c r="C32" s="27">
        <f>IF($A32="","",INDEX(Orders!$AG$2:$AG$501,MATCH($A32,Orders!$AY$2:$AY$501,0))&amp;"")</f>
        <v/>
      </c>
      <c r="D32" s="27">
        <f>IF($A32="","",INDEX(Orders!$AH$2:$AH$501,MATCH($A32,Orders!$AY$2:$AY$501,0))&amp;"")</f>
        <v/>
      </c>
      <c r="E32" s="27">
        <f>IF($A32="","",INDEX(Orders!$AJ$2:$AJ$501,MATCH($A32,Orders!$AY$2:$AY$501,0))&amp;"")</f>
        <v/>
      </c>
      <c r="F32" s="27">
        <f>IF($A32="","",INDEX(Orders!$AU$2:$AU$501,MATCH($A32,Orders!$AY$2:$AY$501,0))&amp;"")</f>
        <v/>
      </c>
      <c r="G32" s="27">
        <f>IF($A32="","",INDEX(Orders!$AV$2:$AV$501,MATCH($A32,Orders!$AY$2:$AY$501,0))&amp;"")</f>
        <v/>
      </c>
      <c r="H32" s="27">
        <f>IF($A32="","",INDEX(Orders!$AK$2:$AK$501,MATCH($A32,Orders!$AY$2:$AY$501,0))&amp;"")</f>
        <v/>
      </c>
      <c r="I32" s="27">
        <f>IF($A32="","",IF(INDEX(Orders!$AW$2:$AW$501,MATCH($A32,Orders!$AY$2:$AY$501,0))=1,"Yes",""))</f>
        <v/>
      </c>
      <c r="J32" s="36" t="n"/>
    </row>
    <row r="33">
      <c r="A33" s="27">
        <f>IF(ISNUMBER(MATCH(28,Orders!$AY$2:$AY$501,0)),28,"")</f>
        <v/>
      </c>
      <c r="B33" s="10">
        <f>IF($A33="","",INDEX(Orders!$AF$2:$AF$501,MATCH($A33,Orders!$AY$2:$AY$501,0))&amp;"")</f>
        <v/>
      </c>
      <c r="C33" s="27">
        <f>IF($A33="","",INDEX(Orders!$AG$2:$AG$501,MATCH($A33,Orders!$AY$2:$AY$501,0))&amp;"")</f>
        <v/>
      </c>
      <c r="D33" s="27">
        <f>IF($A33="","",INDEX(Orders!$AH$2:$AH$501,MATCH($A33,Orders!$AY$2:$AY$501,0))&amp;"")</f>
        <v/>
      </c>
      <c r="E33" s="27">
        <f>IF($A33="","",INDEX(Orders!$AJ$2:$AJ$501,MATCH($A33,Orders!$AY$2:$AY$501,0))&amp;"")</f>
        <v/>
      </c>
      <c r="F33" s="27">
        <f>IF($A33="","",INDEX(Orders!$AU$2:$AU$501,MATCH($A33,Orders!$AY$2:$AY$501,0))&amp;"")</f>
        <v/>
      </c>
      <c r="G33" s="27">
        <f>IF($A33="","",INDEX(Orders!$AV$2:$AV$501,MATCH($A33,Orders!$AY$2:$AY$501,0))&amp;"")</f>
        <v/>
      </c>
      <c r="H33" s="27">
        <f>IF($A33="","",INDEX(Orders!$AK$2:$AK$501,MATCH($A33,Orders!$AY$2:$AY$501,0))&amp;"")</f>
        <v/>
      </c>
      <c r="I33" s="27">
        <f>IF($A33="","",IF(INDEX(Orders!$AW$2:$AW$501,MATCH($A33,Orders!$AY$2:$AY$501,0))=1,"Yes",""))</f>
        <v/>
      </c>
      <c r="J33" s="36" t="n"/>
    </row>
    <row r="34">
      <c r="A34" s="27">
        <f>IF(ISNUMBER(MATCH(29,Orders!$AY$2:$AY$501,0)),29,"")</f>
        <v/>
      </c>
      <c r="B34" s="10">
        <f>IF($A34="","",INDEX(Orders!$AF$2:$AF$501,MATCH($A34,Orders!$AY$2:$AY$501,0))&amp;"")</f>
        <v/>
      </c>
      <c r="C34" s="27">
        <f>IF($A34="","",INDEX(Orders!$AG$2:$AG$501,MATCH($A34,Orders!$AY$2:$AY$501,0))&amp;"")</f>
        <v/>
      </c>
      <c r="D34" s="27">
        <f>IF($A34="","",INDEX(Orders!$AH$2:$AH$501,MATCH($A34,Orders!$AY$2:$AY$501,0))&amp;"")</f>
        <v/>
      </c>
      <c r="E34" s="27">
        <f>IF($A34="","",INDEX(Orders!$AJ$2:$AJ$501,MATCH($A34,Orders!$AY$2:$AY$501,0))&amp;"")</f>
        <v/>
      </c>
      <c r="F34" s="27">
        <f>IF($A34="","",INDEX(Orders!$AU$2:$AU$501,MATCH($A34,Orders!$AY$2:$AY$501,0))&amp;"")</f>
        <v/>
      </c>
      <c r="G34" s="27">
        <f>IF($A34="","",INDEX(Orders!$AV$2:$AV$501,MATCH($A34,Orders!$AY$2:$AY$501,0))&amp;"")</f>
        <v/>
      </c>
      <c r="H34" s="27">
        <f>IF($A34="","",INDEX(Orders!$AK$2:$AK$501,MATCH($A34,Orders!$AY$2:$AY$501,0))&amp;"")</f>
        <v/>
      </c>
      <c r="I34" s="27">
        <f>IF($A34="","",IF(INDEX(Orders!$AW$2:$AW$501,MATCH($A34,Orders!$AY$2:$AY$501,0))=1,"Yes",""))</f>
        <v/>
      </c>
      <c r="J34" s="36" t="n"/>
    </row>
    <row r="35">
      <c r="A35" s="27">
        <f>IF(ISNUMBER(MATCH(30,Orders!$AY$2:$AY$501,0)),30,"")</f>
        <v/>
      </c>
      <c r="B35" s="10">
        <f>IF($A35="","",INDEX(Orders!$AF$2:$AF$501,MATCH($A35,Orders!$AY$2:$AY$501,0))&amp;"")</f>
        <v/>
      </c>
      <c r="C35" s="27">
        <f>IF($A35="","",INDEX(Orders!$AG$2:$AG$501,MATCH($A35,Orders!$AY$2:$AY$501,0))&amp;"")</f>
        <v/>
      </c>
      <c r="D35" s="27">
        <f>IF($A35="","",INDEX(Orders!$AH$2:$AH$501,MATCH($A35,Orders!$AY$2:$AY$501,0))&amp;"")</f>
        <v/>
      </c>
      <c r="E35" s="27">
        <f>IF($A35="","",INDEX(Orders!$AJ$2:$AJ$501,MATCH($A35,Orders!$AY$2:$AY$501,0))&amp;"")</f>
        <v/>
      </c>
      <c r="F35" s="27">
        <f>IF($A35="","",INDEX(Orders!$AU$2:$AU$501,MATCH($A35,Orders!$AY$2:$AY$501,0))&amp;"")</f>
        <v/>
      </c>
      <c r="G35" s="27">
        <f>IF($A35="","",INDEX(Orders!$AV$2:$AV$501,MATCH($A35,Orders!$AY$2:$AY$501,0))&amp;"")</f>
        <v/>
      </c>
      <c r="H35" s="27">
        <f>IF($A35="","",INDEX(Orders!$AK$2:$AK$501,MATCH($A35,Orders!$AY$2:$AY$501,0))&amp;"")</f>
        <v/>
      </c>
      <c r="I35" s="27">
        <f>IF($A35="","",IF(INDEX(Orders!$AW$2:$AW$501,MATCH($A35,Orders!$AY$2:$AY$501,0))=1,"Yes",""))</f>
        <v/>
      </c>
      <c r="J35" s="36" t="n"/>
    </row>
    <row r="36">
      <c r="A36" s="27">
        <f>IF(ISNUMBER(MATCH(31,Orders!$AY$2:$AY$501,0)),31,"")</f>
        <v/>
      </c>
      <c r="B36" s="10">
        <f>IF($A36="","",INDEX(Orders!$AF$2:$AF$501,MATCH($A36,Orders!$AY$2:$AY$501,0))&amp;"")</f>
        <v/>
      </c>
      <c r="C36" s="27">
        <f>IF($A36="","",INDEX(Orders!$AG$2:$AG$501,MATCH($A36,Orders!$AY$2:$AY$501,0))&amp;"")</f>
        <v/>
      </c>
      <c r="D36" s="27">
        <f>IF($A36="","",INDEX(Orders!$AH$2:$AH$501,MATCH($A36,Orders!$AY$2:$AY$501,0))&amp;"")</f>
        <v/>
      </c>
      <c r="E36" s="27">
        <f>IF($A36="","",INDEX(Orders!$AJ$2:$AJ$501,MATCH($A36,Orders!$AY$2:$AY$501,0))&amp;"")</f>
        <v/>
      </c>
      <c r="F36" s="27">
        <f>IF($A36="","",INDEX(Orders!$AU$2:$AU$501,MATCH($A36,Orders!$AY$2:$AY$501,0))&amp;"")</f>
        <v/>
      </c>
      <c r="G36" s="27">
        <f>IF($A36="","",INDEX(Orders!$AV$2:$AV$501,MATCH($A36,Orders!$AY$2:$AY$501,0))&amp;"")</f>
        <v/>
      </c>
      <c r="H36" s="27">
        <f>IF($A36="","",INDEX(Orders!$AK$2:$AK$501,MATCH($A36,Orders!$AY$2:$AY$501,0))&amp;"")</f>
        <v/>
      </c>
      <c r="I36" s="27">
        <f>IF($A36="","",IF(INDEX(Orders!$AW$2:$AW$501,MATCH($A36,Orders!$AY$2:$AY$501,0))=1,"Yes",""))</f>
        <v/>
      </c>
      <c r="J36" s="36" t="n"/>
    </row>
    <row r="37">
      <c r="A37" s="27">
        <f>IF(ISNUMBER(MATCH(32,Orders!$AY$2:$AY$501,0)),32,"")</f>
        <v/>
      </c>
      <c r="B37" s="10">
        <f>IF($A37="","",INDEX(Orders!$AF$2:$AF$501,MATCH($A37,Orders!$AY$2:$AY$501,0))&amp;"")</f>
        <v/>
      </c>
      <c r="C37" s="27">
        <f>IF($A37="","",INDEX(Orders!$AG$2:$AG$501,MATCH($A37,Orders!$AY$2:$AY$501,0))&amp;"")</f>
        <v/>
      </c>
      <c r="D37" s="27">
        <f>IF($A37="","",INDEX(Orders!$AH$2:$AH$501,MATCH($A37,Orders!$AY$2:$AY$501,0))&amp;"")</f>
        <v/>
      </c>
      <c r="E37" s="27">
        <f>IF($A37="","",INDEX(Orders!$AJ$2:$AJ$501,MATCH($A37,Orders!$AY$2:$AY$501,0))&amp;"")</f>
        <v/>
      </c>
      <c r="F37" s="27">
        <f>IF($A37="","",INDEX(Orders!$AU$2:$AU$501,MATCH($A37,Orders!$AY$2:$AY$501,0))&amp;"")</f>
        <v/>
      </c>
      <c r="G37" s="27">
        <f>IF($A37="","",INDEX(Orders!$AV$2:$AV$501,MATCH($A37,Orders!$AY$2:$AY$501,0))&amp;"")</f>
        <v/>
      </c>
      <c r="H37" s="27">
        <f>IF($A37="","",INDEX(Orders!$AK$2:$AK$501,MATCH($A37,Orders!$AY$2:$AY$501,0))&amp;"")</f>
        <v/>
      </c>
      <c r="I37" s="27">
        <f>IF($A37="","",IF(INDEX(Orders!$AW$2:$AW$501,MATCH($A37,Orders!$AY$2:$AY$501,0))=1,"Yes",""))</f>
        <v/>
      </c>
      <c r="J37" s="36" t="n"/>
    </row>
    <row r="38">
      <c r="A38" s="27">
        <f>IF(ISNUMBER(MATCH(33,Orders!$AY$2:$AY$501,0)),33,"")</f>
        <v/>
      </c>
      <c r="B38" s="10">
        <f>IF($A38="","",INDEX(Orders!$AF$2:$AF$501,MATCH($A38,Orders!$AY$2:$AY$501,0))&amp;"")</f>
        <v/>
      </c>
      <c r="C38" s="27">
        <f>IF($A38="","",INDEX(Orders!$AG$2:$AG$501,MATCH($A38,Orders!$AY$2:$AY$501,0))&amp;"")</f>
        <v/>
      </c>
      <c r="D38" s="27">
        <f>IF($A38="","",INDEX(Orders!$AH$2:$AH$501,MATCH($A38,Orders!$AY$2:$AY$501,0))&amp;"")</f>
        <v/>
      </c>
      <c r="E38" s="27">
        <f>IF($A38="","",INDEX(Orders!$AJ$2:$AJ$501,MATCH($A38,Orders!$AY$2:$AY$501,0))&amp;"")</f>
        <v/>
      </c>
      <c r="F38" s="27">
        <f>IF($A38="","",INDEX(Orders!$AU$2:$AU$501,MATCH($A38,Orders!$AY$2:$AY$501,0))&amp;"")</f>
        <v/>
      </c>
      <c r="G38" s="27">
        <f>IF($A38="","",INDEX(Orders!$AV$2:$AV$501,MATCH($A38,Orders!$AY$2:$AY$501,0))&amp;"")</f>
        <v/>
      </c>
      <c r="H38" s="27">
        <f>IF($A38="","",INDEX(Orders!$AK$2:$AK$501,MATCH($A38,Orders!$AY$2:$AY$501,0))&amp;"")</f>
        <v/>
      </c>
      <c r="I38" s="27">
        <f>IF($A38="","",IF(INDEX(Orders!$AW$2:$AW$501,MATCH($A38,Orders!$AY$2:$AY$501,0))=1,"Yes",""))</f>
        <v/>
      </c>
      <c r="J38" s="36" t="n"/>
    </row>
    <row r="39">
      <c r="A39" s="27">
        <f>IF(ISNUMBER(MATCH(34,Orders!$AY$2:$AY$501,0)),34,"")</f>
        <v/>
      </c>
      <c r="B39" s="10">
        <f>IF($A39="","",INDEX(Orders!$AF$2:$AF$501,MATCH($A39,Orders!$AY$2:$AY$501,0))&amp;"")</f>
        <v/>
      </c>
      <c r="C39" s="27">
        <f>IF($A39="","",INDEX(Orders!$AG$2:$AG$501,MATCH($A39,Orders!$AY$2:$AY$501,0))&amp;"")</f>
        <v/>
      </c>
      <c r="D39" s="27">
        <f>IF($A39="","",INDEX(Orders!$AH$2:$AH$501,MATCH($A39,Orders!$AY$2:$AY$501,0))&amp;"")</f>
        <v/>
      </c>
      <c r="E39" s="27">
        <f>IF($A39="","",INDEX(Orders!$AJ$2:$AJ$501,MATCH($A39,Orders!$AY$2:$AY$501,0))&amp;"")</f>
        <v/>
      </c>
      <c r="F39" s="27">
        <f>IF($A39="","",INDEX(Orders!$AU$2:$AU$501,MATCH($A39,Orders!$AY$2:$AY$501,0))&amp;"")</f>
        <v/>
      </c>
      <c r="G39" s="27">
        <f>IF($A39="","",INDEX(Orders!$AV$2:$AV$501,MATCH($A39,Orders!$AY$2:$AY$501,0))&amp;"")</f>
        <v/>
      </c>
      <c r="H39" s="27">
        <f>IF($A39="","",INDEX(Orders!$AK$2:$AK$501,MATCH($A39,Orders!$AY$2:$AY$501,0))&amp;"")</f>
        <v/>
      </c>
      <c r="I39" s="27">
        <f>IF($A39="","",IF(INDEX(Orders!$AW$2:$AW$501,MATCH($A39,Orders!$AY$2:$AY$501,0))=1,"Yes",""))</f>
        <v/>
      </c>
      <c r="J39" s="36" t="n"/>
    </row>
    <row r="40">
      <c r="A40" s="27">
        <f>IF(ISNUMBER(MATCH(35,Orders!$AY$2:$AY$501,0)),35,"")</f>
        <v/>
      </c>
      <c r="B40" s="10">
        <f>IF($A40="","",INDEX(Orders!$AF$2:$AF$501,MATCH($A40,Orders!$AY$2:$AY$501,0))&amp;"")</f>
        <v/>
      </c>
      <c r="C40" s="27">
        <f>IF($A40="","",INDEX(Orders!$AG$2:$AG$501,MATCH($A40,Orders!$AY$2:$AY$501,0))&amp;"")</f>
        <v/>
      </c>
      <c r="D40" s="27">
        <f>IF($A40="","",INDEX(Orders!$AH$2:$AH$501,MATCH($A40,Orders!$AY$2:$AY$501,0))&amp;"")</f>
        <v/>
      </c>
      <c r="E40" s="27">
        <f>IF($A40="","",INDEX(Orders!$AJ$2:$AJ$501,MATCH($A40,Orders!$AY$2:$AY$501,0))&amp;"")</f>
        <v/>
      </c>
      <c r="F40" s="27">
        <f>IF($A40="","",INDEX(Orders!$AU$2:$AU$501,MATCH($A40,Orders!$AY$2:$AY$501,0))&amp;"")</f>
        <v/>
      </c>
      <c r="G40" s="27">
        <f>IF($A40="","",INDEX(Orders!$AV$2:$AV$501,MATCH($A40,Orders!$AY$2:$AY$501,0))&amp;"")</f>
        <v/>
      </c>
      <c r="H40" s="27">
        <f>IF($A40="","",INDEX(Orders!$AK$2:$AK$501,MATCH($A40,Orders!$AY$2:$AY$501,0))&amp;"")</f>
        <v/>
      </c>
      <c r="I40" s="27">
        <f>IF($A40="","",IF(INDEX(Orders!$AW$2:$AW$501,MATCH($A40,Orders!$AY$2:$AY$501,0))=1,"Yes",""))</f>
        <v/>
      </c>
      <c r="J40" s="36" t="n"/>
    </row>
    <row r="41">
      <c r="A41" s="27">
        <f>IF(ISNUMBER(MATCH(36,Orders!$AY$2:$AY$501,0)),36,"")</f>
        <v/>
      </c>
      <c r="B41" s="10">
        <f>IF($A41="","",INDEX(Orders!$AF$2:$AF$501,MATCH($A41,Orders!$AY$2:$AY$501,0))&amp;"")</f>
        <v/>
      </c>
      <c r="C41" s="27">
        <f>IF($A41="","",INDEX(Orders!$AG$2:$AG$501,MATCH($A41,Orders!$AY$2:$AY$501,0))&amp;"")</f>
        <v/>
      </c>
      <c r="D41" s="27">
        <f>IF($A41="","",INDEX(Orders!$AH$2:$AH$501,MATCH($A41,Orders!$AY$2:$AY$501,0))&amp;"")</f>
        <v/>
      </c>
      <c r="E41" s="27">
        <f>IF($A41="","",INDEX(Orders!$AJ$2:$AJ$501,MATCH($A41,Orders!$AY$2:$AY$501,0))&amp;"")</f>
        <v/>
      </c>
      <c r="F41" s="27">
        <f>IF($A41="","",INDEX(Orders!$AU$2:$AU$501,MATCH($A41,Orders!$AY$2:$AY$501,0))&amp;"")</f>
        <v/>
      </c>
      <c r="G41" s="27">
        <f>IF($A41="","",INDEX(Orders!$AV$2:$AV$501,MATCH($A41,Orders!$AY$2:$AY$501,0))&amp;"")</f>
        <v/>
      </c>
      <c r="H41" s="27">
        <f>IF($A41="","",INDEX(Orders!$AK$2:$AK$501,MATCH($A41,Orders!$AY$2:$AY$501,0))&amp;"")</f>
        <v/>
      </c>
      <c r="I41" s="27">
        <f>IF($A41="","",IF(INDEX(Orders!$AW$2:$AW$501,MATCH($A41,Orders!$AY$2:$AY$501,0))=1,"Yes",""))</f>
        <v/>
      </c>
      <c r="J41" s="36" t="n"/>
    </row>
    <row r="42">
      <c r="A42" s="27">
        <f>IF(ISNUMBER(MATCH(37,Orders!$AY$2:$AY$501,0)),37,"")</f>
        <v/>
      </c>
      <c r="B42" s="10">
        <f>IF($A42="","",INDEX(Orders!$AF$2:$AF$501,MATCH($A42,Orders!$AY$2:$AY$501,0))&amp;"")</f>
        <v/>
      </c>
      <c r="C42" s="27">
        <f>IF($A42="","",INDEX(Orders!$AG$2:$AG$501,MATCH($A42,Orders!$AY$2:$AY$501,0))&amp;"")</f>
        <v/>
      </c>
      <c r="D42" s="27">
        <f>IF($A42="","",INDEX(Orders!$AH$2:$AH$501,MATCH($A42,Orders!$AY$2:$AY$501,0))&amp;"")</f>
        <v/>
      </c>
      <c r="E42" s="27">
        <f>IF($A42="","",INDEX(Orders!$AJ$2:$AJ$501,MATCH($A42,Orders!$AY$2:$AY$501,0))&amp;"")</f>
        <v/>
      </c>
      <c r="F42" s="27">
        <f>IF($A42="","",INDEX(Orders!$AU$2:$AU$501,MATCH($A42,Orders!$AY$2:$AY$501,0))&amp;"")</f>
        <v/>
      </c>
      <c r="G42" s="27">
        <f>IF($A42="","",INDEX(Orders!$AV$2:$AV$501,MATCH($A42,Orders!$AY$2:$AY$501,0))&amp;"")</f>
        <v/>
      </c>
      <c r="H42" s="27">
        <f>IF($A42="","",INDEX(Orders!$AK$2:$AK$501,MATCH($A42,Orders!$AY$2:$AY$501,0))&amp;"")</f>
        <v/>
      </c>
      <c r="I42" s="27">
        <f>IF($A42="","",IF(INDEX(Orders!$AW$2:$AW$501,MATCH($A42,Orders!$AY$2:$AY$501,0))=1,"Yes",""))</f>
        <v/>
      </c>
      <c r="J42" s="36" t="n"/>
    </row>
    <row r="43">
      <c r="A43" s="27">
        <f>IF(ISNUMBER(MATCH(38,Orders!$AY$2:$AY$501,0)),38,"")</f>
        <v/>
      </c>
      <c r="B43" s="10">
        <f>IF($A43="","",INDEX(Orders!$AF$2:$AF$501,MATCH($A43,Orders!$AY$2:$AY$501,0))&amp;"")</f>
        <v/>
      </c>
      <c r="C43" s="27">
        <f>IF($A43="","",INDEX(Orders!$AG$2:$AG$501,MATCH($A43,Orders!$AY$2:$AY$501,0))&amp;"")</f>
        <v/>
      </c>
      <c r="D43" s="27">
        <f>IF($A43="","",INDEX(Orders!$AH$2:$AH$501,MATCH($A43,Orders!$AY$2:$AY$501,0))&amp;"")</f>
        <v/>
      </c>
      <c r="E43" s="27">
        <f>IF($A43="","",INDEX(Orders!$AJ$2:$AJ$501,MATCH($A43,Orders!$AY$2:$AY$501,0))&amp;"")</f>
        <v/>
      </c>
      <c r="F43" s="27">
        <f>IF($A43="","",INDEX(Orders!$AU$2:$AU$501,MATCH($A43,Orders!$AY$2:$AY$501,0))&amp;"")</f>
        <v/>
      </c>
      <c r="G43" s="27">
        <f>IF($A43="","",INDEX(Orders!$AV$2:$AV$501,MATCH($A43,Orders!$AY$2:$AY$501,0))&amp;"")</f>
        <v/>
      </c>
      <c r="H43" s="27">
        <f>IF($A43="","",INDEX(Orders!$AK$2:$AK$501,MATCH($A43,Orders!$AY$2:$AY$501,0))&amp;"")</f>
        <v/>
      </c>
      <c r="I43" s="27">
        <f>IF($A43="","",IF(INDEX(Orders!$AW$2:$AW$501,MATCH($A43,Orders!$AY$2:$AY$501,0))=1,"Yes",""))</f>
        <v/>
      </c>
      <c r="J43" s="36" t="n"/>
    </row>
    <row r="44">
      <c r="A44" s="27">
        <f>IF(ISNUMBER(MATCH(39,Orders!$AY$2:$AY$501,0)),39,"")</f>
        <v/>
      </c>
      <c r="B44" s="10">
        <f>IF($A44="","",INDEX(Orders!$AF$2:$AF$501,MATCH($A44,Orders!$AY$2:$AY$501,0))&amp;"")</f>
        <v/>
      </c>
      <c r="C44" s="27">
        <f>IF($A44="","",INDEX(Orders!$AG$2:$AG$501,MATCH($A44,Orders!$AY$2:$AY$501,0))&amp;"")</f>
        <v/>
      </c>
      <c r="D44" s="27">
        <f>IF($A44="","",INDEX(Orders!$AH$2:$AH$501,MATCH($A44,Orders!$AY$2:$AY$501,0))&amp;"")</f>
        <v/>
      </c>
      <c r="E44" s="27">
        <f>IF($A44="","",INDEX(Orders!$AJ$2:$AJ$501,MATCH($A44,Orders!$AY$2:$AY$501,0))&amp;"")</f>
        <v/>
      </c>
      <c r="F44" s="27">
        <f>IF($A44="","",INDEX(Orders!$AU$2:$AU$501,MATCH($A44,Orders!$AY$2:$AY$501,0))&amp;"")</f>
        <v/>
      </c>
      <c r="G44" s="27">
        <f>IF($A44="","",INDEX(Orders!$AV$2:$AV$501,MATCH($A44,Orders!$AY$2:$AY$501,0))&amp;"")</f>
        <v/>
      </c>
      <c r="H44" s="27">
        <f>IF($A44="","",INDEX(Orders!$AK$2:$AK$501,MATCH($A44,Orders!$AY$2:$AY$501,0))&amp;"")</f>
        <v/>
      </c>
      <c r="I44" s="27">
        <f>IF($A44="","",IF(INDEX(Orders!$AW$2:$AW$501,MATCH($A44,Orders!$AY$2:$AY$501,0))=1,"Yes",""))</f>
        <v/>
      </c>
      <c r="J44" s="36" t="n"/>
    </row>
    <row r="45">
      <c r="A45" s="27">
        <f>IF(ISNUMBER(MATCH(40,Orders!$AY$2:$AY$501,0)),40,"")</f>
        <v/>
      </c>
      <c r="B45" s="10">
        <f>IF($A45="","",INDEX(Orders!$AF$2:$AF$501,MATCH($A45,Orders!$AY$2:$AY$501,0))&amp;"")</f>
        <v/>
      </c>
      <c r="C45" s="27">
        <f>IF($A45="","",INDEX(Orders!$AG$2:$AG$501,MATCH($A45,Orders!$AY$2:$AY$501,0))&amp;"")</f>
        <v/>
      </c>
      <c r="D45" s="27">
        <f>IF($A45="","",INDEX(Orders!$AH$2:$AH$501,MATCH($A45,Orders!$AY$2:$AY$501,0))&amp;"")</f>
        <v/>
      </c>
      <c r="E45" s="27">
        <f>IF($A45="","",INDEX(Orders!$AJ$2:$AJ$501,MATCH($A45,Orders!$AY$2:$AY$501,0))&amp;"")</f>
        <v/>
      </c>
      <c r="F45" s="27">
        <f>IF($A45="","",INDEX(Orders!$AU$2:$AU$501,MATCH($A45,Orders!$AY$2:$AY$501,0))&amp;"")</f>
        <v/>
      </c>
      <c r="G45" s="27">
        <f>IF($A45="","",INDEX(Orders!$AV$2:$AV$501,MATCH($A45,Orders!$AY$2:$AY$501,0))&amp;"")</f>
        <v/>
      </c>
      <c r="H45" s="27">
        <f>IF($A45="","",INDEX(Orders!$AK$2:$AK$501,MATCH($A45,Orders!$AY$2:$AY$501,0))&amp;"")</f>
        <v/>
      </c>
      <c r="I45" s="27">
        <f>IF($A45="","",IF(INDEX(Orders!$AW$2:$AW$501,MATCH($A45,Orders!$AY$2:$AY$501,0))=1,"Yes",""))</f>
        <v/>
      </c>
      <c r="J45" s="36" t="n"/>
    </row>
    <row r="46">
      <c r="A46" s="27">
        <f>IF(ISNUMBER(MATCH(41,Orders!$AY$2:$AY$501,0)),41,"")</f>
        <v/>
      </c>
      <c r="B46" s="10">
        <f>IF($A46="","",INDEX(Orders!$AF$2:$AF$501,MATCH($A46,Orders!$AY$2:$AY$501,0))&amp;"")</f>
        <v/>
      </c>
      <c r="C46" s="27">
        <f>IF($A46="","",INDEX(Orders!$AG$2:$AG$501,MATCH($A46,Orders!$AY$2:$AY$501,0))&amp;"")</f>
        <v/>
      </c>
      <c r="D46" s="27">
        <f>IF($A46="","",INDEX(Orders!$AH$2:$AH$501,MATCH($A46,Orders!$AY$2:$AY$501,0))&amp;"")</f>
        <v/>
      </c>
      <c r="E46" s="27">
        <f>IF($A46="","",INDEX(Orders!$AJ$2:$AJ$501,MATCH($A46,Orders!$AY$2:$AY$501,0))&amp;"")</f>
        <v/>
      </c>
      <c r="F46" s="27">
        <f>IF($A46="","",INDEX(Orders!$AU$2:$AU$501,MATCH($A46,Orders!$AY$2:$AY$501,0))&amp;"")</f>
        <v/>
      </c>
      <c r="G46" s="27">
        <f>IF($A46="","",INDEX(Orders!$AV$2:$AV$501,MATCH($A46,Orders!$AY$2:$AY$501,0))&amp;"")</f>
        <v/>
      </c>
      <c r="H46" s="27">
        <f>IF($A46="","",INDEX(Orders!$AK$2:$AK$501,MATCH($A46,Orders!$AY$2:$AY$501,0))&amp;"")</f>
        <v/>
      </c>
      <c r="I46" s="27">
        <f>IF($A46="","",IF(INDEX(Orders!$AW$2:$AW$501,MATCH($A46,Orders!$AY$2:$AY$501,0))=1,"Yes",""))</f>
        <v/>
      </c>
      <c r="J46" s="36" t="n"/>
    </row>
    <row r="47">
      <c r="A47" s="27">
        <f>IF(ISNUMBER(MATCH(42,Orders!$AY$2:$AY$501,0)),42,"")</f>
        <v/>
      </c>
      <c r="B47" s="10">
        <f>IF($A47="","",INDEX(Orders!$AF$2:$AF$501,MATCH($A47,Orders!$AY$2:$AY$501,0))&amp;"")</f>
        <v/>
      </c>
      <c r="C47" s="27">
        <f>IF($A47="","",INDEX(Orders!$AG$2:$AG$501,MATCH($A47,Orders!$AY$2:$AY$501,0))&amp;"")</f>
        <v/>
      </c>
      <c r="D47" s="27">
        <f>IF($A47="","",INDEX(Orders!$AH$2:$AH$501,MATCH($A47,Orders!$AY$2:$AY$501,0))&amp;"")</f>
        <v/>
      </c>
      <c r="E47" s="27">
        <f>IF($A47="","",INDEX(Orders!$AJ$2:$AJ$501,MATCH($A47,Orders!$AY$2:$AY$501,0))&amp;"")</f>
        <v/>
      </c>
      <c r="F47" s="27">
        <f>IF($A47="","",INDEX(Orders!$AU$2:$AU$501,MATCH($A47,Orders!$AY$2:$AY$501,0))&amp;"")</f>
        <v/>
      </c>
      <c r="G47" s="27">
        <f>IF($A47="","",INDEX(Orders!$AV$2:$AV$501,MATCH($A47,Orders!$AY$2:$AY$501,0))&amp;"")</f>
        <v/>
      </c>
      <c r="H47" s="27">
        <f>IF($A47="","",INDEX(Orders!$AK$2:$AK$501,MATCH($A47,Orders!$AY$2:$AY$501,0))&amp;"")</f>
        <v/>
      </c>
      <c r="I47" s="27">
        <f>IF($A47="","",IF(INDEX(Orders!$AW$2:$AW$501,MATCH($A47,Orders!$AY$2:$AY$501,0))=1,"Yes",""))</f>
        <v/>
      </c>
      <c r="J47" s="36" t="n"/>
    </row>
    <row r="48">
      <c r="A48" s="27">
        <f>IF(ISNUMBER(MATCH(43,Orders!$AY$2:$AY$501,0)),43,"")</f>
        <v/>
      </c>
      <c r="B48" s="10">
        <f>IF($A48="","",INDEX(Orders!$AF$2:$AF$501,MATCH($A48,Orders!$AY$2:$AY$501,0))&amp;"")</f>
        <v/>
      </c>
      <c r="C48" s="27">
        <f>IF($A48="","",INDEX(Orders!$AG$2:$AG$501,MATCH($A48,Orders!$AY$2:$AY$501,0))&amp;"")</f>
        <v/>
      </c>
      <c r="D48" s="27">
        <f>IF($A48="","",INDEX(Orders!$AH$2:$AH$501,MATCH($A48,Orders!$AY$2:$AY$501,0))&amp;"")</f>
        <v/>
      </c>
      <c r="E48" s="27">
        <f>IF($A48="","",INDEX(Orders!$AJ$2:$AJ$501,MATCH($A48,Orders!$AY$2:$AY$501,0))&amp;"")</f>
        <v/>
      </c>
      <c r="F48" s="27">
        <f>IF($A48="","",INDEX(Orders!$AU$2:$AU$501,MATCH($A48,Orders!$AY$2:$AY$501,0))&amp;"")</f>
        <v/>
      </c>
      <c r="G48" s="27">
        <f>IF($A48="","",INDEX(Orders!$AV$2:$AV$501,MATCH($A48,Orders!$AY$2:$AY$501,0))&amp;"")</f>
        <v/>
      </c>
      <c r="H48" s="27">
        <f>IF($A48="","",INDEX(Orders!$AK$2:$AK$501,MATCH($A48,Orders!$AY$2:$AY$501,0))&amp;"")</f>
        <v/>
      </c>
      <c r="I48" s="27">
        <f>IF($A48="","",IF(INDEX(Orders!$AW$2:$AW$501,MATCH($A48,Orders!$AY$2:$AY$501,0))=1,"Yes",""))</f>
        <v/>
      </c>
      <c r="J48" s="36" t="n"/>
    </row>
    <row r="49">
      <c r="A49" s="27">
        <f>IF(ISNUMBER(MATCH(44,Orders!$AY$2:$AY$501,0)),44,"")</f>
        <v/>
      </c>
      <c r="B49" s="10">
        <f>IF($A49="","",INDEX(Orders!$AF$2:$AF$501,MATCH($A49,Orders!$AY$2:$AY$501,0))&amp;"")</f>
        <v/>
      </c>
      <c r="C49" s="27">
        <f>IF($A49="","",INDEX(Orders!$AG$2:$AG$501,MATCH($A49,Orders!$AY$2:$AY$501,0))&amp;"")</f>
        <v/>
      </c>
      <c r="D49" s="27">
        <f>IF($A49="","",INDEX(Orders!$AH$2:$AH$501,MATCH($A49,Orders!$AY$2:$AY$501,0))&amp;"")</f>
        <v/>
      </c>
      <c r="E49" s="27">
        <f>IF($A49="","",INDEX(Orders!$AJ$2:$AJ$501,MATCH($A49,Orders!$AY$2:$AY$501,0))&amp;"")</f>
        <v/>
      </c>
      <c r="F49" s="27">
        <f>IF($A49="","",INDEX(Orders!$AU$2:$AU$501,MATCH($A49,Orders!$AY$2:$AY$501,0))&amp;"")</f>
        <v/>
      </c>
      <c r="G49" s="27">
        <f>IF($A49="","",INDEX(Orders!$AV$2:$AV$501,MATCH($A49,Orders!$AY$2:$AY$501,0))&amp;"")</f>
        <v/>
      </c>
      <c r="H49" s="27">
        <f>IF($A49="","",INDEX(Orders!$AK$2:$AK$501,MATCH($A49,Orders!$AY$2:$AY$501,0))&amp;"")</f>
        <v/>
      </c>
      <c r="I49" s="27">
        <f>IF($A49="","",IF(INDEX(Orders!$AW$2:$AW$501,MATCH($A49,Orders!$AY$2:$AY$501,0))=1,"Yes",""))</f>
        <v/>
      </c>
      <c r="J49" s="36" t="n"/>
    </row>
    <row r="50">
      <c r="A50" s="27">
        <f>IF(ISNUMBER(MATCH(45,Orders!$AY$2:$AY$501,0)),45,"")</f>
        <v/>
      </c>
      <c r="B50" s="10">
        <f>IF($A50="","",INDEX(Orders!$AF$2:$AF$501,MATCH($A50,Orders!$AY$2:$AY$501,0))&amp;"")</f>
        <v/>
      </c>
      <c r="C50" s="27">
        <f>IF($A50="","",INDEX(Orders!$AG$2:$AG$501,MATCH($A50,Orders!$AY$2:$AY$501,0))&amp;"")</f>
        <v/>
      </c>
      <c r="D50" s="27">
        <f>IF($A50="","",INDEX(Orders!$AH$2:$AH$501,MATCH($A50,Orders!$AY$2:$AY$501,0))&amp;"")</f>
        <v/>
      </c>
      <c r="E50" s="27">
        <f>IF($A50="","",INDEX(Orders!$AJ$2:$AJ$501,MATCH($A50,Orders!$AY$2:$AY$501,0))&amp;"")</f>
        <v/>
      </c>
      <c r="F50" s="27">
        <f>IF($A50="","",INDEX(Orders!$AU$2:$AU$501,MATCH($A50,Orders!$AY$2:$AY$501,0))&amp;"")</f>
        <v/>
      </c>
      <c r="G50" s="27">
        <f>IF($A50="","",INDEX(Orders!$AV$2:$AV$501,MATCH($A50,Orders!$AY$2:$AY$501,0))&amp;"")</f>
        <v/>
      </c>
      <c r="H50" s="27">
        <f>IF($A50="","",INDEX(Orders!$AK$2:$AK$501,MATCH($A50,Orders!$AY$2:$AY$501,0))&amp;"")</f>
        <v/>
      </c>
      <c r="I50" s="27">
        <f>IF($A50="","",IF(INDEX(Orders!$AW$2:$AW$501,MATCH($A50,Orders!$AY$2:$AY$501,0))=1,"Yes",""))</f>
        <v/>
      </c>
      <c r="J50" s="36" t="n"/>
    </row>
    <row r="51">
      <c r="A51" s="27">
        <f>IF(ISNUMBER(MATCH(46,Orders!$AY$2:$AY$501,0)),46,"")</f>
        <v/>
      </c>
      <c r="B51" s="10">
        <f>IF($A51="","",INDEX(Orders!$AF$2:$AF$501,MATCH($A51,Orders!$AY$2:$AY$501,0))&amp;"")</f>
        <v/>
      </c>
      <c r="C51" s="27">
        <f>IF($A51="","",INDEX(Orders!$AG$2:$AG$501,MATCH($A51,Orders!$AY$2:$AY$501,0))&amp;"")</f>
        <v/>
      </c>
      <c r="D51" s="27">
        <f>IF($A51="","",INDEX(Orders!$AH$2:$AH$501,MATCH($A51,Orders!$AY$2:$AY$501,0))&amp;"")</f>
        <v/>
      </c>
      <c r="E51" s="27">
        <f>IF($A51="","",INDEX(Orders!$AJ$2:$AJ$501,MATCH($A51,Orders!$AY$2:$AY$501,0))&amp;"")</f>
        <v/>
      </c>
      <c r="F51" s="27">
        <f>IF($A51="","",INDEX(Orders!$AU$2:$AU$501,MATCH($A51,Orders!$AY$2:$AY$501,0))&amp;"")</f>
        <v/>
      </c>
      <c r="G51" s="27">
        <f>IF($A51="","",INDEX(Orders!$AV$2:$AV$501,MATCH($A51,Orders!$AY$2:$AY$501,0))&amp;"")</f>
        <v/>
      </c>
      <c r="H51" s="27">
        <f>IF($A51="","",INDEX(Orders!$AK$2:$AK$501,MATCH($A51,Orders!$AY$2:$AY$501,0))&amp;"")</f>
        <v/>
      </c>
      <c r="I51" s="27">
        <f>IF($A51="","",IF(INDEX(Orders!$AW$2:$AW$501,MATCH($A51,Orders!$AY$2:$AY$501,0))=1,"Yes",""))</f>
        <v/>
      </c>
      <c r="J51" s="36" t="n"/>
    </row>
    <row r="52">
      <c r="A52" s="27">
        <f>IF(ISNUMBER(MATCH(47,Orders!$AY$2:$AY$501,0)),47,"")</f>
        <v/>
      </c>
      <c r="B52" s="10">
        <f>IF($A52="","",INDEX(Orders!$AF$2:$AF$501,MATCH($A52,Orders!$AY$2:$AY$501,0))&amp;"")</f>
        <v/>
      </c>
      <c r="C52" s="27">
        <f>IF($A52="","",INDEX(Orders!$AG$2:$AG$501,MATCH($A52,Orders!$AY$2:$AY$501,0))&amp;"")</f>
        <v/>
      </c>
      <c r="D52" s="27">
        <f>IF($A52="","",INDEX(Orders!$AH$2:$AH$501,MATCH($A52,Orders!$AY$2:$AY$501,0))&amp;"")</f>
        <v/>
      </c>
      <c r="E52" s="27">
        <f>IF($A52="","",INDEX(Orders!$AJ$2:$AJ$501,MATCH($A52,Orders!$AY$2:$AY$501,0))&amp;"")</f>
        <v/>
      </c>
      <c r="F52" s="27">
        <f>IF($A52="","",INDEX(Orders!$AU$2:$AU$501,MATCH($A52,Orders!$AY$2:$AY$501,0))&amp;"")</f>
        <v/>
      </c>
      <c r="G52" s="27">
        <f>IF($A52="","",INDEX(Orders!$AV$2:$AV$501,MATCH($A52,Orders!$AY$2:$AY$501,0))&amp;"")</f>
        <v/>
      </c>
      <c r="H52" s="27">
        <f>IF($A52="","",INDEX(Orders!$AK$2:$AK$501,MATCH($A52,Orders!$AY$2:$AY$501,0))&amp;"")</f>
        <v/>
      </c>
      <c r="I52" s="27">
        <f>IF($A52="","",IF(INDEX(Orders!$AW$2:$AW$501,MATCH($A52,Orders!$AY$2:$AY$501,0))=1,"Yes",""))</f>
        <v/>
      </c>
      <c r="J52" s="36" t="n"/>
    </row>
    <row r="53">
      <c r="A53" s="27">
        <f>IF(ISNUMBER(MATCH(48,Orders!$AY$2:$AY$501,0)),48,"")</f>
        <v/>
      </c>
      <c r="B53" s="10">
        <f>IF($A53="","",INDEX(Orders!$AF$2:$AF$501,MATCH($A53,Orders!$AY$2:$AY$501,0))&amp;"")</f>
        <v/>
      </c>
      <c r="C53" s="27">
        <f>IF($A53="","",INDEX(Orders!$AG$2:$AG$501,MATCH($A53,Orders!$AY$2:$AY$501,0))&amp;"")</f>
        <v/>
      </c>
      <c r="D53" s="27">
        <f>IF($A53="","",INDEX(Orders!$AH$2:$AH$501,MATCH($A53,Orders!$AY$2:$AY$501,0))&amp;"")</f>
        <v/>
      </c>
      <c r="E53" s="27">
        <f>IF($A53="","",INDEX(Orders!$AJ$2:$AJ$501,MATCH($A53,Orders!$AY$2:$AY$501,0))&amp;"")</f>
        <v/>
      </c>
      <c r="F53" s="27">
        <f>IF($A53="","",INDEX(Orders!$AU$2:$AU$501,MATCH($A53,Orders!$AY$2:$AY$501,0))&amp;"")</f>
        <v/>
      </c>
      <c r="G53" s="27">
        <f>IF($A53="","",INDEX(Orders!$AV$2:$AV$501,MATCH($A53,Orders!$AY$2:$AY$501,0))&amp;"")</f>
        <v/>
      </c>
      <c r="H53" s="27">
        <f>IF($A53="","",INDEX(Orders!$AK$2:$AK$501,MATCH($A53,Orders!$AY$2:$AY$501,0))&amp;"")</f>
        <v/>
      </c>
      <c r="I53" s="27">
        <f>IF($A53="","",IF(INDEX(Orders!$AW$2:$AW$501,MATCH($A53,Orders!$AY$2:$AY$501,0))=1,"Yes",""))</f>
        <v/>
      </c>
      <c r="J53" s="36" t="n"/>
    </row>
    <row r="54">
      <c r="A54" s="27">
        <f>IF(ISNUMBER(MATCH(49,Orders!$AY$2:$AY$501,0)),49,"")</f>
        <v/>
      </c>
      <c r="B54" s="10">
        <f>IF($A54="","",INDEX(Orders!$AF$2:$AF$501,MATCH($A54,Orders!$AY$2:$AY$501,0))&amp;"")</f>
        <v/>
      </c>
      <c r="C54" s="27">
        <f>IF($A54="","",INDEX(Orders!$AG$2:$AG$501,MATCH($A54,Orders!$AY$2:$AY$501,0))&amp;"")</f>
        <v/>
      </c>
      <c r="D54" s="27">
        <f>IF($A54="","",INDEX(Orders!$AH$2:$AH$501,MATCH($A54,Orders!$AY$2:$AY$501,0))&amp;"")</f>
        <v/>
      </c>
      <c r="E54" s="27">
        <f>IF($A54="","",INDEX(Orders!$AJ$2:$AJ$501,MATCH($A54,Orders!$AY$2:$AY$501,0))&amp;"")</f>
        <v/>
      </c>
      <c r="F54" s="27">
        <f>IF($A54="","",INDEX(Orders!$AU$2:$AU$501,MATCH($A54,Orders!$AY$2:$AY$501,0))&amp;"")</f>
        <v/>
      </c>
      <c r="G54" s="27">
        <f>IF($A54="","",INDEX(Orders!$AV$2:$AV$501,MATCH($A54,Orders!$AY$2:$AY$501,0))&amp;"")</f>
        <v/>
      </c>
      <c r="H54" s="27">
        <f>IF($A54="","",INDEX(Orders!$AK$2:$AK$501,MATCH($A54,Orders!$AY$2:$AY$501,0))&amp;"")</f>
        <v/>
      </c>
      <c r="I54" s="27">
        <f>IF($A54="","",IF(INDEX(Orders!$AW$2:$AW$501,MATCH($A54,Orders!$AY$2:$AY$501,0))=1,"Yes",""))</f>
        <v/>
      </c>
      <c r="J54" s="36" t="n"/>
    </row>
    <row r="55">
      <c r="A55" s="27">
        <f>IF(ISNUMBER(MATCH(50,Orders!$AY$2:$AY$501,0)),50,"")</f>
        <v/>
      </c>
      <c r="B55" s="10">
        <f>IF($A55="","",INDEX(Orders!$AF$2:$AF$501,MATCH($A55,Orders!$AY$2:$AY$501,0))&amp;"")</f>
        <v/>
      </c>
      <c r="C55" s="27">
        <f>IF($A55="","",INDEX(Orders!$AG$2:$AG$501,MATCH($A55,Orders!$AY$2:$AY$501,0))&amp;"")</f>
        <v/>
      </c>
      <c r="D55" s="27">
        <f>IF($A55="","",INDEX(Orders!$AH$2:$AH$501,MATCH($A55,Orders!$AY$2:$AY$501,0))&amp;"")</f>
        <v/>
      </c>
      <c r="E55" s="27">
        <f>IF($A55="","",INDEX(Orders!$AJ$2:$AJ$501,MATCH($A55,Orders!$AY$2:$AY$501,0))&amp;"")</f>
        <v/>
      </c>
      <c r="F55" s="27">
        <f>IF($A55="","",INDEX(Orders!$AU$2:$AU$501,MATCH($A55,Orders!$AY$2:$AY$501,0))&amp;"")</f>
        <v/>
      </c>
      <c r="G55" s="27">
        <f>IF($A55="","",INDEX(Orders!$AV$2:$AV$501,MATCH($A55,Orders!$AY$2:$AY$501,0))&amp;"")</f>
        <v/>
      </c>
      <c r="H55" s="27">
        <f>IF($A55="","",INDEX(Orders!$AK$2:$AK$501,MATCH($A55,Orders!$AY$2:$AY$501,0))&amp;"")</f>
        <v/>
      </c>
      <c r="I55" s="27">
        <f>IF($A55="","",IF(INDEX(Orders!$AW$2:$AW$501,MATCH($A55,Orders!$AY$2:$AY$501,0))=1,"Yes",""))</f>
        <v/>
      </c>
      <c r="J55" s="36" t="n"/>
    </row>
    <row r="56">
      <c r="A56" s="27">
        <f>IF(ISNUMBER(MATCH(51,Orders!$AY$2:$AY$501,0)),51,"")</f>
        <v/>
      </c>
      <c r="B56" s="10">
        <f>IF($A56="","",INDEX(Orders!$AF$2:$AF$501,MATCH($A56,Orders!$AY$2:$AY$501,0))&amp;"")</f>
        <v/>
      </c>
      <c r="C56" s="27">
        <f>IF($A56="","",INDEX(Orders!$AG$2:$AG$501,MATCH($A56,Orders!$AY$2:$AY$501,0))&amp;"")</f>
        <v/>
      </c>
      <c r="D56" s="27">
        <f>IF($A56="","",INDEX(Orders!$AH$2:$AH$501,MATCH($A56,Orders!$AY$2:$AY$501,0))&amp;"")</f>
        <v/>
      </c>
      <c r="E56" s="27">
        <f>IF($A56="","",INDEX(Orders!$AJ$2:$AJ$501,MATCH($A56,Orders!$AY$2:$AY$501,0))&amp;"")</f>
        <v/>
      </c>
      <c r="F56" s="27">
        <f>IF($A56="","",INDEX(Orders!$AU$2:$AU$501,MATCH($A56,Orders!$AY$2:$AY$501,0))&amp;"")</f>
        <v/>
      </c>
      <c r="G56" s="27">
        <f>IF($A56="","",INDEX(Orders!$AV$2:$AV$501,MATCH($A56,Orders!$AY$2:$AY$501,0))&amp;"")</f>
        <v/>
      </c>
      <c r="H56" s="27">
        <f>IF($A56="","",INDEX(Orders!$AK$2:$AK$501,MATCH($A56,Orders!$AY$2:$AY$501,0))&amp;"")</f>
        <v/>
      </c>
      <c r="I56" s="27">
        <f>IF($A56="","",IF(INDEX(Orders!$AW$2:$AW$501,MATCH($A56,Orders!$AY$2:$AY$501,0))=1,"Yes",""))</f>
        <v/>
      </c>
      <c r="J56" s="36" t="n"/>
    </row>
    <row r="57">
      <c r="A57" s="27">
        <f>IF(ISNUMBER(MATCH(52,Orders!$AY$2:$AY$501,0)),52,"")</f>
        <v/>
      </c>
      <c r="B57" s="10">
        <f>IF($A57="","",INDEX(Orders!$AF$2:$AF$501,MATCH($A57,Orders!$AY$2:$AY$501,0))&amp;"")</f>
        <v/>
      </c>
      <c r="C57" s="27">
        <f>IF($A57="","",INDEX(Orders!$AG$2:$AG$501,MATCH($A57,Orders!$AY$2:$AY$501,0))&amp;"")</f>
        <v/>
      </c>
      <c r="D57" s="27">
        <f>IF($A57="","",INDEX(Orders!$AH$2:$AH$501,MATCH($A57,Orders!$AY$2:$AY$501,0))&amp;"")</f>
        <v/>
      </c>
      <c r="E57" s="27">
        <f>IF($A57="","",INDEX(Orders!$AJ$2:$AJ$501,MATCH($A57,Orders!$AY$2:$AY$501,0))&amp;"")</f>
        <v/>
      </c>
      <c r="F57" s="27">
        <f>IF($A57="","",INDEX(Orders!$AU$2:$AU$501,MATCH($A57,Orders!$AY$2:$AY$501,0))&amp;"")</f>
        <v/>
      </c>
      <c r="G57" s="27">
        <f>IF($A57="","",INDEX(Orders!$AV$2:$AV$501,MATCH($A57,Orders!$AY$2:$AY$501,0))&amp;"")</f>
        <v/>
      </c>
      <c r="H57" s="27">
        <f>IF($A57="","",INDEX(Orders!$AK$2:$AK$501,MATCH($A57,Orders!$AY$2:$AY$501,0))&amp;"")</f>
        <v/>
      </c>
      <c r="I57" s="27">
        <f>IF($A57="","",IF(INDEX(Orders!$AW$2:$AW$501,MATCH($A57,Orders!$AY$2:$AY$501,0))=1,"Yes",""))</f>
        <v/>
      </c>
      <c r="J57" s="36" t="n"/>
    </row>
    <row r="58">
      <c r="A58" s="27">
        <f>IF(ISNUMBER(MATCH(53,Orders!$AY$2:$AY$501,0)),53,"")</f>
        <v/>
      </c>
      <c r="B58" s="10">
        <f>IF($A58="","",INDEX(Orders!$AF$2:$AF$501,MATCH($A58,Orders!$AY$2:$AY$501,0))&amp;"")</f>
        <v/>
      </c>
      <c r="C58" s="27">
        <f>IF($A58="","",INDEX(Orders!$AG$2:$AG$501,MATCH($A58,Orders!$AY$2:$AY$501,0))&amp;"")</f>
        <v/>
      </c>
      <c r="D58" s="27">
        <f>IF($A58="","",INDEX(Orders!$AH$2:$AH$501,MATCH($A58,Orders!$AY$2:$AY$501,0))&amp;"")</f>
        <v/>
      </c>
      <c r="E58" s="27">
        <f>IF($A58="","",INDEX(Orders!$AJ$2:$AJ$501,MATCH($A58,Orders!$AY$2:$AY$501,0))&amp;"")</f>
        <v/>
      </c>
      <c r="F58" s="27">
        <f>IF($A58="","",INDEX(Orders!$AU$2:$AU$501,MATCH($A58,Orders!$AY$2:$AY$501,0))&amp;"")</f>
        <v/>
      </c>
      <c r="G58" s="27">
        <f>IF($A58="","",INDEX(Orders!$AV$2:$AV$501,MATCH($A58,Orders!$AY$2:$AY$501,0))&amp;"")</f>
        <v/>
      </c>
      <c r="H58" s="27">
        <f>IF($A58="","",INDEX(Orders!$AK$2:$AK$501,MATCH($A58,Orders!$AY$2:$AY$501,0))&amp;"")</f>
        <v/>
      </c>
      <c r="I58" s="27">
        <f>IF($A58="","",IF(INDEX(Orders!$AW$2:$AW$501,MATCH($A58,Orders!$AY$2:$AY$501,0))=1,"Yes",""))</f>
        <v/>
      </c>
      <c r="J58" s="36" t="n"/>
    </row>
    <row r="59">
      <c r="A59" s="27">
        <f>IF(ISNUMBER(MATCH(54,Orders!$AY$2:$AY$501,0)),54,"")</f>
        <v/>
      </c>
      <c r="B59" s="10">
        <f>IF($A59="","",INDEX(Orders!$AF$2:$AF$501,MATCH($A59,Orders!$AY$2:$AY$501,0))&amp;"")</f>
        <v/>
      </c>
      <c r="C59" s="27">
        <f>IF($A59="","",INDEX(Orders!$AG$2:$AG$501,MATCH($A59,Orders!$AY$2:$AY$501,0))&amp;"")</f>
        <v/>
      </c>
      <c r="D59" s="27">
        <f>IF($A59="","",INDEX(Orders!$AH$2:$AH$501,MATCH($A59,Orders!$AY$2:$AY$501,0))&amp;"")</f>
        <v/>
      </c>
      <c r="E59" s="27">
        <f>IF($A59="","",INDEX(Orders!$AJ$2:$AJ$501,MATCH($A59,Orders!$AY$2:$AY$501,0))&amp;"")</f>
        <v/>
      </c>
      <c r="F59" s="27">
        <f>IF($A59="","",INDEX(Orders!$AU$2:$AU$501,MATCH($A59,Orders!$AY$2:$AY$501,0))&amp;"")</f>
        <v/>
      </c>
      <c r="G59" s="27">
        <f>IF($A59="","",INDEX(Orders!$AV$2:$AV$501,MATCH($A59,Orders!$AY$2:$AY$501,0))&amp;"")</f>
        <v/>
      </c>
      <c r="H59" s="27">
        <f>IF($A59="","",INDEX(Orders!$AK$2:$AK$501,MATCH($A59,Orders!$AY$2:$AY$501,0))&amp;"")</f>
        <v/>
      </c>
      <c r="I59" s="27">
        <f>IF($A59="","",IF(INDEX(Orders!$AW$2:$AW$501,MATCH($A59,Orders!$AY$2:$AY$501,0))=1,"Yes",""))</f>
        <v/>
      </c>
      <c r="J59" s="36" t="n"/>
    </row>
    <row r="60">
      <c r="A60" s="27">
        <f>IF(ISNUMBER(MATCH(55,Orders!$AY$2:$AY$501,0)),55,"")</f>
        <v/>
      </c>
      <c r="B60" s="10">
        <f>IF($A60="","",INDEX(Orders!$AF$2:$AF$501,MATCH($A60,Orders!$AY$2:$AY$501,0))&amp;"")</f>
        <v/>
      </c>
      <c r="C60" s="27">
        <f>IF($A60="","",INDEX(Orders!$AG$2:$AG$501,MATCH($A60,Orders!$AY$2:$AY$501,0))&amp;"")</f>
        <v/>
      </c>
      <c r="D60" s="27">
        <f>IF($A60="","",INDEX(Orders!$AH$2:$AH$501,MATCH($A60,Orders!$AY$2:$AY$501,0))&amp;"")</f>
        <v/>
      </c>
      <c r="E60" s="27">
        <f>IF($A60="","",INDEX(Orders!$AJ$2:$AJ$501,MATCH($A60,Orders!$AY$2:$AY$501,0))&amp;"")</f>
        <v/>
      </c>
      <c r="F60" s="27">
        <f>IF($A60="","",INDEX(Orders!$AU$2:$AU$501,MATCH($A60,Orders!$AY$2:$AY$501,0))&amp;"")</f>
        <v/>
      </c>
      <c r="G60" s="27">
        <f>IF($A60="","",INDEX(Orders!$AV$2:$AV$501,MATCH($A60,Orders!$AY$2:$AY$501,0))&amp;"")</f>
        <v/>
      </c>
      <c r="H60" s="27">
        <f>IF($A60="","",INDEX(Orders!$AK$2:$AK$501,MATCH($A60,Orders!$AY$2:$AY$501,0))&amp;"")</f>
        <v/>
      </c>
      <c r="I60" s="27">
        <f>IF($A60="","",IF(INDEX(Orders!$AW$2:$AW$501,MATCH($A60,Orders!$AY$2:$AY$501,0))=1,"Yes",""))</f>
        <v/>
      </c>
      <c r="J60" s="36" t="n"/>
    </row>
    <row r="61">
      <c r="A61" s="27">
        <f>IF(ISNUMBER(MATCH(56,Orders!$AY$2:$AY$501,0)),56,"")</f>
        <v/>
      </c>
      <c r="B61" s="10">
        <f>IF($A61="","",INDEX(Orders!$AF$2:$AF$501,MATCH($A61,Orders!$AY$2:$AY$501,0))&amp;"")</f>
        <v/>
      </c>
      <c r="C61" s="27">
        <f>IF($A61="","",INDEX(Orders!$AG$2:$AG$501,MATCH($A61,Orders!$AY$2:$AY$501,0))&amp;"")</f>
        <v/>
      </c>
      <c r="D61" s="27">
        <f>IF($A61="","",INDEX(Orders!$AH$2:$AH$501,MATCH($A61,Orders!$AY$2:$AY$501,0))&amp;"")</f>
        <v/>
      </c>
      <c r="E61" s="27">
        <f>IF($A61="","",INDEX(Orders!$AJ$2:$AJ$501,MATCH($A61,Orders!$AY$2:$AY$501,0))&amp;"")</f>
        <v/>
      </c>
      <c r="F61" s="27">
        <f>IF($A61="","",INDEX(Orders!$AU$2:$AU$501,MATCH($A61,Orders!$AY$2:$AY$501,0))&amp;"")</f>
        <v/>
      </c>
      <c r="G61" s="27">
        <f>IF($A61="","",INDEX(Orders!$AV$2:$AV$501,MATCH($A61,Orders!$AY$2:$AY$501,0))&amp;"")</f>
        <v/>
      </c>
      <c r="H61" s="27">
        <f>IF($A61="","",INDEX(Orders!$AK$2:$AK$501,MATCH($A61,Orders!$AY$2:$AY$501,0))&amp;"")</f>
        <v/>
      </c>
      <c r="I61" s="27">
        <f>IF($A61="","",IF(INDEX(Orders!$AW$2:$AW$501,MATCH($A61,Orders!$AY$2:$AY$501,0))=1,"Yes",""))</f>
        <v/>
      </c>
      <c r="J61" s="36" t="n"/>
    </row>
    <row r="62">
      <c r="A62" s="27">
        <f>IF(ISNUMBER(MATCH(57,Orders!$AY$2:$AY$501,0)),57,"")</f>
        <v/>
      </c>
      <c r="B62" s="10">
        <f>IF($A62="","",INDEX(Orders!$AF$2:$AF$501,MATCH($A62,Orders!$AY$2:$AY$501,0))&amp;"")</f>
        <v/>
      </c>
      <c r="C62" s="27">
        <f>IF($A62="","",INDEX(Orders!$AG$2:$AG$501,MATCH($A62,Orders!$AY$2:$AY$501,0))&amp;"")</f>
        <v/>
      </c>
      <c r="D62" s="27">
        <f>IF($A62="","",INDEX(Orders!$AH$2:$AH$501,MATCH($A62,Orders!$AY$2:$AY$501,0))&amp;"")</f>
        <v/>
      </c>
      <c r="E62" s="27">
        <f>IF($A62="","",INDEX(Orders!$AJ$2:$AJ$501,MATCH($A62,Orders!$AY$2:$AY$501,0))&amp;"")</f>
        <v/>
      </c>
      <c r="F62" s="27">
        <f>IF($A62="","",INDEX(Orders!$AU$2:$AU$501,MATCH($A62,Orders!$AY$2:$AY$501,0))&amp;"")</f>
        <v/>
      </c>
      <c r="G62" s="27">
        <f>IF($A62="","",INDEX(Orders!$AV$2:$AV$501,MATCH($A62,Orders!$AY$2:$AY$501,0))&amp;"")</f>
        <v/>
      </c>
      <c r="H62" s="27">
        <f>IF($A62="","",INDEX(Orders!$AK$2:$AK$501,MATCH($A62,Orders!$AY$2:$AY$501,0))&amp;"")</f>
        <v/>
      </c>
      <c r="I62" s="27">
        <f>IF($A62="","",IF(INDEX(Orders!$AW$2:$AW$501,MATCH($A62,Orders!$AY$2:$AY$501,0))=1,"Yes",""))</f>
        <v/>
      </c>
      <c r="J62" s="36" t="n"/>
    </row>
    <row r="63">
      <c r="A63" s="27">
        <f>IF(ISNUMBER(MATCH(58,Orders!$AY$2:$AY$501,0)),58,"")</f>
        <v/>
      </c>
      <c r="B63" s="10">
        <f>IF($A63="","",INDEX(Orders!$AF$2:$AF$501,MATCH($A63,Orders!$AY$2:$AY$501,0))&amp;"")</f>
        <v/>
      </c>
      <c r="C63" s="27">
        <f>IF($A63="","",INDEX(Orders!$AG$2:$AG$501,MATCH($A63,Orders!$AY$2:$AY$501,0))&amp;"")</f>
        <v/>
      </c>
      <c r="D63" s="27">
        <f>IF($A63="","",INDEX(Orders!$AH$2:$AH$501,MATCH($A63,Orders!$AY$2:$AY$501,0))&amp;"")</f>
        <v/>
      </c>
      <c r="E63" s="27">
        <f>IF($A63="","",INDEX(Orders!$AJ$2:$AJ$501,MATCH($A63,Orders!$AY$2:$AY$501,0))&amp;"")</f>
        <v/>
      </c>
      <c r="F63" s="27">
        <f>IF($A63="","",INDEX(Orders!$AU$2:$AU$501,MATCH($A63,Orders!$AY$2:$AY$501,0))&amp;"")</f>
        <v/>
      </c>
      <c r="G63" s="27">
        <f>IF($A63="","",INDEX(Orders!$AV$2:$AV$501,MATCH($A63,Orders!$AY$2:$AY$501,0))&amp;"")</f>
        <v/>
      </c>
      <c r="H63" s="27">
        <f>IF($A63="","",INDEX(Orders!$AK$2:$AK$501,MATCH($A63,Orders!$AY$2:$AY$501,0))&amp;"")</f>
        <v/>
      </c>
      <c r="I63" s="27">
        <f>IF($A63="","",IF(INDEX(Orders!$AW$2:$AW$501,MATCH($A63,Orders!$AY$2:$AY$501,0))=1,"Yes",""))</f>
        <v/>
      </c>
      <c r="J63" s="36" t="n"/>
    </row>
    <row r="64">
      <c r="A64" s="27">
        <f>IF(ISNUMBER(MATCH(59,Orders!$AY$2:$AY$501,0)),59,"")</f>
        <v/>
      </c>
      <c r="B64" s="10">
        <f>IF($A64="","",INDEX(Orders!$AF$2:$AF$501,MATCH($A64,Orders!$AY$2:$AY$501,0))&amp;"")</f>
        <v/>
      </c>
      <c r="C64" s="27">
        <f>IF($A64="","",INDEX(Orders!$AG$2:$AG$501,MATCH($A64,Orders!$AY$2:$AY$501,0))&amp;"")</f>
        <v/>
      </c>
      <c r="D64" s="27">
        <f>IF($A64="","",INDEX(Orders!$AH$2:$AH$501,MATCH($A64,Orders!$AY$2:$AY$501,0))&amp;"")</f>
        <v/>
      </c>
      <c r="E64" s="27">
        <f>IF($A64="","",INDEX(Orders!$AJ$2:$AJ$501,MATCH($A64,Orders!$AY$2:$AY$501,0))&amp;"")</f>
        <v/>
      </c>
      <c r="F64" s="27">
        <f>IF($A64="","",INDEX(Orders!$AU$2:$AU$501,MATCH($A64,Orders!$AY$2:$AY$501,0))&amp;"")</f>
        <v/>
      </c>
      <c r="G64" s="27">
        <f>IF($A64="","",INDEX(Orders!$AV$2:$AV$501,MATCH($A64,Orders!$AY$2:$AY$501,0))&amp;"")</f>
        <v/>
      </c>
      <c r="H64" s="27">
        <f>IF($A64="","",INDEX(Orders!$AK$2:$AK$501,MATCH($A64,Orders!$AY$2:$AY$501,0))&amp;"")</f>
        <v/>
      </c>
      <c r="I64" s="27">
        <f>IF($A64="","",IF(INDEX(Orders!$AW$2:$AW$501,MATCH($A64,Orders!$AY$2:$AY$501,0))=1,"Yes",""))</f>
        <v/>
      </c>
      <c r="J64" s="36" t="n"/>
    </row>
    <row r="65">
      <c r="A65" s="27">
        <f>IF(ISNUMBER(MATCH(60,Orders!$AY$2:$AY$501,0)),60,"")</f>
        <v/>
      </c>
      <c r="B65" s="10">
        <f>IF($A65="","",INDEX(Orders!$AF$2:$AF$501,MATCH($A65,Orders!$AY$2:$AY$501,0))&amp;"")</f>
        <v/>
      </c>
      <c r="C65" s="27">
        <f>IF($A65="","",INDEX(Orders!$AG$2:$AG$501,MATCH($A65,Orders!$AY$2:$AY$501,0))&amp;"")</f>
        <v/>
      </c>
      <c r="D65" s="27">
        <f>IF($A65="","",INDEX(Orders!$AH$2:$AH$501,MATCH($A65,Orders!$AY$2:$AY$501,0))&amp;"")</f>
        <v/>
      </c>
      <c r="E65" s="27">
        <f>IF($A65="","",INDEX(Orders!$AJ$2:$AJ$501,MATCH($A65,Orders!$AY$2:$AY$501,0))&amp;"")</f>
        <v/>
      </c>
      <c r="F65" s="27">
        <f>IF($A65="","",INDEX(Orders!$AU$2:$AU$501,MATCH($A65,Orders!$AY$2:$AY$501,0))&amp;"")</f>
        <v/>
      </c>
      <c r="G65" s="27">
        <f>IF($A65="","",INDEX(Orders!$AV$2:$AV$501,MATCH($A65,Orders!$AY$2:$AY$501,0))&amp;"")</f>
        <v/>
      </c>
      <c r="H65" s="27">
        <f>IF($A65="","",INDEX(Orders!$AK$2:$AK$501,MATCH($A65,Orders!$AY$2:$AY$501,0))&amp;"")</f>
        <v/>
      </c>
      <c r="I65" s="27">
        <f>IF($A65="","",IF(INDEX(Orders!$AW$2:$AW$501,MATCH($A65,Orders!$AY$2:$AY$501,0))=1,"Yes",""))</f>
        <v/>
      </c>
      <c r="J65" s="36" t="n"/>
    </row>
    <row r="66">
      <c r="A66" s="27">
        <f>IF(ISNUMBER(MATCH(61,Orders!$AY$2:$AY$501,0)),61,"")</f>
        <v/>
      </c>
      <c r="B66" s="10">
        <f>IF($A66="","",INDEX(Orders!$AF$2:$AF$501,MATCH($A66,Orders!$AY$2:$AY$501,0))&amp;"")</f>
        <v/>
      </c>
      <c r="C66" s="27">
        <f>IF($A66="","",INDEX(Orders!$AG$2:$AG$501,MATCH($A66,Orders!$AY$2:$AY$501,0))&amp;"")</f>
        <v/>
      </c>
      <c r="D66" s="27">
        <f>IF($A66="","",INDEX(Orders!$AH$2:$AH$501,MATCH($A66,Orders!$AY$2:$AY$501,0))&amp;"")</f>
        <v/>
      </c>
      <c r="E66" s="27">
        <f>IF($A66="","",INDEX(Orders!$AJ$2:$AJ$501,MATCH($A66,Orders!$AY$2:$AY$501,0))&amp;"")</f>
        <v/>
      </c>
      <c r="F66" s="27">
        <f>IF($A66="","",INDEX(Orders!$AU$2:$AU$501,MATCH($A66,Orders!$AY$2:$AY$501,0))&amp;"")</f>
        <v/>
      </c>
      <c r="G66" s="27">
        <f>IF($A66="","",INDEX(Orders!$AV$2:$AV$501,MATCH($A66,Orders!$AY$2:$AY$501,0))&amp;"")</f>
        <v/>
      </c>
      <c r="H66" s="27">
        <f>IF($A66="","",INDEX(Orders!$AK$2:$AK$501,MATCH($A66,Orders!$AY$2:$AY$501,0))&amp;"")</f>
        <v/>
      </c>
      <c r="I66" s="27">
        <f>IF($A66="","",IF(INDEX(Orders!$AW$2:$AW$501,MATCH($A66,Orders!$AY$2:$AY$501,0))=1,"Yes",""))</f>
        <v/>
      </c>
      <c r="J66" s="36" t="n"/>
    </row>
    <row r="67">
      <c r="A67" s="27">
        <f>IF(ISNUMBER(MATCH(62,Orders!$AY$2:$AY$501,0)),62,"")</f>
        <v/>
      </c>
      <c r="B67" s="10">
        <f>IF($A67="","",INDEX(Orders!$AF$2:$AF$501,MATCH($A67,Orders!$AY$2:$AY$501,0))&amp;"")</f>
        <v/>
      </c>
      <c r="C67" s="27">
        <f>IF($A67="","",INDEX(Orders!$AG$2:$AG$501,MATCH($A67,Orders!$AY$2:$AY$501,0))&amp;"")</f>
        <v/>
      </c>
      <c r="D67" s="27">
        <f>IF($A67="","",INDEX(Orders!$AH$2:$AH$501,MATCH($A67,Orders!$AY$2:$AY$501,0))&amp;"")</f>
        <v/>
      </c>
      <c r="E67" s="27">
        <f>IF($A67="","",INDEX(Orders!$AJ$2:$AJ$501,MATCH($A67,Orders!$AY$2:$AY$501,0))&amp;"")</f>
        <v/>
      </c>
      <c r="F67" s="27">
        <f>IF($A67="","",INDEX(Orders!$AU$2:$AU$501,MATCH($A67,Orders!$AY$2:$AY$501,0))&amp;"")</f>
        <v/>
      </c>
      <c r="G67" s="27">
        <f>IF($A67="","",INDEX(Orders!$AV$2:$AV$501,MATCH($A67,Orders!$AY$2:$AY$501,0))&amp;"")</f>
        <v/>
      </c>
      <c r="H67" s="27">
        <f>IF($A67="","",INDEX(Orders!$AK$2:$AK$501,MATCH($A67,Orders!$AY$2:$AY$501,0))&amp;"")</f>
        <v/>
      </c>
      <c r="I67" s="27">
        <f>IF($A67="","",IF(INDEX(Orders!$AW$2:$AW$501,MATCH($A67,Orders!$AY$2:$AY$501,0))=1,"Yes",""))</f>
        <v/>
      </c>
      <c r="J67" s="36" t="n"/>
    </row>
    <row r="68">
      <c r="A68" s="27">
        <f>IF(ISNUMBER(MATCH(63,Orders!$AY$2:$AY$501,0)),63,"")</f>
        <v/>
      </c>
      <c r="B68" s="10">
        <f>IF($A68="","",INDEX(Orders!$AF$2:$AF$501,MATCH($A68,Orders!$AY$2:$AY$501,0))&amp;"")</f>
        <v/>
      </c>
      <c r="C68" s="27">
        <f>IF($A68="","",INDEX(Orders!$AG$2:$AG$501,MATCH($A68,Orders!$AY$2:$AY$501,0))&amp;"")</f>
        <v/>
      </c>
      <c r="D68" s="27">
        <f>IF($A68="","",INDEX(Orders!$AH$2:$AH$501,MATCH($A68,Orders!$AY$2:$AY$501,0))&amp;"")</f>
        <v/>
      </c>
      <c r="E68" s="27">
        <f>IF($A68="","",INDEX(Orders!$AJ$2:$AJ$501,MATCH($A68,Orders!$AY$2:$AY$501,0))&amp;"")</f>
        <v/>
      </c>
      <c r="F68" s="27">
        <f>IF($A68="","",INDEX(Orders!$AU$2:$AU$501,MATCH($A68,Orders!$AY$2:$AY$501,0))&amp;"")</f>
        <v/>
      </c>
      <c r="G68" s="27">
        <f>IF($A68="","",INDEX(Orders!$AV$2:$AV$501,MATCH($A68,Orders!$AY$2:$AY$501,0))&amp;"")</f>
        <v/>
      </c>
      <c r="H68" s="27">
        <f>IF($A68="","",INDEX(Orders!$AK$2:$AK$501,MATCH($A68,Orders!$AY$2:$AY$501,0))&amp;"")</f>
        <v/>
      </c>
      <c r="I68" s="27">
        <f>IF($A68="","",IF(INDEX(Orders!$AW$2:$AW$501,MATCH($A68,Orders!$AY$2:$AY$501,0))=1,"Yes",""))</f>
        <v/>
      </c>
      <c r="J68" s="36" t="n"/>
    </row>
    <row r="69">
      <c r="A69" s="27">
        <f>IF(ISNUMBER(MATCH(64,Orders!$AY$2:$AY$501,0)),64,"")</f>
        <v/>
      </c>
      <c r="B69" s="10">
        <f>IF($A69="","",INDEX(Orders!$AF$2:$AF$501,MATCH($A69,Orders!$AY$2:$AY$501,0))&amp;"")</f>
        <v/>
      </c>
      <c r="C69" s="27">
        <f>IF($A69="","",INDEX(Orders!$AG$2:$AG$501,MATCH($A69,Orders!$AY$2:$AY$501,0))&amp;"")</f>
        <v/>
      </c>
      <c r="D69" s="27">
        <f>IF($A69="","",INDEX(Orders!$AH$2:$AH$501,MATCH($A69,Orders!$AY$2:$AY$501,0))&amp;"")</f>
        <v/>
      </c>
      <c r="E69" s="27">
        <f>IF($A69="","",INDEX(Orders!$AJ$2:$AJ$501,MATCH($A69,Orders!$AY$2:$AY$501,0))&amp;"")</f>
        <v/>
      </c>
      <c r="F69" s="27">
        <f>IF($A69="","",INDEX(Orders!$AU$2:$AU$501,MATCH($A69,Orders!$AY$2:$AY$501,0))&amp;"")</f>
        <v/>
      </c>
      <c r="G69" s="27">
        <f>IF($A69="","",INDEX(Orders!$AV$2:$AV$501,MATCH($A69,Orders!$AY$2:$AY$501,0))&amp;"")</f>
        <v/>
      </c>
      <c r="H69" s="27">
        <f>IF($A69="","",INDEX(Orders!$AK$2:$AK$501,MATCH($A69,Orders!$AY$2:$AY$501,0))&amp;"")</f>
        <v/>
      </c>
      <c r="I69" s="27">
        <f>IF($A69="","",IF(INDEX(Orders!$AW$2:$AW$501,MATCH($A69,Orders!$AY$2:$AY$501,0))=1,"Yes",""))</f>
        <v/>
      </c>
      <c r="J69" s="36" t="n"/>
    </row>
    <row r="70">
      <c r="A70" s="27">
        <f>IF(ISNUMBER(MATCH(65,Orders!$AY$2:$AY$501,0)),65,"")</f>
        <v/>
      </c>
      <c r="B70" s="10">
        <f>IF($A70="","",INDEX(Orders!$AF$2:$AF$501,MATCH($A70,Orders!$AY$2:$AY$501,0))&amp;"")</f>
        <v/>
      </c>
      <c r="C70" s="27">
        <f>IF($A70="","",INDEX(Orders!$AG$2:$AG$501,MATCH($A70,Orders!$AY$2:$AY$501,0))&amp;"")</f>
        <v/>
      </c>
      <c r="D70" s="27">
        <f>IF($A70="","",INDEX(Orders!$AH$2:$AH$501,MATCH($A70,Orders!$AY$2:$AY$501,0))&amp;"")</f>
        <v/>
      </c>
      <c r="E70" s="27">
        <f>IF($A70="","",INDEX(Orders!$AJ$2:$AJ$501,MATCH($A70,Orders!$AY$2:$AY$501,0))&amp;"")</f>
        <v/>
      </c>
      <c r="F70" s="27">
        <f>IF($A70="","",INDEX(Orders!$AU$2:$AU$501,MATCH($A70,Orders!$AY$2:$AY$501,0))&amp;"")</f>
        <v/>
      </c>
      <c r="G70" s="27">
        <f>IF($A70="","",INDEX(Orders!$AV$2:$AV$501,MATCH($A70,Orders!$AY$2:$AY$501,0))&amp;"")</f>
        <v/>
      </c>
      <c r="H70" s="27">
        <f>IF($A70="","",INDEX(Orders!$AK$2:$AK$501,MATCH($A70,Orders!$AY$2:$AY$501,0))&amp;"")</f>
        <v/>
      </c>
      <c r="I70" s="27">
        <f>IF($A70="","",IF(INDEX(Orders!$AW$2:$AW$501,MATCH($A70,Orders!$AY$2:$AY$501,0))=1,"Yes",""))</f>
        <v/>
      </c>
      <c r="J70" s="36" t="n"/>
    </row>
    <row r="71">
      <c r="A71" s="27">
        <f>IF(ISNUMBER(MATCH(66,Orders!$AY$2:$AY$501,0)),66,"")</f>
        <v/>
      </c>
      <c r="B71" s="10">
        <f>IF($A71="","",INDEX(Orders!$AF$2:$AF$501,MATCH($A71,Orders!$AY$2:$AY$501,0))&amp;"")</f>
        <v/>
      </c>
      <c r="C71" s="27">
        <f>IF($A71="","",INDEX(Orders!$AG$2:$AG$501,MATCH($A71,Orders!$AY$2:$AY$501,0))&amp;"")</f>
        <v/>
      </c>
      <c r="D71" s="27">
        <f>IF($A71="","",INDEX(Orders!$AH$2:$AH$501,MATCH($A71,Orders!$AY$2:$AY$501,0))&amp;"")</f>
        <v/>
      </c>
      <c r="E71" s="27">
        <f>IF($A71="","",INDEX(Orders!$AJ$2:$AJ$501,MATCH($A71,Orders!$AY$2:$AY$501,0))&amp;"")</f>
        <v/>
      </c>
      <c r="F71" s="27">
        <f>IF($A71="","",INDEX(Orders!$AU$2:$AU$501,MATCH($A71,Orders!$AY$2:$AY$501,0))&amp;"")</f>
        <v/>
      </c>
      <c r="G71" s="27">
        <f>IF($A71="","",INDEX(Orders!$AV$2:$AV$501,MATCH($A71,Orders!$AY$2:$AY$501,0))&amp;"")</f>
        <v/>
      </c>
      <c r="H71" s="27">
        <f>IF($A71="","",INDEX(Orders!$AK$2:$AK$501,MATCH($A71,Orders!$AY$2:$AY$501,0))&amp;"")</f>
        <v/>
      </c>
      <c r="I71" s="27">
        <f>IF($A71="","",IF(INDEX(Orders!$AW$2:$AW$501,MATCH($A71,Orders!$AY$2:$AY$501,0))=1,"Yes",""))</f>
        <v/>
      </c>
      <c r="J71" s="36" t="n"/>
    </row>
    <row r="72">
      <c r="A72" s="27">
        <f>IF(ISNUMBER(MATCH(67,Orders!$AY$2:$AY$501,0)),67,"")</f>
        <v/>
      </c>
      <c r="B72" s="10">
        <f>IF($A72="","",INDEX(Orders!$AF$2:$AF$501,MATCH($A72,Orders!$AY$2:$AY$501,0))&amp;"")</f>
        <v/>
      </c>
      <c r="C72" s="27">
        <f>IF($A72="","",INDEX(Orders!$AG$2:$AG$501,MATCH($A72,Orders!$AY$2:$AY$501,0))&amp;"")</f>
        <v/>
      </c>
      <c r="D72" s="27">
        <f>IF($A72="","",INDEX(Orders!$AH$2:$AH$501,MATCH($A72,Orders!$AY$2:$AY$501,0))&amp;"")</f>
        <v/>
      </c>
      <c r="E72" s="27">
        <f>IF($A72="","",INDEX(Orders!$AJ$2:$AJ$501,MATCH($A72,Orders!$AY$2:$AY$501,0))&amp;"")</f>
        <v/>
      </c>
      <c r="F72" s="27">
        <f>IF($A72="","",INDEX(Orders!$AU$2:$AU$501,MATCH($A72,Orders!$AY$2:$AY$501,0))&amp;"")</f>
        <v/>
      </c>
      <c r="G72" s="27">
        <f>IF($A72="","",INDEX(Orders!$AV$2:$AV$501,MATCH($A72,Orders!$AY$2:$AY$501,0))&amp;"")</f>
        <v/>
      </c>
      <c r="H72" s="27">
        <f>IF($A72="","",INDEX(Orders!$AK$2:$AK$501,MATCH($A72,Orders!$AY$2:$AY$501,0))&amp;"")</f>
        <v/>
      </c>
      <c r="I72" s="27">
        <f>IF($A72="","",IF(INDEX(Orders!$AW$2:$AW$501,MATCH($A72,Orders!$AY$2:$AY$501,0))=1,"Yes",""))</f>
        <v/>
      </c>
      <c r="J72" s="36" t="n"/>
    </row>
    <row r="73">
      <c r="A73" s="27">
        <f>IF(ISNUMBER(MATCH(68,Orders!$AY$2:$AY$501,0)),68,"")</f>
        <v/>
      </c>
      <c r="B73" s="10">
        <f>IF($A73="","",INDEX(Orders!$AF$2:$AF$501,MATCH($A73,Orders!$AY$2:$AY$501,0))&amp;"")</f>
        <v/>
      </c>
      <c r="C73" s="27">
        <f>IF($A73="","",INDEX(Orders!$AG$2:$AG$501,MATCH($A73,Orders!$AY$2:$AY$501,0))&amp;"")</f>
        <v/>
      </c>
      <c r="D73" s="27">
        <f>IF($A73="","",INDEX(Orders!$AH$2:$AH$501,MATCH($A73,Orders!$AY$2:$AY$501,0))&amp;"")</f>
        <v/>
      </c>
      <c r="E73" s="27">
        <f>IF($A73="","",INDEX(Orders!$AJ$2:$AJ$501,MATCH($A73,Orders!$AY$2:$AY$501,0))&amp;"")</f>
        <v/>
      </c>
      <c r="F73" s="27">
        <f>IF($A73="","",INDEX(Orders!$AU$2:$AU$501,MATCH($A73,Orders!$AY$2:$AY$501,0))&amp;"")</f>
        <v/>
      </c>
      <c r="G73" s="27">
        <f>IF($A73="","",INDEX(Orders!$AV$2:$AV$501,MATCH($A73,Orders!$AY$2:$AY$501,0))&amp;"")</f>
        <v/>
      </c>
      <c r="H73" s="27">
        <f>IF($A73="","",INDEX(Orders!$AK$2:$AK$501,MATCH($A73,Orders!$AY$2:$AY$501,0))&amp;"")</f>
        <v/>
      </c>
      <c r="I73" s="27">
        <f>IF($A73="","",IF(INDEX(Orders!$AW$2:$AW$501,MATCH($A73,Orders!$AY$2:$AY$501,0))=1,"Yes",""))</f>
        <v/>
      </c>
      <c r="J73" s="36" t="n"/>
    </row>
    <row r="74">
      <c r="A74" s="27">
        <f>IF(ISNUMBER(MATCH(69,Orders!$AY$2:$AY$501,0)),69,"")</f>
        <v/>
      </c>
      <c r="B74" s="10">
        <f>IF($A74="","",INDEX(Orders!$AF$2:$AF$501,MATCH($A74,Orders!$AY$2:$AY$501,0))&amp;"")</f>
        <v/>
      </c>
      <c r="C74" s="27">
        <f>IF($A74="","",INDEX(Orders!$AG$2:$AG$501,MATCH($A74,Orders!$AY$2:$AY$501,0))&amp;"")</f>
        <v/>
      </c>
      <c r="D74" s="27">
        <f>IF($A74="","",INDEX(Orders!$AH$2:$AH$501,MATCH($A74,Orders!$AY$2:$AY$501,0))&amp;"")</f>
        <v/>
      </c>
      <c r="E74" s="27">
        <f>IF($A74="","",INDEX(Orders!$AJ$2:$AJ$501,MATCH($A74,Orders!$AY$2:$AY$501,0))&amp;"")</f>
        <v/>
      </c>
      <c r="F74" s="27">
        <f>IF($A74="","",INDEX(Orders!$AU$2:$AU$501,MATCH($A74,Orders!$AY$2:$AY$501,0))&amp;"")</f>
        <v/>
      </c>
      <c r="G74" s="27">
        <f>IF($A74="","",INDEX(Orders!$AV$2:$AV$501,MATCH($A74,Orders!$AY$2:$AY$501,0))&amp;"")</f>
        <v/>
      </c>
      <c r="H74" s="27">
        <f>IF($A74="","",INDEX(Orders!$AK$2:$AK$501,MATCH($A74,Orders!$AY$2:$AY$501,0))&amp;"")</f>
        <v/>
      </c>
      <c r="I74" s="27">
        <f>IF($A74="","",IF(INDEX(Orders!$AW$2:$AW$501,MATCH($A74,Orders!$AY$2:$AY$501,0))=1,"Yes",""))</f>
        <v/>
      </c>
      <c r="J74" s="36" t="n"/>
    </row>
    <row r="75">
      <c r="A75" s="27">
        <f>IF(ISNUMBER(MATCH(70,Orders!$AY$2:$AY$501,0)),70,"")</f>
        <v/>
      </c>
      <c r="B75" s="10">
        <f>IF($A75="","",INDEX(Orders!$AF$2:$AF$501,MATCH($A75,Orders!$AY$2:$AY$501,0))&amp;"")</f>
        <v/>
      </c>
      <c r="C75" s="27">
        <f>IF($A75="","",INDEX(Orders!$AG$2:$AG$501,MATCH($A75,Orders!$AY$2:$AY$501,0))&amp;"")</f>
        <v/>
      </c>
      <c r="D75" s="27">
        <f>IF($A75="","",INDEX(Orders!$AH$2:$AH$501,MATCH($A75,Orders!$AY$2:$AY$501,0))&amp;"")</f>
        <v/>
      </c>
      <c r="E75" s="27">
        <f>IF($A75="","",INDEX(Orders!$AJ$2:$AJ$501,MATCH($A75,Orders!$AY$2:$AY$501,0))&amp;"")</f>
        <v/>
      </c>
      <c r="F75" s="27">
        <f>IF($A75="","",INDEX(Orders!$AU$2:$AU$501,MATCH($A75,Orders!$AY$2:$AY$501,0))&amp;"")</f>
        <v/>
      </c>
      <c r="G75" s="27">
        <f>IF($A75="","",INDEX(Orders!$AV$2:$AV$501,MATCH($A75,Orders!$AY$2:$AY$501,0))&amp;"")</f>
        <v/>
      </c>
      <c r="H75" s="27">
        <f>IF($A75="","",INDEX(Orders!$AK$2:$AK$501,MATCH($A75,Orders!$AY$2:$AY$501,0))&amp;"")</f>
        <v/>
      </c>
      <c r="I75" s="27">
        <f>IF($A75="","",IF(INDEX(Orders!$AW$2:$AW$501,MATCH($A75,Orders!$AY$2:$AY$501,0))=1,"Yes",""))</f>
        <v/>
      </c>
      <c r="J75" s="36" t="n"/>
    </row>
    <row r="76">
      <c r="A76" s="27">
        <f>IF(ISNUMBER(MATCH(71,Orders!$AY$2:$AY$501,0)),71,"")</f>
        <v/>
      </c>
      <c r="B76" s="10">
        <f>IF($A76="","",INDEX(Orders!$AF$2:$AF$501,MATCH($A76,Orders!$AY$2:$AY$501,0))&amp;"")</f>
        <v/>
      </c>
      <c r="C76" s="27">
        <f>IF($A76="","",INDEX(Orders!$AG$2:$AG$501,MATCH($A76,Orders!$AY$2:$AY$501,0))&amp;"")</f>
        <v/>
      </c>
      <c r="D76" s="27">
        <f>IF($A76="","",INDEX(Orders!$AH$2:$AH$501,MATCH($A76,Orders!$AY$2:$AY$501,0))&amp;"")</f>
        <v/>
      </c>
      <c r="E76" s="27">
        <f>IF($A76="","",INDEX(Orders!$AJ$2:$AJ$501,MATCH($A76,Orders!$AY$2:$AY$501,0))&amp;"")</f>
        <v/>
      </c>
      <c r="F76" s="27">
        <f>IF($A76="","",INDEX(Orders!$AU$2:$AU$501,MATCH($A76,Orders!$AY$2:$AY$501,0))&amp;"")</f>
        <v/>
      </c>
      <c r="G76" s="27">
        <f>IF($A76="","",INDEX(Orders!$AV$2:$AV$501,MATCH($A76,Orders!$AY$2:$AY$501,0))&amp;"")</f>
        <v/>
      </c>
      <c r="H76" s="27">
        <f>IF($A76="","",INDEX(Orders!$AK$2:$AK$501,MATCH($A76,Orders!$AY$2:$AY$501,0))&amp;"")</f>
        <v/>
      </c>
      <c r="I76" s="27">
        <f>IF($A76="","",IF(INDEX(Orders!$AW$2:$AW$501,MATCH($A76,Orders!$AY$2:$AY$501,0))=1,"Yes",""))</f>
        <v/>
      </c>
      <c r="J76" s="36" t="n"/>
    </row>
    <row r="77">
      <c r="A77" s="27">
        <f>IF(ISNUMBER(MATCH(72,Orders!$AY$2:$AY$501,0)),72,"")</f>
        <v/>
      </c>
      <c r="B77" s="10">
        <f>IF($A77="","",INDEX(Orders!$AF$2:$AF$501,MATCH($A77,Orders!$AY$2:$AY$501,0))&amp;"")</f>
        <v/>
      </c>
      <c r="C77" s="27">
        <f>IF($A77="","",INDEX(Orders!$AG$2:$AG$501,MATCH($A77,Orders!$AY$2:$AY$501,0))&amp;"")</f>
        <v/>
      </c>
      <c r="D77" s="27">
        <f>IF($A77="","",INDEX(Orders!$AH$2:$AH$501,MATCH($A77,Orders!$AY$2:$AY$501,0))&amp;"")</f>
        <v/>
      </c>
      <c r="E77" s="27">
        <f>IF($A77="","",INDEX(Orders!$AJ$2:$AJ$501,MATCH($A77,Orders!$AY$2:$AY$501,0))&amp;"")</f>
        <v/>
      </c>
      <c r="F77" s="27">
        <f>IF($A77="","",INDEX(Orders!$AU$2:$AU$501,MATCH($A77,Orders!$AY$2:$AY$501,0))&amp;"")</f>
        <v/>
      </c>
      <c r="G77" s="27">
        <f>IF($A77="","",INDEX(Orders!$AV$2:$AV$501,MATCH($A77,Orders!$AY$2:$AY$501,0))&amp;"")</f>
        <v/>
      </c>
      <c r="H77" s="27">
        <f>IF($A77="","",INDEX(Orders!$AK$2:$AK$501,MATCH($A77,Orders!$AY$2:$AY$501,0))&amp;"")</f>
        <v/>
      </c>
      <c r="I77" s="27">
        <f>IF($A77="","",IF(INDEX(Orders!$AW$2:$AW$501,MATCH($A77,Orders!$AY$2:$AY$501,0))=1,"Yes",""))</f>
        <v/>
      </c>
      <c r="J77" s="36" t="n"/>
    </row>
    <row r="78">
      <c r="A78" s="27">
        <f>IF(ISNUMBER(MATCH(73,Orders!$AY$2:$AY$501,0)),73,"")</f>
        <v/>
      </c>
      <c r="B78" s="10">
        <f>IF($A78="","",INDEX(Orders!$AF$2:$AF$501,MATCH($A78,Orders!$AY$2:$AY$501,0))&amp;"")</f>
        <v/>
      </c>
      <c r="C78" s="27">
        <f>IF($A78="","",INDEX(Orders!$AG$2:$AG$501,MATCH($A78,Orders!$AY$2:$AY$501,0))&amp;"")</f>
        <v/>
      </c>
      <c r="D78" s="27">
        <f>IF($A78="","",INDEX(Orders!$AH$2:$AH$501,MATCH($A78,Orders!$AY$2:$AY$501,0))&amp;"")</f>
        <v/>
      </c>
      <c r="E78" s="27">
        <f>IF($A78="","",INDEX(Orders!$AJ$2:$AJ$501,MATCH($A78,Orders!$AY$2:$AY$501,0))&amp;"")</f>
        <v/>
      </c>
      <c r="F78" s="27">
        <f>IF($A78="","",INDEX(Orders!$AU$2:$AU$501,MATCH($A78,Orders!$AY$2:$AY$501,0))&amp;"")</f>
        <v/>
      </c>
      <c r="G78" s="27">
        <f>IF($A78="","",INDEX(Orders!$AV$2:$AV$501,MATCH($A78,Orders!$AY$2:$AY$501,0))&amp;"")</f>
        <v/>
      </c>
      <c r="H78" s="27">
        <f>IF($A78="","",INDEX(Orders!$AK$2:$AK$501,MATCH($A78,Orders!$AY$2:$AY$501,0))&amp;"")</f>
        <v/>
      </c>
      <c r="I78" s="27">
        <f>IF($A78="","",IF(INDEX(Orders!$AW$2:$AW$501,MATCH($A78,Orders!$AY$2:$AY$501,0))=1,"Yes",""))</f>
        <v/>
      </c>
      <c r="J78" s="36" t="n"/>
    </row>
    <row r="79">
      <c r="A79" s="27">
        <f>IF(ISNUMBER(MATCH(74,Orders!$AY$2:$AY$501,0)),74,"")</f>
        <v/>
      </c>
      <c r="B79" s="10">
        <f>IF($A79="","",INDEX(Orders!$AF$2:$AF$501,MATCH($A79,Orders!$AY$2:$AY$501,0))&amp;"")</f>
        <v/>
      </c>
      <c r="C79" s="27">
        <f>IF($A79="","",INDEX(Orders!$AG$2:$AG$501,MATCH($A79,Orders!$AY$2:$AY$501,0))&amp;"")</f>
        <v/>
      </c>
      <c r="D79" s="27">
        <f>IF($A79="","",INDEX(Orders!$AH$2:$AH$501,MATCH($A79,Orders!$AY$2:$AY$501,0))&amp;"")</f>
        <v/>
      </c>
      <c r="E79" s="27">
        <f>IF($A79="","",INDEX(Orders!$AJ$2:$AJ$501,MATCH($A79,Orders!$AY$2:$AY$501,0))&amp;"")</f>
        <v/>
      </c>
      <c r="F79" s="27">
        <f>IF($A79="","",INDEX(Orders!$AU$2:$AU$501,MATCH($A79,Orders!$AY$2:$AY$501,0))&amp;"")</f>
        <v/>
      </c>
      <c r="G79" s="27">
        <f>IF($A79="","",INDEX(Orders!$AV$2:$AV$501,MATCH($A79,Orders!$AY$2:$AY$501,0))&amp;"")</f>
        <v/>
      </c>
      <c r="H79" s="27">
        <f>IF($A79="","",INDEX(Orders!$AK$2:$AK$501,MATCH($A79,Orders!$AY$2:$AY$501,0))&amp;"")</f>
        <v/>
      </c>
      <c r="I79" s="27">
        <f>IF($A79="","",IF(INDEX(Orders!$AW$2:$AW$501,MATCH($A79,Orders!$AY$2:$AY$501,0))=1,"Yes",""))</f>
        <v/>
      </c>
      <c r="J79" s="36" t="n"/>
    </row>
    <row r="80">
      <c r="A80" s="27">
        <f>IF(ISNUMBER(MATCH(75,Orders!$AY$2:$AY$501,0)),75,"")</f>
        <v/>
      </c>
      <c r="B80" s="10">
        <f>IF($A80="","",INDEX(Orders!$AF$2:$AF$501,MATCH($A80,Orders!$AY$2:$AY$501,0))&amp;"")</f>
        <v/>
      </c>
      <c r="C80" s="27">
        <f>IF($A80="","",INDEX(Orders!$AG$2:$AG$501,MATCH($A80,Orders!$AY$2:$AY$501,0))&amp;"")</f>
        <v/>
      </c>
      <c r="D80" s="27">
        <f>IF($A80="","",INDEX(Orders!$AH$2:$AH$501,MATCH($A80,Orders!$AY$2:$AY$501,0))&amp;"")</f>
        <v/>
      </c>
      <c r="E80" s="27">
        <f>IF($A80="","",INDEX(Orders!$AJ$2:$AJ$501,MATCH($A80,Orders!$AY$2:$AY$501,0))&amp;"")</f>
        <v/>
      </c>
      <c r="F80" s="27">
        <f>IF($A80="","",INDEX(Orders!$AU$2:$AU$501,MATCH($A80,Orders!$AY$2:$AY$501,0))&amp;"")</f>
        <v/>
      </c>
      <c r="G80" s="27">
        <f>IF($A80="","",INDEX(Orders!$AV$2:$AV$501,MATCH($A80,Orders!$AY$2:$AY$501,0))&amp;"")</f>
        <v/>
      </c>
      <c r="H80" s="27">
        <f>IF($A80="","",INDEX(Orders!$AK$2:$AK$501,MATCH($A80,Orders!$AY$2:$AY$501,0))&amp;"")</f>
        <v/>
      </c>
      <c r="I80" s="27">
        <f>IF($A80="","",IF(INDEX(Orders!$AW$2:$AW$501,MATCH($A80,Orders!$AY$2:$AY$501,0))=1,"Yes",""))</f>
        <v/>
      </c>
      <c r="J80" s="36" t="n"/>
    </row>
    <row r="81">
      <c r="A81" s="27">
        <f>IF(ISNUMBER(MATCH(76,Orders!$AY$2:$AY$501,0)),76,"")</f>
        <v/>
      </c>
      <c r="B81" s="10">
        <f>IF($A81="","",INDEX(Orders!$AF$2:$AF$501,MATCH($A81,Orders!$AY$2:$AY$501,0))&amp;"")</f>
        <v/>
      </c>
      <c r="C81" s="27">
        <f>IF($A81="","",INDEX(Orders!$AG$2:$AG$501,MATCH($A81,Orders!$AY$2:$AY$501,0))&amp;"")</f>
        <v/>
      </c>
      <c r="D81" s="27">
        <f>IF($A81="","",INDEX(Orders!$AH$2:$AH$501,MATCH($A81,Orders!$AY$2:$AY$501,0))&amp;"")</f>
        <v/>
      </c>
      <c r="E81" s="27">
        <f>IF($A81="","",INDEX(Orders!$AJ$2:$AJ$501,MATCH($A81,Orders!$AY$2:$AY$501,0))&amp;"")</f>
        <v/>
      </c>
      <c r="F81" s="27">
        <f>IF($A81="","",INDEX(Orders!$AU$2:$AU$501,MATCH($A81,Orders!$AY$2:$AY$501,0))&amp;"")</f>
        <v/>
      </c>
      <c r="G81" s="27">
        <f>IF($A81="","",INDEX(Orders!$AV$2:$AV$501,MATCH($A81,Orders!$AY$2:$AY$501,0))&amp;"")</f>
        <v/>
      </c>
      <c r="H81" s="27">
        <f>IF($A81="","",INDEX(Orders!$AK$2:$AK$501,MATCH($A81,Orders!$AY$2:$AY$501,0))&amp;"")</f>
        <v/>
      </c>
      <c r="I81" s="27">
        <f>IF($A81="","",IF(INDEX(Orders!$AW$2:$AW$501,MATCH($A81,Orders!$AY$2:$AY$501,0))=1,"Yes",""))</f>
        <v/>
      </c>
      <c r="J81" s="36" t="n"/>
    </row>
    <row r="82">
      <c r="A82" s="27">
        <f>IF(ISNUMBER(MATCH(77,Orders!$AY$2:$AY$501,0)),77,"")</f>
        <v/>
      </c>
      <c r="B82" s="10">
        <f>IF($A82="","",INDEX(Orders!$AF$2:$AF$501,MATCH($A82,Orders!$AY$2:$AY$501,0))&amp;"")</f>
        <v/>
      </c>
      <c r="C82" s="27">
        <f>IF($A82="","",INDEX(Orders!$AG$2:$AG$501,MATCH($A82,Orders!$AY$2:$AY$501,0))&amp;"")</f>
        <v/>
      </c>
      <c r="D82" s="27">
        <f>IF($A82="","",INDEX(Orders!$AH$2:$AH$501,MATCH($A82,Orders!$AY$2:$AY$501,0))&amp;"")</f>
        <v/>
      </c>
      <c r="E82" s="27">
        <f>IF($A82="","",INDEX(Orders!$AJ$2:$AJ$501,MATCH($A82,Orders!$AY$2:$AY$501,0))&amp;"")</f>
        <v/>
      </c>
      <c r="F82" s="27">
        <f>IF($A82="","",INDEX(Orders!$AU$2:$AU$501,MATCH($A82,Orders!$AY$2:$AY$501,0))&amp;"")</f>
        <v/>
      </c>
      <c r="G82" s="27">
        <f>IF($A82="","",INDEX(Orders!$AV$2:$AV$501,MATCH($A82,Orders!$AY$2:$AY$501,0))&amp;"")</f>
        <v/>
      </c>
      <c r="H82" s="27">
        <f>IF($A82="","",INDEX(Orders!$AK$2:$AK$501,MATCH($A82,Orders!$AY$2:$AY$501,0))&amp;"")</f>
        <v/>
      </c>
      <c r="I82" s="27">
        <f>IF($A82="","",IF(INDEX(Orders!$AW$2:$AW$501,MATCH($A82,Orders!$AY$2:$AY$501,0))=1,"Yes",""))</f>
        <v/>
      </c>
      <c r="J82" s="36" t="n"/>
    </row>
    <row r="83">
      <c r="A83" s="27">
        <f>IF(ISNUMBER(MATCH(78,Orders!$AY$2:$AY$501,0)),78,"")</f>
        <v/>
      </c>
      <c r="B83" s="10">
        <f>IF($A83="","",INDEX(Orders!$AF$2:$AF$501,MATCH($A83,Orders!$AY$2:$AY$501,0))&amp;"")</f>
        <v/>
      </c>
      <c r="C83" s="27">
        <f>IF($A83="","",INDEX(Orders!$AG$2:$AG$501,MATCH($A83,Orders!$AY$2:$AY$501,0))&amp;"")</f>
        <v/>
      </c>
      <c r="D83" s="27">
        <f>IF($A83="","",INDEX(Orders!$AH$2:$AH$501,MATCH($A83,Orders!$AY$2:$AY$501,0))&amp;"")</f>
        <v/>
      </c>
      <c r="E83" s="27">
        <f>IF($A83="","",INDEX(Orders!$AJ$2:$AJ$501,MATCH($A83,Orders!$AY$2:$AY$501,0))&amp;"")</f>
        <v/>
      </c>
      <c r="F83" s="27">
        <f>IF($A83="","",INDEX(Orders!$AU$2:$AU$501,MATCH($A83,Orders!$AY$2:$AY$501,0))&amp;"")</f>
        <v/>
      </c>
      <c r="G83" s="27">
        <f>IF($A83="","",INDEX(Orders!$AV$2:$AV$501,MATCH($A83,Orders!$AY$2:$AY$501,0))&amp;"")</f>
        <v/>
      </c>
      <c r="H83" s="27">
        <f>IF($A83="","",INDEX(Orders!$AK$2:$AK$501,MATCH($A83,Orders!$AY$2:$AY$501,0))&amp;"")</f>
        <v/>
      </c>
      <c r="I83" s="27">
        <f>IF($A83="","",IF(INDEX(Orders!$AW$2:$AW$501,MATCH($A83,Orders!$AY$2:$AY$501,0))=1,"Yes",""))</f>
        <v/>
      </c>
      <c r="J83" s="36" t="n"/>
    </row>
    <row r="84">
      <c r="A84" s="27">
        <f>IF(ISNUMBER(MATCH(79,Orders!$AY$2:$AY$501,0)),79,"")</f>
        <v/>
      </c>
      <c r="B84" s="10">
        <f>IF($A84="","",INDEX(Orders!$AF$2:$AF$501,MATCH($A84,Orders!$AY$2:$AY$501,0))&amp;"")</f>
        <v/>
      </c>
      <c r="C84" s="27">
        <f>IF($A84="","",INDEX(Orders!$AG$2:$AG$501,MATCH($A84,Orders!$AY$2:$AY$501,0))&amp;"")</f>
        <v/>
      </c>
      <c r="D84" s="27">
        <f>IF($A84="","",INDEX(Orders!$AH$2:$AH$501,MATCH($A84,Orders!$AY$2:$AY$501,0))&amp;"")</f>
        <v/>
      </c>
      <c r="E84" s="27">
        <f>IF($A84="","",INDEX(Orders!$AJ$2:$AJ$501,MATCH($A84,Orders!$AY$2:$AY$501,0))&amp;"")</f>
        <v/>
      </c>
      <c r="F84" s="27">
        <f>IF($A84="","",INDEX(Orders!$AU$2:$AU$501,MATCH($A84,Orders!$AY$2:$AY$501,0))&amp;"")</f>
        <v/>
      </c>
      <c r="G84" s="27">
        <f>IF($A84="","",INDEX(Orders!$AV$2:$AV$501,MATCH($A84,Orders!$AY$2:$AY$501,0))&amp;"")</f>
        <v/>
      </c>
      <c r="H84" s="27">
        <f>IF($A84="","",INDEX(Orders!$AK$2:$AK$501,MATCH($A84,Orders!$AY$2:$AY$501,0))&amp;"")</f>
        <v/>
      </c>
      <c r="I84" s="27">
        <f>IF($A84="","",IF(INDEX(Orders!$AW$2:$AW$501,MATCH($A84,Orders!$AY$2:$AY$501,0))=1,"Yes",""))</f>
        <v/>
      </c>
      <c r="J84" s="36" t="n"/>
    </row>
    <row r="85">
      <c r="A85" s="27">
        <f>IF(ISNUMBER(MATCH(80,Orders!$AY$2:$AY$501,0)),80,"")</f>
        <v/>
      </c>
      <c r="B85" s="10">
        <f>IF($A85="","",INDEX(Orders!$AF$2:$AF$501,MATCH($A85,Orders!$AY$2:$AY$501,0))&amp;"")</f>
        <v/>
      </c>
      <c r="C85" s="27">
        <f>IF($A85="","",INDEX(Orders!$AG$2:$AG$501,MATCH($A85,Orders!$AY$2:$AY$501,0))&amp;"")</f>
        <v/>
      </c>
      <c r="D85" s="27">
        <f>IF($A85="","",INDEX(Orders!$AH$2:$AH$501,MATCH($A85,Orders!$AY$2:$AY$501,0))&amp;"")</f>
        <v/>
      </c>
      <c r="E85" s="27">
        <f>IF($A85="","",INDEX(Orders!$AJ$2:$AJ$501,MATCH($A85,Orders!$AY$2:$AY$501,0))&amp;"")</f>
        <v/>
      </c>
      <c r="F85" s="27">
        <f>IF($A85="","",INDEX(Orders!$AU$2:$AU$501,MATCH($A85,Orders!$AY$2:$AY$501,0))&amp;"")</f>
        <v/>
      </c>
      <c r="G85" s="27">
        <f>IF($A85="","",INDEX(Orders!$AV$2:$AV$501,MATCH($A85,Orders!$AY$2:$AY$501,0))&amp;"")</f>
        <v/>
      </c>
      <c r="H85" s="27">
        <f>IF($A85="","",INDEX(Orders!$AK$2:$AK$501,MATCH($A85,Orders!$AY$2:$AY$501,0))&amp;"")</f>
        <v/>
      </c>
      <c r="I85" s="27">
        <f>IF($A85="","",IF(INDEX(Orders!$AW$2:$AW$501,MATCH($A85,Orders!$AY$2:$AY$501,0))=1,"Yes",""))</f>
        <v/>
      </c>
      <c r="J85" s="36" t="n"/>
    </row>
    <row r="86">
      <c r="A86" s="27">
        <f>IF(ISNUMBER(MATCH(81,Orders!$AY$2:$AY$501,0)),81,"")</f>
        <v/>
      </c>
      <c r="B86" s="10">
        <f>IF($A86="","",INDEX(Orders!$AF$2:$AF$501,MATCH($A86,Orders!$AY$2:$AY$501,0))&amp;"")</f>
        <v/>
      </c>
      <c r="C86" s="27">
        <f>IF($A86="","",INDEX(Orders!$AG$2:$AG$501,MATCH($A86,Orders!$AY$2:$AY$501,0))&amp;"")</f>
        <v/>
      </c>
      <c r="D86" s="27">
        <f>IF($A86="","",INDEX(Orders!$AH$2:$AH$501,MATCH($A86,Orders!$AY$2:$AY$501,0))&amp;"")</f>
        <v/>
      </c>
      <c r="E86" s="27">
        <f>IF($A86="","",INDEX(Orders!$AJ$2:$AJ$501,MATCH($A86,Orders!$AY$2:$AY$501,0))&amp;"")</f>
        <v/>
      </c>
      <c r="F86" s="27">
        <f>IF($A86="","",INDEX(Orders!$AU$2:$AU$501,MATCH($A86,Orders!$AY$2:$AY$501,0))&amp;"")</f>
        <v/>
      </c>
      <c r="G86" s="27">
        <f>IF($A86="","",INDEX(Orders!$AV$2:$AV$501,MATCH($A86,Orders!$AY$2:$AY$501,0))&amp;"")</f>
        <v/>
      </c>
      <c r="H86" s="27">
        <f>IF($A86="","",INDEX(Orders!$AK$2:$AK$501,MATCH($A86,Orders!$AY$2:$AY$501,0))&amp;"")</f>
        <v/>
      </c>
      <c r="I86" s="27">
        <f>IF($A86="","",IF(INDEX(Orders!$AW$2:$AW$501,MATCH($A86,Orders!$AY$2:$AY$501,0))=1,"Yes",""))</f>
        <v/>
      </c>
      <c r="J86" s="36" t="n"/>
    </row>
    <row r="87">
      <c r="A87" s="27">
        <f>IF(ISNUMBER(MATCH(82,Orders!$AY$2:$AY$501,0)),82,"")</f>
        <v/>
      </c>
      <c r="B87" s="10">
        <f>IF($A87="","",INDEX(Orders!$AF$2:$AF$501,MATCH($A87,Orders!$AY$2:$AY$501,0))&amp;"")</f>
        <v/>
      </c>
      <c r="C87" s="27">
        <f>IF($A87="","",INDEX(Orders!$AG$2:$AG$501,MATCH($A87,Orders!$AY$2:$AY$501,0))&amp;"")</f>
        <v/>
      </c>
      <c r="D87" s="27">
        <f>IF($A87="","",INDEX(Orders!$AH$2:$AH$501,MATCH($A87,Orders!$AY$2:$AY$501,0))&amp;"")</f>
        <v/>
      </c>
      <c r="E87" s="27">
        <f>IF($A87="","",INDEX(Orders!$AJ$2:$AJ$501,MATCH($A87,Orders!$AY$2:$AY$501,0))&amp;"")</f>
        <v/>
      </c>
      <c r="F87" s="27">
        <f>IF($A87="","",INDEX(Orders!$AU$2:$AU$501,MATCH($A87,Orders!$AY$2:$AY$501,0))&amp;"")</f>
        <v/>
      </c>
      <c r="G87" s="27">
        <f>IF($A87="","",INDEX(Orders!$AV$2:$AV$501,MATCH($A87,Orders!$AY$2:$AY$501,0))&amp;"")</f>
        <v/>
      </c>
      <c r="H87" s="27">
        <f>IF($A87="","",INDEX(Orders!$AK$2:$AK$501,MATCH($A87,Orders!$AY$2:$AY$501,0))&amp;"")</f>
        <v/>
      </c>
      <c r="I87" s="27">
        <f>IF($A87="","",IF(INDEX(Orders!$AW$2:$AW$501,MATCH($A87,Orders!$AY$2:$AY$501,0))=1,"Yes",""))</f>
        <v/>
      </c>
      <c r="J87" s="36" t="n"/>
    </row>
    <row r="88">
      <c r="A88" s="27">
        <f>IF(ISNUMBER(MATCH(83,Orders!$AY$2:$AY$501,0)),83,"")</f>
        <v/>
      </c>
      <c r="B88" s="10">
        <f>IF($A88="","",INDEX(Orders!$AF$2:$AF$501,MATCH($A88,Orders!$AY$2:$AY$501,0))&amp;"")</f>
        <v/>
      </c>
      <c r="C88" s="27">
        <f>IF($A88="","",INDEX(Orders!$AG$2:$AG$501,MATCH($A88,Orders!$AY$2:$AY$501,0))&amp;"")</f>
        <v/>
      </c>
      <c r="D88" s="27">
        <f>IF($A88="","",INDEX(Orders!$AH$2:$AH$501,MATCH($A88,Orders!$AY$2:$AY$501,0))&amp;"")</f>
        <v/>
      </c>
      <c r="E88" s="27">
        <f>IF($A88="","",INDEX(Orders!$AJ$2:$AJ$501,MATCH($A88,Orders!$AY$2:$AY$501,0))&amp;"")</f>
        <v/>
      </c>
      <c r="F88" s="27">
        <f>IF($A88="","",INDEX(Orders!$AU$2:$AU$501,MATCH($A88,Orders!$AY$2:$AY$501,0))&amp;"")</f>
        <v/>
      </c>
      <c r="G88" s="27">
        <f>IF($A88="","",INDEX(Orders!$AV$2:$AV$501,MATCH($A88,Orders!$AY$2:$AY$501,0))&amp;"")</f>
        <v/>
      </c>
      <c r="H88" s="27">
        <f>IF($A88="","",INDEX(Orders!$AK$2:$AK$501,MATCH($A88,Orders!$AY$2:$AY$501,0))&amp;"")</f>
        <v/>
      </c>
      <c r="I88" s="27">
        <f>IF($A88="","",IF(INDEX(Orders!$AW$2:$AW$501,MATCH($A88,Orders!$AY$2:$AY$501,0))=1,"Yes",""))</f>
        <v/>
      </c>
      <c r="J88" s="36" t="n"/>
    </row>
    <row r="89">
      <c r="A89" s="27">
        <f>IF(ISNUMBER(MATCH(84,Orders!$AY$2:$AY$501,0)),84,"")</f>
        <v/>
      </c>
      <c r="B89" s="10">
        <f>IF($A89="","",INDEX(Orders!$AF$2:$AF$501,MATCH($A89,Orders!$AY$2:$AY$501,0))&amp;"")</f>
        <v/>
      </c>
      <c r="C89" s="27">
        <f>IF($A89="","",INDEX(Orders!$AG$2:$AG$501,MATCH($A89,Orders!$AY$2:$AY$501,0))&amp;"")</f>
        <v/>
      </c>
      <c r="D89" s="27">
        <f>IF($A89="","",INDEX(Orders!$AH$2:$AH$501,MATCH($A89,Orders!$AY$2:$AY$501,0))&amp;"")</f>
        <v/>
      </c>
      <c r="E89" s="27">
        <f>IF($A89="","",INDEX(Orders!$AJ$2:$AJ$501,MATCH($A89,Orders!$AY$2:$AY$501,0))&amp;"")</f>
        <v/>
      </c>
      <c r="F89" s="27">
        <f>IF($A89="","",INDEX(Orders!$AU$2:$AU$501,MATCH($A89,Orders!$AY$2:$AY$501,0))&amp;"")</f>
        <v/>
      </c>
      <c r="G89" s="27">
        <f>IF($A89="","",INDEX(Orders!$AV$2:$AV$501,MATCH($A89,Orders!$AY$2:$AY$501,0))&amp;"")</f>
        <v/>
      </c>
      <c r="H89" s="27">
        <f>IF($A89="","",INDEX(Orders!$AK$2:$AK$501,MATCH($A89,Orders!$AY$2:$AY$501,0))&amp;"")</f>
        <v/>
      </c>
      <c r="I89" s="27">
        <f>IF($A89="","",IF(INDEX(Orders!$AW$2:$AW$501,MATCH($A89,Orders!$AY$2:$AY$501,0))=1,"Yes",""))</f>
        <v/>
      </c>
      <c r="J89" s="36" t="n"/>
    </row>
    <row r="90">
      <c r="A90" s="27">
        <f>IF(ISNUMBER(MATCH(85,Orders!$AY$2:$AY$501,0)),85,"")</f>
        <v/>
      </c>
      <c r="B90" s="10">
        <f>IF($A90="","",INDEX(Orders!$AF$2:$AF$501,MATCH($A90,Orders!$AY$2:$AY$501,0))&amp;"")</f>
        <v/>
      </c>
      <c r="C90" s="27">
        <f>IF($A90="","",INDEX(Orders!$AG$2:$AG$501,MATCH($A90,Orders!$AY$2:$AY$501,0))&amp;"")</f>
        <v/>
      </c>
      <c r="D90" s="27">
        <f>IF($A90="","",INDEX(Orders!$AH$2:$AH$501,MATCH($A90,Orders!$AY$2:$AY$501,0))&amp;"")</f>
        <v/>
      </c>
      <c r="E90" s="27">
        <f>IF($A90="","",INDEX(Orders!$AJ$2:$AJ$501,MATCH($A90,Orders!$AY$2:$AY$501,0))&amp;"")</f>
        <v/>
      </c>
      <c r="F90" s="27">
        <f>IF($A90="","",INDEX(Orders!$AU$2:$AU$501,MATCH($A90,Orders!$AY$2:$AY$501,0))&amp;"")</f>
        <v/>
      </c>
      <c r="G90" s="27">
        <f>IF($A90="","",INDEX(Orders!$AV$2:$AV$501,MATCH($A90,Orders!$AY$2:$AY$501,0))&amp;"")</f>
        <v/>
      </c>
      <c r="H90" s="27">
        <f>IF($A90="","",INDEX(Orders!$AK$2:$AK$501,MATCH($A90,Orders!$AY$2:$AY$501,0))&amp;"")</f>
        <v/>
      </c>
      <c r="I90" s="27">
        <f>IF($A90="","",IF(INDEX(Orders!$AW$2:$AW$501,MATCH($A90,Orders!$AY$2:$AY$501,0))=1,"Yes",""))</f>
        <v/>
      </c>
      <c r="J90" s="36" t="n"/>
    </row>
    <row r="91">
      <c r="A91" s="27">
        <f>IF(ISNUMBER(MATCH(86,Orders!$AY$2:$AY$501,0)),86,"")</f>
        <v/>
      </c>
      <c r="B91" s="10">
        <f>IF($A91="","",INDEX(Orders!$AF$2:$AF$501,MATCH($A91,Orders!$AY$2:$AY$501,0))&amp;"")</f>
        <v/>
      </c>
      <c r="C91" s="27">
        <f>IF($A91="","",INDEX(Orders!$AG$2:$AG$501,MATCH($A91,Orders!$AY$2:$AY$501,0))&amp;"")</f>
        <v/>
      </c>
      <c r="D91" s="27">
        <f>IF($A91="","",INDEX(Orders!$AH$2:$AH$501,MATCH($A91,Orders!$AY$2:$AY$501,0))&amp;"")</f>
        <v/>
      </c>
      <c r="E91" s="27">
        <f>IF($A91="","",INDEX(Orders!$AJ$2:$AJ$501,MATCH($A91,Orders!$AY$2:$AY$501,0))&amp;"")</f>
        <v/>
      </c>
      <c r="F91" s="27">
        <f>IF($A91="","",INDEX(Orders!$AU$2:$AU$501,MATCH($A91,Orders!$AY$2:$AY$501,0))&amp;"")</f>
        <v/>
      </c>
      <c r="G91" s="27">
        <f>IF($A91="","",INDEX(Orders!$AV$2:$AV$501,MATCH($A91,Orders!$AY$2:$AY$501,0))&amp;"")</f>
        <v/>
      </c>
      <c r="H91" s="27">
        <f>IF($A91="","",INDEX(Orders!$AK$2:$AK$501,MATCH($A91,Orders!$AY$2:$AY$501,0))&amp;"")</f>
        <v/>
      </c>
      <c r="I91" s="27">
        <f>IF($A91="","",IF(INDEX(Orders!$AW$2:$AW$501,MATCH($A91,Orders!$AY$2:$AY$501,0))=1,"Yes",""))</f>
        <v/>
      </c>
      <c r="J91" s="36" t="n"/>
    </row>
    <row r="92">
      <c r="A92" s="27">
        <f>IF(ISNUMBER(MATCH(87,Orders!$AY$2:$AY$501,0)),87,"")</f>
        <v/>
      </c>
      <c r="B92" s="10">
        <f>IF($A92="","",INDEX(Orders!$AF$2:$AF$501,MATCH($A92,Orders!$AY$2:$AY$501,0))&amp;"")</f>
        <v/>
      </c>
      <c r="C92" s="27">
        <f>IF($A92="","",INDEX(Orders!$AG$2:$AG$501,MATCH($A92,Orders!$AY$2:$AY$501,0))&amp;"")</f>
        <v/>
      </c>
      <c r="D92" s="27">
        <f>IF($A92="","",INDEX(Orders!$AH$2:$AH$501,MATCH($A92,Orders!$AY$2:$AY$501,0))&amp;"")</f>
        <v/>
      </c>
      <c r="E92" s="27">
        <f>IF($A92="","",INDEX(Orders!$AJ$2:$AJ$501,MATCH($A92,Orders!$AY$2:$AY$501,0))&amp;"")</f>
        <v/>
      </c>
      <c r="F92" s="27">
        <f>IF($A92="","",INDEX(Orders!$AU$2:$AU$501,MATCH($A92,Orders!$AY$2:$AY$501,0))&amp;"")</f>
        <v/>
      </c>
      <c r="G92" s="27">
        <f>IF($A92="","",INDEX(Orders!$AV$2:$AV$501,MATCH($A92,Orders!$AY$2:$AY$501,0))&amp;"")</f>
        <v/>
      </c>
      <c r="H92" s="27">
        <f>IF($A92="","",INDEX(Orders!$AK$2:$AK$501,MATCH($A92,Orders!$AY$2:$AY$501,0))&amp;"")</f>
        <v/>
      </c>
      <c r="I92" s="27">
        <f>IF($A92="","",IF(INDEX(Orders!$AW$2:$AW$501,MATCH($A92,Orders!$AY$2:$AY$501,0))=1,"Yes",""))</f>
        <v/>
      </c>
      <c r="J92" s="36" t="n"/>
    </row>
    <row r="93">
      <c r="A93" s="27">
        <f>IF(ISNUMBER(MATCH(88,Orders!$AY$2:$AY$501,0)),88,"")</f>
        <v/>
      </c>
      <c r="B93" s="10">
        <f>IF($A93="","",INDEX(Orders!$AF$2:$AF$501,MATCH($A93,Orders!$AY$2:$AY$501,0))&amp;"")</f>
        <v/>
      </c>
      <c r="C93" s="27">
        <f>IF($A93="","",INDEX(Orders!$AG$2:$AG$501,MATCH($A93,Orders!$AY$2:$AY$501,0))&amp;"")</f>
        <v/>
      </c>
      <c r="D93" s="27">
        <f>IF($A93="","",INDEX(Orders!$AH$2:$AH$501,MATCH($A93,Orders!$AY$2:$AY$501,0))&amp;"")</f>
        <v/>
      </c>
      <c r="E93" s="27">
        <f>IF($A93="","",INDEX(Orders!$AJ$2:$AJ$501,MATCH($A93,Orders!$AY$2:$AY$501,0))&amp;"")</f>
        <v/>
      </c>
      <c r="F93" s="27">
        <f>IF($A93="","",INDEX(Orders!$AU$2:$AU$501,MATCH($A93,Orders!$AY$2:$AY$501,0))&amp;"")</f>
        <v/>
      </c>
      <c r="G93" s="27">
        <f>IF($A93="","",INDEX(Orders!$AV$2:$AV$501,MATCH($A93,Orders!$AY$2:$AY$501,0))&amp;"")</f>
        <v/>
      </c>
      <c r="H93" s="27">
        <f>IF($A93="","",INDEX(Orders!$AK$2:$AK$501,MATCH($A93,Orders!$AY$2:$AY$501,0))&amp;"")</f>
        <v/>
      </c>
      <c r="I93" s="27">
        <f>IF($A93="","",IF(INDEX(Orders!$AW$2:$AW$501,MATCH($A93,Orders!$AY$2:$AY$501,0))=1,"Yes",""))</f>
        <v/>
      </c>
      <c r="J93" s="36" t="n"/>
    </row>
    <row r="94">
      <c r="A94" s="27">
        <f>IF(ISNUMBER(MATCH(89,Orders!$AY$2:$AY$501,0)),89,"")</f>
        <v/>
      </c>
      <c r="B94" s="10">
        <f>IF($A94="","",INDEX(Orders!$AF$2:$AF$501,MATCH($A94,Orders!$AY$2:$AY$501,0))&amp;"")</f>
        <v/>
      </c>
      <c r="C94" s="27">
        <f>IF($A94="","",INDEX(Orders!$AG$2:$AG$501,MATCH($A94,Orders!$AY$2:$AY$501,0))&amp;"")</f>
        <v/>
      </c>
      <c r="D94" s="27">
        <f>IF($A94="","",INDEX(Orders!$AH$2:$AH$501,MATCH($A94,Orders!$AY$2:$AY$501,0))&amp;"")</f>
        <v/>
      </c>
      <c r="E94" s="27">
        <f>IF($A94="","",INDEX(Orders!$AJ$2:$AJ$501,MATCH($A94,Orders!$AY$2:$AY$501,0))&amp;"")</f>
        <v/>
      </c>
      <c r="F94" s="27">
        <f>IF($A94="","",INDEX(Orders!$AU$2:$AU$501,MATCH($A94,Orders!$AY$2:$AY$501,0))&amp;"")</f>
        <v/>
      </c>
      <c r="G94" s="27">
        <f>IF($A94="","",INDEX(Orders!$AV$2:$AV$501,MATCH($A94,Orders!$AY$2:$AY$501,0))&amp;"")</f>
        <v/>
      </c>
      <c r="H94" s="27">
        <f>IF($A94="","",INDEX(Orders!$AK$2:$AK$501,MATCH($A94,Orders!$AY$2:$AY$501,0))&amp;"")</f>
        <v/>
      </c>
      <c r="I94" s="27">
        <f>IF($A94="","",IF(INDEX(Orders!$AW$2:$AW$501,MATCH($A94,Orders!$AY$2:$AY$501,0))=1,"Yes",""))</f>
        <v/>
      </c>
      <c r="J94" s="36" t="n"/>
    </row>
    <row r="95">
      <c r="A95" s="27">
        <f>IF(ISNUMBER(MATCH(90,Orders!$AY$2:$AY$501,0)),90,"")</f>
        <v/>
      </c>
      <c r="B95" s="10">
        <f>IF($A95="","",INDEX(Orders!$AF$2:$AF$501,MATCH($A95,Orders!$AY$2:$AY$501,0))&amp;"")</f>
        <v/>
      </c>
      <c r="C95" s="27">
        <f>IF($A95="","",INDEX(Orders!$AG$2:$AG$501,MATCH($A95,Orders!$AY$2:$AY$501,0))&amp;"")</f>
        <v/>
      </c>
      <c r="D95" s="27">
        <f>IF($A95="","",INDEX(Orders!$AH$2:$AH$501,MATCH($A95,Orders!$AY$2:$AY$501,0))&amp;"")</f>
        <v/>
      </c>
      <c r="E95" s="27">
        <f>IF($A95="","",INDEX(Orders!$AJ$2:$AJ$501,MATCH($A95,Orders!$AY$2:$AY$501,0))&amp;"")</f>
        <v/>
      </c>
      <c r="F95" s="27">
        <f>IF($A95="","",INDEX(Orders!$AU$2:$AU$501,MATCH($A95,Orders!$AY$2:$AY$501,0))&amp;"")</f>
        <v/>
      </c>
      <c r="G95" s="27">
        <f>IF($A95="","",INDEX(Orders!$AV$2:$AV$501,MATCH($A95,Orders!$AY$2:$AY$501,0))&amp;"")</f>
        <v/>
      </c>
      <c r="H95" s="27">
        <f>IF($A95="","",INDEX(Orders!$AK$2:$AK$501,MATCH($A95,Orders!$AY$2:$AY$501,0))&amp;"")</f>
        <v/>
      </c>
      <c r="I95" s="27">
        <f>IF($A95="","",IF(INDEX(Orders!$AW$2:$AW$501,MATCH($A95,Orders!$AY$2:$AY$501,0))=1,"Yes",""))</f>
        <v/>
      </c>
      <c r="J95" s="36" t="n"/>
    </row>
    <row r="96">
      <c r="A96" s="27">
        <f>IF(ISNUMBER(MATCH(91,Orders!$AY$2:$AY$501,0)),91,"")</f>
        <v/>
      </c>
      <c r="B96" s="10">
        <f>IF($A96="","",INDEX(Orders!$AF$2:$AF$501,MATCH($A96,Orders!$AY$2:$AY$501,0))&amp;"")</f>
        <v/>
      </c>
      <c r="C96" s="27">
        <f>IF($A96="","",INDEX(Orders!$AG$2:$AG$501,MATCH($A96,Orders!$AY$2:$AY$501,0))&amp;"")</f>
        <v/>
      </c>
      <c r="D96" s="27">
        <f>IF($A96="","",INDEX(Orders!$AH$2:$AH$501,MATCH($A96,Orders!$AY$2:$AY$501,0))&amp;"")</f>
        <v/>
      </c>
      <c r="E96" s="27">
        <f>IF($A96="","",INDEX(Orders!$AJ$2:$AJ$501,MATCH($A96,Orders!$AY$2:$AY$501,0))&amp;"")</f>
        <v/>
      </c>
      <c r="F96" s="27">
        <f>IF($A96="","",INDEX(Orders!$AU$2:$AU$501,MATCH($A96,Orders!$AY$2:$AY$501,0))&amp;"")</f>
        <v/>
      </c>
      <c r="G96" s="27">
        <f>IF($A96="","",INDEX(Orders!$AV$2:$AV$501,MATCH($A96,Orders!$AY$2:$AY$501,0))&amp;"")</f>
        <v/>
      </c>
      <c r="H96" s="27">
        <f>IF($A96="","",INDEX(Orders!$AK$2:$AK$501,MATCH($A96,Orders!$AY$2:$AY$501,0))&amp;"")</f>
        <v/>
      </c>
      <c r="I96" s="27">
        <f>IF($A96="","",IF(INDEX(Orders!$AW$2:$AW$501,MATCH($A96,Orders!$AY$2:$AY$501,0))=1,"Yes",""))</f>
        <v/>
      </c>
      <c r="J96" s="36" t="n"/>
    </row>
    <row r="97">
      <c r="A97" s="27">
        <f>IF(ISNUMBER(MATCH(92,Orders!$AY$2:$AY$501,0)),92,"")</f>
        <v/>
      </c>
      <c r="B97" s="10">
        <f>IF($A97="","",INDEX(Orders!$AF$2:$AF$501,MATCH($A97,Orders!$AY$2:$AY$501,0))&amp;"")</f>
        <v/>
      </c>
      <c r="C97" s="27">
        <f>IF($A97="","",INDEX(Orders!$AG$2:$AG$501,MATCH($A97,Orders!$AY$2:$AY$501,0))&amp;"")</f>
        <v/>
      </c>
      <c r="D97" s="27">
        <f>IF($A97="","",INDEX(Orders!$AH$2:$AH$501,MATCH($A97,Orders!$AY$2:$AY$501,0))&amp;"")</f>
        <v/>
      </c>
      <c r="E97" s="27">
        <f>IF($A97="","",INDEX(Orders!$AJ$2:$AJ$501,MATCH($A97,Orders!$AY$2:$AY$501,0))&amp;"")</f>
        <v/>
      </c>
      <c r="F97" s="27">
        <f>IF($A97="","",INDEX(Orders!$AU$2:$AU$501,MATCH($A97,Orders!$AY$2:$AY$501,0))&amp;"")</f>
        <v/>
      </c>
      <c r="G97" s="27">
        <f>IF($A97="","",INDEX(Orders!$AV$2:$AV$501,MATCH($A97,Orders!$AY$2:$AY$501,0))&amp;"")</f>
        <v/>
      </c>
      <c r="H97" s="27">
        <f>IF($A97="","",INDEX(Orders!$AK$2:$AK$501,MATCH($A97,Orders!$AY$2:$AY$501,0))&amp;"")</f>
        <v/>
      </c>
      <c r="I97" s="27">
        <f>IF($A97="","",IF(INDEX(Orders!$AW$2:$AW$501,MATCH($A97,Orders!$AY$2:$AY$501,0))=1,"Yes",""))</f>
        <v/>
      </c>
      <c r="J97" s="36" t="n"/>
    </row>
    <row r="98">
      <c r="A98" s="27">
        <f>IF(ISNUMBER(MATCH(93,Orders!$AY$2:$AY$501,0)),93,"")</f>
        <v/>
      </c>
      <c r="B98" s="10">
        <f>IF($A98="","",INDEX(Orders!$AF$2:$AF$501,MATCH($A98,Orders!$AY$2:$AY$501,0))&amp;"")</f>
        <v/>
      </c>
      <c r="C98" s="27">
        <f>IF($A98="","",INDEX(Orders!$AG$2:$AG$501,MATCH($A98,Orders!$AY$2:$AY$501,0))&amp;"")</f>
        <v/>
      </c>
      <c r="D98" s="27">
        <f>IF($A98="","",INDEX(Orders!$AH$2:$AH$501,MATCH($A98,Orders!$AY$2:$AY$501,0))&amp;"")</f>
        <v/>
      </c>
      <c r="E98" s="27">
        <f>IF($A98="","",INDEX(Orders!$AJ$2:$AJ$501,MATCH($A98,Orders!$AY$2:$AY$501,0))&amp;"")</f>
        <v/>
      </c>
      <c r="F98" s="27">
        <f>IF($A98="","",INDEX(Orders!$AU$2:$AU$501,MATCH($A98,Orders!$AY$2:$AY$501,0))&amp;"")</f>
        <v/>
      </c>
      <c r="G98" s="27">
        <f>IF($A98="","",INDEX(Orders!$AV$2:$AV$501,MATCH($A98,Orders!$AY$2:$AY$501,0))&amp;"")</f>
        <v/>
      </c>
      <c r="H98" s="27">
        <f>IF($A98="","",INDEX(Orders!$AK$2:$AK$501,MATCH($A98,Orders!$AY$2:$AY$501,0))&amp;"")</f>
        <v/>
      </c>
      <c r="I98" s="27">
        <f>IF($A98="","",IF(INDEX(Orders!$AW$2:$AW$501,MATCH($A98,Orders!$AY$2:$AY$501,0))=1,"Yes",""))</f>
        <v/>
      </c>
      <c r="J98" s="36" t="n"/>
    </row>
    <row r="99">
      <c r="A99" s="27">
        <f>IF(ISNUMBER(MATCH(94,Orders!$AY$2:$AY$501,0)),94,"")</f>
        <v/>
      </c>
      <c r="B99" s="10">
        <f>IF($A99="","",INDEX(Orders!$AF$2:$AF$501,MATCH($A99,Orders!$AY$2:$AY$501,0))&amp;"")</f>
        <v/>
      </c>
      <c r="C99" s="27">
        <f>IF($A99="","",INDEX(Orders!$AG$2:$AG$501,MATCH($A99,Orders!$AY$2:$AY$501,0))&amp;"")</f>
        <v/>
      </c>
      <c r="D99" s="27">
        <f>IF($A99="","",INDEX(Orders!$AH$2:$AH$501,MATCH($A99,Orders!$AY$2:$AY$501,0))&amp;"")</f>
        <v/>
      </c>
      <c r="E99" s="27">
        <f>IF($A99="","",INDEX(Orders!$AJ$2:$AJ$501,MATCH($A99,Orders!$AY$2:$AY$501,0))&amp;"")</f>
        <v/>
      </c>
      <c r="F99" s="27">
        <f>IF($A99="","",INDEX(Orders!$AU$2:$AU$501,MATCH($A99,Orders!$AY$2:$AY$501,0))&amp;"")</f>
        <v/>
      </c>
      <c r="G99" s="27">
        <f>IF($A99="","",INDEX(Orders!$AV$2:$AV$501,MATCH($A99,Orders!$AY$2:$AY$501,0))&amp;"")</f>
        <v/>
      </c>
      <c r="H99" s="27">
        <f>IF($A99="","",INDEX(Orders!$AK$2:$AK$501,MATCH($A99,Orders!$AY$2:$AY$501,0))&amp;"")</f>
        <v/>
      </c>
      <c r="I99" s="27">
        <f>IF($A99="","",IF(INDEX(Orders!$AW$2:$AW$501,MATCH($A99,Orders!$AY$2:$AY$501,0))=1,"Yes",""))</f>
        <v/>
      </c>
      <c r="J99" s="36" t="n"/>
    </row>
    <row r="100">
      <c r="A100" s="27">
        <f>IF(ISNUMBER(MATCH(95,Orders!$AY$2:$AY$501,0)),95,"")</f>
        <v/>
      </c>
      <c r="B100" s="10">
        <f>IF($A100="","",INDEX(Orders!$AF$2:$AF$501,MATCH($A100,Orders!$AY$2:$AY$501,0))&amp;"")</f>
        <v/>
      </c>
      <c r="C100" s="27">
        <f>IF($A100="","",INDEX(Orders!$AG$2:$AG$501,MATCH($A100,Orders!$AY$2:$AY$501,0))&amp;"")</f>
        <v/>
      </c>
      <c r="D100" s="27">
        <f>IF($A100="","",INDEX(Orders!$AH$2:$AH$501,MATCH($A100,Orders!$AY$2:$AY$501,0))&amp;"")</f>
        <v/>
      </c>
      <c r="E100" s="27">
        <f>IF($A100="","",INDEX(Orders!$AJ$2:$AJ$501,MATCH($A100,Orders!$AY$2:$AY$501,0))&amp;"")</f>
        <v/>
      </c>
      <c r="F100" s="27">
        <f>IF($A100="","",INDEX(Orders!$AU$2:$AU$501,MATCH($A100,Orders!$AY$2:$AY$501,0))&amp;"")</f>
        <v/>
      </c>
      <c r="G100" s="27">
        <f>IF($A100="","",INDEX(Orders!$AV$2:$AV$501,MATCH($A100,Orders!$AY$2:$AY$501,0))&amp;"")</f>
        <v/>
      </c>
      <c r="H100" s="27">
        <f>IF($A100="","",INDEX(Orders!$AK$2:$AK$501,MATCH($A100,Orders!$AY$2:$AY$501,0))&amp;"")</f>
        <v/>
      </c>
      <c r="I100" s="27">
        <f>IF($A100="","",IF(INDEX(Orders!$AW$2:$AW$501,MATCH($A100,Orders!$AY$2:$AY$501,0))=1,"Yes",""))</f>
        <v/>
      </c>
      <c r="J100" s="36" t="n"/>
    </row>
    <row r="101">
      <c r="A101" s="27">
        <f>IF(ISNUMBER(MATCH(96,Orders!$AY$2:$AY$501,0)),96,"")</f>
        <v/>
      </c>
      <c r="B101" s="10">
        <f>IF($A101="","",INDEX(Orders!$AF$2:$AF$501,MATCH($A101,Orders!$AY$2:$AY$501,0))&amp;"")</f>
        <v/>
      </c>
      <c r="C101" s="27">
        <f>IF($A101="","",INDEX(Orders!$AG$2:$AG$501,MATCH($A101,Orders!$AY$2:$AY$501,0))&amp;"")</f>
        <v/>
      </c>
      <c r="D101" s="27">
        <f>IF($A101="","",INDEX(Orders!$AH$2:$AH$501,MATCH($A101,Orders!$AY$2:$AY$501,0))&amp;"")</f>
        <v/>
      </c>
      <c r="E101" s="27">
        <f>IF($A101="","",INDEX(Orders!$AJ$2:$AJ$501,MATCH($A101,Orders!$AY$2:$AY$501,0))&amp;"")</f>
        <v/>
      </c>
      <c r="F101" s="27">
        <f>IF($A101="","",INDEX(Orders!$AU$2:$AU$501,MATCH($A101,Orders!$AY$2:$AY$501,0))&amp;"")</f>
        <v/>
      </c>
      <c r="G101" s="27">
        <f>IF($A101="","",INDEX(Orders!$AV$2:$AV$501,MATCH($A101,Orders!$AY$2:$AY$501,0))&amp;"")</f>
        <v/>
      </c>
      <c r="H101" s="27">
        <f>IF($A101="","",INDEX(Orders!$AK$2:$AK$501,MATCH($A101,Orders!$AY$2:$AY$501,0))&amp;"")</f>
        <v/>
      </c>
      <c r="I101" s="27">
        <f>IF($A101="","",IF(INDEX(Orders!$AW$2:$AW$501,MATCH($A101,Orders!$AY$2:$AY$501,0))=1,"Yes",""))</f>
        <v/>
      </c>
      <c r="J101" s="36" t="n"/>
    </row>
    <row r="102">
      <c r="A102" s="27">
        <f>IF(ISNUMBER(MATCH(97,Orders!$AY$2:$AY$501,0)),97,"")</f>
        <v/>
      </c>
      <c r="B102" s="10">
        <f>IF($A102="","",INDEX(Orders!$AF$2:$AF$501,MATCH($A102,Orders!$AY$2:$AY$501,0))&amp;"")</f>
        <v/>
      </c>
      <c r="C102" s="27">
        <f>IF($A102="","",INDEX(Orders!$AG$2:$AG$501,MATCH($A102,Orders!$AY$2:$AY$501,0))&amp;"")</f>
        <v/>
      </c>
      <c r="D102" s="27">
        <f>IF($A102="","",INDEX(Orders!$AH$2:$AH$501,MATCH($A102,Orders!$AY$2:$AY$501,0))&amp;"")</f>
        <v/>
      </c>
      <c r="E102" s="27">
        <f>IF($A102="","",INDEX(Orders!$AJ$2:$AJ$501,MATCH($A102,Orders!$AY$2:$AY$501,0))&amp;"")</f>
        <v/>
      </c>
      <c r="F102" s="27">
        <f>IF($A102="","",INDEX(Orders!$AU$2:$AU$501,MATCH($A102,Orders!$AY$2:$AY$501,0))&amp;"")</f>
        <v/>
      </c>
      <c r="G102" s="27">
        <f>IF($A102="","",INDEX(Orders!$AV$2:$AV$501,MATCH($A102,Orders!$AY$2:$AY$501,0))&amp;"")</f>
        <v/>
      </c>
      <c r="H102" s="27">
        <f>IF($A102="","",INDEX(Orders!$AK$2:$AK$501,MATCH($A102,Orders!$AY$2:$AY$501,0))&amp;"")</f>
        <v/>
      </c>
      <c r="I102" s="27">
        <f>IF($A102="","",IF(INDEX(Orders!$AW$2:$AW$501,MATCH($A102,Orders!$AY$2:$AY$501,0))=1,"Yes",""))</f>
        <v/>
      </c>
      <c r="J102" s="36" t="n"/>
    </row>
    <row r="103">
      <c r="A103" s="27">
        <f>IF(ISNUMBER(MATCH(98,Orders!$AY$2:$AY$501,0)),98,"")</f>
        <v/>
      </c>
      <c r="B103" s="10">
        <f>IF($A103="","",INDEX(Orders!$AF$2:$AF$501,MATCH($A103,Orders!$AY$2:$AY$501,0))&amp;"")</f>
        <v/>
      </c>
      <c r="C103" s="27">
        <f>IF($A103="","",INDEX(Orders!$AG$2:$AG$501,MATCH($A103,Orders!$AY$2:$AY$501,0))&amp;"")</f>
        <v/>
      </c>
      <c r="D103" s="27">
        <f>IF($A103="","",INDEX(Orders!$AH$2:$AH$501,MATCH($A103,Orders!$AY$2:$AY$501,0))&amp;"")</f>
        <v/>
      </c>
      <c r="E103" s="27">
        <f>IF($A103="","",INDEX(Orders!$AJ$2:$AJ$501,MATCH($A103,Orders!$AY$2:$AY$501,0))&amp;"")</f>
        <v/>
      </c>
      <c r="F103" s="27">
        <f>IF($A103="","",INDEX(Orders!$AU$2:$AU$501,MATCH($A103,Orders!$AY$2:$AY$501,0))&amp;"")</f>
        <v/>
      </c>
      <c r="G103" s="27">
        <f>IF($A103="","",INDEX(Orders!$AV$2:$AV$501,MATCH($A103,Orders!$AY$2:$AY$501,0))&amp;"")</f>
        <v/>
      </c>
      <c r="H103" s="27">
        <f>IF($A103="","",INDEX(Orders!$AK$2:$AK$501,MATCH($A103,Orders!$AY$2:$AY$501,0))&amp;"")</f>
        <v/>
      </c>
      <c r="I103" s="27">
        <f>IF($A103="","",IF(INDEX(Orders!$AW$2:$AW$501,MATCH($A103,Orders!$AY$2:$AY$501,0))=1,"Yes",""))</f>
        <v/>
      </c>
      <c r="J103" s="36" t="n"/>
    </row>
    <row r="104">
      <c r="A104" s="27">
        <f>IF(ISNUMBER(MATCH(99,Orders!$AY$2:$AY$501,0)),99,"")</f>
        <v/>
      </c>
      <c r="B104" s="10">
        <f>IF($A104="","",INDEX(Orders!$AF$2:$AF$501,MATCH($A104,Orders!$AY$2:$AY$501,0))&amp;"")</f>
        <v/>
      </c>
      <c r="C104" s="27">
        <f>IF($A104="","",INDEX(Orders!$AG$2:$AG$501,MATCH($A104,Orders!$AY$2:$AY$501,0))&amp;"")</f>
        <v/>
      </c>
      <c r="D104" s="27">
        <f>IF($A104="","",INDEX(Orders!$AH$2:$AH$501,MATCH($A104,Orders!$AY$2:$AY$501,0))&amp;"")</f>
        <v/>
      </c>
      <c r="E104" s="27">
        <f>IF($A104="","",INDEX(Orders!$AJ$2:$AJ$501,MATCH($A104,Orders!$AY$2:$AY$501,0))&amp;"")</f>
        <v/>
      </c>
      <c r="F104" s="27">
        <f>IF($A104="","",INDEX(Orders!$AU$2:$AU$501,MATCH($A104,Orders!$AY$2:$AY$501,0))&amp;"")</f>
        <v/>
      </c>
      <c r="G104" s="27">
        <f>IF($A104="","",INDEX(Orders!$AV$2:$AV$501,MATCH($A104,Orders!$AY$2:$AY$501,0))&amp;"")</f>
        <v/>
      </c>
      <c r="H104" s="27">
        <f>IF($A104="","",INDEX(Orders!$AK$2:$AK$501,MATCH($A104,Orders!$AY$2:$AY$501,0))&amp;"")</f>
        <v/>
      </c>
      <c r="I104" s="27">
        <f>IF($A104="","",IF(INDEX(Orders!$AW$2:$AW$501,MATCH($A104,Orders!$AY$2:$AY$501,0))=1,"Yes",""))</f>
        <v/>
      </c>
      <c r="J104" s="36" t="n"/>
    </row>
    <row r="105">
      <c r="A105" s="27">
        <f>IF(ISNUMBER(MATCH(100,Orders!$AY$2:$AY$501,0)),100,"")</f>
        <v/>
      </c>
      <c r="B105" s="10">
        <f>IF($A105="","",INDEX(Orders!$AF$2:$AF$501,MATCH($A105,Orders!$AY$2:$AY$501,0))&amp;"")</f>
        <v/>
      </c>
      <c r="C105" s="27">
        <f>IF($A105="","",INDEX(Orders!$AG$2:$AG$501,MATCH($A105,Orders!$AY$2:$AY$501,0))&amp;"")</f>
        <v/>
      </c>
      <c r="D105" s="27">
        <f>IF($A105="","",INDEX(Orders!$AH$2:$AH$501,MATCH($A105,Orders!$AY$2:$AY$501,0))&amp;"")</f>
        <v/>
      </c>
      <c r="E105" s="27">
        <f>IF($A105="","",INDEX(Orders!$AJ$2:$AJ$501,MATCH($A105,Orders!$AY$2:$AY$501,0))&amp;"")</f>
        <v/>
      </c>
      <c r="F105" s="27">
        <f>IF($A105="","",INDEX(Orders!$AU$2:$AU$501,MATCH($A105,Orders!$AY$2:$AY$501,0))&amp;"")</f>
        <v/>
      </c>
      <c r="G105" s="27">
        <f>IF($A105="","",INDEX(Orders!$AV$2:$AV$501,MATCH($A105,Orders!$AY$2:$AY$501,0))&amp;"")</f>
        <v/>
      </c>
      <c r="H105" s="27">
        <f>IF($A105="","",INDEX(Orders!$AK$2:$AK$501,MATCH($A105,Orders!$AY$2:$AY$501,0))&amp;"")</f>
        <v/>
      </c>
      <c r="I105" s="27">
        <f>IF($A105="","",IF(INDEX(Orders!$AW$2:$AW$501,MATCH($A105,Orders!$AY$2:$AY$501,0))=1,"Yes",""))</f>
        <v/>
      </c>
      <c r="J105" s="36" t="n"/>
    </row>
    <row r="106">
      <c r="A106" s="27">
        <f>IF(ISNUMBER(MATCH(101,Orders!$AY$2:$AY$501,0)),101,"")</f>
        <v/>
      </c>
      <c r="B106" s="10">
        <f>IF($A106="","",INDEX(Orders!$AF$2:$AF$501,MATCH($A106,Orders!$AY$2:$AY$501,0))&amp;"")</f>
        <v/>
      </c>
      <c r="C106" s="27">
        <f>IF($A106="","",INDEX(Orders!$AG$2:$AG$501,MATCH($A106,Orders!$AY$2:$AY$501,0))&amp;"")</f>
        <v/>
      </c>
      <c r="D106" s="27">
        <f>IF($A106="","",INDEX(Orders!$AH$2:$AH$501,MATCH($A106,Orders!$AY$2:$AY$501,0))&amp;"")</f>
        <v/>
      </c>
      <c r="E106" s="27">
        <f>IF($A106="","",INDEX(Orders!$AJ$2:$AJ$501,MATCH($A106,Orders!$AY$2:$AY$501,0))&amp;"")</f>
        <v/>
      </c>
      <c r="F106" s="27">
        <f>IF($A106="","",INDEX(Orders!$AU$2:$AU$501,MATCH($A106,Orders!$AY$2:$AY$501,0))&amp;"")</f>
        <v/>
      </c>
      <c r="G106" s="27">
        <f>IF($A106="","",INDEX(Orders!$AV$2:$AV$501,MATCH($A106,Orders!$AY$2:$AY$501,0))&amp;"")</f>
        <v/>
      </c>
      <c r="H106" s="27">
        <f>IF($A106="","",INDEX(Orders!$AK$2:$AK$501,MATCH($A106,Orders!$AY$2:$AY$501,0))&amp;"")</f>
        <v/>
      </c>
      <c r="I106" s="27">
        <f>IF($A106="","",IF(INDEX(Orders!$AW$2:$AW$501,MATCH($A106,Orders!$AY$2:$AY$501,0))=1,"Yes",""))</f>
        <v/>
      </c>
      <c r="J106" s="36" t="n"/>
    </row>
    <row r="107">
      <c r="A107" s="27">
        <f>IF(ISNUMBER(MATCH(102,Orders!$AY$2:$AY$501,0)),102,"")</f>
        <v/>
      </c>
      <c r="B107" s="10">
        <f>IF($A107="","",INDEX(Orders!$AF$2:$AF$501,MATCH($A107,Orders!$AY$2:$AY$501,0))&amp;"")</f>
        <v/>
      </c>
      <c r="C107" s="27">
        <f>IF($A107="","",INDEX(Orders!$AG$2:$AG$501,MATCH($A107,Orders!$AY$2:$AY$501,0))&amp;"")</f>
        <v/>
      </c>
      <c r="D107" s="27">
        <f>IF($A107="","",INDEX(Orders!$AH$2:$AH$501,MATCH($A107,Orders!$AY$2:$AY$501,0))&amp;"")</f>
        <v/>
      </c>
      <c r="E107" s="27">
        <f>IF($A107="","",INDEX(Orders!$AJ$2:$AJ$501,MATCH($A107,Orders!$AY$2:$AY$501,0))&amp;"")</f>
        <v/>
      </c>
      <c r="F107" s="27">
        <f>IF($A107="","",INDEX(Orders!$AU$2:$AU$501,MATCH($A107,Orders!$AY$2:$AY$501,0))&amp;"")</f>
        <v/>
      </c>
      <c r="G107" s="27">
        <f>IF($A107="","",INDEX(Orders!$AV$2:$AV$501,MATCH($A107,Orders!$AY$2:$AY$501,0))&amp;"")</f>
        <v/>
      </c>
      <c r="H107" s="27">
        <f>IF($A107="","",INDEX(Orders!$AK$2:$AK$501,MATCH($A107,Orders!$AY$2:$AY$501,0))&amp;"")</f>
        <v/>
      </c>
      <c r="I107" s="27">
        <f>IF($A107="","",IF(INDEX(Orders!$AW$2:$AW$501,MATCH($A107,Orders!$AY$2:$AY$501,0))=1,"Yes",""))</f>
        <v/>
      </c>
      <c r="J107" s="36" t="n"/>
    </row>
    <row r="108">
      <c r="A108" s="27">
        <f>IF(ISNUMBER(MATCH(103,Orders!$AY$2:$AY$501,0)),103,"")</f>
        <v/>
      </c>
      <c r="B108" s="10">
        <f>IF($A108="","",INDEX(Orders!$AF$2:$AF$501,MATCH($A108,Orders!$AY$2:$AY$501,0))&amp;"")</f>
        <v/>
      </c>
      <c r="C108" s="27">
        <f>IF($A108="","",INDEX(Orders!$AG$2:$AG$501,MATCH($A108,Orders!$AY$2:$AY$501,0))&amp;"")</f>
        <v/>
      </c>
      <c r="D108" s="27">
        <f>IF($A108="","",INDEX(Orders!$AH$2:$AH$501,MATCH($A108,Orders!$AY$2:$AY$501,0))&amp;"")</f>
        <v/>
      </c>
      <c r="E108" s="27">
        <f>IF($A108="","",INDEX(Orders!$AJ$2:$AJ$501,MATCH($A108,Orders!$AY$2:$AY$501,0))&amp;"")</f>
        <v/>
      </c>
      <c r="F108" s="27">
        <f>IF($A108="","",INDEX(Orders!$AU$2:$AU$501,MATCH($A108,Orders!$AY$2:$AY$501,0))&amp;"")</f>
        <v/>
      </c>
      <c r="G108" s="27">
        <f>IF($A108="","",INDEX(Orders!$AV$2:$AV$501,MATCH($A108,Orders!$AY$2:$AY$501,0))&amp;"")</f>
        <v/>
      </c>
      <c r="H108" s="27">
        <f>IF($A108="","",INDEX(Orders!$AK$2:$AK$501,MATCH($A108,Orders!$AY$2:$AY$501,0))&amp;"")</f>
        <v/>
      </c>
      <c r="I108" s="27">
        <f>IF($A108="","",IF(INDEX(Orders!$AW$2:$AW$501,MATCH($A108,Orders!$AY$2:$AY$501,0))=1,"Yes",""))</f>
        <v/>
      </c>
      <c r="J108" s="36" t="n"/>
    </row>
    <row r="109">
      <c r="A109" s="27">
        <f>IF(ISNUMBER(MATCH(104,Orders!$AY$2:$AY$501,0)),104,"")</f>
        <v/>
      </c>
      <c r="B109" s="10">
        <f>IF($A109="","",INDEX(Orders!$AF$2:$AF$501,MATCH($A109,Orders!$AY$2:$AY$501,0))&amp;"")</f>
        <v/>
      </c>
      <c r="C109" s="27">
        <f>IF($A109="","",INDEX(Orders!$AG$2:$AG$501,MATCH($A109,Orders!$AY$2:$AY$501,0))&amp;"")</f>
        <v/>
      </c>
      <c r="D109" s="27">
        <f>IF($A109="","",INDEX(Orders!$AH$2:$AH$501,MATCH($A109,Orders!$AY$2:$AY$501,0))&amp;"")</f>
        <v/>
      </c>
      <c r="E109" s="27">
        <f>IF($A109="","",INDEX(Orders!$AJ$2:$AJ$501,MATCH($A109,Orders!$AY$2:$AY$501,0))&amp;"")</f>
        <v/>
      </c>
      <c r="F109" s="27">
        <f>IF($A109="","",INDEX(Orders!$AU$2:$AU$501,MATCH($A109,Orders!$AY$2:$AY$501,0))&amp;"")</f>
        <v/>
      </c>
      <c r="G109" s="27">
        <f>IF($A109="","",INDEX(Orders!$AV$2:$AV$501,MATCH($A109,Orders!$AY$2:$AY$501,0))&amp;"")</f>
        <v/>
      </c>
      <c r="H109" s="27">
        <f>IF($A109="","",INDEX(Orders!$AK$2:$AK$501,MATCH($A109,Orders!$AY$2:$AY$501,0))&amp;"")</f>
        <v/>
      </c>
      <c r="I109" s="27">
        <f>IF($A109="","",IF(INDEX(Orders!$AW$2:$AW$501,MATCH($A109,Orders!$AY$2:$AY$501,0))=1,"Yes",""))</f>
        <v/>
      </c>
      <c r="J109" s="36" t="n"/>
    </row>
    <row r="110">
      <c r="A110" s="27">
        <f>IF(ISNUMBER(MATCH(105,Orders!$AY$2:$AY$501,0)),105,"")</f>
        <v/>
      </c>
      <c r="B110" s="10">
        <f>IF($A110="","",INDEX(Orders!$AF$2:$AF$501,MATCH($A110,Orders!$AY$2:$AY$501,0))&amp;"")</f>
        <v/>
      </c>
      <c r="C110" s="27">
        <f>IF($A110="","",INDEX(Orders!$AG$2:$AG$501,MATCH($A110,Orders!$AY$2:$AY$501,0))&amp;"")</f>
        <v/>
      </c>
      <c r="D110" s="27">
        <f>IF($A110="","",INDEX(Orders!$AH$2:$AH$501,MATCH($A110,Orders!$AY$2:$AY$501,0))&amp;"")</f>
        <v/>
      </c>
      <c r="E110" s="27">
        <f>IF($A110="","",INDEX(Orders!$AJ$2:$AJ$501,MATCH($A110,Orders!$AY$2:$AY$501,0))&amp;"")</f>
        <v/>
      </c>
      <c r="F110" s="27">
        <f>IF($A110="","",INDEX(Orders!$AU$2:$AU$501,MATCH($A110,Orders!$AY$2:$AY$501,0))&amp;"")</f>
        <v/>
      </c>
      <c r="G110" s="27">
        <f>IF($A110="","",INDEX(Orders!$AV$2:$AV$501,MATCH($A110,Orders!$AY$2:$AY$501,0))&amp;"")</f>
        <v/>
      </c>
      <c r="H110" s="27">
        <f>IF($A110="","",INDEX(Orders!$AK$2:$AK$501,MATCH($A110,Orders!$AY$2:$AY$501,0))&amp;"")</f>
        <v/>
      </c>
      <c r="I110" s="27">
        <f>IF($A110="","",IF(INDEX(Orders!$AW$2:$AW$501,MATCH($A110,Orders!$AY$2:$AY$501,0))=1,"Yes",""))</f>
        <v/>
      </c>
      <c r="J110" s="36" t="n"/>
    </row>
    <row r="111">
      <c r="A111" s="27">
        <f>IF(ISNUMBER(MATCH(106,Orders!$AY$2:$AY$501,0)),106,"")</f>
        <v/>
      </c>
      <c r="B111" s="10">
        <f>IF($A111="","",INDEX(Orders!$AF$2:$AF$501,MATCH($A111,Orders!$AY$2:$AY$501,0))&amp;"")</f>
        <v/>
      </c>
      <c r="C111" s="27">
        <f>IF($A111="","",INDEX(Orders!$AG$2:$AG$501,MATCH($A111,Orders!$AY$2:$AY$501,0))&amp;"")</f>
        <v/>
      </c>
      <c r="D111" s="27">
        <f>IF($A111="","",INDEX(Orders!$AH$2:$AH$501,MATCH($A111,Orders!$AY$2:$AY$501,0))&amp;"")</f>
        <v/>
      </c>
      <c r="E111" s="27">
        <f>IF($A111="","",INDEX(Orders!$AJ$2:$AJ$501,MATCH($A111,Orders!$AY$2:$AY$501,0))&amp;"")</f>
        <v/>
      </c>
      <c r="F111" s="27">
        <f>IF($A111="","",INDEX(Orders!$AU$2:$AU$501,MATCH($A111,Orders!$AY$2:$AY$501,0))&amp;"")</f>
        <v/>
      </c>
      <c r="G111" s="27">
        <f>IF($A111="","",INDEX(Orders!$AV$2:$AV$501,MATCH($A111,Orders!$AY$2:$AY$501,0))&amp;"")</f>
        <v/>
      </c>
      <c r="H111" s="27">
        <f>IF($A111="","",INDEX(Orders!$AK$2:$AK$501,MATCH($A111,Orders!$AY$2:$AY$501,0))&amp;"")</f>
        <v/>
      </c>
      <c r="I111" s="27">
        <f>IF($A111="","",IF(INDEX(Orders!$AW$2:$AW$501,MATCH($A111,Orders!$AY$2:$AY$501,0))=1,"Yes",""))</f>
        <v/>
      </c>
      <c r="J111" s="36" t="n"/>
    </row>
    <row r="112">
      <c r="A112" s="27">
        <f>IF(ISNUMBER(MATCH(107,Orders!$AY$2:$AY$501,0)),107,"")</f>
        <v/>
      </c>
      <c r="B112" s="10">
        <f>IF($A112="","",INDEX(Orders!$AF$2:$AF$501,MATCH($A112,Orders!$AY$2:$AY$501,0))&amp;"")</f>
        <v/>
      </c>
      <c r="C112" s="27">
        <f>IF($A112="","",INDEX(Orders!$AG$2:$AG$501,MATCH($A112,Orders!$AY$2:$AY$501,0))&amp;"")</f>
        <v/>
      </c>
      <c r="D112" s="27">
        <f>IF($A112="","",INDEX(Orders!$AH$2:$AH$501,MATCH($A112,Orders!$AY$2:$AY$501,0))&amp;"")</f>
        <v/>
      </c>
      <c r="E112" s="27">
        <f>IF($A112="","",INDEX(Orders!$AJ$2:$AJ$501,MATCH($A112,Orders!$AY$2:$AY$501,0))&amp;"")</f>
        <v/>
      </c>
      <c r="F112" s="27">
        <f>IF($A112="","",INDEX(Orders!$AU$2:$AU$501,MATCH($A112,Orders!$AY$2:$AY$501,0))&amp;"")</f>
        <v/>
      </c>
      <c r="G112" s="27">
        <f>IF($A112="","",INDEX(Orders!$AV$2:$AV$501,MATCH($A112,Orders!$AY$2:$AY$501,0))&amp;"")</f>
        <v/>
      </c>
      <c r="H112" s="27">
        <f>IF($A112="","",INDEX(Orders!$AK$2:$AK$501,MATCH($A112,Orders!$AY$2:$AY$501,0))&amp;"")</f>
        <v/>
      </c>
      <c r="I112" s="27">
        <f>IF($A112="","",IF(INDEX(Orders!$AW$2:$AW$501,MATCH($A112,Orders!$AY$2:$AY$501,0))=1,"Yes",""))</f>
        <v/>
      </c>
      <c r="J112" s="36" t="n"/>
    </row>
    <row r="113">
      <c r="A113" s="27">
        <f>IF(ISNUMBER(MATCH(108,Orders!$AY$2:$AY$501,0)),108,"")</f>
        <v/>
      </c>
      <c r="B113" s="10">
        <f>IF($A113="","",INDEX(Orders!$AF$2:$AF$501,MATCH($A113,Orders!$AY$2:$AY$501,0))&amp;"")</f>
        <v/>
      </c>
      <c r="C113" s="27">
        <f>IF($A113="","",INDEX(Orders!$AG$2:$AG$501,MATCH($A113,Orders!$AY$2:$AY$501,0))&amp;"")</f>
        <v/>
      </c>
      <c r="D113" s="27">
        <f>IF($A113="","",INDEX(Orders!$AH$2:$AH$501,MATCH($A113,Orders!$AY$2:$AY$501,0))&amp;"")</f>
        <v/>
      </c>
      <c r="E113" s="27">
        <f>IF($A113="","",INDEX(Orders!$AJ$2:$AJ$501,MATCH($A113,Orders!$AY$2:$AY$501,0))&amp;"")</f>
        <v/>
      </c>
      <c r="F113" s="27">
        <f>IF($A113="","",INDEX(Orders!$AU$2:$AU$501,MATCH($A113,Orders!$AY$2:$AY$501,0))&amp;"")</f>
        <v/>
      </c>
      <c r="G113" s="27">
        <f>IF($A113="","",INDEX(Orders!$AV$2:$AV$501,MATCH($A113,Orders!$AY$2:$AY$501,0))&amp;"")</f>
        <v/>
      </c>
      <c r="H113" s="27">
        <f>IF($A113="","",INDEX(Orders!$AK$2:$AK$501,MATCH($A113,Orders!$AY$2:$AY$501,0))&amp;"")</f>
        <v/>
      </c>
      <c r="I113" s="27">
        <f>IF($A113="","",IF(INDEX(Orders!$AW$2:$AW$501,MATCH($A113,Orders!$AY$2:$AY$501,0))=1,"Yes",""))</f>
        <v/>
      </c>
      <c r="J113" s="36" t="n"/>
    </row>
    <row r="114">
      <c r="A114" s="27">
        <f>IF(ISNUMBER(MATCH(109,Orders!$AY$2:$AY$501,0)),109,"")</f>
        <v/>
      </c>
      <c r="B114" s="10">
        <f>IF($A114="","",INDEX(Orders!$AF$2:$AF$501,MATCH($A114,Orders!$AY$2:$AY$501,0))&amp;"")</f>
        <v/>
      </c>
      <c r="C114" s="27">
        <f>IF($A114="","",INDEX(Orders!$AG$2:$AG$501,MATCH($A114,Orders!$AY$2:$AY$501,0))&amp;"")</f>
        <v/>
      </c>
      <c r="D114" s="27">
        <f>IF($A114="","",INDEX(Orders!$AH$2:$AH$501,MATCH($A114,Orders!$AY$2:$AY$501,0))&amp;"")</f>
        <v/>
      </c>
      <c r="E114" s="27">
        <f>IF($A114="","",INDEX(Orders!$AJ$2:$AJ$501,MATCH($A114,Orders!$AY$2:$AY$501,0))&amp;"")</f>
        <v/>
      </c>
      <c r="F114" s="27">
        <f>IF($A114="","",INDEX(Orders!$AU$2:$AU$501,MATCH($A114,Orders!$AY$2:$AY$501,0))&amp;"")</f>
        <v/>
      </c>
      <c r="G114" s="27">
        <f>IF($A114="","",INDEX(Orders!$AV$2:$AV$501,MATCH($A114,Orders!$AY$2:$AY$501,0))&amp;"")</f>
        <v/>
      </c>
      <c r="H114" s="27">
        <f>IF($A114="","",INDEX(Orders!$AK$2:$AK$501,MATCH($A114,Orders!$AY$2:$AY$501,0))&amp;"")</f>
        <v/>
      </c>
      <c r="I114" s="27">
        <f>IF($A114="","",IF(INDEX(Orders!$AW$2:$AW$501,MATCH($A114,Orders!$AY$2:$AY$501,0))=1,"Yes",""))</f>
        <v/>
      </c>
      <c r="J114" s="36" t="n"/>
    </row>
    <row r="115">
      <c r="A115" s="27">
        <f>IF(ISNUMBER(MATCH(110,Orders!$AY$2:$AY$501,0)),110,"")</f>
        <v/>
      </c>
      <c r="B115" s="10">
        <f>IF($A115="","",INDEX(Orders!$AF$2:$AF$501,MATCH($A115,Orders!$AY$2:$AY$501,0))&amp;"")</f>
        <v/>
      </c>
      <c r="C115" s="27">
        <f>IF($A115="","",INDEX(Orders!$AG$2:$AG$501,MATCH($A115,Orders!$AY$2:$AY$501,0))&amp;"")</f>
        <v/>
      </c>
      <c r="D115" s="27">
        <f>IF($A115="","",INDEX(Orders!$AH$2:$AH$501,MATCH($A115,Orders!$AY$2:$AY$501,0))&amp;"")</f>
        <v/>
      </c>
      <c r="E115" s="27">
        <f>IF($A115="","",INDEX(Orders!$AJ$2:$AJ$501,MATCH($A115,Orders!$AY$2:$AY$501,0))&amp;"")</f>
        <v/>
      </c>
      <c r="F115" s="27">
        <f>IF($A115="","",INDEX(Orders!$AU$2:$AU$501,MATCH($A115,Orders!$AY$2:$AY$501,0))&amp;"")</f>
        <v/>
      </c>
      <c r="G115" s="27">
        <f>IF($A115="","",INDEX(Orders!$AV$2:$AV$501,MATCH($A115,Orders!$AY$2:$AY$501,0))&amp;"")</f>
        <v/>
      </c>
      <c r="H115" s="27">
        <f>IF($A115="","",INDEX(Orders!$AK$2:$AK$501,MATCH($A115,Orders!$AY$2:$AY$501,0))&amp;"")</f>
        <v/>
      </c>
      <c r="I115" s="27">
        <f>IF($A115="","",IF(INDEX(Orders!$AW$2:$AW$501,MATCH($A115,Orders!$AY$2:$AY$501,0))=1,"Yes",""))</f>
        <v/>
      </c>
      <c r="J115" s="36" t="n"/>
    </row>
    <row r="116">
      <c r="A116" s="27">
        <f>IF(ISNUMBER(MATCH(111,Orders!$AY$2:$AY$501,0)),111,"")</f>
        <v/>
      </c>
      <c r="B116" s="10">
        <f>IF($A116="","",INDEX(Orders!$AF$2:$AF$501,MATCH($A116,Orders!$AY$2:$AY$501,0))&amp;"")</f>
        <v/>
      </c>
      <c r="C116" s="27">
        <f>IF($A116="","",INDEX(Orders!$AG$2:$AG$501,MATCH($A116,Orders!$AY$2:$AY$501,0))&amp;"")</f>
        <v/>
      </c>
      <c r="D116" s="27">
        <f>IF($A116="","",INDEX(Orders!$AH$2:$AH$501,MATCH($A116,Orders!$AY$2:$AY$501,0))&amp;"")</f>
        <v/>
      </c>
      <c r="E116" s="27">
        <f>IF($A116="","",INDEX(Orders!$AJ$2:$AJ$501,MATCH($A116,Orders!$AY$2:$AY$501,0))&amp;"")</f>
        <v/>
      </c>
      <c r="F116" s="27">
        <f>IF($A116="","",INDEX(Orders!$AU$2:$AU$501,MATCH($A116,Orders!$AY$2:$AY$501,0))&amp;"")</f>
        <v/>
      </c>
      <c r="G116" s="27">
        <f>IF($A116="","",INDEX(Orders!$AV$2:$AV$501,MATCH($A116,Orders!$AY$2:$AY$501,0))&amp;"")</f>
        <v/>
      </c>
      <c r="H116" s="27">
        <f>IF($A116="","",INDEX(Orders!$AK$2:$AK$501,MATCH($A116,Orders!$AY$2:$AY$501,0))&amp;"")</f>
        <v/>
      </c>
      <c r="I116" s="27">
        <f>IF($A116="","",IF(INDEX(Orders!$AW$2:$AW$501,MATCH($A116,Orders!$AY$2:$AY$501,0))=1,"Yes",""))</f>
        <v/>
      </c>
      <c r="J116" s="36" t="n"/>
    </row>
    <row r="117">
      <c r="A117" s="27">
        <f>IF(ISNUMBER(MATCH(112,Orders!$AY$2:$AY$501,0)),112,"")</f>
        <v/>
      </c>
      <c r="B117" s="10">
        <f>IF($A117="","",INDEX(Orders!$AF$2:$AF$501,MATCH($A117,Orders!$AY$2:$AY$501,0))&amp;"")</f>
        <v/>
      </c>
      <c r="C117" s="27">
        <f>IF($A117="","",INDEX(Orders!$AG$2:$AG$501,MATCH($A117,Orders!$AY$2:$AY$501,0))&amp;"")</f>
        <v/>
      </c>
      <c r="D117" s="27">
        <f>IF($A117="","",INDEX(Orders!$AH$2:$AH$501,MATCH($A117,Orders!$AY$2:$AY$501,0))&amp;"")</f>
        <v/>
      </c>
      <c r="E117" s="27">
        <f>IF($A117="","",INDEX(Orders!$AJ$2:$AJ$501,MATCH($A117,Orders!$AY$2:$AY$501,0))&amp;"")</f>
        <v/>
      </c>
      <c r="F117" s="27">
        <f>IF($A117="","",INDEX(Orders!$AU$2:$AU$501,MATCH($A117,Orders!$AY$2:$AY$501,0))&amp;"")</f>
        <v/>
      </c>
      <c r="G117" s="27">
        <f>IF($A117="","",INDEX(Orders!$AV$2:$AV$501,MATCH($A117,Orders!$AY$2:$AY$501,0))&amp;"")</f>
        <v/>
      </c>
      <c r="H117" s="27">
        <f>IF($A117="","",INDEX(Orders!$AK$2:$AK$501,MATCH($A117,Orders!$AY$2:$AY$501,0))&amp;"")</f>
        <v/>
      </c>
      <c r="I117" s="27">
        <f>IF($A117="","",IF(INDEX(Orders!$AW$2:$AW$501,MATCH($A117,Orders!$AY$2:$AY$501,0))=1,"Yes",""))</f>
        <v/>
      </c>
      <c r="J117" s="36" t="n"/>
    </row>
    <row r="118">
      <c r="A118" s="27">
        <f>IF(ISNUMBER(MATCH(113,Orders!$AY$2:$AY$501,0)),113,"")</f>
        <v/>
      </c>
      <c r="B118" s="10">
        <f>IF($A118="","",INDEX(Orders!$AF$2:$AF$501,MATCH($A118,Orders!$AY$2:$AY$501,0))&amp;"")</f>
        <v/>
      </c>
      <c r="C118" s="27">
        <f>IF($A118="","",INDEX(Orders!$AG$2:$AG$501,MATCH($A118,Orders!$AY$2:$AY$501,0))&amp;"")</f>
        <v/>
      </c>
      <c r="D118" s="27">
        <f>IF($A118="","",INDEX(Orders!$AH$2:$AH$501,MATCH($A118,Orders!$AY$2:$AY$501,0))&amp;"")</f>
        <v/>
      </c>
      <c r="E118" s="27">
        <f>IF($A118="","",INDEX(Orders!$AJ$2:$AJ$501,MATCH($A118,Orders!$AY$2:$AY$501,0))&amp;"")</f>
        <v/>
      </c>
      <c r="F118" s="27">
        <f>IF($A118="","",INDEX(Orders!$AU$2:$AU$501,MATCH($A118,Orders!$AY$2:$AY$501,0))&amp;"")</f>
        <v/>
      </c>
      <c r="G118" s="27">
        <f>IF($A118="","",INDEX(Orders!$AV$2:$AV$501,MATCH($A118,Orders!$AY$2:$AY$501,0))&amp;"")</f>
        <v/>
      </c>
      <c r="H118" s="27">
        <f>IF($A118="","",INDEX(Orders!$AK$2:$AK$501,MATCH($A118,Orders!$AY$2:$AY$501,0))&amp;"")</f>
        <v/>
      </c>
      <c r="I118" s="27">
        <f>IF($A118="","",IF(INDEX(Orders!$AW$2:$AW$501,MATCH($A118,Orders!$AY$2:$AY$501,0))=1,"Yes",""))</f>
        <v/>
      </c>
      <c r="J118" s="36" t="n"/>
    </row>
    <row r="119">
      <c r="A119" s="27">
        <f>IF(ISNUMBER(MATCH(114,Orders!$AY$2:$AY$501,0)),114,"")</f>
        <v/>
      </c>
      <c r="B119" s="10">
        <f>IF($A119="","",INDEX(Orders!$AF$2:$AF$501,MATCH($A119,Orders!$AY$2:$AY$501,0))&amp;"")</f>
        <v/>
      </c>
      <c r="C119" s="27">
        <f>IF($A119="","",INDEX(Orders!$AG$2:$AG$501,MATCH($A119,Orders!$AY$2:$AY$501,0))&amp;"")</f>
        <v/>
      </c>
      <c r="D119" s="27">
        <f>IF($A119="","",INDEX(Orders!$AH$2:$AH$501,MATCH($A119,Orders!$AY$2:$AY$501,0))&amp;"")</f>
        <v/>
      </c>
      <c r="E119" s="27">
        <f>IF($A119="","",INDEX(Orders!$AJ$2:$AJ$501,MATCH($A119,Orders!$AY$2:$AY$501,0))&amp;"")</f>
        <v/>
      </c>
      <c r="F119" s="27">
        <f>IF($A119="","",INDEX(Orders!$AU$2:$AU$501,MATCH($A119,Orders!$AY$2:$AY$501,0))&amp;"")</f>
        <v/>
      </c>
      <c r="G119" s="27">
        <f>IF($A119="","",INDEX(Orders!$AV$2:$AV$501,MATCH($A119,Orders!$AY$2:$AY$501,0))&amp;"")</f>
        <v/>
      </c>
      <c r="H119" s="27">
        <f>IF($A119="","",INDEX(Orders!$AK$2:$AK$501,MATCH($A119,Orders!$AY$2:$AY$501,0))&amp;"")</f>
        <v/>
      </c>
      <c r="I119" s="27">
        <f>IF($A119="","",IF(INDEX(Orders!$AW$2:$AW$501,MATCH($A119,Orders!$AY$2:$AY$501,0))=1,"Yes",""))</f>
        <v/>
      </c>
      <c r="J119" s="36" t="n"/>
    </row>
    <row r="120">
      <c r="A120" s="27">
        <f>IF(ISNUMBER(MATCH(115,Orders!$AY$2:$AY$501,0)),115,"")</f>
        <v/>
      </c>
      <c r="B120" s="10">
        <f>IF($A120="","",INDEX(Orders!$AF$2:$AF$501,MATCH($A120,Orders!$AY$2:$AY$501,0))&amp;"")</f>
        <v/>
      </c>
      <c r="C120" s="27">
        <f>IF($A120="","",INDEX(Orders!$AG$2:$AG$501,MATCH($A120,Orders!$AY$2:$AY$501,0))&amp;"")</f>
        <v/>
      </c>
      <c r="D120" s="27">
        <f>IF($A120="","",INDEX(Orders!$AH$2:$AH$501,MATCH($A120,Orders!$AY$2:$AY$501,0))&amp;"")</f>
        <v/>
      </c>
      <c r="E120" s="27">
        <f>IF($A120="","",INDEX(Orders!$AJ$2:$AJ$501,MATCH($A120,Orders!$AY$2:$AY$501,0))&amp;"")</f>
        <v/>
      </c>
      <c r="F120" s="27">
        <f>IF($A120="","",INDEX(Orders!$AU$2:$AU$501,MATCH($A120,Orders!$AY$2:$AY$501,0))&amp;"")</f>
        <v/>
      </c>
      <c r="G120" s="27">
        <f>IF($A120="","",INDEX(Orders!$AV$2:$AV$501,MATCH($A120,Orders!$AY$2:$AY$501,0))&amp;"")</f>
        <v/>
      </c>
      <c r="H120" s="27">
        <f>IF($A120="","",INDEX(Orders!$AK$2:$AK$501,MATCH($A120,Orders!$AY$2:$AY$501,0))&amp;"")</f>
        <v/>
      </c>
      <c r="I120" s="27">
        <f>IF($A120="","",IF(INDEX(Orders!$AW$2:$AW$501,MATCH($A120,Orders!$AY$2:$AY$501,0))=1,"Yes",""))</f>
        <v/>
      </c>
      <c r="J120" s="36" t="n"/>
    </row>
    <row r="121">
      <c r="A121" s="27">
        <f>IF(ISNUMBER(MATCH(116,Orders!$AY$2:$AY$501,0)),116,"")</f>
        <v/>
      </c>
      <c r="B121" s="10">
        <f>IF($A121="","",INDEX(Orders!$AF$2:$AF$501,MATCH($A121,Orders!$AY$2:$AY$501,0))&amp;"")</f>
        <v/>
      </c>
      <c r="C121" s="27">
        <f>IF($A121="","",INDEX(Orders!$AG$2:$AG$501,MATCH($A121,Orders!$AY$2:$AY$501,0))&amp;"")</f>
        <v/>
      </c>
      <c r="D121" s="27">
        <f>IF($A121="","",INDEX(Orders!$AH$2:$AH$501,MATCH($A121,Orders!$AY$2:$AY$501,0))&amp;"")</f>
        <v/>
      </c>
      <c r="E121" s="27">
        <f>IF($A121="","",INDEX(Orders!$AJ$2:$AJ$501,MATCH($A121,Orders!$AY$2:$AY$501,0))&amp;"")</f>
        <v/>
      </c>
      <c r="F121" s="27">
        <f>IF($A121="","",INDEX(Orders!$AU$2:$AU$501,MATCH($A121,Orders!$AY$2:$AY$501,0))&amp;"")</f>
        <v/>
      </c>
      <c r="G121" s="27">
        <f>IF($A121="","",INDEX(Orders!$AV$2:$AV$501,MATCH($A121,Orders!$AY$2:$AY$501,0))&amp;"")</f>
        <v/>
      </c>
      <c r="H121" s="27">
        <f>IF($A121="","",INDEX(Orders!$AK$2:$AK$501,MATCH($A121,Orders!$AY$2:$AY$501,0))&amp;"")</f>
        <v/>
      </c>
      <c r="I121" s="27">
        <f>IF($A121="","",IF(INDEX(Orders!$AW$2:$AW$501,MATCH($A121,Orders!$AY$2:$AY$501,0))=1,"Yes",""))</f>
        <v/>
      </c>
      <c r="J121" s="36" t="n"/>
    </row>
    <row r="122">
      <c r="A122" s="27">
        <f>IF(ISNUMBER(MATCH(117,Orders!$AY$2:$AY$501,0)),117,"")</f>
        <v/>
      </c>
      <c r="B122" s="10">
        <f>IF($A122="","",INDEX(Orders!$AF$2:$AF$501,MATCH($A122,Orders!$AY$2:$AY$501,0))&amp;"")</f>
        <v/>
      </c>
      <c r="C122" s="27">
        <f>IF($A122="","",INDEX(Orders!$AG$2:$AG$501,MATCH($A122,Orders!$AY$2:$AY$501,0))&amp;"")</f>
        <v/>
      </c>
      <c r="D122" s="27">
        <f>IF($A122="","",INDEX(Orders!$AH$2:$AH$501,MATCH($A122,Orders!$AY$2:$AY$501,0))&amp;"")</f>
        <v/>
      </c>
      <c r="E122" s="27">
        <f>IF($A122="","",INDEX(Orders!$AJ$2:$AJ$501,MATCH($A122,Orders!$AY$2:$AY$501,0))&amp;"")</f>
        <v/>
      </c>
      <c r="F122" s="27">
        <f>IF($A122="","",INDEX(Orders!$AU$2:$AU$501,MATCH($A122,Orders!$AY$2:$AY$501,0))&amp;"")</f>
        <v/>
      </c>
      <c r="G122" s="27">
        <f>IF($A122="","",INDEX(Orders!$AV$2:$AV$501,MATCH($A122,Orders!$AY$2:$AY$501,0))&amp;"")</f>
        <v/>
      </c>
      <c r="H122" s="27">
        <f>IF($A122="","",INDEX(Orders!$AK$2:$AK$501,MATCH($A122,Orders!$AY$2:$AY$501,0))&amp;"")</f>
        <v/>
      </c>
      <c r="I122" s="27">
        <f>IF($A122="","",IF(INDEX(Orders!$AW$2:$AW$501,MATCH($A122,Orders!$AY$2:$AY$501,0))=1,"Yes",""))</f>
        <v/>
      </c>
      <c r="J122" s="36" t="n"/>
    </row>
    <row r="123">
      <c r="A123" s="27">
        <f>IF(ISNUMBER(MATCH(118,Orders!$AY$2:$AY$501,0)),118,"")</f>
        <v/>
      </c>
      <c r="B123" s="10">
        <f>IF($A123="","",INDEX(Orders!$AF$2:$AF$501,MATCH($A123,Orders!$AY$2:$AY$501,0))&amp;"")</f>
        <v/>
      </c>
      <c r="C123" s="27">
        <f>IF($A123="","",INDEX(Orders!$AG$2:$AG$501,MATCH($A123,Orders!$AY$2:$AY$501,0))&amp;"")</f>
        <v/>
      </c>
      <c r="D123" s="27">
        <f>IF($A123="","",INDEX(Orders!$AH$2:$AH$501,MATCH($A123,Orders!$AY$2:$AY$501,0))&amp;"")</f>
        <v/>
      </c>
      <c r="E123" s="27">
        <f>IF($A123="","",INDEX(Orders!$AJ$2:$AJ$501,MATCH($A123,Orders!$AY$2:$AY$501,0))&amp;"")</f>
        <v/>
      </c>
      <c r="F123" s="27">
        <f>IF($A123="","",INDEX(Orders!$AU$2:$AU$501,MATCH($A123,Orders!$AY$2:$AY$501,0))&amp;"")</f>
        <v/>
      </c>
      <c r="G123" s="27">
        <f>IF($A123="","",INDEX(Orders!$AV$2:$AV$501,MATCH($A123,Orders!$AY$2:$AY$501,0))&amp;"")</f>
        <v/>
      </c>
      <c r="H123" s="27">
        <f>IF($A123="","",INDEX(Orders!$AK$2:$AK$501,MATCH($A123,Orders!$AY$2:$AY$501,0))&amp;"")</f>
        <v/>
      </c>
      <c r="I123" s="27">
        <f>IF($A123="","",IF(INDEX(Orders!$AW$2:$AW$501,MATCH($A123,Orders!$AY$2:$AY$501,0))=1,"Yes",""))</f>
        <v/>
      </c>
      <c r="J123" s="36" t="n"/>
    </row>
    <row r="124">
      <c r="A124" s="27">
        <f>IF(ISNUMBER(MATCH(119,Orders!$AY$2:$AY$501,0)),119,"")</f>
        <v/>
      </c>
      <c r="B124" s="10">
        <f>IF($A124="","",INDEX(Orders!$AF$2:$AF$501,MATCH($A124,Orders!$AY$2:$AY$501,0))&amp;"")</f>
        <v/>
      </c>
      <c r="C124" s="27">
        <f>IF($A124="","",INDEX(Orders!$AG$2:$AG$501,MATCH($A124,Orders!$AY$2:$AY$501,0))&amp;"")</f>
        <v/>
      </c>
      <c r="D124" s="27">
        <f>IF($A124="","",INDEX(Orders!$AH$2:$AH$501,MATCH($A124,Orders!$AY$2:$AY$501,0))&amp;"")</f>
        <v/>
      </c>
      <c r="E124" s="27">
        <f>IF($A124="","",INDEX(Orders!$AJ$2:$AJ$501,MATCH($A124,Orders!$AY$2:$AY$501,0))&amp;"")</f>
        <v/>
      </c>
      <c r="F124" s="27">
        <f>IF($A124="","",INDEX(Orders!$AU$2:$AU$501,MATCH($A124,Orders!$AY$2:$AY$501,0))&amp;"")</f>
        <v/>
      </c>
      <c r="G124" s="27">
        <f>IF($A124="","",INDEX(Orders!$AV$2:$AV$501,MATCH($A124,Orders!$AY$2:$AY$501,0))&amp;"")</f>
        <v/>
      </c>
      <c r="H124" s="27">
        <f>IF($A124="","",INDEX(Orders!$AK$2:$AK$501,MATCH($A124,Orders!$AY$2:$AY$501,0))&amp;"")</f>
        <v/>
      </c>
      <c r="I124" s="27">
        <f>IF($A124="","",IF(INDEX(Orders!$AW$2:$AW$501,MATCH($A124,Orders!$AY$2:$AY$501,0))=1,"Yes",""))</f>
        <v/>
      </c>
      <c r="J124" s="36" t="n"/>
    </row>
    <row r="125">
      <c r="A125" s="27">
        <f>IF(ISNUMBER(MATCH(120,Orders!$AY$2:$AY$501,0)),120,"")</f>
        <v/>
      </c>
      <c r="B125" s="10">
        <f>IF($A125="","",INDEX(Orders!$AF$2:$AF$501,MATCH($A125,Orders!$AY$2:$AY$501,0))&amp;"")</f>
        <v/>
      </c>
      <c r="C125" s="27">
        <f>IF($A125="","",INDEX(Orders!$AG$2:$AG$501,MATCH($A125,Orders!$AY$2:$AY$501,0))&amp;"")</f>
        <v/>
      </c>
      <c r="D125" s="27">
        <f>IF($A125="","",INDEX(Orders!$AH$2:$AH$501,MATCH($A125,Orders!$AY$2:$AY$501,0))&amp;"")</f>
        <v/>
      </c>
      <c r="E125" s="27">
        <f>IF($A125="","",INDEX(Orders!$AJ$2:$AJ$501,MATCH($A125,Orders!$AY$2:$AY$501,0))&amp;"")</f>
        <v/>
      </c>
      <c r="F125" s="27">
        <f>IF($A125="","",INDEX(Orders!$AU$2:$AU$501,MATCH($A125,Orders!$AY$2:$AY$501,0))&amp;"")</f>
        <v/>
      </c>
      <c r="G125" s="27">
        <f>IF($A125="","",INDEX(Orders!$AV$2:$AV$501,MATCH($A125,Orders!$AY$2:$AY$501,0))&amp;"")</f>
        <v/>
      </c>
      <c r="H125" s="27">
        <f>IF($A125="","",INDEX(Orders!$AK$2:$AK$501,MATCH($A125,Orders!$AY$2:$AY$501,0))&amp;"")</f>
        <v/>
      </c>
      <c r="I125" s="27">
        <f>IF($A125="","",IF(INDEX(Orders!$AW$2:$AW$501,MATCH($A125,Orders!$AY$2:$AY$501,0))=1,"Yes",""))</f>
        <v/>
      </c>
      <c r="J125" s="36" t="n"/>
    </row>
    <row r="126">
      <c r="A126" s="27">
        <f>IF(ISNUMBER(MATCH(121,Orders!$AY$2:$AY$501,0)),121,"")</f>
        <v/>
      </c>
      <c r="B126" s="10">
        <f>IF($A126="","",INDEX(Orders!$AF$2:$AF$501,MATCH($A126,Orders!$AY$2:$AY$501,0))&amp;"")</f>
        <v/>
      </c>
      <c r="C126" s="27">
        <f>IF($A126="","",INDEX(Orders!$AG$2:$AG$501,MATCH($A126,Orders!$AY$2:$AY$501,0))&amp;"")</f>
        <v/>
      </c>
      <c r="D126" s="27">
        <f>IF($A126="","",INDEX(Orders!$AH$2:$AH$501,MATCH($A126,Orders!$AY$2:$AY$501,0))&amp;"")</f>
        <v/>
      </c>
      <c r="E126" s="27">
        <f>IF($A126="","",INDEX(Orders!$AJ$2:$AJ$501,MATCH($A126,Orders!$AY$2:$AY$501,0))&amp;"")</f>
        <v/>
      </c>
      <c r="F126" s="27">
        <f>IF($A126="","",INDEX(Orders!$AU$2:$AU$501,MATCH($A126,Orders!$AY$2:$AY$501,0))&amp;"")</f>
        <v/>
      </c>
      <c r="G126" s="27">
        <f>IF($A126="","",INDEX(Orders!$AV$2:$AV$501,MATCH($A126,Orders!$AY$2:$AY$501,0))&amp;"")</f>
        <v/>
      </c>
      <c r="H126" s="27">
        <f>IF($A126="","",INDEX(Orders!$AK$2:$AK$501,MATCH($A126,Orders!$AY$2:$AY$501,0))&amp;"")</f>
        <v/>
      </c>
      <c r="I126" s="27">
        <f>IF($A126="","",IF(INDEX(Orders!$AW$2:$AW$501,MATCH($A126,Orders!$AY$2:$AY$501,0))=1,"Yes",""))</f>
        <v/>
      </c>
      <c r="J126" s="36" t="n"/>
    </row>
    <row r="127">
      <c r="A127" s="27">
        <f>IF(ISNUMBER(MATCH(122,Orders!$AY$2:$AY$501,0)),122,"")</f>
        <v/>
      </c>
      <c r="B127" s="10">
        <f>IF($A127="","",INDEX(Orders!$AF$2:$AF$501,MATCH($A127,Orders!$AY$2:$AY$501,0))&amp;"")</f>
        <v/>
      </c>
      <c r="C127" s="27">
        <f>IF($A127="","",INDEX(Orders!$AG$2:$AG$501,MATCH($A127,Orders!$AY$2:$AY$501,0))&amp;"")</f>
        <v/>
      </c>
      <c r="D127" s="27">
        <f>IF($A127="","",INDEX(Orders!$AH$2:$AH$501,MATCH($A127,Orders!$AY$2:$AY$501,0))&amp;"")</f>
        <v/>
      </c>
      <c r="E127" s="27">
        <f>IF($A127="","",INDEX(Orders!$AJ$2:$AJ$501,MATCH($A127,Orders!$AY$2:$AY$501,0))&amp;"")</f>
        <v/>
      </c>
      <c r="F127" s="27">
        <f>IF($A127="","",INDEX(Orders!$AU$2:$AU$501,MATCH($A127,Orders!$AY$2:$AY$501,0))&amp;"")</f>
        <v/>
      </c>
      <c r="G127" s="27">
        <f>IF($A127="","",INDEX(Orders!$AV$2:$AV$501,MATCH($A127,Orders!$AY$2:$AY$501,0))&amp;"")</f>
        <v/>
      </c>
      <c r="H127" s="27">
        <f>IF($A127="","",INDEX(Orders!$AK$2:$AK$501,MATCH($A127,Orders!$AY$2:$AY$501,0))&amp;"")</f>
        <v/>
      </c>
      <c r="I127" s="27">
        <f>IF($A127="","",IF(INDEX(Orders!$AW$2:$AW$501,MATCH($A127,Orders!$AY$2:$AY$501,0))=1,"Yes",""))</f>
        <v/>
      </c>
      <c r="J127" s="36" t="n"/>
    </row>
    <row r="128">
      <c r="A128" s="27">
        <f>IF(ISNUMBER(MATCH(123,Orders!$AY$2:$AY$501,0)),123,"")</f>
        <v/>
      </c>
      <c r="B128" s="10">
        <f>IF($A128="","",INDEX(Orders!$AF$2:$AF$501,MATCH($A128,Orders!$AY$2:$AY$501,0))&amp;"")</f>
        <v/>
      </c>
      <c r="C128" s="27">
        <f>IF($A128="","",INDEX(Orders!$AG$2:$AG$501,MATCH($A128,Orders!$AY$2:$AY$501,0))&amp;"")</f>
        <v/>
      </c>
      <c r="D128" s="27">
        <f>IF($A128="","",INDEX(Orders!$AH$2:$AH$501,MATCH($A128,Orders!$AY$2:$AY$501,0))&amp;"")</f>
        <v/>
      </c>
      <c r="E128" s="27">
        <f>IF($A128="","",INDEX(Orders!$AJ$2:$AJ$501,MATCH($A128,Orders!$AY$2:$AY$501,0))&amp;"")</f>
        <v/>
      </c>
      <c r="F128" s="27">
        <f>IF($A128="","",INDEX(Orders!$AU$2:$AU$501,MATCH($A128,Orders!$AY$2:$AY$501,0))&amp;"")</f>
        <v/>
      </c>
      <c r="G128" s="27">
        <f>IF($A128="","",INDEX(Orders!$AV$2:$AV$501,MATCH($A128,Orders!$AY$2:$AY$501,0))&amp;"")</f>
        <v/>
      </c>
      <c r="H128" s="27">
        <f>IF($A128="","",INDEX(Orders!$AK$2:$AK$501,MATCH($A128,Orders!$AY$2:$AY$501,0))&amp;"")</f>
        <v/>
      </c>
      <c r="I128" s="27">
        <f>IF($A128="","",IF(INDEX(Orders!$AW$2:$AW$501,MATCH($A128,Orders!$AY$2:$AY$501,0))=1,"Yes",""))</f>
        <v/>
      </c>
      <c r="J128" s="36" t="n"/>
    </row>
    <row r="129">
      <c r="A129" s="27">
        <f>IF(ISNUMBER(MATCH(124,Orders!$AY$2:$AY$501,0)),124,"")</f>
        <v/>
      </c>
      <c r="B129" s="10">
        <f>IF($A129="","",INDEX(Orders!$AF$2:$AF$501,MATCH($A129,Orders!$AY$2:$AY$501,0))&amp;"")</f>
        <v/>
      </c>
      <c r="C129" s="27">
        <f>IF($A129="","",INDEX(Orders!$AG$2:$AG$501,MATCH($A129,Orders!$AY$2:$AY$501,0))&amp;"")</f>
        <v/>
      </c>
      <c r="D129" s="27">
        <f>IF($A129="","",INDEX(Orders!$AH$2:$AH$501,MATCH($A129,Orders!$AY$2:$AY$501,0))&amp;"")</f>
        <v/>
      </c>
      <c r="E129" s="27">
        <f>IF($A129="","",INDEX(Orders!$AJ$2:$AJ$501,MATCH($A129,Orders!$AY$2:$AY$501,0))&amp;"")</f>
        <v/>
      </c>
      <c r="F129" s="27">
        <f>IF($A129="","",INDEX(Orders!$AU$2:$AU$501,MATCH($A129,Orders!$AY$2:$AY$501,0))&amp;"")</f>
        <v/>
      </c>
      <c r="G129" s="27">
        <f>IF($A129="","",INDEX(Orders!$AV$2:$AV$501,MATCH($A129,Orders!$AY$2:$AY$501,0))&amp;"")</f>
        <v/>
      </c>
      <c r="H129" s="27">
        <f>IF($A129="","",INDEX(Orders!$AK$2:$AK$501,MATCH($A129,Orders!$AY$2:$AY$501,0))&amp;"")</f>
        <v/>
      </c>
      <c r="I129" s="27">
        <f>IF($A129="","",IF(INDEX(Orders!$AW$2:$AW$501,MATCH($A129,Orders!$AY$2:$AY$501,0))=1,"Yes",""))</f>
        <v/>
      </c>
      <c r="J129" s="36" t="n"/>
    </row>
    <row r="130">
      <c r="A130" s="27">
        <f>IF(ISNUMBER(MATCH(125,Orders!$AY$2:$AY$501,0)),125,"")</f>
        <v/>
      </c>
      <c r="B130" s="10">
        <f>IF($A130="","",INDEX(Orders!$AF$2:$AF$501,MATCH($A130,Orders!$AY$2:$AY$501,0))&amp;"")</f>
        <v/>
      </c>
      <c r="C130" s="27">
        <f>IF($A130="","",INDEX(Orders!$AG$2:$AG$501,MATCH($A130,Orders!$AY$2:$AY$501,0))&amp;"")</f>
        <v/>
      </c>
      <c r="D130" s="27">
        <f>IF($A130="","",INDEX(Orders!$AH$2:$AH$501,MATCH($A130,Orders!$AY$2:$AY$501,0))&amp;"")</f>
        <v/>
      </c>
      <c r="E130" s="27">
        <f>IF($A130="","",INDEX(Orders!$AJ$2:$AJ$501,MATCH($A130,Orders!$AY$2:$AY$501,0))&amp;"")</f>
        <v/>
      </c>
      <c r="F130" s="27">
        <f>IF($A130="","",INDEX(Orders!$AU$2:$AU$501,MATCH($A130,Orders!$AY$2:$AY$501,0))&amp;"")</f>
        <v/>
      </c>
      <c r="G130" s="27">
        <f>IF($A130="","",INDEX(Orders!$AV$2:$AV$501,MATCH($A130,Orders!$AY$2:$AY$501,0))&amp;"")</f>
        <v/>
      </c>
      <c r="H130" s="27">
        <f>IF($A130="","",INDEX(Orders!$AK$2:$AK$501,MATCH($A130,Orders!$AY$2:$AY$501,0))&amp;"")</f>
        <v/>
      </c>
      <c r="I130" s="27">
        <f>IF($A130="","",IF(INDEX(Orders!$AW$2:$AW$501,MATCH($A130,Orders!$AY$2:$AY$501,0))=1,"Yes",""))</f>
        <v/>
      </c>
      <c r="J130" s="36" t="n"/>
    </row>
    <row r="131">
      <c r="A131" s="27">
        <f>IF(ISNUMBER(MATCH(126,Orders!$AY$2:$AY$501,0)),126,"")</f>
        <v/>
      </c>
      <c r="B131" s="10">
        <f>IF($A131="","",INDEX(Orders!$AF$2:$AF$501,MATCH($A131,Orders!$AY$2:$AY$501,0))&amp;"")</f>
        <v/>
      </c>
      <c r="C131" s="27">
        <f>IF($A131="","",INDEX(Orders!$AG$2:$AG$501,MATCH($A131,Orders!$AY$2:$AY$501,0))&amp;"")</f>
        <v/>
      </c>
      <c r="D131" s="27">
        <f>IF($A131="","",INDEX(Orders!$AH$2:$AH$501,MATCH($A131,Orders!$AY$2:$AY$501,0))&amp;"")</f>
        <v/>
      </c>
      <c r="E131" s="27">
        <f>IF($A131="","",INDEX(Orders!$AJ$2:$AJ$501,MATCH($A131,Orders!$AY$2:$AY$501,0))&amp;"")</f>
        <v/>
      </c>
      <c r="F131" s="27">
        <f>IF($A131="","",INDEX(Orders!$AU$2:$AU$501,MATCH($A131,Orders!$AY$2:$AY$501,0))&amp;"")</f>
        <v/>
      </c>
      <c r="G131" s="27">
        <f>IF($A131="","",INDEX(Orders!$AV$2:$AV$501,MATCH($A131,Orders!$AY$2:$AY$501,0))&amp;"")</f>
        <v/>
      </c>
      <c r="H131" s="27">
        <f>IF($A131="","",INDEX(Orders!$AK$2:$AK$501,MATCH($A131,Orders!$AY$2:$AY$501,0))&amp;"")</f>
        <v/>
      </c>
      <c r="I131" s="27">
        <f>IF($A131="","",IF(INDEX(Orders!$AW$2:$AW$501,MATCH($A131,Orders!$AY$2:$AY$501,0))=1,"Yes",""))</f>
        <v/>
      </c>
      <c r="J131" s="36" t="n"/>
    </row>
    <row r="132">
      <c r="A132" s="27">
        <f>IF(ISNUMBER(MATCH(127,Orders!$AY$2:$AY$501,0)),127,"")</f>
        <v/>
      </c>
      <c r="B132" s="10">
        <f>IF($A132="","",INDEX(Orders!$AF$2:$AF$501,MATCH($A132,Orders!$AY$2:$AY$501,0))&amp;"")</f>
        <v/>
      </c>
      <c r="C132" s="27">
        <f>IF($A132="","",INDEX(Orders!$AG$2:$AG$501,MATCH($A132,Orders!$AY$2:$AY$501,0))&amp;"")</f>
        <v/>
      </c>
      <c r="D132" s="27">
        <f>IF($A132="","",INDEX(Orders!$AH$2:$AH$501,MATCH($A132,Orders!$AY$2:$AY$501,0))&amp;"")</f>
        <v/>
      </c>
      <c r="E132" s="27">
        <f>IF($A132="","",INDEX(Orders!$AJ$2:$AJ$501,MATCH($A132,Orders!$AY$2:$AY$501,0))&amp;"")</f>
        <v/>
      </c>
      <c r="F132" s="27">
        <f>IF($A132="","",INDEX(Orders!$AU$2:$AU$501,MATCH($A132,Orders!$AY$2:$AY$501,0))&amp;"")</f>
        <v/>
      </c>
      <c r="G132" s="27">
        <f>IF($A132="","",INDEX(Orders!$AV$2:$AV$501,MATCH($A132,Orders!$AY$2:$AY$501,0))&amp;"")</f>
        <v/>
      </c>
      <c r="H132" s="27">
        <f>IF($A132="","",INDEX(Orders!$AK$2:$AK$501,MATCH($A132,Orders!$AY$2:$AY$501,0))&amp;"")</f>
        <v/>
      </c>
      <c r="I132" s="27">
        <f>IF($A132="","",IF(INDEX(Orders!$AW$2:$AW$501,MATCH($A132,Orders!$AY$2:$AY$501,0))=1,"Yes",""))</f>
        <v/>
      </c>
      <c r="J132" s="36" t="n"/>
    </row>
    <row r="133">
      <c r="A133" s="27">
        <f>IF(ISNUMBER(MATCH(128,Orders!$AY$2:$AY$501,0)),128,"")</f>
        <v/>
      </c>
      <c r="B133" s="10">
        <f>IF($A133="","",INDEX(Orders!$AF$2:$AF$501,MATCH($A133,Orders!$AY$2:$AY$501,0))&amp;"")</f>
        <v/>
      </c>
      <c r="C133" s="27">
        <f>IF($A133="","",INDEX(Orders!$AG$2:$AG$501,MATCH($A133,Orders!$AY$2:$AY$501,0))&amp;"")</f>
        <v/>
      </c>
      <c r="D133" s="27">
        <f>IF($A133="","",INDEX(Orders!$AH$2:$AH$501,MATCH($A133,Orders!$AY$2:$AY$501,0))&amp;"")</f>
        <v/>
      </c>
      <c r="E133" s="27">
        <f>IF($A133="","",INDEX(Orders!$AJ$2:$AJ$501,MATCH($A133,Orders!$AY$2:$AY$501,0))&amp;"")</f>
        <v/>
      </c>
      <c r="F133" s="27">
        <f>IF($A133="","",INDEX(Orders!$AU$2:$AU$501,MATCH($A133,Orders!$AY$2:$AY$501,0))&amp;"")</f>
        <v/>
      </c>
      <c r="G133" s="27">
        <f>IF($A133="","",INDEX(Orders!$AV$2:$AV$501,MATCH($A133,Orders!$AY$2:$AY$501,0))&amp;"")</f>
        <v/>
      </c>
      <c r="H133" s="27">
        <f>IF($A133="","",INDEX(Orders!$AK$2:$AK$501,MATCH($A133,Orders!$AY$2:$AY$501,0))&amp;"")</f>
        <v/>
      </c>
      <c r="I133" s="27">
        <f>IF($A133="","",IF(INDEX(Orders!$AW$2:$AW$501,MATCH($A133,Orders!$AY$2:$AY$501,0))=1,"Yes",""))</f>
        <v/>
      </c>
      <c r="J133" s="36" t="n"/>
    </row>
    <row r="134">
      <c r="A134" s="27">
        <f>IF(ISNUMBER(MATCH(129,Orders!$AY$2:$AY$501,0)),129,"")</f>
        <v/>
      </c>
      <c r="B134" s="10">
        <f>IF($A134="","",INDEX(Orders!$AF$2:$AF$501,MATCH($A134,Orders!$AY$2:$AY$501,0))&amp;"")</f>
        <v/>
      </c>
      <c r="C134" s="27">
        <f>IF($A134="","",INDEX(Orders!$AG$2:$AG$501,MATCH($A134,Orders!$AY$2:$AY$501,0))&amp;"")</f>
        <v/>
      </c>
      <c r="D134" s="27">
        <f>IF($A134="","",INDEX(Orders!$AH$2:$AH$501,MATCH($A134,Orders!$AY$2:$AY$501,0))&amp;"")</f>
        <v/>
      </c>
      <c r="E134" s="27">
        <f>IF($A134="","",INDEX(Orders!$AJ$2:$AJ$501,MATCH($A134,Orders!$AY$2:$AY$501,0))&amp;"")</f>
        <v/>
      </c>
      <c r="F134" s="27">
        <f>IF($A134="","",INDEX(Orders!$AU$2:$AU$501,MATCH($A134,Orders!$AY$2:$AY$501,0))&amp;"")</f>
        <v/>
      </c>
      <c r="G134" s="27">
        <f>IF($A134="","",INDEX(Orders!$AV$2:$AV$501,MATCH($A134,Orders!$AY$2:$AY$501,0))&amp;"")</f>
        <v/>
      </c>
      <c r="H134" s="27">
        <f>IF($A134="","",INDEX(Orders!$AK$2:$AK$501,MATCH($A134,Orders!$AY$2:$AY$501,0))&amp;"")</f>
        <v/>
      </c>
      <c r="I134" s="27">
        <f>IF($A134="","",IF(INDEX(Orders!$AW$2:$AW$501,MATCH($A134,Orders!$AY$2:$AY$501,0))=1,"Yes",""))</f>
        <v/>
      </c>
      <c r="J134" s="36" t="n"/>
    </row>
    <row r="135">
      <c r="A135" s="27">
        <f>IF(ISNUMBER(MATCH(130,Orders!$AY$2:$AY$501,0)),130,"")</f>
        <v/>
      </c>
      <c r="B135" s="10">
        <f>IF($A135="","",INDEX(Orders!$AF$2:$AF$501,MATCH($A135,Orders!$AY$2:$AY$501,0))&amp;"")</f>
        <v/>
      </c>
      <c r="C135" s="27">
        <f>IF($A135="","",INDEX(Orders!$AG$2:$AG$501,MATCH($A135,Orders!$AY$2:$AY$501,0))&amp;"")</f>
        <v/>
      </c>
      <c r="D135" s="27">
        <f>IF($A135="","",INDEX(Orders!$AH$2:$AH$501,MATCH($A135,Orders!$AY$2:$AY$501,0))&amp;"")</f>
        <v/>
      </c>
      <c r="E135" s="27">
        <f>IF($A135="","",INDEX(Orders!$AJ$2:$AJ$501,MATCH($A135,Orders!$AY$2:$AY$501,0))&amp;"")</f>
        <v/>
      </c>
      <c r="F135" s="27">
        <f>IF($A135="","",INDEX(Orders!$AU$2:$AU$501,MATCH($A135,Orders!$AY$2:$AY$501,0))&amp;"")</f>
        <v/>
      </c>
      <c r="G135" s="27">
        <f>IF($A135="","",INDEX(Orders!$AV$2:$AV$501,MATCH($A135,Orders!$AY$2:$AY$501,0))&amp;"")</f>
        <v/>
      </c>
      <c r="H135" s="27">
        <f>IF($A135="","",INDEX(Orders!$AK$2:$AK$501,MATCH($A135,Orders!$AY$2:$AY$501,0))&amp;"")</f>
        <v/>
      </c>
      <c r="I135" s="27">
        <f>IF($A135="","",IF(INDEX(Orders!$AW$2:$AW$501,MATCH($A135,Orders!$AY$2:$AY$501,0))=1,"Yes",""))</f>
        <v/>
      </c>
      <c r="J135" s="36" t="n"/>
    </row>
    <row r="136">
      <c r="A136" s="27">
        <f>IF(ISNUMBER(MATCH(131,Orders!$AY$2:$AY$501,0)),131,"")</f>
        <v/>
      </c>
      <c r="B136" s="10">
        <f>IF($A136="","",INDEX(Orders!$AF$2:$AF$501,MATCH($A136,Orders!$AY$2:$AY$501,0))&amp;"")</f>
        <v/>
      </c>
      <c r="C136" s="27">
        <f>IF($A136="","",INDEX(Orders!$AG$2:$AG$501,MATCH($A136,Orders!$AY$2:$AY$501,0))&amp;"")</f>
        <v/>
      </c>
      <c r="D136" s="27">
        <f>IF($A136="","",INDEX(Orders!$AH$2:$AH$501,MATCH($A136,Orders!$AY$2:$AY$501,0))&amp;"")</f>
        <v/>
      </c>
      <c r="E136" s="27">
        <f>IF($A136="","",INDEX(Orders!$AJ$2:$AJ$501,MATCH($A136,Orders!$AY$2:$AY$501,0))&amp;"")</f>
        <v/>
      </c>
      <c r="F136" s="27">
        <f>IF($A136="","",INDEX(Orders!$AU$2:$AU$501,MATCH($A136,Orders!$AY$2:$AY$501,0))&amp;"")</f>
        <v/>
      </c>
      <c r="G136" s="27">
        <f>IF($A136="","",INDEX(Orders!$AV$2:$AV$501,MATCH($A136,Orders!$AY$2:$AY$501,0))&amp;"")</f>
        <v/>
      </c>
      <c r="H136" s="27">
        <f>IF($A136="","",INDEX(Orders!$AK$2:$AK$501,MATCH($A136,Orders!$AY$2:$AY$501,0))&amp;"")</f>
        <v/>
      </c>
      <c r="I136" s="27">
        <f>IF($A136="","",IF(INDEX(Orders!$AW$2:$AW$501,MATCH($A136,Orders!$AY$2:$AY$501,0))=1,"Yes",""))</f>
        <v/>
      </c>
      <c r="J136" s="36" t="n"/>
    </row>
    <row r="137">
      <c r="A137" s="27">
        <f>IF(ISNUMBER(MATCH(132,Orders!$AY$2:$AY$501,0)),132,"")</f>
        <v/>
      </c>
      <c r="B137" s="10">
        <f>IF($A137="","",INDEX(Orders!$AF$2:$AF$501,MATCH($A137,Orders!$AY$2:$AY$501,0))&amp;"")</f>
        <v/>
      </c>
      <c r="C137" s="27">
        <f>IF($A137="","",INDEX(Orders!$AG$2:$AG$501,MATCH($A137,Orders!$AY$2:$AY$501,0))&amp;"")</f>
        <v/>
      </c>
      <c r="D137" s="27">
        <f>IF($A137="","",INDEX(Orders!$AH$2:$AH$501,MATCH($A137,Orders!$AY$2:$AY$501,0))&amp;"")</f>
        <v/>
      </c>
      <c r="E137" s="27">
        <f>IF($A137="","",INDEX(Orders!$AJ$2:$AJ$501,MATCH($A137,Orders!$AY$2:$AY$501,0))&amp;"")</f>
        <v/>
      </c>
      <c r="F137" s="27">
        <f>IF($A137="","",INDEX(Orders!$AU$2:$AU$501,MATCH($A137,Orders!$AY$2:$AY$501,0))&amp;"")</f>
        <v/>
      </c>
      <c r="G137" s="27">
        <f>IF($A137="","",INDEX(Orders!$AV$2:$AV$501,MATCH($A137,Orders!$AY$2:$AY$501,0))&amp;"")</f>
        <v/>
      </c>
      <c r="H137" s="27">
        <f>IF($A137="","",INDEX(Orders!$AK$2:$AK$501,MATCH($A137,Orders!$AY$2:$AY$501,0))&amp;"")</f>
        <v/>
      </c>
      <c r="I137" s="27">
        <f>IF($A137="","",IF(INDEX(Orders!$AW$2:$AW$501,MATCH($A137,Orders!$AY$2:$AY$501,0))=1,"Yes",""))</f>
        <v/>
      </c>
      <c r="J137" s="36" t="n"/>
    </row>
    <row r="138">
      <c r="A138" s="27">
        <f>IF(ISNUMBER(MATCH(133,Orders!$AY$2:$AY$501,0)),133,"")</f>
        <v/>
      </c>
      <c r="B138" s="10">
        <f>IF($A138="","",INDEX(Orders!$AF$2:$AF$501,MATCH($A138,Orders!$AY$2:$AY$501,0))&amp;"")</f>
        <v/>
      </c>
      <c r="C138" s="27">
        <f>IF($A138="","",INDEX(Orders!$AG$2:$AG$501,MATCH($A138,Orders!$AY$2:$AY$501,0))&amp;"")</f>
        <v/>
      </c>
      <c r="D138" s="27">
        <f>IF($A138="","",INDEX(Orders!$AH$2:$AH$501,MATCH($A138,Orders!$AY$2:$AY$501,0))&amp;"")</f>
        <v/>
      </c>
      <c r="E138" s="27">
        <f>IF($A138="","",INDEX(Orders!$AJ$2:$AJ$501,MATCH($A138,Orders!$AY$2:$AY$501,0))&amp;"")</f>
        <v/>
      </c>
      <c r="F138" s="27">
        <f>IF($A138="","",INDEX(Orders!$AU$2:$AU$501,MATCH($A138,Orders!$AY$2:$AY$501,0))&amp;"")</f>
        <v/>
      </c>
      <c r="G138" s="27">
        <f>IF($A138="","",INDEX(Orders!$AV$2:$AV$501,MATCH($A138,Orders!$AY$2:$AY$501,0))&amp;"")</f>
        <v/>
      </c>
      <c r="H138" s="27">
        <f>IF($A138="","",INDEX(Orders!$AK$2:$AK$501,MATCH($A138,Orders!$AY$2:$AY$501,0))&amp;"")</f>
        <v/>
      </c>
      <c r="I138" s="27">
        <f>IF($A138="","",IF(INDEX(Orders!$AW$2:$AW$501,MATCH($A138,Orders!$AY$2:$AY$501,0))=1,"Yes",""))</f>
        <v/>
      </c>
      <c r="J138" s="36" t="n"/>
    </row>
    <row r="139">
      <c r="A139" s="27">
        <f>IF(ISNUMBER(MATCH(134,Orders!$AY$2:$AY$501,0)),134,"")</f>
        <v/>
      </c>
      <c r="B139" s="10">
        <f>IF($A139="","",INDEX(Orders!$AF$2:$AF$501,MATCH($A139,Orders!$AY$2:$AY$501,0))&amp;"")</f>
        <v/>
      </c>
      <c r="C139" s="27">
        <f>IF($A139="","",INDEX(Orders!$AG$2:$AG$501,MATCH($A139,Orders!$AY$2:$AY$501,0))&amp;"")</f>
        <v/>
      </c>
      <c r="D139" s="27">
        <f>IF($A139="","",INDEX(Orders!$AH$2:$AH$501,MATCH($A139,Orders!$AY$2:$AY$501,0))&amp;"")</f>
        <v/>
      </c>
      <c r="E139" s="27">
        <f>IF($A139="","",INDEX(Orders!$AJ$2:$AJ$501,MATCH($A139,Orders!$AY$2:$AY$501,0))&amp;"")</f>
        <v/>
      </c>
      <c r="F139" s="27">
        <f>IF($A139="","",INDEX(Orders!$AU$2:$AU$501,MATCH($A139,Orders!$AY$2:$AY$501,0))&amp;"")</f>
        <v/>
      </c>
      <c r="G139" s="27">
        <f>IF($A139="","",INDEX(Orders!$AV$2:$AV$501,MATCH($A139,Orders!$AY$2:$AY$501,0))&amp;"")</f>
        <v/>
      </c>
      <c r="H139" s="27">
        <f>IF($A139="","",INDEX(Orders!$AK$2:$AK$501,MATCH($A139,Orders!$AY$2:$AY$501,0))&amp;"")</f>
        <v/>
      </c>
      <c r="I139" s="27">
        <f>IF($A139="","",IF(INDEX(Orders!$AW$2:$AW$501,MATCH($A139,Orders!$AY$2:$AY$501,0))=1,"Yes",""))</f>
        <v/>
      </c>
      <c r="J139" s="36" t="n"/>
    </row>
    <row r="140">
      <c r="A140" s="27">
        <f>IF(ISNUMBER(MATCH(135,Orders!$AY$2:$AY$501,0)),135,"")</f>
        <v/>
      </c>
      <c r="B140" s="10">
        <f>IF($A140="","",INDEX(Orders!$AF$2:$AF$501,MATCH($A140,Orders!$AY$2:$AY$501,0))&amp;"")</f>
        <v/>
      </c>
      <c r="C140" s="27">
        <f>IF($A140="","",INDEX(Orders!$AG$2:$AG$501,MATCH($A140,Orders!$AY$2:$AY$501,0))&amp;"")</f>
        <v/>
      </c>
      <c r="D140" s="27">
        <f>IF($A140="","",INDEX(Orders!$AH$2:$AH$501,MATCH($A140,Orders!$AY$2:$AY$501,0))&amp;"")</f>
        <v/>
      </c>
      <c r="E140" s="27">
        <f>IF($A140="","",INDEX(Orders!$AJ$2:$AJ$501,MATCH($A140,Orders!$AY$2:$AY$501,0))&amp;"")</f>
        <v/>
      </c>
      <c r="F140" s="27">
        <f>IF($A140="","",INDEX(Orders!$AU$2:$AU$501,MATCH($A140,Orders!$AY$2:$AY$501,0))&amp;"")</f>
        <v/>
      </c>
      <c r="G140" s="27">
        <f>IF($A140="","",INDEX(Orders!$AV$2:$AV$501,MATCH($A140,Orders!$AY$2:$AY$501,0))&amp;"")</f>
        <v/>
      </c>
      <c r="H140" s="27">
        <f>IF($A140="","",INDEX(Orders!$AK$2:$AK$501,MATCH($A140,Orders!$AY$2:$AY$501,0))&amp;"")</f>
        <v/>
      </c>
      <c r="I140" s="27">
        <f>IF($A140="","",IF(INDEX(Orders!$AW$2:$AW$501,MATCH($A140,Orders!$AY$2:$AY$501,0))=1,"Yes",""))</f>
        <v/>
      </c>
      <c r="J140" s="36" t="n"/>
    </row>
    <row r="141">
      <c r="A141" s="27">
        <f>IF(ISNUMBER(MATCH(136,Orders!$AY$2:$AY$501,0)),136,"")</f>
        <v/>
      </c>
      <c r="B141" s="10">
        <f>IF($A141="","",INDEX(Orders!$AF$2:$AF$501,MATCH($A141,Orders!$AY$2:$AY$501,0))&amp;"")</f>
        <v/>
      </c>
      <c r="C141" s="27">
        <f>IF($A141="","",INDEX(Orders!$AG$2:$AG$501,MATCH($A141,Orders!$AY$2:$AY$501,0))&amp;"")</f>
        <v/>
      </c>
      <c r="D141" s="27">
        <f>IF($A141="","",INDEX(Orders!$AH$2:$AH$501,MATCH($A141,Orders!$AY$2:$AY$501,0))&amp;"")</f>
        <v/>
      </c>
      <c r="E141" s="27">
        <f>IF($A141="","",INDEX(Orders!$AJ$2:$AJ$501,MATCH($A141,Orders!$AY$2:$AY$501,0))&amp;"")</f>
        <v/>
      </c>
      <c r="F141" s="27">
        <f>IF($A141="","",INDEX(Orders!$AU$2:$AU$501,MATCH($A141,Orders!$AY$2:$AY$501,0))&amp;"")</f>
        <v/>
      </c>
      <c r="G141" s="27">
        <f>IF($A141="","",INDEX(Orders!$AV$2:$AV$501,MATCH($A141,Orders!$AY$2:$AY$501,0))&amp;"")</f>
        <v/>
      </c>
      <c r="H141" s="27">
        <f>IF($A141="","",INDEX(Orders!$AK$2:$AK$501,MATCH($A141,Orders!$AY$2:$AY$501,0))&amp;"")</f>
        <v/>
      </c>
      <c r="I141" s="27">
        <f>IF($A141="","",IF(INDEX(Orders!$AW$2:$AW$501,MATCH($A141,Orders!$AY$2:$AY$501,0))=1,"Yes",""))</f>
        <v/>
      </c>
      <c r="J141" s="36" t="n"/>
    </row>
    <row r="142">
      <c r="A142" s="27">
        <f>IF(ISNUMBER(MATCH(137,Orders!$AY$2:$AY$501,0)),137,"")</f>
        <v/>
      </c>
      <c r="B142" s="10">
        <f>IF($A142="","",INDEX(Orders!$AF$2:$AF$501,MATCH($A142,Orders!$AY$2:$AY$501,0))&amp;"")</f>
        <v/>
      </c>
      <c r="C142" s="27">
        <f>IF($A142="","",INDEX(Orders!$AG$2:$AG$501,MATCH($A142,Orders!$AY$2:$AY$501,0))&amp;"")</f>
        <v/>
      </c>
      <c r="D142" s="27">
        <f>IF($A142="","",INDEX(Orders!$AH$2:$AH$501,MATCH($A142,Orders!$AY$2:$AY$501,0))&amp;"")</f>
        <v/>
      </c>
      <c r="E142" s="27">
        <f>IF($A142="","",INDEX(Orders!$AJ$2:$AJ$501,MATCH($A142,Orders!$AY$2:$AY$501,0))&amp;"")</f>
        <v/>
      </c>
      <c r="F142" s="27">
        <f>IF($A142="","",INDEX(Orders!$AU$2:$AU$501,MATCH($A142,Orders!$AY$2:$AY$501,0))&amp;"")</f>
        <v/>
      </c>
      <c r="G142" s="27">
        <f>IF($A142="","",INDEX(Orders!$AV$2:$AV$501,MATCH($A142,Orders!$AY$2:$AY$501,0))&amp;"")</f>
        <v/>
      </c>
      <c r="H142" s="27">
        <f>IF($A142="","",INDEX(Orders!$AK$2:$AK$501,MATCH($A142,Orders!$AY$2:$AY$501,0))&amp;"")</f>
        <v/>
      </c>
      <c r="I142" s="27">
        <f>IF($A142="","",IF(INDEX(Orders!$AW$2:$AW$501,MATCH($A142,Orders!$AY$2:$AY$501,0))=1,"Yes",""))</f>
        <v/>
      </c>
      <c r="J142" s="36" t="n"/>
    </row>
    <row r="143">
      <c r="A143" s="27">
        <f>IF(ISNUMBER(MATCH(138,Orders!$AY$2:$AY$501,0)),138,"")</f>
        <v/>
      </c>
      <c r="B143" s="10">
        <f>IF($A143="","",INDEX(Orders!$AF$2:$AF$501,MATCH($A143,Orders!$AY$2:$AY$501,0))&amp;"")</f>
        <v/>
      </c>
      <c r="C143" s="27">
        <f>IF($A143="","",INDEX(Orders!$AG$2:$AG$501,MATCH($A143,Orders!$AY$2:$AY$501,0))&amp;"")</f>
        <v/>
      </c>
      <c r="D143" s="27">
        <f>IF($A143="","",INDEX(Orders!$AH$2:$AH$501,MATCH($A143,Orders!$AY$2:$AY$501,0))&amp;"")</f>
        <v/>
      </c>
      <c r="E143" s="27">
        <f>IF($A143="","",INDEX(Orders!$AJ$2:$AJ$501,MATCH($A143,Orders!$AY$2:$AY$501,0))&amp;"")</f>
        <v/>
      </c>
      <c r="F143" s="27">
        <f>IF($A143="","",INDEX(Orders!$AU$2:$AU$501,MATCH($A143,Orders!$AY$2:$AY$501,0))&amp;"")</f>
        <v/>
      </c>
      <c r="G143" s="27">
        <f>IF($A143="","",INDEX(Orders!$AV$2:$AV$501,MATCH($A143,Orders!$AY$2:$AY$501,0))&amp;"")</f>
        <v/>
      </c>
      <c r="H143" s="27">
        <f>IF($A143="","",INDEX(Orders!$AK$2:$AK$501,MATCH($A143,Orders!$AY$2:$AY$501,0))&amp;"")</f>
        <v/>
      </c>
      <c r="I143" s="27">
        <f>IF($A143="","",IF(INDEX(Orders!$AW$2:$AW$501,MATCH($A143,Orders!$AY$2:$AY$501,0))=1,"Yes",""))</f>
        <v/>
      </c>
      <c r="J143" s="36" t="n"/>
    </row>
    <row r="144">
      <c r="A144" s="27">
        <f>IF(ISNUMBER(MATCH(139,Orders!$AY$2:$AY$501,0)),139,"")</f>
        <v/>
      </c>
      <c r="B144" s="10">
        <f>IF($A144="","",INDEX(Orders!$AF$2:$AF$501,MATCH($A144,Orders!$AY$2:$AY$501,0))&amp;"")</f>
        <v/>
      </c>
      <c r="C144" s="27">
        <f>IF($A144="","",INDEX(Orders!$AG$2:$AG$501,MATCH($A144,Orders!$AY$2:$AY$501,0))&amp;"")</f>
        <v/>
      </c>
      <c r="D144" s="27">
        <f>IF($A144="","",INDEX(Orders!$AH$2:$AH$501,MATCH($A144,Orders!$AY$2:$AY$501,0))&amp;"")</f>
        <v/>
      </c>
      <c r="E144" s="27">
        <f>IF($A144="","",INDEX(Orders!$AJ$2:$AJ$501,MATCH($A144,Orders!$AY$2:$AY$501,0))&amp;"")</f>
        <v/>
      </c>
      <c r="F144" s="27">
        <f>IF($A144="","",INDEX(Orders!$AU$2:$AU$501,MATCH($A144,Orders!$AY$2:$AY$501,0))&amp;"")</f>
        <v/>
      </c>
      <c r="G144" s="27">
        <f>IF($A144="","",INDEX(Orders!$AV$2:$AV$501,MATCH($A144,Orders!$AY$2:$AY$501,0))&amp;"")</f>
        <v/>
      </c>
      <c r="H144" s="27">
        <f>IF($A144="","",INDEX(Orders!$AK$2:$AK$501,MATCH($A144,Orders!$AY$2:$AY$501,0))&amp;"")</f>
        <v/>
      </c>
      <c r="I144" s="27">
        <f>IF($A144="","",IF(INDEX(Orders!$AW$2:$AW$501,MATCH($A144,Orders!$AY$2:$AY$501,0))=1,"Yes",""))</f>
        <v/>
      </c>
      <c r="J144" s="36" t="n"/>
    </row>
    <row r="145">
      <c r="A145" s="27">
        <f>IF(ISNUMBER(MATCH(140,Orders!$AY$2:$AY$501,0)),140,"")</f>
        <v/>
      </c>
      <c r="B145" s="10">
        <f>IF($A145="","",INDEX(Orders!$AF$2:$AF$501,MATCH($A145,Orders!$AY$2:$AY$501,0))&amp;"")</f>
        <v/>
      </c>
      <c r="C145" s="27">
        <f>IF($A145="","",INDEX(Orders!$AG$2:$AG$501,MATCH($A145,Orders!$AY$2:$AY$501,0))&amp;"")</f>
        <v/>
      </c>
      <c r="D145" s="27">
        <f>IF($A145="","",INDEX(Orders!$AH$2:$AH$501,MATCH($A145,Orders!$AY$2:$AY$501,0))&amp;"")</f>
        <v/>
      </c>
      <c r="E145" s="27">
        <f>IF($A145="","",INDEX(Orders!$AJ$2:$AJ$501,MATCH($A145,Orders!$AY$2:$AY$501,0))&amp;"")</f>
        <v/>
      </c>
      <c r="F145" s="27">
        <f>IF($A145="","",INDEX(Orders!$AU$2:$AU$501,MATCH($A145,Orders!$AY$2:$AY$501,0))&amp;"")</f>
        <v/>
      </c>
      <c r="G145" s="27">
        <f>IF($A145="","",INDEX(Orders!$AV$2:$AV$501,MATCH($A145,Orders!$AY$2:$AY$501,0))&amp;"")</f>
        <v/>
      </c>
      <c r="H145" s="27">
        <f>IF($A145="","",INDEX(Orders!$AK$2:$AK$501,MATCH($A145,Orders!$AY$2:$AY$501,0))&amp;"")</f>
        <v/>
      </c>
      <c r="I145" s="27">
        <f>IF($A145="","",IF(INDEX(Orders!$AW$2:$AW$501,MATCH($A145,Orders!$AY$2:$AY$501,0))=1,"Yes",""))</f>
        <v/>
      </c>
      <c r="J145" s="36" t="n"/>
    </row>
    <row r="146">
      <c r="A146" s="27">
        <f>IF(ISNUMBER(MATCH(141,Orders!$AY$2:$AY$501,0)),141,"")</f>
        <v/>
      </c>
      <c r="B146" s="10">
        <f>IF($A146="","",INDEX(Orders!$AF$2:$AF$501,MATCH($A146,Orders!$AY$2:$AY$501,0))&amp;"")</f>
        <v/>
      </c>
      <c r="C146" s="27">
        <f>IF($A146="","",INDEX(Orders!$AG$2:$AG$501,MATCH($A146,Orders!$AY$2:$AY$501,0))&amp;"")</f>
        <v/>
      </c>
      <c r="D146" s="27">
        <f>IF($A146="","",INDEX(Orders!$AH$2:$AH$501,MATCH($A146,Orders!$AY$2:$AY$501,0))&amp;"")</f>
        <v/>
      </c>
      <c r="E146" s="27">
        <f>IF($A146="","",INDEX(Orders!$AJ$2:$AJ$501,MATCH($A146,Orders!$AY$2:$AY$501,0))&amp;"")</f>
        <v/>
      </c>
      <c r="F146" s="27">
        <f>IF($A146="","",INDEX(Orders!$AU$2:$AU$501,MATCH($A146,Orders!$AY$2:$AY$501,0))&amp;"")</f>
        <v/>
      </c>
      <c r="G146" s="27">
        <f>IF($A146="","",INDEX(Orders!$AV$2:$AV$501,MATCH($A146,Orders!$AY$2:$AY$501,0))&amp;"")</f>
        <v/>
      </c>
      <c r="H146" s="27">
        <f>IF($A146="","",INDEX(Orders!$AK$2:$AK$501,MATCH($A146,Orders!$AY$2:$AY$501,0))&amp;"")</f>
        <v/>
      </c>
      <c r="I146" s="27">
        <f>IF($A146="","",IF(INDEX(Orders!$AW$2:$AW$501,MATCH($A146,Orders!$AY$2:$AY$501,0))=1,"Yes",""))</f>
        <v/>
      </c>
      <c r="J146" s="36" t="n"/>
    </row>
    <row r="147">
      <c r="A147" s="27">
        <f>IF(ISNUMBER(MATCH(142,Orders!$AY$2:$AY$501,0)),142,"")</f>
        <v/>
      </c>
      <c r="B147" s="10">
        <f>IF($A147="","",INDEX(Orders!$AF$2:$AF$501,MATCH($A147,Orders!$AY$2:$AY$501,0))&amp;"")</f>
        <v/>
      </c>
      <c r="C147" s="27">
        <f>IF($A147="","",INDEX(Orders!$AG$2:$AG$501,MATCH($A147,Orders!$AY$2:$AY$501,0))&amp;"")</f>
        <v/>
      </c>
      <c r="D147" s="27">
        <f>IF($A147="","",INDEX(Orders!$AH$2:$AH$501,MATCH($A147,Orders!$AY$2:$AY$501,0))&amp;"")</f>
        <v/>
      </c>
      <c r="E147" s="27">
        <f>IF($A147="","",INDEX(Orders!$AJ$2:$AJ$501,MATCH($A147,Orders!$AY$2:$AY$501,0))&amp;"")</f>
        <v/>
      </c>
      <c r="F147" s="27">
        <f>IF($A147="","",INDEX(Orders!$AU$2:$AU$501,MATCH($A147,Orders!$AY$2:$AY$501,0))&amp;"")</f>
        <v/>
      </c>
      <c r="G147" s="27">
        <f>IF($A147="","",INDEX(Orders!$AV$2:$AV$501,MATCH($A147,Orders!$AY$2:$AY$501,0))&amp;"")</f>
        <v/>
      </c>
      <c r="H147" s="27">
        <f>IF($A147="","",INDEX(Orders!$AK$2:$AK$501,MATCH($A147,Orders!$AY$2:$AY$501,0))&amp;"")</f>
        <v/>
      </c>
      <c r="I147" s="27">
        <f>IF($A147="","",IF(INDEX(Orders!$AW$2:$AW$501,MATCH($A147,Orders!$AY$2:$AY$501,0))=1,"Yes",""))</f>
        <v/>
      </c>
      <c r="J147" s="36" t="n"/>
    </row>
    <row r="148">
      <c r="A148" s="27">
        <f>IF(ISNUMBER(MATCH(143,Orders!$AY$2:$AY$501,0)),143,"")</f>
        <v/>
      </c>
      <c r="B148" s="10">
        <f>IF($A148="","",INDEX(Orders!$AF$2:$AF$501,MATCH($A148,Orders!$AY$2:$AY$501,0))&amp;"")</f>
        <v/>
      </c>
      <c r="C148" s="27">
        <f>IF($A148="","",INDEX(Orders!$AG$2:$AG$501,MATCH($A148,Orders!$AY$2:$AY$501,0))&amp;"")</f>
        <v/>
      </c>
      <c r="D148" s="27">
        <f>IF($A148="","",INDEX(Orders!$AH$2:$AH$501,MATCH($A148,Orders!$AY$2:$AY$501,0))&amp;"")</f>
        <v/>
      </c>
      <c r="E148" s="27">
        <f>IF($A148="","",INDEX(Orders!$AJ$2:$AJ$501,MATCH($A148,Orders!$AY$2:$AY$501,0))&amp;"")</f>
        <v/>
      </c>
      <c r="F148" s="27">
        <f>IF($A148="","",INDEX(Orders!$AU$2:$AU$501,MATCH($A148,Orders!$AY$2:$AY$501,0))&amp;"")</f>
        <v/>
      </c>
      <c r="G148" s="27">
        <f>IF($A148="","",INDEX(Orders!$AV$2:$AV$501,MATCH($A148,Orders!$AY$2:$AY$501,0))&amp;"")</f>
        <v/>
      </c>
      <c r="H148" s="27">
        <f>IF($A148="","",INDEX(Orders!$AK$2:$AK$501,MATCH($A148,Orders!$AY$2:$AY$501,0))&amp;"")</f>
        <v/>
      </c>
      <c r="I148" s="27">
        <f>IF($A148="","",IF(INDEX(Orders!$AW$2:$AW$501,MATCH($A148,Orders!$AY$2:$AY$501,0))=1,"Yes",""))</f>
        <v/>
      </c>
      <c r="J148" s="36" t="n"/>
    </row>
    <row r="149">
      <c r="A149" s="27">
        <f>IF(ISNUMBER(MATCH(144,Orders!$AY$2:$AY$501,0)),144,"")</f>
        <v/>
      </c>
      <c r="B149" s="10">
        <f>IF($A149="","",INDEX(Orders!$AF$2:$AF$501,MATCH($A149,Orders!$AY$2:$AY$501,0))&amp;"")</f>
        <v/>
      </c>
      <c r="C149" s="27">
        <f>IF($A149="","",INDEX(Orders!$AG$2:$AG$501,MATCH($A149,Orders!$AY$2:$AY$501,0))&amp;"")</f>
        <v/>
      </c>
      <c r="D149" s="27">
        <f>IF($A149="","",INDEX(Orders!$AH$2:$AH$501,MATCH($A149,Orders!$AY$2:$AY$501,0))&amp;"")</f>
        <v/>
      </c>
      <c r="E149" s="27">
        <f>IF($A149="","",INDEX(Orders!$AJ$2:$AJ$501,MATCH($A149,Orders!$AY$2:$AY$501,0))&amp;"")</f>
        <v/>
      </c>
      <c r="F149" s="27">
        <f>IF($A149="","",INDEX(Orders!$AU$2:$AU$501,MATCH($A149,Orders!$AY$2:$AY$501,0))&amp;"")</f>
        <v/>
      </c>
      <c r="G149" s="27">
        <f>IF($A149="","",INDEX(Orders!$AV$2:$AV$501,MATCH($A149,Orders!$AY$2:$AY$501,0))&amp;"")</f>
        <v/>
      </c>
      <c r="H149" s="27">
        <f>IF($A149="","",INDEX(Orders!$AK$2:$AK$501,MATCH($A149,Orders!$AY$2:$AY$501,0))&amp;"")</f>
        <v/>
      </c>
      <c r="I149" s="27">
        <f>IF($A149="","",IF(INDEX(Orders!$AW$2:$AW$501,MATCH($A149,Orders!$AY$2:$AY$501,0))=1,"Yes",""))</f>
        <v/>
      </c>
      <c r="J149" s="36" t="n"/>
    </row>
    <row r="150">
      <c r="A150" s="27">
        <f>IF(ISNUMBER(MATCH(145,Orders!$AY$2:$AY$501,0)),145,"")</f>
        <v/>
      </c>
      <c r="B150" s="10">
        <f>IF($A150="","",INDEX(Orders!$AF$2:$AF$501,MATCH($A150,Orders!$AY$2:$AY$501,0))&amp;"")</f>
        <v/>
      </c>
      <c r="C150" s="27">
        <f>IF($A150="","",INDEX(Orders!$AG$2:$AG$501,MATCH($A150,Orders!$AY$2:$AY$501,0))&amp;"")</f>
        <v/>
      </c>
      <c r="D150" s="27">
        <f>IF($A150="","",INDEX(Orders!$AH$2:$AH$501,MATCH($A150,Orders!$AY$2:$AY$501,0))&amp;"")</f>
        <v/>
      </c>
      <c r="E150" s="27">
        <f>IF($A150="","",INDEX(Orders!$AJ$2:$AJ$501,MATCH($A150,Orders!$AY$2:$AY$501,0))&amp;"")</f>
        <v/>
      </c>
      <c r="F150" s="27">
        <f>IF($A150="","",INDEX(Orders!$AU$2:$AU$501,MATCH($A150,Orders!$AY$2:$AY$501,0))&amp;"")</f>
        <v/>
      </c>
      <c r="G150" s="27">
        <f>IF($A150="","",INDEX(Orders!$AV$2:$AV$501,MATCH($A150,Orders!$AY$2:$AY$501,0))&amp;"")</f>
        <v/>
      </c>
      <c r="H150" s="27">
        <f>IF($A150="","",INDEX(Orders!$AK$2:$AK$501,MATCH($A150,Orders!$AY$2:$AY$501,0))&amp;"")</f>
        <v/>
      </c>
      <c r="I150" s="27">
        <f>IF($A150="","",IF(INDEX(Orders!$AW$2:$AW$501,MATCH($A150,Orders!$AY$2:$AY$501,0))=1,"Yes",""))</f>
        <v/>
      </c>
      <c r="J150" s="36" t="n"/>
    </row>
    <row r="151">
      <c r="A151" s="27">
        <f>IF(ISNUMBER(MATCH(146,Orders!$AY$2:$AY$501,0)),146,"")</f>
        <v/>
      </c>
      <c r="B151" s="10">
        <f>IF($A151="","",INDEX(Orders!$AF$2:$AF$501,MATCH($A151,Orders!$AY$2:$AY$501,0))&amp;"")</f>
        <v/>
      </c>
      <c r="C151" s="27">
        <f>IF($A151="","",INDEX(Orders!$AG$2:$AG$501,MATCH($A151,Orders!$AY$2:$AY$501,0))&amp;"")</f>
        <v/>
      </c>
      <c r="D151" s="27">
        <f>IF($A151="","",INDEX(Orders!$AH$2:$AH$501,MATCH($A151,Orders!$AY$2:$AY$501,0))&amp;"")</f>
        <v/>
      </c>
      <c r="E151" s="27">
        <f>IF($A151="","",INDEX(Orders!$AJ$2:$AJ$501,MATCH($A151,Orders!$AY$2:$AY$501,0))&amp;"")</f>
        <v/>
      </c>
      <c r="F151" s="27">
        <f>IF($A151="","",INDEX(Orders!$AU$2:$AU$501,MATCH($A151,Orders!$AY$2:$AY$501,0))&amp;"")</f>
        <v/>
      </c>
      <c r="G151" s="27">
        <f>IF($A151="","",INDEX(Orders!$AV$2:$AV$501,MATCH($A151,Orders!$AY$2:$AY$501,0))&amp;"")</f>
        <v/>
      </c>
      <c r="H151" s="27">
        <f>IF($A151="","",INDEX(Orders!$AK$2:$AK$501,MATCH($A151,Orders!$AY$2:$AY$501,0))&amp;"")</f>
        <v/>
      </c>
      <c r="I151" s="27">
        <f>IF($A151="","",IF(INDEX(Orders!$AW$2:$AW$501,MATCH($A151,Orders!$AY$2:$AY$501,0))=1,"Yes",""))</f>
        <v/>
      </c>
      <c r="J151" s="36" t="n"/>
    </row>
    <row r="152">
      <c r="A152" s="27">
        <f>IF(ISNUMBER(MATCH(147,Orders!$AY$2:$AY$501,0)),147,"")</f>
        <v/>
      </c>
      <c r="B152" s="10">
        <f>IF($A152="","",INDEX(Orders!$AF$2:$AF$501,MATCH($A152,Orders!$AY$2:$AY$501,0))&amp;"")</f>
        <v/>
      </c>
      <c r="C152" s="27">
        <f>IF($A152="","",INDEX(Orders!$AG$2:$AG$501,MATCH($A152,Orders!$AY$2:$AY$501,0))&amp;"")</f>
        <v/>
      </c>
      <c r="D152" s="27">
        <f>IF($A152="","",INDEX(Orders!$AH$2:$AH$501,MATCH($A152,Orders!$AY$2:$AY$501,0))&amp;"")</f>
        <v/>
      </c>
      <c r="E152" s="27">
        <f>IF($A152="","",INDEX(Orders!$AJ$2:$AJ$501,MATCH($A152,Orders!$AY$2:$AY$501,0))&amp;"")</f>
        <v/>
      </c>
      <c r="F152" s="27">
        <f>IF($A152="","",INDEX(Orders!$AU$2:$AU$501,MATCH($A152,Orders!$AY$2:$AY$501,0))&amp;"")</f>
        <v/>
      </c>
      <c r="G152" s="27">
        <f>IF($A152="","",INDEX(Orders!$AV$2:$AV$501,MATCH($A152,Orders!$AY$2:$AY$501,0))&amp;"")</f>
        <v/>
      </c>
      <c r="H152" s="27">
        <f>IF($A152="","",INDEX(Orders!$AK$2:$AK$501,MATCH($A152,Orders!$AY$2:$AY$501,0))&amp;"")</f>
        <v/>
      </c>
      <c r="I152" s="27">
        <f>IF($A152="","",IF(INDEX(Orders!$AW$2:$AW$501,MATCH($A152,Orders!$AY$2:$AY$501,0))=1,"Yes",""))</f>
        <v/>
      </c>
      <c r="J152" s="36" t="n"/>
    </row>
    <row r="153">
      <c r="A153" s="27">
        <f>IF(ISNUMBER(MATCH(148,Orders!$AY$2:$AY$501,0)),148,"")</f>
        <v/>
      </c>
      <c r="B153" s="10">
        <f>IF($A153="","",INDEX(Orders!$AF$2:$AF$501,MATCH($A153,Orders!$AY$2:$AY$501,0))&amp;"")</f>
        <v/>
      </c>
      <c r="C153" s="27">
        <f>IF($A153="","",INDEX(Orders!$AG$2:$AG$501,MATCH($A153,Orders!$AY$2:$AY$501,0))&amp;"")</f>
        <v/>
      </c>
      <c r="D153" s="27">
        <f>IF($A153="","",INDEX(Orders!$AH$2:$AH$501,MATCH($A153,Orders!$AY$2:$AY$501,0))&amp;"")</f>
        <v/>
      </c>
      <c r="E153" s="27">
        <f>IF($A153="","",INDEX(Orders!$AJ$2:$AJ$501,MATCH($A153,Orders!$AY$2:$AY$501,0))&amp;"")</f>
        <v/>
      </c>
      <c r="F153" s="27">
        <f>IF($A153="","",INDEX(Orders!$AU$2:$AU$501,MATCH($A153,Orders!$AY$2:$AY$501,0))&amp;"")</f>
        <v/>
      </c>
      <c r="G153" s="27">
        <f>IF($A153="","",INDEX(Orders!$AV$2:$AV$501,MATCH($A153,Orders!$AY$2:$AY$501,0))&amp;"")</f>
        <v/>
      </c>
      <c r="H153" s="27">
        <f>IF($A153="","",INDEX(Orders!$AK$2:$AK$501,MATCH($A153,Orders!$AY$2:$AY$501,0))&amp;"")</f>
        <v/>
      </c>
      <c r="I153" s="27">
        <f>IF($A153="","",IF(INDEX(Orders!$AW$2:$AW$501,MATCH($A153,Orders!$AY$2:$AY$501,0))=1,"Yes",""))</f>
        <v/>
      </c>
      <c r="J153" s="36" t="n"/>
    </row>
    <row r="154">
      <c r="A154" s="27">
        <f>IF(ISNUMBER(MATCH(149,Orders!$AY$2:$AY$501,0)),149,"")</f>
        <v/>
      </c>
      <c r="B154" s="10">
        <f>IF($A154="","",INDEX(Orders!$AF$2:$AF$501,MATCH($A154,Orders!$AY$2:$AY$501,0))&amp;"")</f>
        <v/>
      </c>
      <c r="C154" s="27">
        <f>IF($A154="","",INDEX(Orders!$AG$2:$AG$501,MATCH($A154,Orders!$AY$2:$AY$501,0))&amp;"")</f>
        <v/>
      </c>
      <c r="D154" s="27">
        <f>IF($A154="","",INDEX(Orders!$AH$2:$AH$501,MATCH($A154,Orders!$AY$2:$AY$501,0))&amp;"")</f>
        <v/>
      </c>
      <c r="E154" s="27">
        <f>IF($A154="","",INDEX(Orders!$AJ$2:$AJ$501,MATCH($A154,Orders!$AY$2:$AY$501,0))&amp;"")</f>
        <v/>
      </c>
      <c r="F154" s="27">
        <f>IF($A154="","",INDEX(Orders!$AU$2:$AU$501,MATCH($A154,Orders!$AY$2:$AY$501,0))&amp;"")</f>
        <v/>
      </c>
      <c r="G154" s="27">
        <f>IF($A154="","",INDEX(Orders!$AV$2:$AV$501,MATCH($A154,Orders!$AY$2:$AY$501,0))&amp;"")</f>
        <v/>
      </c>
      <c r="H154" s="27">
        <f>IF($A154="","",INDEX(Orders!$AK$2:$AK$501,MATCH($A154,Orders!$AY$2:$AY$501,0))&amp;"")</f>
        <v/>
      </c>
      <c r="I154" s="27">
        <f>IF($A154="","",IF(INDEX(Orders!$AW$2:$AW$501,MATCH($A154,Orders!$AY$2:$AY$501,0))=1,"Yes",""))</f>
        <v/>
      </c>
      <c r="J154" s="36" t="n"/>
    </row>
    <row r="155">
      <c r="A155" s="27">
        <f>IF(ISNUMBER(MATCH(150,Orders!$AY$2:$AY$501,0)),150,"")</f>
        <v/>
      </c>
      <c r="B155" s="10">
        <f>IF($A155="","",INDEX(Orders!$AF$2:$AF$501,MATCH($A155,Orders!$AY$2:$AY$501,0))&amp;"")</f>
        <v/>
      </c>
      <c r="C155" s="27">
        <f>IF($A155="","",INDEX(Orders!$AG$2:$AG$501,MATCH($A155,Orders!$AY$2:$AY$501,0))&amp;"")</f>
        <v/>
      </c>
      <c r="D155" s="27">
        <f>IF($A155="","",INDEX(Orders!$AH$2:$AH$501,MATCH($A155,Orders!$AY$2:$AY$501,0))&amp;"")</f>
        <v/>
      </c>
      <c r="E155" s="27">
        <f>IF($A155="","",INDEX(Orders!$AJ$2:$AJ$501,MATCH($A155,Orders!$AY$2:$AY$501,0))&amp;"")</f>
        <v/>
      </c>
      <c r="F155" s="27">
        <f>IF($A155="","",INDEX(Orders!$AU$2:$AU$501,MATCH($A155,Orders!$AY$2:$AY$501,0))&amp;"")</f>
        <v/>
      </c>
      <c r="G155" s="27">
        <f>IF($A155="","",INDEX(Orders!$AV$2:$AV$501,MATCH($A155,Orders!$AY$2:$AY$501,0))&amp;"")</f>
        <v/>
      </c>
      <c r="H155" s="27">
        <f>IF($A155="","",INDEX(Orders!$AK$2:$AK$501,MATCH($A155,Orders!$AY$2:$AY$501,0))&amp;"")</f>
        <v/>
      </c>
      <c r="I155" s="27">
        <f>IF($A155="","",IF(INDEX(Orders!$AW$2:$AW$501,MATCH($A155,Orders!$AY$2:$AY$501,0))=1,"Yes",""))</f>
        <v/>
      </c>
      <c r="J155" s="36" t="n"/>
    </row>
    <row r="157">
      <c r="A157" s="14" t="inlineStr">
        <is>
          <t>Orders that hold a place, sorted A to Z by the name as typed on the form. Room for 150 orders.</t>
        </is>
      </c>
    </row>
  </sheetData>
  <mergeCells count="1">
    <mergeCell ref="B2:D2"/>
  </mergeCells>
  <pageMargins left="0.75" right="0.75" top="1" bottom="1" header="0.5" footer="0.5"/>
  <pageSetup orientation="landscape" fitToHeight="0" fitToWidth="1"/>
  <legacyDrawing xmlns:r="http://schemas.openxmlformats.org/officeDocument/2006/relationships" r:id="anysvml"/>
</worksheet>
</file>

<file path=xl/worksheets/sheet5.xml><?xml version="1.0" encoding="utf-8"?>
<worksheet xmlns="http://schemas.openxmlformats.org/spreadsheetml/2006/main">
  <sheetPr>
    <tabColor rgb="00F5B83D"/>
    <outlinePr summaryBelow="1" summaryRight="1"/>
    <pageSetUpPr/>
  </sheetPr>
  <dimension ref="A1:AY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16" customWidth="1" min="23" max="23"/>
    <col width="16" customWidth="1" min="24" max="24"/>
    <col width="16" customWidth="1" min="25" max="25"/>
    <col width="16" customWidth="1" min="26" max="26"/>
    <col width="2" customWidth="1" min="27" max="27"/>
    <col width="12" customWidth="1" min="28" max="28"/>
    <col width="12" customWidth="1" min="29" max="29"/>
    <col width="28" customWidth="1" min="30" max="30"/>
    <col width="2"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s>
  <sheetData>
    <row r="1" ht="62" customHeight="1">
      <c r="A1" s="3" t="inlineStr">
        <is>
          <t>Response ID</t>
        </is>
      </c>
      <c r="B1" s="3" t="inlineStr">
        <is>
          <t>Submitted at</t>
        </is>
      </c>
      <c r="C1" s="3" t="inlineStr">
        <is>
          <t>Started at</t>
        </is>
      </c>
      <c r="D1" s="3" t="inlineStr">
        <is>
          <t>Name</t>
        </is>
      </c>
      <c r="E1" s="3" t="inlineStr">
        <is>
          <t>Email</t>
        </is>
      </c>
      <c r="F1" s="3" t="inlineStr">
        <is>
          <t>Phone</t>
        </is>
      </c>
      <c r="G1" s="3" t="inlineStr">
        <is>
          <t>Product</t>
        </is>
      </c>
      <c r="H1" s="3" t="inlineStr">
        <is>
          <t>Option</t>
        </is>
      </c>
      <c r="I1" s="3" t="inlineStr">
        <is>
          <t>How many?</t>
        </is>
      </c>
      <c r="J1" s="3" t="inlineStr">
        <is>
          <t>unit_price</t>
        </is>
      </c>
      <c r="K1" s="3" t="inlineStr">
        <is>
          <t>estimate</t>
        </is>
      </c>
      <c r="L1" s="3" t="inlineStr">
        <is>
          <t>Pickup or delivery?</t>
        </is>
      </c>
      <c r="M1" s="3" t="inlineStr">
        <is>
          <t>Delivery address</t>
        </is>
      </c>
      <c r="N1" s="3" t="inlineStr">
        <is>
          <t>Anything else we should know?</t>
        </is>
      </c>
      <c r="O1" s="3" t="inlineStr">
        <is>
          <t>Payment status</t>
        </is>
      </c>
      <c r="P1" s="3" t="inlineStr">
        <is>
          <t>Payment amount</t>
        </is>
      </c>
      <c r="Q1" s="3" t="inlineStr">
        <is>
          <t>Payment currency</t>
        </is>
      </c>
      <c r="R1" s="3" t="inlineStr">
        <is>
          <t>Refunded amount</t>
        </is>
      </c>
      <c r="S1" s="3" t="inlineStr">
        <is>
          <t>Payment paid at</t>
        </is>
      </c>
      <c r="T1" s="3" t="inlineStr">
        <is>
          <t>Stripe payment ID</t>
        </is>
      </c>
      <c r="U1" s="3" t="inlineStr">
        <is>
          <t>Form version</t>
        </is>
      </c>
      <c r="V1" s="3" t="n"/>
      <c r="W1" s="3" t="n"/>
      <c r="X1" s="3" t="n"/>
      <c r="Y1" s="3" t="n"/>
      <c r="Z1" s="3" t="n"/>
      <c r="AA1" s="37" t="n"/>
      <c r="AB1" s="38" t="inlineStr">
        <is>
          <t>Cancelled (Y)</t>
        </is>
      </c>
      <c r="AC1" s="38" t="inlineStr">
        <is>
          <t>Fulfilled (Y)</t>
        </is>
      </c>
      <c r="AD1" s="38" t="inlineStr">
        <is>
          <t>Notes</t>
        </is>
      </c>
      <c r="AE1" s="37" t="n"/>
      <c r="AF1" s="39" t="inlineStr">
        <is>
          <t>Name (worked out)</t>
        </is>
      </c>
      <c r="AG1" s="39" t="inlineStr">
        <is>
          <t>Product (worked out)</t>
        </is>
      </c>
      <c r="AH1" s="39" t="inlineStr">
        <is>
          <t>Option (worked out)</t>
        </is>
      </c>
      <c r="AI1" s="39" t="inlineStr">
        <is>
          <t>Counts (1 = not cancelled) (worked out)</t>
        </is>
      </c>
      <c r="AJ1" s="39" t="inlineStr">
        <is>
          <t>How many (worked out)</t>
        </is>
      </c>
      <c r="AK1" s="39" t="inlineStr">
        <is>
          <t>Payment status (worked out)</t>
        </is>
      </c>
      <c r="AL1" s="39" t="inlineStr">
        <is>
          <t>Holds a place (1 = yes) (worked out)</t>
        </is>
      </c>
      <c r="AM1" s="39" t="inlineStr">
        <is>
          <t>Items holding a place (worked out)</t>
        </is>
      </c>
      <c r="AN1" s="39" t="inlineStr">
        <is>
          <t>Paid (1 = yes) (worked out)</t>
        </is>
      </c>
      <c r="AO1" s="39" t="inlineStr">
        <is>
          <t>Items paid (worked out)</t>
        </is>
      </c>
      <c r="AP1" s="39" t="inlineStr">
        <is>
          <t>Amount (worked out)</t>
        </is>
      </c>
      <c r="AQ1" s="39" t="inlineStr">
        <is>
          <t>Refunded (worked out)</t>
        </is>
      </c>
      <c r="AR1" s="39" t="inlineStr">
        <is>
          <t>Collected (paid minus refunded) (worked out)</t>
        </is>
      </c>
      <c r="AS1" s="39" t="inlineStr">
        <is>
          <t>Currency (worked out)</t>
        </is>
      </c>
      <c r="AT1" s="39" t="inlineStr">
        <is>
          <t>Row if currency (worked out)</t>
        </is>
      </c>
      <c r="AU1" s="39" t="inlineStr">
        <is>
          <t>Pickup or delivery (worked out)</t>
        </is>
      </c>
      <c r="AV1" s="39" t="inlineStr">
        <is>
          <t>Delivery address (worked out)</t>
        </is>
      </c>
      <c r="AW1" s="39" t="inlineStr">
        <is>
          <t>Fulfilled (1 = yes) (worked out)</t>
        </is>
      </c>
      <c r="AX1" s="39" t="inlineStr">
        <is>
          <t>Handover name (worked out)</t>
        </is>
      </c>
      <c r="AY1" s="39" t="inlineStr">
        <is>
          <t>Handover order (worked out)</t>
        </is>
      </c>
    </row>
    <row r="2">
      <c r="A2" s="40" t="inlineStr">
        <is>
          <t>EXAMPLE-01 (delete me)</t>
        </is>
      </c>
      <c r="B2" s="40" t="inlineStr">
        <is>
          <t>2026-11-03T10:10:00.000Z</t>
        </is>
      </c>
      <c r="C2" s="40" t="inlineStr">
        <is>
          <t>2026-11-03T10:05:00.000Z</t>
        </is>
      </c>
      <c r="D2" s="40" t="inlineStr">
        <is>
          <t>Maya Chen</t>
        </is>
      </c>
      <c r="E2" s="40" t="inlineStr">
        <is>
          <t>maya@example.com</t>
        </is>
      </c>
      <c r="F2" s="40" t="inlineStr"/>
      <c r="G2" s="40" t="inlineStr">
        <is>
          <t>Sourdough loaf</t>
        </is>
      </c>
      <c r="H2" s="40" t="inlineStr">
        <is>
          <t>Seeded</t>
        </is>
      </c>
      <c r="I2" s="40" t="inlineStr">
        <is>
          <t>2</t>
        </is>
      </c>
      <c r="J2" s="40" t="inlineStr">
        <is>
          <t>8.00</t>
        </is>
      </c>
      <c r="K2" s="40" t="inlineStr">
        <is>
          <t>16.00</t>
        </is>
      </c>
      <c r="L2" s="40" t="inlineStr">
        <is>
          <t>I'll pick it up</t>
        </is>
      </c>
      <c r="M2" s="40" t="inlineStr"/>
      <c r="N2" s="40" t="inlineStr"/>
      <c r="O2" s="40" t="inlineStr">
        <is>
          <t>Paid</t>
        </is>
      </c>
      <c r="P2" s="40" t="inlineStr">
        <is>
          <t>16.00</t>
        </is>
      </c>
      <c r="Q2" s="40" t="inlineStr">
        <is>
          <t>USD</t>
        </is>
      </c>
      <c r="R2" s="40" t="inlineStr">
        <is>
          <t>0.00</t>
        </is>
      </c>
      <c r="S2" s="40" t="inlineStr">
        <is>
          <t>2026-11-03T10:20:00.000Z</t>
        </is>
      </c>
      <c r="T2" s="40" t="inlineStr">
        <is>
          <t>pi_example01</t>
        </is>
      </c>
      <c r="U2" s="40" t="n">
        <v>1</v>
      </c>
      <c r="AA2" s="41" t="n"/>
      <c r="AB2" s="18" t="n"/>
      <c r="AC2" s="18" t="inlineStr">
        <is>
          <t>Y</t>
        </is>
      </c>
      <c r="AD2" s="18" t="n"/>
      <c r="AE2" s="41" t="n"/>
      <c r="AF2" s="42">
        <f>IFERROR(TRIM(INDEX($A2:$Z2,MATCH(Lists!$J$2,$A$1:$Z$1,0))&amp;""),"")</f>
        <v/>
      </c>
      <c r="AG2" s="42">
        <f>IFERROR(TRIM(INDEX($A2:$Z2,MATCH(Lists!$J$3,$A$1:$Z$1,0))&amp;""),"")</f>
        <v/>
      </c>
      <c r="AH2" s="42">
        <f>IFERROR(TRIM(INDEX($A2:$Z2,MATCH(Lists!$J$4,$A$1:$Z$1,0))&amp;""),"")</f>
        <v/>
      </c>
      <c r="AI2" s="42">
        <f>IF(AND(AF2&lt;&gt;"",UPPER(TRIM(AB2))&lt;&gt;"Y"),1,0)</f>
        <v/>
      </c>
      <c r="AJ2" s="42">
        <f>IF(AI2=1,IFERROR(VALUE(IFERROR(TRIM(INDEX($A2:$Z2,MATCH(Lists!$J$5,$A$1:$Z$1,0))&amp;""),"")),0),0)</f>
        <v/>
      </c>
      <c r="AK2" s="42">
        <f>IFERROR(TRIM(INDEX($A2:$Z2,MATCH(Lists!$J$8,$A$1:$Z$1,0))&amp;""),"")</f>
        <v/>
      </c>
      <c r="AL2" s="42">
        <f>IF(AI2=0,0,IF(AK2="",1,IF(IFERROR(INDEX(Lists!$B$2:$B$9,MATCH(AK2,Lists!$A$2:$A$9,0)),"N")="Y",1,0)))</f>
        <v/>
      </c>
      <c r="AM2" s="42">
        <f>AL2*AJ2</f>
        <v/>
      </c>
      <c r="AN2" s="42">
        <f>IF(AI2=0,0,IF(IFERROR(INDEX(Lists!$C$2:$C$9,MATCH(AK2,Lists!$A$2:$A$9,0)),"N")="Y",1,0))</f>
        <v/>
      </c>
      <c r="AO2" s="42">
        <f>AN2*AJ2</f>
        <v/>
      </c>
      <c r="AP2" s="42">
        <f>IFERROR(VALUE(IFERROR(TRIM(INDEX($A2:$Z2,MATCH(Lists!$J$9,$A$1:$Z$1,0))&amp;""),"")),0)</f>
        <v/>
      </c>
      <c r="AQ2" s="42">
        <f>IFERROR(VALUE(IFERROR(TRIM(INDEX($A2:$Z2,MATCH(Lists!$J$11,$A$1:$Z$1,0))&amp;""),"")),0)</f>
        <v/>
      </c>
      <c r="AR2" s="42">
        <f>IF(IFERROR(INDEX(Lists!$C$2:$C$9,MATCH(AK2,Lists!$A$2:$A$9,0)),"N")="Y",AP2-AQ2,0)</f>
        <v/>
      </c>
      <c r="AS2" s="42">
        <f>UPPER(IFERROR(TRIM(INDEX($A2:$Z2,MATCH(Lists!$J$10,$A$1:$Z$1,0))&amp;""),""))</f>
        <v/>
      </c>
      <c r="AT2" s="42">
        <f>IF(LEN(AS2)&gt;0,ROW(),"")</f>
        <v/>
      </c>
      <c r="AU2" s="42">
        <f>IFERROR(TRIM(INDEX($A2:$Z2,MATCH(Lists!$J$6,$A$1:$Z$1,0))&amp;""),"")</f>
        <v/>
      </c>
      <c r="AV2" s="42">
        <f>IFERROR(TRIM(INDEX($A2:$Z2,MATCH(Lists!$J$7,$A$1:$Z$1,0))&amp;""),"")</f>
        <v/>
      </c>
      <c r="AW2" s="42">
        <f>IF(AND(AL2=1,UPPER(TRIM(AC2))="Y"),1,0)</f>
        <v/>
      </c>
      <c r="AX2" s="42">
        <f>IF(AL2=1,AF2,"")</f>
        <v/>
      </c>
      <c r="AY2" s="42">
        <f>IF(AX2="","",SUMPRODUCT(($AX$2:$AX$501&lt;&gt;"")*($AX$2:$AX$501&lt;AX2))+SUMPRODUCT(($AX$2:AX2=AX2)*1))</f>
        <v/>
      </c>
    </row>
    <row r="3">
      <c r="A3" s="40" t="inlineStr">
        <is>
          <t>EXAMPLE-02 (delete me)</t>
        </is>
      </c>
      <c r="B3" s="40" t="inlineStr">
        <is>
          <t>2026-11-04T10:11:00.000Z</t>
        </is>
      </c>
      <c r="C3" s="40" t="inlineStr">
        <is>
          <t>2026-11-04T10:06:00.000Z</t>
        </is>
      </c>
      <c r="D3" s="40" t="inlineStr">
        <is>
          <t>Luis Ortega</t>
        </is>
      </c>
      <c r="E3" s="40" t="inlineStr">
        <is>
          <t>luis@example.com</t>
        </is>
      </c>
      <c r="F3" s="40" t="inlineStr"/>
      <c r="G3" s="40" t="inlineStr">
        <is>
          <t>Box of 6 cinnamon rolls</t>
        </is>
      </c>
      <c r="H3" s="40" t="inlineStr">
        <is>
          <t>Pecan</t>
        </is>
      </c>
      <c r="I3" s="40" t="inlineStr">
        <is>
          <t>1</t>
        </is>
      </c>
      <c r="J3" s="40" t="inlineStr">
        <is>
          <t>18.00</t>
        </is>
      </c>
      <c r="K3" s="40" t="inlineStr">
        <is>
          <t>23.00</t>
        </is>
      </c>
      <c r="L3" s="40" t="inlineStr">
        <is>
          <t>Please deliver it</t>
        </is>
      </c>
      <c r="M3" s="40" t="inlineStr">
        <is>
          <t>12 Example Street, Springfield</t>
        </is>
      </c>
      <c r="N3" s="40" t="inlineStr"/>
      <c r="O3" s="40" t="inlineStr">
        <is>
          <t>Paid</t>
        </is>
      </c>
      <c r="P3" s="40" t="inlineStr">
        <is>
          <t>23.00</t>
        </is>
      </c>
      <c r="Q3" s="40" t="inlineStr">
        <is>
          <t>USD</t>
        </is>
      </c>
      <c r="R3" s="40" t="inlineStr">
        <is>
          <t>0.00</t>
        </is>
      </c>
      <c r="S3" s="40" t="inlineStr">
        <is>
          <t>2026-11-04T10:21:00.000Z</t>
        </is>
      </c>
      <c r="T3" s="40" t="inlineStr">
        <is>
          <t>pi_example02</t>
        </is>
      </c>
      <c r="U3" s="40" t="n">
        <v>1</v>
      </c>
      <c r="AA3" s="41" t="n"/>
      <c r="AB3" s="18" t="n"/>
      <c r="AC3" s="18" t="n"/>
      <c r="AD3" s="18" t="n"/>
      <c r="AE3" s="41" t="n"/>
      <c r="AF3" s="42">
        <f>IFERROR(TRIM(INDEX($A3:$Z3,MATCH(Lists!$J$2,$A$1:$Z$1,0))&amp;""),"")</f>
        <v/>
      </c>
      <c r="AG3" s="42">
        <f>IFERROR(TRIM(INDEX($A3:$Z3,MATCH(Lists!$J$3,$A$1:$Z$1,0))&amp;""),"")</f>
        <v/>
      </c>
      <c r="AH3" s="42">
        <f>IFERROR(TRIM(INDEX($A3:$Z3,MATCH(Lists!$J$4,$A$1:$Z$1,0))&amp;""),"")</f>
        <v/>
      </c>
      <c r="AI3" s="42">
        <f>IF(AND(AF3&lt;&gt;"",UPPER(TRIM(AB3))&lt;&gt;"Y"),1,0)</f>
        <v/>
      </c>
      <c r="AJ3" s="42">
        <f>IF(AI3=1,IFERROR(VALUE(IFERROR(TRIM(INDEX($A3:$Z3,MATCH(Lists!$J$5,$A$1:$Z$1,0))&amp;""),"")),0),0)</f>
        <v/>
      </c>
      <c r="AK3" s="42">
        <f>IFERROR(TRIM(INDEX($A3:$Z3,MATCH(Lists!$J$8,$A$1:$Z$1,0))&amp;""),"")</f>
        <v/>
      </c>
      <c r="AL3" s="42">
        <f>IF(AI3=0,0,IF(AK3="",1,IF(IFERROR(INDEX(Lists!$B$2:$B$9,MATCH(AK3,Lists!$A$2:$A$9,0)),"N")="Y",1,0)))</f>
        <v/>
      </c>
      <c r="AM3" s="42">
        <f>AL3*AJ3</f>
        <v/>
      </c>
      <c r="AN3" s="42">
        <f>IF(AI3=0,0,IF(IFERROR(INDEX(Lists!$C$2:$C$9,MATCH(AK3,Lists!$A$2:$A$9,0)),"N")="Y",1,0))</f>
        <v/>
      </c>
      <c r="AO3" s="42">
        <f>AN3*AJ3</f>
        <v/>
      </c>
      <c r="AP3" s="42">
        <f>IFERROR(VALUE(IFERROR(TRIM(INDEX($A3:$Z3,MATCH(Lists!$J$9,$A$1:$Z$1,0))&amp;""),"")),0)</f>
        <v/>
      </c>
      <c r="AQ3" s="42">
        <f>IFERROR(VALUE(IFERROR(TRIM(INDEX($A3:$Z3,MATCH(Lists!$J$11,$A$1:$Z$1,0))&amp;""),"")),0)</f>
        <v/>
      </c>
      <c r="AR3" s="42">
        <f>IF(IFERROR(INDEX(Lists!$C$2:$C$9,MATCH(AK3,Lists!$A$2:$A$9,0)),"N")="Y",AP3-AQ3,0)</f>
        <v/>
      </c>
      <c r="AS3" s="42">
        <f>UPPER(IFERROR(TRIM(INDEX($A3:$Z3,MATCH(Lists!$J$10,$A$1:$Z$1,0))&amp;""),""))</f>
        <v/>
      </c>
      <c r="AT3" s="42">
        <f>IF(LEN(AS3)&gt;0,ROW(),"")</f>
        <v/>
      </c>
      <c r="AU3" s="42">
        <f>IFERROR(TRIM(INDEX($A3:$Z3,MATCH(Lists!$J$6,$A$1:$Z$1,0))&amp;""),"")</f>
        <v/>
      </c>
      <c r="AV3" s="42">
        <f>IFERROR(TRIM(INDEX($A3:$Z3,MATCH(Lists!$J$7,$A$1:$Z$1,0))&amp;""),"")</f>
        <v/>
      </c>
      <c r="AW3" s="42">
        <f>IF(AND(AL3=1,UPPER(TRIM(AC3))="Y"),1,0)</f>
        <v/>
      </c>
      <c r="AX3" s="42">
        <f>IF(AL3=1,AF3,"")</f>
        <v/>
      </c>
      <c r="AY3" s="42">
        <f>IF(AX3="","",SUMPRODUCT(($AX$2:$AX$501&lt;&gt;"")*($AX$2:$AX$501&lt;AX3))+SUMPRODUCT(($AX$2:AX3=AX3)*1))</f>
        <v/>
      </c>
    </row>
    <row r="4">
      <c r="A4" s="40" t="inlineStr">
        <is>
          <t>EXAMPLE-03 (delete me)</t>
        </is>
      </c>
      <c r="B4" s="40" t="inlineStr">
        <is>
          <t>2026-11-05T10:12:00.000Z</t>
        </is>
      </c>
      <c r="C4" s="40" t="inlineStr">
        <is>
          <t>2026-11-05T10:07:00.000Z</t>
        </is>
      </c>
      <c r="D4" s="40" t="inlineStr">
        <is>
          <t>Priya Raman</t>
        </is>
      </c>
      <c r="E4" s="40" t="inlineStr">
        <is>
          <t>priya@example.com</t>
        </is>
      </c>
      <c r="F4" s="40" t="inlineStr"/>
      <c r="G4" s="40" t="inlineStr">
        <is>
          <t>Sourdough loaf</t>
        </is>
      </c>
      <c r="H4" s="40" t="inlineStr">
        <is>
          <t>Plain</t>
        </is>
      </c>
      <c r="I4" s="40" t="inlineStr">
        <is>
          <t>4</t>
        </is>
      </c>
      <c r="J4" s="40" t="inlineStr">
        <is>
          <t>8.00</t>
        </is>
      </c>
      <c r="K4" s="40" t="inlineStr">
        <is>
          <t>32.00</t>
        </is>
      </c>
      <c r="L4" s="40" t="inlineStr">
        <is>
          <t>I'll pick it up</t>
        </is>
      </c>
      <c r="M4" s="40" t="inlineStr"/>
      <c r="N4" s="40" t="inlineStr"/>
      <c r="O4" s="40" t="inlineStr">
        <is>
          <t>Paid</t>
        </is>
      </c>
      <c r="P4" s="40" t="inlineStr">
        <is>
          <t>32.00</t>
        </is>
      </c>
      <c r="Q4" s="40" t="inlineStr">
        <is>
          <t>USD</t>
        </is>
      </c>
      <c r="R4" s="40" t="inlineStr">
        <is>
          <t>0.00</t>
        </is>
      </c>
      <c r="S4" s="40" t="inlineStr">
        <is>
          <t>2026-11-05T10:22:00.000Z</t>
        </is>
      </c>
      <c r="T4" s="40" t="inlineStr">
        <is>
          <t>pi_example03</t>
        </is>
      </c>
      <c r="U4" s="40" t="n">
        <v>1</v>
      </c>
      <c r="AA4" s="41" t="n"/>
      <c r="AB4" s="18" t="n"/>
      <c r="AC4" s="18" t="inlineStr">
        <is>
          <t>Y</t>
        </is>
      </c>
      <c r="AD4" s="18" t="n"/>
      <c r="AE4" s="41" t="n"/>
      <c r="AF4" s="42">
        <f>IFERROR(TRIM(INDEX($A4:$Z4,MATCH(Lists!$J$2,$A$1:$Z$1,0))&amp;""),"")</f>
        <v/>
      </c>
      <c r="AG4" s="42">
        <f>IFERROR(TRIM(INDEX($A4:$Z4,MATCH(Lists!$J$3,$A$1:$Z$1,0))&amp;""),"")</f>
        <v/>
      </c>
      <c r="AH4" s="42">
        <f>IFERROR(TRIM(INDEX($A4:$Z4,MATCH(Lists!$J$4,$A$1:$Z$1,0))&amp;""),"")</f>
        <v/>
      </c>
      <c r="AI4" s="42">
        <f>IF(AND(AF4&lt;&gt;"",UPPER(TRIM(AB4))&lt;&gt;"Y"),1,0)</f>
        <v/>
      </c>
      <c r="AJ4" s="42">
        <f>IF(AI4=1,IFERROR(VALUE(IFERROR(TRIM(INDEX($A4:$Z4,MATCH(Lists!$J$5,$A$1:$Z$1,0))&amp;""),"")),0),0)</f>
        <v/>
      </c>
      <c r="AK4" s="42">
        <f>IFERROR(TRIM(INDEX($A4:$Z4,MATCH(Lists!$J$8,$A$1:$Z$1,0))&amp;""),"")</f>
        <v/>
      </c>
      <c r="AL4" s="42">
        <f>IF(AI4=0,0,IF(AK4="",1,IF(IFERROR(INDEX(Lists!$B$2:$B$9,MATCH(AK4,Lists!$A$2:$A$9,0)),"N")="Y",1,0)))</f>
        <v/>
      </c>
      <c r="AM4" s="42">
        <f>AL4*AJ4</f>
        <v/>
      </c>
      <c r="AN4" s="42">
        <f>IF(AI4=0,0,IF(IFERROR(INDEX(Lists!$C$2:$C$9,MATCH(AK4,Lists!$A$2:$A$9,0)),"N")="Y",1,0))</f>
        <v/>
      </c>
      <c r="AO4" s="42">
        <f>AN4*AJ4</f>
        <v/>
      </c>
      <c r="AP4" s="42">
        <f>IFERROR(VALUE(IFERROR(TRIM(INDEX($A4:$Z4,MATCH(Lists!$J$9,$A$1:$Z$1,0))&amp;""),"")),0)</f>
        <v/>
      </c>
      <c r="AQ4" s="42">
        <f>IFERROR(VALUE(IFERROR(TRIM(INDEX($A4:$Z4,MATCH(Lists!$J$11,$A$1:$Z$1,0))&amp;""),"")),0)</f>
        <v/>
      </c>
      <c r="AR4" s="42">
        <f>IF(IFERROR(INDEX(Lists!$C$2:$C$9,MATCH(AK4,Lists!$A$2:$A$9,0)),"N")="Y",AP4-AQ4,0)</f>
        <v/>
      </c>
      <c r="AS4" s="42">
        <f>UPPER(IFERROR(TRIM(INDEX($A4:$Z4,MATCH(Lists!$J$10,$A$1:$Z$1,0))&amp;""),""))</f>
        <v/>
      </c>
      <c r="AT4" s="42">
        <f>IF(LEN(AS4)&gt;0,ROW(),"")</f>
        <v/>
      </c>
      <c r="AU4" s="42">
        <f>IFERROR(TRIM(INDEX($A4:$Z4,MATCH(Lists!$J$6,$A$1:$Z$1,0))&amp;""),"")</f>
        <v/>
      </c>
      <c r="AV4" s="42">
        <f>IFERROR(TRIM(INDEX($A4:$Z4,MATCH(Lists!$J$7,$A$1:$Z$1,0))&amp;""),"")</f>
        <v/>
      </c>
      <c r="AW4" s="42">
        <f>IF(AND(AL4=1,UPPER(TRIM(AC4))="Y"),1,0)</f>
        <v/>
      </c>
      <c r="AX4" s="42">
        <f>IF(AL4=1,AF4,"")</f>
        <v/>
      </c>
      <c r="AY4" s="42">
        <f>IF(AX4="","",SUMPRODUCT(($AX$2:$AX$501&lt;&gt;"")*($AX$2:$AX$501&lt;AX4))+SUMPRODUCT(($AX$2:AX4=AX4)*1))</f>
        <v/>
      </c>
    </row>
    <row r="5">
      <c r="A5" s="40" t="inlineStr">
        <is>
          <t>EXAMPLE-04 (delete me)</t>
        </is>
      </c>
      <c r="B5" s="40" t="inlineStr">
        <is>
          <t>2026-11-06T10:13:00.000Z</t>
        </is>
      </c>
      <c r="C5" s="40" t="inlineStr">
        <is>
          <t>2026-11-06T10:08:00.000Z</t>
        </is>
      </c>
      <c r="D5" s="40" t="inlineStr">
        <is>
          <t>Tom Becker</t>
        </is>
      </c>
      <c r="E5" s="40" t="inlineStr">
        <is>
          <t>tom@example.com</t>
        </is>
      </c>
      <c r="F5" s="40" t="inlineStr"/>
      <c r="G5" s="40" t="inlineStr">
        <is>
          <t>Sourdough loaf</t>
        </is>
      </c>
      <c r="H5" s="40" t="inlineStr">
        <is>
          <t>Plain</t>
        </is>
      </c>
      <c r="I5" s="40" t="inlineStr">
        <is>
          <t>1</t>
        </is>
      </c>
      <c r="J5" s="40" t="inlineStr">
        <is>
          <t>8.00</t>
        </is>
      </c>
      <c r="K5" s="40" t="inlineStr">
        <is>
          <t>8.00</t>
        </is>
      </c>
      <c r="L5" s="40" t="inlineStr">
        <is>
          <t>I'll pick it up</t>
        </is>
      </c>
      <c r="M5" s="40" t="inlineStr"/>
      <c r="N5" s="40" t="inlineStr"/>
      <c r="O5" s="40" t="inlineStr">
        <is>
          <t>Awaiting payment</t>
        </is>
      </c>
      <c r="P5" s="40" t="inlineStr">
        <is>
          <t>8.00</t>
        </is>
      </c>
      <c r="Q5" s="40" t="inlineStr">
        <is>
          <t>USD</t>
        </is>
      </c>
      <c r="R5" s="40" t="inlineStr">
        <is>
          <t>0.00</t>
        </is>
      </c>
      <c r="S5" s="40" t="inlineStr"/>
      <c r="T5" s="40" t="inlineStr"/>
      <c r="U5" s="40" t="n">
        <v>1</v>
      </c>
      <c r="AA5" s="41" t="n"/>
      <c r="AB5" s="18" t="n"/>
      <c r="AC5" s="18" t="n"/>
      <c r="AD5" s="18" t="n"/>
      <c r="AE5" s="41" t="n"/>
      <c r="AF5" s="42">
        <f>IFERROR(TRIM(INDEX($A5:$Z5,MATCH(Lists!$J$2,$A$1:$Z$1,0))&amp;""),"")</f>
        <v/>
      </c>
      <c r="AG5" s="42">
        <f>IFERROR(TRIM(INDEX($A5:$Z5,MATCH(Lists!$J$3,$A$1:$Z$1,0))&amp;""),"")</f>
        <v/>
      </c>
      <c r="AH5" s="42">
        <f>IFERROR(TRIM(INDEX($A5:$Z5,MATCH(Lists!$J$4,$A$1:$Z$1,0))&amp;""),"")</f>
        <v/>
      </c>
      <c r="AI5" s="42">
        <f>IF(AND(AF5&lt;&gt;"",UPPER(TRIM(AB5))&lt;&gt;"Y"),1,0)</f>
        <v/>
      </c>
      <c r="AJ5" s="42">
        <f>IF(AI5=1,IFERROR(VALUE(IFERROR(TRIM(INDEX($A5:$Z5,MATCH(Lists!$J$5,$A$1:$Z$1,0))&amp;""),"")),0),0)</f>
        <v/>
      </c>
      <c r="AK5" s="42">
        <f>IFERROR(TRIM(INDEX($A5:$Z5,MATCH(Lists!$J$8,$A$1:$Z$1,0))&amp;""),"")</f>
        <v/>
      </c>
      <c r="AL5" s="42">
        <f>IF(AI5=0,0,IF(AK5="",1,IF(IFERROR(INDEX(Lists!$B$2:$B$9,MATCH(AK5,Lists!$A$2:$A$9,0)),"N")="Y",1,0)))</f>
        <v/>
      </c>
      <c r="AM5" s="42">
        <f>AL5*AJ5</f>
        <v/>
      </c>
      <c r="AN5" s="42">
        <f>IF(AI5=0,0,IF(IFERROR(INDEX(Lists!$C$2:$C$9,MATCH(AK5,Lists!$A$2:$A$9,0)),"N")="Y",1,0))</f>
        <v/>
      </c>
      <c r="AO5" s="42">
        <f>AN5*AJ5</f>
        <v/>
      </c>
      <c r="AP5" s="42">
        <f>IFERROR(VALUE(IFERROR(TRIM(INDEX($A5:$Z5,MATCH(Lists!$J$9,$A$1:$Z$1,0))&amp;""),"")),0)</f>
        <v/>
      </c>
      <c r="AQ5" s="42">
        <f>IFERROR(VALUE(IFERROR(TRIM(INDEX($A5:$Z5,MATCH(Lists!$J$11,$A$1:$Z$1,0))&amp;""),"")),0)</f>
        <v/>
      </c>
      <c r="AR5" s="42">
        <f>IF(IFERROR(INDEX(Lists!$C$2:$C$9,MATCH(AK5,Lists!$A$2:$A$9,0)),"N")="Y",AP5-AQ5,0)</f>
        <v/>
      </c>
      <c r="AS5" s="42">
        <f>UPPER(IFERROR(TRIM(INDEX($A5:$Z5,MATCH(Lists!$J$10,$A$1:$Z$1,0))&amp;""),""))</f>
        <v/>
      </c>
      <c r="AT5" s="42">
        <f>IF(LEN(AS5)&gt;0,ROW(),"")</f>
        <v/>
      </c>
      <c r="AU5" s="42">
        <f>IFERROR(TRIM(INDEX($A5:$Z5,MATCH(Lists!$J$6,$A$1:$Z$1,0))&amp;""),"")</f>
        <v/>
      </c>
      <c r="AV5" s="42">
        <f>IFERROR(TRIM(INDEX($A5:$Z5,MATCH(Lists!$J$7,$A$1:$Z$1,0))&amp;""),"")</f>
        <v/>
      </c>
      <c r="AW5" s="42">
        <f>IF(AND(AL5=1,UPPER(TRIM(AC5))="Y"),1,0)</f>
        <v/>
      </c>
      <c r="AX5" s="42">
        <f>IF(AL5=1,AF5,"")</f>
        <v/>
      </c>
      <c r="AY5" s="42">
        <f>IF(AX5="","",SUMPRODUCT(($AX$2:$AX$501&lt;&gt;"")*($AX$2:$AX$501&lt;AX5))+SUMPRODUCT(($AX$2:AX5=AX5)*1))</f>
        <v/>
      </c>
    </row>
    <row r="6">
      <c r="A6" s="40" t="inlineStr">
        <is>
          <t>EXAMPLE-05 (delete me)</t>
        </is>
      </c>
      <c r="B6" s="40" t="inlineStr">
        <is>
          <t>2026-11-07T10:14:00.000Z</t>
        </is>
      </c>
      <c r="C6" s="40" t="inlineStr">
        <is>
          <t>2026-11-07T10:09:00.000Z</t>
        </is>
      </c>
      <c r="D6" s="40" t="inlineStr">
        <is>
          <t>Aisha Khan</t>
        </is>
      </c>
      <c r="E6" s="40" t="inlineStr">
        <is>
          <t>aisha@example.com</t>
        </is>
      </c>
      <c r="F6" s="40" t="inlineStr"/>
      <c r="G6" s="40" t="inlineStr">
        <is>
          <t>Box of 6 cinnamon rolls</t>
        </is>
      </c>
      <c r="H6" s="40" t="inlineStr">
        <is>
          <t>Classic</t>
        </is>
      </c>
      <c r="I6" s="40" t="inlineStr">
        <is>
          <t>2</t>
        </is>
      </c>
      <c r="J6" s="40" t="inlineStr">
        <is>
          <t>18.00</t>
        </is>
      </c>
      <c r="K6" s="40" t="inlineStr">
        <is>
          <t>36.00</t>
        </is>
      </c>
      <c r="L6" s="40" t="inlineStr">
        <is>
          <t>I'll pick it up</t>
        </is>
      </c>
      <c r="M6" s="40" t="inlineStr"/>
      <c r="N6" s="40" t="inlineStr"/>
      <c r="O6" s="40" t="inlineStr">
        <is>
          <t>Paid</t>
        </is>
      </c>
      <c r="P6" s="40" t="inlineStr">
        <is>
          <t>36.00</t>
        </is>
      </c>
      <c r="Q6" s="40" t="inlineStr">
        <is>
          <t>USD</t>
        </is>
      </c>
      <c r="R6" s="40" t="inlineStr">
        <is>
          <t>0.00</t>
        </is>
      </c>
      <c r="S6" s="40" t="inlineStr">
        <is>
          <t>2026-11-07T10:24:00.000Z</t>
        </is>
      </c>
      <c r="T6" s="40" t="inlineStr">
        <is>
          <t>pi_example05</t>
        </is>
      </c>
      <c r="U6" s="40" t="n">
        <v>1</v>
      </c>
      <c r="AA6" s="41" t="n"/>
      <c r="AB6" s="18" t="n"/>
      <c r="AC6" s="18" t="n"/>
      <c r="AD6" s="18" t="n"/>
      <c r="AE6" s="41" t="n"/>
      <c r="AF6" s="42">
        <f>IFERROR(TRIM(INDEX($A6:$Z6,MATCH(Lists!$J$2,$A$1:$Z$1,0))&amp;""),"")</f>
        <v/>
      </c>
      <c r="AG6" s="42">
        <f>IFERROR(TRIM(INDEX($A6:$Z6,MATCH(Lists!$J$3,$A$1:$Z$1,0))&amp;""),"")</f>
        <v/>
      </c>
      <c r="AH6" s="42">
        <f>IFERROR(TRIM(INDEX($A6:$Z6,MATCH(Lists!$J$4,$A$1:$Z$1,0))&amp;""),"")</f>
        <v/>
      </c>
      <c r="AI6" s="42">
        <f>IF(AND(AF6&lt;&gt;"",UPPER(TRIM(AB6))&lt;&gt;"Y"),1,0)</f>
        <v/>
      </c>
      <c r="AJ6" s="42">
        <f>IF(AI6=1,IFERROR(VALUE(IFERROR(TRIM(INDEX($A6:$Z6,MATCH(Lists!$J$5,$A$1:$Z$1,0))&amp;""),"")),0),0)</f>
        <v/>
      </c>
      <c r="AK6" s="42">
        <f>IFERROR(TRIM(INDEX($A6:$Z6,MATCH(Lists!$J$8,$A$1:$Z$1,0))&amp;""),"")</f>
        <v/>
      </c>
      <c r="AL6" s="42">
        <f>IF(AI6=0,0,IF(AK6="",1,IF(IFERROR(INDEX(Lists!$B$2:$B$9,MATCH(AK6,Lists!$A$2:$A$9,0)),"N")="Y",1,0)))</f>
        <v/>
      </c>
      <c r="AM6" s="42">
        <f>AL6*AJ6</f>
        <v/>
      </c>
      <c r="AN6" s="42">
        <f>IF(AI6=0,0,IF(IFERROR(INDEX(Lists!$C$2:$C$9,MATCH(AK6,Lists!$A$2:$A$9,0)),"N")="Y",1,0))</f>
        <v/>
      </c>
      <c r="AO6" s="42">
        <f>AN6*AJ6</f>
        <v/>
      </c>
      <c r="AP6" s="42">
        <f>IFERROR(VALUE(IFERROR(TRIM(INDEX($A6:$Z6,MATCH(Lists!$J$9,$A$1:$Z$1,0))&amp;""),"")),0)</f>
        <v/>
      </c>
      <c r="AQ6" s="42">
        <f>IFERROR(VALUE(IFERROR(TRIM(INDEX($A6:$Z6,MATCH(Lists!$J$11,$A$1:$Z$1,0))&amp;""),"")),0)</f>
        <v/>
      </c>
      <c r="AR6" s="42">
        <f>IF(IFERROR(INDEX(Lists!$C$2:$C$9,MATCH(AK6,Lists!$A$2:$A$9,0)),"N")="Y",AP6-AQ6,0)</f>
        <v/>
      </c>
      <c r="AS6" s="42">
        <f>UPPER(IFERROR(TRIM(INDEX($A6:$Z6,MATCH(Lists!$J$10,$A$1:$Z$1,0))&amp;""),""))</f>
        <v/>
      </c>
      <c r="AT6" s="42">
        <f>IF(LEN(AS6)&gt;0,ROW(),"")</f>
        <v/>
      </c>
      <c r="AU6" s="42">
        <f>IFERROR(TRIM(INDEX($A6:$Z6,MATCH(Lists!$J$6,$A$1:$Z$1,0))&amp;""),"")</f>
        <v/>
      </c>
      <c r="AV6" s="42">
        <f>IFERROR(TRIM(INDEX($A6:$Z6,MATCH(Lists!$J$7,$A$1:$Z$1,0))&amp;""),"")</f>
        <v/>
      </c>
      <c r="AW6" s="42">
        <f>IF(AND(AL6=1,UPPER(TRIM(AC6))="Y"),1,0)</f>
        <v/>
      </c>
      <c r="AX6" s="42">
        <f>IF(AL6=1,AF6,"")</f>
        <v/>
      </c>
      <c r="AY6" s="42">
        <f>IF(AX6="","",SUMPRODUCT(($AX$2:$AX$501&lt;&gt;"")*($AX$2:$AX$501&lt;AX6))+SUMPRODUCT(($AX$2:AX6=AX6)*1))</f>
        <v/>
      </c>
    </row>
    <row r="7">
      <c r="A7" s="40" t="inlineStr">
        <is>
          <t>EXAMPLE-06 (delete me)</t>
        </is>
      </c>
      <c r="B7" s="40" t="inlineStr">
        <is>
          <t>2026-11-08T10:15:00.000Z</t>
        </is>
      </c>
      <c r="C7" s="40" t="inlineStr">
        <is>
          <t>2026-11-08T10:10:00.000Z</t>
        </is>
      </c>
      <c r="D7" s="40" t="inlineStr">
        <is>
          <t>Jon Larsen</t>
        </is>
      </c>
      <c r="E7" s="40" t="inlineStr">
        <is>
          <t>jon@example.com</t>
        </is>
      </c>
      <c r="F7" s="40" t="inlineStr"/>
      <c r="G7" s="40" t="inlineStr">
        <is>
          <t>Sourdough loaf</t>
        </is>
      </c>
      <c r="H7" s="40" t="inlineStr">
        <is>
          <t>Seeded</t>
        </is>
      </c>
      <c r="I7" s="40" t="inlineStr">
        <is>
          <t>3</t>
        </is>
      </c>
      <c r="J7" s="40" t="inlineStr">
        <is>
          <t>8.00</t>
        </is>
      </c>
      <c r="K7" s="40" t="inlineStr">
        <is>
          <t>29.00</t>
        </is>
      </c>
      <c r="L7" s="40" t="inlineStr">
        <is>
          <t>Please deliver it</t>
        </is>
      </c>
      <c r="M7" s="40" t="inlineStr">
        <is>
          <t>12 Example Street, Springfield</t>
        </is>
      </c>
      <c r="N7" s="40" t="inlineStr"/>
      <c r="O7" s="40" t="inlineStr">
        <is>
          <t>Partially refunded</t>
        </is>
      </c>
      <c r="P7" s="40" t="inlineStr">
        <is>
          <t>29.00</t>
        </is>
      </c>
      <c r="Q7" s="40" t="inlineStr">
        <is>
          <t>USD</t>
        </is>
      </c>
      <c r="R7" s="40" t="inlineStr">
        <is>
          <t>8.00</t>
        </is>
      </c>
      <c r="S7" s="40" t="inlineStr">
        <is>
          <t>2026-11-08T10:25:00.000Z</t>
        </is>
      </c>
      <c r="T7" s="40" t="inlineStr">
        <is>
          <t>pi_example06</t>
        </is>
      </c>
      <c r="U7" s="40" t="n">
        <v>1</v>
      </c>
      <c r="AA7" s="41" t="n"/>
      <c r="AB7" s="18" t="n"/>
      <c r="AC7" s="18" t="n"/>
      <c r="AD7" s="18" t="n"/>
      <c r="AE7" s="41" t="n"/>
      <c r="AF7" s="42">
        <f>IFERROR(TRIM(INDEX($A7:$Z7,MATCH(Lists!$J$2,$A$1:$Z$1,0))&amp;""),"")</f>
        <v/>
      </c>
      <c r="AG7" s="42">
        <f>IFERROR(TRIM(INDEX($A7:$Z7,MATCH(Lists!$J$3,$A$1:$Z$1,0))&amp;""),"")</f>
        <v/>
      </c>
      <c r="AH7" s="42">
        <f>IFERROR(TRIM(INDEX($A7:$Z7,MATCH(Lists!$J$4,$A$1:$Z$1,0))&amp;""),"")</f>
        <v/>
      </c>
      <c r="AI7" s="42">
        <f>IF(AND(AF7&lt;&gt;"",UPPER(TRIM(AB7))&lt;&gt;"Y"),1,0)</f>
        <v/>
      </c>
      <c r="AJ7" s="42">
        <f>IF(AI7=1,IFERROR(VALUE(IFERROR(TRIM(INDEX($A7:$Z7,MATCH(Lists!$J$5,$A$1:$Z$1,0))&amp;""),"")),0),0)</f>
        <v/>
      </c>
      <c r="AK7" s="42">
        <f>IFERROR(TRIM(INDEX($A7:$Z7,MATCH(Lists!$J$8,$A$1:$Z$1,0))&amp;""),"")</f>
        <v/>
      </c>
      <c r="AL7" s="42">
        <f>IF(AI7=0,0,IF(AK7="",1,IF(IFERROR(INDEX(Lists!$B$2:$B$9,MATCH(AK7,Lists!$A$2:$A$9,0)),"N")="Y",1,0)))</f>
        <v/>
      </c>
      <c r="AM7" s="42">
        <f>AL7*AJ7</f>
        <v/>
      </c>
      <c r="AN7" s="42">
        <f>IF(AI7=0,0,IF(IFERROR(INDEX(Lists!$C$2:$C$9,MATCH(AK7,Lists!$A$2:$A$9,0)),"N")="Y",1,0))</f>
        <v/>
      </c>
      <c r="AO7" s="42">
        <f>AN7*AJ7</f>
        <v/>
      </c>
      <c r="AP7" s="42">
        <f>IFERROR(VALUE(IFERROR(TRIM(INDEX($A7:$Z7,MATCH(Lists!$J$9,$A$1:$Z$1,0))&amp;""),"")),0)</f>
        <v/>
      </c>
      <c r="AQ7" s="42">
        <f>IFERROR(VALUE(IFERROR(TRIM(INDEX($A7:$Z7,MATCH(Lists!$J$11,$A$1:$Z$1,0))&amp;""),"")),0)</f>
        <v/>
      </c>
      <c r="AR7" s="42">
        <f>IF(IFERROR(INDEX(Lists!$C$2:$C$9,MATCH(AK7,Lists!$A$2:$A$9,0)),"N")="Y",AP7-AQ7,0)</f>
        <v/>
      </c>
      <c r="AS7" s="42">
        <f>UPPER(IFERROR(TRIM(INDEX($A7:$Z7,MATCH(Lists!$J$10,$A$1:$Z$1,0))&amp;""),""))</f>
        <v/>
      </c>
      <c r="AT7" s="42">
        <f>IF(LEN(AS7)&gt;0,ROW(),"")</f>
        <v/>
      </c>
      <c r="AU7" s="42">
        <f>IFERROR(TRIM(INDEX($A7:$Z7,MATCH(Lists!$J$6,$A$1:$Z$1,0))&amp;""),"")</f>
        <v/>
      </c>
      <c r="AV7" s="42">
        <f>IFERROR(TRIM(INDEX($A7:$Z7,MATCH(Lists!$J$7,$A$1:$Z$1,0))&amp;""),"")</f>
        <v/>
      </c>
      <c r="AW7" s="42">
        <f>IF(AND(AL7=1,UPPER(TRIM(AC7))="Y"),1,0)</f>
        <v/>
      </c>
      <c r="AX7" s="42">
        <f>IF(AL7=1,AF7,"")</f>
        <v/>
      </c>
      <c r="AY7" s="42">
        <f>IF(AX7="","",SUMPRODUCT(($AX$2:$AX$501&lt;&gt;"")*($AX$2:$AX$501&lt;AX7))+SUMPRODUCT(($AX$2:AX7=AX7)*1))</f>
        <v/>
      </c>
    </row>
    <row r="8">
      <c r="A8" s="40" t="inlineStr">
        <is>
          <t>EXAMPLE-07 (delete me)</t>
        </is>
      </c>
      <c r="B8" s="40" t="inlineStr">
        <is>
          <t>2026-11-09T10:16:00.000Z</t>
        </is>
      </c>
      <c r="C8" s="40" t="inlineStr">
        <is>
          <t>2026-11-09T10:11:00.000Z</t>
        </is>
      </c>
      <c r="D8" s="40" t="inlineStr">
        <is>
          <t>Zara Ali</t>
        </is>
      </c>
      <c r="E8" s="40" t="inlineStr">
        <is>
          <t>zara@example.com</t>
        </is>
      </c>
      <c r="F8" s="40" t="inlineStr"/>
      <c r="G8" s="40" t="inlineStr">
        <is>
          <t>Box of 6 cinnamon rolls</t>
        </is>
      </c>
      <c r="H8" s="40" t="inlineStr">
        <is>
          <t>Classic</t>
        </is>
      </c>
      <c r="I8" s="40" t="inlineStr">
        <is>
          <t>1</t>
        </is>
      </c>
      <c r="J8" s="40" t="inlineStr">
        <is>
          <t>18.00</t>
        </is>
      </c>
      <c r="K8" s="40" t="inlineStr">
        <is>
          <t>18.00</t>
        </is>
      </c>
      <c r="L8" s="40" t="inlineStr">
        <is>
          <t>I'll pick it up</t>
        </is>
      </c>
      <c r="M8" s="40" t="inlineStr"/>
      <c r="N8" s="40" t="inlineStr"/>
      <c r="O8" s="40" t="inlineStr">
        <is>
          <t>Refunded</t>
        </is>
      </c>
      <c r="P8" s="40" t="inlineStr">
        <is>
          <t>18.00</t>
        </is>
      </c>
      <c r="Q8" s="40" t="inlineStr">
        <is>
          <t>USD</t>
        </is>
      </c>
      <c r="R8" s="40" t="inlineStr">
        <is>
          <t>18.00</t>
        </is>
      </c>
      <c r="S8" s="40" t="inlineStr">
        <is>
          <t>2026-11-09T10:26:00.000Z</t>
        </is>
      </c>
      <c r="T8" s="40" t="inlineStr">
        <is>
          <t>pi_example07</t>
        </is>
      </c>
      <c r="U8" s="40" t="n">
        <v>1</v>
      </c>
      <c r="AA8" s="41" t="n"/>
      <c r="AB8" s="18" t="inlineStr">
        <is>
          <t>Y</t>
        </is>
      </c>
      <c r="AC8" s="18" t="n"/>
      <c r="AD8" s="18" t="n"/>
      <c r="AE8" s="41" t="n"/>
      <c r="AF8" s="42">
        <f>IFERROR(TRIM(INDEX($A8:$Z8,MATCH(Lists!$J$2,$A$1:$Z$1,0))&amp;""),"")</f>
        <v/>
      </c>
      <c r="AG8" s="42">
        <f>IFERROR(TRIM(INDEX($A8:$Z8,MATCH(Lists!$J$3,$A$1:$Z$1,0))&amp;""),"")</f>
        <v/>
      </c>
      <c r="AH8" s="42">
        <f>IFERROR(TRIM(INDEX($A8:$Z8,MATCH(Lists!$J$4,$A$1:$Z$1,0))&amp;""),"")</f>
        <v/>
      </c>
      <c r="AI8" s="42">
        <f>IF(AND(AF8&lt;&gt;"",UPPER(TRIM(AB8))&lt;&gt;"Y"),1,0)</f>
        <v/>
      </c>
      <c r="AJ8" s="42">
        <f>IF(AI8=1,IFERROR(VALUE(IFERROR(TRIM(INDEX($A8:$Z8,MATCH(Lists!$J$5,$A$1:$Z$1,0))&amp;""),"")),0),0)</f>
        <v/>
      </c>
      <c r="AK8" s="42">
        <f>IFERROR(TRIM(INDEX($A8:$Z8,MATCH(Lists!$J$8,$A$1:$Z$1,0))&amp;""),"")</f>
        <v/>
      </c>
      <c r="AL8" s="42">
        <f>IF(AI8=0,0,IF(AK8="",1,IF(IFERROR(INDEX(Lists!$B$2:$B$9,MATCH(AK8,Lists!$A$2:$A$9,0)),"N")="Y",1,0)))</f>
        <v/>
      </c>
      <c r="AM8" s="42">
        <f>AL8*AJ8</f>
        <v/>
      </c>
      <c r="AN8" s="42">
        <f>IF(AI8=0,0,IF(IFERROR(INDEX(Lists!$C$2:$C$9,MATCH(AK8,Lists!$A$2:$A$9,0)),"N")="Y",1,0))</f>
        <v/>
      </c>
      <c r="AO8" s="42">
        <f>AN8*AJ8</f>
        <v/>
      </c>
      <c r="AP8" s="42">
        <f>IFERROR(VALUE(IFERROR(TRIM(INDEX($A8:$Z8,MATCH(Lists!$J$9,$A$1:$Z$1,0))&amp;""),"")),0)</f>
        <v/>
      </c>
      <c r="AQ8" s="42">
        <f>IFERROR(VALUE(IFERROR(TRIM(INDEX($A8:$Z8,MATCH(Lists!$J$11,$A$1:$Z$1,0))&amp;""),"")),0)</f>
        <v/>
      </c>
      <c r="AR8" s="42">
        <f>IF(IFERROR(INDEX(Lists!$C$2:$C$9,MATCH(AK8,Lists!$A$2:$A$9,0)),"N")="Y",AP8-AQ8,0)</f>
        <v/>
      </c>
      <c r="AS8" s="42">
        <f>UPPER(IFERROR(TRIM(INDEX($A8:$Z8,MATCH(Lists!$J$10,$A$1:$Z$1,0))&amp;""),""))</f>
        <v/>
      </c>
      <c r="AT8" s="42">
        <f>IF(LEN(AS8)&gt;0,ROW(),"")</f>
        <v/>
      </c>
      <c r="AU8" s="42">
        <f>IFERROR(TRIM(INDEX($A8:$Z8,MATCH(Lists!$J$6,$A$1:$Z$1,0))&amp;""),"")</f>
        <v/>
      </c>
      <c r="AV8" s="42">
        <f>IFERROR(TRIM(INDEX($A8:$Z8,MATCH(Lists!$J$7,$A$1:$Z$1,0))&amp;""),"")</f>
        <v/>
      </c>
      <c r="AW8" s="42">
        <f>IF(AND(AL8=1,UPPER(TRIM(AC8))="Y"),1,0)</f>
        <v/>
      </c>
      <c r="AX8" s="42">
        <f>IF(AL8=1,AF8,"")</f>
        <v/>
      </c>
      <c r="AY8" s="42">
        <f>IF(AX8="","",SUMPRODUCT(($AX$2:$AX$501&lt;&gt;"")*($AX$2:$AX$501&lt;AX8))+SUMPRODUCT(($AX$2:AX8=AX8)*1))</f>
        <v/>
      </c>
    </row>
    <row r="9">
      <c r="A9" s="40" t="inlineStr">
        <is>
          <t>EXAMPLE-08 (delete me)</t>
        </is>
      </c>
      <c r="B9" s="40" t="inlineStr">
        <is>
          <t>2026-11-10T10:17:00.000Z</t>
        </is>
      </c>
      <c r="C9" s="40" t="inlineStr">
        <is>
          <t>2026-11-10T10:12:00.000Z</t>
        </is>
      </c>
      <c r="D9" s="40" t="inlineStr">
        <is>
          <t>Ben Okoye</t>
        </is>
      </c>
      <c r="E9" s="40" t="inlineStr">
        <is>
          <t>ben@example.com</t>
        </is>
      </c>
      <c r="F9" s="40" t="inlineStr"/>
      <c r="G9" s="40" t="inlineStr">
        <is>
          <t>Sourdough loaf</t>
        </is>
      </c>
      <c r="H9" s="40" t="inlineStr">
        <is>
          <t>Plain</t>
        </is>
      </c>
      <c r="I9" s="40" t="inlineStr">
        <is>
          <t>2</t>
        </is>
      </c>
      <c r="J9" s="40" t="inlineStr">
        <is>
          <t>8.00</t>
        </is>
      </c>
      <c r="K9" s="40" t="inlineStr">
        <is>
          <t>16.00</t>
        </is>
      </c>
      <c r="L9" s="40" t="inlineStr">
        <is>
          <t>I'll pick it up</t>
        </is>
      </c>
      <c r="M9" s="40" t="inlineStr"/>
      <c r="N9" s="40" t="inlineStr"/>
      <c r="O9" s="40" t="inlineStr">
        <is>
          <t>Paid</t>
        </is>
      </c>
      <c r="P9" s="40" t="inlineStr">
        <is>
          <t>16.00</t>
        </is>
      </c>
      <c r="Q9" s="40" t="inlineStr">
        <is>
          <t>USD</t>
        </is>
      </c>
      <c r="R9" s="40" t="inlineStr">
        <is>
          <t>0.00</t>
        </is>
      </c>
      <c r="S9" s="40" t="inlineStr">
        <is>
          <t>2026-11-10T10:27:00.000Z</t>
        </is>
      </c>
      <c r="T9" s="40" t="inlineStr">
        <is>
          <t>pi_example08</t>
        </is>
      </c>
      <c r="U9" s="40" t="n">
        <v>1</v>
      </c>
      <c r="AA9" s="41" t="n"/>
      <c r="AB9" s="18" t="n"/>
      <c r="AC9" s="18" t="inlineStr">
        <is>
          <t>Y</t>
        </is>
      </c>
      <c r="AD9" s="18" t="n"/>
      <c r="AE9" s="41" t="n"/>
      <c r="AF9" s="42">
        <f>IFERROR(TRIM(INDEX($A9:$Z9,MATCH(Lists!$J$2,$A$1:$Z$1,0))&amp;""),"")</f>
        <v/>
      </c>
      <c r="AG9" s="42">
        <f>IFERROR(TRIM(INDEX($A9:$Z9,MATCH(Lists!$J$3,$A$1:$Z$1,0))&amp;""),"")</f>
        <v/>
      </c>
      <c r="AH9" s="42">
        <f>IFERROR(TRIM(INDEX($A9:$Z9,MATCH(Lists!$J$4,$A$1:$Z$1,0))&amp;""),"")</f>
        <v/>
      </c>
      <c r="AI9" s="42">
        <f>IF(AND(AF9&lt;&gt;"",UPPER(TRIM(AB9))&lt;&gt;"Y"),1,0)</f>
        <v/>
      </c>
      <c r="AJ9" s="42">
        <f>IF(AI9=1,IFERROR(VALUE(IFERROR(TRIM(INDEX($A9:$Z9,MATCH(Lists!$J$5,$A$1:$Z$1,0))&amp;""),"")),0),0)</f>
        <v/>
      </c>
      <c r="AK9" s="42">
        <f>IFERROR(TRIM(INDEX($A9:$Z9,MATCH(Lists!$J$8,$A$1:$Z$1,0))&amp;""),"")</f>
        <v/>
      </c>
      <c r="AL9" s="42">
        <f>IF(AI9=0,0,IF(AK9="",1,IF(IFERROR(INDEX(Lists!$B$2:$B$9,MATCH(AK9,Lists!$A$2:$A$9,0)),"N")="Y",1,0)))</f>
        <v/>
      </c>
      <c r="AM9" s="42">
        <f>AL9*AJ9</f>
        <v/>
      </c>
      <c r="AN9" s="42">
        <f>IF(AI9=0,0,IF(IFERROR(INDEX(Lists!$C$2:$C$9,MATCH(AK9,Lists!$A$2:$A$9,0)),"N")="Y",1,0))</f>
        <v/>
      </c>
      <c r="AO9" s="42">
        <f>AN9*AJ9</f>
        <v/>
      </c>
      <c r="AP9" s="42">
        <f>IFERROR(VALUE(IFERROR(TRIM(INDEX($A9:$Z9,MATCH(Lists!$J$9,$A$1:$Z$1,0))&amp;""),"")),0)</f>
        <v/>
      </c>
      <c r="AQ9" s="42">
        <f>IFERROR(VALUE(IFERROR(TRIM(INDEX($A9:$Z9,MATCH(Lists!$J$11,$A$1:$Z$1,0))&amp;""),"")),0)</f>
        <v/>
      </c>
      <c r="AR9" s="42">
        <f>IF(IFERROR(INDEX(Lists!$C$2:$C$9,MATCH(AK9,Lists!$A$2:$A$9,0)),"N")="Y",AP9-AQ9,0)</f>
        <v/>
      </c>
      <c r="AS9" s="42">
        <f>UPPER(IFERROR(TRIM(INDEX($A9:$Z9,MATCH(Lists!$J$10,$A$1:$Z$1,0))&amp;""),""))</f>
        <v/>
      </c>
      <c r="AT9" s="42">
        <f>IF(LEN(AS9)&gt;0,ROW(),"")</f>
        <v/>
      </c>
      <c r="AU9" s="42">
        <f>IFERROR(TRIM(INDEX($A9:$Z9,MATCH(Lists!$J$6,$A$1:$Z$1,0))&amp;""),"")</f>
        <v/>
      </c>
      <c r="AV9" s="42">
        <f>IFERROR(TRIM(INDEX($A9:$Z9,MATCH(Lists!$J$7,$A$1:$Z$1,0))&amp;""),"")</f>
        <v/>
      </c>
      <c r="AW9" s="42">
        <f>IF(AND(AL9=1,UPPER(TRIM(AC9))="Y"),1,0)</f>
        <v/>
      </c>
      <c r="AX9" s="42">
        <f>IF(AL9=1,AF9,"")</f>
        <v/>
      </c>
      <c r="AY9" s="42">
        <f>IF(AX9="","",SUMPRODUCT(($AX$2:$AX$501&lt;&gt;"")*($AX$2:$AX$501&lt;AX9))+SUMPRODUCT(($AX$2:AX9=AX9)*1))</f>
        <v/>
      </c>
    </row>
    <row r="10">
      <c r="A10" s="40" t="inlineStr">
        <is>
          <t>EXAMPLE-09 (delete me)</t>
        </is>
      </c>
      <c r="B10" s="40" t="inlineStr">
        <is>
          <t>2026-11-11T10:18:00.000Z</t>
        </is>
      </c>
      <c r="C10" s="40" t="inlineStr">
        <is>
          <t>2026-11-11T10:13:00.000Z</t>
        </is>
      </c>
      <c r="D10" s="40" t="inlineStr">
        <is>
          <t>Chloe Dubois</t>
        </is>
      </c>
      <c r="E10" s="40" t="inlineStr">
        <is>
          <t>chloe@example.com</t>
        </is>
      </c>
      <c r="F10" s="40" t="inlineStr"/>
      <c r="G10" s="40" t="inlineStr">
        <is>
          <t>Box of 6 cinnamon rolls</t>
        </is>
      </c>
      <c r="H10" s="40" t="inlineStr">
        <is>
          <t>Pecan</t>
        </is>
      </c>
      <c r="I10" s="40" t="inlineStr">
        <is>
          <t>2</t>
        </is>
      </c>
      <c r="J10" s="40" t="inlineStr">
        <is>
          <t>18.00</t>
        </is>
      </c>
      <c r="K10" s="40" t="inlineStr">
        <is>
          <t>36.00</t>
        </is>
      </c>
      <c r="L10" s="40" t="inlineStr">
        <is>
          <t>I'll pick it up</t>
        </is>
      </c>
      <c r="M10" s="40" t="inlineStr"/>
      <c r="N10" s="40" t="inlineStr"/>
      <c r="O10" s="40" t="inlineStr">
        <is>
          <t>Payment expired</t>
        </is>
      </c>
      <c r="P10" s="40" t="inlineStr">
        <is>
          <t>36.00</t>
        </is>
      </c>
      <c r="Q10" s="40" t="inlineStr">
        <is>
          <t>USD</t>
        </is>
      </c>
      <c r="R10" s="40" t="inlineStr">
        <is>
          <t>0.00</t>
        </is>
      </c>
      <c r="S10" s="40" t="inlineStr"/>
      <c r="T10" s="40" t="inlineStr"/>
      <c r="U10" s="40" t="n">
        <v>1</v>
      </c>
      <c r="AA10" s="41" t="n"/>
      <c r="AB10" s="18" t="n"/>
      <c r="AC10" s="18" t="n"/>
      <c r="AD10" s="18" t="n"/>
      <c r="AE10" s="41" t="n"/>
      <c r="AF10" s="42">
        <f>IFERROR(TRIM(INDEX($A10:$Z10,MATCH(Lists!$J$2,$A$1:$Z$1,0))&amp;""),"")</f>
        <v/>
      </c>
      <c r="AG10" s="42">
        <f>IFERROR(TRIM(INDEX($A10:$Z10,MATCH(Lists!$J$3,$A$1:$Z$1,0))&amp;""),"")</f>
        <v/>
      </c>
      <c r="AH10" s="42">
        <f>IFERROR(TRIM(INDEX($A10:$Z10,MATCH(Lists!$J$4,$A$1:$Z$1,0))&amp;""),"")</f>
        <v/>
      </c>
      <c r="AI10" s="42">
        <f>IF(AND(AF10&lt;&gt;"",UPPER(TRIM(AB10))&lt;&gt;"Y"),1,0)</f>
        <v/>
      </c>
      <c r="AJ10" s="42">
        <f>IF(AI10=1,IFERROR(VALUE(IFERROR(TRIM(INDEX($A10:$Z10,MATCH(Lists!$J$5,$A$1:$Z$1,0))&amp;""),"")),0),0)</f>
        <v/>
      </c>
      <c r="AK10" s="42">
        <f>IFERROR(TRIM(INDEX($A10:$Z10,MATCH(Lists!$J$8,$A$1:$Z$1,0))&amp;""),"")</f>
        <v/>
      </c>
      <c r="AL10" s="42">
        <f>IF(AI10=0,0,IF(AK10="",1,IF(IFERROR(INDEX(Lists!$B$2:$B$9,MATCH(AK10,Lists!$A$2:$A$9,0)),"N")="Y",1,0)))</f>
        <v/>
      </c>
      <c r="AM10" s="42">
        <f>AL10*AJ10</f>
        <v/>
      </c>
      <c r="AN10" s="42">
        <f>IF(AI10=0,0,IF(IFERROR(INDEX(Lists!$C$2:$C$9,MATCH(AK10,Lists!$A$2:$A$9,0)),"N")="Y",1,0))</f>
        <v/>
      </c>
      <c r="AO10" s="42">
        <f>AN10*AJ10</f>
        <v/>
      </c>
      <c r="AP10" s="42">
        <f>IFERROR(VALUE(IFERROR(TRIM(INDEX($A10:$Z10,MATCH(Lists!$J$9,$A$1:$Z$1,0))&amp;""),"")),0)</f>
        <v/>
      </c>
      <c r="AQ10" s="42">
        <f>IFERROR(VALUE(IFERROR(TRIM(INDEX($A10:$Z10,MATCH(Lists!$J$11,$A$1:$Z$1,0))&amp;""),"")),0)</f>
        <v/>
      </c>
      <c r="AR10" s="42">
        <f>IF(IFERROR(INDEX(Lists!$C$2:$C$9,MATCH(AK10,Lists!$A$2:$A$9,0)),"N")="Y",AP10-AQ10,0)</f>
        <v/>
      </c>
      <c r="AS10" s="42">
        <f>UPPER(IFERROR(TRIM(INDEX($A10:$Z10,MATCH(Lists!$J$10,$A$1:$Z$1,0))&amp;""),""))</f>
        <v/>
      </c>
      <c r="AT10" s="42">
        <f>IF(LEN(AS10)&gt;0,ROW(),"")</f>
        <v/>
      </c>
      <c r="AU10" s="42">
        <f>IFERROR(TRIM(INDEX($A10:$Z10,MATCH(Lists!$J$6,$A$1:$Z$1,0))&amp;""),"")</f>
        <v/>
      </c>
      <c r="AV10" s="42">
        <f>IFERROR(TRIM(INDEX($A10:$Z10,MATCH(Lists!$J$7,$A$1:$Z$1,0))&amp;""),"")</f>
        <v/>
      </c>
      <c r="AW10" s="42">
        <f>IF(AND(AL10=1,UPPER(TRIM(AC10))="Y"),1,0)</f>
        <v/>
      </c>
      <c r="AX10" s="42">
        <f>IF(AL10=1,AF10,"")</f>
        <v/>
      </c>
      <c r="AY10" s="42">
        <f>IF(AX10="","",SUMPRODUCT(($AX$2:$AX$501&lt;&gt;"")*($AX$2:$AX$501&lt;AX10))+SUMPRODUCT(($AX$2:AX10=AX10)*1))</f>
        <v/>
      </c>
    </row>
    <row r="11">
      <c r="A11" s="40" t="inlineStr">
        <is>
          <t>EXAMPLE-10 (delete me)</t>
        </is>
      </c>
      <c r="B11" s="40" t="inlineStr">
        <is>
          <t>2026-11-12T10:19:00.000Z</t>
        </is>
      </c>
      <c r="C11" s="40" t="inlineStr">
        <is>
          <t>2026-11-12T10:14:00.000Z</t>
        </is>
      </c>
      <c r="D11" s="40" t="inlineStr">
        <is>
          <t>Omar Haddad</t>
        </is>
      </c>
      <c r="E11" s="40" t="inlineStr">
        <is>
          <t>omar@example.com</t>
        </is>
      </c>
      <c r="F11" s="40" t="inlineStr"/>
      <c r="G11" s="40" t="inlineStr">
        <is>
          <t>Sourdough loaf</t>
        </is>
      </c>
      <c r="H11" s="40" t="inlineStr">
        <is>
          <t>Seeded</t>
        </is>
      </c>
      <c r="I11" s="40" t="inlineStr">
        <is>
          <t>1</t>
        </is>
      </c>
      <c r="J11" s="40" t="inlineStr">
        <is>
          <t>8.00</t>
        </is>
      </c>
      <c r="K11" s="40" t="inlineStr">
        <is>
          <t>13.00</t>
        </is>
      </c>
      <c r="L11" s="40" t="inlineStr">
        <is>
          <t>Please deliver it</t>
        </is>
      </c>
      <c r="M11" s="40" t="inlineStr">
        <is>
          <t>12 Example Street, Springfield</t>
        </is>
      </c>
      <c r="N11" s="40" t="inlineStr"/>
      <c r="O11" s="40" t="inlineStr">
        <is>
          <t>Paid</t>
        </is>
      </c>
      <c r="P11" s="40" t="inlineStr">
        <is>
          <t>13.00</t>
        </is>
      </c>
      <c r="Q11" s="40" t="inlineStr">
        <is>
          <t>USD</t>
        </is>
      </c>
      <c r="R11" s="40" t="inlineStr">
        <is>
          <t>0.00</t>
        </is>
      </c>
      <c r="S11" s="40" t="inlineStr">
        <is>
          <t>2026-11-12T10:29:00.000Z</t>
        </is>
      </c>
      <c r="T11" s="40" t="inlineStr">
        <is>
          <t>pi_example10</t>
        </is>
      </c>
      <c r="U11" s="40" t="n">
        <v>1</v>
      </c>
      <c r="AA11" s="41" t="n"/>
      <c r="AB11" s="18" t="n"/>
      <c r="AC11" s="18" t="n"/>
      <c r="AD11" s="18" t="n"/>
      <c r="AE11" s="41" t="n"/>
      <c r="AF11" s="42">
        <f>IFERROR(TRIM(INDEX($A11:$Z11,MATCH(Lists!$J$2,$A$1:$Z$1,0))&amp;""),"")</f>
        <v/>
      </c>
      <c r="AG11" s="42">
        <f>IFERROR(TRIM(INDEX($A11:$Z11,MATCH(Lists!$J$3,$A$1:$Z$1,0))&amp;""),"")</f>
        <v/>
      </c>
      <c r="AH11" s="42">
        <f>IFERROR(TRIM(INDEX($A11:$Z11,MATCH(Lists!$J$4,$A$1:$Z$1,0))&amp;""),"")</f>
        <v/>
      </c>
      <c r="AI11" s="42">
        <f>IF(AND(AF11&lt;&gt;"",UPPER(TRIM(AB11))&lt;&gt;"Y"),1,0)</f>
        <v/>
      </c>
      <c r="AJ11" s="42">
        <f>IF(AI11=1,IFERROR(VALUE(IFERROR(TRIM(INDEX($A11:$Z11,MATCH(Lists!$J$5,$A$1:$Z$1,0))&amp;""),"")),0),0)</f>
        <v/>
      </c>
      <c r="AK11" s="42">
        <f>IFERROR(TRIM(INDEX($A11:$Z11,MATCH(Lists!$J$8,$A$1:$Z$1,0))&amp;""),"")</f>
        <v/>
      </c>
      <c r="AL11" s="42">
        <f>IF(AI11=0,0,IF(AK11="",1,IF(IFERROR(INDEX(Lists!$B$2:$B$9,MATCH(AK11,Lists!$A$2:$A$9,0)),"N")="Y",1,0)))</f>
        <v/>
      </c>
      <c r="AM11" s="42">
        <f>AL11*AJ11</f>
        <v/>
      </c>
      <c r="AN11" s="42">
        <f>IF(AI11=0,0,IF(IFERROR(INDEX(Lists!$C$2:$C$9,MATCH(AK11,Lists!$A$2:$A$9,0)),"N")="Y",1,0))</f>
        <v/>
      </c>
      <c r="AO11" s="42">
        <f>AN11*AJ11</f>
        <v/>
      </c>
      <c r="AP11" s="42">
        <f>IFERROR(VALUE(IFERROR(TRIM(INDEX($A11:$Z11,MATCH(Lists!$J$9,$A$1:$Z$1,0))&amp;""),"")),0)</f>
        <v/>
      </c>
      <c r="AQ11" s="42">
        <f>IFERROR(VALUE(IFERROR(TRIM(INDEX($A11:$Z11,MATCH(Lists!$J$11,$A$1:$Z$1,0))&amp;""),"")),0)</f>
        <v/>
      </c>
      <c r="AR11" s="42">
        <f>IF(IFERROR(INDEX(Lists!$C$2:$C$9,MATCH(AK11,Lists!$A$2:$A$9,0)),"N")="Y",AP11-AQ11,0)</f>
        <v/>
      </c>
      <c r="AS11" s="42">
        <f>UPPER(IFERROR(TRIM(INDEX($A11:$Z11,MATCH(Lists!$J$10,$A$1:$Z$1,0))&amp;""),""))</f>
        <v/>
      </c>
      <c r="AT11" s="42">
        <f>IF(LEN(AS11)&gt;0,ROW(),"")</f>
        <v/>
      </c>
      <c r="AU11" s="42">
        <f>IFERROR(TRIM(INDEX($A11:$Z11,MATCH(Lists!$J$6,$A$1:$Z$1,0))&amp;""),"")</f>
        <v/>
      </c>
      <c r="AV11" s="42">
        <f>IFERROR(TRIM(INDEX($A11:$Z11,MATCH(Lists!$J$7,$A$1:$Z$1,0))&amp;""),"")</f>
        <v/>
      </c>
      <c r="AW11" s="42">
        <f>IF(AND(AL11=1,UPPER(TRIM(AC11))="Y"),1,0)</f>
        <v/>
      </c>
      <c r="AX11" s="42">
        <f>IF(AL11=1,AF11,"")</f>
        <v/>
      </c>
      <c r="AY11" s="42">
        <f>IF(AX11="","",SUMPRODUCT(($AX$2:$AX$501&lt;&gt;"")*($AX$2:$AX$501&lt;AX11))+SUMPRODUCT(($AX$2:AX11=AX11)*1))</f>
        <v/>
      </c>
    </row>
    <row r="12">
      <c r="AA12" s="41" t="n"/>
      <c r="AB12" s="21" t="n"/>
      <c r="AC12" s="21" t="n"/>
      <c r="AD12" s="21" t="n"/>
      <c r="AE12" s="41" t="n"/>
      <c r="AF12" s="42">
        <f>IFERROR(TRIM(INDEX($A12:$Z12,MATCH(Lists!$J$2,$A$1:$Z$1,0))&amp;""),"")</f>
        <v/>
      </c>
      <c r="AG12" s="42">
        <f>IFERROR(TRIM(INDEX($A12:$Z12,MATCH(Lists!$J$3,$A$1:$Z$1,0))&amp;""),"")</f>
        <v/>
      </c>
      <c r="AH12" s="42">
        <f>IFERROR(TRIM(INDEX($A12:$Z12,MATCH(Lists!$J$4,$A$1:$Z$1,0))&amp;""),"")</f>
        <v/>
      </c>
      <c r="AI12" s="42">
        <f>IF(AND(AF12&lt;&gt;"",UPPER(TRIM(AB12))&lt;&gt;"Y"),1,0)</f>
        <v/>
      </c>
      <c r="AJ12" s="42">
        <f>IF(AI12=1,IFERROR(VALUE(IFERROR(TRIM(INDEX($A12:$Z12,MATCH(Lists!$J$5,$A$1:$Z$1,0))&amp;""),"")),0),0)</f>
        <v/>
      </c>
      <c r="AK12" s="42">
        <f>IFERROR(TRIM(INDEX($A12:$Z12,MATCH(Lists!$J$8,$A$1:$Z$1,0))&amp;""),"")</f>
        <v/>
      </c>
      <c r="AL12" s="42">
        <f>IF(AI12=0,0,IF(AK12="",1,IF(IFERROR(INDEX(Lists!$B$2:$B$9,MATCH(AK12,Lists!$A$2:$A$9,0)),"N")="Y",1,0)))</f>
        <v/>
      </c>
      <c r="AM12" s="42">
        <f>AL12*AJ12</f>
        <v/>
      </c>
      <c r="AN12" s="42">
        <f>IF(AI12=0,0,IF(IFERROR(INDEX(Lists!$C$2:$C$9,MATCH(AK12,Lists!$A$2:$A$9,0)),"N")="Y",1,0))</f>
        <v/>
      </c>
      <c r="AO12" s="42">
        <f>AN12*AJ12</f>
        <v/>
      </c>
      <c r="AP12" s="42">
        <f>IFERROR(VALUE(IFERROR(TRIM(INDEX($A12:$Z12,MATCH(Lists!$J$9,$A$1:$Z$1,0))&amp;""),"")),0)</f>
        <v/>
      </c>
      <c r="AQ12" s="42">
        <f>IFERROR(VALUE(IFERROR(TRIM(INDEX($A12:$Z12,MATCH(Lists!$J$11,$A$1:$Z$1,0))&amp;""),"")),0)</f>
        <v/>
      </c>
      <c r="AR12" s="42">
        <f>IF(IFERROR(INDEX(Lists!$C$2:$C$9,MATCH(AK12,Lists!$A$2:$A$9,0)),"N")="Y",AP12-AQ12,0)</f>
        <v/>
      </c>
      <c r="AS12" s="42">
        <f>UPPER(IFERROR(TRIM(INDEX($A12:$Z12,MATCH(Lists!$J$10,$A$1:$Z$1,0))&amp;""),""))</f>
        <v/>
      </c>
      <c r="AT12" s="42">
        <f>IF(LEN(AS12)&gt;0,ROW(),"")</f>
        <v/>
      </c>
      <c r="AU12" s="42">
        <f>IFERROR(TRIM(INDEX($A12:$Z12,MATCH(Lists!$J$6,$A$1:$Z$1,0))&amp;""),"")</f>
        <v/>
      </c>
      <c r="AV12" s="42">
        <f>IFERROR(TRIM(INDEX($A12:$Z12,MATCH(Lists!$J$7,$A$1:$Z$1,0))&amp;""),"")</f>
        <v/>
      </c>
      <c r="AW12" s="42">
        <f>IF(AND(AL12=1,UPPER(TRIM(AC12))="Y"),1,0)</f>
        <v/>
      </c>
      <c r="AX12" s="42">
        <f>IF(AL12=1,AF12,"")</f>
        <v/>
      </c>
      <c r="AY12" s="42">
        <f>IF(AX12="","",SUMPRODUCT(($AX$2:$AX$501&lt;&gt;"")*($AX$2:$AX$501&lt;AX12))+SUMPRODUCT(($AX$2:AX12=AX12)*1))</f>
        <v/>
      </c>
    </row>
    <row r="13">
      <c r="AA13" s="41" t="n"/>
      <c r="AB13" s="21" t="n"/>
      <c r="AC13" s="21" t="n"/>
      <c r="AD13" s="21" t="n"/>
      <c r="AE13" s="41" t="n"/>
      <c r="AF13" s="42">
        <f>IFERROR(TRIM(INDEX($A13:$Z13,MATCH(Lists!$J$2,$A$1:$Z$1,0))&amp;""),"")</f>
        <v/>
      </c>
      <c r="AG13" s="42">
        <f>IFERROR(TRIM(INDEX($A13:$Z13,MATCH(Lists!$J$3,$A$1:$Z$1,0))&amp;""),"")</f>
        <v/>
      </c>
      <c r="AH13" s="42">
        <f>IFERROR(TRIM(INDEX($A13:$Z13,MATCH(Lists!$J$4,$A$1:$Z$1,0))&amp;""),"")</f>
        <v/>
      </c>
      <c r="AI13" s="42">
        <f>IF(AND(AF13&lt;&gt;"",UPPER(TRIM(AB13))&lt;&gt;"Y"),1,0)</f>
        <v/>
      </c>
      <c r="AJ13" s="42">
        <f>IF(AI13=1,IFERROR(VALUE(IFERROR(TRIM(INDEX($A13:$Z13,MATCH(Lists!$J$5,$A$1:$Z$1,0))&amp;""),"")),0),0)</f>
        <v/>
      </c>
      <c r="AK13" s="42">
        <f>IFERROR(TRIM(INDEX($A13:$Z13,MATCH(Lists!$J$8,$A$1:$Z$1,0))&amp;""),"")</f>
        <v/>
      </c>
      <c r="AL13" s="42">
        <f>IF(AI13=0,0,IF(AK13="",1,IF(IFERROR(INDEX(Lists!$B$2:$B$9,MATCH(AK13,Lists!$A$2:$A$9,0)),"N")="Y",1,0)))</f>
        <v/>
      </c>
      <c r="AM13" s="42">
        <f>AL13*AJ13</f>
        <v/>
      </c>
      <c r="AN13" s="42">
        <f>IF(AI13=0,0,IF(IFERROR(INDEX(Lists!$C$2:$C$9,MATCH(AK13,Lists!$A$2:$A$9,0)),"N")="Y",1,0))</f>
        <v/>
      </c>
      <c r="AO13" s="42">
        <f>AN13*AJ13</f>
        <v/>
      </c>
      <c r="AP13" s="42">
        <f>IFERROR(VALUE(IFERROR(TRIM(INDEX($A13:$Z13,MATCH(Lists!$J$9,$A$1:$Z$1,0))&amp;""),"")),0)</f>
        <v/>
      </c>
      <c r="AQ13" s="42">
        <f>IFERROR(VALUE(IFERROR(TRIM(INDEX($A13:$Z13,MATCH(Lists!$J$11,$A$1:$Z$1,0))&amp;""),"")),0)</f>
        <v/>
      </c>
      <c r="AR13" s="42">
        <f>IF(IFERROR(INDEX(Lists!$C$2:$C$9,MATCH(AK13,Lists!$A$2:$A$9,0)),"N")="Y",AP13-AQ13,0)</f>
        <v/>
      </c>
      <c r="AS13" s="42">
        <f>UPPER(IFERROR(TRIM(INDEX($A13:$Z13,MATCH(Lists!$J$10,$A$1:$Z$1,0))&amp;""),""))</f>
        <v/>
      </c>
      <c r="AT13" s="42">
        <f>IF(LEN(AS13)&gt;0,ROW(),"")</f>
        <v/>
      </c>
      <c r="AU13" s="42">
        <f>IFERROR(TRIM(INDEX($A13:$Z13,MATCH(Lists!$J$6,$A$1:$Z$1,0))&amp;""),"")</f>
        <v/>
      </c>
      <c r="AV13" s="42">
        <f>IFERROR(TRIM(INDEX($A13:$Z13,MATCH(Lists!$J$7,$A$1:$Z$1,0))&amp;""),"")</f>
        <v/>
      </c>
      <c r="AW13" s="42">
        <f>IF(AND(AL13=1,UPPER(TRIM(AC13))="Y"),1,0)</f>
        <v/>
      </c>
      <c r="AX13" s="42">
        <f>IF(AL13=1,AF13,"")</f>
        <v/>
      </c>
      <c r="AY13" s="42">
        <f>IF(AX13="","",SUMPRODUCT(($AX$2:$AX$501&lt;&gt;"")*($AX$2:$AX$501&lt;AX13))+SUMPRODUCT(($AX$2:AX13=AX13)*1))</f>
        <v/>
      </c>
    </row>
    <row r="14">
      <c r="AA14" s="41" t="n"/>
      <c r="AB14" s="21" t="n"/>
      <c r="AC14" s="21" t="n"/>
      <c r="AD14" s="21" t="n"/>
      <c r="AE14" s="41" t="n"/>
      <c r="AF14" s="42">
        <f>IFERROR(TRIM(INDEX($A14:$Z14,MATCH(Lists!$J$2,$A$1:$Z$1,0))&amp;""),"")</f>
        <v/>
      </c>
      <c r="AG14" s="42">
        <f>IFERROR(TRIM(INDEX($A14:$Z14,MATCH(Lists!$J$3,$A$1:$Z$1,0))&amp;""),"")</f>
        <v/>
      </c>
      <c r="AH14" s="42">
        <f>IFERROR(TRIM(INDEX($A14:$Z14,MATCH(Lists!$J$4,$A$1:$Z$1,0))&amp;""),"")</f>
        <v/>
      </c>
      <c r="AI14" s="42">
        <f>IF(AND(AF14&lt;&gt;"",UPPER(TRIM(AB14))&lt;&gt;"Y"),1,0)</f>
        <v/>
      </c>
      <c r="AJ14" s="42">
        <f>IF(AI14=1,IFERROR(VALUE(IFERROR(TRIM(INDEX($A14:$Z14,MATCH(Lists!$J$5,$A$1:$Z$1,0))&amp;""),"")),0),0)</f>
        <v/>
      </c>
      <c r="AK14" s="42">
        <f>IFERROR(TRIM(INDEX($A14:$Z14,MATCH(Lists!$J$8,$A$1:$Z$1,0))&amp;""),"")</f>
        <v/>
      </c>
      <c r="AL14" s="42">
        <f>IF(AI14=0,0,IF(AK14="",1,IF(IFERROR(INDEX(Lists!$B$2:$B$9,MATCH(AK14,Lists!$A$2:$A$9,0)),"N")="Y",1,0)))</f>
        <v/>
      </c>
      <c r="AM14" s="42">
        <f>AL14*AJ14</f>
        <v/>
      </c>
      <c r="AN14" s="42">
        <f>IF(AI14=0,0,IF(IFERROR(INDEX(Lists!$C$2:$C$9,MATCH(AK14,Lists!$A$2:$A$9,0)),"N")="Y",1,0))</f>
        <v/>
      </c>
      <c r="AO14" s="42">
        <f>AN14*AJ14</f>
        <v/>
      </c>
      <c r="AP14" s="42">
        <f>IFERROR(VALUE(IFERROR(TRIM(INDEX($A14:$Z14,MATCH(Lists!$J$9,$A$1:$Z$1,0))&amp;""),"")),0)</f>
        <v/>
      </c>
      <c r="AQ14" s="42">
        <f>IFERROR(VALUE(IFERROR(TRIM(INDEX($A14:$Z14,MATCH(Lists!$J$11,$A$1:$Z$1,0))&amp;""),"")),0)</f>
        <v/>
      </c>
      <c r="AR14" s="42">
        <f>IF(IFERROR(INDEX(Lists!$C$2:$C$9,MATCH(AK14,Lists!$A$2:$A$9,0)),"N")="Y",AP14-AQ14,0)</f>
        <v/>
      </c>
      <c r="AS14" s="42">
        <f>UPPER(IFERROR(TRIM(INDEX($A14:$Z14,MATCH(Lists!$J$10,$A$1:$Z$1,0))&amp;""),""))</f>
        <v/>
      </c>
      <c r="AT14" s="42">
        <f>IF(LEN(AS14)&gt;0,ROW(),"")</f>
        <v/>
      </c>
      <c r="AU14" s="42">
        <f>IFERROR(TRIM(INDEX($A14:$Z14,MATCH(Lists!$J$6,$A$1:$Z$1,0))&amp;""),"")</f>
        <v/>
      </c>
      <c r="AV14" s="42">
        <f>IFERROR(TRIM(INDEX($A14:$Z14,MATCH(Lists!$J$7,$A$1:$Z$1,0))&amp;""),"")</f>
        <v/>
      </c>
      <c r="AW14" s="42">
        <f>IF(AND(AL14=1,UPPER(TRIM(AC14))="Y"),1,0)</f>
        <v/>
      </c>
      <c r="AX14" s="42">
        <f>IF(AL14=1,AF14,"")</f>
        <v/>
      </c>
      <c r="AY14" s="42">
        <f>IF(AX14="","",SUMPRODUCT(($AX$2:$AX$501&lt;&gt;"")*($AX$2:$AX$501&lt;AX14))+SUMPRODUCT(($AX$2:AX14=AX14)*1))</f>
        <v/>
      </c>
    </row>
    <row r="15">
      <c r="AA15" s="41" t="n"/>
      <c r="AB15" s="21" t="n"/>
      <c r="AC15" s="21" t="n"/>
      <c r="AD15" s="21" t="n"/>
      <c r="AE15" s="41" t="n"/>
      <c r="AF15" s="42">
        <f>IFERROR(TRIM(INDEX($A15:$Z15,MATCH(Lists!$J$2,$A$1:$Z$1,0))&amp;""),"")</f>
        <v/>
      </c>
      <c r="AG15" s="42">
        <f>IFERROR(TRIM(INDEX($A15:$Z15,MATCH(Lists!$J$3,$A$1:$Z$1,0))&amp;""),"")</f>
        <v/>
      </c>
      <c r="AH15" s="42">
        <f>IFERROR(TRIM(INDEX($A15:$Z15,MATCH(Lists!$J$4,$A$1:$Z$1,0))&amp;""),"")</f>
        <v/>
      </c>
      <c r="AI15" s="42">
        <f>IF(AND(AF15&lt;&gt;"",UPPER(TRIM(AB15))&lt;&gt;"Y"),1,0)</f>
        <v/>
      </c>
      <c r="AJ15" s="42">
        <f>IF(AI15=1,IFERROR(VALUE(IFERROR(TRIM(INDEX($A15:$Z15,MATCH(Lists!$J$5,$A$1:$Z$1,0))&amp;""),"")),0),0)</f>
        <v/>
      </c>
      <c r="AK15" s="42">
        <f>IFERROR(TRIM(INDEX($A15:$Z15,MATCH(Lists!$J$8,$A$1:$Z$1,0))&amp;""),"")</f>
        <v/>
      </c>
      <c r="AL15" s="42">
        <f>IF(AI15=0,0,IF(AK15="",1,IF(IFERROR(INDEX(Lists!$B$2:$B$9,MATCH(AK15,Lists!$A$2:$A$9,0)),"N")="Y",1,0)))</f>
        <v/>
      </c>
      <c r="AM15" s="42">
        <f>AL15*AJ15</f>
        <v/>
      </c>
      <c r="AN15" s="42">
        <f>IF(AI15=0,0,IF(IFERROR(INDEX(Lists!$C$2:$C$9,MATCH(AK15,Lists!$A$2:$A$9,0)),"N")="Y",1,0))</f>
        <v/>
      </c>
      <c r="AO15" s="42">
        <f>AN15*AJ15</f>
        <v/>
      </c>
      <c r="AP15" s="42">
        <f>IFERROR(VALUE(IFERROR(TRIM(INDEX($A15:$Z15,MATCH(Lists!$J$9,$A$1:$Z$1,0))&amp;""),"")),0)</f>
        <v/>
      </c>
      <c r="AQ15" s="42">
        <f>IFERROR(VALUE(IFERROR(TRIM(INDEX($A15:$Z15,MATCH(Lists!$J$11,$A$1:$Z$1,0))&amp;""),"")),0)</f>
        <v/>
      </c>
      <c r="AR15" s="42">
        <f>IF(IFERROR(INDEX(Lists!$C$2:$C$9,MATCH(AK15,Lists!$A$2:$A$9,0)),"N")="Y",AP15-AQ15,0)</f>
        <v/>
      </c>
      <c r="AS15" s="42">
        <f>UPPER(IFERROR(TRIM(INDEX($A15:$Z15,MATCH(Lists!$J$10,$A$1:$Z$1,0))&amp;""),""))</f>
        <v/>
      </c>
      <c r="AT15" s="42">
        <f>IF(LEN(AS15)&gt;0,ROW(),"")</f>
        <v/>
      </c>
      <c r="AU15" s="42">
        <f>IFERROR(TRIM(INDEX($A15:$Z15,MATCH(Lists!$J$6,$A$1:$Z$1,0))&amp;""),"")</f>
        <v/>
      </c>
      <c r="AV15" s="42">
        <f>IFERROR(TRIM(INDEX($A15:$Z15,MATCH(Lists!$J$7,$A$1:$Z$1,0))&amp;""),"")</f>
        <v/>
      </c>
      <c r="AW15" s="42">
        <f>IF(AND(AL15=1,UPPER(TRIM(AC15))="Y"),1,0)</f>
        <v/>
      </c>
      <c r="AX15" s="42">
        <f>IF(AL15=1,AF15,"")</f>
        <v/>
      </c>
      <c r="AY15" s="42">
        <f>IF(AX15="","",SUMPRODUCT(($AX$2:$AX$501&lt;&gt;"")*($AX$2:$AX$501&lt;AX15))+SUMPRODUCT(($AX$2:AX15=AX15)*1))</f>
        <v/>
      </c>
    </row>
    <row r="16">
      <c r="AA16" s="41" t="n"/>
      <c r="AB16" s="21" t="n"/>
      <c r="AC16" s="21" t="n"/>
      <c r="AD16" s="21" t="n"/>
      <c r="AE16" s="41" t="n"/>
      <c r="AF16" s="42">
        <f>IFERROR(TRIM(INDEX($A16:$Z16,MATCH(Lists!$J$2,$A$1:$Z$1,0))&amp;""),"")</f>
        <v/>
      </c>
      <c r="AG16" s="42">
        <f>IFERROR(TRIM(INDEX($A16:$Z16,MATCH(Lists!$J$3,$A$1:$Z$1,0))&amp;""),"")</f>
        <v/>
      </c>
      <c r="AH16" s="42">
        <f>IFERROR(TRIM(INDEX($A16:$Z16,MATCH(Lists!$J$4,$A$1:$Z$1,0))&amp;""),"")</f>
        <v/>
      </c>
      <c r="AI16" s="42">
        <f>IF(AND(AF16&lt;&gt;"",UPPER(TRIM(AB16))&lt;&gt;"Y"),1,0)</f>
        <v/>
      </c>
      <c r="AJ16" s="42">
        <f>IF(AI16=1,IFERROR(VALUE(IFERROR(TRIM(INDEX($A16:$Z16,MATCH(Lists!$J$5,$A$1:$Z$1,0))&amp;""),"")),0),0)</f>
        <v/>
      </c>
      <c r="AK16" s="42">
        <f>IFERROR(TRIM(INDEX($A16:$Z16,MATCH(Lists!$J$8,$A$1:$Z$1,0))&amp;""),"")</f>
        <v/>
      </c>
      <c r="AL16" s="42">
        <f>IF(AI16=0,0,IF(AK16="",1,IF(IFERROR(INDEX(Lists!$B$2:$B$9,MATCH(AK16,Lists!$A$2:$A$9,0)),"N")="Y",1,0)))</f>
        <v/>
      </c>
      <c r="AM16" s="42">
        <f>AL16*AJ16</f>
        <v/>
      </c>
      <c r="AN16" s="42">
        <f>IF(AI16=0,0,IF(IFERROR(INDEX(Lists!$C$2:$C$9,MATCH(AK16,Lists!$A$2:$A$9,0)),"N")="Y",1,0))</f>
        <v/>
      </c>
      <c r="AO16" s="42">
        <f>AN16*AJ16</f>
        <v/>
      </c>
      <c r="AP16" s="42">
        <f>IFERROR(VALUE(IFERROR(TRIM(INDEX($A16:$Z16,MATCH(Lists!$J$9,$A$1:$Z$1,0))&amp;""),"")),0)</f>
        <v/>
      </c>
      <c r="AQ16" s="42">
        <f>IFERROR(VALUE(IFERROR(TRIM(INDEX($A16:$Z16,MATCH(Lists!$J$11,$A$1:$Z$1,0))&amp;""),"")),0)</f>
        <v/>
      </c>
      <c r="AR16" s="42">
        <f>IF(IFERROR(INDEX(Lists!$C$2:$C$9,MATCH(AK16,Lists!$A$2:$A$9,0)),"N")="Y",AP16-AQ16,0)</f>
        <v/>
      </c>
      <c r="AS16" s="42">
        <f>UPPER(IFERROR(TRIM(INDEX($A16:$Z16,MATCH(Lists!$J$10,$A$1:$Z$1,0))&amp;""),""))</f>
        <v/>
      </c>
      <c r="AT16" s="42">
        <f>IF(LEN(AS16)&gt;0,ROW(),"")</f>
        <v/>
      </c>
      <c r="AU16" s="42">
        <f>IFERROR(TRIM(INDEX($A16:$Z16,MATCH(Lists!$J$6,$A$1:$Z$1,0))&amp;""),"")</f>
        <v/>
      </c>
      <c r="AV16" s="42">
        <f>IFERROR(TRIM(INDEX($A16:$Z16,MATCH(Lists!$J$7,$A$1:$Z$1,0))&amp;""),"")</f>
        <v/>
      </c>
      <c r="AW16" s="42">
        <f>IF(AND(AL16=1,UPPER(TRIM(AC16))="Y"),1,0)</f>
        <v/>
      </c>
      <c r="AX16" s="42">
        <f>IF(AL16=1,AF16,"")</f>
        <v/>
      </c>
      <c r="AY16" s="42">
        <f>IF(AX16="","",SUMPRODUCT(($AX$2:$AX$501&lt;&gt;"")*($AX$2:$AX$501&lt;AX16))+SUMPRODUCT(($AX$2:AX16=AX16)*1))</f>
        <v/>
      </c>
    </row>
    <row r="17">
      <c r="AA17" s="41" t="n"/>
      <c r="AB17" s="21" t="n"/>
      <c r="AC17" s="21" t="n"/>
      <c r="AD17" s="21" t="n"/>
      <c r="AE17" s="41" t="n"/>
      <c r="AF17" s="42">
        <f>IFERROR(TRIM(INDEX($A17:$Z17,MATCH(Lists!$J$2,$A$1:$Z$1,0))&amp;""),"")</f>
        <v/>
      </c>
      <c r="AG17" s="42">
        <f>IFERROR(TRIM(INDEX($A17:$Z17,MATCH(Lists!$J$3,$A$1:$Z$1,0))&amp;""),"")</f>
        <v/>
      </c>
      <c r="AH17" s="42">
        <f>IFERROR(TRIM(INDEX($A17:$Z17,MATCH(Lists!$J$4,$A$1:$Z$1,0))&amp;""),"")</f>
        <v/>
      </c>
      <c r="AI17" s="42">
        <f>IF(AND(AF17&lt;&gt;"",UPPER(TRIM(AB17))&lt;&gt;"Y"),1,0)</f>
        <v/>
      </c>
      <c r="AJ17" s="42">
        <f>IF(AI17=1,IFERROR(VALUE(IFERROR(TRIM(INDEX($A17:$Z17,MATCH(Lists!$J$5,$A$1:$Z$1,0))&amp;""),"")),0),0)</f>
        <v/>
      </c>
      <c r="AK17" s="42">
        <f>IFERROR(TRIM(INDEX($A17:$Z17,MATCH(Lists!$J$8,$A$1:$Z$1,0))&amp;""),"")</f>
        <v/>
      </c>
      <c r="AL17" s="42">
        <f>IF(AI17=0,0,IF(AK17="",1,IF(IFERROR(INDEX(Lists!$B$2:$B$9,MATCH(AK17,Lists!$A$2:$A$9,0)),"N")="Y",1,0)))</f>
        <v/>
      </c>
      <c r="AM17" s="42">
        <f>AL17*AJ17</f>
        <v/>
      </c>
      <c r="AN17" s="42">
        <f>IF(AI17=0,0,IF(IFERROR(INDEX(Lists!$C$2:$C$9,MATCH(AK17,Lists!$A$2:$A$9,0)),"N")="Y",1,0))</f>
        <v/>
      </c>
      <c r="AO17" s="42">
        <f>AN17*AJ17</f>
        <v/>
      </c>
      <c r="AP17" s="42">
        <f>IFERROR(VALUE(IFERROR(TRIM(INDEX($A17:$Z17,MATCH(Lists!$J$9,$A$1:$Z$1,0))&amp;""),"")),0)</f>
        <v/>
      </c>
      <c r="AQ17" s="42">
        <f>IFERROR(VALUE(IFERROR(TRIM(INDEX($A17:$Z17,MATCH(Lists!$J$11,$A$1:$Z$1,0))&amp;""),"")),0)</f>
        <v/>
      </c>
      <c r="AR17" s="42">
        <f>IF(IFERROR(INDEX(Lists!$C$2:$C$9,MATCH(AK17,Lists!$A$2:$A$9,0)),"N")="Y",AP17-AQ17,0)</f>
        <v/>
      </c>
      <c r="AS17" s="42">
        <f>UPPER(IFERROR(TRIM(INDEX($A17:$Z17,MATCH(Lists!$J$10,$A$1:$Z$1,0))&amp;""),""))</f>
        <v/>
      </c>
      <c r="AT17" s="42">
        <f>IF(LEN(AS17)&gt;0,ROW(),"")</f>
        <v/>
      </c>
      <c r="AU17" s="42">
        <f>IFERROR(TRIM(INDEX($A17:$Z17,MATCH(Lists!$J$6,$A$1:$Z$1,0))&amp;""),"")</f>
        <v/>
      </c>
      <c r="AV17" s="42">
        <f>IFERROR(TRIM(INDEX($A17:$Z17,MATCH(Lists!$J$7,$A$1:$Z$1,0))&amp;""),"")</f>
        <v/>
      </c>
      <c r="AW17" s="42">
        <f>IF(AND(AL17=1,UPPER(TRIM(AC17))="Y"),1,0)</f>
        <v/>
      </c>
      <c r="AX17" s="42">
        <f>IF(AL17=1,AF17,"")</f>
        <v/>
      </c>
      <c r="AY17" s="42">
        <f>IF(AX17="","",SUMPRODUCT(($AX$2:$AX$501&lt;&gt;"")*($AX$2:$AX$501&lt;AX17))+SUMPRODUCT(($AX$2:AX17=AX17)*1))</f>
        <v/>
      </c>
    </row>
    <row r="18">
      <c r="AA18" s="41" t="n"/>
      <c r="AB18" s="21" t="n"/>
      <c r="AC18" s="21" t="n"/>
      <c r="AD18" s="21" t="n"/>
      <c r="AE18" s="41" t="n"/>
      <c r="AF18" s="42">
        <f>IFERROR(TRIM(INDEX($A18:$Z18,MATCH(Lists!$J$2,$A$1:$Z$1,0))&amp;""),"")</f>
        <v/>
      </c>
      <c r="AG18" s="42">
        <f>IFERROR(TRIM(INDEX($A18:$Z18,MATCH(Lists!$J$3,$A$1:$Z$1,0))&amp;""),"")</f>
        <v/>
      </c>
      <c r="AH18" s="42">
        <f>IFERROR(TRIM(INDEX($A18:$Z18,MATCH(Lists!$J$4,$A$1:$Z$1,0))&amp;""),"")</f>
        <v/>
      </c>
      <c r="AI18" s="42">
        <f>IF(AND(AF18&lt;&gt;"",UPPER(TRIM(AB18))&lt;&gt;"Y"),1,0)</f>
        <v/>
      </c>
      <c r="AJ18" s="42">
        <f>IF(AI18=1,IFERROR(VALUE(IFERROR(TRIM(INDEX($A18:$Z18,MATCH(Lists!$J$5,$A$1:$Z$1,0))&amp;""),"")),0),0)</f>
        <v/>
      </c>
      <c r="AK18" s="42">
        <f>IFERROR(TRIM(INDEX($A18:$Z18,MATCH(Lists!$J$8,$A$1:$Z$1,0))&amp;""),"")</f>
        <v/>
      </c>
      <c r="AL18" s="42">
        <f>IF(AI18=0,0,IF(AK18="",1,IF(IFERROR(INDEX(Lists!$B$2:$B$9,MATCH(AK18,Lists!$A$2:$A$9,0)),"N")="Y",1,0)))</f>
        <v/>
      </c>
      <c r="AM18" s="42">
        <f>AL18*AJ18</f>
        <v/>
      </c>
      <c r="AN18" s="42">
        <f>IF(AI18=0,0,IF(IFERROR(INDEX(Lists!$C$2:$C$9,MATCH(AK18,Lists!$A$2:$A$9,0)),"N")="Y",1,0))</f>
        <v/>
      </c>
      <c r="AO18" s="42">
        <f>AN18*AJ18</f>
        <v/>
      </c>
      <c r="AP18" s="42">
        <f>IFERROR(VALUE(IFERROR(TRIM(INDEX($A18:$Z18,MATCH(Lists!$J$9,$A$1:$Z$1,0))&amp;""),"")),0)</f>
        <v/>
      </c>
      <c r="AQ18" s="42">
        <f>IFERROR(VALUE(IFERROR(TRIM(INDEX($A18:$Z18,MATCH(Lists!$J$11,$A$1:$Z$1,0))&amp;""),"")),0)</f>
        <v/>
      </c>
      <c r="AR18" s="42">
        <f>IF(IFERROR(INDEX(Lists!$C$2:$C$9,MATCH(AK18,Lists!$A$2:$A$9,0)),"N")="Y",AP18-AQ18,0)</f>
        <v/>
      </c>
      <c r="AS18" s="42">
        <f>UPPER(IFERROR(TRIM(INDEX($A18:$Z18,MATCH(Lists!$J$10,$A$1:$Z$1,0))&amp;""),""))</f>
        <v/>
      </c>
      <c r="AT18" s="42">
        <f>IF(LEN(AS18)&gt;0,ROW(),"")</f>
        <v/>
      </c>
      <c r="AU18" s="42">
        <f>IFERROR(TRIM(INDEX($A18:$Z18,MATCH(Lists!$J$6,$A$1:$Z$1,0))&amp;""),"")</f>
        <v/>
      </c>
      <c r="AV18" s="42">
        <f>IFERROR(TRIM(INDEX($A18:$Z18,MATCH(Lists!$J$7,$A$1:$Z$1,0))&amp;""),"")</f>
        <v/>
      </c>
      <c r="AW18" s="42">
        <f>IF(AND(AL18=1,UPPER(TRIM(AC18))="Y"),1,0)</f>
        <v/>
      </c>
      <c r="AX18" s="42">
        <f>IF(AL18=1,AF18,"")</f>
        <v/>
      </c>
      <c r="AY18" s="42">
        <f>IF(AX18="","",SUMPRODUCT(($AX$2:$AX$501&lt;&gt;"")*($AX$2:$AX$501&lt;AX18))+SUMPRODUCT(($AX$2:AX18=AX18)*1))</f>
        <v/>
      </c>
    </row>
    <row r="19">
      <c r="AA19" s="41" t="n"/>
      <c r="AB19" s="21" t="n"/>
      <c r="AC19" s="21" t="n"/>
      <c r="AD19" s="21" t="n"/>
      <c r="AE19" s="41" t="n"/>
      <c r="AF19" s="42">
        <f>IFERROR(TRIM(INDEX($A19:$Z19,MATCH(Lists!$J$2,$A$1:$Z$1,0))&amp;""),"")</f>
        <v/>
      </c>
      <c r="AG19" s="42">
        <f>IFERROR(TRIM(INDEX($A19:$Z19,MATCH(Lists!$J$3,$A$1:$Z$1,0))&amp;""),"")</f>
        <v/>
      </c>
      <c r="AH19" s="42">
        <f>IFERROR(TRIM(INDEX($A19:$Z19,MATCH(Lists!$J$4,$A$1:$Z$1,0))&amp;""),"")</f>
        <v/>
      </c>
      <c r="AI19" s="42">
        <f>IF(AND(AF19&lt;&gt;"",UPPER(TRIM(AB19))&lt;&gt;"Y"),1,0)</f>
        <v/>
      </c>
      <c r="AJ19" s="42">
        <f>IF(AI19=1,IFERROR(VALUE(IFERROR(TRIM(INDEX($A19:$Z19,MATCH(Lists!$J$5,$A$1:$Z$1,0))&amp;""),"")),0),0)</f>
        <v/>
      </c>
      <c r="AK19" s="42">
        <f>IFERROR(TRIM(INDEX($A19:$Z19,MATCH(Lists!$J$8,$A$1:$Z$1,0))&amp;""),"")</f>
        <v/>
      </c>
      <c r="AL19" s="42">
        <f>IF(AI19=0,0,IF(AK19="",1,IF(IFERROR(INDEX(Lists!$B$2:$B$9,MATCH(AK19,Lists!$A$2:$A$9,0)),"N")="Y",1,0)))</f>
        <v/>
      </c>
      <c r="AM19" s="42">
        <f>AL19*AJ19</f>
        <v/>
      </c>
      <c r="AN19" s="42">
        <f>IF(AI19=0,0,IF(IFERROR(INDEX(Lists!$C$2:$C$9,MATCH(AK19,Lists!$A$2:$A$9,0)),"N")="Y",1,0))</f>
        <v/>
      </c>
      <c r="AO19" s="42">
        <f>AN19*AJ19</f>
        <v/>
      </c>
      <c r="AP19" s="42">
        <f>IFERROR(VALUE(IFERROR(TRIM(INDEX($A19:$Z19,MATCH(Lists!$J$9,$A$1:$Z$1,0))&amp;""),"")),0)</f>
        <v/>
      </c>
      <c r="AQ19" s="42">
        <f>IFERROR(VALUE(IFERROR(TRIM(INDEX($A19:$Z19,MATCH(Lists!$J$11,$A$1:$Z$1,0))&amp;""),"")),0)</f>
        <v/>
      </c>
      <c r="AR19" s="42">
        <f>IF(IFERROR(INDEX(Lists!$C$2:$C$9,MATCH(AK19,Lists!$A$2:$A$9,0)),"N")="Y",AP19-AQ19,0)</f>
        <v/>
      </c>
      <c r="AS19" s="42">
        <f>UPPER(IFERROR(TRIM(INDEX($A19:$Z19,MATCH(Lists!$J$10,$A$1:$Z$1,0))&amp;""),""))</f>
        <v/>
      </c>
      <c r="AT19" s="42">
        <f>IF(LEN(AS19)&gt;0,ROW(),"")</f>
        <v/>
      </c>
      <c r="AU19" s="42">
        <f>IFERROR(TRIM(INDEX($A19:$Z19,MATCH(Lists!$J$6,$A$1:$Z$1,0))&amp;""),"")</f>
        <v/>
      </c>
      <c r="AV19" s="42">
        <f>IFERROR(TRIM(INDEX($A19:$Z19,MATCH(Lists!$J$7,$A$1:$Z$1,0))&amp;""),"")</f>
        <v/>
      </c>
      <c r="AW19" s="42">
        <f>IF(AND(AL19=1,UPPER(TRIM(AC19))="Y"),1,0)</f>
        <v/>
      </c>
      <c r="AX19" s="42">
        <f>IF(AL19=1,AF19,"")</f>
        <v/>
      </c>
      <c r="AY19" s="42">
        <f>IF(AX19="","",SUMPRODUCT(($AX$2:$AX$501&lt;&gt;"")*($AX$2:$AX$501&lt;AX19))+SUMPRODUCT(($AX$2:AX19=AX19)*1))</f>
        <v/>
      </c>
    </row>
    <row r="20">
      <c r="AA20" s="41" t="n"/>
      <c r="AB20" s="21" t="n"/>
      <c r="AC20" s="21" t="n"/>
      <c r="AD20" s="21" t="n"/>
      <c r="AE20" s="41" t="n"/>
      <c r="AF20" s="42">
        <f>IFERROR(TRIM(INDEX($A20:$Z20,MATCH(Lists!$J$2,$A$1:$Z$1,0))&amp;""),"")</f>
        <v/>
      </c>
      <c r="AG20" s="42">
        <f>IFERROR(TRIM(INDEX($A20:$Z20,MATCH(Lists!$J$3,$A$1:$Z$1,0))&amp;""),"")</f>
        <v/>
      </c>
      <c r="AH20" s="42">
        <f>IFERROR(TRIM(INDEX($A20:$Z20,MATCH(Lists!$J$4,$A$1:$Z$1,0))&amp;""),"")</f>
        <v/>
      </c>
      <c r="AI20" s="42">
        <f>IF(AND(AF20&lt;&gt;"",UPPER(TRIM(AB20))&lt;&gt;"Y"),1,0)</f>
        <v/>
      </c>
      <c r="AJ20" s="42">
        <f>IF(AI20=1,IFERROR(VALUE(IFERROR(TRIM(INDEX($A20:$Z20,MATCH(Lists!$J$5,$A$1:$Z$1,0))&amp;""),"")),0),0)</f>
        <v/>
      </c>
      <c r="AK20" s="42">
        <f>IFERROR(TRIM(INDEX($A20:$Z20,MATCH(Lists!$J$8,$A$1:$Z$1,0))&amp;""),"")</f>
        <v/>
      </c>
      <c r="AL20" s="42">
        <f>IF(AI20=0,0,IF(AK20="",1,IF(IFERROR(INDEX(Lists!$B$2:$B$9,MATCH(AK20,Lists!$A$2:$A$9,0)),"N")="Y",1,0)))</f>
        <v/>
      </c>
      <c r="AM20" s="42">
        <f>AL20*AJ20</f>
        <v/>
      </c>
      <c r="AN20" s="42">
        <f>IF(AI20=0,0,IF(IFERROR(INDEX(Lists!$C$2:$C$9,MATCH(AK20,Lists!$A$2:$A$9,0)),"N")="Y",1,0))</f>
        <v/>
      </c>
      <c r="AO20" s="42">
        <f>AN20*AJ20</f>
        <v/>
      </c>
      <c r="AP20" s="42">
        <f>IFERROR(VALUE(IFERROR(TRIM(INDEX($A20:$Z20,MATCH(Lists!$J$9,$A$1:$Z$1,0))&amp;""),"")),0)</f>
        <v/>
      </c>
      <c r="AQ20" s="42">
        <f>IFERROR(VALUE(IFERROR(TRIM(INDEX($A20:$Z20,MATCH(Lists!$J$11,$A$1:$Z$1,0))&amp;""),"")),0)</f>
        <v/>
      </c>
      <c r="AR20" s="42">
        <f>IF(IFERROR(INDEX(Lists!$C$2:$C$9,MATCH(AK20,Lists!$A$2:$A$9,0)),"N")="Y",AP20-AQ20,0)</f>
        <v/>
      </c>
      <c r="AS20" s="42">
        <f>UPPER(IFERROR(TRIM(INDEX($A20:$Z20,MATCH(Lists!$J$10,$A$1:$Z$1,0))&amp;""),""))</f>
        <v/>
      </c>
      <c r="AT20" s="42">
        <f>IF(LEN(AS20)&gt;0,ROW(),"")</f>
        <v/>
      </c>
      <c r="AU20" s="42">
        <f>IFERROR(TRIM(INDEX($A20:$Z20,MATCH(Lists!$J$6,$A$1:$Z$1,0))&amp;""),"")</f>
        <v/>
      </c>
      <c r="AV20" s="42">
        <f>IFERROR(TRIM(INDEX($A20:$Z20,MATCH(Lists!$J$7,$A$1:$Z$1,0))&amp;""),"")</f>
        <v/>
      </c>
      <c r="AW20" s="42">
        <f>IF(AND(AL20=1,UPPER(TRIM(AC20))="Y"),1,0)</f>
        <v/>
      </c>
      <c r="AX20" s="42">
        <f>IF(AL20=1,AF20,"")</f>
        <v/>
      </c>
      <c r="AY20" s="42">
        <f>IF(AX20="","",SUMPRODUCT(($AX$2:$AX$501&lt;&gt;"")*($AX$2:$AX$501&lt;AX20))+SUMPRODUCT(($AX$2:AX20=AX20)*1))</f>
        <v/>
      </c>
    </row>
    <row r="21">
      <c r="AA21" s="41" t="n"/>
      <c r="AB21" s="21" t="n"/>
      <c r="AC21" s="21" t="n"/>
      <c r="AD21" s="21" t="n"/>
      <c r="AE21" s="41" t="n"/>
      <c r="AF21" s="42">
        <f>IFERROR(TRIM(INDEX($A21:$Z21,MATCH(Lists!$J$2,$A$1:$Z$1,0))&amp;""),"")</f>
        <v/>
      </c>
      <c r="AG21" s="42">
        <f>IFERROR(TRIM(INDEX($A21:$Z21,MATCH(Lists!$J$3,$A$1:$Z$1,0))&amp;""),"")</f>
        <v/>
      </c>
      <c r="AH21" s="42">
        <f>IFERROR(TRIM(INDEX($A21:$Z21,MATCH(Lists!$J$4,$A$1:$Z$1,0))&amp;""),"")</f>
        <v/>
      </c>
      <c r="AI21" s="42">
        <f>IF(AND(AF21&lt;&gt;"",UPPER(TRIM(AB21))&lt;&gt;"Y"),1,0)</f>
        <v/>
      </c>
      <c r="AJ21" s="42">
        <f>IF(AI21=1,IFERROR(VALUE(IFERROR(TRIM(INDEX($A21:$Z21,MATCH(Lists!$J$5,$A$1:$Z$1,0))&amp;""),"")),0),0)</f>
        <v/>
      </c>
      <c r="AK21" s="42">
        <f>IFERROR(TRIM(INDEX($A21:$Z21,MATCH(Lists!$J$8,$A$1:$Z$1,0))&amp;""),"")</f>
        <v/>
      </c>
      <c r="AL21" s="42">
        <f>IF(AI21=0,0,IF(AK21="",1,IF(IFERROR(INDEX(Lists!$B$2:$B$9,MATCH(AK21,Lists!$A$2:$A$9,0)),"N")="Y",1,0)))</f>
        <v/>
      </c>
      <c r="AM21" s="42">
        <f>AL21*AJ21</f>
        <v/>
      </c>
      <c r="AN21" s="42">
        <f>IF(AI21=0,0,IF(IFERROR(INDEX(Lists!$C$2:$C$9,MATCH(AK21,Lists!$A$2:$A$9,0)),"N")="Y",1,0))</f>
        <v/>
      </c>
      <c r="AO21" s="42">
        <f>AN21*AJ21</f>
        <v/>
      </c>
      <c r="AP21" s="42">
        <f>IFERROR(VALUE(IFERROR(TRIM(INDEX($A21:$Z21,MATCH(Lists!$J$9,$A$1:$Z$1,0))&amp;""),"")),0)</f>
        <v/>
      </c>
      <c r="AQ21" s="42">
        <f>IFERROR(VALUE(IFERROR(TRIM(INDEX($A21:$Z21,MATCH(Lists!$J$11,$A$1:$Z$1,0))&amp;""),"")),0)</f>
        <v/>
      </c>
      <c r="AR21" s="42">
        <f>IF(IFERROR(INDEX(Lists!$C$2:$C$9,MATCH(AK21,Lists!$A$2:$A$9,0)),"N")="Y",AP21-AQ21,0)</f>
        <v/>
      </c>
      <c r="AS21" s="42">
        <f>UPPER(IFERROR(TRIM(INDEX($A21:$Z21,MATCH(Lists!$J$10,$A$1:$Z$1,0))&amp;""),""))</f>
        <v/>
      </c>
      <c r="AT21" s="42">
        <f>IF(LEN(AS21)&gt;0,ROW(),"")</f>
        <v/>
      </c>
      <c r="AU21" s="42">
        <f>IFERROR(TRIM(INDEX($A21:$Z21,MATCH(Lists!$J$6,$A$1:$Z$1,0))&amp;""),"")</f>
        <v/>
      </c>
      <c r="AV21" s="42">
        <f>IFERROR(TRIM(INDEX($A21:$Z21,MATCH(Lists!$J$7,$A$1:$Z$1,0))&amp;""),"")</f>
        <v/>
      </c>
      <c r="AW21" s="42">
        <f>IF(AND(AL21=1,UPPER(TRIM(AC21))="Y"),1,0)</f>
        <v/>
      </c>
      <c r="AX21" s="42">
        <f>IF(AL21=1,AF21,"")</f>
        <v/>
      </c>
      <c r="AY21" s="42">
        <f>IF(AX21="","",SUMPRODUCT(($AX$2:$AX$501&lt;&gt;"")*($AX$2:$AX$501&lt;AX21))+SUMPRODUCT(($AX$2:AX21=AX21)*1))</f>
        <v/>
      </c>
    </row>
    <row r="22">
      <c r="AA22" s="41" t="n"/>
      <c r="AB22" s="21" t="n"/>
      <c r="AC22" s="21" t="n"/>
      <c r="AD22" s="21" t="n"/>
      <c r="AE22" s="41" t="n"/>
      <c r="AF22" s="42">
        <f>IFERROR(TRIM(INDEX($A22:$Z22,MATCH(Lists!$J$2,$A$1:$Z$1,0))&amp;""),"")</f>
        <v/>
      </c>
      <c r="AG22" s="42">
        <f>IFERROR(TRIM(INDEX($A22:$Z22,MATCH(Lists!$J$3,$A$1:$Z$1,0))&amp;""),"")</f>
        <v/>
      </c>
      <c r="AH22" s="42">
        <f>IFERROR(TRIM(INDEX($A22:$Z22,MATCH(Lists!$J$4,$A$1:$Z$1,0))&amp;""),"")</f>
        <v/>
      </c>
      <c r="AI22" s="42">
        <f>IF(AND(AF22&lt;&gt;"",UPPER(TRIM(AB22))&lt;&gt;"Y"),1,0)</f>
        <v/>
      </c>
      <c r="AJ22" s="42">
        <f>IF(AI22=1,IFERROR(VALUE(IFERROR(TRIM(INDEX($A22:$Z22,MATCH(Lists!$J$5,$A$1:$Z$1,0))&amp;""),"")),0),0)</f>
        <v/>
      </c>
      <c r="AK22" s="42">
        <f>IFERROR(TRIM(INDEX($A22:$Z22,MATCH(Lists!$J$8,$A$1:$Z$1,0))&amp;""),"")</f>
        <v/>
      </c>
      <c r="AL22" s="42">
        <f>IF(AI22=0,0,IF(AK22="",1,IF(IFERROR(INDEX(Lists!$B$2:$B$9,MATCH(AK22,Lists!$A$2:$A$9,0)),"N")="Y",1,0)))</f>
        <v/>
      </c>
      <c r="AM22" s="42">
        <f>AL22*AJ22</f>
        <v/>
      </c>
      <c r="AN22" s="42">
        <f>IF(AI22=0,0,IF(IFERROR(INDEX(Lists!$C$2:$C$9,MATCH(AK22,Lists!$A$2:$A$9,0)),"N")="Y",1,0))</f>
        <v/>
      </c>
      <c r="AO22" s="42">
        <f>AN22*AJ22</f>
        <v/>
      </c>
      <c r="AP22" s="42">
        <f>IFERROR(VALUE(IFERROR(TRIM(INDEX($A22:$Z22,MATCH(Lists!$J$9,$A$1:$Z$1,0))&amp;""),"")),0)</f>
        <v/>
      </c>
      <c r="AQ22" s="42">
        <f>IFERROR(VALUE(IFERROR(TRIM(INDEX($A22:$Z22,MATCH(Lists!$J$11,$A$1:$Z$1,0))&amp;""),"")),0)</f>
        <v/>
      </c>
      <c r="AR22" s="42">
        <f>IF(IFERROR(INDEX(Lists!$C$2:$C$9,MATCH(AK22,Lists!$A$2:$A$9,0)),"N")="Y",AP22-AQ22,0)</f>
        <v/>
      </c>
      <c r="AS22" s="42">
        <f>UPPER(IFERROR(TRIM(INDEX($A22:$Z22,MATCH(Lists!$J$10,$A$1:$Z$1,0))&amp;""),""))</f>
        <v/>
      </c>
      <c r="AT22" s="42">
        <f>IF(LEN(AS22)&gt;0,ROW(),"")</f>
        <v/>
      </c>
      <c r="AU22" s="42">
        <f>IFERROR(TRIM(INDEX($A22:$Z22,MATCH(Lists!$J$6,$A$1:$Z$1,0))&amp;""),"")</f>
        <v/>
      </c>
      <c r="AV22" s="42">
        <f>IFERROR(TRIM(INDEX($A22:$Z22,MATCH(Lists!$J$7,$A$1:$Z$1,0))&amp;""),"")</f>
        <v/>
      </c>
      <c r="AW22" s="42">
        <f>IF(AND(AL22=1,UPPER(TRIM(AC22))="Y"),1,0)</f>
        <v/>
      </c>
      <c r="AX22" s="42">
        <f>IF(AL22=1,AF22,"")</f>
        <v/>
      </c>
      <c r="AY22" s="42">
        <f>IF(AX22="","",SUMPRODUCT(($AX$2:$AX$501&lt;&gt;"")*($AX$2:$AX$501&lt;AX22))+SUMPRODUCT(($AX$2:AX22=AX22)*1))</f>
        <v/>
      </c>
    </row>
    <row r="23">
      <c r="AA23" s="41" t="n"/>
      <c r="AB23" s="21" t="n"/>
      <c r="AC23" s="21" t="n"/>
      <c r="AD23" s="21" t="n"/>
      <c r="AE23" s="41" t="n"/>
      <c r="AF23" s="42">
        <f>IFERROR(TRIM(INDEX($A23:$Z23,MATCH(Lists!$J$2,$A$1:$Z$1,0))&amp;""),"")</f>
        <v/>
      </c>
      <c r="AG23" s="42">
        <f>IFERROR(TRIM(INDEX($A23:$Z23,MATCH(Lists!$J$3,$A$1:$Z$1,0))&amp;""),"")</f>
        <v/>
      </c>
      <c r="AH23" s="42">
        <f>IFERROR(TRIM(INDEX($A23:$Z23,MATCH(Lists!$J$4,$A$1:$Z$1,0))&amp;""),"")</f>
        <v/>
      </c>
      <c r="AI23" s="42">
        <f>IF(AND(AF23&lt;&gt;"",UPPER(TRIM(AB23))&lt;&gt;"Y"),1,0)</f>
        <v/>
      </c>
      <c r="AJ23" s="42">
        <f>IF(AI23=1,IFERROR(VALUE(IFERROR(TRIM(INDEX($A23:$Z23,MATCH(Lists!$J$5,$A$1:$Z$1,0))&amp;""),"")),0),0)</f>
        <v/>
      </c>
      <c r="AK23" s="42">
        <f>IFERROR(TRIM(INDEX($A23:$Z23,MATCH(Lists!$J$8,$A$1:$Z$1,0))&amp;""),"")</f>
        <v/>
      </c>
      <c r="AL23" s="42">
        <f>IF(AI23=0,0,IF(AK23="",1,IF(IFERROR(INDEX(Lists!$B$2:$B$9,MATCH(AK23,Lists!$A$2:$A$9,0)),"N")="Y",1,0)))</f>
        <v/>
      </c>
      <c r="AM23" s="42">
        <f>AL23*AJ23</f>
        <v/>
      </c>
      <c r="AN23" s="42">
        <f>IF(AI23=0,0,IF(IFERROR(INDEX(Lists!$C$2:$C$9,MATCH(AK23,Lists!$A$2:$A$9,0)),"N")="Y",1,0))</f>
        <v/>
      </c>
      <c r="AO23" s="42">
        <f>AN23*AJ23</f>
        <v/>
      </c>
      <c r="AP23" s="42">
        <f>IFERROR(VALUE(IFERROR(TRIM(INDEX($A23:$Z23,MATCH(Lists!$J$9,$A$1:$Z$1,0))&amp;""),"")),0)</f>
        <v/>
      </c>
      <c r="AQ23" s="42">
        <f>IFERROR(VALUE(IFERROR(TRIM(INDEX($A23:$Z23,MATCH(Lists!$J$11,$A$1:$Z$1,0))&amp;""),"")),0)</f>
        <v/>
      </c>
      <c r="AR23" s="42">
        <f>IF(IFERROR(INDEX(Lists!$C$2:$C$9,MATCH(AK23,Lists!$A$2:$A$9,0)),"N")="Y",AP23-AQ23,0)</f>
        <v/>
      </c>
      <c r="AS23" s="42">
        <f>UPPER(IFERROR(TRIM(INDEX($A23:$Z23,MATCH(Lists!$J$10,$A$1:$Z$1,0))&amp;""),""))</f>
        <v/>
      </c>
      <c r="AT23" s="42">
        <f>IF(LEN(AS23)&gt;0,ROW(),"")</f>
        <v/>
      </c>
      <c r="AU23" s="42">
        <f>IFERROR(TRIM(INDEX($A23:$Z23,MATCH(Lists!$J$6,$A$1:$Z$1,0))&amp;""),"")</f>
        <v/>
      </c>
      <c r="AV23" s="42">
        <f>IFERROR(TRIM(INDEX($A23:$Z23,MATCH(Lists!$J$7,$A$1:$Z$1,0))&amp;""),"")</f>
        <v/>
      </c>
      <c r="AW23" s="42">
        <f>IF(AND(AL23=1,UPPER(TRIM(AC23))="Y"),1,0)</f>
        <v/>
      </c>
      <c r="AX23" s="42">
        <f>IF(AL23=1,AF23,"")</f>
        <v/>
      </c>
      <c r="AY23" s="42">
        <f>IF(AX23="","",SUMPRODUCT(($AX$2:$AX$501&lt;&gt;"")*($AX$2:$AX$501&lt;AX23))+SUMPRODUCT(($AX$2:AX23=AX23)*1))</f>
        <v/>
      </c>
    </row>
    <row r="24">
      <c r="AA24" s="41" t="n"/>
      <c r="AB24" s="21" t="n"/>
      <c r="AC24" s="21" t="n"/>
      <c r="AD24" s="21" t="n"/>
      <c r="AE24" s="41" t="n"/>
      <c r="AF24" s="42">
        <f>IFERROR(TRIM(INDEX($A24:$Z24,MATCH(Lists!$J$2,$A$1:$Z$1,0))&amp;""),"")</f>
        <v/>
      </c>
      <c r="AG24" s="42">
        <f>IFERROR(TRIM(INDEX($A24:$Z24,MATCH(Lists!$J$3,$A$1:$Z$1,0))&amp;""),"")</f>
        <v/>
      </c>
      <c r="AH24" s="42">
        <f>IFERROR(TRIM(INDEX($A24:$Z24,MATCH(Lists!$J$4,$A$1:$Z$1,0))&amp;""),"")</f>
        <v/>
      </c>
      <c r="AI24" s="42">
        <f>IF(AND(AF24&lt;&gt;"",UPPER(TRIM(AB24))&lt;&gt;"Y"),1,0)</f>
        <v/>
      </c>
      <c r="AJ24" s="42">
        <f>IF(AI24=1,IFERROR(VALUE(IFERROR(TRIM(INDEX($A24:$Z24,MATCH(Lists!$J$5,$A$1:$Z$1,0))&amp;""),"")),0),0)</f>
        <v/>
      </c>
      <c r="AK24" s="42">
        <f>IFERROR(TRIM(INDEX($A24:$Z24,MATCH(Lists!$J$8,$A$1:$Z$1,0))&amp;""),"")</f>
        <v/>
      </c>
      <c r="AL24" s="42">
        <f>IF(AI24=0,0,IF(AK24="",1,IF(IFERROR(INDEX(Lists!$B$2:$B$9,MATCH(AK24,Lists!$A$2:$A$9,0)),"N")="Y",1,0)))</f>
        <v/>
      </c>
      <c r="AM24" s="42">
        <f>AL24*AJ24</f>
        <v/>
      </c>
      <c r="AN24" s="42">
        <f>IF(AI24=0,0,IF(IFERROR(INDEX(Lists!$C$2:$C$9,MATCH(AK24,Lists!$A$2:$A$9,0)),"N")="Y",1,0))</f>
        <v/>
      </c>
      <c r="AO24" s="42">
        <f>AN24*AJ24</f>
        <v/>
      </c>
      <c r="AP24" s="42">
        <f>IFERROR(VALUE(IFERROR(TRIM(INDEX($A24:$Z24,MATCH(Lists!$J$9,$A$1:$Z$1,0))&amp;""),"")),0)</f>
        <v/>
      </c>
      <c r="AQ24" s="42">
        <f>IFERROR(VALUE(IFERROR(TRIM(INDEX($A24:$Z24,MATCH(Lists!$J$11,$A$1:$Z$1,0))&amp;""),"")),0)</f>
        <v/>
      </c>
      <c r="AR24" s="42">
        <f>IF(IFERROR(INDEX(Lists!$C$2:$C$9,MATCH(AK24,Lists!$A$2:$A$9,0)),"N")="Y",AP24-AQ24,0)</f>
        <v/>
      </c>
      <c r="AS24" s="42">
        <f>UPPER(IFERROR(TRIM(INDEX($A24:$Z24,MATCH(Lists!$J$10,$A$1:$Z$1,0))&amp;""),""))</f>
        <v/>
      </c>
      <c r="AT24" s="42">
        <f>IF(LEN(AS24)&gt;0,ROW(),"")</f>
        <v/>
      </c>
      <c r="AU24" s="42">
        <f>IFERROR(TRIM(INDEX($A24:$Z24,MATCH(Lists!$J$6,$A$1:$Z$1,0))&amp;""),"")</f>
        <v/>
      </c>
      <c r="AV24" s="42">
        <f>IFERROR(TRIM(INDEX($A24:$Z24,MATCH(Lists!$J$7,$A$1:$Z$1,0))&amp;""),"")</f>
        <v/>
      </c>
      <c r="AW24" s="42">
        <f>IF(AND(AL24=1,UPPER(TRIM(AC24))="Y"),1,0)</f>
        <v/>
      </c>
      <c r="AX24" s="42">
        <f>IF(AL24=1,AF24,"")</f>
        <v/>
      </c>
      <c r="AY24" s="42">
        <f>IF(AX24="","",SUMPRODUCT(($AX$2:$AX$501&lt;&gt;"")*($AX$2:$AX$501&lt;AX24))+SUMPRODUCT(($AX$2:AX24=AX24)*1))</f>
        <v/>
      </c>
    </row>
    <row r="25">
      <c r="AA25" s="41" t="n"/>
      <c r="AB25" s="21" t="n"/>
      <c r="AC25" s="21" t="n"/>
      <c r="AD25" s="21" t="n"/>
      <c r="AE25" s="41" t="n"/>
      <c r="AF25" s="42">
        <f>IFERROR(TRIM(INDEX($A25:$Z25,MATCH(Lists!$J$2,$A$1:$Z$1,0))&amp;""),"")</f>
        <v/>
      </c>
      <c r="AG25" s="42">
        <f>IFERROR(TRIM(INDEX($A25:$Z25,MATCH(Lists!$J$3,$A$1:$Z$1,0))&amp;""),"")</f>
        <v/>
      </c>
      <c r="AH25" s="42">
        <f>IFERROR(TRIM(INDEX($A25:$Z25,MATCH(Lists!$J$4,$A$1:$Z$1,0))&amp;""),"")</f>
        <v/>
      </c>
      <c r="AI25" s="42">
        <f>IF(AND(AF25&lt;&gt;"",UPPER(TRIM(AB25))&lt;&gt;"Y"),1,0)</f>
        <v/>
      </c>
      <c r="AJ25" s="42">
        <f>IF(AI25=1,IFERROR(VALUE(IFERROR(TRIM(INDEX($A25:$Z25,MATCH(Lists!$J$5,$A$1:$Z$1,0))&amp;""),"")),0),0)</f>
        <v/>
      </c>
      <c r="AK25" s="42">
        <f>IFERROR(TRIM(INDEX($A25:$Z25,MATCH(Lists!$J$8,$A$1:$Z$1,0))&amp;""),"")</f>
        <v/>
      </c>
      <c r="AL25" s="42">
        <f>IF(AI25=0,0,IF(AK25="",1,IF(IFERROR(INDEX(Lists!$B$2:$B$9,MATCH(AK25,Lists!$A$2:$A$9,0)),"N")="Y",1,0)))</f>
        <v/>
      </c>
      <c r="AM25" s="42">
        <f>AL25*AJ25</f>
        <v/>
      </c>
      <c r="AN25" s="42">
        <f>IF(AI25=0,0,IF(IFERROR(INDEX(Lists!$C$2:$C$9,MATCH(AK25,Lists!$A$2:$A$9,0)),"N")="Y",1,0))</f>
        <v/>
      </c>
      <c r="AO25" s="42">
        <f>AN25*AJ25</f>
        <v/>
      </c>
      <c r="AP25" s="42">
        <f>IFERROR(VALUE(IFERROR(TRIM(INDEX($A25:$Z25,MATCH(Lists!$J$9,$A$1:$Z$1,0))&amp;""),"")),0)</f>
        <v/>
      </c>
      <c r="AQ25" s="42">
        <f>IFERROR(VALUE(IFERROR(TRIM(INDEX($A25:$Z25,MATCH(Lists!$J$11,$A$1:$Z$1,0))&amp;""),"")),0)</f>
        <v/>
      </c>
      <c r="AR25" s="42">
        <f>IF(IFERROR(INDEX(Lists!$C$2:$C$9,MATCH(AK25,Lists!$A$2:$A$9,0)),"N")="Y",AP25-AQ25,0)</f>
        <v/>
      </c>
      <c r="AS25" s="42">
        <f>UPPER(IFERROR(TRIM(INDEX($A25:$Z25,MATCH(Lists!$J$10,$A$1:$Z$1,0))&amp;""),""))</f>
        <v/>
      </c>
      <c r="AT25" s="42">
        <f>IF(LEN(AS25)&gt;0,ROW(),"")</f>
        <v/>
      </c>
      <c r="AU25" s="42">
        <f>IFERROR(TRIM(INDEX($A25:$Z25,MATCH(Lists!$J$6,$A$1:$Z$1,0))&amp;""),"")</f>
        <v/>
      </c>
      <c r="AV25" s="42">
        <f>IFERROR(TRIM(INDEX($A25:$Z25,MATCH(Lists!$J$7,$A$1:$Z$1,0))&amp;""),"")</f>
        <v/>
      </c>
      <c r="AW25" s="42">
        <f>IF(AND(AL25=1,UPPER(TRIM(AC25))="Y"),1,0)</f>
        <v/>
      </c>
      <c r="AX25" s="42">
        <f>IF(AL25=1,AF25,"")</f>
        <v/>
      </c>
      <c r="AY25" s="42">
        <f>IF(AX25="","",SUMPRODUCT(($AX$2:$AX$501&lt;&gt;"")*($AX$2:$AX$501&lt;AX25))+SUMPRODUCT(($AX$2:AX25=AX25)*1))</f>
        <v/>
      </c>
    </row>
    <row r="26">
      <c r="AA26" s="41" t="n"/>
      <c r="AB26" s="21" t="n"/>
      <c r="AC26" s="21" t="n"/>
      <c r="AD26" s="21" t="n"/>
      <c r="AE26" s="41" t="n"/>
      <c r="AF26" s="42">
        <f>IFERROR(TRIM(INDEX($A26:$Z26,MATCH(Lists!$J$2,$A$1:$Z$1,0))&amp;""),"")</f>
        <v/>
      </c>
      <c r="AG26" s="42">
        <f>IFERROR(TRIM(INDEX($A26:$Z26,MATCH(Lists!$J$3,$A$1:$Z$1,0))&amp;""),"")</f>
        <v/>
      </c>
      <c r="AH26" s="42">
        <f>IFERROR(TRIM(INDEX($A26:$Z26,MATCH(Lists!$J$4,$A$1:$Z$1,0))&amp;""),"")</f>
        <v/>
      </c>
      <c r="AI26" s="42">
        <f>IF(AND(AF26&lt;&gt;"",UPPER(TRIM(AB26))&lt;&gt;"Y"),1,0)</f>
        <v/>
      </c>
      <c r="AJ26" s="42">
        <f>IF(AI26=1,IFERROR(VALUE(IFERROR(TRIM(INDEX($A26:$Z26,MATCH(Lists!$J$5,$A$1:$Z$1,0))&amp;""),"")),0),0)</f>
        <v/>
      </c>
      <c r="AK26" s="42">
        <f>IFERROR(TRIM(INDEX($A26:$Z26,MATCH(Lists!$J$8,$A$1:$Z$1,0))&amp;""),"")</f>
        <v/>
      </c>
      <c r="AL26" s="42">
        <f>IF(AI26=0,0,IF(AK26="",1,IF(IFERROR(INDEX(Lists!$B$2:$B$9,MATCH(AK26,Lists!$A$2:$A$9,0)),"N")="Y",1,0)))</f>
        <v/>
      </c>
      <c r="AM26" s="42">
        <f>AL26*AJ26</f>
        <v/>
      </c>
      <c r="AN26" s="42">
        <f>IF(AI26=0,0,IF(IFERROR(INDEX(Lists!$C$2:$C$9,MATCH(AK26,Lists!$A$2:$A$9,0)),"N")="Y",1,0))</f>
        <v/>
      </c>
      <c r="AO26" s="42">
        <f>AN26*AJ26</f>
        <v/>
      </c>
      <c r="AP26" s="42">
        <f>IFERROR(VALUE(IFERROR(TRIM(INDEX($A26:$Z26,MATCH(Lists!$J$9,$A$1:$Z$1,0))&amp;""),"")),0)</f>
        <v/>
      </c>
      <c r="AQ26" s="42">
        <f>IFERROR(VALUE(IFERROR(TRIM(INDEX($A26:$Z26,MATCH(Lists!$J$11,$A$1:$Z$1,0))&amp;""),"")),0)</f>
        <v/>
      </c>
      <c r="AR26" s="42">
        <f>IF(IFERROR(INDEX(Lists!$C$2:$C$9,MATCH(AK26,Lists!$A$2:$A$9,0)),"N")="Y",AP26-AQ26,0)</f>
        <v/>
      </c>
      <c r="AS26" s="42">
        <f>UPPER(IFERROR(TRIM(INDEX($A26:$Z26,MATCH(Lists!$J$10,$A$1:$Z$1,0))&amp;""),""))</f>
        <v/>
      </c>
      <c r="AT26" s="42">
        <f>IF(LEN(AS26)&gt;0,ROW(),"")</f>
        <v/>
      </c>
      <c r="AU26" s="42">
        <f>IFERROR(TRIM(INDEX($A26:$Z26,MATCH(Lists!$J$6,$A$1:$Z$1,0))&amp;""),"")</f>
        <v/>
      </c>
      <c r="AV26" s="42">
        <f>IFERROR(TRIM(INDEX($A26:$Z26,MATCH(Lists!$J$7,$A$1:$Z$1,0))&amp;""),"")</f>
        <v/>
      </c>
      <c r="AW26" s="42">
        <f>IF(AND(AL26=1,UPPER(TRIM(AC26))="Y"),1,0)</f>
        <v/>
      </c>
      <c r="AX26" s="42">
        <f>IF(AL26=1,AF26,"")</f>
        <v/>
      </c>
      <c r="AY26" s="42">
        <f>IF(AX26="","",SUMPRODUCT(($AX$2:$AX$501&lt;&gt;"")*($AX$2:$AX$501&lt;AX26))+SUMPRODUCT(($AX$2:AX26=AX26)*1))</f>
        <v/>
      </c>
    </row>
    <row r="27">
      <c r="AA27" s="41" t="n"/>
      <c r="AB27" s="21" t="n"/>
      <c r="AC27" s="21" t="n"/>
      <c r="AD27" s="21" t="n"/>
      <c r="AE27" s="41" t="n"/>
      <c r="AF27" s="42">
        <f>IFERROR(TRIM(INDEX($A27:$Z27,MATCH(Lists!$J$2,$A$1:$Z$1,0))&amp;""),"")</f>
        <v/>
      </c>
      <c r="AG27" s="42">
        <f>IFERROR(TRIM(INDEX($A27:$Z27,MATCH(Lists!$J$3,$A$1:$Z$1,0))&amp;""),"")</f>
        <v/>
      </c>
      <c r="AH27" s="42">
        <f>IFERROR(TRIM(INDEX($A27:$Z27,MATCH(Lists!$J$4,$A$1:$Z$1,0))&amp;""),"")</f>
        <v/>
      </c>
      <c r="AI27" s="42">
        <f>IF(AND(AF27&lt;&gt;"",UPPER(TRIM(AB27))&lt;&gt;"Y"),1,0)</f>
        <v/>
      </c>
      <c r="AJ27" s="42">
        <f>IF(AI27=1,IFERROR(VALUE(IFERROR(TRIM(INDEX($A27:$Z27,MATCH(Lists!$J$5,$A$1:$Z$1,0))&amp;""),"")),0),0)</f>
        <v/>
      </c>
      <c r="AK27" s="42">
        <f>IFERROR(TRIM(INDEX($A27:$Z27,MATCH(Lists!$J$8,$A$1:$Z$1,0))&amp;""),"")</f>
        <v/>
      </c>
      <c r="AL27" s="42">
        <f>IF(AI27=0,0,IF(AK27="",1,IF(IFERROR(INDEX(Lists!$B$2:$B$9,MATCH(AK27,Lists!$A$2:$A$9,0)),"N")="Y",1,0)))</f>
        <v/>
      </c>
      <c r="AM27" s="42">
        <f>AL27*AJ27</f>
        <v/>
      </c>
      <c r="AN27" s="42">
        <f>IF(AI27=0,0,IF(IFERROR(INDEX(Lists!$C$2:$C$9,MATCH(AK27,Lists!$A$2:$A$9,0)),"N")="Y",1,0))</f>
        <v/>
      </c>
      <c r="AO27" s="42">
        <f>AN27*AJ27</f>
        <v/>
      </c>
      <c r="AP27" s="42">
        <f>IFERROR(VALUE(IFERROR(TRIM(INDEX($A27:$Z27,MATCH(Lists!$J$9,$A$1:$Z$1,0))&amp;""),"")),0)</f>
        <v/>
      </c>
      <c r="AQ27" s="42">
        <f>IFERROR(VALUE(IFERROR(TRIM(INDEX($A27:$Z27,MATCH(Lists!$J$11,$A$1:$Z$1,0))&amp;""),"")),0)</f>
        <v/>
      </c>
      <c r="AR27" s="42">
        <f>IF(IFERROR(INDEX(Lists!$C$2:$C$9,MATCH(AK27,Lists!$A$2:$A$9,0)),"N")="Y",AP27-AQ27,0)</f>
        <v/>
      </c>
      <c r="AS27" s="42">
        <f>UPPER(IFERROR(TRIM(INDEX($A27:$Z27,MATCH(Lists!$J$10,$A$1:$Z$1,0))&amp;""),""))</f>
        <v/>
      </c>
      <c r="AT27" s="42">
        <f>IF(LEN(AS27)&gt;0,ROW(),"")</f>
        <v/>
      </c>
      <c r="AU27" s="42">
        <f>IFERROR(TRIM(INDEX($A27:$Z27,MATCH(Lists!$J$6,$A$1:$Z$1,0))&amp;""),"")</f>
        <v/>
      </c>
      <c r="AV27" s="42">
        <f>IFERROR(TRIM(INDEX($A27:$Z27,MATCH(Lists!$J$7,$A$1:$Z$1,0))&amp;""),"")</f>
        <v/>
      </c>
      <c r="AW27" s="42">
        <f>IF(AND(AL27=1,UPPER(TRIM(AC27))="Y"),1,0)</f>
        <v/>
      </c>
      <c r="AX27" s="42">
        <f>IF(AL27=1,AF27,"")</f>
        <v/>
      </c>
      <c r="AY27" s="42">
        <f>IF(AX27="","",SUMPRODUCT(($AX$2:$AX$501&lt;&gt;"")*($AX$2:$AX$501&lt;AX27))+SUMPRODUCT(($AX$2:AX27=AX27)*1))</f>
        <v/>
      </c>
    </row>
    <row r="28">
      <c r="AA28" s="41" t="n"/>
      <c r="AB28" s="21" t="n"/>
      <c r="AC28" s="21" t="n"/>
      <c r="AD28" s="21" t="n"/>
      <c r="AE28" s="41" t="n"/>
      <c r="AF28" s="42">
        <f>IFERROR(TRIM(INDEX($A28:$Z28,MATCH(Lists!$J$2,$A$1:$Z$1,0))&amp;""),"")</f>
        <v/>
      </c>
      <c r="AG28" s="42">
        <f>IFERROR(TRIM(INDEX($A28:$Z28,MATCH(Lists!$J$3,$A$1:$Z$1,0))&amp;""),"")</f>
        <v/>
      </c>
      <c r="AH28" s="42">
        <f>IFERROR(TRIM(INDEX($A28:$Z28,MATCH(Lists!$J$4,$A$1:$Z$1,0))&amp;""),"")</f>
        <v/>
      </c>
      <c r="AI28" s="42">
        <f>IF(AND(AF28&lt;&gt;"",UPPER(TRIM(AB28))&lt;&gt;"Y"),1,0)</f>
        <v/>
      </c>
      <c r="AJ28" s="42">
        <f>IF(AI28=1,IFERROR(VALUE(IFERROR(TRIM(INDEX($A28:$Z28,MATCH(Lists!$J$5,$A$1:$Z$1,0))&amp;""),"")),0),0)</f>
        <v/>
      </c>
      <c r="AK28" s="42">
        <f>IFERROR(TRIM(INDEX($A28:$Z28,MATCH(Lists!$J$8,$A$1:$Z$1,0))&amp;""),"")</f>
        <v/>
      </c>
      <c r="AL28" s="42">
        <f>IF(AI28=0,0,IF(AK28="",1,IF(IFERROR(INDEX(Lists!$B$2:$B$9,MATCH(AK28,Lists!$A$2:$A$9,0)),"N")="Y",1,0)))</f>
        <v/>
      </c>
      <c r="AM28" s="42">
        <f>AL28*AJ28</f>
        <v/>
      </c>
      <c r="AN28" s="42">
        <f>IF(AI28=0,0,IF(IFERROR(INDEX(Lists!$C$2:$C$9,MATCH(AK28,Lists!$A$2:$A$9,0)),"N")="Y",1,0))</f>
        <v/>
      </c>
      <c r="AO28" s="42">
        <f>AN28*AJ28</f>
        <v/>
      </c>
      <c r="AP28" s="42">
        <f>IFERROR(VALUE(IFERROR(TRIM(INDEX($A28:$Z28,MATCH(Lists!$J$9,$A$1:$Z$1,0))&amp;""),"")),0)</f>
        <v/>
      </c>
      <c r="AQ28" s="42">
        <f>IFERROR(VALUE(IFERROR(TRIM(INDEX($A28:$Z28,MATCH(Lists!$J$11,$A$1:$Z$1,0))&amp;""),"")),0)</f>
        <v/>
      </c>
      <c r="AR28" s="42">
        <f>IF(IFERROR(INDEX(Lists!$C$2:$C$9,MATCH(AK28,Lists!$A$2:$A$9,0)),"N")="Y",AP28-AQ28,0)</f>
        <v/>
      </c>
      <c r="AS28" s="42">
        <f>UPPER(IFERROR(TRIM(INDEX($A28:$Z28,MATCH(Lists!$J$10,$A$1:$Z$1,0))&amp;""),""))</f>
        <v/>
      </c>
      <c r="AT28" s="42">
        <f>IF(LEN(AS28)&gt;0,ROW(),"")</f>
        <v/>
      </c>
      <c r="AU28" s="42">
        <f>IFERROR(TRIM(INDEX($A28:$Z28,MATCH(Lists!$J$6,$A$1:$Z$1,0))&amp;""),"")</f>
        <v/>
      </c>
      <c r="AV28" s="42">
        <f>IFERROR(TRIM(INDEX($A28:$Z28,MATCH(Lists!$J$7,$A$1:$Z$1,0))&amp;""),"")</f>
        <v/>
      </c>
      <c r="AW28" s="42">
        <f>IF(AND(AL28=1,UPPER(TRIM(AC28))="Y"),1,0)</f>
        <v/>
      </c>
      <c r="AX28" s="42">
        <f>IF(AL28=1,AF28,"")</f>
        <v/>
      </c>
      <c r="AY28" s="42">
        <f>IF(AX28="","",SUMPRODUCT(($AX$2:$AX$501&lt;&gt;"")*($AX$2:$AX$501&lt;AX28))+SUMPRODUCT(($AX$2:AX28=AX28)*1))</f>
        <v/>
      </c>
    </row>
    <row r="29">
      <c r="AA29" s="41" t="n"/>
      <c r="AB29" s="21" t="n"/>
      <c r="AC29" s="21" t="n"/>
      <c r="AD29" s="21" t="n"/>
      <c r="AE29" s="41" t="n"/>
      <c r="AF29" s="42">
        <f>IFERROR(TRIM(INDEX($A29:$Z29,MATCH(Lists!$J$2,$A$1:$Z$1,0))&amp;""),"")</f>
        <v/>
      </c>
      <c r="AG29" s="42">
        <f>IFERROR(TRIM(INDEX($A29:$Z29,MATCH(Lists!$J$3,$A$1:$Z$1,0))&amp;""),"")</f>
        <v/>
      </c>
      <c r="AH29" s="42">
        <f>IFERROR(TRIM(INDEX($A29:$Z29,MATCH(Lists!$J$4,$A$1:$Z$1,0))&amp;""),"")</f>
        <v/>
      </c>
      <c r="AI29" s="42">
        <f>IF(AND(AF29&lt;&gt;"",UPPER(TRIM(AB29))&lt;&gt;"Y"),1,0)</f>
        <v/>
      </c>
      <c r="AJ29" s="42">
        <f>IF(AI29=1,IFERROR(VALUE(IFERROR(TRIM(INDEX($A29:$Z29,MATCH(Lists!$J$5,$A$1:$Z$1,0))&amp;""),"")),0),0)</f>
        <v/>
      </c>
      <c r="AK29" s="42">
        <f>IFERROR(TRIM(INDEX($A29:$Z29,MATCH(Lists!$J$8,$A$1:$Z$1,0))&amp;""),"")</f>
        <v/>
      </c>
      <c r="AL29" s="42">
        <f>IF(AI29=0,0,IF(AK29="",1,IF(IFERROR(INDEX(Lists!$B$2:$B$9,MATCH(AK29,Lists!$A$2:$A$9,0)),"N")="Y",1,0)))</f>
        <v/>
      </c>
      <c r="AM29" s="42">
        <f>AL29*AJ29</f>
        <v/>
      </c>
      <c r="AN29" s="42">
        <f>IF(AI29=0,0,IF(IFERROR(INDEX(Lists!$C$2:$C$9,MATCH(AK29,Lists!$A$2:$A$9,0)),"N")="Y",1,0))</f>
        <v/>
      </c>
      <c r="AO29" s="42">
        <f>AN29*AJ29</f>
        <v/>
      </c>
      <c r="AP29" s="42">
        <f>IFERROR(VALUE(IFERROR(TRIM(INDEX($A29:$Z29,MATCH(Lists!$J$9,$A$1:$Z$1,0))&amp;""),"")),0)</f>
        <v/>
      </c>
      <c r="AQ29" s="42">
        <f>IFERROR(VALUE(IFERROR(TRIM(INDEX($A29:$Z29,MATCH(Lists!$J$11,$A$1:$Z$1,0))&amp;""),"")),0)</f>
        <v/>
      </c>
      <c r="AR29" s="42">
        <f>IF(IFERROR(INDEX(Lists!$C$2:$C$9,MATCH(AK29,Lists!$A$2:$A$9,0)),"N")="Y",AP29-AQ29,0)</f>
        <v/>
      </c>
      <c r="AS29" s="42">
        <f>UPPER(IFERROR(TRIM(INDEX($A29:$Z29,MATCH(Lists!$J$10,$A$1:$Z$1,0))&amp;""),""))</f>
        <v/>
      </c>
      <c r="AT29" s="42">
        <f>IF(LEN(AS29)&gt;0,ROW(),"")</f>
        <v/>
      </c>
      <c r="AU29" s="42">
        <f>IFERROR(TRIM(INDEX($A29:$Z29,MATCH(Lists!$J$6,$A$1:$Z$1,0))&amp;""),"")</f>
        <v/>
      </c>
      <c r="AV29" s="42">
        <f>IFERROR(TRIM(INDEX($A29:$Z29,MATCH(Lists!$J$7,$A$1:$Z$1,0))&amp;""),"")</f>
        <v/>
      </c>
      <c r="AW29" s="42">
        <f>IF(AND(AL29=1,UPPER(TRIM(AC29))="Y"),1,0)</f>
        <v/>
      </c>
      <c r="AX29" s="42">
        <f>IF(AL29=1,AF29,"")</f>
        <v/>
      </c>
      <c r="AY29" s="42">
        <f>IF(AX29="","",SUMPRODUCT(($AX$2:$AX$501&lt;&gt;"")*($AX$2:$AX$501&lt;AX29))+SUMPRODUCT(($AX$2:AX29=AX29)*1))</f>
        <v/>
      </c>
    </row>
    <row r="30">
      <c r="AA30" s="41" t="n"/>
      <c r="AB30" s="21" t="n"/>
      <c r="AC30" s="21" t="n"/>
      <c r="AD30" s="21" t="n"/>
      <c r="AE30" s="41" t="n"/>
      <c r="AF30" s="42">
        <f>IFERROR(TRIM(INDEX($A30:$Z30,MATCH(Lists!$J$2,$A$1:$Z$1,0))&amp;""),"")</f>
        <v/>
      </c>
      <c r="AG30" s="42">
        <f>IFERROR(TRIM(INDEX($A30:$Z30,MATCH(Lists!$J$3,$A$1:$Z$1,0))&amp;""),"")</f>
        <v/>
      </c>
      <c r="AH30" s="42">
        <f>IFERROR(TRIM(INDEX($A30:$Z30,MATCH(Lists!$J$4,$A$1:$Z$1,0))&amp;""),"")</f>
        <v/>
      </c>
      <c r="AI30" s="42">
        <f>IF(AND(AF30&lt;&gt;"",UPPER(TRIM(AB30))&lt;&gt;"Y"),1,0)</f>
        <v/>
      </c>
      <c r="AJ30" s="42">
        <f>IF(AI30=1,IFERROR(VALUE(IFERROR(TRIM(INDEX($A30:$Z30,MATCH(Lists!$J$5,$A$1:$Z$1,0))&amp;""),"")),0),0)</f>
        <v/>
      </c>
      <c r="AK30" s="42">
        <f>IFERROR(TRIM(INDEX($A30:$Z30,MATCH(Lists!$J$8,$A$1:$Z$1,0))&amp;""),"")</f>
        <v/>
      </c>
      <c r="AL30" s="42">
        <f>IF(AI30=0,0,IF(AK30="",1,IF(IFERROR(INDEX(Lists!$B$2:$B$9,MATCH(AK30,Lists!$A$2:$A$9,0)),"N")="Y",1,0)))</f>
        <v/>
      </c>
      <c r="AM30" s="42">
        <f>AL30*AJ30</f>
        <v/>
      </c>
      <c r="AN30" s="42">
        <f>IF(AI30=0,0,IF(IFERROR(INDEX(Lists!$C$2:$C$9,MATCH(AK30,Lists!$A$2:$A$9,0)),"N")="Y",1,0))</f>
        <v/>
      </c>
      <c r="AO30" s="42">
        <f>AN30*AJ30</f>
        <v/>
      </c>
      <c r="AP30" s="42">
        <f>IFERROR(VALUE(IFERROR(TRIM(INDEX($A30:$Z30,MATCH(Lists!$J$9,$A$1:$Z$1,0))&amp;""),"")),0)</f>
        <v/>
      </c>
      <c r="AQ30" s="42">
        <f>IFERROR(VALUE(IFERROR(TRIM(INDEX($A30:$Z30,MATCH(Lists!$J$11,$A$1:$Z$1,0))&amp;""),"")),0)</f>
        <v/>
      </c>
      <c r="AR30" s="42">
        <f>IF(IFERROR(INDEX(Lists!$C$2:$C$9,MATCH(AK30,Lists!$A$2:$A$9,0)),"N")="Y",AP30-AQ30,0)</f>
        <v/>
      </c>
      <c r="AS30" s="42">
        <f>UPPER(IFERROR(TRIM(INDEX($A30:$Z30,MATCH(Lists!$J$10,$A$1:$Z$1,0))&amp;""),""))</f>
        <v/>
      </c>
      <c r="AT30" s="42">
        <f>IF(LEN(AS30)&gt;0,ROW(),"")</f>
        <v/>
      </c>
      <c r="AU30" s="42">
        <f>IFERROR(TRIM(INDEX($A30:$Z30,MATCH(Lists!$J$6,$A$1:$Z$1,0))&amp;""),"")</f>
        <v/>
      </c>
      <c r="AV30" s="42">
        <f>IFERROR(TRIM(INDEX($A30:$Z30,MATCH(Lists!$J$7,$A$1:$Z$1,0))&amp;""),"")</f>
        <v/>
      </c>
      <c r="AW30" s="42">
        <f>IF(AND(AL30=1,UPPER(TRIM(AC30))="Y"),1,0)</f>
        <v/>
      </c>
      <c r="AX30" s="42">
        <f>IF(AL30=1,AF30,"")</f>
        <v/>
      </c>
      <c r="AY30" s="42">
        <f>IF(AX30="","",SUMPRODUCT(($AX$2:$AX$501&lt;&gt;"")*($AX$2:$AX$501&lt;AX30))+SUMPRODUCT(($AX$2:AX30=AX30)*1))</f>
        <v/>
      </c>
    </row>
    <row r="31">
      <c r="AA31" s="41" t="n"/>
      <c r="AB31" s="21" t="n"/>
      <c r="AC31" s="21" t="n"/>
      <c r="AD31" s="21" t="n"/>
      <c r="AE31" s="41" t="n"/>
      <c r="AF31" s="42">
        <f>IFERROR(TRIM(INDEX($A31:$Z31,MATCH(Lists!$J$2,$A$1:$Z$1,0))&amp;""),"")</f>
        <v/>
      </c>
      <c r="AG31" s="42">
        <f>IFERROR(TRIM(INDEX($A31:$Z31,MATCH(Lists!$J$3,$A$1:$Z$1,0))&amp;""),"")</f>
        <v/>
      </c>
      <c r="AH31" s="42">
        <f>IFERROR(TRIM(INDEX($A31:$Z31,MATCH(Lists!$J$4,$A$1:$Z$1,0))&amp;""),"")</f>
        <v/>
      </c>
      <c r="AI31" s="42">
        <f>IF(AND(AF31&lt;&gt;"",UPPER(TRIM(AB31))&lt;&gt;"Y"),1,0)</f>
        <v/>
      </c>
      <c r="AJ31" s="42">
        <f>IF(AI31=1,IFERROR(VALUE(IFERROR(TRIM(INDEX($A31:$Z31,MATCH(Lists!$J$5,$A$1:$Z$1,0))&amp;""),"")),0),0)</f>
        <v/>
      </c>
      <c r="AK31" s="42">
        <f>IFERROR(TRIM(INDEX($A31:$Z31,MATCH(Lists!$J$8,$A$1:$Z$1,0))&amp;""),"")</f>
        <v/>
      </c>
      <c r="AL31" s="42">
        <f>IF(AI31=0,0,IF(AK31="",1,IF(IFERROR(INDEX(Lists!$B$2:$B$9,MATCH(AK31,Lists!$A$2:$A$9,0)),"N")="Y",1,0)))</f>
        <v/>
      </c>
      <c r="AM31" s="42">
        <f>AL31*AJ31</f>
        <v/>
      </c>
      <c r="AN31" s="42">
        <f>IF(AI31=0,0,IF(IFERROR(INDEX(Lists!$C$2:$C$9,MATCH(AK31,Lists!$A$2:$A$9,0)),"N")="Y",1,0))</f>
        <v/>
      </c>
      <c r="AO31" s="42">
        <f>AN31*AJ31</f>
        <v/>
      </c>
      <c r="AP31" s="42">
        <f>IFERROR(VALUE(IFERROR(TRIM(INDEX($A31:$Z31,MATCH(Lists!$J$9,$A$1:$Z$1,0))&amp;""),"")),0)</f>
        <v/>
      </c>
      <c r="AQ31" s="42">
        <f>IFERROR(VALUE(IFERROR(TRIM(INDEX($A31:$Z31,MATCH(Lists!$J$11,$A$1:$Z$1,0))&amp;""),"")),0)</f>
        <v/>
      </c>
      <c r="AR31" s="42">
        <f>IF(IFERROR(INDEX(Lists!$C$2:$C$9,MATCH(AK31,Lists!$A$2:$A$9,0)),"N")="Y",AP31-AQ31,0)</f>
        <v/>
      </c>
      <c r="AS31" s="42">
        <f>UPPER(IFERROR(TRIM(INDEX($A31:$Z31,MATCH(Lists!$J$10,$A$1:$Z$1,0))&amp;""),""))</f>
        <v/>
      </c>
      <c r="AT31" s="42">
        <f>IF(LEN(AS31)&gt;0,ROW(),"")</f>
        <v/>
      </c>
      <c r="AU31" s="42">
        <f>IFERROR(TRIM(INDEX($A31:$Z31,MATCH(Lists!$J$6,$A$1:$Z$1,0))&amp;""),"")</f>
        <v/>
      </c>
      <c r="AV31" s="42">
        <f>IFERROR(TRIM(INDEX($A31:$Z31,MATCH(Lists!$J$7,$A$1:$Z$1,0))&amp;""),"")</f>
        <v/>
      </c>
      <c r="AW31" s="42">
        <f>IF(AND(AL31=1,UPPER(TRIM(AC31))="Y"),1,0)</f>
        <v/>
      </c>
      <c r="AX31" s="42">
        <f>IF(AL31=1,AF31,"")</f>
        <v/>
      </c>
      <c r="AY31" s="42">
        <f>IF(AX31="","",SUMPRODUCT(($AX$2:$AX$501&lt;&gt;"")*($AX$2:$AX$501&lt;AX31))+SUMPRODUCT(($AX$2:AX31=AX31)*1))</f>
        <v/>
      </c>
    </row>
    <row r="32">
      <c r="AA32" s="41" t="n"/>
      <c r="AB32" s="21" t="n"/>
      <c r="AC32" s="21" t="n"/>
      <c r="AD32" s="21" t="n"/>
      <c r="AE32" s="41" t="n"/>
      <c r="AF32" s="42">
        <f>IFERROR(TRIM(INDEX($A32:$Z32,MATCH(Lists!$J$2,$A$1:$Z$1,0))&amp;""),"")</f>
        <v/>
      </c>
      <c r="AG32" s="42">
        <f>IFERROR(TRIM(INDEX($A32:$Z32,MATCH(Lists!$J$3,$A$1:$Z$1,0))&amp;""),"")</f>
        <v/>
      </c>
      <c r="AH32" s="42">
        <f>IFERROR(TRIM(INDEX($A32:$Z32,MATCH(Lists!$J$4,$A$1:$Z$1,0))&amp;""),"")</f>
        <v/>
      </c>
      <c r="AI32" s="42">
        <f>IF(AND(AF32&lt;&gt;"",UPPER(TRIM(AB32))&lt;&gt;"Y"),1,0)</f>
        <v/>
      </c>
      <c r="AJ32" s="42">
        <f>IF(AI32=1,IFERROR(VALUE(IFERROR(TRIM(INDEX($A32:$Z32,MATCH(Lists!$J$5,$A$1:$Z$1,0))&amp;""),"")),0),0)</f>
        <v/>
      </c>
      <c r="AK32" s="42">
        <f>IFERROR(TRIM(INDEX($A32:$Z32,MATCH(Lists!$J$8,$A$1:$Z$1,0))&amp;""),"")</f>
        <v/>
      </c>
      <c r="AL32" s="42">
        <f>IF(AI32=0,0,IF(AK32="",1,IF(IFERROR(INDEX(Lists!$B$2:$B$9,MATCH(AK32,Lists!$A$2:$A$9,0)),"N")="Y",1,0)))</f>
        <v/>
      </c>
      <c r="AM32" s="42">
        <f>AL32*AJ32</f>
        <v/>
      </c>
      <c r="AN32" s="42">
        <f>IF(AI32=0,0,IF(IFERROR(INDEX(Lists!$C$2:$C$9,MATCH(AK32,Lists!$A$2:$A$9,0)),"N")="Y",1,0))</f>
        <v/>
      </c>
      <c r="AO32" s="42">
        <f>AN32*AJ32</f>
        <v/>
      </c>
      <c r="AP32" s="42">
        <f>IFERROR(VALUE(IFERROR(TRIM(INDEX($A32:$Z32,MATCH(Lists!$J$9,$A$1:$Z$1,0))&amp;""),"")),0)</f>
        <v/>
      </c>
      <c r="AQ32" s="42">
        <f>IFERROR(VALUE(IFERROR(TRIM(INDEX($A32:$Z32,MATCH(Lists!$J$11,$A$1:$Z$1,0))&amp;""),"")),0)</f>
        <v/>
      </c>
      <c r="AR32" s="42">
        <f>IF(IFERROR(INDEX(Lists!$C$2:$C$9,MATCH(AK32,Lists!$A$2:$A$9,0)),"N")="Y",AP32-AQ32,0)</f>
        <v/>
      </c>
      <c r="AS32" s="42">
        <f>UPPER(IFERROR(TRIM(INDEX($A32:$Z32,MATCH(Lists!$J$10,$A$1:$Z$1,0))&amp;""),""))</f>
        <v/>
      </c>
      <c r="AT32" s="42">
        <f>IF(LEN(AS32)&gt;0,ROW(),"")</f>
        <v/>
      </c>
      <c r="AU32" s="42">
        <f>IFERROR(TRIM(INDEX($A32:$Z32,MATCH(Lists!$J$6,$A$1:$Z$1,0))&amp;""),"")</f>
        <v/>
      </c>
      <c r="AV32" s="42">
        <f>IFERROR(TRIM(INDEX($A32:$Z32,MATCH(Lists!$J$7,$A$1:$Z$1,0))&amp;""),"")</f>
        <v/>
      </c>
      <c r="AW32" s="42">
        <f>IF(AND(AL32=1,UPPER(TRIM(AC32))="Y"),1,0)</f>
        <v/>
      </c>
      <c r="AX32" s="42">
        <f>IF(AL32=1,AF32,"")</f>
        <v/>
      </c>
      <c r="AY32" s="42">
        <f>IF(AX32="","",SUMPRODUCT(($AX$2:$AX$501&lt;&gt;"")*($AX$2:$AX$501&lt;AX32))+SUMPRODUCT(($AX$2:AX32=AX32)*1))</f>
        <v/>
      </c>
    </row>
    <row r="33">
      <c r="AA33" s="41" t="n"/>
      <c r="AB33" s="21" t="n"/>
      <c r="AC33" s="21" t="n"/>
      <c r="AD33" s="21" t="n"/>
      <c r="AE33" s="41" t="n"/>
      <c r="AF33" s="42">
        <f>IFERROR(TRIM(INDEX($A33:$Z33,MATCH(Lists!$J$2,$A$1:$Z$1,0))&amp;""),"")</f>
        <v/>
      </c>
      <c r="AG33" s="42">
        <f>IFERROR(TRIM(INDEX($A33:$Z33,MATCH(Lists!$J$3,$A$1:$Z$1,0))&amp;""),"")</f>
        <v/>
      </c>
      <c r="AH33" s="42">
        <f>IFERROR(TRIM(INDEX($A33:$Z33,MATCH(Lists!$J$4,$A$1:$Z$1,0))&amp;""),"")</f>
        <v/>
      </c>
      <c r="AI33" s="42">
        <f>IF(AND(AF33&lt;&gt;"",UPPER(TRIM(AB33))&lt;&gt;"Y"),1,0)</f>
        <v/>
      </c>
      <c r="AJ33" s="42">
        <f>IF(AI33=1,IFERROR(VALUE(IFERROR(TRIM(INDEX($A33:$Z33,MATCH(Lists!$J$5,$A$1:$Z$1,0))&amp;""),"")),0),0)</f>
        <v/>
      </c>
      <c r="AK33" s="42">
        <f>IFERROR(TRIM(INDEX($A33:$Z33,MATCH(Lists!$J$8,$A$1:$Z$1,0))&amp;""),"")</f>
        <v/>
      </c>
      <c r="AL33" s="42">
        <f>IF(AI33=0,0,IF(AK33="",1,IF(IFERROR(INDEX(Lists!$B$2:$B$9,MATCH(AK33,Lists!$A$2:$A$9,0)),"N")="Y",1,0)))</f>
        <v/>
      </c>
      <c r="AM33" s="42">
        <f>AL33*AJ33</f>
        <v/>
      </c>
      <c r="AN33" s="42">
        <f>IF(AI33=0,0,IF(IFERROR(INDEX(Lists!$C$2:$C$9,MATCH(AK33,Lists!$A$2:$A$9,0)),"N")="Y",1,0))</f>
        <v/>
      </c>
      <c r="AO33" s="42">
        <f>AN33*AJ33</f>
        <v/>
      </c>
      <c r="AP33" s="42">
        <f>IFERROR(VALUE(IFERROR(TRIM(INDEX($A33:$Z33,MATCH(Lists!$J$9,$A$1:$Z$1,0))&amp;""),"")),0)</f>
        <v/>
      </c>
      <c r="AQ33" s="42">
        <f>IFERROR(VALUE(IFERROR(TRIM(INDEX($A33:$Z33,MATCH(Lists!$J$11,$A$1:$Z$1,0))&amp;""),"")),0)</f>
        <v/>
      </c>
      <c r="AR33" s="42">
        <f>IF(IFERROR(INDEX(Lists!$C$2:$C$9,MATCH(AK33,Lists!$A$2:$A$9,0)),"N")="Y",AP33-AQ33,0)</f>
        <v/>
      </c>
      <c r="AS33" s="42">
        <f>UPPER(IFERROR(TRIM(INDEX($A33:$Z33,MATCH(Lists!$J$10,$A$1:$Z$1,0))&amp;""),""))</f>
        <v/>
      </c>
      <c r="AT33" s="42">
        <f>IF(LEN(AS33)&gt;0,ROW(),"")</f>
        <v/>
      </c>
      <c r="AU33" s="42">
        <f>IFERROR(TRIM(INDEX($A33:$Z33,MATCH(Lists!$J$6,$A$1:$Z$1,0))&amp;""),"")</f>
        <v/>
      </c>
      <c r="AV33" s="42">
        <f>IFERROR(TRIM(INDEX($A33:$Z33,MATCH(Lists!$J$7,$A$1:$Z$1,0))&amp;""),"")</f>
        <v/>
      </c>
      <c r="AW33" s="42">
        <f>IF(AND(AL33=1,UPPER(TRIM(AC33))="Y"),1,0)</f>
        <v/>
      </c>
      <c r="AX33" s="42">
        <f>IF(AL33=1,AF33,"")</f>
        <v/>
      </c>
      <c r="AY33" s="42">
        <f>IF(AX33="","",SUMPRODUCT(($AX$2:$AX$501&lt;&gt;"")*($AX$2:$AX$501&lt;AX33))+SUMPRODUCT(($AX$2:AX33=AX33)*1))</f>
        <v/>
      </c>
    </row>
    <row r="34">
      <c r="AA34" s="41" t="n"/>
      <c r="AB34" s="21" t="n"/>
      <c r="AC34" s="21" t="n"/>
      <c r="AD34" s="21" t="n"/>
      <c r="AE34" s="41" t="n"/>
      <c r="AF34" s="42">
        <f>IFERROR(TRIM(INDEX($A34:$Z34,MATCH(Lists!$J$2,$A$1:$Z$1,0))&amp;""),"")</f>
        <v/>
      </c>
      <c r="AG34" s="42">
        <f>IFERROR(TRIM(INDEX($A34:$Z34,MATCH(Lists!$J$3,$A$1:$Z$1,0))&amp;""),"")</f>
        <v/>
      </c>
      <c r="AH34" s="42">
        <f>IFERROR(TRIM(INDEX($A34:$Z34,MATCH(Lists!$J$4,$A$1:$Z$1,0))&amp;""),"")</f>
        <v/>
      </c>
      <c r="AI34" s="42">
        <f>IF(AND(AF34&lt;&gt;"",UPPER(TRIM(AB34))&lt;&gt;"Y"),1,0)</f>
        <v/>
      </c>
      <c r="AJ34" s="42">
        <f>IF(AI34=1,IFERROR(VALUE(IFERROR(TRIM(INDEX($A34:$Z34,MATCH(Lists!$J$5,$A$1:$Z$1,0))&amp;""),"")),0),0)</f>
        <v/>
      </c>
      <c r="AK34" s="42">
        <f>IFERROR(TRIM(INDEX($A34:$Z34,MATCH(Lists!$J$8,$A$1:$Z$1,0))&amp;""),"")</f>
        <v/>
      </c>
      <c r="AL34" s="42">
        <f>IF(AI34=0,0,IF(AK34="",1,IF(IFERROR(INDEX(Lists!$B$2:$B$9,MATCH(AK34,Lists!$A$2:$A$9,0)),"N")="Y",1,0)))</f>
        <v/>
      </c>
      <c r="AM34" s="42">
        <f>AL34*AJ34</f>
        <v/>
      </c>
      <c r="AN34" s="42">
        <f>IF(AI34=0,0,IF(IFERROR(INDEX(Lists!$C$2:$C$9,MATCH(AK34,Lists!$A$2:$A$9,0)),"N")="Y",1,0))</f>
        <v/>
      </c>
      <c r="AO34" s="42">
        <f>AN34*AJ34</f>
        <v/>
      </c>
      <c r="AP34" s="42">
        <f>IFERROR(VALUE(IFERROR(TRIM(INDEX($A34:$Z34,MATCH(Lists!$J$9,$A$1:$Z$1,0))&amp;""),"")),0)</f>
        <v/>
      </c>
      <c r="AQ34" s="42">
        <f>IFERROR(VALUE(IFERROR(TRIM(INDEX($A34:$Z34,MATCH(Lists!$J$11,$A$1:$Z$1,0))&amp;""),"")),0)</f>
        <v/>
      </c>
      <c r="AR34" s="42">
        <f>IF(IFERROR(INDEX(Lists!$C$2:$C$9,MATCH(AK34,Lists!$A$2:$A$9,0)),"N")="Y",AP34-AQ34,0)</f>
        <v/>
      </c>
      <c r="AS34" s="42">
        <f>UPPER(IFERROR(TRIM(INDEX($A34:$Z34,MATCH(Lists!$J$10,$A$1:$Z$1,0))&amp;""),""))</f>
        <v/>
      </c>
      <c r="AT34" s="42">
        <f>IF(LEN(AS34)&gt;0,ROW(),"")</f>
        <v/>
      </c>
      <c r="AU34" s="42">
        <f>IFERROR(TRIM(INDEX($A34:$Z34,MATCH(Lists!$J$6,$A$1:$Z$1,0))&amp;""),"")</f>
        <v/>
      </c>
      <c r="AV34" s="42">
        <f>IFERROR(TRIM(INDEX($A34:$Z34,MATCH(Lists!$J$7,$A$1:$Z$1,0))&amp;""),"")</f>
        <v/>
      </c>
      <c r="AW34" s="42">
        <f>IF(AND(AL34=1,UPPER(TRIM(AC34))="Y"),1,0)</f>
        <v/>
      </c>
      <c r="AX34" s="42">
        <f>IF(AL34=1,AF34,"")</f>
        <v/>
      </c>
      <c r="AY34" s="42">
        <f>IF(AX34="","",SUMPRODUCT(($AX$2:$AX$501&lt;&gt;"")*($AX$2:$AX$501&lt;AX34))+SUMPRODUCT(($AX$2:AX34=AX34)*1))</f>
        <v/>
      </c>
    </row>
    <row r="35">
      <c r="AA35" s="41" t="n"/>
      <c r="AB35" s="21" t="n"/>
      <c r="AC35" s="21" t="n"/>
      <c r="AD35" s="21" t="n"/>
      <c r="AE35" s="41" t="n"/>
      <c r="AF35" s="42">
        <f>IFERROR(TRIM(INDEX($A35:$Z35,MATCH(Lists!$J$2,$A$1:$Z$1,0))&amp;""),"")</f>
        <v/>
      </c>
      <c r="AG35" s="42">
        <f>IFERROR(TRIM(INDEX($A35:$Z35,MATCH(Lists!$J$3,$A$1:$Z$1,0))&amp;""),"")</f>
        <v/>
      </c>
      <c r="AH35" s="42">
        <f>IFERROR(TRIM(INDEX($A35:$Z35,MATCH(Lists!$J$4,$A$1:$Z$1,0))&amp;""),"")</f>
        <v/>
      </c>
      <c r="AI35" s="42">
        <f>IF(AND(AF35&lt;&gt;"",UPPER(TRIM(AB35))&lt;&gt;"Y"),1,0)</f>
        <v/>
      </c>
      <c r="AJ35" s="42">
        <f>IF(AI35=1,IFERROR(VALUE(IFERROR(TRIM(INDEX($A35:$Z35,MATCH(Lists!$J$5,$A$1:$Z$1,0))&amp;""),"")),0),0)</f>
        <v/>
      </c>
      <c r="AK35" s="42">
        <f>IFERROR(TRIM(INDEX($A35:$Z35,MATCH(Lists!$J$8,$A$1:$Z$1,0))&amp;""),"")</f>
        <v/>
      </c>
      <c r="AL35" s="42">
        <f>IF(AI35=0,0,IF(AK35="",1,IF(IFERROR(INDEX(Lists!$B$2:$B$9,MATCH(AK35,Lists!$A$2:$A$9,0)),"N")="Y",1,0)))</f>
        <v/>
      </c>
      <c r="AM35" s="42">
        <f>AL35*AJ35</f>
        <v/>
      </c>
      <c r="AN35" s="42">
        <f>IF(AI35=0,0,IF(IFERROR(INDEX(Lists!$C$2:$C$9,MATCH(AK35,Lists!$A$2:$A$9,0)),"N")="Y",1,0))</f>
        <v/>
      </c>
      <c r="AO35" s="42">
        <f>AN35*AJ35</f>
        <v/>
      </c>
      <c r="AP35" s="42">
        <f>IFERROR(VALUE(IFERROR(TRIM(INDEX($A35:$Z35,MATCH(Lists!$J$9,$A$1:$Z$1,0))&amp;""),"")),0)</f>
        <v/>
      </c>
      <c r="AQ35" s="42">
        <f>IFERROR(VALUE(IFERROR(TRIM(INDEX($A35:$Z35,MATCH(Lists!$J$11,$A$1:$Z$1,0))&amp;""),"")),0)</f>
        <v/>
      </c>
      <c r="AR35" s="42">
        <f>IF(IFERROR(INDEX(Lists!$C$2:$C$9,MATCH(AK35,Lists!$A$2:$A$9,0)),"N")="Y",AP35-AQ35,0)</f>
        <v/>
      </c>
      <c r="AS35" s="42">
        <f>UPPER(IFERROR(TRIM(INDEX($A35:$Z35,MATCH(Lists!$J$10,$A$1:$Z$1,0))&amp;""),""))</f>
        <v/>
      </c>
      <c r="AT35" s="42">
        <f>IF(LEN(AS35)&gt;0,ROW(),"")</f>
        <v/>
      </c>
      <c r="AU35" s="42">
        <f>IFERROR(TRIM(INDEX($A35:$Z35,MATCH(Lists!$J$6,$A$1:$Z$1,0))&amp;""),"")</f>
        <v/>
      </c>
      <c r="AV35" s="42">
        <f>IFERROR(TRIM(INDEX($A35:$Z35,MATCH(Lists!$J$7,$A$1:$Z$1,0))&amp;""),"")</f>
        <v/>
      </c>
      <c r="AW35" s="42">
        <f>IF(AND(AL35=1,UPPER(TRIM(AC35))="Y"),1,0)</f>
        <v/>
      </c>
      <c r="AX35" s="42">
        <f>IF(AL35=1,AF35,"")</f>
        <v/>
      </c>
      <c r="AY35" s="42">
        <f>IF(AX35="","",SUMPRODUCT(($AX$2:$AX$501&lt;&gt;"")*($AX$2:$AX$501&lt;AX35))+SUMPRODUCT(($AX$2:AX35=AX35)*1))</f>
        <v/>
      </c>
    </row>
    <row r="36">
      <c r="AA36" s="41" t="n"/>
      <c r="AB36" s="21" t="n"/>
      <c r="AC36" s="21" t="n"/>
      <c r="AD36" s="21" t="n"/>
      <c r="AE36" s="41" t="n"/>
      <c r="AF36" s="42">
        <f>IFERROR(TRIM(INDEX($A36:$Z36,MATCH(Lists!$J$2,$A$1:$Z$1,0))&amp;""),"")</f>
        <v/>
      </c>
      <c r="AG36" s="42">
        <f>IFERROR(TRIM(INDEX($A36:$Z36,MATCH(Lists!$J$3,$A$1:$Z$1,0))&amp;""),"")</f>
        <v/>
      </c>
      <c r="AH36" s="42">
        <f>IFERROR(TRIM(INDEX($A36:$Z36,MATCH(Lists!$J$4,$A$1:$Z$1,0))&amp;""),"")</f>
        <v/>
      </c>
      <c r="AI36" s="42">
        <f>IF(AND(AF36&lt;&gt;"",UPPER(TRIM(AB36))&lt;&gt;"Y"),1,0)</f>
        <v/>
      </c>
      <c r="AJ36" s="42">
        <f>IF(AI36=1,IFERROR(VALUE(IFERROR(TRIM(INDEX($A36:$Z36,MATCH(Lists!$J$5,$A$1:$Z$1,0))&amp;""),"")),0),0)</f>
        <v/>
      </c>
      <c r="AK36" s="42">
        <f>IFERROR(TRIM(INDEX($A36:$Z36,MATCH(Lists!$J$8,$A$1:$Z$1,0))&amp;""),"")</f>
        <v/>
      </c>
      <c r="AL36" s="42">
        <f>IF(AI36=0,0,IF(AK36="",1,IF(IFERROR(INDEX(Lists!$B$2:$B$9,MATCH(AK36,Lists!$A$2:$A$9,0)),"N")="Y",1,0)))</f>
        <v/>
      </c>
      <c r="AM36" s="42">
        <f>AL36*AJ36</f>
        <v/>
      </c>
      <c r="AN36" s="42">
        <f>IF(AI36=0,0,IF(IFERROR(INDEX(Lists!$C$2:$C$9,MATCH(AK36,Lists!$A$2:$A$9,0)),"N")="Y",1,0))</f>
        <v/>
      </c>
      <c r="AO36" s="42">
        <f>AN36*AJ36</f>
        <v/>
      </c>
      <c r="AP36" s="42">
        <f>IFERROR(VALUE(IFERROR(TRIM(INDEX($A36:$Z36,MATCH(Lists!$J$9,$A$1:$Z$1,0))&amp;""),"")),0)</f>
        <v/>
      </c>
      <c r="AQ36" s="42">
        <f>IFERROR(VALUE(IFERROR(TRIM(INDEX($A36:$Z36,MATCH(Lists!$J$11,$A$1:$Z$1,0))&amp;""),"")),0)</f>
        <v/>
      </c>
      <c r="AR36" s="42">
        <f>IF(IFERROR(INDEX(Lists!$C$2:$C$9,MATCH(AK36,Lists!$A$2:$A$9,0)),"N")="Y",AP36-AQ36,0)</f>
        <v/>
      </c>
      <c r="AS36" s="42">
        <f>UPPER(IFERROR(TRIM(INDEX($A36:$Z36,MATCH(Lists!$J$10,$A$1:$Z$1,0))&amp;""),""))</f>
        <v/>
      </c>
      <c r="AT36" s="42">
        <f>IF(LEN(AS36)&gt;0,ROW(),"")</f>
        <v/>
      </c>
      <c r="AU36" s="42">
        <f>IFERROR(TRIM(INDEX($A36:$Z36,MATCH(Lists!$J$6,$A$1:$Z$1,0))&amp;""),"")</f>
        <v/>
      </c>
      <c r="AV36" s="42">
        <f>IFERROR(TRIM(INDEX($A36:$Z36,MATCH(Lists!$J$7,$A$1:$Z$1,0))&amp;""),"")</f>
        <v/>
      </c>
      <c r="AW36" s="42">
        <f>IF(AND(AL36=1,UPPER(TRIM(AC36))="Y"),1,0)</f>
        <v/>
      </c>
      <c r="AX36" s="42">
        <f>IF(AL36=1,AF36,"")</f>
        <v/>
      </c>
      <c r="AY36" s="42">
        <f>IF(AX36="","",SUMPRODUCT(($AX$2:$AX$501&lt;&gt;"")*($AX$2:$AX$501&lt;AX36))+SUMPRODUCT(($AX$2:AX36=AX36)*1))</f>
        <v/>
      </c>
    </row>
    <row r="37">
      <c r="AA37" s="41" t="n"/>
      <c r="AB37" s="21" t="n"/>
      <c r="AC37" s="21" t="n"/>
      <c r="AD37" s="21" t="n"/>
      <c r="AE37" s="41" t="n"/>
      <c r="AF37" s="42">
        <f>IFERROR(TRIM(INDEX($A37:$Z37,MATCH(Lists!$J$2,$A$1:$Z$1,0))&amp;""),"")</f>
        <v/>
      </c>
      <c r="AG37" s="42">
        <f>IFERROR(TRIM(INDEX($A37:$Z37,MATCH(Lists!$J$3,$A$1:$Z$1,0))&amp;""),"")</f>
        <v/>
      </c>
      <c r="AH37" s="42">
        <f>IFERROR(TRIM(INDEX($A37:$Z37,MATCH(Lists!$J$4,$A$1:$Z$1,0))&amp;""),"")</f>
        <v/>
      </c>
      <c r="AI37" s="42">
        <f>IF(AND(AF37&lt;&gt;"",UPPER(TRIM(AB37))&lt;&gt;"Y"),1,0)</f>
        <v/>
      </c>
      <c r="AJ37" s="42">
        <f>IF(AI37=1,IFERROR(VALUE(IFERROR(TRIM(INDEX($A37:$Z37,MATCH(Lists!$J$5,$A$1:$Z$1,0))&amp;""),"")),0),0)</f>
        <v/>
      </c>
      <c r="AK37" s="42">
        <f>IFERROR(TRIM(INDEX($A37:$Z37,MATCH(Lists!$J$8,$A$1:$Z$1,0))&amp;""),"")</f>
        <v/>
      </c>
      <c r="AL37" s="42">
        <f>IF(AI37=0,0,IF(AK37="",1,IF(IFERROR(INDEX(Lists!$B$2:$B$9,MATCH(AK37,Lists!$A$2:$A$9,0)),"N")="Y",1,0)))</f>
        <v/>
      </c>
      <c r="AM37" s="42">
        <f>AL37*AJ37</f>
        <v/>
      </c>
      <c r="AN37" s="42">
        <f>IF(AI37=0,0,IF(IFERROR(INDEX(Lists!$C$2:$C$9,MATCH(AK37,Lists!$A$2:$A$9,0)),"N")="Y",1,0))</f>
        <v/>
      </c>
      <c r="AO37" s="42">
        <f>AN37*AJ37</f>
        <v/>
      </c>
      <c r="AP37" s="42">
        <f>IFERROR(VALUE(IFERROR(TRIM(INDEX($A37:$Z37,MATCH(Lists!$J$9,$A$1:$Z$1,0))&amp;""),"")),0)</f>
        <v/>
      </c>
      <c r="AQ37" s="42">
        <f>IFERROR(VALUE(IFERROR(TRIM(INDEX($A37:$Z37,MATCH(Lists!$J$11,$A$1:$Z$1,0))&amp;""),"")),0)</f>
        <v/>
      </c>
      <c r="AR37" s="42">
        <f>IF(IFERROR(INDEX(Lists!$C$2:$C$9,MATCH(AK37,Lists!$A$2:$A$9,0)),"N")="Y",AP37-AQ37,0)</f>
        <v/>
      </c>
      <c r="AS37" s="42">
        <f>UPPER(IFERROR(TRIM(INDEX($A37:$Z37,MATCH(Lists!$J$10,$A$1:$Z$1,0))&amp;""),""))</f>
        <v/>
      </c>
      <c r="AT37" s="42">
        <f>IF(LEN(AS37)&gt;0,ROW(),"")</f>
        <v/>
      </c>
      <c r="AU37" s="42">
        <f>IFERROR(TRIM(INDEX($A37:$Z37,MATCH(Lists!$J$6,$A$1:$Z$1,0))&amp;""),"")</f>
        <v/>
      </c>
      <c r="AV37" s="42">
        <f>IFERROR(TRIM(INDEX($A37:$Z37,MATCH(Lists!$J$7,$A$1:$Z$1,0))&amp;""),"")</f>
        <v/>
      </c>
      <c r="AW37" s="42">
        <f>IF(AND(AL37=1,UPPER(TRIM(AC37))="Y"),1,0)</f>
        <v/>
      </c>
      <c r="AX37" s="42">
        <f>IF(AL37=1,AF37,"")</f>
        <v/>
      </c>
      <c r="AY37" s="42">
        <f>IF(AX37="","",SUMPRODUCT(($AX$2:$AX$501&lt;&gt;"")*($AX$2:$AX$501&lt;AX37))+SUMPRODUCT(($AX$2:AX37=AX37)*1))</f>
        <v/>
      </c>
    </row>
    <row r="38">
      <c r="AA38" s="41" t="n"/>
      <c r="AB38" s="21" t="n"/>
      <c r="AC38" s="21" t="n"/>
      <c r="AD38" s="21" t="n"/>
      <c r="AE38" s="41" t="n"/>
      <c r="AF38" s="42">
        <f>IFERROR(TRIM(INDEX($A38:$Z38,MATCH(Lists!$J$2,$A$1:$Z$1,0))&amp;""),"")</f>
        <v/>
      </c>
      <c r="AG38" s="42">
        <f>IFERROR(TRIM(INDEX($A38:$Z38,MATCH(Lists!$J$3,$A$1:$Z$1,0))&amp;""),"")</f>
        <v/>
      </c>
      <c r="AH38" s="42">
        <f>IFERROR(TRIM(INDEX($A38:$Z38,MATCH(Lists!$J$4,$A$1:$Z$1,0))&amp;""),"")</f>
        <v/>
      </c>
      <c r="AI38" s="42">
        <f>IF(AND(AF38&lt;&gt;"",UPPER(TRIM(AB38))&lt;&gt;"Y"),1,0)</f>
        <v/>
      </c>
      <c r="AJ38" s="42">
        <f>IF(AI38=1,IFERROR(VALUE(IFERROR(TRIM(INDEX($A38:$Z38,MATCH(Lists!$J$5,$A$1:$Z$1,0))&amp;""),"")),0),0)</f>
        <v/>
      </c>
      <c r="AK38" s="42">
        <f>IFERROR(TRIM(INDEX($A38:$Z38,MATCH(Lists!$J$8,$A$1:$Z$1,0))&amp;""),"")</f>
        <v/>
      </c>
      <c r="AL38" s="42">
        <f>IF(AI38=0,0,IF(AK38="",1,IF(IFERROR(INDEX(Lists!$B$2:$B$9,MATCH(AK38,Lists!$A$2:$A$9,0)),"N")="Y",1,0)))</f>
        <v/>
      </c>
      <c r="AM38" s="42">
        <f>AL38*AJ38</f>
        <v/>
      </c>
      <c r="AN38" s="42">
        <f>IF(AI38=0,0,IF(IFERROR(INDEX(Lists!$C$2:$C$9,MATCH(AK38,Lists!$A$2:$A$9,0)),"N")="Y",1,0))</f>
        <v/>
      </c>
      <c r="AO38" s="42">
        <f>AN38*AJ38</f>
        <v/>
      </c>
      <c r="AP38" s="42">
        <f>IFERROR(VALUE(IFERROR(TRIM(INDEX($A38:$Z38,MATCH(Lists!$J$9,$A$1:$Z$1,0))&amp;""),"")),0)</f>
        <v/>
      </c>
      <c r="AQ38" s="42">
        <f>IFERROR(VALUE(IFERROR(TRIM(INDEX($A38:$Z38,MATCH(Lists!$J$11,$A$1:$Z$1,0))&amp;""),"")),0)</f>
        <v/>
      </c>
      <c r="AR38" s="42">
        <f>IF(IFERROR(INDEX(Lists!$C$2:$C$9,MATCH(AK38,Lists!$A$2:$A$9,0)),"N")="Y",AP38-AQ38,0)</f>
        <v/>
      </c>
      <c r="AS38" s="42">
        <f>UPPER(IFERROR(TRIM(INDEX($A38:$Z38,MATCH(Lists!$J$10,$A$1:$Z$1,0))&amp;""),""))</f>
        <v/>
      </c>
      <c r="AT38" s="42">
        <f>IF(LEN(AS38)&gt;0,ROW(),"")</f>
        <v/>
      </c>
      <c r="AU38" s="42">
        <f>IFERROR(TRIM(INDEX($A38:$Z38,MATCH(Lists!$J$6,$A$1:$Z$1,0))&amp;""),"")</f>
        <v/>
      </c>
      <c r="AV38" s="42">
        <f>IFERROR(TRIM(INDEX($A38:$Z38,MATCH(Lists!$J$7,$A$1:$Z$1,0))&amp;""),"")</f>
        <v/>
      </c>
      <c r="AW38" s="42">
        <f>IF(AND(AL38=1,UPPER(TRIM(AC38))="Y"),1,0)</f>
        <v/>
      </c>
      <c r="AX38" s="42">
        <f>IF(AL38=1,AF38,"")</f>
        <v/>
      </c>
      <c r="AY38" s="42">
        <f>IF(AX38="","",SUMPRODUCT(($AX$2:$AX$501&lt;&gt;"")*($AX$2:$AX$501&lt;AX38))+SUMPRODUCT(($AX$2:AX38=AX38)*1))</f>
        <v/>
      </c>
    </row>
    <row r="39">
      <c r="AA39" s="41" t="n"/>
      <c r="AB39" s="21" t="n"/>
      <c r="AC39" s="21" t="n"/>
      <c r="AD39" s="21" t="n"/>
      <c r="AE39" s="41" t="n"/>
      <c r="AF39" s="42">
        <f>IFERROR(TRIM(INDEX($A39:$Z39,MATCH(Lists!$J$2,$A$1:$Z$1,0))&amp;""),"")</f>
        <v/>
      </c>
      <c r="AG39" s="42">
        <f>IFERROR(TRIM(INDEX($A39:$Z39,MATCH(Lists!$J$3,$A$1:$Z$1,0))&amp;""),"")</f>
        <v/>
      </c>
      <c r="AH39" s="42">
        <f>IFERROR(TRIM(INDEX($A39:$Z39,MATCH(Lists!$J$4,$A$1:$Z$1,0))&amp;""),"")</f>
        <v/>
      </c>
      <c r="AI39" s="42">
        <f>IF(AND(AF39&lt;&gt;"",UPPER(TRIM(AB39))&lt;&gt;"Y"),1,0)</f>
        <v/>
      </c>
      <c r="AJ39" s="42">
        <f>IF(AI39=1,IFERROR(VALUE(IFERROR(TRIM(INDEX($A39:$Z39,MATCH(Lists!$J$5,$A$1:$Z$1,0))&amp;""),"")),0),0)</f>
        <v/>
      </c>
      <c r="AK39" s="42">
        <f>IFERROR(TRIM(INDEX($A39:$Z39,MATCH(Lists!$J$8,$A$1:$Z$1,0))&amp;""),"")</f>
        <v/>
      </c>
      <c r="AL39" s="42">
        <f>IF(AI39=0,0,IF(AK39="",1,IF(IFERROR(INDEX(Lists!$B$2:$B$9,MATCH(AK39,Lists!$A$2:$A$9,0)),"N")="Y",1,0)))</f>
        <v/>
      </c>
      <c r="AM39" s="42">
        <f>AL39*AJ39</f>
        <v/>
      </c>
      <c r="AN39" s="42">
        <f>IF(AI39=0,0,IF(IFERROR(INDEX(Lists!$C$2:$C$9,MATCH(AK39,Lists!$A$2:$A$9,0)),"N")="Y",1,0))</f>
        <v/>
      </c>
      <c r="AO39" s="42">
        <f>AN39*AJ39</f>
        <v/>
      </c>
      <c r="AP39" s="42">
        <f>IFERROR(VALUE(IFERROR(TRIM(INDEX($A39:$Z39,MATCH(Lists!$J$9,$A$1:$Z$1,0))&amp;""),"")),0)</f>
        <v/>
      </c>
      <c r="AQ39" s="42">
        <f>IFERROR(VALUE(IFERROR(TRIM(INDEX($A39:$Z39,MATCH(Lists!$J$11,$A$1:$Z$1,0))&amp;""),"")),0)</f>
        <v/>
      </c>
      <c r="AR39" s="42">
        <f>IF(IFERROR(INDEX(Lists!$C$2:$C$9,MATCH(AK39,Lists!$A$2:$A$9,0)),"N")="Y",AP39-AQ39,0)</f>
        <v/>
      </c>
      <c r="AS39" s="42">
        <f>UPPER(IFERROR(TRIM(INDEX($A39:$Z39,MATCH(Lists!$J$10,$A$1:$Z$1,0))&amp;""),""))</f>
        <v/>
      </c>
      <c r="AT39" s="42">
        <f>IF(LEN(AS39)&gt;0,ROW(),"")</f>
        <v/>
      </c>
      <c r="AU39" s="42">
        <f>IFERROR(TRIM(INDEX($A39:$Z39,MATCH(Lists!$J$6,$A$1:$Z$1,0))&amp;""),"")</f>
        <v/>
      </c>
      <c r="AV39" s="42">
        <f>IFERROR(TRIM(INDEX($A39:$Z39,MATCH(Lists!$J$7,$A$1:$Z$1,0))&amp;""),"")</f>
        <v/>
      </c>
      <c r="AW39" s="42">
        <f>IF(AND(AL39=1,UPPER(TRIM(AC39))="Y"),1,0)</f>
        <v/>
      </c>
      <c r="AX39" s="42">
        <f>IF(AL39=1,AF39,"")</f>
        <v/>
      </c>
      <c r="AY39" s="42">
        <f>IF(AX39="","",SUMPRODUCT(($AX$2:$AX$501&lt;&gt;"")*($AX$2:$AX$501&lt;AX39))+SUMPRODUCT(($AX$2:AX39=AX39)*1))</f>
        <v/>
      </c>
    </row>
    <row r="40">
      <c r="AA40" s="41" t="n"/>
      <c r="AB40" s="21" t="n"/>
      <c r="AC40" s="21" t="n"/>
      <c r="AD40" s="21" t="n"/>
      <c r="AE40" s="41" t="n"/>
      <c r="AF40" s="42">
        <f>IFERROR(TRIM(INDEX($A40:$Z40,MATCH(Lists!$J$2,$A$1:$Z$1,0))&amp;""),"")</f>
        <v/>
      </c>
      <c r="AG40" s="42">
        <f>IFERROR(TRIM(INDEX($A40:$Z40,MATCH(Lists!$J$3,$A$1:$Z$1,0))&amp;""),"")</f>
        <v/>
      </c>
      <c r="AH40" s="42">
        <f>IFERROR(TRIM(INDEX($A40:$Z40,MATCH(Lists!$J$4,$A$1:$Z$1,0))&amp;""),"")</f>
        <v/>
      </c>
      <c r="AI40" s="42">
        <f>IF(AND(AF40&lt;&gt;"",UPPER(TRIM(AB40))&lt;&gt;"Y"),1,0)</f>
        <v/>
      </c>
      <c r="AJ40" s="42">
        <f>IF(AI40=1,IFERROR(VALUE(IFERROR(TRIM(INDEX($A40:$Z40,MATCH(Lists!$J$5,$A$1:$Z$1,0))&amp;""),"")),0),0)</f>
        <v/>
      </c>
      <c r="AK40" s="42">
        <f>IFERROR(TRIM(INDEX($A40:$Z40,MATCH(Lists!$J$8,$A$1:$Z$1,0))&amp;""),"")</f>
        <v/>
      </c>
      <c r="AL40" s="42">
        <f>IF(AI40=0,0,IF(AK40="",1,IF(IFERROR(INDEX(Lists!$B$2:$B$9,MATCH(AK40,Lists!$A$2:$A$9,0)),"N")="Y",1,0)))</f>
        <v/>
      </c>
      <c r="AM40" s="42">
        <f>AL40*AJ40</f>
        <v/>
      </c>
      <c r="AN40" s="42">
        <f>IF(AI40=0,0,IF(IFERROR(INDEX(Lists!$C$2:$C$9,MATCH(AK40,Lists!$A$2:$A$9,0)),"N")="Y",1,0))</f>
        <v/>
      </c>
      <c r="AO40" s="42">
        <f>AN40*AJ40</f>
        <v/>
      </c>
      <c r="AP40" s="42">
        <f>IFERROR(VALUE(IFERROR(TRIM(INDEX($A40:$Z40,MATCH(Lists!$J$9,$A$1:$Z$1,0))&amp;""),"")),0)</f>
        <v/>
      </c>
      <c r="AQ40" s="42">
        <f>IFERROR(VALUE(IFERROR(TRIM(INDEX($A40:$Z40,MATCH(Lists!$J$11,$A$1:$Z$1,0))&amp;""),"")),0)</f>
        <v/>
      </c>
      <c r="AR40" s="42">
        <f>IF(IFERROR(INDEX(Lists!$C$2:$C$9,MATCH(AK40,Lists!$A$2:$A$9,0)),"N")="Y",AP40-AQ40,0)</f>
        <v/>
      </c>
      <c r="AS40" s="42">
        <f>UPPER(IFERROR(TRIM(INDEX($A40:$Z40,MATCH(Lists!$J$10,$A$1:$Z$1,0))&amp;""),""))</f>
        <v/>
      </c>
      <c r="AT40" s="42">
        <f>IF(LEN(AS40)&gt;0,ROW(),"")</f>
        <v/>
      </c>
      <c r="AU40" s="42">
        <f>IFERROR(TRIM(INDEX($A40:$Z40,MATCH(Lists!$J$6,$A$1:$Z$1,0))&amp;""),"")</f>
        <v/>
      </c>
      <c r="AV40" s="42">
        <f>IFERROR(TRIM(INDEX($A40:$Z40,MATCH(Lists!$J$7,$A$1:$Z$1,0))&amp;""),"")</f>
        <v/>
      </c>
      <c r="AW40" s="42">
        <f>IF(AND(AL40=1,UPPER(TRIM(AC40))="Y"),1,0)</f>
        <v/>
      </c>
      <c r="AX40" s="42">
        <f>IF(AL40=1,AF40,"")</f>
        <v/>
      </c>
      <c r="AY40" s="42">
        <f>IF(AX40="","",SUMPRODUCT(($AX$2:$AX$501&lt;&gt;"")*($AX$2:$AX$501&lt;AX40))+SUMPRODUCT(($AX$2:AX40=AX40)*1))</f>
        <v/>
      </c>
    </row>
    <row r="41">
      <c r="AA41" s="41" t="n"/>
      <c r="AB41" s="21" t="n"/>
      <c r="AC41" s="21" t="n"/>
      <c r="AD41" s="21" t="n"/>
      <c r="AE41" s="41" t="n"/>
      <c r="AF41" s="42">
        <f>IFERROR(TRIM(INDEX($A41:$Z41,MATCH(Lists!$J$2,$A$1:$Z$1,0))&amp;""),"")</f>
        <v/>
      </c>
      <c r="AG41" s="42">
        <f>IFERROR(TRIM(INDEX($A41:$Z41,MATCH(Lists!$J$3,$A$1:$Z$1,0))&amp;""),"")</f>
        <v/>
      </c>
      <c r="AH41" s="42">
        <f>IFERROR(TRIM(INDEX($A41:$Z41,MATCH(Lists!$J$4,$A$1:$Z$1,0))&amp;""),"")</f>
        <v/>
      </c>
      <c r="AI41" s="42">
        <f>IF(AND(AF41&lt;&gt;"",UPPER(TRIM(AB41))&lt;&gt;"Y"),1,0)</f>
        <v/>
      </c>
      <c r="AJ41" s="42">
        <f>IF(AI41=1,IFERROR(VALUE(IFERROR(TRIM(INDEX($A41:$Z41,MATCH(Lists!$J$5,$A$1:$Z$1,0))&amp;""),"")),0),0)</f>
        <v/>
      </c>
      <c r="AK41" s="42">
        <f>IFERROR(TRIM(INDEX($A41:$Z41,MATCH(Lists!$J$8,$A$1:$Z$1,0))&amp;""),"")</f>
        <v/>
      </c>
      <c r="AL41" s="42">
        <f>IF(AI41=0,0,IF(AK41="",1,IF(IFERROR(INDEX(Lists!$B$2:$B$9,MATCH(AK41,Lists!$A$2:$A$9,0)),"N")="Y",1,0)))</f>
        <v/>
      </c>
      <c r="AM41" s="42">
        <f>AL41*AJ41</f>
        <v/>
      </c>
      <c r="AN41" s="42">
        <f>IF(AI41=0,0,IF(IFERROR(INDEX(Lists!$C$2:$C$9,MATCH(AK41,Lists!$A$2:$A$9,0)),"N")="Y",1,0))</f>
        <v/>
      </c>
      <c r="AO41" s="42">
        <f>AN41*AJ41</f>
        <v/>
      </c>
      <c r="AP41" s="42">
        <f>IFERROR(VALUE(IFERROR(TRIM(INDEX($A41:$Z41,MATCH(Lists!$J$9,$A$1:$Z$1,0))&amp;""),"")),0)</f>
        <v/>
      </c>
      <c r="AQ41" s="42">
        <f>IFERROR(VALUE(IFERROR(TRIM(INDEX($A41:$Z41,MATCH(Lists!$J$11,$A$1:$Z$1,0))&amp;""),"")),0)</f>
        <v/>
      </c>
      <c r="AR41" s="42">
        <f>IF(IFERROR(INDEX(Lists!$C$2:$C$9,MATCH(AK41,Lists!$A$2:$A$9,0)),"N")="Y",AP41-AQ41,0)</f>
        <v/>
      </c>
      <c r="AS41" s="42">
        <f>UPPER(IFERROR(TRIM(INDEX($A41:$Z41,MATCH(Lists!$J$10,$A$1:$Z$1,0))&amp;""),""))</f>
        <v/>
      </c>
      <c r="AT41" s="42">
        <f>IF(LEN(AS41)&gt;0,ROW(),"")</f>
        <v/>
      </c>
      <c r="AU41" s="42">
        <f>IFERROR(TRIM(INDEX($A41:$Z41,MATCH(Lists!$J$6,$A$1:$Z$1,0))&amp;""),"")</f>
        <v/>
      </c>
      <c r="AV41" s="42">
        <f>IFERROR(TRIM(INDEX($A41:$Z41,MATCH(Lists!$J$7,$A$1:$Z$1,0))&amp;""),"")</f>
        <v/>
      </c>
      <c r="AW41" s="42">
        <f>IF(AND(AL41=1,UPPER(TRIM(AC41))="Y"),1,0)</f>
        <v/>
      </c>
      <c r="AX41" s="42">
        <f>IF(AL41=1,AF41,"")</f>
        <v/>
      </c>
      <c r="AY41" s="42">
        <f>IF(AX41="","",SUMPRODUCT(($AX$2:$AX$501&lt;&gt;"")*($AX$2:$AX$501&lt;AX41))+SUMPRODUCT(($AX$2:AX41=AX41)*1))</f>
        <v/>
      </c>
    </row>
    <row r="42">
      <c r="AA42" s="41" t="n"/>
      <c r="AB42" s="21" t="n"/>
      <c r="AC42" s="21" t="n"/>
      <c r="AD42" s="21" t="n"/>
      <c r="AE42" s="41" t="n"/>
      <c r="AF42" s="42">
        <f>IFERROR(TRIM(INDEX($A42:$Z42,MATCH(Lists!$J$2,$A$1:$Z$1,0))&amp;""),"")</f>
        <v/>
      </c>
      <c r="AG42" s="42">
        <f>IFERROR(TRIM(INDEX($A42:$Z42,MATCH(Lists!$J$3,$A$1:$Z$1,0))&amp;""),"")</f>
        <v/>
      </c>
      <c r="AH42" s="42">
        <f>IFERROR(TRIM(INDEX($A42:$Z42,MATCH(Lists!$J$4,$A$1:$Z$1,0))&amp;""),"")</f>
        <v/>
      </c>
      <c r="AI42" s="42">
        <f>IF(AND(AF42&lt;&gt;"",UPPER(TRIM(AB42))&lt;&gt;"Y"),1,0)</f>
        <v/>
      </c>
      <c r="AJ42" s="42">
        <f>IF(AI42=1,IFERROR(VALUE(IFERROR(TRIM(INDEX($A42:$Z42,MATCH(Lists!$J$5,$A$1:$Z$1,0))&amp;""),"")),0),0)</f>
        <v/>
      </c>
      <c r="AK42" s="42">
        <f>IFERROR(TRIM(INDEX($A42:$Z42,MATCH(Lists!$J$8,$A$1:$Z$1,0))&amp;""),"")</f>
        <v/>
      </c>
      <c r="AL42" s="42">
        <f>IF(AI42=0,0,IF(AK42="",1,IF(IFERROR(INDEX(Lists!$B$2:$B$9,MATCH(AK42,Lists!$A$2:$A$9,0)),"N")="Y",1,0)))</f>
        <v/>
      </c>
      <c r="AM42" s="42">
        <f>AL42*AJ42</f>
        <v/>
      </c>
      <c r="AN42" s="42">
        <f>IF(AI42=0,0,IF(IFERROR(INDEX(Lists!$C$2:$C$9,MATCH(AK42,Lists!$A$2:$A$9,0)),"N")="Y",1,0))</f>
        <v/>
      </c>
      <c r="AO42" s="42">
        <f>AN42*AJ42</f>
        <v/>
      </c>
      <c r="AP42" s="42">
        <f>IFERROR(VALUE(IFERROR(TRIM(INDEX($A42:$Z42,MATCH(Lists!$J$9,$A$1:$Z$1,0))&amp;""),"")),0)</f>
        <v/>
      </c>
      <c r="AQ42" s="42">
        <f>IFERROR(VALUE(IFERROR(TRIM(INDEX($A42:$Z42,MATCH(Lists!$J$11,$A$1:$Z$1,0))&amp;""),"")),0)</f>
        <v/>
      </c>
      <c r="AR42" s="42">
        <f>IF(IFERROR(INDEX(Lists!$C$2:$C$9,MATCH(AK42,Lists!$A$2:$A$9,0)),"N")="Y",AP42-AQ42,0)</f>
        <v/>
      </c>
      <c r="AS42" s="42">
        <f>UPPER(IFERROR(TRIM(INDEX($A42:$Z42,MATCH(Lists!$J$10,$A$1:$Z$1,0))&amp;""),""))</f>
        <v/>
      </c>
      <c r="AT42" s="42">
        <f>IF(LEN(AS42)&gt;0,ROW(),"")</f>
        <v/>
      </c>
      <c r="AU42" s="42">
        <f>IFERROR(TRIM(INDEX($A42:$Z42,MATCH(Lists!$J$6,$A$1:$Z$1,0))&amp;""),"")</f>
        <v/>
      </c>
      <c r="AV42" s="42">
        <f>IFERROR(TRIM(INDEX($A42:$Z42,MATCH(Lists!$J$7,$A$1:$Z$1,0))&amp;""),"")</f>
        <v/>
      </c>
      <c r="AW42" s="42">
        <f>IF(AND(AL42=1,UPPER(TRIM(AC42))="Y"),1,0)</f>
        <v/>
      </c>
      <c r="AX42" s="42">
        <f>IF(AL42=1,AF42,"")</f>
        <v/>
      </c>
      <c r="AY42" s="42">
        <f>IF(AX42="","",SUMPRODUCT(($AX$2:$AX$501&lt;&gt;"")*($AX$2:$AX$501&lt;AX42))+SUMPRODUCT(($AX$2:AX42=AX42)*1))</f>
        <v/>
      </c>
    </row>
    <row r="43">
      <c r="AA43" s="41" t="n"/>
      <c r="AB43" s="21" t="n"/>
      <c r="AC43" s="21" t="n"/>
      <c r="AD43" s="21" t="n"/>
      <c r="AE43" s="41" t="n"/>
      <c r="AF43" s="42">
        <f>IFERROR(TRIM(INDEX($A43:$Z43,MATCH(Lists!$J$2,$A$1:$Z$1,0))&amp;""),"")</f>
        <v/>
      </c>
      <c r="AG43" s="42">
        <f>IFERROR(TRIM(INDEX($A43:$Z43,MATCH(Lists!$J$3,$A$1:$Z$1,0))&amp;""),"")</f>
        <v/>
      </c>
      <c r="AH43" s="42">
        <f>IFERROR(TRIM(INDEX($A43:$Z43,MATCH(Lists!$J$4,$A$1:$Z$1,0))&amp;""),"")</f>
        <v/>
      </c>
      <c r="AI43" s="42">
        <f>IF(AND(AF43&lt;&gt;"",UPPER(TRIM(AB43))&lt;&gt;"Y"),1,0)</f>
        <v/>
      </c>
      <c r="AJ43" s="42">
        <f>IF(AI43=1,IFERROR(VALUE(IFERROR(TRIM(INDEX($A43:$Z43,MATCH(Lists!$J$5,$A$1:$Z$1,0))&amp;""),"")),0),0)</f>
        <v/>
      </c>
      <c r="AK43" s="42">
        <f>IFERROR(TRIM(INDEX($A43:$Z43,MATCH(Lists!$J$8,$A$1:$Z$1,0))&amp;""),"")</f>
        <v/>
      </c>
      <c r="AL43" s="42">
        <f>IF(AI43=0,0,IF(AK43="",1,IF(IFERROR(INDEX(Lists!$B$2:$B$9,MATCH(AK43,Lists!$A$2:$A$9,0)),"N")="Y",1,0)))</f>
        <v/>
      </c>
      <c r="AM43" s="42">
        <f>AL43*AJ43</f>
        <v/>
      </c>
      <c r="AN43" s="42">
        <f>IF(AI43=0,0,IF(IFERROR(INDEX(Lists!$C$2:$C$9,MATCH(AK43,Lists!$A$2:$A$9,0)),"N")="Y",1,0))</f>
        <v/>
      </c>
      <c r="AO43" s="42">
        <f>AN43*AJ43</f>
        <v/>
      </c>
      <c r="AP43" s="42">
        <f>IFERROR(VALUE(IFERROR(TRIM(INDEX($A43:$Z43,MATCH(Lists!$J$9,$A$1:$Z$1,0))&amp;""),"")),0)</f>
        <v/>
      </c>
      <c r="AQ43" s="42">
        <f>IFERROR(VALUE(IFERROR(TRIM(INDEX($A43:$Z43,MATCH(Lists!$J$11,$A$1:$Z$1,0))&amp;""),"")),0)</f>
        <v/>
      </c>
      <c r="AR43" s="42">
        <f>IF(IFERROR(INDEX(Lists!$C$2:$C$9,MATCH(AK43,Lists!$A$2:$A$9,0)),"N")="Y",AP43-AQ43,0)</f>
        <v/>
      </c>
      <c r="AS43" s="42">
        <f>UPPER(IFERROR(TRIM(INDEX($A43:$Z43,MATCH(Lists!$J$10,$A$1:$Z$1,0))&amp;""),""))</f>
        <v/>
      </c>
      <c r="AT43" s="42">
        <f>IF(LEN(AS43)&gt;0,ROW(),"")</f>
        <v/>
      </c>
      <c r="AU43" s="42">
        <f>IFERROR(TRIM(INDEX($A43:$Z43,MATCH(Lists!$J$6,$A$1:$Z$1,0))&amp;""),"")</f>
        <v/>
      </c>
      <c r="AV43" s="42">
        <f>IFERROR(TRIM(INDEX($A43:$Z43,MATCH(Lists!$J$7,$A$1:$Z$1,0))&amp;""),"")</f>
        <v/>
      </c>
      <c r="AW43" s="42">
        <f>IF(AND(AL43=1,UPPER(TRIM(AC43))="Y"),1,0)</f>
        <v/>
      </c>
      <c r="AX43" s="42">
        <f>IF(AL43=1,AF43,"")</f>
        <v/>
      </c>
      <c r="AY43" s="42">
        <f>IF(AX43="","",SUMPRODUCT(($AX$2:$AX$501&lt;&gt;"")*($AX$2:$AX$501&lt;AX43))+SUMPRODUCT(($AX$2:AX43=AX43)*1))</f>
        <v/>
      </c>
    </row>
    <row r="44">
      <c r="AA44" s="41" t="n"/>
      <c r="AB44" s="21" t="n"/>
      <c r="AC44" s="21" t="n"/>
      <c r="AD44" s="21" t="n"/>
      <c r="AE44" s="41" t="n"/>
      <c r="AF44" s="42">
        <f>IFERROR(TRIM(INDEX($A44:$Z44,MATCH(Lists!$J$2,$A$1:$Z$1,0))&amp;""),"")</f>
        <v/>
      </c>
      <c r="AG44" s="42">
        <f>IFERROR(TRIM(INDEX($A44:$Z44,MATCH(Lists!$J$3,$A$1:$Z$1,0))&amp;""),"")</f>
        <v/>
      </c>
      <c r="AH44" s="42">
        <f>IFERROR(TRIM(INDEX($A44:$Z44,MATCH(Lists!$J$4,$A$1:$Z$1,0))&amp;""),"")</f>
        <v/>
      </c>
      <c r="AI44" s="42">
        <f>IF(AND(AF44&lt;&gt;"",UPPER(TRIM(AB44))&lt;&gt;"Y"),1,0)</f>
        <v/>
      </c>
      <c r="AJ44" s="42">
        <f>IF(AI44=1,IFERROR(VALUE(IFERROR(TRIM(INDEX($A44:$Z44,MATCH(Lists!$J$5,$A$1:$Z$1,0))&amp;""),"")),0),0)</f>
        <v/>
      </c>
      <c r="AK44" s="42">
        <f>IFERROR(TRIM(INDEX($A44:$Z44,MATCH(Lists!$J$8,$A$1:$Z$1,0))&amp;""),"")</f>
        <v/>
      </c>
      <c r="AL44" s="42">
        <f>IF(AI44=0,0,IF(AK44="",1,IF(IFERROR(INDEX(Lists!$B$2:$B$9,MATCH(AK44,Lists!$A$2:$A$9,0)),"N")="Y",1,0)))</f>
        <v/>
      </c>
      <c r="AM44" s="42">
        <f>AL44*AJ44</f>
        <v/>
      </c>
      <c r="AN44" s="42">
        <f>IF(AI44=0,0,IF(IFERROR(INDEX(Lists!$C$2:$C$9,MATCH(AK44,Lists!$A$2:$A$9,0)),"N")="Y",1,0))</f>
        <v/>
      </c>
      <c r="AO44" s="42">
        <f>AN44*AJ44</f>
        <v/>
      </c>
      <c r="AP44" s="42">
        <f>IFERROR(VALUE(IFERROR(TRIM(INDEX($A44:$Z44,MATCH(Lists!$J$9,$A$1:$Z$1,0))&amp;""),"")),0)</f>
        <v/>
      </c>
      <c r="AQ44" s="42">
        <f>IFERROR(VALUE(IFERROR(TRIM(INDEX($A44:$Z44,MATCH(Lists!$J$11,$A$1:$Z$1,0))&amp;""),"")),0)</f>
        <v/>
      </c>
      <c r="AR44" s="42">
        <f>IF(IFERROR(INDEX(Lists!$C$2:$C$9,MATCH(AK44,Lists!$A$2:$A$9,0)),"N")="Y",AP44-AQ44,0)</f>
        <v/>
      </c>
      <c r="AS44" s="42">
        <f>UPPER(IFERROR(TRIM(INDEX($A44:$Z44,MATCH(Lists!$J$10,$A$1:$Z$1,0))&amp;""),""))</f>
        <v/>
      </c>
      <c r="AT44" s="42">
        <f>IF(LEN(AS44)&gt;0,ROW(),"")</f>
        <v/>
      </c>
      <c r="AU44" s="42">
        <f>IFERROR(TRIM(INDEX($A44:$Z44,MATCH(Lists!$J$6,$A$1:$Z$1,0))&amp;""),"")</f>
        <v/>
      </c>
      <c r="AV44" s="42">
        <f>IFERROR(TRIM(INDEX($A44:$Z44,MATCH(Lists!$J$7,$A$1:$Z$1,0))&amp;""),"")</f>
        <v/>
      </c>
      <c r="AW44" s="42">
        <f>IF(AND(AL44=1,UPPER(TRIM(AC44))="Y"),1,0)</f>
        <v/>
      </c>
      <c r="AX44" s="42">
        <f>IF(AL44=1,AF44,"")</f>
        <v/>
      </c>
      <c r="AY44" s="42">
        <f>IF(AX44="","",SUMPRODUCT(($AX$2:$AX$501&lt;&gt;"")*($AX$2:$AX$501&lt;AX44))+SUMPRODUCT(($AX$2:AX44=AX44)*1))</f>
        <v/>
      </c>
    </row>
    <row r="45">
      <c r="AA45" s="41" t="n"/>
      <c r="AB45" s="21" t="n"/>
      <c r="AC45" s="21" t="n"/>
      <c r="AD45" s="21" t="n"/>
      <c r="AE45" s="41" t="n"/>
      <c r="AF45" s="42">
        <f>IFERROR(TRIM(INDEX($A45:$Z45,MATCH(Lists!$J$2,$A$1:$Z$1,0))&amp;""),"")</f>
        <v/>
      </c>
      <c r="AG45" s="42">
        <f>IFERROR(TRIM(INDEX($A45:$Z45,MATCH(Lists!$J$3,$A$1:$Z$1,0))&amp;""),"")</f>
        <v/>
      </c>
      <c r="AH45" s="42">
        <f>IFERROR(TRIM(INDEX($A45:$Z45,MATCH(Lists!$J$4,$A$1:$Z$1,0))&amp;""),"")</f>
        <v/>
      </c>
      <c r="AI45" s="42">
        <f>IF(AND(AF45&lt;&gt;"",UPPER(TRIM(AB45))&lt;&gt;"Y"),1,0)</f>
        <v/>
      </c>
      <c r="AJ45" s="42">
        <f>IF(AI45=1,IFERROR(VALUE(IFERROR(TRIM(INDEX($A45:$Z45,MATCH(Lists!$J$5,$A$1:$Z$1,0))&amp;""),"")),0),0)</f>
        <v/>
      </c>
      <c r="AK45" s="42">
        <f>IFERROR(TRIM(INDEX($A45:$Z45,MATCH(Lists!$J$8,$A$1:$Z$1,0))&amp;""),"")</f>
        <v/>
      </c>
      <c r="AL45" s="42">
        <f>IF(AI45=0,0,IF(AK45="",1,IF(IFERROR(INDEX(Lists!$B$2:$B$9,MATCH(AK45,Lists!$A$2:$A$9,0)),"N")="Y",1,0)))</f>
        <v/>
      </c>
      <c r="AM45" s="42">
        <f>AL45*AJ45</f>
        <v/>
      </c>
      <c r="AN45" s="42">
        <f>IF(AI45=0,0,IF(IFERROR(INDEX(Lists!$C$2:$C$9,MATCH(AK45,Lists!$A$2:$A$9,0)),"N")="Y",1,0))</f>
        <v/>
      </c>
      <c r="AO45" s="42">
        <f>AN45*AJ45</f>
        <v/>
      </c>
      <c r="AP45" s="42">
        <f>IFERROR(VALUE(IFERROR(TRIM(INDEX($A45:$Z45,MATCH(Lists!$J$9,$A$1:$Z$1,0))&amp;""),"")),0)</f>
        <v/>
      </c>
      <c r="AQ45" s="42">
        <f>IFERROR(VALUE(IFERROR(TRIM(INDEX($A45:$Z45,MATCH(Lists!$J$11,$A$1:$Z$1,0))&amp;""),"")),0)</f>
        <v/>
      </c>
      <c r="AR45" s="42">
        <f>IF(IFERROR(INDEX(Lists!$C$2:$C$9,MATCH(AK45,Lists!$A$2:$A$9,0)),"N")="Y",AP45-AQ45,0)</f>
        <v/>
      </c>
      <c r="AS45" s="42">
        <f>UPPER(IFERROR(TRIM(INDEX($A45:$Z45,MATCH(Lists!$J$10,$A$1:$Z$1,0))&amp;""),""))</f>
        <v/>
      </c>
      <c r="AT45" s="42">
        <f>IF(LEN(AS45)&gt;0,ROW(),"")</f>
        <v/>
      </c>
      <c r="AU45" s="42">
        <f>IFERROR(TRIM(INDEX($A45:$Z45,MATCH(Lists!$J$6,$A$1:$Z$1,0))&amp;""),"")</f>
        <v/>
      </c>
      <c r="AV45" s="42">
        <f>IFERROR(TRIM(INDEX($A45:$Z45,MATCH(Lists!$J$7,$A$1:$Z$1,0))&amp;""),"")</f>
        <v/>
      </c>
      <c r="AW45" s="42">
        <f>IF(AND(AL45=1,UPPER(TRIM(AC45))="Y"),1,0)</f>
        <v/>
      </c>
      <c r="AX45" s="42">
        <f>IF(AL45=1,AF45,"")</f>
        <v/>
      </c>
      <c r="AY45" s="42">
        <f>IF(AX45="","",SUMPRODUCT(($AX$2:$AX$501&lt;&gt;"")*($AX$2:$AX$501&lt;AX45))+SUMPRODUCT(($AX$2:AX45=AX45)*1))</f>
        <v/>
      </c>
    </row>
    <row r="46">
      <c r="AA46" s="41" t="n"/>
      <c r="AB46" s="21" t="n"/>
      <c r="AC46" s="21" t="n"/>
      <c r="AD46" s="21" t="n"/>
      <c r="AE46" s="41" t="n"/>
      <c r="AF46" s="42">
        <f>IFERROR(TRIM(INDEX($A46:$Z46,MATCH(Lists!$J$2,$A$1:$Z$1,0))&amp;""),"")</f>
        <v/>
      </c>
      <c r="AG46" s="42">
        <f>IFERROR(TRIM(INDEX($A46:$Z46,MATCH(Lists!$J$3,$A$1:$Z$1,0))&amp;""),"")</f>
        <v/>
      </c>
      <c r="AH46" s="42">
        <f>IFERROR(TRIM(INDEX($A46:$Z46,MATCH(Lists!$J$4,$A$1:$Z$1,0))&amp;""),"")</f>
        <v/>
      </c>
      <c r="AI46" s="42">
        <f>IF(AND(AF46&lt;&gt;"",UPPER(TRIM(AB46))&lt;&gt;"Y"),1,0)</f>
        <v/>
      </c>
      <c r="AJ46" s="42">
        <f>IF(AI46=1,IFERROR(VALUE(IFERROR(TRIM(INDEX($A46:$Z46,MATCH(Lists!$J$5,$A$1:$Z$1,0))&amp;""),"")),0),0)</f>
        <v/>
      </c>
      <c r="AK46" s="42">
        <f>IFERROR(TRIM(INDEX($A46:$Z46,MATCH(Lists!$J$8,$A$1:$Z$1,0))&amp;""),"")</f>
        <v/>
      </c>
      <c r="AL46" s="42">
        <f>IF(AI46=0,0,IF(AK46="",1,IF(IFERROR(INDEX(Lists!$B$2:$B$9,MATCH(AK46,Lists!$A$2:$A$9,0)),"N")="Y",1,0)))</f>
        <v/>
      </c>
      <c r="AM46" s="42">
        <f>AL46*AJ46</f>
        <v/>
      </c>
      <c r="AN46" s="42">
        <f>IF(AI46=0,0,IF(IFERROR(INDEX(Lists!$C$2:$C$9,MATCH(AK46,Lists!$A$2:$A$9,0)),"N")="Y",1,0))</f>
        <v/>
      </c>
      <c r="AO46" s="42">
        <f>AN46*AJ46</f>
        <v/>
      </c>
      <c r="AP46" s="42">
        <f>IFERROR(VALUE(IFERROR(TRIM(INDEX($A46:$Z46,MATCH(Lists!$J$9,$A$1:$Z$1,0))&amp;""),"")),0)</f>
        <v/>
      </c>
      <c r="AQ46" s="42">
        <f>IFERROR(VALUE(IFERROR(TRIM(INDEX($A46:$Z46,MATCH(Lists!$J$11,$A$1:$Z$1,0))&amp;""),"")),0)</f>
        <v/>
      </c>
      <c r="AR46" s="42">
        <f>IF(IFERROR(INDEX(Lists!$C$2:$C$9,MATCH(AK46,Lists!$A$2:$A$9,0)),"N")="Y",AP46-AQ46,0)</f>
        <v/>
      </c>
      <c r="AS46" s="42">
        <f>UPPER(IFERROR(TRIM(INDEX($A46:$Z46,MATCH(Lists!$J$10,$A$1:$Z$1,0))&amp;""),""))</f>
        <v/>
      </c>
      <c r="AT46" s="42">
        <f>IF(LEN(AS46)&gt;0,ROW(),"")</f>
        <v/>
      </c>
      <c r="AU46" s="42">
        <f>IFERROR(TRIM(INDEX($A46:$Z46,MATCH(Lists!$J$6,$A$1:$Z$1,0))&amp;""),"")</f>
        <v/>
      </c>
      <c r="AV46" s="42">
        <f>IFERROR(TRIM(INDEX($A46:$Z46,MATCH(Lists!$J$7,$A$1:$Z$1,0))&amp;""),"")</f>
        <v/>
      </c>
      <c r="AW46" s="42">
        <f>IF(AND(AL46=1,UPPER(TRIM(AC46))="Y"),1,0)</f>
        <v/>
      </c>
      <c r="AX46" s="42">
        <f>IF(AL46=1,AF46,"")</f>
        <v/>
      </c>
      <c r="AY46" s="42">
        <f>IF(AX46="","",SUMPRODUCT(($AX$2:$AX$501&lt;&gt;"")*($AX$2:$AX$501&lt;AX46))+SUMPRODUCT(($AX$2:AX46=AX46)*1))</f>
        <v/>
      </c>
    </row>
    <row r="47">
      <c r="AA47" s="41" t="n"/>
      <c r="AB47" s="21" t="n"/>
      <c r="AC47" s="21" t="n"/>
      <c r="AD47" s="21" t="n"/>
      <c r="AE47" s="41" t="n"/>
      <c r="AF47" s="42">
        <f>IFERROR(TRIM(INDEX($A47:$Z47,MATCH(Lists!$J$2,$A$1:$Z$1,0))&amp;""),"")</f>
        <v/>
      </c>
      <c r="AG47" s="42">
        <f>IFERROR(TRIM(INDEX($A47:$Z47,MATCH(Lists!$J$3,$A$1:$Z$1,0))&amp;""),"")</f>
        <v/>
      </c>
      <c r="AH47" s="42">
        <f>IFERROR(TRIM(INDEX($A47:$Z47,MATCH(Lists!$J$4,$A$1:$Z$1,0))&amp;""),"")</f>
        <v/>
      </c>
      <c r="AI47" s="42">
        <f>IF(AND(AF47&lt;&gt;"",UPPER(TRIM(AB47))&lt;&gt;"Y"),1,0)</f>
        <v/>
      </c>
      <c r="AJ47" s="42">
        <f>IF(AI47=1,IFERROR(VALUE(IFERROR(TRIM(INDEX($A47:$Z47,MATCH(Lists!$J$5,$A$1:$Z$1,0))&amp;""),"")),0),0)</f>
        <v/>
      </c>
      <c r="AK47" s="42">
        <f>IFERROR(TRIM(INDEX($A47:$Z47,MATCH(Lists!$J$8,$A$1:$Z$1,0))&amp;""),"")</f>
        <v/>
      </c>
      <c r="AL47" s="42">
        <f>IF(AI47=0,0,IF(AK47="",1,IF(IFERROR(INDEX(Lists!$B$2:$B$9,MATCH(AK47,Lists!$A$2:$A$9,0)),"N")="Y",1,0)))</f>
        <v/>
      </c>
      <c r="AM47" s="42">
        <f>AL47*AJ47</f>
        <v/>
      </c>
      <c r="AN47" s="42">
        <f>IF(AI47=0,0,IF(IFERROR(INDEX(Lists!$C$2:$C$9,MATCH(AK47,Lists!$A$2:$A$9,0)),"N")="Y",1,0))</f>
        <v/>
      </c>
      <c r="AO47" s="42">
        <f>AN47*AJ47</f>
        <v/>
      </c>
      <c r="AP47" s="42">
        <f>IFERROR(VALUE(IFERROR(TRIM(INDEX($A47:$Z47,MATCH(Lists!$J$9,$A$1:$Z$1,0))&amp;""),"")),0)</f>
        <v/>
      </c>
      <c r="AQ47" s="42">
        <f>IFERROR(VALUE(IFERROR(TRIM(INDEX($A47:$Z47,MATCH(Lists!$J$11,$A$1:$Z$1,0))&amp;""),"")),0)</f>
        <v/>
      </c>
      <c r="AR47" s="42">
        <f>IF(IFERROR(INDEX(Lists!$C$2:$C$9,MATCH(AK47,Lists!$A$2:$A$9,0)),"N")="Y",AP47-AQ47,0)</f>
        <v/>
      </c>
      <c r="AS47" s="42">
        <f>UPPER(IFERROR(TRIM(INDEX($A47:$Z47,MATCH(Lists!$J$10,$A$1:$Z$1,0))&amp;""),""))</f>
        <v/>
      </c>
      <c r="AT47" s="42">
        <f>IF(LEN(AS47)&gt;0,ROW(),"")</f>
        <v/>
      </c>
      <c r="AU47" s="42">
        <f>IFERROR(TRIM(INDEX($A47:$Z47,MATCH(Lists!$J$6,$A$1:$Z$1,0))&amp;""),"")</f>
        <v/>
      </c>
      <c r="AV47" s="42">
        <f>IFERROR(TRIM(INDEX($A47:$Z47,MATCH(Lists!$J$7,$A$1:$Z$1,0))&amp;""),"")</f>
        <v/>
      </c>
      <c r="AW47" s="42">
        <f>IF(AND(AL47=1,UPPER(TRIM(AC47))="Y"),1,0)</f>
        <v/>
      </c>
      <c r="AX47" s="42">
        <f>IF(AL47=1,AF47,"")</f>
        <v/>
      </c>
      <c r="AY47" s="42">
        <f>IF(AX47="","",SUMPRODUCT(($AX$2:$AX$501&lt;&gt;"")*($AX$2:$AX$501&lt;AX47))+SUMPRODUCT(($AX$2:AX47=AX47)*1))</f>
        <v/>
      </c>
    </row>
    <row r="48">
      <c r="AA48" s="41" t="n"/>
      <c r="AB48" s="21" t="n"/>
      <c r="AC48" s="21" t="n"/>
      <c r="AD48" s="21" t="n"/>
      <c r="AE48" s="41" t="n"/>
      <c r="AF48" s="42">
        <f>IFERROR(TRIM(INDEX($A48:$Z48,MATCH(Lists!$J$2,$A$1:$Z$1,0))&amp;""),"")</f>
        <v/>
      </c>
      <c r="AG48" s="42">
        <f>IFERROR(TRIM(INDEX($A48:$Z48,MATCH(Lists!$J$3,$A$1:$Z$1,0))&amp;""),"")</f>
        <v/>
      </c>
      <c r="AH48" s="42">
        <f>IFERROR(TRIM(INDEX($A48:$Z48,MATCH(Lists!$J$4,$A$1:$Z$1,0))&amp;""),"")</f>
        <v/>
      </c>
      <c r="AI48" s="42">
        <f>IF(AND(AF48&lt;&gt;"",UPPER(TRIM(AB48))&lt;&gt;"Y"),1,0)</f>
        <v/>
      </c>
      <c r="AJ48" s="42">
        <f>IF(AI48=1,IFERROR(VALUE(IFERROR(TRIM(INDEX($A48:$Z48,MATCH(Lists!$J$5,$A$1:$Z$1,0))&amp;""),"")),0),0)</f>
        <v/>
      </c>
      <c r="AK48" s="42">
        <f>IFERROR(TRIM(INDEX($A48:$Z48,MATCH(Lists!$J$8,$A$1:$Z$1,0))&amp;""),"")</f>
        <v/>
      </c>
      <c r="AL48" s="42">
        <f>IF(AI48=0,0,IF(AK48="",1,IF(IFERROR(INDEX(Lists!$B$2:$B$9,MATCH(AK48,Lists!$A$2:$A$9,0)),"N")="Y",1,0)))</f>
        <v/>
      </c>
      <c r="AM48" s="42">
        <f>AL48*AJ48</f>
        <v/>
      </c>
      <c r="AN48" s="42">
        <f>IF(AI48=0,0,IF(IFERROR(INDEX(Lists!$C$2:$C$9,MATCH(AK48,Lists!$A$2:$A$9,0)),"N")="Y",1,0))</f>
        <v/>
      </c>
      <c r="AO48" s="42">
        <f>AN48*AJ48</f>
        <v/>
      </c>
      <c r="AP48" s="42">
        <f>IFERROR(VALUE(IFERROR(TRIM(INDEX($A48:$Z48,MATCH(Lists!$J$9,$A$1:$Z$1,0))&amp;""),"")),0)</f>
        <v/>
      </c>
      <c r="AQ48" s="42">
        <f>IFERROR(VALUE(IFERROR(TRIM(INDEX($A48:$Z48,MATCH(Lists!$J$11,$A$1:$Z$1,0))&amp;""),"")),0)</f>
        <v/>
      </c>
      <c r="AR48" s="42">
        <f>IF(IFERROR(INDEX(Lists!$C$2:$C$9,MATCH(AK48,Lists!$A$2:$A$9,0)),"N")="Y",AP48-AQ48,0)</f>
        <v/>
      </c>
      <c r="AS48" s="42">
        <f>UPPER(IFERROR(TRIM(INDEX($A48:$Z48,MATCH(Lists!$J$10,$A$1:$Z$1,0))&amp;""),""))</f>
        <v/>
      </c>
      <c r="AT48" s="42">
        <f>IF(LEN(AS48)&gt;0,ROW(),"")</f>
        <v/>
      </c>
      <c r="AU48" s="42">
        <f>IFERROR(TRIM(INDEX($A48:$Z48,MATCH(Lists!$J$6,$A$1:$Z$1,0))&amp;""),"")</f>
        <v/>
      </c>
      <c r="AV48" s="42">
        <f>IFERROR(TRIM(INDEX($A48:$Z48,MATCH(Lists!$J$7,$A$1:$Z$1,0))&amp;""),"")</f>
        <v/>
      </c>
      <c r="AW48" s="42">
        <f>IF(AND(AL48=1,UPPER(TRIM(AC48))="Y"),1,0)</f>
        <v/>
      </c>
      <c r="AX48" s="42">
        <f>IF(AL48=1,AF48,"")</f>
        <v/>
      </c>
      <c r="AY48" s="42">
        <f>IF(AX48="","",SUMPRODUCT(($AX$2:$AX$501&lt;&gt;"")*($AX$2:$AX$501&lt;AX48))+SUMPRODUCT(($AX$2:AX48=AX48)*1))</f>
        <v/>
      </c>
    </row>
    <row r="49">
      <c r="AA49" s="41" t="n"/>
      <c r="AB49" s="21" t="n"/>
      <c r="AC49" s="21" t="n"/>
      <c r="AD49" s="21" t="n"/>
      <c r="AE49" s="41" t="n"/>
      <c r="AF49" s="42">
        <f>IFERROR(TRIM(INDEX($A49:$Z49,MATCH(Lists!$J$2,$A$1:$Z$1,0))&amp;""),"")</f>
        <v/>
      </c>
      <c r="AG49" s="42">
        <f>IFERROR(TRIM(INDEX($A49:$Z49,MATCH(Lists!$J$3,$A$1:$Z$1,0))&amp;""),"")</f>
        <v/>
      </c>
      <c r="AH49" s="42">
        <f>IFERROR(TRIM(INDEX($A49:$Z49,MATCH(Lists!$J$4,$A$1:$Z$1,0))&amp;""),"")</f>
        <v/>
      </c>
      <c r="AI49" s="42">
        <f>IF(AND(AF49&lt;&gt;"",UPPER(TRIM(AB49))&lt;&gt;"Y"),1,0)</f>
        <v/>
      </c>
      <c r="AJ49" s="42">
        <f>IF(AI49=1,IFERROR(VALUE(IFERROR(TRIM(INDEX($A49:$Z49,MATCH(Lists!$J$5,$A$1:$Z$1,0))&amp;""),"")),0),0)</f>
        <v/>
      </c>
      <c r="AK49" s="42">
        <f>IFERROR(TRIM(INDEX($A49:$Z49,MATCH(Lists!$J$8,$A$1:$Z$1,0))&amp;""),"")</f>
        <v/>
      </c>
      <c r="AL49" s="42">
        <f>IF(AI49=0,0,IF(AK49="",1,IF(IFERROR(INDEX(Lists!$B$2:$B$9,MATCH(AK49,Lists!$A$2:$A$9,0)),"N")="Y",1,0)))</f>
        <v/>
      </c>
      <c r="AM49" s="42">
        <f>AL49*AJ49</f>
        <v/>
      </c>
      <c r="AN49" s="42">
        <f>IF(AI49=0,0,IF(IFERROR(INDEX(Lists!$C$2:$C$9,MATCH(AK49,Lists!$A$2:$A$9,0)),"N")="Y",1,0))</f>
        <v/>
      </c>
      <c r="AO49" s="42">
        <f>AN49*AJ49</f>
        <v/>
      </c>
      <c r="AP49" s="42">
        <f>IFERROR(VALUE(IFERROR(TRIM(INDEX($A49:$Z49,MATCH(Lists!$J$9,$A$1:$Z$1,0))&amp;""),"")),0)</f>
        <v/>
      </c>
      <c r="AQ49" s="42">
        <f>IFERROR(VALUE(IFERROR(TRIM(INDEX($A49:$Z49,MATCH(Lists!$J$11,$A$1:$Z$1,0))&amp;""),"")),0)</f>
        <v/>
      </c>
      <c r="AR49" s="42">
        <f>IF(IFERROR(INDEX(Lists!$C$2:$C$9,MATCH(AK49,Lists!$A$2:$A$9,0)),"N")="Y",AP49-AQ49,0)</f>
        <v/>
      </c>
      <c r="AS49" s="42">
        <f>UPPER(IFERROR(TRIM(INDEX($A49:$Z49,MATCH(Lists!$J$10,$A$1:$Z$1,0))&amp;""),""))</f>
        <v/>
      </c>
      <c r="AT49" s="42">
        <f>IF(LEN(AS49)&gt;0,ROW(),"")</f>
        <v/>
      </c>
      <c r="AU49" s="42">
        <f>IFERROR(TRIM(INDEX($A49:$Z49,MATCH(Lists!$J$6,$A$1:$Z$1,0))&amp;""),"")</f>
        <v/>
      </c>
      <c r="AV49" s="42">
        <f>IFERROR(TRIM(INDEX($A49:$Z49,MATCH(Lists!$J$7,$A$1:$Z$1,0))&amp;""),"")</f>
        <v/>
      </c>
      <c r="AW49" s="42">
        <f>IF(AND(AL49=1,UPPER(TRIM(AC49))="Y"),1,0)</f>
        <v/>
      </c>
      <c r="AX49" s="42">
        <f>IF(AL49=1,AF49,"")</f>
        <v/>
      </c>
      <c r="AY49" s="42">
        <f>IF(AX49="","",SUMPRODUCT(($AX$2:$AX$501&lt;&gt;"")*($AX$2:$AX$501&lt;AX49))+SUMPRODUCT(($AX$2:AX49=AX49)*1))</f>
        <v/>
      </c>
    </row>
    <row r="50">
      <c r="AA50" s="41" t="n"/>
      <c r="AB50" s="21" t="n"/>
      <c r="AC50" s="21" t="n"/>
      <c r="AD50" s="21" t="n"/>
      <c r="AE50" s="41" t="n"/>
      <c r="AF50" s="42">
        <f>IFERROR(TRIM(INDEX($A50:$Z50,MATCH(Lists!$J$2,$A$1:$Z$1,0))&amp;""),"")</f>
        <v/>
      </c>
      <c r="AG50" s="42">
        <f>IFERROR(TRIM(INDEX($A50:$Z50,MATCH(Lists!$J$3,$A$1:$Z$1,0))&amp;""),"")</f>
        <v/>
      </c>
      <c r="AH50" s="42">
        <f>IFERROR(TRIM(INDEX($A50:$Z50,MATCH(Lists!$J$4,$A$1:$Z$1,0))&amp;""),"")</f>
        <v/>
      </c>
      <c r="AI50" s="42">
        <f>IF(AND(AF50&lt;&gt;"",UPPER(TRIM(AB50))&lt;&gt;"Y"),1,0)</f>
        <v/>
      </c>
      <c r="AJ50" s="42">
        <f>IF(AI50=1,IFERROR(VALUE(IFERROR(TRIM(INDEX($A50:$Z50,MATCH(Lists!$J$5,$A$1:$Z$1,0))&amp;""),"")),0),0)</f>
        <v/>
      </c>
      <c r="AK50" s="42">
        <f>IFERROR(TRIM(INDEX($A50:$Z50,MATCH(Lists!$J$8,$A$1:$Z$1,0))&amp;""),"")</f>
        <v/>
      </c>
      <c r="AL50" s="42">
        <f>IF(AI50=0,0,IF(AK50="",1,IF(IFERROR(INDEX(Lists!$B$2:$B$9,MATCH(AK50,Lists!$A$2:$A$9,0)),"N")="Y",1,0)))</f>
        <v/>
      </c>
      <c r="AM50" s="42">
        <f>AL50*AJ50</f>
        <v/>
      </c>
      <c r="AN50" s="42">
        <f>IF(AI50=0,0,IF(IFERROR(INDEX(Lists!$C$2:$C$9,MATCH(AK50,Lists!$A$2:$A$9,0)),"N")="Y",1,0))</f>
        <v/>
      </c>
      <c r="AO50" s="42">
        <f>AN50*AJ50</f>
        <v/>
      </c>
      <c r="AP50" s="42">
        <f>IFERROR(VALUE(IFERROR(TRIM(INDEX($A50:$Z50,MATCH(Lists!$J$9,$A$1:$Z$1,0))&amp;""),"")),0)</f>
        <v/>
      </c>
      <c r="AQ50" s="42">
        <f>IFERROR(VALUE(IFERROR(TRIM(INDEX($A50:$Z50,MATCH(Lists!$J$11,$A$1:$Z$1,0))&amp;""),"")),0)</f>
        <v/>
      </c>
      <c r="AR50" s="42">
        <f>IF(IFERROR(INDEX(Lists!$C$2:$C$9,MATCH(AK50,Lists!$A$2:$A$9,0)),"N")="Y",AP50-AQ50,0)</f>
        <v/>
      </c>
      <c r="AS50" s="42">
        <f>UPPER(IFERROR(TRIM(INDEX($A50:$Z50,MATCH(Lists!$J$10,$A$1:$Z$1,0))&amp;""),""))</f>
        <v/>
      </c>
      <c r="AT50" s="42">
        <f>IF(LEN(AS50)&gt;0,ROW(),"")</f>
        <v/>
      </c>
      <c r="AU50" s="42">
        <f>IFERROR(TRIM(INDEX($A50:$Z50,MATCH(Lists!$J$6,$A$1:$Z$1,0))&amp;""),"")</f>
        <v/>
      </c>
      <c r="AV50" s="42">
        <f>IFERROR(TRIM(INDEX($A50:$Z50,MATCH(Lists!$J$7,$A$1:$Z$1,0))&amp;""),"")</f>
        <v/>
      </c>
      <c r="AW50" s="42">
        <f>IF(AND(AL50=1,UPPER(TRIM(AC50))="Y"),1,0)</f>
        <v/>
      </c>
      <c r="AX50" s="42">
        <f>IF(AL50=1,AF50,"")</f>
        <v/>
      </c>
      <c r="AY50" s="42">
        <f>IF(AX50="","",SUMPRODUCT(($AX$2:$AX$501&lt;&gt;"")*($AX$2:$AX$501&lt;AX50))+SUMPRODUCT(($AX$2:AX50=AX50)*1))</f>
        <v/>
      </c>
    </row>
    <row r="51">
      <c r="AA51" s="41" t="n"/>
      <c r="AB51" s="21" t="n"/>
      <c r="AC51" s="21" t="n"/>
      <c r="AD51" s="21" t="n"/>
      <c r="AE51" s="41" t="n"/>
      <c r="AF51" s="42">
        <f>IFERROR(TRIM(INDEX($A51:$Z51,MATCH(Lists!$J$2,$A$1:$Z$1,0))&amp;""),"")</f>
        <v/>
      </c>
      <c r="AG51" s="42">
        <f>IFERROR(TRIM(INDEX($A51:$Z51,MATCH(Lists!$J$3,$A$1:$Z$1,0))&amp;""),"")</f>
        <v/>
      </c>
      <c r="AH51" s="42">
        <f>IFERROR(TRIM(INDEX($A51:$Z51,MATCH(Lists!$J$4,$A$1:$Z$1,0))&amp;""),"")</f>
        <v/>
      </c>
      <c r="AI51" s="42">
        <f>IF(AND(AF51&lt;&gt;"",UPPER(TRIM(AB51))&lt;&gt;"Y"),1,0)</f>
        <v/>
      </c>
      <c r="AJ51" s="42">
        <f>IF(AI51=1,IFERROR(VALUE(IFERROR(TRIM(INDEX($A51:$Z51,MATCH(Lists!$J$5,$A$1:$Z$1,0))&amp;""),"")),0),0)</f>
        <v/>
      </c>
      <c r="AK51" s="42">
        <f>IFERROR(TRIM(INDEX($A51:$Z51,MATCH(Lists!$J$8,$A$1:$Z$1,0))&amp;""),"")</f>
        <v/>
      </c>
      <c r="AL51" s="42">
        <f>IF(AI51=0,0,IF(AK51="",1,IF(IFERROR(INDEX(Lists!$B$2:$B$9,MATCH(AK51,Lists!$A$2:$A$9,0)),"N")="Y",1,0)))</f>
        <v/>
      </c>
      <c r="AM51" s="42">
        <f>AL51*AJ51</f>
        <v/>
      </c>
      <c r="AN51" s="42">
        <f>IF(AI51=0,0,IF(IFERROR(INDEX(Lists!$C$2:$C$9,MATCH(AK51,Lists!$A$2:$A$9,0)),"N")="Y",1,0))</f>
        <v/>
      </c>
      <c r="AO51" s="42">
        <f>AN51*AJ51</f>
        <v/>
      </c>
      <c r="AP51" s="42">
        <f>IFERROR(VALUE(IFERROR(TRIM(INDEX($A51:$Z51,MATCH(Lists!$J$9,$A$1:$Z$1,0))&amp;""),"")),0)</f>
        <v/>
      </c>
      <c r="AQ51" s="42">
        <f>IFERROR(VALUE(IFERROR(TRIM(INDEX($A51:$Z51,MATCH(Lists!$J$11,$A$1:$Z$1,0))&amp;""),"")),0)</f>
        <v/>
      </c>
      <c r="AR51" s="42">
        <f>IF(IFERROR(INDEX(Lists!$C$2:$C$9,MATCH(AK51,Lists!$A$2:$A$9,0)),"N")="Y",AP51-AQ51,0)</f>
        <v/>
      </c>
      <c r="AS51" s="42">
        <f>UPPER(IFERROR(TRIM(INDEX($A51:$Z51,MATCH(Lists!$J$10,$A$1:$Z$1,0))&amp;""),""))</f>
        <v/>
      </c>
      <c r="AT51" s="42">
        <f>IF(LEN(AS51)&gt;0,ROW(),"")</f>
        <v/>
      </c>
      <c r="AU51" s="42">
        <f>IFERROR(TRIM(INDEX($A51:$Z51,MATCH(Lists!$J$6,$A$1:$Z$1,0))&amp;""),"")</f>
        <v/>
      </c>
      <c r="AV51" s="42">
        <f>IFERROR(TRIM(INDEX($A51:$Z51,MATCH(Lists!$J$7,$A$1:$Z$1,0))&amp;""),"")</f>
        <v/>
      </c>
      <c r="AW51" s="42">
        <f>IF(AND(AL51=1,UPPER(TRIM(AC51))="Y"),1,0)</f>
        <v/>
      </c>
      <c r="AX51" s="42">
        <f>IF(AL51=1,AF51,"")</f>
        <v/>
      </c>
      <c r="AY51" s="42">
        <f>IF(AX51="","",SUMPRODUCT(($AX$2:$AX$501&lt;&gt;"")*($AX$2:$AX$501&lt;AX51))+SUMPRODUCT(($AX$2:AX51=AX51)*1))</f>
        <v/>
      </c>
    </row>
    <row r="52">
      <c r="AA52" s="41" t="n"/>
      <c r="AB52" s="21" t="n"/>
      <c r="AC52" s="21" t="n"/>
      <c r="AD52" s="21" t="n"/>
      <c r="AE52" s="41" t="n"/>
      <c r="AF52" s="42">
        <f>IFERROR(TRIM(INDEX($A52:$Z52,MATCH(Lists!$J$2,$A$1:$Z$1,0))&amp;""),"")</f>
        <v/>
      </c>
      <c r="AG52" s="42">
        <f>IFERROR(TRIM(INDEX($A52:$Z52,MATCH(Lists!$J$3,$A$1:$Z$1,0))&amp;""),"")</f>
        <v/>
      </c>
      <c r="AH52" s="42">
        <f>IFERROR(TRIM(INDEX($A52:$Z52,MATCH(Lists!$J$4,$A$1:$Z$1,0))&amp;""),"")</f>
        <v/>
      </c>
      <c r="AI52" s="42">
        <f>IF(AND(AF52&lt;&gt;"",UPPER(TRIM(AB52))&lt;&gt;"Y"),1,0)</f>
        <v/>
      </c>
      <c r="AJ52" s="42">
        <f>IF(AI52=1,IFERROR(VALUE(IFERROR(TRIM(INDEX($A52:$Z52,MATCH(Lists!$J$5,$A$1:$Z$1,0))&amp;""),"")),0),0)</f>
        <v/>
      </c>
      <c r="AK52" s="42">
        <f>IFERROR(TRIM(INDEX($A52:$Z52,MATCH(Lists!$J$8,$A$1:$Z$1,0))&amp;""),"")</f>
        <v/>
      </c>
      <c r="AL52" s="42">
        <f>IF(AI52=0,0,IF(AK52="",1,IF(IFERROR(INDEX(Lists!$B$2:$B$9,MATCH(AK52,Lists!$A$2:$A$9,0)),"N")="Y",1,0)))</f>
        <v/>
      </c>
      <c r="AM52" s="42">
        <f>AL52*AJ52</f>
        <v/>
      </c>
      <c r="AN52" s="42">
        <f>IF(AI52=0,0,IF(IFERROR(INDEX(Lists!$C$2:$C$9,MATCH(AK52,Lists!$A$2:$A$9,0)),"N")="Y",1,0))</f>
        <v/>
      </c>
      <c r="AO52" s="42">
        <f>AN52*AJ52</f>
        <v/>
      </c>
      <c r="AP52" s="42">
        <f>IFERROR(VALUE(IFERROR(TRIM(INDEX($A52:$Z52,MATCH(Lists!$J$9,$A$1:$Z$1,0))&amp;""),"")),0)</f>
        <v/>
      </c>
      <c r="AQ52" s="42">
        <f>IFERROR(VALUE(IFERROR(TRIM(INDEX($A52:$Z52,MATCH(Lists!$J$11,$A$1:$Z$1,0))&amp;""),"")),0)</f>
        <v/>
      </c>
      <c r="AR52" s="42">
        <f>IF(IFERROR(INDEX(Lists!$C$2:$C$9,MATCH(AK52,Lists!$A$2:$A$9,0)),"N")="Y",AP52-AQ52,0)</f>
        <v/>
      </c>
      <c r="AS52" s="42">
        <f>UPPER(IFERROR(TRIM(INDEX($A52:$Z52,MATCH(Lists!$J$10,$A$1:$Z$1,0))&amp;""),""))</f>
        <v/>
      </c>
      <c r="AT52" s="42">
        <f>IF(LEN(AS52)&gt;0,ROW(),"")</f>
        <v/>
      </c>
      <c r="AU52" s="42">
        <f>IFERROR(TRIM(INDEX($A52:$Z52,MATCH(Lists!$J$6,$A$1:$Z$1,0))&amp;""),"")</f>
        <v/>
      </c>
      <c r="AV52" s="42">
        <f>IFERROR(TRIM(INDEX($A52:$Z52,MATCH(Lists!$J$7,$A$1:$Z$1,0))&amp;""),"")</f>
        <v/>
      </c>
      <c r="AW52" s="42">
        <f>IF(AND(AL52=1,UPPER(TRIM(AC52))="Y"),1,0)</f>
        <v/>
      </c>
      <c r="AX52" s="42">
        <f>IF(AL52=1,AF52,"")</f>
        <v/>
      </c>
      <c r="AY52" s="42">
        <f>IF(AX52="","",SUMPRODUCT(($AX$2:$AX$501&lt;&gt;"")*($AX$2:$AX$501&lt;AX52))+SUMPRODUCT(($AX$2:AX52=AX52)*1))</f>
        <v/>
      </c>
    </row>
    <row r="53">
      <c r="AA53" s="41" t="n"/>
      <c r="AB53" s="21" t="n"/>
      <c r="AC53" s="21" t="n"/>
      <c r="AD53" s="21" t="n"/>
      <c r="AE53" s="41" t="n"/>
      <c r="AF53" s="42">
        <f>IFERROR(TRIM(INDEX($A53:$Z53,MATCH(Lists!$J$2,$A$1:$Z$1,0))&amp;""),"")</f>
        <v/>
      </c>
      <c r="AG53" s="42">
        <f>IFERROR(TRIM(INDEX($A53:$Z53,MATCH(Lists!$J$3,$A$1:$Z$1,0))&amp;""),"")</f>
        <v/>
      </c>
      <c r="AH53" s="42">
        <f>IFERROR(TRIM(INDEX($A53:$Z53,MATCH(Lists!$J$4,$A$1:$Z$1,0))&amp;""),"")</f>
        <v/>
      </c>
      <c r="AI53" s="42">
        <f>IF(AND(AF53&lt;&gt;"",UPPER(TRIM(AB53))&lt;&gt;"Y"),1,0)</f>
        <v/>
      </c>
      <c r="AJ53" s="42">
        <f>IF(AI53=1,IFERROR(VALUE(IFERROR(TRIM(INDEX($A53:$Z53,MATCH(Lists!$J$5,$A$1:$Z$1,0))&amp;""),"")),0),0)</f>
        <v/>
      </c>
      <c r="AK53" s="42">
        <f>IFERROR(TRIM(INDEX($A53:$Z53,MATCH(Lists!$J$8,$A$1:$Z$1,0))&amp;""),"")</f>
        <v/>
      </c>
      <c r="AL53" s="42">
        <f>IF(AI53=0,0,IF(AK53="",1,IF(IFERROR(INDEX(Lists!$B$2:$B$9,MATCH(AK53,Lists!$A$2:$A$9,0)),"N")="Y",1,0)))</f>
        <v/>
      </c>
      <c r="AM53" s="42">
        <f>AL53*AJ53</f>
        <v/>
      </c>
      <c r="AN53" s="42">
        <f>IF(AI53=0,0,IF(IFERROR(INDEX(Lists!$C$2:$C$9,MATCH(AK53,Lists!$A$2:$A$9,0)),"N")="Y",1,0))</f>
        <v/>
      </c>
      <c r="AO53" s="42">
        <f>AN53*AJ53</f>
        <v/>
      </c>
      <c r="AP53" s="42">
        <f>IFERROR(VALUE(IFERROR(TRIM(INDEX($A53:$Z53,MATCH(Lists!$J$9,$A$1:$Z$1,0))&amp;""),"")),0)</f>
        <v/>
      </c>
      <c r="AQ53" s="42">
        <f>IFERROR(VALUE(IFERROR(TRIM(INDEX($A53:$Z53,MATCH(Lists!$J$11,$A$1:$Z$1,0))&amp;""),"")),0)</f>
        <v/>
      </c>
      <c r="AR53" s="42">
        <f>IF(IFERROR(INDEX(Lists!$C$2:$C$9,MATCH(AK53,Lists!$A$2:$A$9,0)),"N")="Y",AP53-AQ53,0)</f>
        <v/>
      </c>
      <c r="AS53" s="42">
        <f>UPPER(IFERROR(TRIM(INDEX($A53:$Z53,MATCH(Lists!$J$10,$A$1:$Z$1,0))&amp;""),""))</f>
        <v/>
      </c>
      <c r="AT53" s="42">
        <f>IF(LEN(AS53)&gt;0,ROW(),"")</f>
        <v/>
      </c>
      <c r="AU53" s="42">
        <f>IFERROR(TRIM(INDEX($A53:$Z53,MATCH(Lists!$J$6,$A$1:$Z$1,0))&amp;""),"")</f>
        <v/>
      </c>
      <c r="AV53" s="42">
        <f>IFERROR(TRIM(INDEX($A53:$Z53,MATCH(Lists!$J$7,$A$1:$Z$1,0))&amp;""),"")</f>
        <v/>
      </c>
      <c r="AW53" s="42">
        <f>IF(AND(AL53=1,UPPER(TRIM(AC53))="Y"),1,0)</f>
        <v/>
      </c>
      <c r="AX53" s="42">
        <f>IF(AL53=1,AF53,"")</f>
        <v/>
      </c>
      <c r="AY53" s="42">
        <f>IF(AX53="","",SUMPRODUCT(($AX$2:$AX$501&lt;&gt;"")*($AX$2:$AX$501&lt;AX53))+SUMPRODUCT(($AX$2:AX53=AX53)*1))</f>
        <v/>
      </c>
    </row>
    <row r="54">
      <c r="AA54" s="41" t="n"/>
      <c r="AB54" s="21" t="n"/>
      <c r="AC54" s="21" t="n"/>
      <c r="AD54" s="21" t="n"/>
      <c r="AE54" s="41" t="n"/>
      <c r="AF54" s="42">
        <f>IFERROR(TRIM(INDEX($A54:$Z54,MATCH(Lists!$J$2,$A$1:$Z$1,0))&amp;""),"")</f>
        <v/>
      </c>
      <c r="AG54" s="42">
        <f>IFERROR(TRIM(INDEX($A54:$Z54,MATCH(Lists!$J$3,$A$1:$Z$1,0))&amp;""),"")</f>
        <v/>
      </c>
      <c r="AH54" s="42">
        <f>IFERROR(TRIM(INDEX($A54:$Z54,MATCH(Lists!$J$4,$A$1:$Z$1,0))&amp;""),"")</f>
        <v/>
      </c>
      <c r="AI54" s="42">
        <f>IF(AND(AF54&lt;&gt;"",UPPER(TRIM(AB54))&lt;&gt;"Y"),1,0)</f>
        <v/>
      </c>
      <c r="AJ54" s="42">
        <f>IF(AI54=1,IFERROR(VALUE(IFERROR(TRIM(INDEX($A54:$Z54,MATCH(Lists!$J$5,$A$1:$Z$1,0))&amp;""),"")),0),0)</f>
        <v/>
      </c>
      <c r="AK54" s="42">
        <f>IFERROR(TRIM(INDEX($A54:$Z54,MATCH(Lists!$J$8,$A$1:$Z$1,0))&amp;""),"")</f>
        <v/>
      </c>
      <c r="AL54" s="42">
        <f>IF(AI54=0,0,IF(AK54="",1,IF(IFERROR(INDEX(Lists!$B$2:$B$9,MATCH(AK54,Lists!$A$2:$A$9,0)),"N")="Y",1,0)))</f>
        <v/>
      </c>
      <c r="AM54" s="42">
        <f>AL54*AJ54</f>
        <v/>
      </c>
      <c r="AN54" s="42">
        <f>IF(AI54=0,0,IF(IFERROR(INDEX(Lists!$C$2:$C$9,MATCH(AK54,Lists!$A$2:$A$9,0)),"N")="Y",1,0))</f>
        <v/>
      </c>
      <c r="AO54" s="42">
        <f>AN54*AJ54</f>
        <v/>
      </c>
      <c r="AP54" s="42">
        <f>IFERROR(VALUE(IFERROR(TRIM(INDEX($A54:$Z54,MATCH(Lists!$J$9,$A$1:$Z$1,0))&amp;""),"")),0)</f>
        <v/>
      </c>
      <c r="AQ54" s="42">
        <f>IFERROR(VALUE(IFERROR(TRIM(INDEX($A54:$Z54,MATCH(Lists!$J$11,$A$1:$Z$1,0))&amp;""),"")),0)</f>
        <v/>
      </c>
      <c r="AR54" s="42">
        <f>IF(IFERROR(INDEX(Lists!$C$2:$C$9,MATCH(AK54,Lists!$A$2:$A$9,0)),"N")="Y",AP54-AQ54,0)</f>
        <v/>
      </c>
      <c r="AS54" s="42">
        <f>UPPER(IFERROR(TRIM(INDEX($A54:$Z54,MATCH(Lists!$J$10,$A$1:$Z$1,0))&amp;""),""))</f>
        <v/>
      </c>
      <c r="AT54" s="42">
        <f>IF(LEN(AS54)&gt;0,ROW(),"")</f>
        <v/>
      </c>
      <c r="AU54" s="42">
        <f>IFERROR(TRIM(INDEX($A54:$Z54,MATCH(Lists!$J$6,$A$1:$Z$1,0))&amp;""),"")</f>
        <v/>
      </c>
      <c r="AV54" s="42">
        <f>IFERROR(TRIM(INDEX($A54:$Z54,MATCH(Lists!$J$7,$A$1:$Z$1,0))&amp;""),"")</f>
        <v/>
      </c>
      <c r="AW54" s="42">
        <f>IF(AND(AL54=1,UPPER(TRIM(AC54))="Y"),1,0)</f>
        <v/>
      </c>
      <c r="AX54" s="42">
        <f>IF(AL54=1,AF54,"")</f>
        <v/>
      </c>
      <c r="AY54" s="42">
        <f>IF(AX54="","",SUMPRODUCT(($AX$2:$AX$501&lt;&gt;"")*($AX$2:$AX$501&lt;AX54))+SUMPRODUCT(($AX$2:AX54=AX54)*1))</f>
        <v/>
      </c>
    </row>
    <row r="55">
      <c r="AA55" s="41" t="n"/>
      <c r="AB55" s="21" t="n"/>
      <c r="AC55" s="21" t="n"/>
      <c r="AD55" s="21" t="n"/>
      <c r="AE55" s="41" t="n"/>
      <c r="AF55" s="42">
        <f>IFERROR(TRIM(INDEX($A55:$Z55,MATCH(Lists!$J$2,$A$1:$Z$1,0))&amp;""),"")</f>
        <v/>
      </c>
      <c r="AG55" s="42">
        <f>IFERROR(TRIM(INDEX($A55:$Z55,MATCH(Lists!$J$3,$A$1:$Z$1,0))&amp;""),"")</f>
        <v/>
      </c>
      <c r="AH55" s="42">
        <f>IFERROR(TRIM(INDEX($A55:$Z55,MATCH(Lists!$J$4,$A$1:$Z$1,0))&amp;""),"")</f>
        <v/>
      </c>
      <c r="AI55" s="42">
        <f>IF(AND(AF55&lt;&gt;"",UPPER(TRIM(AB55))&lt;&gt;"Y"),1,0)</f>
        <v/>
      </c>
      <c r="AJ55" s="42">
        <f>IF(AI55=1,IFERROR(VALUE(IFERROR(TRIM(INDEX($A55:$Z55,MATCH(Lists!$J$5,$A$1:$Z$1,0))&amp;""),"")),0),0)</f>
        <v/>
      </c>
      <c r="AK55" s="42">
        <f>IFERROR(TRIM(INDEX($A55:$Z55,MATCH(Lists!$J$8,$A$1:$Z$1,0))&amp;""),"")</f>
        <v/>
      </c>
      <c r="AL55" s="42">
        <f>IF(AI55=0,0,IF(AK55="",1,IF(IFERROR(INDEX(Lists!$B$2:$B$9,MATCH(AK55,Lists!$A$2:$A$9,0)),"N")="Y",1,0)))</f>
        <v/>
      </c>
      <c r="AM55" s="42">
        <f>AL55*AJ55</f>
        <v/>
      </c>
      <c r="AN55" s="42">
        <f>IF(AI55=0,0,IF(IFERROR(INDEX(Lists!$C$2:$C$9,MATCH(AK55,Lists!$A$2:$A$9,0)),"N")="Y",1,0))</f>
        <v/>
      </c>
      <c r="AO55" s="42">
        <f>AN55*AJ55</f>
        <v/>
      </c>
      <c r="AP55" s="42">
        <f>IFERROR(VALUE(IFERROR(TRIM(INDEX($A55:$Z55,MATCH(Lists!$J$9,$A$1:$Z$1,0))&amp;""),"")),0)</f>
        <v/>
      </c>
      <c r="AQ55" s="42">
        <f>IFERROR(VALUE(IFERROR(TRIM(INDEX($A55:$Z55,MATCH(Lists!$J$11,$A$1:$Z$1,0))&amp;""),"")),0)</f>
        <v/>
      </c>
      <c r="AR55" s="42">
        <f>IF(IFERROR(INDEX(Lists!$C$2:$C$9,MATCH(AK55,Lists!$A$2:$A$9,0)),"N")="Y",AP55-AQ55,0)</f>
        <v/>
      </c>
      <c r="AS55" s="42">
        <f>UPPER(IFERROR(TRIM(INDEX($A55:$Z55,MATCH(Lists!$J$10,$A$1:$Z$1,0))&amp;""),""))</f>
        <v/>
      </c>
      <c r="AT55" s="42">
        <f>IF(LEN(AS55)&gt;0,ROW(),"")</f>
        <v/>
      </c>
      <c r="AU55" s="42">
        <f>IFERROR(TRIM(INDEX($A55:$Z55,MATCH(Lists!$J$6,$A$1:$Z$1,0))&amp;""),"")</f>
        <v/>
      </c>
      <c r="AV55" s="42">
        <f>IFERROR(TRIM(INDEX($A55:$Z55,MATCH(Lists!$J$7,$A$1:$Z$1,0))&amp;""),"")</f>
        <v/>
      </c>
      <c r="AW55" s="42">
        <f>IF(AND(AL55=1,UPPER(TRIM(AC55))="Y"),1,0)</f>
        <v/>
      </c>
      <c r="AX55" s="42">
        <f>IF(AL55=1,AF55,"")</f>
        <v/>
      </c>
      <c r="AY55" s="42">
        <f>IF(AX55="","",SUMPRODUCT(($AX$2:$AX$501&lt;&gt;"")*($AX$2:$AX$501&lt;AX55))+SUMPRODUCT(($AX$2:AX55=AX55)*1))</f>
        <v/>
      </c>
    </row>
    <row r="56">
      <c r="AA56" s="41" t="n"/>
      <c r="AB56" s="21" t="n"/>
      <c r="AC56" s="21" t="n"/>
      <c r="AD56" s="21" t="n"/>
      <c r="AE56" s="41" t="n"/>
      <c r="AF56" s="42">
        <f>IFERROR(TRIM(INDEX($A56:$Z56,MATCH(Lists!$J$2,$A$1:$Z$1,0))&amp;""),"")</f>
        <v/>
      </c>
      <c r="AG56" s="42">
        <f>IFERROR(TRIM(INDEX($A56:$Z56,MATCH(Lists!$J$3,$A$1:$Z$1,0))&amp;""),"")</f>
        <v/>
      </c>
      <c r="AH56" s="42">
        <f>IFERROR(TRIM(INDEX($A56:$Z56,MATCH(Lists!$J$4,$A$1:$Z$1,0))&amp;""),"")</f>
        <v/>
      </c>
      <c r="AI56" s="42">
        <f>IF(AND(AF56&lt;&gt;"",UPPER(TRIM(AB56))&lt;&gt;"Y"),1,0)</f>
        <v/>
      </c>
      <c r="AJ56" s="42">
        <f>IF(AI56=1,IFERROR(VALUE(IFERROR(TRIM(INDEX($A56:$Z56,MATCH(Lists!$J$5,$A$1:$Z$1,0))&amp;""),"")),0),0)</f>
        <v/>
      </c>
      <c r="AK56" s="42">
        <f>IFERROR(TRIM(INDEX($A56:$Z56,MATCH(Lists!$J$8,$A$1:$Z$1,0))&amp;""),"")</f>
        <v/>
      </c>
      <c r="AL56" s="42">
        <f>IF(AI56=0,0,IF(AK56="",1,IF(IFERROR(INDEX(Lists!$B$2:$B$9,MATCH(AK56,Lists!$A$2:$A$9,0)),"N")="Y",1,0)))</f>
        <v/>
      </c>
      <c r="AM56" s="42">
        <f>AL56*AJ56</f>
        <v/>
      </c>
      <c r="AN56" s="42">
        <f>IF(AI56=0,0,IF(IFERROR(INDEX(Lists!$C$2:$C$9,MATCH(AK56,Lists!$A$2:$A$9,0)),"N")="Y",1,0))</f>
        <v/>
      </c>
      <c r="AO56" s="42">
        <f>AN56*AJ56</f>
        <v/>
      </c>
      <c r="AP56" s="42">
        <f>IFERROR(VALUE(IFERROR(TRIM(INDEX($A56:$Z56,MATCH(Lists!$J$9,$A$1:$Z$1,0))&amp;""),"")),0)</f>
        <v/>
      </c>
      <c r="AQ56" s="42">
        <f>IFERROR(VALUE(IFERROR(TRIM(INDEX($A56:$Z56,MATCH(Lists!$J$11,$A$1:$Z$1,0))&amp;""),"")),0)</f>
        <v/>
      </c>
      <c r="AR56" s="42">
        <f>IF(IFERROR(INDEX(Lists!$C$2:$C$9,MATCH(AK56,Lists!$A$2:$A$9,0)),"N")="Y",AP56-AQ56,0)</f>
        <v/>
      </c>
      <c r="AS56" s="42">
        <f>UPPER(IFERROR(TRIM(INDEX($A56:$Z56,MATCH(Lists!$J$10,$A$1:$Z$1,0))&amp;""),""))</f>
        <v/>
      </c>
      <c r="AT56" s="42">
        <f>IF(LEN(AS56)&gt;0,ROW(),"")</f>
        <v/>
      </c>
      <c r="AU56" s="42">
        <f>IFERROR(TRIM(INDEX($A56:$Z56,MATCH(Lists!$J$6,$A$1:$Z$1,0))&amp;""),"")</f>
        <v/>
      </c>
      <c r="AV56" s="42">
        <f>IFERROR(TRIM(INDEX($A56:$Z56,MATCH(Lists!$J$7,$A$1:$Z$1,0))&amp;""),"")</f>
        <v/>
      </c>
      <c r="AW56" s="42">
        <f>IF(AND(AL56=1,UPPER(TRIM(AC56))="Y"),1,0)</f>
        <v/>
      </c>
      <c r="AX56" s="42">
        <f>IF(AL56=1,AF56,"")</f>
        <v/>
      </c>
      <c r="AY56" s="42">
        <f>IF(AX56="","",SUMPRODUCT(($AX$2:$AX$501&lt;&gt;"")*($AX$2:$AX$501&lt;AX56))+SUMPRODUCT(($AX$2:AX56=AX56)*1))</f>
        <v/>
      </c>
    </row>
    <row r="57">
      <c r="AA57" s="41" t="n"/>
      <c r="AB57" s="21" t="n"/>
      <c r="AC57" s="21" t="n"/>
      <c r="AD57" s="21" t="n"/>
      <c r="AE57" s="41" t="n"/>
      <c r="AF57" s="42">
        <f>IFERROR(TRIM(INDEX($A57:$Z57,MATCH(Lists!$J$2,$A$1:$Z$1,0))&amp;""),"")</f>
        <v/>
      </c>
      <c r="AG57" s="42">
        <f>IFERROR(TRIM(INDEX($A57:$Z57,MATCH(Lists!$J$3,$A$1:$Z$1,0))&amp;""),"")</f>
        <v/>
      </c>
      <c r="AH57" s="42">
        <f>IFERROR(TRIM(INDEX($A57:$Z57,MATCH(Lists!$J$4,$A$1:$Z$1,0))&amp;""),"")</f>
        <v/>
      </c>
      <c r="AI57" s="42">
        <f>IF(AND(AF57&lt;&gt;"",UPPER(TRIM(AB57))&lt;&gt;"Y"),1,0)</f>
        <v/>
      </c>
      <c r="AJ57" s="42">
        <f>IF(AI57=1,IFERROR(VALUE(IFERROR(TRIM(INDEX($A57:$Z57,MATCH(Lists!$J$5,$A$1:$Z$1,0))&amp;""),"")),0),0)</f>
        <v/>
      </c>
      <c r="AK57" s="42">
        <f>IFERROR(TRIM(INDEX($A57:$Z57,MATCH(Lists!$J$8,$A$1:$Z$1,0))&amp;""),"")</f>
        <v/>
      </c>
      <c r="AL57" s="42">
        <f>IF(AI57=0,0,IF(AK57="",1,IF(IFERROR(INDEX(Lists!$B$2:$B$9,MATCH(AK57,Lists!$A$2:$A$9,0)),"N")="Y",1,0)))</f>
        <v/>
      </c>
      <c r="AM57" s="42">
        <f>AL57*AJ57</f>
        <v/>
      </c>
      <c r="AN57" s="42">
        <f>IF(AI57=0,0,IF(IFERROR(INDEX(Lists!$C$2:$C$9,MATCH(AK57,Lists!$A$2:$A$9,0)),"N")="Y",1,0))</f>
        <v/>
      </c>
      <c r="AO57" s="42">
        <f>AN57*AJ57</f>
        <v/>
      </c>
      <c r="AP57" s="42">
        <f>IFERROR(VALUE(IFERROR(TRIM(INDEX($A57:$Z57,MATCH(Lists!$J$9,$A$1:$Z$1,0))&amp;""),"")),0)</f>
        <v/>
      </c>
      <c r="AQ57" s="42">
        <f>IFERROR(VALUE(IFERROR(TRIM(INDEX($A57:$Z57,MATCH(Lists!$J$11,$A$1:$Z$1,0))&amp;""),"")),0)</f>
        <v/>
      </c>
      <c r="AR57" s="42">
        <f>IF(IFERROR(INDEX(Lists!$C$2:$C$9,MATCH(AK57,Lists!$A$2:$A$9,0)),"N")="Y",AP57-AQ57,0)</f>
        <v/>
      </c>
      <c r="AS57" s="42">
        <f>UPPER(IFERROR(TRIM(INDEX($A57:$Z57,MATCH(Lists!$J$10,$A$1:$Z$1,0))&amp;""),""))</f>
        <v/>
      </c>
      <c r="AT57" s="42">
        <f>IF(LEN(AS57)&gt;0,ROW(),"")</f>
        <v/>
      </c>
      <c r="AU57" s="42">
        <f>IFERROR(TRIM(INDEX($A57:$Z57,MATCH(Lists!$J$6,$A$1:$Z$1,0))&amp;""),"")</f>
        <v/>
      </c>
      <c r="AV57" s="42">
        <f>IFERROR(TRIM(INDEX($A57:$Z57,MATCH(Lists!$J$7,$A$1:$Z$1,0))&amp;""),"")</f>
        <v/>
      </c>
      <c r="AW57" s="42">
        <f>IF(AND(AL57=1,UPPER(TRIM(AC57))="Y"),1,0)</f>
        <v/>
      </c>
      <c r="AX57" s="42">
        <f>IF(AL57=1,AF57,"")</f>
        <v/>
      </c>
      <c r="AY57" s="42">
        <f>IF(AX57="","",SUMPRODUCT(($AX$2:$AX$501&lt;&gt;"")*($AX$2:$AX$501&lt;AX57))+SUMPRODUCT(($AX$2:AX57=AX57)*1))</f>
        <v/>
      </c>
    </row>
    <row r="58">
      <c r="AA58" s="41" t="n"/>
      <c r="AB58" s="21" t="n"/>
      <c r="AC58" s="21" t="n"/>
      <c r="AD58" s="21" t="n"/>
      <c r="AE58" s="41" t="n"/>
      <c r="AF58" s="42">
        <f>IFERROR(TRIM(INDEX($A58:$Z58,MATCH(Lists!$J$2,$A$1:$Z$1,0))&amp;""),"")</f>
        <v/>
      </c>
      <c r="AG58" s="42">
        <f>IFERROR(TRIM(INDEX($A58:$Z58,MATCH(Lists!$J$3,$A$1:$Z$1,0))&amp;""),"")</f>
        <v/>
      </c>
      <c r="AH58" s="42">
        <f>IFERROR(TRIM(INDEX($A58:$Z58,MATCH(Lists!$J$4,$A$1:$Z$1,0))&amp;""),"")</f>
        <v/>
      </c>
      <c r="AI58" s="42">
        <f>IF(AND(AF58&lt;&gt;"",UPPER(TRIM(AB58))&lt;&gt;"Y"),1,0)</f>
        <v/>
      </c>
      <c r="AJ58" s="42">
        <f>IF(AI58=1,IFERROR(VALUE(IFERROR(TRIM(INDEX($A58:$Z58,MATCH(Lists!$J$5,$A$1:$Z$1,0))&amp;""),"")),0),0)</f>
        <v/>
      </c>
      <c r="AK58" s="42">
        <f>IFERROR(TRIM(INDEX($A58:$Z58,MATCH(Lists!$J$8,$A$1:$Z$1,0))&amp;""),"")</f>
        <v/>
      </c>
      <c r="AL58" s="42">
        <f>IF(AI58=0,0,IF(AK58="",1,IF(IFERROR(INDEX(Lists!$B$2:$B$9,MATCH(AK58,Lists!$A$2:$A$9,0)),"N")="Y",1,0)))</f>
        <v/>
      </c>
      <c r="AM58" s="42">
        <f>AL58*AJ58</f>
        <v/>
      </c>
      <c r="AN58" s="42">
        <f>IF(AI58=0,0,IF(IFERROR(INDEX(Lists!$C$2:$C$9,MATCH(AK58,Lists!$A$2:$A$9,0)),"N")="Y",1,0))</f>
        <v/>
      </c>
      <c r="AO58" s="42">
        <f>AN58*AJ58</f>
        <v/>
      </c>
      <c r="AP58" s="42">
        <f>IFERROR(VALUE(IFERROR(TRIM(INDEX($A58:$Z58,MATCH(Lists!$J$9,$A$1:$Z$1,0))&amp;""),"")),0)</f>
        <v/>
      </c>
      <c r="AQ58" s="42">
        <f>IFERROR(VALUE(IFERROR(TRIM(INDEX($A58:$Z58,MATCH(Lists!$J$11,$A$1:$Z$1,0))&amp;""),"")),0)</f>
        <v/>
      </c>
      <c r="AR58" s="42">
        <f>IF(IFERROR(INDEX(Lists!$C$2:$C$9,MATCH(AK58,Lists!$A$2:$A$9,0)),"N")="Y",AP58-AQ58,0)</f>
        <v/>
      </c>
      <c r="AS58" s="42">
        <f>UPPER(IFERROR(TRIM(INDEX($A58:$Z58,MATCH(Lists!$J$10,$A$1:$Z$1,0))&amp;""),""))</f>
        <v/>
      </c>
      <c r="AT58" s="42">
        <f>IF(LEN(AS58)&gt;0,ROW(),"")</f>
        <v/>
      </c>
      <c r="AU58" s="42">
        <f>IFERROR(TRIM(INDEX($A58:$Z58,MATCH(Lists!$J$6,$A$1:$Z$1,0))&amp;""),"")</f>
        <v/>
      </c>
      <c r="AV58" s="42">
        <f>IFERROR(TRIM(INDEX($A58:$Z58,MATCH(Lists!$J$7,$A$1:$Z$1,0))&amp;""),"")</f>
        <v/>
      </c>
      <c r="AW58" s="42">
        <f>IF(AND(AL58=1,UPPER(TRIM(AC58))="Y"),1,0)</f>
        <v/>
      </c>
      <c r="AX58" s="42">
        <f>IF(AL58=1,AF58,"")</f>
        <v/>
      </c>
      <c r="AY58" s="42">
        <f>IF(AX58="","",SUMPRODUCT(($AX$2:$AX$501&lt;&gt;"")*($AX$2:$AX$501&lt;AX58))+SUMPRODUCT(($AX$2:AX58=AX58)*1))</f>
        <v/>
      </c>
    </row>
    <row r="59">
      <c r="AA59" s="41" t="n"/>
      <c r="AB59" s="21" t="n"/>
      <c r="AC59" s="21" t="n"/>
      <c r="AD59" s="21" t="n"/>
      <c r="AE59" s="41" t="n"/>
      <c r="AF59" s="42">
        <f>IFERROR(TRIM(INDEX($A59:$Z59,MATCH(Lists!$J$2,$A$1:$Z$1,0))&amp;""),"")</f>
        <v/>
      </c>
      <c r="AG59" s="42">
        <f>IFERROR(TRIM(INDEX($A59:$Z59,MATCH(Lists!$J$3,$A$1:$Z$1,0))&amp;""),"")</f>
        <v/>
      </c>
      <c r="AH59" s="42">
        <f>IFERROR(TRIM(INDEX($A59:$Z59,MATCH(Lists!$J$4,$A$1:$Z$1,0))&amp;""),"")</f>
        <v/>
      </c>
      <c r="AI59" s="42">
        <f>IF(AND(AF59&lt;&gt;"",UPPER(TRIM(AB59))&lt;&gt;"Y"),1,0)</f>
        <v/>
      </c>
      <c r="AJ59" s="42">
        <f>IF(AI59=1,IFERROR(VALUE(IFERROR(TRIM(INDEX($A59:$Z59,MATCH(Lists!$J$5,$A$1:$Z$1,0))&amp;""),"")),0),0)</f>
        <v/>
      </c>
      <c r="AK59" s="42">
        <f>IFERROR(TRIM(INDEX($A59:$Z59,MATCH(Lists!$J$8,$A$1:$Z$1,0))&amp;""),"")</f>
        <v/>
      </c>
      <c r="AL59" s="42">
        <f>IF(AI59=0,0,IF(AK59="",1,IF(IFERROR(INDEX(Lists!$B$2:$B$9,MATCH(AK59,Lists!$A$2:$A$9,0)),"N")="Y",1,0)))</f>
        <v/>
      </c>
      <c r="AM59" s="42">
        <f>AL59*AJ59</f>
        <v/>
      </c>
      <c r="AN59" s="42">
        <f>IF(AI59=0,0,IF(IFERROR(INDEX(Lists!$C$2:$C$9,MATCH(AK59,Lists!$A$2:$A$9,0)),"N")="Y",1,0))</f>
        <v/>
      </c>
      <c r="AO59" s="42">
        <f>AN59*AJ59</f>
        <v/>
      </c>
      <c r="AP59" s="42">
        <f>IFERROR(VALUE(IFERROR(TRIM(INDEX($A59:$Z59,MATCH(Lists!$J$9,$A$1:$Z$1,0))&amp;""),"")),0)</f>
        <v/>
      </c>
      <c r="AQ59" s="42">
        <f>IFERROR(VALUE(IFERROR(TRIM(INDEX($A59:$Z59,MATCH(Lists!$J$11,$A$1:$Z$1,0))&amp;""),"")),0)</f>
        <v/>
      </c>
      <c r="AR59" s="42">
        <f>IF(IFERROR(INDEX(Lists!$C$2:$C$9,MATCH(AK59,Lists!$A$2:$A$9,0)),"N")="Y",AP59-AQ59,0)</f>
        <v/>
      </c>
      <c r="AS59" s="42">
        <f>UPPER(IFERROR(TRIM(INDEX($A59:$Z59,MATCH(Lists!$J$10,$A$1:$Z$1,0))&amp;""),""))</f>
        <v/>
      </c>
      <c r="AT59" s="42">
        <f>IF(LEN(AS59)&gt;0,ROW(),"")</f>
        <v/>
      </c>
      <c r="AU59" s="42">
        <f>IFERROR(TRIM(INDEX($A59:$Z59,MATCH(Lists!$J$6,$A$1:$Z$1,0))&amp;""),"")</f>
        <v/>
      </c>
      <c r="AV59" s="42">
        <f>IFERROR(TRIM(INDEX($A59:$Z59,MATCH(Lists!$J$7,$A$1:$Z$1,0))&amp;""),"")</f>
        <v/>
      </c>
      <c r="AW59" s="42">
        <f>IF(AND(AL59=1,UPPER(TRIM(AC59))="Y"),1,0)</f>
        <v/>
      </c>
      <c r="AX59" s="42">
        <f>IF(AL59=1,AF59,"")</f>
        <v/>
      </c>
      <c r="AY59" s="42">
        <f>IF(AX59="","",SUMPRODUCT(($AX$2:$AX$501&lt;&gt;"")*($AX$2:$AX$501&lt;AX59))+SUMPRODUCT(($AX$2:AX59=AX59)*1))</f>
        <v/>
      </c>
    </row>
    <row r="60">
      <c r="AA60" s="41" t="n"/>
      <c r="AB60" s="21" t="n"/>
      <c r="AC60" s="21" t="n"/>
      <c r="AD60" s="21" t="n"/>
      <c r="AE60" s="41" t="n"/>
      <c r="AF60" s="42">
        <f>IFERROR(TRIM(INDEX($A60:$Z60,MATCH(Lists!$J$2,$A$1:$Z$1,0))&amp;""),"")</f>
        <v/>
      </c>
      <c r="AG60" s="42">
        <f>IFERROR(TRIM(INDEX($A60:$Z60,MATCH(Lists!$J$3,$A$1:$Z$1,0))&amp;""),"")</f>
        <v/>
      </c>
      <c r="AH60" s="42">
        <f>IFERROR(TRIM(INDEX($A60:$Z60,MATCH(Lists!$J$4,$A$1:$Z$1,0))&amp;""),"")</f>
        <v/>
      </c>
      <c r="AI60" s="42">
        <f>IF(AND(AF60&lt;&gt;"",UPPER(TRIM(AB60))&lt;&gt;"Y"),1,0)</f>
        <v/>
      </c>
      <c r="AJ60" s="42">
        <f>IF(AI60=1,IFERROR(VALUE(IFERROR(TRIM(INDEX($A60:$Z60,MATCH(Lists!$J$5,$A$1:$Z$1,0))&amp;""),"")),0),0)</f>
        <v/>
      </c>
      <c r="AK60" s="42">
        <f>IFERROR(TRIM(INDEX($A60:$Z60,MATCH(Lists!$J$8,$A$1:$Z$1,0))&amp;""),"")</f>
        <v/>
      </c>
      <c r="AL60" s="42">
        <f>IF(AI60=0,0,IF(AK60="",1,IF(IFERROR(INDEX(Lists!$B$2:$B$9,MATCH(AK60,Lists!$A$2:$A$9,0)),"N")="Y",1,0)))</f>
        <v/>
      </c>
      <c r="AM60" s="42">
        <f>AL60*AJ60</f>
        <v/>
      </c>
      <c r="AN60" s="42">
        <f>IF(AI60=0,0,IF(IFERROR(INDEX(Lists!$C$2:$C$9,MATCH(AK60,Lists!$A$2:$A$9,0)),"N")="Y",1,0))</f>
        <v/>
      </c>
      <c r="AO60" s="42">
        <f>AN60*AJ60</f>
        <v/>
      </c>
      <c r="AP60" s="42">
        <f>IFERROR(VALUE(IFERROR(TRIM(INDEX($A60:$Z60,MATCH(Lists!$J$9,$A$1:$Z$1,0))&amp;""),"")),0)</f>
        <v/>
      </c>
      <c r="AQ60" s="42">
        <f>IFERROR(VALUE(IFERROR(TRIM(INDEX($A60:$Z60,MATCH(Lists!$J$11,$A$1:$Z$1,0))&amp;""),"")),0)</f>
        <v/>
      </c>
      <c r="AR60" s="42">
        <f>IF(IFERROR(INDEX(Lists!$C$2:$C$9,MATCH(AK60,Lists!$A$2:$A$9,0)),"N")="Y",AP60-AQ60,0)</f>
        <v/>
      </c>
      <c r="AS60" s="42">
        <f>UPPER(IFERROR(TRIM(INDEX($A60:$Z60,MATCH(Lists!$J$10,$A$1:$Z$1,0))&amp;""),""))</f>
        <v/>
      </c>
      <c r="AT60" s="42">
        <f>IF(LEN(AS60)&gt;0,ROW(),"")</f>
        <v/>
      </c>
      <c r="AU60" s="42">
        <f>IFERROR(TRIM(INDEX($A60:$Z60,MATCH(Lists!$J$6,$A$1:$Z$1,0))&amp;""),"")</f>
        <v/>
      </c>
      <c r="AV60" s="42">
        <f>IFERROR(TRIM(INDEX($A60:$Z60,MATCH(Lists!$J$7,$A$1:$Z$1,0))&amp;""),"")</f>
        <v/>
      </c>
      <c r="AW60" s="42">
        <f>IF(AND(AL60=1,UPPER(TRIM(AC60))="Y"),1,0)</f>
        <v/>
      </c>
      <c r="AX60" s="42">
        <f>IF(AL60=1,AF60,"")</f>
        <v/>
      </c>
      <c r="AY60" s="42">
        <f>IF(AX60="","",SUMPRODUCT(($AX$2:$AX$501&lt;&gt;"")*($AX$2:$AX$501&lt;AX60))+SUMPRODUCT(($AX$2:AX60=AX60)*1))</f>
        <v/>
      </c>
    </row>
    <row r="61">
      <c r="AA61" s="41" t="n"/>
      <c r="AB61" s="21" t="n"/>
      <c r="AC61" s="21" t="n"/>
      <c r="AD61" s="21" t="n"/>
      <c r="AE61" s="41" t="n"/>
      <c r="AF61" s="42">
        <f>IFERROR(TRIM(INDEX($A61:$Z61,MATCH(Lists!$J$2,$A$1:$Z$1,0))&amp;""),"")</f>
        <v/>
      </c>
      <c r="AG61" s="42">
        <f>IFERROR(TRIM(INDEX($A61:$Z61,MATCH(Lists!$J$3,$A$1:$Z$1,0))&amp;""),"")</f>
        <v/>
      </c>
      <c r="AH61" s="42">
        <f>IFERROR(TRIM(INDEX($A61:$Z61,MATCH(Lists!$J$4,$A$1:$Z$1,0))&amp;""),"")</f>
        <v/>
      </c>
      <c r="AI61" s="42">
        <f>IF(AND(AF61&lt;&gt;"",UPPER(TRIM(AB61))&lt;&gt;"Y"),1,0)</f>
        <v/>
      </c>
      <c r="AJ61" s="42">
        <f>IF(AI61=1,IFERROR(VALUE(IFERROR(TRIM(INDEX($A61:$Z61,MATCH(Lists!$J$5,$A$1:$Z$1,0))&amp;""),"")),0),0)</f>
        <v/>
      </c>
      <c r="AK61" s="42">
        <f>IFERROR(TRIM(INDEX($A61:$Z61,MATCH(Lists!$J$8,$A$1:$Z$1,0))&amp;""),"")</f>
        <v/>
      </c>
      <c r="AL61" s="42">
        <f>IF(AI61=0,0,IF(AK61="",1,IF(IFERROR(INDEX(Lists!$B$2:$B$9,MATCH(AK61,Lists!$A$2:$A$9,0)),"N")="Y",1,0)))</f>
        <v/>
      </c>
      <c r="AM61" s="42">
        <f>AL61*AJ61</f>
        <v/>
      </c>
      <c r="AN61" s="42">
        <f>IF(AI61=0,0,IF(IFERROR(INDEX(Lists!$C$2:$C$9,MATCH(AK61,Lists!$A$2:$A$9,0)),"N")="Y",1,0))</f>
        <v/>
      </c>
      <c r="AO61" s="42">
        <f>AN61*AJ61</f>
        <v/>
      </c>
      <c r="AP61" s="42">
        <f>IFERROR(VALUE(IFERROR(TRIM(INDEX($A61:$Z61,MATCH(Lists!$J$9,$A$1:$Z$1,0))&amp;""),"")),0)</f>
        <v/>
      </c>
      <c r="AQ61" s="42">
        <f>IFERROR(VALUE(IFERROR(TRIM(INDEX($A61:$Z61,MATCH(Lists!$J$11,$A$1:$Z$1,0))&amp;""),"")),0)</f>
        <v/>
      </c>
      <c r="AR61" s="42">
        <f>IF(IFERROR(INDEX(Lists!$C$2:$C$9,MATCH(AK61,Lists!$A$2:$A$9,0)),"N")="Y",AP61-AQ61,0)</f>
        <v/>
      </c>
      <c r="AS61" s="42">
        <f>UPPER(IFERROR(TRIM(INDEX($A61:$Z61,MATCH(Lists!$J$10,$A$1:$Z$1,0))&amp;""),""))</f>
        <v/>
      </c>
      <c r="AT61" s="42">
        <f>IF(LEN(AS61)&gt;0,ROW(),"")</f>
        <v/>
      </c>
      <c r="AU61" s="42">
        <f>IFERROR(TRIM(INDEX($A61:$Z61,MATCH(Lists!$J$6,$A$1:$Z$1,0))&amp;""),"")</f>
        <v/>
      </c>
      <c r="AV61" s="42">
        <f>IFERROR(TRIM(INDEX($A61:$Z61,MATCH(Lists!$J$7,$A$1:$Z$1,0))&amp;""),"")</f>
        <v/>
      </c>
      <c r="AW61" s="42">
        <f>IF(AND(AL61=1,UPPER(TRIM(AC61))="Y"),1,0)</f>
        <v/>
      </c>
      <c r="AX61" s="42">
        <f>IF(AL61=1,AF61,"")</f>
        <v/>
      </c>
      <c r="AY61" s="42">
        <f>IF(AX61="","",SUMPRODUCT(($AX$2:$AX$501&lt;&gt;"")*($AX$2:$AX$501&lt;AX61))+SUMPRODUCT(($AX$2:AX61=AX61)*1))</f>
        <v/>
      </c>
    </row>
    <row r="62">
      <c r="AA62" s="41" t="n"/>
      <c r="AB62" s="21" t="n"/>
      <c r="AC62" s="21" t="n"/>
      <c r="AD62" s="21" t="n"/>
      <c r="AE62" s="41" t="n"/>
      <c r="AF62" s="42">
        <f>IFERROR(TRIM(INDEX($A62:$Z62,MATCH(Lists!$J$2,$A$1:$Z$1,0))&amp;""),"")</f>
        <v/>
      </c>
      <c r="AG62" s="42">
        <f>IFERROR(TRIM(INDEX($A62:$Z62,MATCH(Lists!$J$3,$A$1:$Z$1,0))&amp;""),"")</f>
        <v/>
      </c>
      <c r="AH62" s="42">
        <f>IFERROR(TRIM(INDEX($A62:$Z62,MATCH(Lists!$J$4,$A$1:$Z$1,0))&amp;""),"")</f>
        <v/>
      </c>
      <c r="AI62" s="42">
        <f>IF(AND(AF62&lt;&gt;"",UPPER(TRIM(AB62))&lt;&gt;"Y"),1,0)</f>
        <v/>
      </c>
      <c r="AJ62" s="42">
        <f>IF(AI62=1,IFERROR(VALUE(IFERROR(TRIM(INDEX($A62:$Z62,MATCH(Lists!$J$5,$A$1:$Z$1,0))&amp;""),"")),0),0)</f>
        <v/>
      </c>
      <c r="AK62" s="42">
        <f>IFERROR(TRIM(INDEX($A62:$Z62,MATCH(Lists!$J$8,$A$1:$Z$1,0))&amp;""),"")</f>
        <v/>
      </c>
      <c r="AL62" s="42">
        <f>IF(AI62=0,0,IF(AK62="",1,IF(IFERROR(INDEX(Lists!$B$2:$B$9,MATCH(AK62,Lists!$A$2:$A$9,0)),"N")="Y",1,0)))</f>
        <v/>
      </c>
      <c r="AM62" s="42">
        <f>AL62*AJ62</f>
        <v/>
      </c>
      <c r="AN62" s="42">
        <f>IF(AI62=0,0,IF(IFERROR(INDEX(Lists!$C$2:$C$9,MATCH(AK62,Lists!$A$2:$A$9,0)),"N")="Y",1,0))</f>
        <v/>
      </c>
      <c r="AO62" s="42">
        <f>AN62*AJ62</f>
        <v/>
      </c>
      <c r="AP62" s="42">
        <f>IFERROR(VALUE(IFERROR(TRIM(INDEX($A62:$Z62,MATCH(Lists!$J$9,$A$1:$Z$1,0))&amp;""),"")),0)</f>
        <v/>
      </c>
      <c r="AQ62" s="42">
        <f>IFERROR(VALUE(IFERROR(TRIM(INDEX($A62:$Z62,MATCH(Lists!$J$11,$A$1:$Z$1,0))&amp;""),"")),0)</f>
        <v/>
      </c>
      <c r="AR62" s="42">
        <f>IF(IFERROR(INDEX(Lists!$C$2:$C$9,MATCH(AK62,Lists!$A$2:$A$9,0)),"N")="Y",AP62-AQ62,0)</f>
        <v/>
      </c>
      <c r="AS62" s="42">
        <f>UPPER(IFERROR(TRIM(INDEX($A62:$Z62,MATCH(Lists!$J$10,$A$1:$Z$1,0))&amp;""),""))</f>
        <v/>
      </c>
      <c r="AT62" s="42">
        <f>IF(LEN(AS62)&gt;0,ROW(),"")</f>
        <v/>
      </c>
      <c r="AU62" s="42">
        <f>IFERROR(TRIM(INDEX($A62:$Z62,MATCH(Lists!$J$6,$A$1:$Z$1,0))&amp;""),"")</f>
        <v/>
      </c>
      <c r="AV62" s="42">
        <f>IFERROR(TRIM(INDEX($A62:$Z62,MATCH(Lists!$J$7,$A$1:$Z$1,0))&amp;""),"")</f>
        <v/>
      </c>
      <c r="AW62" s="42">
        <f>IF(AND(AL62=1,UPPER(TRIM(AC62))="Y"),1,0)</f>
        <v/>
      </c>
      <c r="AX62" s="42">
        <f>IF(AL62=1,AF62,"")</f>
        <v/>
      </c>
      <c r="AY62" s="42">
        <f>IF(AX62="","",SUMPRODUCT(($AX$2:$AX$501&lt;&gt;"")*($AX$2:$AX$501&lt;AX62))+SUMPRODUCT(($AX$2:AX62=AX62)*1))</f>
        <v/>
      </c>
    </row>
    <row r="63">
      <c r="AA63" s="41" t="n"/>
      <c r="AB63" s="21" t="n"/>
      <c r="AC63" s="21" t="n"/>
      <c r="AD63" s="21" t="n"/>
      <c r="AE63" s="41" t="n"/>
      <c r="AF63" s="42">
        <f>IFERROR(TRIM(INDEX($A63:$Z63,MATCH(Lists!$J$2,$A$1:$Z$1,0))&amp;""),"")</f>
        <v/>
      </c>
      <c r="AG63" s="42">
        <f>IFERROR(TRIM(INDEX($A63:$Z63,MATCH(Lists!$J$3,$A$1:$Z$1,0))&amp;""),"")</f>
        <v/>
      </c>
      <c r="AH63" s="42">
        <f>IFERROR(TRIM(INDEX($A63:$Z63,MATCH(Lists!$J$4,$A$1:$Z$1,0))&amp;""),"")</f>
        <v/>
      </c>
      <c r="AI63" s="42">
        <f>IF(AND(AF63&lt;&gt;"",UPPER(TRIM(AB63))&lt;&gt;"Y"),1,0)</f>
        <v/>
      </c>
      <c r="AJ63" s="42">
        <f>IF(AI63=1,IFERROR(VALUE(IFERROR(TRIM(INDEX($A63:$Z63,MATCH(Lists!$J$5,$A$1:$Z$1,0))&amp;""),"")),0),0)</f>
        <v/>
      </c>
      <c r="AK63" s="42">
        <f>IFERROR(TRIM(INDEX($A63:$Z63,MATCH(Lists!$J$8,$A$1:$Z$1,0))&amp;""),"")</f>
        <v/>
      </c>
      <c r="AL63" s="42">
        <f>IF(AI63=0,0,IF(AK63="",1,IF(IFERROR(INDEX(Lists!$B$2:$B$9,MATCH(AK63,Lists!$A$2:$A$9,0)),"N")="Y",1,0)))</f>
        <v/>
      </c>
      <c r="AM63" s="42">
        <f>AL63*AJ63</f>
        <v/>
      </c>
      <c r="AN63" s="42">
        <f>IF(AI63=0,0,IF(IFERROR(INDEX(Lists!$C$2:$C$9,MATCH(AK63,Lists!$A$2:$A$9,0)),"N")="Y",1,0))</f>
        <v/>
      </c>
      <c r="AO63" s="42">
        <f>AN63*AJ63</f>
        <v/>
      </c>
      <c r="AP63" s="42">
        <f>IFERROR(VALUE(IFERROR(TRIM(INDEX($A63:$Z63,MATCH(Lists!$J$9,$A$1:$Z$1,0))&amp;""),"")),0)</f>
        <v/>
      </c>
      <c r="AQ63" s="42">
        <f>IFERROR(VALUE(IFERROR(TRIM(INDEX($A63:$Z63,MATCH(Lists!$J$11,$A$1:$Z$1,0))&amp;""),"")),0)</f>
        <v/>
      </c>
      <c r="AR63" s="42">
        <f>IF(IFERROR(INDEX(Lists!$C$2:$C$9,MATCH(AK63,Lists!$A$2:$A$9,0)),"N")="Y",AP63-AQ63,0)</f>
        <v/>
      </c>
      <c r="AS63" s="42">
        <f>UPPER(IFERROR(TRIM(INDEX($A63:$Z63,MATCH(Lists!$J$10,$A$1:$Z$1,0))&amp;""),""))</f>
        <v/>
      </c>
      <c r="AT63" s="42">
        <f>IF(LEN(AS63)&gt;0,ROW(),"")</f>
        <v/>
      </c>
      <c r="AU63" s="42">
        <f>IFERROR(TRIM(INDEX($A63:$Z63,MATCH(Lists!$J$6,$A$1:$Z$1,0))&amp;""),"")</f>
        <v/>
      </c>
      <c r="AV63" s="42">
        <f>IFERROR(TRIM(INDEX($A63:$Z63,MATCH(Lists!$J$7,$A$1:$Z$1,0))&amp;""),"")</f>
        <v/>
      </c>
      <c r="AW63" s="42">
        <f>IF(AND(AL63=1,UPPER(TRIM(AC63))="Y"),1,0)</f>
        <v/>
      </c>
      <c r="AX63" s="42">
        <f>IF(AL63=1,AF63,"")</f>
        <v/>
      </c>
      <c r="AY63" s="42">
        <f>IF(AX63="","",SUMPRODUCT(($AX$2:$AX$501&lt;&gt;"")*($AX$2:$AX$501&lt;AX63))+SUMPRODUCT(($AX$2:AX63=AX63)*1))</f>
        <v/>
      </c>
    </row>
    <row r="64">
      <c r="AA64" s="41" t="n"/>
      <c r="AB64" s="21" t="n"/>
      <c r="AC64" s="21" t="n"/>
      <c r="AD64" s="21" t="n"/>
      <c r="AE64" s="41" t="n"/>
      <c r="AF64" s="42">
        <f>IFERROR(TRIM(INDEX($A64:$Z64,MATCH(Lists!$J$2,$A$1:$Z$1,0))&amp;""),"")</f>
        <v/>
      </c>
      <c r="AG64" s="42">
        <f>IFERROR(TRIM(INDEX($A64:$Z64,MATCH(Lists!$J$3,$A$1:$Z$1,0))&amp;""),"")</f>
        <v/>
      </c>
      <c r="AH64" s="42">
        <f>IFERROR(TRIM(INDEX($A64:$Z64,MATCH(Lists!$J$4,$A$1:$Z$1,0))&amp;""),"")</f>
        <v/>
      </c>
      <c r="AI64" s="42">
        <f>IF(AND(AF64&lt;&gt;"",UPPER(TRIM(AB64))&lt;&gt;"Y"),1,0)</f>
        <v/>
      </c>
      <c r="AJ64" s="42">
        <f>IF(AI64=1,IFERROR(VALUE(IFERROR(TRIM(INDEX($A64:$Z64,MATCH(Lists!$J$5,$A$1:$Z$1,0))&amp;""),"")),0),0)</f>
        <v/>
      </c>
      <c r="AK64" s="42">
        <f>IFERROR(TRIM(INDEX($A64:$Z64,MATCH(Lists!$J$8,$A$1:$Z$1,0))&amp;""),"")</f>
        <v/>
      </c>
      <c r="AL64" s="42">
        <f>IF(AI64=0,0,IF(AK64="",1,IF(IFERROR(INDEX(Lists!$B$2:$B$9,MATCH(AK64,Lists!$A$2:$A$9,0)),"N")="Y",1,0)))</f>
        <v/>
      </c>
      <c r="AM64" s="42">
        <f>AL64*AJ64</f>
        <v/>
      </c>
      <c r="AN64" s="42">
        <f>IF(AI64=0,0,IF(IFERROR(INDEX(Lists!$C$2:$C$9,MATCH(AK64,Lists!$A$2:$A$9,0)),"N")="Y",1,0))</f>
        <v/>
      </c>
      <c r="AO64" s="42">
        <f>AN64*AJ64</f>
        <v/>
      </c>
      <c r="AP64" s="42">
        <f>IFERROR(VALUE(IFERROR(TRIM(INDEX($A64:$Z64,MATCH(Lists!$J$9,$A$1:$Z$1,0))&amp;""),"")),0)</f>
        <v/>
      </c>
      <c r="AQ64" s="42">
        <f>IFERROR(VALUE(IFERROR(TRIM(INDEX($A64:$Z64,MATCH(Lists!$J$11,$A$1:$Z$1,0))&amp;""),"")),0)</f>
        <v/>
      </c>
      <c r="AR64" s="42">
        <f>IF(IFERROR(INDEX(Lists!$C$2:$C$9,MATCH(AK64,Lists!$A$2:$A$9,0)),"N")="Y",AP64-AQ64,0)</f>
        <v/>
      </c>
      <c r="AS64" s="42">
        <f>UPPER(IFERROR(TRIM(INDEX($A64:$Z64,MATCH(Lists!$J$10,$A$1:$Z$1,0))&amp;""),""))</f>
        <v/>
      </c>
      <c r="AT64" s="42">
        <f>IF(LEN(AS64)&gt;0,ROW(),"")</f>
        <v/>
      </c>
      <c r="AU64" s="42">
        <f>IFERROR(TRIM(INDEX($A64:$Z64,MATCH(Lists!$J$6,$A$1:$Z$1,0))&amp;""),"")</f>
        <v/>
      </c>
      <c r="AV64" s="42">
        <f>IFERROR(TRIM(INDEX($A64:$Z64,MATCH(Lists!$J$7,$A$1:$Z$1,0))&amp;""),"")</f>
        <v/>
      </c>
      <c r="AW64" s="42">
        <f>IF(AND(AL64=1,UPPER(TRIM(AC64))="Y"),1,0)</f>
        <v/>
      </c>
      <c r="AX64" s="42">
        <f>IF(AL64=1,AF64,"")</f>
        <v/>
      </c>
      <c r="AY64" s="42">
        <f>IF(AX64="","",SUMPRODUCT(($AX$2:$AX$501&lt;&gt;"")*($AX$2:$AX$501&lt;AX64))+SUMPRODUCT(($AX$2:AX64=AX64)*1))</f>
        <v/>
      </c>
    </row>
    <row r="65">
      <c r="AA65" s="41" t="n"/>
      <c r="AB65" s="21" t="n"/>
      <c r="AC65" s="21" t="n"/>
      <c r="AD65" s="21" t="n"/>
      <c r="AE65" s="41" t="n"/>
      <c r="AF65" s="42">
        <f>IFERROR(TRIM(INDEX($A65:$Z65,MATCH(Lists!$J$2,$A$1:$Z$1,0))&amp;""),"")</f>
        <v/>
      </c>
      <c r="AG65" s="42">
        <f>IFERROR(TRIM(INDEX($A65:$Z65,MATCH(Lists!$J$3,$A$1:$Z$1,0))&amp;""),"")</f>
        <v/>
      </c>
      <c r="AH65" s="42">
        <f>IFERROR(TRIM(INDEX($A65:$Z65,MATCH(Lists!$J$4,$A$1:$Z$1,0))&amp;""),"")</f>
        <v/>
      </c>
      <c r="AI65" s="42">
        <f>IF(AND(AF65&lt;&gt;"",UPPER(TRIM(AB65))&lt;&gt;"Y"),1,0)</f>
        <v/>
      </c>
      <c r="AJ65" s="42">
        <f>IF(AI65=1,IFERROR(VALUE(IFERROR(TRIM(INDEX($A65:$Z65,MATCH(Lists!$J$5,$A$1:$Z$1,0))&amp;""),"")),0),0)</f>
        <v/>
      </c>
      <c r="AK65" s="42">
        <f>IFERROR(TRIM(INDEX($A65:$Z65,MATCH(Lists!$J$8,$A$1:$Z$1,0))&amp;""),"")</f>
        <v/>
      </c>
      <c r="AL65" s="42">
        <f>IF(AI65=0,0,IF(AK65="",1,IF(IFERROR(INDEX(Lists!$B$2:$B$9,MATCH(AK65,Lists!$A$2:$A$9,0)),"N")="Y",1,0)))</f>
        <v/>
      </c>
      <c r="AM65" s="42">
        <f>AL65*AJ65</f>
        <v/>
      </c>
      <c r="AN65" s="42">
        <f>IF(AI65=0,0,IF(IFERROR(INDEX(Lists!$C$2:$C$9,MATCH(AK65,Lists!$A$2:$A$9,0)),"N")="Y",1,0))</f>
        <v/>
      </c>
      <c r="AO65" s="42">
        <f>AN65*AJ65</f>
        <v/>
      </c>
      <c r="AP65" s="42">
        <f>IFERROR(VALUE(IFERROR(TRIM(INDEX($A65:$Z65,MATCH(Lists!$J$9,$A$1:$Z$1,0))&amp;""),"")),0)</f>
        <v/>
      </c>
      <c r="AQ65" s="42">
        <f>IFERROR(VALUE(IFERROR(TRIM(INDEX($A65:$Z65,MATCH(Lists!$J$11,$A$1:$Z$1,0))&amp;""),"")),0)</f>
        <v/>
      </c>
      <c r="AR65" s="42">
        <f>IF(IFERROR(INDEX(Lists!$C$2:$C$9,MATCH(AK65,Lists!$A$2:$A$9,0)),"N")="Y",AP65-AQ65,0)</f>
        <v/>
      </c>
      <c r="AS65" s="42">
        <f>UPPER(IFERROR(TRIM(INDEX($A65:$Z65,MATCH(Lists!$J$10,$A$1:$Z$1,0))&amp;""),""))</f>
        <v/>
      </c>
      <c r="AT65" s="42">
        <f>IF(LEN(AS65)&gt;0,ROW(),"")</f>
        <v/>
      </c>
      <c r="AU65" s="42">
        <f>IFERROR(TRIM(INDEX($A65:$Z65,MATCH(Lists!$J$6,$A$1:$Z$1,0))&amp;""),"")</f>
        <v/>
      </c>
      <c r="AV65" s="42">
        <f>IFERROR(TRIM(INDEX($A65:$Z65,MATCH(Lists!$J$7,$A$1:$Z$1,0))&amp;""),"")</f>
        <v/>
      </c>
      <c r="AW65" s="42">
        <f>IF(AND(AL65=1,UPPER(TRIM(AC65))="Y"),1,0)</f>
        <v/>
      </c>
      <c r="AX65" s="42">
        <f>IF(AL65=1,AF65,"")</f>
        <v/>
      </c>
      <c r="AY65" s="42">
        <f>IF(AX65="","",SUMPRODUCT(($AX$2:$AX$501&lt;&gt;"")*($AX$2:$AX$501&lt;AX65))+SUMPRODUCT(($AX$2:AX65=AX65)*1))</f>
        <v/>
      </c>
    </row>
    <row r="66">
      <c r="AA66" s="41" t="n"/>
      <c r="AB66" s="21" t="n"/>
      <c r="AC66" s="21" t="n"/>
      <c r="AD66" s="21" t="n"/>
      <c r="AE66" s="41" t="n"/>
      <c r="AF66" s="42">
        <f>IFERROR(TRIM(INDEX($A66:$Z66,MATCH(Lists!$J$2,$A$1:$Z$1,0))&amp;""),"")</f>
        <v/>
      </c>
      <c r="AG66" s="42">
        <f>IFERROR(TRIM(INDEX($A66:$Z66,MATCH(Lists!$J$3,$A$1:$Z$1,0))&amp;""),"")</f>
        <v/>
      </c>
      <c r="AH66" s="42">
        <f>IFERROR(TRIM(INDEX($A66:$Z66,MATCH(Lists!$J$4,$A$1:$Z$1,0))&amp;""),"")</f>
        <v/>
      </c>
      <c r="AI66" s="42">
        <f>IF(AND(AF66&lt;&gt;"",UPPER(TRIM(AB66))&lt;&gt;"Y"),1,0)</f>
        <v/>
      </c>
      <c r="AJ66" s="42">
        <f>IF(AI66=1,IFERROR(VALUE(IFERROR(TRIM(INDEX($A66:$Z66,MATCH(Lists!$J$5,$A$1:$Z$1,0))&amp;""),"")),0),0)</f>
        <v/>
      </c>
      <c r="AK66" s="42">
        <f>IFERROR(TRIM(INDEX($A66:$Z66,MATCH(Lists!$J$8,$A$1:$Z$1,0))&amp;""),"")</f>
        <v/>
      </c>
      <c r="AL66" s="42">
        <f>IF(AI66=0,0,IF(AK66="",1,IF(IFERROR(INDEX(Lists!$B$2:$B$9,MATCH(AK66,Lists!$A$2:$A$9,0)),"N")="Y",1,0)))</f>
        <v/>
      </c>
      <c r="AM66" s="42">
        <f>AL66*AJ66</f>
        <v/>
      </c>
      <c r="AN66" s="42">
        <f>IF(AI66=0,0,IF(IFERROR(INDEX(Lists!$C$2:$C$9,MATCH(AK66,Lists!$A$2:$A$9,0)),"N")="Y",1,0))</f>
        <v/>
      </c>
      <c r="AO66" s="42">
        <f>AN66*AJ66</f>
        <v/>
      </c>
      <c r="AP66" s="42">
        <f>IFERROR(VALUE(IFERROR(TRIM(INDEX($A66:$Z66,MATCH(Lists!$J$9,$A$1:$Z$1,0))&amp;""),"")),0)</f>
        <v/>
      </c>
      <c r="AQ66" s="42">
        <f>IFERROR(VALUE(IFERROR(TRIM(INDEX($A66:$Z66,MATCH(Lists!$J$11,$A$1:$Z$1,0))&amp;""),"")),0)</f>
        <v/>
      </c>
      <c r="AR66" s="42">
        <f>IF(IFERROR(INDEX(Lists!$C$2:$C$9,MATCH(AK66,Lists!$A$2:$A$9,0)),"N")="Y",AP66-AQ66,0)</f>
        <v/>
      </c>
      <c r="AS66" s="42">
        <f>UPPER(IFERROR(TRIM(INDEX($A66:$Z66,MATCH(Lists!$J$10,$A$1:$Z$1,0))&amp;""),""))</f>
        <v/>
      </c>
      <c r="AT66" s="42">
        <f>IF(LEN(AS66)&gt;0,ROW(),"")</f>
        <v/>
      </c>
      <c r="AU66" s="42">
        <f>IFERROR(TRIM(INDEX($A66:$Z66,MATCH(Lists!$J$6,$A$1:$Z$1,0))&amp;""),"")</f>
        <v/>
      </c>
      <c r="AV66" s="42">
        <f>IFERROR(TRIM(INDEX($A66:$Z66,MATCH(Lists!$J$7,$A$1:$Z$1,0))&amp;""),"")</f>
        <v/>
      </c>
      <c r="AW66" s="42">
        <f>IF(AND(AL66=1,UPPER(TRIM(AC66))="Y"),1,0)</f>
        <v/>
      </c>
      <c r="AX66" s="42">
        <f>IF(AL66=1,AF66,"")</f>
        <v/>
      </c>
      <c r="AY66" s="42">
        <f>IF(AX66="","",SUMPRODUCT(($AX$2:$AX$501&lt;&gt;"")*($AX$2:$AX$501&lt;AX66))+SUMPRODUCT(($AX$2:AX66=AX66)*1))</f>
        <v/>
      </c>
    </row>
    <row r="67">
      <c r="AA67" s="41" t="n"/>
      <c r="AB67" s="21" t="n"/>
      <c r="AC67" s="21" t="n"/>
      <c r="AD67" s="21" t="n"/>
      <c r="AE67" s="41" t="n"/>
      <c r="AF67" s="42">
        <f>IFERROR(TRIM(INDEX($A67:$Z67,MATCH(Lists!$J$2,$A$1:$Z$1,0))&amp;""),"")</f>
        <v/>
      </c>
      <c r="AG67" s="42">
        <f>IFERROR(TRIM(INDEX($A67:$Z67,MATCH(Lists!$J$3,$A$1:$Z$1,0))&amp;""),"")</f>
        <v/>
      </c>
      <c r="AH67" s="42">
        <f>IFERROR(TRIM(INDEX($A67:$Z67,MATCH(Lists!$J$4,$A$1:$Z$1,0))&amp;""),"")</f>
        <v/>
      </c>
      <c r="AI67" s="42">
        <f>IF(AND(AF67&lt;&gt;"",UPPER(TRIM(AB67))&lt;&gt;"Y"),1,0)</f>
        <v/>
      </c>
      <c r="AJ67" s="42">
        <f>IF(AI67=1,IFERROR(VALUE(IFERROR(TRIM(INDEX($A67:$Z67,MATCH(Lists!$J$5,$A$1:$Z$1,0))&amp;""),"")),0),0)</f>
        <v/>
      </c>
      <c r="AK67" s="42">
        <f>IFERROR(TRIM(INDEX($A67:$Z67,MATCH(Lists!$J$8,$A$1:$Z$1,0))&amp;""),"")</f>
        <v/>
      </c>
      <c r="AL67" s="42">
        <f>IF(AI67=0,0,IF(AK67="",1,IF(IFERROR(INDEX(Lists!$B$2:$B$9,MATCH(AK67,Lists!$A$2:$A$9,0)),"N")="Y",1,0)))</f>
        <v/>
      </c>
      <c r="AM67" s="42">
        <f>AL67*AJ67</f>
        <v/>
      </c>
      <c r="AN67" s="42">
        <f>IF(AI67=0,0,IF(IFERROR(INDEX(Lists!$C$2:$C$9,MATCH(AK67,Lists!$A$2:$A$9,0)),"N")="Y",1,0))</f>
        <v/>
      </c>
      <c r="AO67" s="42">
        <f>AN67*AJ67</f>
        <v/>
      </c>
      <c r="AP67" s="42">
        <f>IFERROR(VALUE(IFERROR(TRIM(INDEX($A67:$Z67,MATCH(Lists!$J$9,$A$1:$Z$1,0))&amp;""),"")),0)</f>
        <v/>
      </c>
      <c r="AQ67" s="42">
        <f>IFERROR(VALUE(IFERROR(TRIM(INDEX($A67:$Z67,MATCH(Lists!$J$11,$A$1:$Z$1,0))&amp;""),"")),0)</f>
        <v/>
      </c>
      <c r="AR67" s="42">
        <f>IF(IFERROR(INDEX(Lists!$C$2:$C$9,MATCH(AK67,Lists!$A$2:$A$9,0)),"N")="Y",AP67-AQ67,0)</f>
        <v/>
      </c>
      <c r="AS67" s="42">
        <f>UPPER(IFERROR(TRIM(INDEX($A67:$Z67,MATCH(Lists!$J$10,$A$1:$Z$1,0))&amp;""),""))</f>
        <v/>
      </c>
      <c r="AT67" s="42">
        <f>IF(LEN(AS67)&gt;0,ROW(),"")</f>
        <v/>
      </c>
      <c r="AU67" s="42">
        <f>IFERROR(TRIM(INDEX($A67:$Z67,MATCH(Lists!$J$6,$A$1:$Z$1,0))&amp;""),"")</f>
        <v/>
      </c>
      <c r="AV67" s="42">
        <f>IFERROR(TRIM(INDEX($A67:$Z67,MATCH(Lists!$J$7,$A$1:$Z$1,0))&amp;""),"")</f>
        <v/>
      </c>
      <c r="AW67" s="42">
        <f>IF(AND(AL67=1,UPPER(TRIM(AC67))="Y"),1,0)</f>
        <v/>
      </c>
      <c r="AX67" s="42">
        <f>IF(AL67=1,AF67,"")</f>
        <v/>
      </c>
      <c r="AY67" s="42">
        <f>IF(AX67="","",SUMPRODUCT(($AX$2:$AX$501&lt;&gt;"")*($AX$2:$AX$501&lt;AX67))+SUMPRODUCT(($AX$2:AX67=AX67)*1))</f>
        <v/>
      </c>
    </row>
    <row r="68">
      <c r="AA68" s="41" t="n"/>
      <c r="AB68" s="21" t="n"/>
      <c r="AC68" s="21" t="n"/>
      <c r="AD68" s="21" t="n"/>
      <c r="AE68" s="41" t="n"/>
      <c r="AF68" s="42">
        <f>IFERROR(TRIM(INDEX($A68:$Z68,MATCH(Lists!$J$2,$A$1:$Z$1,0))&amp;""),"")</f>
        <v/>
      </c>
      <c r="AG68" s="42">
        <f>IFERROR(TRIM(INDEX($A68:$Z68,MATCH(Lists!$J$3,$A$1:$Z$1,0))&amp;""),"")</f>
        <v/>
      </c>
      <c r="AH68" s="42">
        <f>IFERROR(TRIM(INDEX($A68:$Z68,MATCH(Lists!$J$4,$A$1:$Z$1,0))&amp;""),"")</f>
        <v/>
      </c>
      <c r="AI68" s="42">
        <f>IF(AND(AF68&lt;&gt;"",UPPER(TRIM(AB68))&lt;&gt;"Y"),1,0)</f>
        <v/>
      </c>
      <c r="AJ68" s="42">
        <f>IF(AI68=1,IFERROR(VALUE(IFERROR(TRIM(INDEX($A68:$Z68,MATCH(Lists!$J$5,$A$1:$Z$1,0))&amp;""),"")),0),0)</f>
        <v/>
      </c>
      <c r="AK68" s="42">
        <f>IFERROR(TRIM(INDEX($A68:$Z68,MATCH(Lists!$J$8,$A$1:$Z$1,0))&amp;""),"")</f>
        <v/>
      </c>
      <c r="AL68" s="42">
        <f>IF(AI68=0,0,IF(AK68="",1,IF(IFERROR(INDEX(Lists!$B$2:$B$9,MATCH(AK68,Lists!$A$2:$A$9,0)),"N")="Y",1,0)))</f>
        <v/>
      </c>
      <c r="AM68" s="42">
        <f>AL68*AJ68</f>
        <v/>
      </c>
      <c r="AN68" s="42">
        <f>IF(AI68=0,0,IF(IFERROR(INDEX(Lists!$C$2:$C$9,MATCH(AK68,Lists!$A$2:$A$9,0)),"N")="Y",1,0))</f>
        <v/>
      </c>
      <c r="AO68" s="42">
        <f>AN68*AJ68</f>
        <v/>
      </c>
      <c r="AP68" s="42">
        <f>IFERROR(VALUE(IFERROR(TRIM(INDEX($A68:$Z68,MATCH(Lists!$J$9,$A$1:$Z$1,0))&amp;""),"")),0)</f>
        <v/>
      </c>
      <c r="AQ68" s="42">
        <f>IFERROR(VALUE(IFERROR(TRIM(INDEX($A68:$Z68,MATCH(Lists!$J$11,$A$1:$Z$1,0))&amp;""),"")),0)</f>
        <v/>
      </c>
      <c r="AR68" s="42">
        <f>IF(IFERROR(INDEX(Lists!$C$2:$C$9,MATCH(AK68,Lists!$A$2:$A$9,0)),"N")="Y",AP68-AQ68,0)</f>
        <v/>
      </c>
      <c r="AS68" s="42">
        <f>UPPER(IFERROR(TRIM(INDEX($A68:$Z68,MATCH(Lists!$J$10,$A$1:$Z$1,0))&amp;""),""))</f>
        <v/>
      </c>
      <c r="AT68" s="42">
        <f>IF(LEN(AS68)&gt;0,ROW(),"")</f>
        <v/>
      </c>
      <c r="AU68" s="42">
        <f>IFERROR(TRIM(INDEX($A68:$Z68,MATCH(Lists!$J$6,$A$1:$Z$1,0))&amp;""),"")</f>
        <v/>
      </c>
      <c r="AV68" s="42">
        <f>IFERROR(TRIM(INDEX($A68:$Z68,MATCH(Lists!$J$7,$A$1:$Z$1,0))&amp;""),"")</f>
        <v/>
      </c>
      <c r="AW68" s="42">
        <f>IF(AND(AL68=1,UPPER(TRIM(AC68))="Y"),1,0)</f>
        <v/>
      </c>
      <c r="AX68" s="42">
        <f>IF(AL68=1,AF68,"")</f>
        <v/>
      </c>
      <c r="AY68" s="42">
        <f>IF(AX68="","",SUMPRODUCT(($AX$2:$AX$501&lt;&gt;"")*($AX$2:$AX$501&lt;AX68))+SUMPRODUCT(($AX$2:AX68=AX68)*1))</f>
        <v/>
      </c>
    </row>
    <row r="69">
      <c r="AA69" s="41" t="n"/>
      <c r="AB69" s="21" t="n"/>
      <c r="AC69" s="21" t="n"/>
      <c r="AD69" s="21" t="n"/>
      <c r="AE69" s="41" t="n"/>
      <c r="AF69" s="42">
        <f>IFERROR(TRIM(INDEX($A69:$Z69,MATCH(Lists!$J$2,$A$1:$Z$1,0))&amp;""),"")</f>
        <v/>
      </c>
      <c r="AG69" s="42">
        <f>IFERROR(TRIM(INDEX($A69:$Z69,MATCH(Lists!$J$3,$A$1:$Z$1,0))&amp;""),"")</f>
        <v/>
      </c>
      <c r="AH69" s="42">
        <f>IFERROR(TRIM(INDEX($A69:$Z69,MATCH(Lists!$J$4,$A$1:$Z$1,0))&amp;""),"")</f>
        <v/>
      </c>
      <c r="AI69" s="42">
        <f>IF(AND(AF69&lt;&gt;"",UPPER(TRIM(AB69))&lt;&gt;"Y"),1,0)</f>
        <v/>
      </c>
      <c r="AJ69" s="42">
        <f>IF(AI69=1,IFERROR(VALUE(IFERROR(TRIM(INDEX($A69:$Z69,MATCH(Lists!$J$5,$A$1:$Z$1,0))&amp;""),"")),0),0)</f>
        <v/>
      </c>
      <c r="AK69" s="42">
        <f>IFERROR(TRIM(INDEX($A69:$Z69,MATCH(Lists!$J$8,$A$1:$Z$1,0))&amp;""),"")</f>
        <v/>
      </c>
      <c r="AL69" s="42">
        <f>IF(AI69=0,0,IF(AK69="",1,IF(IFERROR(INDEX(Lists!$B$2:$B$9,MATCH(AK69,Lists!$A$2:$A$9,0)),"N")="Y",1,0)))</f>
        <v/>
      </c>
      <c r="AM69" s="42">
        <f>AL69*AJ69</f>
        <v/>
      </c>
      <c r="AN69" s="42">
        <f>IF(AI69=0,0,IF(IFERROR(INDEX(Lists!$C$2:$C$9,MATCH(AK69,Lists!$A$2:$A$9,0)),"N")="Y",1,0))</f>
        <v/>
      </c>
      <c r="AO69" s="42">
        <f>AN69*AJ69</f>
        <v/>
      </c>
      <c r="AP69" s="42">
        <f>IFERROR(VALUE(IFERROR(TRIM(INDEX($A69:$Z69,MATCH(Lists!$J$9,$A$1:$Z$1,0))&amp;""),"")),0)</f>
        <v/>
      </c>
      <c r="AQ69" s="42">
        <f>IFERROR(VALUE(IFERROR(TRIM(INDEX($A69:$Z69,MATCH(Lists!$J$11,$A$1:$Z$1,0))&amp;""),"")),0)</f>
        <v/>
      </c>
      <c r="AR69" s="42">
        <f>IF(IFERROR(INDEX(Lists!$C$2:$C$9,MATCH(AK69,Lists!$A$2:$A$9,0)),"N")="Y",AP69-AQ69,0)</f>
        <v/>
      </c>
      <c r="AS69" s="42">
        <f>UPPER(IFERROR(TRIM(INDEX($A69:$Z69,MATCH(Lists!$J$10,$A$1:$Z$1,0))&amp;""),""))</f>
        <v/>
      </c>
      <c r="AT69" s="42">
        <f>IF(LEN(AS69)&gt;0,ROW(),"")</f>
        <v/>
      </c>
      <c r="AU69" s="42">
        <f>IFERROR(TRIM(INDEX($A69:$Z69,MATCH(Lists!$J$6,$A$1:$Z$1,0))&amp;""),"")</f>
        <v/>
      </c>
      <c r="AV69" s="42">
        <f>IFERROR(TRIM(INDEX($A69:$Z69,MATCH(Lists!$J$7,$A$1:$Z$1,0))&amp;""),"")</f>
        <v/>
      </c>
      <c r="AW69" s="42">
        <f>IF(AND(AL69=1,UPPER(TRIM(AC69))="Y"),1,0)</f>
        <v/>
      </c>
      <c r="AX69" s="42">
        <f>IF(AL69=1,AF69,"")</f>
        <v/>
      </c>
      <c r="AY69" s="42">
        <f>IF(AX69="","",SUMPRODUCT(($AX$2:$AX$501&lt;&gt;"")*($AX$2:$AX$501&lt;AX69))+SUMPRODUCT(($AX$2:AX69=AX69)*1))</f>
        <v/>
      </c>
    </row>
    <row r="70">
      <c r="AA70" s="41" t="n"/>
      <c r="AB70" s="21" t="n"/>
      <c r="AC70" s="21" t="n"/>
      <c r="AD70" s="21" t="n"/>
      <c r="AE70" s="41" t="n"/>
      <c r="AF70" s="42">
        <f>IFERROR(TRIM(INDEX($A70:$Z70,MATCH(Lists!$J$2,$A$1:$Z$1,0))&amp;""),"")</f>
        <v/>
      </c>
      <c r="AG70" s="42">
        <f>IFERROR(TRIM(INDEX($A70:$Z70,MATCH(Lists!$J$3,$A$1:$Z$1,0))&amp;""),"")</f>
        <v/>
      </c>
      <c r="AH70" s="42">
        <f>IFERROR(TRIM(INDEX($A70:$Z70,MATCH(Lists!$J$4,$A$1:$Z$1,0))&amp;""),"")</f>
        <v/>
      </c>
      <c r="AI70" s="42">
        <f>IF(AND(AF70&lt;&gt;"",UPPER(TRIM(AB70))&lt;&gt;"Y"),1,0)</f>
        <v/>
      </c>
      <c r="AJ70" s="42">
        <f>IF(AI70=1,IFERROR(VALUE(IFERROR(TRIM(INDEX($A70:$Z70,MATCH(Lists!$J$5,$A$1:$Z$1,0))&amp;""),"")),0),0)</f>
        <v/>
      </c>
      <c r="AK70" s="42">
        <f>IFERROR(TRIM(INDEX($A70:$Z70,MATCH(Lists!$J$8,$A$1:$Z$1,0))&amp;""),"")</f>
        <v/>
      </c>
      <c r="AL70" s="42">
        <f>IF(AI70=0,0,IF(AK70="",1,IF(IFERROR(INDEX(Lists!$B$2:$B$9,MATCH(AK70,Lists!$A$2:$A$9,0)),"N")="Y",1,0)))</f>
        <v/>
      </c>
      <c r="AM70" s="42">
        <f>AL70*AJ70</f>
        <v/>
      </c>
      <c r="AN70" s="42">
        <f>IF(AI70=0,0,IF(IFERROR(INDEX(Lists!$C$2:$C$9,MATCH(AK70,Lists!$A$2:$A$9,0)),"N")="Y",1,0))</f>
        <v/>
      </c>
      <c r="AO70" s="42">
        <f>AN70*AJ70</f>
        <v/>
      </c>
      <c r="AP70" s="42">
        <f>IFERROR(VALUE(IFERROR(TRIM(INDEX($A70:$Z70,MATCH(Lists!$J$9,$A$1:$Z$1,0))&amp;""),"")),0)</f>
        <v/>
      </c>
      <c r="AQ70" s="42">
        <f>IFERROR(VALUE(IFERROR(TRIM(INDEX($A70:$Z70,MATCH(Lists!$J$11,$A$1:$Z$1,0))&amp;""),"")),0)</f>
        <v/>
      </c>
      <c r="AR70" s="42">
        <f>IF(IFERROR(INDEX(Lists!$C$2:$C$9,MATCH(AK70,Lists!$A$2:$A$9,0)),"N")="Y",AP70-AQ70,0)</f>
        <v/>
      </c>
      <c r="AS70" s="42">
        <f>UPPER(IFERROR(TRIM(INDEX($A70:$Z70,MATCH(Lists!$J$10,$A$1:$Z$1,0))&amp;""),""))</f>
        <v/>
      </c>
      <c r="AT70" s="42">
        <f>IF(LEN(AS70)&gt;0,ROW(),"")</f>
        <v/>
      </c>
      <c r="AU70" s="42">
        <f>IFERROR(TRIM(INDEX($A70:$Z70,MATCH(Lists!$J$6,$A$1:$Z$1,0))&amp;""),"")</f>
        <v/>
      </c>
      <c r="AV70" s="42">
        <f>IFERROR(TRIM(INDEX($A70:$Z70,MATCH(Lists!$J$7,$A$1:$Z$1,0))&amp;""),"")</f>
        <v/>
      </c>
      <c r="AW70" s="42">
        <f>IF(AND(AL70=1,UPPER(TRIM(AC70))="Y"),1,0)</f>
        <v/>
      </c>
      <c r="AX70" s="42">
        <f>IF(AL70=1,AF70,"")</f>
        <v/>
      </c>
      <c r="AY70" s="42">
        <f>IF(AX70="","",SUMPRODUCT(($AX$2:$AX$501&lt;&gt;"")*($AX$2:$AX$501&lt;AX70))+SUMPRODUCT(($AX$2:AX70=AX70)*1))</f>
        <v/>
      </c>
    </row>
    <row r="71">
      <c r="AA71" s="41" t="n"/>
      <c r="AB71" s="21" t="n"/>
      <c r="AC71" s="21" t="n"/>
      <c r="AD71" s="21" t="n"/>
      <c r="AE71" s="41" t="n"/>
      <c r="AF71" s="42">
        <f>IFERROR(TRIM(INDEX($A71:$Z71,MATCH(Lists!$J$2,$A$1:$Z$1,0))&amp;""),"")</f>
        <v/>
      </c>
      <c r="AG71" s="42">
        <f>IFERROR(TRIM(INDEX($A71:$Z71,MATCH(Lists!$J$3,$A$1:$Z$1,0))&amp;""),"")</f>
        <v/>
      </c>
      <c r="AH71" s="42">
        <f>IFERROR(TRIM(INDEX($A71:$Z71,MATCH(Lists!$J$4,$A$1:$Z$1,0))&amp;""),"")</f>
        <v/>
      </c>
      <c r="AI71" s="42">
        <f>IF(AND(AF71&lt;&gt;"",UPPER(TRIM(AB71))&lt;&gt;"Y"),1,0)</f>
        <v/>
      </c>
      <c r="AJ71" s="42">
        <f>IF(AI71=1,IFERROR(VALUE(IFERROR(TRIM(INDEX($A71:$Z71,MATCH(Lists!$J$5,$A$1:$Z$1,0))&amp;""),"")),0),0)</f>
        <v/>
      </c>
      <c r="AK71" s="42">
        <f>IFERROR(TRIM(INDEX($A71:$Z71,MATCH(Lists!$J$8,$A$1:$Z$1,0))&amp;""),"")</f>
        <v/>
      </c>
      <c r="AL71" s="42">
        <f>IF(AI71=0,0,IF(AK71="",1,IF(IFERROR(INDEX(Lists!$B$2:$B$9,MATCH(AK71,Lists!$A$2:$A$9,0)),"N")="Y",1,0)))</f>
        <v/>
      </c>
      <c r="AM71" s="42">
        <f>AL71*AJ71</f>
        <v/>
      </c>
      <c r="AN71" s="42">
        <f>IF(AI71=0,0,IF(IFERROR(INDEX(Lists!$C$2:$C$9,MATCH(AK71,Lists!$A$2:$A$9,0)),"N")="Y",1,0))</f>
        <v/>
      </c>
      <c r="AO71" s="42">
        <f>AN71*AJ71</f>
        <v/>
      </c>
      <c r="AP71" s="42">
        <f>IFERROR(VALUE(IFERROR(TRIM(INDEX($A71:$Z71,MATCH(Lists!$J$9,$A$1:$Z$1,0))&amp;""),"")),0)</f>
        <v/>
      </c>
      <c r="AQ71" s="42">
        <f>IFERROR(VALUE(IFERROR(TRIM(INDEX($A71:$Z71,MATCH(Lists!$J$11,$A$1:$Z$1,0))&amp;""),"")),0)</f>
        <v/>
      </c>
      <c r="AR71" s="42">
        <f>IF(IFERROR(INDEX(Lists!$C$2:$C$9,MATCH(AK71,Lists!$A$2:$A$9,0)),"N")="Y",AP71-AQ71,0)</f>
        <v/>
      </c>
      <c r="AS71" s="42">
        <f>UPPER(IFERROR(TRIM(INDEX($A71:$Z71,MATCH(Lists!$J$10,$A$1:$Z$1,0))&amp;""),""))</f>
        <v/>
      </c>
      <c r="AT71" s="42">
        <f>IF(LEN(AS71)&gt;0,ROW(),"")</f>
        <v/>
      </c>
      <c r="AU71" s="42">
        <f>IFERROR(TRIM(INDEX($A71:$Z71,MATCH(Lists!$J$6,$A$1:$Z$1,0))&amp;""),"")</f>
        <v/>
      </c>
      <c r="AV71" s="42">
        <f>IFERROR(TRIM(INDEX($A71:$Z71,MATCH(Lists!$J$7,$A$1:$Z$1,0))&amp;""),"")</f>
        <v/>
      </c>
      <c r="AW71" s="42">
        <f>IF(AND(AL71=1,UPPER(TRIM(AC71))="Y"),1,0)</f>
        <v/>
      </c>
      <c r="AX71" s="42">
        <f>IF(AL71=1,AF71,"")</f>
        <v/>
      </c>
      <c r="AY71" s="42">
        <f>IF(AX71="","",SUMPRODUCT(($AX$2:$AX$501&lt;&gt;"")*($AX$2:$AX$501&lt;AX71))+SUMPRODUCT(($AX$2:AX71=AX71)*1))</f>
        <v/>
      </c>
    </row>
    <row r="72">
      <c r="AA72" s="41" t="n"/>
      <c r="AB72" s="21" t="n"/>
      <c r="AC72" s="21" t="n"/>
      <c r="AD72" s="21" t="n"/>
      <c r="AE72" s="41" t="n"/>
      <c r="AF72" s="42">
        <f>IFERROR(TRIM(INDEX($A72:$Z72,MATCH(Lists!$J$2,$A$1:$Z$1,0))&amp;""),"")</f>
        <v/>
      </c>
      <c r="AG72" s="42">
        <f>IFERROR(TRIM(INDEX($A72:$Z72,MATCH(Lists!$J$3,$A$1:$Z$1,0))&amp;""),"")</f>
        <v/>
      </c>
      <c r="AH72" s="42">
        <f>IFERROR(TRIM(INDEX($A72:$Z72,MATCH(Lists!$J$4,$A$1:$Z$1,0))&amp;""),"")</f>
        <v/>
      </c>
      <c r="AI72" s="42">
        <f>IF(AND(AF72&lt;&gt;"",UPPER(TRIM(AB72))&lt;&gt;"Y"),1,0)</f>
        <v/>
      </c>
      <c r="AJ72" s="42">
        <f>IF(AI72=1,IFERROR(VALUE(IFERROR(TRIM(INDEX($A72:$Z72,MATCH(Lists!$J$5,$A$1:$Z$1,0))&amp;""),"")),0),0)</f>
        <v/>
      </c>
      <c r="AK72" s="42">
        <f>IFERROR(TRIM(INDEX($A72:$Z72,MATCH(Lists!$J$8,$A$1:$Z$1,0))&amp;""),"")</f>
        <v/>
      </c>
      <c r="AL72" s="42">
        <f>IF(AI72=0,0,IF(AK72="",1,IF(IFERROR(INDEX(Lists!$B$2:$B$9,MATCH(AK72,Lists!$A$2:$A$9,0)),"N")="Y",1,0)))</f>
        <v/>
      </c>
      <c r="AM72" s="42">
        <f>AL72*AJ72</f>
        <v/>
      </c>
      <c r="AN72" s="42">
        <f>IF(AI72=0,0,IF(IFERROR(INDEX(Lists!$C$2:$C$9,MATCH(AK72,Lists!$A$2:$A$9,0)),"N")="Y",1,0))</f>
        <v/>
      </c>
      <c r="AO72" s="42">
        <f>AN72*AJ72</f>
        <v/>
      </c>
      <c r="AP72" s="42">
        <f>IFERROR(VALUE(IFERROR(TRIM(INDEX($A72:$Z72,MATCH(Lists!$J$9,$A$1:$Z$1,0))&amp;""),"")),0)</f>
        <v/>
      </c>
      <c r="AQ72" s="42">
        <f>IFERROR(VALUE(IFERROR(TRIM(INDEX($A72:$Z72,MATCH(Lists!$J$11,$A$1:$Z$1,0))&amp;""),"")),0)</f>
        <v/>
      </c>
      <c r="AR72" s="42">
        <f>IF(IFERROR(INDEX(Lists!$C$2:$C$9,MATCH(AK72,Lists!$A$2:$A$9,0)),"N")="Y",AP72-AQ72,0)</f>
        <v/>
      </c>
      <c r="AS72" s="42">
        <f>UPPER(IFERROR(TRIM(INDEX($A72:$Z72,MATCH(Lists!$J$10,$A$1:$Z$1,0))&amp;""),""))</f>
        <v/>
      </c>
      <c r="AT72" s="42">
        <f>IF(LEN(AS72)&gt;0,ROW(),"")</f>
        <v/>
      </c>
      <c r="AU72" s="42">
        <f>IFERROR(TRIM(INDEX($A72:$Z72,MATCH(Lists!$J$6,$A$1:$Z$1,0))&amp;""),"")</f>
        <v/>
      </c>
      <c r="AV72" s="42">
        <f>IFERROR(TRIM(INDEX($A72:$Z72,MATCH(Lists!$J$7,$A$1:$Z$1,0))&amp;""),"")</f>
        <v/>
      </c>
      <c r="AW72" s="42">
        <f>IF(AND(AL72=1,UPPER(TRIM(AC72))="Y"),1,0)</f>
        <v/>
      </c>
      <c r="AX72" s="42">
        <f>IF(AL72=1,AF72,"")</f>
        <v/>
      </c>
      <c r="AY72" s="42">
        <f>IF(AX72="","",SUMPRODUCT(($AX$2:$AX$501&lt;&gt;"")*($AX$2:$AX$501&lt;AX72))+SUMPRODUCT(($AX$2:AX72=AX72)*1))</f>
        <v/>
      </c>
    </row>
    <row r="73">
      <c r="AA73" s="41" t="n"/>
      <c r="AB73" s="21" t="n"/>
      <c r="AC73" s="21" t="n"/>
      <c r="AD73" s="21" t="n"/>
      <c r="AE73" s="41" t="n"/>
      <c r="AF73" s="42">
        <f>IFERROR(TRIM(INDEX($A73:$Z73,MATCH(Lists!$J$2,$A$1:$Z$1,0))&amp;""),"")</f>
        <v/>
      </c>
      <c r="AG73" s="42">
        <f>IFERROR(TRIM(INDEX($A73:$Z73,MATCH(Lists!$J$3,$A$1:$Z$1,0))&amp;""),"")</f>
        <v/>
      </c>
      <c r="AH73" s="42">
        <f>IFERROR(TRIM(INDEX($A73:$Z73,MATCH(Lists!$J$4,$A$1:$Z$1,0))&amp;""),"")</f>
        <v/>
      </c>
      <c r="AI73" s="42">
        <f>IF(AND(AF73&lt;&gt;"",UPPER(TRIM(AB73))&lt;&gt;"Y"),1,0)</f>
        <v/>
      </c>
      <c r="AJ73" s="42">
        <f>IF(AI73=1,IFERROR(VALUE(IFERROR(TRIM(INDEX($A73:$Z73,MATCH(Lists!$J$5,$A$1:$Z$1,0))&amp;""),"")),0),0)</f>
        <v/>
      </c>
      <c r="AK73" s="42">
        <f>IFERROR(TRIM(INDEX($A73:$Z73,MATCH(Lists!$J$8,$A$1:$Z$1,0))&amp;""),"")</f>
        <v/>
      </c>
      <c r="AL73" s="42">
        <f>IF(AI73=0,0,IF(AK73="",1,IF(IFERROR(INDEX(Lists!$B$2:$B$9,MATCH(AK73,Lists!$A$2:$A$9,0)),"N")="Y",1,0)))</f>
        <v/>
      </c>
      <c r="AM73" s="42">
        <f>AL73*AJ73</f>
        <v/>
      </c>
      <c r="AN73" s="42">
        <f>IF(AI73=0,0,IF(IFERROR(INDEX(Lists!$C$2:$C$9,MATCH(AK73,Lists!$A$2:$A$9,0)),"N")="Y",1,0))</f>
        <v/>
      </c>
      <c r="AO73" s="42">
        <f>AN73*AJ73</f>
        <v/>
      </c>
      <c r="AP73" s="42">
        <f>IFERROR(VALUE(IFERROR(TRIM(INDEX($A73:$Z73,MATCH(Lists!$J$9,$A$1:$Z$1,0))&amp;""),"")),0)</f>
        <v/>
      </c>
      <c r="AQ73" s="42">
        <f>IFERROR(VALUE(IFERROR(TRIM(INDEX($A73:$Z73,MATCH(Lists!$J$11,$A$1:$Z$1,0))&amp;""),"")),0)</f>
        <v/>
      </c>
      <c r="AR73" s="42">
        <f>IF(IFERROR(INDEX(Lists!$C$2:$C$9,MATCH(AK73,Lists!$A$2:$A$9,0)),"N")="Y",AP73-AQ73,0)</f>
        <v/>
      </c>
      <c r="AS73" s="42">
        <f>UPPER(IFERROR(TRIM(INDEX($A73:$Z73,MATCH(Lists!$J$10,$A$1:$Z$1,0))&amp;""),""))</f>
        <v/>
      </c>
      <c r="AT73" s="42">
        <f>IF(LEN(AS73)&gt;0,ROW(),"")</f>
        <v/>
      </c>
      <c r="AU73" s="42">
        <f>IFERROR(TRIM(INDEX($A73:$Z73,MATCH(Lists!$J$6,$A$1:$Z$1,0))&amp;""),"")</f>
        <v/>
      </c>
      <c r="AV73" s="42">
        <f>IFERROR(TRIM(INDEX($A73:$Z73,MATCH(Lists!$J$7,$A$1:$Z$1,0))&amp;""),"")</f>
        <v/>
      </c>
      <c r="AW73" s="42">
        <f>IF(AND(AL73=1,UPPER(TRIM(AC73))="Y"),1,0)</f>
        <v/>
      </c>
      <c r="AX73" s="42">
        <f>IF(AL73=1,AF73,"")</f>
        <v/>
      </c>
      <c r="AY73" s="42">
        <f>IF(AX73="","",SUMPRODUCT(($AX$2:$AX$501&lt;&gt;"")*($AX$2:$AX$501&lt;AX73))+SUMPRODUCT(($AX$2:AX73=AX73)*1))</f>
        <v/>
      </c>
    </row>
    <row r="74">
      <c r="AA74" s="41" t="n"/>
      <c r="AB74" s="21" t="n"/>
      <c r="AC74" s="21" t="n"/>
      <c r="AD74" s="21" t="n"/>
      <c r="AE74" s="41" t="n"/>
      <c r="AF74" s="42">
        <f>IFERROR(TRIM(INDEX($A74:$Z74,MATCH(Lists!$J$2,$A$1:$Z$1,0))&amp;""),"")</f>
        <v/>
      </c>
      <c r="AG74" s="42">
        <f>IFERROR(TRIM(INDEX($A74:$Z74,MATCH(Lists!$J$3,$A$1:$Z$1,0))&amp;""),"")</f>
        <v/>
      </c>
      <c r="AH74" s="42">
        <f>IFERROR(TRIM(INDEX($A74:$Z74,MATCH(Lists!$J$4,$A$1:$Z$1,0))&amp;""),"")</f>
        <v/>
      </c>
      <c r="AI74" s="42">
        <f>IF(AND(AF74&lt;&gt;"",UPPER(TRIM(AB74))&lt;&gt;"Y"),1,0)</f>
        <v/>
      </c>
      <c r="AJ74" s="42">
        <f>IF(AI74=1,IFERROR(VALUE(IFERROR(TRIM(INDEX($A74:$Z74,MATCH(Lists!$J$5,$A$1:$Z$1,0))&amp;""),"")),0),0)</f>
        <v/>
      </c>
      <c r="AK74" s="42">
        <f>IFERROR(TRIM(INDEX($A74:$Z74,MATCH(Lists!$J$8,$A$1:$Z$1,0))&amp;""),"")</f>
        <v/>
      </c>
      <c r="AL74" s="42">
        <f>IF(AI74=0,0,IF(AK74="",1,IF(IFERROR(INDEX(Lists!$B$2:$B$9,MATCH(AK74,Lists!$A$2:$A$9,0)),"N")="Y",1,0)))</f>
        <v/>
      </c>
      <c r="AM74" s="42">
        <f>AL74*AJ74</f>
        <v/>
      </c>
      <c r="AN74" s="42">
        <f>IF(AI74=0,0,IF(IFERROR(INDEX(Lists!$C$2:$C$9,MATCH(AK74,Lists!$A$2:$A$9,0)),"N")="Y",1,0))</f>
        <v/>
      </c>
      <c r="AO74" s="42">
        <f>AN74*AJ74</f>
        <v/>
      </c>
      <c r="AP74" s="42">
        <f>IFERROR(VALUE(IFERROR(TRIM(INDEX($A74:$Z74,MATCH(Lists!$J$9,$A$1:$Z$1,0))&amp;""),"")),0)</f>
        <v/>
      </c>
      <c r="AQ74" s="42">
        <f>IFERROR(VALUE(IFERROR(TRIM(INDEX($A74:$Z74,MATCH(Lists!$J$11,$A$1:$Z$1,0))&amp;""),"")),0)</f>
        <v/>
      </c>
      <c r="AR74" s="42">
        <f>IF(IFERROR(INDEX(Lists!$C$2:$C$9,MATCH(AK74,Lists!$A$2:$A$9,0)),"N")="Y",AP74-AQ74,0)</f>
        <v/>
      </c>
      <c r="AS74" s="42">
        <f>UPPER(IFERROR(TRIM(INDEX($A74:$Z74,MATCH(Lists!$J$10,$A$1:$Z$1,0))&amp;""),""))</f>
        <v/>
      </c>
      <c r="AT74" s="42">
        <f>IF(LEN(AS74)&gt;0,ROW(),"")</f>
        <v/>
      </c>
      <c r="AU74" s="42">
        <f>IFERROR(TRIM(INDEX($A74:$Z74,MATCH(Lists!$J$6,$A$1:$Z$1,0))&amp;""),"")</f>
        <v/>
      </c>
      <c r="AV74" s="42">
        <f>IFERROR(TRIM(INDEX($A74:$Z74,MATCH(Lists!$J$7,$A$1:$Z$1,0))&amp;""),"")</f>
        <v/>
      </c>
      <c r="AW74" s="42">
        <f>IF(AND(AL74=1,UPPER(TRIM(AC74))="Y"),1,0)</f>
        <v/>
      </c>
      <c r="AX74" s="42">
        <f>IF(AL74=1,AF74,"")</f>
        <v/>
      </c>
      <c r="AY74" s="42">
        <f>IF(AX74="","",SUMPRODUCT(($AX$2:$AX$501&lt;&gt;"")*($AX$2:$AX$501&lt;AX74))+SUMPRODUCT(($AX$2:AX74=AX74)*1))</f>
        <v/>
      </c>
    </row>
    <row r="75">
      <c r="AA75" s="41" t="n"/>
      <c r="AB75" s="21" t="n"/>
      <c r="AC75" s="21" t="n"/>
      <c r="AD75" s="21" t="n"/>
      <c r="AE75" s="41" t="n"/>
      <c r="AF75" s="42">
        <f>IFERROR(TRIM(INDEX($A75:$Z75,MATCH(Lists!$J$2,$A$1:$Z$1,0))&amp;""),"")</f>
        <v/>
      </c>
      <c r="AG75" s="42">
        <f>IFERROR(TRIM(INDEX($A75:$Z75,MATCH(Lists!$J$3,$A$1:$Z$1,0))&amp;""),"")</f>
        <v/>
      </c>
      <c r="AH75" s="42">
        <f>IFERROR(TRIM(INDEX($A75:$Z75,MATCH(Lists!$J$4,$A$1:$Z$1,0))&amp;""),"")</f>
        <v/>
      </c>
      <c r="AI75" s="42">
        <f>IF(AND(AF75&lt;&gt;"",UPPER(TRIM(AB75))&lt;&gt;"Y"),1,0)</f>
        <v/>
      </c>
      <c r="AJ75" s="42">
        <f>IF(AI75=1,IFERROR(VALUE(IFERROR(TRIM(INDEX($A75:$Z75,MATCH(Lists!$J$5,$A$1:$Z$1,0))&amp;""),"")),0),0)</f>
        <v/>
      </c>
      <c r="AK75" s="42">
        <f>IFERROR(TRIM(INDEX($A75:$Z75,MATCH(Lists!$J$8,$A$1:$Z$1,0))&amp;""),"")</f>
        <v/>
      </c>
      <c r="AL75" s="42">
        <f>IF(AI75=0,0,IF(AK75="",1,IF(IFERROR(INDEX(Lists!$B$2:$B$9,MATCH(AK75,Lists!$A$2:$A$9,0)),"N")="Y",1,0)))</f>
        <v/>
      </c>
      <c r="AM75" s="42">
        <f>AL75*AJ75</f>
        <v/>
      </c>
      <c r="AN75" s="42">
        <f>IF(AI75=0,0,IF(IFERROR(INDEX(Lists!$C$2:$C$9,MATCH(AK75,Lists!$A$2:$A$9,0)),"N")="Y",1,0))</f>
        <v/>
      </c>
      <c r="AO75" s="42">
        <f>AN75*AJ75</f>
        <v/>
      </c>
      <c r="AP75" s="42">
        <f>IFERROR(VALUE(IFERROR(TRIM(INDEX($A75:$Z75,MATCH(Lists!$J$9,$A$1:$Z$1,0))&amp;""),"")),0)</f>
        <v/>
      </c>
      <c r="AQ75" s="42">
        <f>IFERROR(VALUE(IFERROR(TRIM(INDEX($A75:$Z75,MATCH(Lists!$J$11,$A$1:$Z$1,0))&amp;""),"")),0)</f>
        <v/>
      </c>
      <c r="AR75" s="42">
        <f>IF(IFERROR(INDEX(Lists!$C$2:$C$9,MATCH(AK75,Lists!$A$2:$A$9,0)),"N")="Y",AP75-AQ75,0)</f>
        <v/>
      </c>
      <c r="AS75" s="42">
        <f>UPPER(IFERROR(TRIM(INDEX($A75:$Z75,MATCH(Lists!$J$10,$A$1:$Z$1,0))&amp;""),""))</f>
        <v/>
      </c>
      <c r="AT75" s="42">
        <f>IF(LEN(AS75)&gt;0,ROW(),"")</f>
        <v/>
      </c>
      <c r="AU75" s="42">
        <f>IFERROR(TRIM(INDEX($A75:$Z75,MATCH(Lists!$J$6,$A$1:$Z$1,0))&amp;""),"")</f>
        <v/>
      </c>
      <c r="AV75" s="42">
        <f>IFERROR(TRIM(INDEX($A75:$Z75,MATCH(Lists!$J$7,$A$1:$Z$1,0))&amp;""),"")</f>
        <v/>
      </c>
      <c r="AW75" s="42">
        <f>IF(AND(AL75=1,UPPER(TRIM(AC75))="Y"),1,0)</f>
        <v/>
      </c>
      <c r="AX75" s="42">
        <f>IF(AL75=1,AF75,"")</f>
        <v/>
      </c>
      <c r="AY75" s="42">
        <f>IF(AX75="","",SUMPRODUCT(($AX$2:$AX$501&lt;&gt;"")*($AX$2:$AX$501&lt;AX75))+SUMPRODUCT(($AX$2:AX75=AX75)*1))</f>
        <v/>
      </c>
    </row>
    <row r="76">
      <c r="AA76" s="41" t="n"/>
      <c r="AB76" s="21" t="n"/>
      <c r="AC76" s="21" t="n"/>
      <c r="AD76" s="21" t="n"/>
      <c r="AE76" s="41" t="n"/>
      <c r="AF76" s="42">
        <f>IFERROR(TRIM(INDEX($A76:$Z76,MATCH(Lists!$J$2,$A$1:$Z$1,0))&amp;""),"")</f>
        <v/>
      </c>
      <c r="AG76" s="42">
        <f>IFERROR(TRIM(INDEX($A76:$Z76,MATCH(Lists!$J$3,$A$1:$Z$1,0))&amp;""),"")</f>
        <v/>
      </c>
      <c r="AH76" s="42">
        <f>IFERROR(TRIM(INDEX($A76:$Z76,MATCH(Lists!$J$4,$A$1:$Z$1,0))&amp;""),"")</f>
        <v/>
      </c>
      <c r="AI76" s="42">
        <f>IF(AND(AF76&lt;&gt;"",UPPER(TRIM(AB76))&lt;&gt;"Y"),1,0)</f>
        <v/>
      </c>
      <c r="AJ76" s="42">
        <f>IF(AI76=1,IFERROR(VALUE(IFERROR(TRIM(INDEX($A76:$Z76,MATCH(Lists!$J$5,$A$1:$Z$1,0))&amp;""),"")),0),0)</f>
        <v/>
      </c>
      <c r="AK76" s="42">
        <f>IFERROR(TRIM(INDEX($A76:$Z76,MATCH(Lists!$J$8,$A$1:$Z$1,0))&amp;""),"")</f>
        <v/>
      </c>
      <c r="AL76" s="42">
        <f>IF(AI76=0,0,IF(AK76="",1,IF(IFERROR(INDEX(Lists!$B$2:$B$9,MATCH(AK76,Lists!$A$2:$A$9,0)),"N")="Y",1,0)))</f>
        <v/>
      </c>
      <c r="AM76" s="42">
        <f>AL76*AJ76</f>
        <v/>
      </c>
      <c r="AN76" s="42">
        <f>IF(AI76=0,0,IF(IFERROR(INDEX(Lists!$C$2:$C$9,MATCH(AK76,Lists!$A$2:$A$9,0)),"N")="Y",1,0))</f>
        <v/>
      </c>
      <c r="AO76" s="42">
        <f>AN76*AJ76</f>
        <v/>
      </c>
      <c r="AP76" s="42">
        <f>IFERROR(VALUE(IFERROR(TRIM(INDEX($A76:$Z76,MATCH(Lists!$J$9,$A$1:$Z$1,0))&amp;""),"")),0)</f>
        <v/>
      </c>
      <c r="AQ76" s="42">
        <f>IFERROR(VALUE(IFERROR(TRIM(INDEX($A76:$Z76,MATCH(Lists!$J$11,$A$1:$Z$1,0))&amp;""),"")),0)</f>
        <v/>
      </c>
      <c r="AR76" s="42">
        <f>IF(IFERROR(INDEX(Lists!$C$2:$C$9,MATCH(AK76,Lists!$A$2:$A$9,0)),"N")="Y",AP76-AQ76,0)</f>
        <v/>
      </c>
      <c r="AS76" s="42">
        <f>UPPER(IFERROR(TRIM(INDEX($A76:$Z76,MATCH(Lists!$J$10,$A$1:$Z$1,0))&amp;""),""))</f>
        <v/>
      </c>
      <c r="AT76" s="42">
        <f>IF(LEN(AS76)&gt;0,ROW(),"")</f>
        <v/>
      </c>
      <c r="AU76" s="42">
        <f>IFERROR(TRIM(INDEX($A76:$Z76,MATCH(Lists!$J$6,$A$1:$Z$1,0))&amp;""),"")</f>
        <v/>
      </c>
      <c r="AV76" s="42">
        <f>IFERROR(TRIM(INDEX($A76:$Z76,MATCH(Lists!$J$7,$A$1:$Z$1,0))&amp;""),"")</f>
        <v/>
      </c>
      <c r="AW76" s="42">
        <f>IF(AND(AL76=1,UPPER(TRIM(AC76))="Y"),1,0)</f>
        <v/>
      </c>
      <c r="AX76" s="42">
        <f>IF(AL76=1,AF76,"")</f>
        <v/>
      </c>
      <c r="AY76" s="42">
        <f>IF(AX76="","",SUMPRODUCT(($AX$2:$AX$501&lt;&gt;"")*($AX$2:$AX$501&lt;AX76))+SUMPRODUCT(($AX$2:AX76=AX76)*1))</f>
        <v/>
      </c>
    </row>
    <row r="77">
      <c r="AA77" s="41" t="n"/>
      <c r="AB77" s="21" t="n"/>
      <c r="AC77" s="21" t="n"/>
      <c r="AD77" s="21" t="n"/>
      <c r="AE77" s="41" t="n"/>
      <c r="AF77" s="42">
        <f>IFERROR(TRIM(INDEX($A77:$Z77,MATCH(Lists!$J$2,$A$1:$Z$1,0))&amp;""),"")</f>
        <v/>
      </c>
      <c r="AG77" s="42">
        <f>IFERROR(TRIM(INDEX($A77:$Z77,MATCH(Lists!$J$3,$A$1:$Z$1,0))&amp;""),"")</f>
        <v/>
      </c>
      <c r="AH77" s="42">
        <f>IFERROR(TRIM(INDEX($A77:$Z77,MATCH(Lists!$J$4,$A$1:$Z$1,0))&amp;""),"")</f>
        <v/>
      </c>
      <c r="AI77" s="42">
        <f>IF(AND(AF77&lt;&gt;"",UPPER(TRIM(AB77))&lt;&gt;"Y"),1,0)</f>
        <v/>
      </c>
      <c r="AJ77" s="42">
        <f>IF(AI77=1,IFERROR(VALUE(IFERROR(TRIM(INDEX($A77:$Z77,MATCH(Lists!$J$5,$A$1:$Z$1,0))&amp;""),"")),0),0)</f>
        <v/>
      </c>
      <c r="AK77" s="42">
        <f>IFERROR(TRIM(INDEX($A77:$Z77,MATCH(Lists!$J$8,$A$1:$Z$1,0))&amp;""),"")</f>
        <v/>
      </c>
      <c r="AL77" s="42">
        <f>IF(AI77=0,0,IF(AK77="",1,IF(IFERROR(INDEX(Lists!$B$2:$B$9,MATCH(AK77,Lists!$A$2:$A$9,0)),"N")="Y",1,0)))</f>
        <v/>
      </c>
      <c r="AM77" s="42">
        <f>AL77*AJ77</f>
        <v/>
      </c>
      <c r="AN77" s="42">
        <f>IF(AI77=0,0,IF(IFERROR(INDEX(Lists!$C$2:$C$9,MATCH(AK77,Lists!$A$2:$A$9,0)),"N")="Y",1,0))</f>
        <v/>
      </c>
      <c r="AO77" s="42">
        <f>AN77*AJ77</f>
        <v/>
      </c>
      <c r="AP77" s="42">
        <f>IFERROR(VALUE(IFERROR(TRIM(INDEX($A77:$Z77,MATCH(Lists!$J$9,$A$1:$Z$1,0))&amp;""),"")),0)</f>
        <v/>
      </c>
      <c r="AQ77" s="42">
        <f>IFERROR(VALUE(IFERROR(TRIM(INDEX($A77:$Z77,MATCH(Lists!$J$11,$A$1:$Z$1,0))&amp;""),"")),0)</f>
        <v/>
      </c>
      <c r="AR77" s="42">
        <f>IF(IFERROR(INDEX(Lists!$C$2:$C$9,MATCH(AK77,Lists!$A$2:$A$9,0)),"N")="Y",AP77-AQ77,0)</f>
        <v/>
      </c>
      <c r="AS77" s="42">
        <f>UPPER(IFERROR(TRIM(INDEX($A77:$Z77,MATCH(Lists!$J$10,$A$1:$Z$1,0))&amp;""),""))</f>
        <v/>
      </c>
      <c r="AT77" s="42">
        <f>IF(LEN(AS77)&gt;0,ROW(),"")</f>
        <v/>
      </c>
      <c r="AU77" s="42">
        <f>IFERROR(TRIM(INDEX($A77:$Z77,MATCH(Lists!$J$6,$A$1:$Z$1,0))&amp;""),"")</f>
        <v/>
      </c>
      <c r="AV77" s="42">
        <f>IFERROR(TRIM(INDEX($A77:$Z77,MATCH(Lists!$J$7,$A$1:$Z$1,0))&amp;""),"")</f>
        <v/>
      </c>
      <c r="AW77" s="42">
        <f>IF(AND(AL77=1,UPPER(TRIM(AC77))="Y"),1,0)</f>
        <v/>
      </c>
      <c r="AX77" s="42">
        <f>IF(AL77=1,AF77,"")</f>
        <v/>
      </c>
      <c r="AY77" s="42">
        <f>IF(AX77="","",SUMPRODUCT(($AX$2:$AX$501&lt;&gt;"")*($AX$2:$AX$501&lt;AX77))+SUMPRODUCT(($AX$2:AX77=AX77)*1))</f>
        <v/>
      </c>
    </row>
    <row r="78">
      <c r="AA78" s="41" t="n"/>
      <c r="AB78" s="21" t="n"/>
      <c r="AC78" s="21" t="n"/>
      <c r="AD78" s="21" t="n"/>
      <c r="AE78" s="41" t="n"/>
      <c r="AF78" s="42">
        <f>IFERROR(TRIM(INDEX($A78:$Z78,MATCH(Lists!$J$2,$A$1:$Z$1,0))&amp;""),"")</f>
        <v/>
      </c>
      <c r="AG78" s="42">
        <f>IFERROR(TRIM(INDEX($A78:$Z78,MATCH(Lists!$J$3,$A$1:$Z$1,0))&amp;""),"")</f>
        <v/>
      </c>
      <c r="AH78" s="42">
        <f>IFERROR(TRIM(INDEX($A78:$Z78,MATCH(Lists!$J$4,$A$1:$Z$1,0))&amp;""),"")</f>
        <v/>
      </c>
      <c r="AI78" s="42">
        <f>IF(AND(AF78&lt;&gt;"",UPPER(TRIM(AB78))&lt;&gt;"Y"),1,0)</f>
        <v/>
      </c>
      <c r="AJ78" s="42">
        <f>IF(AI78=1,IFERROR(VALUE(IFERROR(TRIM(INDEX($A78:$Z78,MATCH(Lists!$J$5,$A$1:$Z$1,0))&amp;""),"")),0),0)</f>
        <v/>
      </c>
      <c r="AK78" s="42">
        <f>IFERROR(TRIM(INDEX($A78:$Z78,MATCH(Lists!$J$8,$A$1:$Z$1,0))&amp;""),"")</f>
        <v/>
      </c>
      <c r="AL78" s="42">
        <f>IF(AI78=0,0,IF(AK78="",1,IF(IFERROR(INDEX(Lists!$B$2:$B$9,MATCH(AK78,Lists!$A$2:$A$9,0)),"N")="Y",1,0)))</f>
        <v/>
      </c>
      <c r="AM78" s="42">
        <f>AL78*AJ78</f>
        <v/>
      </c>
      <c r="AN78" s="42">
        <f>IF(AI78=0,0,IF(IFERROR(INDEX(Lists!$C$2:$C$9,MATCH(AK78,Lists!$A$2:$A$9,0)),"N")="Y",1,0))</f>
        <v/>
      </c>
      <c r="AO78" s="42">
        <f>AN78*AJ78</f>
        <v/>
      </c>
      <c r="AP78" s="42">
        <f>IFERROR(VALUE(IFERROR(TRIM(INDEX($A78:$Z78,MATCH(Lists!$J$9,$A$1:$Z$1,0))&amp;""),"")),0)</f>
        <v/>
      </c>
      <c r="AQ78" s="42">
        <f>IFERROR(VALUE(IFERROR(TRIM(INDEX($A78:$Z78,MATCH(Lists!$J$11,$A$1:$Z$1,0))&amp;""),"")),0)</f>
        <v/>
      </c>
      <c r="AR78" s="42">
        <f>IF(IFERROR(INDEX(Lists!$C$2:$C$9,MATCH(AK78,Lists!$A$2:$A$9,0)),"N")="Y",AP78-AQ78,0)</f>
        <v/>
      </c>
      <c r="AS78" s="42">
        <f>UPPER(IFERROR(TRIM(INDEX($A78:$Z78,MATCH(Lists!$J$10,$A$1:$Z$1,0))&amp;""),""))</f>
        <v/>
      </c>
      <c r="AT78" s="42">
        <f>IF(LEN(AS78)&gt;0,ROW(),"")</f>
        <v/>
      </c>
      <c r="AU78" s="42">
        <f>IFERROR(TRIM(INDEX($A78:$Z78,MATCH(Lists!$J$6,$A$1:$Z$1,0))&amp;""),"")</f>
        <v/>
      </c>
      <c r="AV78" s="42">
        <f>IFERROR(TRIM(INDEX($A78:$Z78,MATCH(Lists!$J$7,$A$1:$Z$1,0))&amp;""),"")</f>
        <v/>
      </c>
      <c r="AW78" s="42">
        <f>IF(AND(AL78=1,UPPER(TRIM(AC78))="Y"),1,0)</f>
        <v/>
      </c>
      <c r="AX78" s="42">
        <f>IF(AL78=1,AF78,"")</f>
        <v/>
      </c>
      <c r="AY78" s="42">
        <f>IF(AX78="","",SUMPRODUCT(($AX$2:$AX$501&lt;&gt;"")*($AX$2:$AX$501&lt;AX78))+SUMPRODUCT(($AX$2:AX78=AX78)*1))</f>
        <v/>
      </c>
    </row>
    <row r="79">
      <c r="AA79" s="41" t="n"/>
      <c r="AB79" s="21" t="n"/>
      <c r="AC79" s="21" t="n"/>
      <c r="AD79" s="21" t="n"/>
      <c r="AE79" s="41" t="n"/>
      <c r="AF79" s="42">
        <f>IFERROR(TRIM(INDEX($A79:$Z79,MATCH(Lists!$J$2,$A$1:$Z$1,0))&amp;""),"")</f>
        <v/>
      </c>
      <c r="AG79" s="42">
        <f>IFERROR(TRIM(INDEX($A79:$Z79,MATCH(Lists!$J$3,$A$1:$Z$1,0))&amp;""),"")</f>
        <v/>
      </c>
      <c r="AH79" s="42">
        <f>IFERROR(TRIM(INDEX($A79:$Z79,MATCH(Lists!$J$4,$A$1:$Z$1,0))&amp;""),"")</f>
        <v/>
      </c>
      <c r="AI79" s="42">
        <f>IF(AND(AF79&lt;&gt;"",UPPER(TRIM(AB79))&lt;&gt;"Y"),1,0)</f>
        <v/>
      </c>
      <c r="AJ79" s="42">
        <f>IF(AI79=1,IFERROR(VALUE(IFERROR(TRIM(INDEX($A79:$Z79,MATCH(Lists!$J$5,$A$1:$Z$1,0))&amp;""),"")),0),0)</f>
        <v/>
      </c>
      <c r="AK79" s="42">
        <f>IFERROR(TRIM(INDEX($A79:$Z79,MATCH(Lists!$J$8,$A$1:$Z$1,0))&amp;""),"")</f>
        <v/>
      </c>
      <c r="AL79" s="42">
        <f>IF(AI79=0,0,IF(AK79="",1,IF(IFERROR(INDEX(Lists!$B$2:$B$9,MATCH(AK79,Lists!$A$2:$A$9,0)),"N")="Y",1,0)))</f>
        <v/>
      </c>
      <c r="AM79" s="42">
        <f>AL79*AJ79</f>
        <v/>
      </c>
      <c r="AN79" s="42">
        <f>IF(AI79=0,0,IF(IFERROR(INDEX(Lists!$C$2:$C$9,MATCH(AK79,Lists!$A$2:$A$9,0)),"N")="Y",1,0))</f>
        <v/>
      </c>
      <c r="AO79" s="42">
        <f>AN79*AJ79</f>
        <v/>
      </c>
      <c r="AP79" s="42">
        <f>IFERROR(VALUE(IFERROR(TRIM(INDEX($A79:$Z79,MATCH(Lists!$J$9,$A$1:$Z$1,0))&amp;""),"")),0)</f>
        <v/>
      </c>
      <c r="AQ79" s="42">
        <f>IFERROR(VALUE(IFERROR(TRIM(INDEX($A79:$Z79,MATCH(Lists!$J$11,$A$1:$Z$1,0))&amp;""),"")),0)</f>
        <v/>
      </c>
      <c r="AR79" s="42">
        <f>IF(IFERROR(INDEX(Lists!$C$2:$C$9,MATCH(AK79,Lists!$A$2:$A$9,0)),"N")="Y",AP79-AQ79,0)</f>
        <v/>
      </c>
      <c r="AS79" s="42">
        <f>UPPER(IFERROR(TRIM(INDEX($A79:$Z79,MATCH(Lists!$J$10,$A$1:$Z$1,0))&amp;""),""))</f>
        <v/>
      </c>
      <c r="AT79" s="42">
        <f>IF(LEN(AS79)&gt;0,ROW(),"")</f>
        <v/>
      </c>
      <c r="AU79" s="42">
        <f>IFERROR(TRIM(INDEX($A79:$Z79,MATCH(Lists!$J$6,$A$1:$Z$1,0))&amp;""),"")</f>
        <v/>
      </c>
      <c r="AV79" s="42">
        <f>IFERROR(TRIM(INDEX($A79:$Z79,MATCH(Lists!$J$7,$A$1:$Z$1,0))&amp;""),"")</f>
        <v/>
      </c>
      <c r="AW79" s="42">
        <f>IF(AND(AL79=1,UPPER(TRIM(AC79))="Y"),1,0)</f>
        <v/>
      </c>
      <c r="AX79" s="42">
        <f>IF(AL79=1,AF79,"")</f>
        <v/>
      </c>
      <c r="AY79" s="42">
        <f>IF(AX79="","",SUMPRODUCT(($AX$2:$AX$501&lt;&gt;"")*($AX$2:$AX$501&lt;AX79))+SUMPRODUCT(($AX$2:AX79=AX79)*1))</f>
        <v/>
      </c>
    </row>
    <row r="80">
      <c r="AA80" s="41" t="n"/>
      <c r="AB80" s="21" t="n"/>
      <c r="AC80" s="21" t="n"/>
      <c r="AD80" s="21" t="n"/>
      <c r="AE80" s="41" t="n"/>
      <c r="AF80" s="42">
        <f>IFERROR(TRIM(INDEX($A80:$Z80,MATCH(Lists!$J$2,$A$1:$Z$1,0))&amp;""),"")</f>
        <v/>
      </c>
      <c r="AG80" s="42">
        <f>IFERROR(TRIM(INDEX($A80:$Z80,MATCH(Lists!$J$3,$A$1:$Z$1,0))&amp;""),"")</f>
        <v/>
      </c>
      <c r="AH80" s="42">
        <f>IFERROR(TRIM(INDEX($A80:$Z80,MATCH(Lists!$J$4,$A$1:$Z$1,0))&amp;""),"")</f>
        <v/>
      </c>
      <c r="AI80" s="42">
        <f>IF(AND(AF80&lt;&gt;"",UPPER(TRIM(AB80))&lt;&gt;"Y"),1,0)</f>
        <v/>
      </c>
      <c r="AJ80" s="42">
        <f>IF(AI80=1,IFERROR(VALUE(IFERROR(TRIM(INDEX($A80:$Z80,MATCH(Lists!$J$5,$A$1:$Z$1,0))&amp;""),"")),0),0)</f>
        <v/>
      </c>
      <c r="AK80" s="42">
        <f>IFERROR(TRIM(INDEX($A80:$Z80,MATCH(Lists!$J$8,$A$1:$Z$1,0))&amp;""),"")</f>
        <v/>
      </c>
      <c r="AL80" s="42">
        <f>IF(AI80=0,0,IF(AK80="",1,IF(IFERROR(INDEX(Lists!$B$2:$B$9,MATCH(AK80,Lists!$A$2:$A$9,0)),"N")="Y",1,0)))</f>
        <v/>
      </c>
      <c r="AM80" s="42">
        <f>AL80*AJ80</f>
        <v/>
      </c>
      <c r="AN80" s="42">
        <f>IF(AI80=0,0,IF(IFERROR(INDEX(Lists!$C$2:$C$9,MATCH(AK80,Lists!$A$2:$A$9,0)),"N")="Y",1,0))</f>
        <v/>
      </c>
      <c r="AO80" s="42">
        <f>AN80*AJ80</f>
        <v/>
      </c>
      <c r="AP80" s="42">
        <f>IFERROR(VALUE(IFERROR(TRIM(INDEX($A80:$Z80,MATCH(Lists!$J$9,$A$1:$Z$1,0))&amp;""),"")),0)</f>
        <v/>
      </c>
      <c r="AQ80" s="42">
        <f>IFERROR(VALUE(IFERROR(TRIM(INDEX($A80:$Z80,MATCH(Lists!$J$11,$A$1:$Z$1,0))&amp;""),"")),0)</f>
        <v/>
      </c>
      <c r="AR80" s="42">
        <f>IF(IFERROR(INDEX(Lists!$C$2:$C$9,MATCH(AK80,Lists!$A$2:$A$9,0)),"N")="Y",AP80-AQ80,0)</f>
        <v/>
      </c>
      <c r="AS80" s="42">
        <f>UPPER(IFERROR(TRIM(INDEX($A80:$Z80,MATCH(Lists!$J$10,$A$1:$Z$1,0))&amp;""),""))</f>
        <v/>
      </c>
      <c r="AT80" s="42">
        <f>IF(LEN(AS80)&gt;0,ROW(),"")</f>
        <v/>
      </c>
      <c r="AU80" s="42">
        <f>IFERROR(TRIM(INDEX($A80:$Z80,MATCH(Lists!$J$6,$A$1:$Z$1,0))&amp;""),"")</f>
        <v/>
      </c>
      <c r="AV80" s="42">
        <f>IFERROR(TRIM(INDEX($A80:$Z80,MATCH(Lists!$J$7,$A$1:$Z$1,0))&amp;""),"")</f>
        <v/>
      </c>
      <c r="AW80" s="42">
        <f>IF(AND(AL80=1,UPPER(TRIM(AC80))="Y"),1,0)</f>
        <v/>
      </c>
      <c r="AX80" s="42">
        <f>IF(AL80=1,AF80,"")</f>
        <v/>
      </c>
      <c r="AY80" s="42">
        <f>IF(AX80="","",SUMPRODUCT(($AX$2:$AX$501&lt;&gt;"")*($AX$2:$AX$501&lt;AX80))+SUMPRODUCT(($AX$2:AX80=AX80)*1))</f>
        <v/>
      </c>
    </row>
    <row r="81">
      <c r="AA81" s="41" t="n"/>
      <c r="AB81" s="21" t="n"/>
      <c r="AC81" s="21" t="n"/>
      <c r="AD81" s="21" t="n"/>
      <c r="AE81" s="41" t="n"/>
      <c r="AF81" s="42">
        <f>IFERROR(TRIM(INDEX($A81:$Z81,MATCH(Lists!$J$2,$A$1:$Z$1,0))&amp;""),"")</f>
        <v/>
      </c>
      <c r="AG81" s="42">
        <f>IFERROR(TRIM(INDEX($A81:$Z81,MATCH(Lists!$J$3,$A$1:$Z$1,0))&amp;""),"")</f>
        <v/>
      </c>
      <c r="AH81" s="42">
        <f>IFERROR(TRIM(INDEX($A81:$Z81,MATCH(Lists!$J$4,$A$1:$Z$1,0))&amp;""),"")</f>
        <v/>
      </c>
      <c r="AI81" s="42">
        <f>IF(AND(AF81&lt;&gt;"",UPPER(TRIM(AB81))&lt;&gt;"Y"),1,0)</f>
        <v/>
      </c>
      <c r="AJ81" s="42">
        <f>IF(AI81=1,IFERROR(VALUE(IFERROR(TRIM(INDEX($A81:$Z81,MATCH(Lists!$J$5,$A$1:$Z$1,0))&amp;""),"")),0),0)</f>
        <v/>
      </c>
      <c r="AK81" s="42">
        <f>IFERROR(TRIM(INDEX($A81:$Z81,MATCH(Lists!$J$8,$A$1:$Z$1,0))&amp;""),"")</f>
        <v/>
      </c>
      <c r="AL81" s="42">
        <f>IF(AI81=0,0,IF(AK81="",1,IF(IFERROR(INDEX(Lists!$B$2:$B$9,MATCH(AK81,Lists!$A$2:$A$9,0)),"N")="Y",1,0)))</f>
        <v/>
      </c>
      <c r="AM81" s="42">
        <f>AL81*AJ81</f>
        <v/>
      </c>
      <c r="AN81" s="42">
        <f>IF(AI81=0,0,IF(IFERROR(INDEX(Lists!$C$2:$C$9,MATCH(AK81,Lists!$A$2:$A$9,0)),"N")="Y",1,0))</f>
        <v/>
      </c>
      <c r="AO81" s="42">
        <f>AN81*AJ81</f>
        <v/>
      </c>
      <c r="AP81" s="42">
        <f>IFERROR(VALUE(IFERROR(TRIM(INDEX($A81:$Z81,MATCH(Lists!$J$9,$A$1:$Z$1,0))&amp;""),"")),0)</f>
        <v/>
      </c>
      <c r="AQ81" s="42">
        <f>IFERROR(VALUE(IFERROR(TRIM(INDEX($A81:$Z81,MATCH(Lists!$J$11,$A$1:$Z$1,0))&amp;""),"")),0)</f>
        <v/>
      </c>
      <c r="AR81" s="42">
        <f>IF(IFERROR(INDEX(Lists!$C$2:$C$9,MATCH(AK81,Lists!$A$2:$A$9,0)),"N")="Y",AP81-AQ81,0)</f>
        <v/>
      </c>
      <c r="AS81" s="42">
        <f>UPPER(IFERROR(TRIM(INDEX($A81:$Z81,MATCH(Lists!$J$10,$A$1:$Z$1,0))&amp;""),""))</f>
        <v/>
      </c>
      <c r="AT81" s="42">
        <f>IF(LEN(AS81)&gt;0,ROW(),"")</f>
        <v/>
      </c>
      <c r="AU81" s="42">
        <f>IFERROR(TRIM(INDEX($A81:$Z81,MATCH(Lists!$J$6,$A$1:$Z$1,0))&amp;""),"")</f>
        <v/>
      </c>
      <c r="AV81" s="42">
        <f>IFERROR(TRIM(INDEX($A81:$Z81,MATCH(Lists!$J$7,$A$1:$Z$1,0))&amp;""),"")</f>
        <v/>
      </c>
      <c r="AW81" s="42">
        <f>IF(AND(AL81=1,UPPER(TRIM(AC81))="Y"),1,0)</f>
        <v/>
      </c>
      <c r="AX81" s="42">
        <f>IF(AL81=1,AF81,"")</f>
        <v/>
      </c>
      <c r="AY81" s="42">
        <f>IF(AX81="","",SUMPRODUCT(($AX$2:$AX$501&lt;&gt;"")*($AX$2:$AX$501&lt;AX81))+SUMPRODUCT(($AX$2:AX81=AX81)*1))</f>
        <v/>
      </c>
    </row>
    <row r="82">
      <c r="AA82" s="41" t="n"/>
      <c r="AB82" s="21" t="n"/>
      <c r="AC82" s="21" t="n"/>
      <c r="AD82" s="21" t="n"/>
      <c r="AE82" s="41" t="n"/>
      <c r="AF82" s="42">
        <f>IFERROR(TRIM(INDEX($A82:$Z82,MATCH(Lists!$J$2,$A$1:$Z$1,0))&amp;""),"")</f>
        <v/>
      </c>
      <c r="AG82" s="42">
        <f>IFERROR(TRIM(INDEX($A82:$Z82,MATCH(Lists!$J$3,$A$1:$Z$1,0))&amp;""),"")</f>
        <v/>
      </c>
      <c r="AH82" s="42">
        <f>IFERROR(TRIM(INDEX($A82:$Z82,MATCH(Lists!$J$4,$A$1:$Z$1,0))&amp;""),"")</f>
        <v/>
      </c>
      <c r="AI82" s="42">
        <f>IF(AND(AF82&lt;&gt;"",UPPER(TRIM(AB82))&lt;&gt;"Y"),1,0)</f>
        <v/>
      </c>
      <c r="AJ82" s="42">
        <f>IF(AI82=1,IFERROR(VALUE(IFERROR(TRIM(INDEX($A82:$Z82,MATCH(Lists!$J$5,$A$1:$Z$1,0))&amp;""),"")),0),0)</f>
        <v/>
      </c>
      <c r="AK82" s="42">
        <f>IFERROR(TRIM(INDEX($A82:$Z82,MATCH(Lists!$J$8,$A$1:$Z$1,0))&amp;""),"")</f>
        <v/>
      </c>
      <c r="AL82" s="42">
        <f>IF(AI82=0,0,IF(AK82="",1,IF(IFERROR(INDEX(Lists!$B$2:$B$9,MATCH(AK82,Lists!$A$2:$A$9,0)),"N")="Y",1,0)))</f>
        <v/>
      </c>
      <c r="AM82" s="42">
        <f>AL82*AJ82</f>
        <v/>
      </c>
      <c r="AN82" s="42">
        <f>IF(AI82=0,0,IF(IFERROR(INDEX(Lists!$C$2:$C$9,MATCH(AK82,Lists!$A$2:$A$9,0)),"N")="Y",1,0))</f>
        <v/>
      </c>
      <c r="AO82" s="42">
        <f>AN82*AJ82</f>
        <v/>
      </c>
      <c r="AP82" s="42">
        <f>IFERROR(VALUE(IFERROR(TRIM(INDEX($A82:$Z82,MATCH(Lists!$J$9,$A$1:$Z$1,0))&amp;""),"")),0)</f>
        <v/>
      </c>
      <c r="AQ82" s="42">
        <f>IFERROR(VALUE(IFERROR(TRIM(INDEX($A82:$Z82,MATCH(Lists!$J$11,$A$1:$Z$1,0))&amp;""),"")),0)</f>
        <v/>
      </c>
      <c r="AR82" s="42">
        <f>IF(IFERROR(INDEX(Lists!$C$2:$C$9,MATCH(AK82,Lists!$A$2:$A$9,0)),"N")="Y",AP82-AQ82,0)</f>
        <v/>
      </c>
      <c r="AS82" s="42">
        <f>UPPER(IFERROR(TRIM(INDEX($A82:$Z82,MATCH(Lists!$J$10,$A$1:$Z$1,0))&amp;""),""))</f>
        <v/>
      </c>
      <c r="AT82" s="42">
        <f>IF(LEN(AS82)&gt;0,ROW(),"")</f>
        <v/>
      </c>
      <c r="AU82" s="42">
        <f>IFERROR(TRIM(INDEX($A82:$Z82,MATCH(Lists!$J$6,$A$1:$Z$1,0))&amp;""),"")</f>
        <v/>
      </c>
      <c r="AV82" s="42">
        <f>IFERROR(TRIM(INDEX($A82:$Z82,MATCH(Lists!$J$7,$A$1:$Z$1,0))&amp;""),"")</f>
        <v/>
      </c>
      <c r="AW82" s="42">
        <f>IF(AND(AL82=1,UPPER(TRIM(AC82))="Y"),1,0)</f>
        <v/>
      </c>
      <c r="AX82" s="42">
        <f>IF(AL82=1,AF82,"")</f>
        <v/>
      </c>
      <c r="AY82" s="42">
        <f>IF(AX82="","",SUMPRODUCT(($AX$2:$AX$501&lt;&gt;"")*($AX$2:$AX$501&lt;AX82))+SUMPRODUCT(($AX$2:AX82=AX82)*1))</f>
        <v/>
      </c>
    </row>
    <row r="83">
      <c r="AA83" s="41" t="n"/>
      <c r="AB83" s="21" t="n"/>
      <c r="AC83" s="21" t="n"/>
      <c r="AD83" s="21" t="n"/>
      <c r="AE83" s="41" t="n"/>
      <c r="AF83" s="42">
        <f>IFERROR(TRIM(INDEX($A83:$Z83,MATCH(Lists!$J$2,$A$1:$Z$1,0))&amp;""),"")</f>
        <v/>
      </c>
      <c r="AG83" s="42">
        <f>IFERROR(TRIM(INDEX($A83:$Z83,MATCH(Lists!$J$3,$A$1:$Z$1,0))&amp;""),"")</f>
        <v/>
      </c>
      <c r="AH83" s="42">
        <f>IFERROR(TRIM(INDEX($A83:$Z83,MATCH(Lists!$J$4,$A$1:$Z$1,0))&amp;""),"")</f>
        <v/>
      </c>
      <c r="AI83" s="42">
        <f>IF(AND(AF83&lt;&gt;"",UPPER(TRIM(AB83))&lt;&gt;"Y"),1,0)</f>
        <v/>
      </c>
      <c r="AJ83" s="42">
        <f>IF(AI83=1,IFERROR(VALUE(IFERROR(TRIM(INDEX($A83:$Z83,MATCH(Lists!$J$5,$A$1:$Z$1,0))&amp;""),"")),0),0)</f>
        <v/>
      </c>
      <c r="AK83" s="42">
        <f>IFERROR(TRIM(INDEX($A83:$Z83,MATCH(Lists!$J$8,$A$1:$Z$1,0))&amp;""),"")</f>
        <v/>
      </c>
      <c r="AL83" s="42">
        <f>IF(AI83=0,0,IF(AK83="",1,IF(IFERROR(INDEX(Lists!$B$2:$B$9,MATCH(AK83,Lists!$A$2:$A$9,0)),"N")="Y",1,0)))</f>
        <v/>
      </c>
      <c r="AM83" s="42">
        <f>AL83*AJ83</f>
        <v/>
      </c>
      <c r="AN83" s="42">
        <f>IF(AI83=0,0,IF(IFERROR(INDEX(Lists!$C$2:$C$9,MATCH(AK83,Lists!$A$2:$A$9,0)),"N")="Y",1,0))</f>
        <v/>
      </c>
      <c r="AO83" s="42">
        <f>AN83*AJ83</f>
        <v/>
      </c>
      <c r="AP83" s="42">
        <f>IFERROR(VALUE(IFERROR(TRIM(INDEX($A83:$Z83,MATCH(Lists!$J$9,$A$1:$Z$1,0))&amp;""),"")),0)</f>
        <v/>
      </c>
      <c r="AQ83" s="42">
        <f>IFERROR(VALUE(IFERROR(TRIM(INDEX($A83:$Z83,MATCH(Lists!$J$11,$A$1:$Z$1,0))&amp;""),"")),0)</f>
        <v/>
      </c>
      <c r="AR83" s="42">
        <f>IF(IFERROR(INDEX(Lists!$C$2:$C$9,MATCH(AK83,Lists!$A$2:$A$9,0)),"N")="Y",AP83-AQ83,0)</f>
        <v/>
      </c>
      <c r="AS83" s="42">
        <f>UPPER(IFERROR(TRIM(INDEX($A83:$Z83,MATCH(Lists!$J$10,$A$1:$Z$1,0))&amp;""),""))</f>
        <v/>
      </c>
      <c r="AT83" s="42">
        <f>IF(LEN(AS83)&gt;0,ROW(),"")</f>
        <v/>
      </c>
      <c r="AU83" s="42">
        <f>IFERROR(TRIM(INDEX($A83:$Z83,MATCH(Lists!$J$6,$A$1:$Z$1,0))&amp;""),"")</f>
        <v/>
      </c>
      <c r="AV83" s="42">
        <f>IFERROR(TRIM(INDEX($A83:$Z83,MATCH(Lists!$J$7,$A$1:$Z$1,0))&amp;""),"")</f>
        <v/>
      </c>
      <c r="AW83" s="42">
        <f>IF(AND(AL83=1,UPPER(TRIM(AC83))="Y"),1,0)</f>
        <v/>
      </c>
      <c r="AX83" s="42">
        <f>IF(AL83=1,AF83,"")</f>
        <v/>
      </c>
      <c r="AY83" s="42">
        <f>IF(AX83="","",SUMPRODUCT(($AX$2:$AX$501&lt;&gt;"")*($AX$2:$AX$501&lt;AX83))+SUMPRODUCT(($AX$2:AX83=AX83)*1))</f>
        <v/>
      </c>
    </row>
    <row r="84">
      <c r="AA84" s="41" t="n"/>
      <c r="AB84" s="21" t="n"/>
      <c r="AC84" s="21" t="n"/>
      <c r="AD84" s="21" t="n"/>
      <c r="AE84" s="41" t="n"/>
      <c r="AF84" s="42">
        <f>IFERROR(TRIM(INDEX($A84:$Z84,MATCH(Lists!$J$2,$A$1:$Z$1,0))&amp;""),"")</f>
        <v/>
      </c>
      <c r="AG84" s="42">
        <f>IFERROR(TRIM(INDEX($A84:$Z84,MATCH(Lists!$J$3,$A$1:$Z$1,0))&amp;""),"")</f>
        <v/>
      </c>
      <c r="AH84" s="42">
        <f>IFERROR(TRIM(INDEX($A84:$Z84,MATCH(Lists!$J$4,$A$1:$Z$1,0))&amp;""),"")</f>
        <v/>
      </c>
      <c r="AI84" s="42">
        <f>IF(AND(AF84&lt;&gt;"",UPPER(TRIM(AB84))&lt;&gt;"Y"),1,0)</f>
        <v/>
      </c>
      <c r="AJ84" s="42">
        <f>IF(AI84=1,IFERROR(VALUE(IFERROR(TRIM(INDEX($A84:$Z84,MATCH(Lists!$J$5,$A$1:$Z$1,0))&amp;""),"")),0),0)</f>
        <v/>
      </c>
      <c r="AK84" s="42">
        <f>IFERROR(TRIM(INDEX($A84:$Z84,MATCH(Lists!$J$8,$A$1:$Z$1,0))&amp;""),"")</f>
        <v/>
      </c>
      <c r="AL84" s="42">
        <f>IF(AI84=0,0,IF(AK84="",1,IF(IFERROR(INDEX(Lists!$B$2:$B$9,MATCH(AK84,Lists!$A$2:$A$9,0)),"N")="Y",1,0)))</f>
        <v/>
      </c>
      <c r="AM84" s="42">
        <f>AL84*AJ84</f>
        <v/>
      </c>
      <c r="AN84" s="42">
        <f>IF(AI84=0,0,IF(IFERROR(INDEX(Lists!$C$2:$C$9,MATCH(AK84,Lists!$A$2:$A$9,0)),"N")="Y",1,0))</f>
        <v/>
      </c>
      <c r="AO84" s="42">
        <f>AN84*AJ84</f>
        <v/>
      </c>
      <c r="AP84" s="42">
        <f>IFERROR(VALUE(IFERROR(TRIM(INDEX($A84:$Z84,MATCH(Lists!$J$9,$A$1:$Z$1,0))&amp;""),"")),0)</f>
        <v/>
      </c>
      <c r="AQ84" s="42">
        <f>IFERROR(VALUE(IFERROR(TRIM(INDEX($A84:$Z84,MATCH(Lists!$J$11,$A$1:$Z$1,0))&amp;""),"")),0)</f>
        <v/>
      </c>
      <c r="AR84" s="42">
        <f>IF(IFERROR(INDEX(Lists!$C$2:$C$9,MATCH(AK84,Lists!$A$2:$A$9,0)),"N")="Y",AP84-AQ84,0)</f>
        <v/>
      </c>
      <c r="AS84" s="42">
        <f>UPPER(IFERROR(TRIM(INDEX($A84:$Z84,MATCH(Lists!$J$10,$A$1:$Z$1,0))&amp;""),""))</f>
        <v/>
      </c>
      <c r="AT84" s="42">
        <f>IF(LEN(AS84)&gt;0,ROW(),"")</f>
        <v/>
      </c>
      <c r="AU84" s="42">
        <f>IFERROR(TRIM(INDEX($A84:$Z84,MATCH(Lists!$J$6,$A$1:$Z$1,0))&amp;""),"")</f>
        <v/>
      </c>
      <c r="AV84" s="42">
        <f>IFERROR(TRIM(INDEX($A84:$Z84,MATCH(Lists!$J$7,$A$1:$Z$1,0))&amp;""),"")</f>
        <v/>
      </c>
      <c r="AW84" s="42">
        <f>IF(AND(AL84=1,UPPER(TRIM(AC84))="Y"),1,0)</f>
        <v/>
      </c>
      <c r="AX84" s="42">
        <f>IF(AL84=1,AF84,"")</f>
        <v/>
      </c>
      <c r="AY84" s="42">
        <f>IF(AX84="","",SUMPRODUCT(($AX$2:$AX$501&lt;&gt;"")*($AX$2:$AX$501&lt;AX84))+SUMPRODUCT(($AX$2:AX84=AX84)*1))</f>
        <v/>
      </c>
    </row>
    <row r="85">
      <c r="AA85" s="41" t="n"/>
      <c r="AB85" s="21" t="n"/>
      <c r="AC85" s="21" t="n"/>
      <c r="AD85" s="21" t="n"/>
      <c r="AE85" s="41" t="n"/>
      <c r="AF85" s="42">
        <f>IFERROR(TRIM(INDEX($A85:$Z85,MATCH(Lists!$J$2,$A$1:$Z$1,0))&amp;""),"")</f>
        <v/>
      </c>
      <c r="AG85" s="42">
        <f>IFERROR(TRIM(INDEX($A85:$Z85,MATCH(Lists!$J$3,$A$1:$Z$1,0))&amp;""),"")</f>
        <v/>
      </c>
      <c r="AH85" s="42">
        <f>IFERROR(TRIM(INDEX($A85:$Z85,MATCH(Lists!$J$4,$A$1:$Z$1,0))&amp;""),"")</f>
        <v/>
      </c>
      <c r="AI85" s="42">
        <f>IF(AND(AF85&lt;&gt;"",UPPER(TRIM(AB85))&lt;&gt;"Y"),1,0)</f>
        <v/>
      </c>
      <c r="AJ85" s="42">
        <f>IF(AI85=1,IFERROR(VALUE(IFERROR(TRIM(INDEX($A85:$Z85,MATCH(Lists!$J$5,$A$1:$Z$1,0))&amp;""),"")),0),0)</f>
        <v/>
      </c>
      <c r="AK85" s="42">
        <f>IFERROR(TRIM(INDEX($A85:$Z85,MATCH(Lists!$J$8,$A$1:$Z$1,0))&amp;""),"")</f>
        <v/>
      </c>
      <c r="AL85" s="42">
        <f>IF(AI85=0,0,IF(AK85="",1,IF(IFERROR(INDEX(Lists!$B$2:$B$9,MATCH(AK85,Lists!$A$2:$A$9,0)),"N")="Y",1,0)))</f>
        <v/>
      </c>
      <c r="AM85" s="42">
        <f>AL85*AJ85</f>
        <v/>
      </c>
      <c r="AN85" s="42">
        <f>IF(AI85=0,0,IF(IFERROR(INDEX(Lists!$C$2:$C$9,MATCH(AK85,Lists!$A$2:$A$9,0)),"N")="Y",1,0))</f>
        <v/>
      </c>
      <c r="AO85" s="42">
        <f>AN85*AJ85</f>
        <v/>
      </c>
      <c r="AP85" s="42">
        <f>IFERROR(VALUE(IFERROR(TRIM(INDEX($A85:$Z85,MATCH(Lists!$J$9,$A$1:$Z$1,0))&amp;""),"")),0)</f>
        <v/>
      </c>
      <c r="AQ85" s="42">
        <f>IFERROR(VALUE(IFERROR(TRIM(INDEX($A85:$Z85,MATCH(Lists!$J$11,$A$1:$Z$1,0))&amp;""),"")),0)</f>
        <v/>
      </c>
      <c r="AR85" s="42">
        <f>IF(IFERROR(INDEX(Lists!$C$2:$C$9,MATCH(AK85,Lists!$A$2:$A$9,0)),"N")="Y",AP85-AQ85,0)</f>
        <v/>
      </c>
      <c r="AS85" s="42">
        <f>UPPER(IFERROR(TRIM(INDEX($A85:$Z85,MATCH(Lists!$J$10,$A$1:$Z$1,0))&amp;""),""))</f>
        <v/>
      </c>
      <c r="AT85" s="42">
        <f>IF(LEN(AS85)&gt;0,ROW(),"")</f>
        <v/>
      </c>
      <c r="AU85" s="42">
        <f>IFERROR(TRIM(INDEX($A85:$Z85,MATCH(Lists!$J$6,$A$1:$Z$1,0))&amp;""),"")</f>
        <v/>
      </c>
      <c r="AV85" s="42">
        <f>IFERROR(TRIM(INDEX($A85:$Z85,MATCH(Lists!$J$7,$A$1:$Z$1,0))&amp;""),"")</f>
        <v/>
      </c>
      <c r="AW85" s="42">
        <f>IF(AND(AL85=1,UPPER(TRIM(AC85))="Y"),1,0)</f>
        <v/>
      </c>
      <c r="AX85" s="42">
        <f>IF(AL85=1,AF85,"")</f>
        <v/>
      </c>
      <c r="AY85" s="42">
        <f>IF(AX85="","",SUMPRODUCT(($AX$2:$AX$501&lt;&gt;"")*($AX$2:$AX$501&lt;AX85))+SUMPRODUCT(($AX$2:AX85=AX85)*1))</f>
        <v/>
      </c>
    </row>
    <row r="86">
      <c r="AA86" s="41" t="n"/>
      <c r="AB86" s="21" t="n"/>
      <c r="AC86" s="21" t="n"/>
      <c r="AD86" s="21" t="n"/>
      <c r="AE86" s="41" t="n"/>
      <c r="AF86" s="42">
        <f>IFERROR(TRIM(INDEX($A86:$Z86,MATCH(Lists!$J$2,$A$1:$Z$1,0))&amp;""),"")</f>
        <v/>
      </c>
      <c r="AG86" s="42">
        <f>IFERROR(TRIM(INDEX($A86:$Z86,MATCH(Lists!$J$3,$A$1:$Z$1,0))&amp;""),"")</f>
        <v/>
      </c>
      <c r="AH86" s="42">
        <f>IFERROR(TRIM(INDEX($A86:$Z86,MATCH(Lists!$J$4,$A$1:$Z$1,0))&amp;""),"")</f>
        <v/>
      </c>
      <c r="AI86" s="42">
        <f>IF(AND(AF86&lt;&gt;"",UPPER(TRIM(AB86))&lt;&gt;"Y"),1,0)</f>
        <v/>
      </c>
      <c r="AJ86" s="42">
        <f>IF(AI86=1,IFERROR(VALUE(IFERROR(TRIM(INDEX($A86:$Z86,MATCH(Lists!$J$5,$A$1:$Z$1,0))&amp;""),"")),0),0)</f>
        <v/>
      </c>
      <c r="AK86" s="42">
        <f>IFERROR(TRIM(INDEX($A86:$Z86,MATCH(Lists!$J$8,$A$1:$Z$1,0))&amp;""),"")</f>
        <v/>
      </c>
      <c r="AL86" s="42">
        <f>IF(AI86=0,0,IF(AK86="",1,IF(IFERROR(INDEX(Lists!$B$2:$B$9,MATCH(AK86,Lists!$A$2:$A$9,0)),"N")="Y",1,0)))</f>
        <v/>
      </c>
      <c r="AM86" s="42">
        <f>AL86*AJ86</f>
        <v/>
      </c>
      <c r="AN86" s="42">
        <f>IF(AI86=0,0,IF(IFERROR(INDEX(Lists!$C$2:$C$9,MATCH(AK86,Lists!$A$2:$A$9,0)),"N")="Y",1,0))</f>
        <v/>
      </c>
      <c r="AO86" s="42">
        <f>AN86*AJ86</f>
        <v/>
      </c>
      <c r="AP86" s="42">
        <f>IFERROR(VALUE(IFERROR(TRIM(INDEX($A86:$Z86,MATCH(Lists!$J$9,$A$1:$Z$1,0))&amp;""),"")),0)</f>
        <v/>
      </c>
      <c r="AQ86" s="42">
        <f>IFERROR(VALUE(IFERROR(TRIM(INDEX($A86:$Z86,MATCH(Lists!$J$11,$A$1:$Z$1,0))&amp;""),"")),0)</f>
        <v/>
      </c>
      <c r="AR86" s="42">
        <f>IF(IFERROR(INDEX(Lists!$C$2:$C$9,MATCH(AK86,Lists!$A$2:$A$9,0)),"N")="Y",AP86-AQ86,0)</f>
        <v/>
      </c>
      <c r="AS86" s="42">
        <f>UPPER(IFERROR(TRIM(INDEX($A86:$Z86,MATCH(Lists!$J$10,$A$1:$Z$1,0))&amp;""),""))</f>
        <v/>
      </c>
      <c r="AT86" s="42">
        <f>IF(LEN(AS86)&gt;0,ROW(),"")</f>
        <v/>
      </c>
      <c r="AU86" s="42">
        <f>IFERROR(TRIM(INDEX($A86:$Z86,MATCH(Lists!$J$6,$A$1:$Z$1,0))&amp;""),"")</f>
        <v/>
      </c>
      <c r="AV86" s="42">
        <f>IFERROR(TRIM(INDEX($A86:$Z86,MATCH(Lists!$J$7,$A$1:$Z$1,0))&amp;""),"")</f>
        <v/>
      </c>
      <c r="AW86" s="42">
        <f>IF(AND(AL86=1,UPPER(TRIM(AC86))="Y"),1,0)</f>
        <v/>
      </c>
      <c r="AX86" s="42">
        <f>IF(AL86=1,AF86,"")</f>
        <v/>
      </c>
      <c r="AY86" s="42">
        <f>IF(AX86="","",SUMPRODUCT(($AX$2:$AX$501&lt;&gt;"")*($AX$2:$AX$501&lt;AX86))+SUMPRODUCT(($AX$2:AX86=AX86)*1))</f>
        <v/>
      </c>
    </row>
    <row r="87">
      <c r="AA87" s="41" t="n"/>
      <c r="AB87" s="21" t="n"/>
      <c r="AC87" s="21" t="n"/>
      <c r="AD87" s="21" t="n"/>
      <c r="AE87" s="41" t="n"/>
      <c r="AF87" s="42">
        <f>IFERROR(TRIM(INDEX($A87:$Z87,MATCH(Lists!$J$2,$A$1:$Z$1,0))&amp;""),"")</f>
        <v/>
      </c>
      <c r="AG87" s="42">
        <f>IFERROR(TRIM(INDEX($A87:$Z87,MATCH(Lists!$J$3,$A$1:$Z$1,0))&amp;""),"")</f>
        <v/>
      </c>
      <c r="AH87" s="42">
        <f>IFERROR(TRIM(INDEX($A87:$Z87,MATCH(Lists!$J$4,$A$1:$Z$1,0))&amp;""),"")</f>
        <v/>
      </c>
      <c r="AI87" s="42">
        <f>IF(AND(AF87&lt;&gt;"",UPPER(TRIM(AB87))&lt;&gt;"Y"),1,0)</f>
        <v/>
      </c>
      <c r="AJ87" s="42">
        <f>IF(AI87=1,IFERROR(VALUE(IFERROR(TRIM(INDEX($A87:$Z87,MATCH(Lists!$J$5,$A$1:$Z$1,0))&amp;""),"")),0),0)</f>
        <v/>
      </c>
      <c r="AK87" s="42">
        <f>IFERROR(TRIM(INDEX($A87:$Z87,MATCH(Lists!$J$8,$A$1:$Z$1,0))&amp;""),"")</f>
        <v/>
      </c>
      <c r="AL87" s="42">
        <f>IF(AI87=0,0,IF(AK87="",1,IF(IFERROR(INDEX(Lists!$B$2:$B$9,MATCH(AK87,Lists!$A$2:$A$9,0)),"N")="Y",1,0)))</f>
        <v/>
      </c>
      <c r="AM87" s="42">
        <f>AL87*AJ87</f>
        <v/>
      </c>
      <c r="AN87" s="42">
        <f>IF(AI87=0,0,IF(IFERROR(INDEX(Lists!$C$2:$C$9,MATCH(AK87,Lists!$A$2:$A$9,0)),"N")="Y",1,0))</f>
        <v/>
      </c>
      <c r="AO87" s="42">
        <f>AN87*AJ87</f>
        <v/>
      </c>
      <c r="AP87" s="42">
        <f>IFERROR(VALUE(IFERROR(TRIM(INDEX($A87:$Z87,MATCH(Lists!$J$9,$A$1:$Z$1,0))&amp;""),"")),0)</f>
        <v/>
      </c>
      <c r="AQ87" s="42">
        <f>IFERROR(VALUE(IFERROR(TRIM(INDEX($A87:$Z87,MATCH(Lists!$J$11,$A$1:$Z$1,0))&amp;""),"")),0)</f>
        <v/>
      </c>
      <c r="AR87" s="42">
        <f>IF(IFERROR(INDEX(Lists!$C$2:$C$9,MATCH(AK87,Lists!$A$2:$A$9,0)),"N")="Y",AP87-AQ87,0)</f>
        <v/>
      </c>
      <c r="AS87" s="42">
        <f>UPPER(IFERROR(TRIM(INDEX($A87:$Z87,MATCH(Lists!$J$10,$A$1:$Z$1,0))&amp;""),""))</f>
        <v/>
      </c>
      <c r="AT87" s="42">
        <f>IF(LEN(AS87)&gt;0,ROW(),"")</f>
        <v/>
      </c>
      <c r="AU87" s="42">
        <f>IFERROR(TRIM(INDEX($A87:$Z87,MATCH(Lists!$J$6,$A$1:$Z$1,0))&amp;""),"")</f>
        <v/>
      </c>
      <c r="AV87" s="42">
        <f>IFERROR(TRIM(INDEX($A87:$Z87,MATCH(Lists!$J$7,$A$1:$Z$1,0))&amp;""),"")</f>
        <v/>
      </c>
      <c r="AW87" s="42">
        <f>IF(AND(AL87=1,UPPER(TRIM(AC87))="Y"),1,0)</f>
        <v/>
      </c>
      <c r="AX87" s="42">
        <f>IF(AL87=1,AF87,"")</f>
        <v/>
      </c>
      <c r="AY87" s="42">
        <f>IF(AX87="","",SUMPRODUCT(($AX$2:$AX$501&lt;&gt;"")*($AX$2:$AX$501&lt;AX87))+SUMPRODUCT(($AX$2:AX87=AX87)*1))</f>
        <v/>
      </c>
    </row>
    <row r="88">
      <c r="AA88" s="41" t="n"/>
      <c r="AB88" s="21" t="n"/>
      <c r="AC88" s="21" t="n"/>
      <c r="AD88" s="21" t="n"/>
      <c r="AE88" s="41" t="n"/>
      <c r="AF88" s="42">
        <f>IFERROR(TRIM(INDEX($A88:$Z88,MATCH(Lists!$J$2,$A$1:$Z$1,0))&amp;""),"")</f>
        <v/>
      </c>
      <c r="AG88" s="42">
        <f>IFERROR(TRIM(INDEX($A88:$Z88,MATCH(Lists!$J$3,$A$1:$Z$1,0))&amp;""),"")</f>
        <v/>
      </c>
      <c r="AH88" s="42">
        <f>IFERROR(TRIM(INDEX($A88:$Z88,MATCH(Lists!$J$4,$A$1:$Z$1,0))&amp;""),"")</f>
        <v/>
      </c>
      <c r="AI88" s="42">
        <f>IF(AND(AF88&lt;&gt;"",UPPER(TRIM(AB88))&lt;&gt;"Y"),1,0)</f>
        <v/>
      </c>
      <c r="AJ88" s="42">
        <f>IF(AI88=1,IFERROR(VALUE(IFERROR(TRIM(INDEX($A88:$Z88,MATCH(Lists!$J$5,$A$1:$Z$1,0))&amp;""),"")),0),0)</f>
        <v/>
      </c>
      <c r="AK88" s="42">
        <f>IFERROR(TRIM(INDEX($A88:$Z88,MATCH(Lists!$J$8,$A$1:$Z$1,0))&amp;""),"")</f>
        <v/>
      </c>
      <c r="AL88" s="42">
        <f>IF(AI88=0,0,IF(AK88="",1,IF(IFERROR(INDEX(Lists!$B$2:$B$9,MATCH(AK88,Lists!$A$2:$A$9,0)),"N")="Y",1,0)))</f>
        <v/>
      </c>
      <c r="AM88" s="42">
        <f>AL88*AJ88</f>
        <v/>
      </c>
      <c r="AN88" s="42">
        <f>IF(AI88=0,0,IF(IFERROR(INDEX(Lists!$C$2:$C$9,MATCH(AK88,Lists!$A$2:$A$9,0)),"N")="Y",1,0))</f>
        <v/>
      </c>
      <c r="AO88" s="42">
        <f>AN88*AJ88</f>
        <v/>
      </c>
      <c r="AP88" s="42">
        <f>IFERROR(VALUE(IFERROR(TRIM(INDEX($A88:$Z88,MATCH(Lists!$J$9,$A$1:$Z$1,0))&amp;""),"")),0)</f>
        <v/>
      </c>
      <c r="AQ88" s="42">
        <f>IFERROR(VALUE(IFERROR(TRIM(INDEX($A88:$Z88,MATCH(Lists!$J$11,$A$1:$Z$1,0))&amp;""),"")),0)</f>
        <v/>
      </c>
      <c r="AR88" s="42">
        <f>IF(IFERROR(INDEX(Lists!$C$2:$C$9,MATCH(AK88,Lists!$A$2:$A$9,0)),"N")="Y",AP88-AQ88,0)</f>
        <v/>
      </c>
      <c r="AS88" s="42">
        <f>UPPER(IFERROR(TRIM(INDEX($A88:$Z88,MATCH(Lists!$J$10,$A$1:$Z$1,0))&amp;""),""))</f>
        <v/>
      </c>
      <c r="AT88" s="42">
        <f>IF(LEN(AS88)&gt;0,ROW(),"")</f>
        <v/>
      </c>
      <c r="AU88" s="42">
        <f>IFERROR(TRIM(INDEX($A88:$Z88,MATCH(Lists!$J$6,$A$1:$Z$1,0))&amp;""),"")</f>
        <v/>
      </c>
      <c r="AV88" s="42">
        <f>IFERROR(TRIM(INDEX($A88:$Z88,MATCH(Lists!$J$7,$A$1:$Z$1,0))&amp;""),"")</f>
        <v/>
      </c>
      <c r="AW88" s="42">
        <f>IF(AND(AL88=1,UPPER(TRIM(AC88))="Y"),1,0)</f>
        <v/>
      </c>
      <c r="AX88" s="42">
        <f>IF(AL88=1,AF88,"")</f>
        <v/>
      </c>
      <c r="AY88" s="42">
        <f>IF(AX88="","",SUMPRODUCT(($AX$2:$AX$501&lt;&gt;"")*($AX$2:$AX$501&lt;AX88))+SUMPRODUCT(($AX$2:AX88=AX88)*1))</f>
        <v/>
      </c>
    </row>
    <row r="89">
      <c r="AA89" s="41" t="n"/>
      <c r="AB89" s="21" t="n"/>
      <c r="AC89" s="21" t="n"/>
      <c r="AD89" s="21" t="n"/>
      <c r="AE89" s="41" t="n"/>
      <c r="AF89" s="42">
        <f>IFERROR(TRIM(INDEX($A89:$Z89,MATCH(Lists!$J$2,$A$1:$Z$1,0))&amp;""),"")</f>
        <v/>
      </c>
      <c r="AG89" s="42">
        <f>IFERROR(TRIM(INDEX($A89:$Z89,MATCH(Lists!$J$3,$A$1:$Z$1,0))&amp;""),"")</f>
        <v/>
      </c>
      <c r="AH89" s="42">
        <f>IFERROR(TRIM(INDEX($A89:$Z89,MATCH(Lists!$J$4,$A$1:$Z$1,0))&amp;""),"")</f>
        <v/>
      </c>
      <c r="AI89" s="42">
        <f>IF(AND(AF89&lt;&gt;"",UPPER(TRIM(AB89))&lt;&gt;"Y"),1,0)</f>
        <v/>
      </c>
      <c r="AJ89" s="42">
        <f>IF(AI89=1,IFERROR(VALUE(IFERROR(TRIM(INDEX($A89:$Z89,MATCH(Lists!$J$5,$A$1:$Z$1,0))&amp;""),"")),0),0)</f>
        <v/>
      </c>
      <c r="AK89" s="42">
        <f>IFERROR(TRIM(INDEX($A89:$Z89,MATCH(Lists!$J$8,$A$1:$Z$1,0))&amp;""),"")</f>
        <v/>
      </c>
      <c r="AL89" s="42">
        <f>IF(AI89=0,0,IF(AK89="",1,IF(IFERROR(INDEX(Lists!$B$2:$B$9,MATCH(AK89,Lists!$A$2:$A$9,0)),"N")="Y",1,0)))</f>
        <v/>
      </c>
      <c r="AM89" s="42">
        <f>AL89*AJ89</f>
        <v/>
      </c>
      <c r="AN89" s="42">
        <f>IF(AI89=0,0,IF(IFERROR(INDEX(Lists!$C$2:$C$9,MATCH(AK89,Lists!$A$2:$A$9,0)),"N")="Y",1,0))</f>
        <v/>
      </c>
      <c r="AO89" s="42">
        <f>AN89*AJ89</f>
        <v/>
      </c>
      <c r="AP89" s="42">
        <f>IFERROR(VALUE(IFERROR(TRIM(INDEX($A89:$Z89,MATCH(Lists!$J$9,$A$1:$Z$1,0))&amp;""),"")),0)</f>
        <v/>
      </c>
      <c r="AQ89" s="42">
        <f>IFERROR(VALUE(IFERROR(TRIM(INDEX($A89:$Z89,MATCH(Lists!$J$11,$A$1:$Z$1,0))&amp;""),"")),0)</f>
        <v/>
      </c>
      <c r="AR89" s="42">
        <f>IF(IFERROR(INDEX(Lists!$C$2:$C$9,MATCH(AK89,Lists!$A$2:$A$9,0)),"N")="Y",AP89-AQ89,0)</f>
        <v/>
      </c>
      <c r="AS89" s="42">
        <f>UPPER(IFERROR(TRIM(INDEX($A89:$Z89,MATCH(Lists!$J$10,$A$1:$Z$1,0))&amp;""),""))</f>
        <v/>
      </c>
      <c r="AT89" s="42">
        <f>IF(LEN(AS89)&gt;0,ROW(),"")</f>
        <v/>
      </c>
      <c r="AU89" s="42">
        <f>IFERROR(TRIM(INDEX($A89:$Z89,MATCH(Lists!$J$6,$A$1:$Z$1,0))&amp;""),"")</f>
        <v/>
      </c>
      <c r="AV89" s="42">
        <f>IFERROR(TRIM(INDEX($A89:$Z89,MATCH(Lists!$J$7,$A$1:$Z$1,0))&amp;""),"")</f>
        <v/>
      </c>
      <c r="AW89" s="42">
        <f>IF(AND(AL89=1,UPPER(TRIM(AC89))="Y"),1,0)</f>
        <v/>
      </c>
      <c r="AX89" s="42">
        <f>IF(AL89=1,AF89,"")</f>
        <v/>
      </c>
      <c r="AY89" s="42">
        <f>IF(AX89="","",SUMPRODUCT(($AX$2:$AX$501&lt;&gt;"")*($AX$2:$AX$501&lt;AX89))+SUMPRODUCT(($AX$2:AX89=AX89)*1))</f>
        <v/>
      </c>
    </row>
    <row r="90">
      <c r="AA90" s="41" t="n"/>
      <c r="AB90" s="21" t="n"/>
      <c r="AC90" s="21" t="n"/>
      <c r="AD90" s="21" t="n"/>
      <c r="AE90" s="41" t="n"/>
      <c r="AF90" s="42">
        <f>IFERROR(TRIM(INDEX($A90:$Z90,MATCH(Lists!$J$2,$A$1:$Z$1,0))&amp;""),"")</f>
        <v/>
      </c>
      <c r="AG90" s="42">
        <f>IFERROR(TRIM(INDEX($A90:$Z90,MATCH(Lists!$J$3,$A$1:$Z$1,0))&amp;""),"")</f>
        <v/>
      </c>
      <c r="AH90" s="42">
        <f>IFERROR(TRIM(INDEX($A90:$Z90,MATCH(Lists!$J$4,$A$1:$Z$1,0))&amp;""),"")</f>
        <v/>
      </c>
      <c r="AI90" s="42">
        <f>IF(AND(AF90&lt;&gt;"",UPPER(TRIM(AB90))&lt;&gt;"Y"),1,0)</f>
        <v/>
      </c>
      <c r="AJ90" s="42">
        <f>IF(AI90=1,IFERROR(VALUE(IFERROR(TRIM(INDEX($A90:$Z90,MATCH(Lists!$J$5,$A$1:$Z$1,0))&amp;""),"")),0),0)</f>
        <v/>
      </c>
      <c r="AK90" s="42">
        <f>IFERROR(TRIM(INDEX($A90:$Z90,MATCH(Lists!$J$8,$A$1:$Z$1,0))&amp;""),"")</f>
        <v/>
      </c>
      <c r="AL90" s="42">
        <f>IF(AI90=0,0,IF(AK90="",1,IF(IFERROR(INDEX(Lists!$B$2:$B$9,MATCH(AK90,Lists!$A$2:$A$9,0)),"N")="Y",1,0)))</f>
        <v/>
      </c>
      <c r="AM90" s="42">
        <f>AL90*AJ90</f>
        <v/>
      </c>
      <c r="AN90" s="42">
        <f>IF(AI90=0,0,IF(IFERROR(INDEX(Lists!$C$2:$C$9,MATCH(AK90,Lists!$A$2:$A$9,0)),"N")="Y",1,0))</f>
        <v/>
      </c>
      <c r="AO90" s="42">
        <f>AN90*AJ90</f>
        <v/>
      </c>
      <c r="AP90" s="42">
        <f>IFERROR(VALUE(IFERROR(TRIM(INDEX($A90:$Z90,MATCH(Lists!$J$9,$A$1:$Z$1,0))&amp;""),"")),0)</f>
        <v/>
      </c>
      <c r="AQ90" s="42">
        <f>IFERROR(VALUE(IFERROR(TRIM(INDEX($A90:$Z90,MATCH(Lists!$J$11,$A$1:$Z$1,0))&amp;""),"")),0)</f>
        <v/>
      </c>
      <c r="AR90" s="42">
        <f>IF(IFERROR(INDEX(Lists!$C$2:$C$9,MATCH(AK90,Lists!$A$2:$A$9,0)),"N")="Y",AP90-AQ90,0)</f>
        <v/>
      </c>
      <c r="AS90" s="42">
        <f>UPPER(IFERROR(TRIM(INDEX($A90:$Z90,MATCH(Lists!$J$10,$A$1:$Z$1,0))&amp;""),""))</f>
        <v/>
      </c>
      <c r="AT90" s="42">
        <f>IF(LEN(AS90)&gt;0,ROW(),"")</f>
        <v/>
      </c>
      <c r="AU90" s="42">
        <f>IFERROR(TRIM(INDEX($A90:$Z90,MATCH(Lists!$J$6,$A$1:$Z$1,0))&amp;""),"")</f>
        <v/>
      </c>
      <c r="AV90" s="42">
        <f>IFERROR(TRIM(INDEX($A90:$Z90,MATCH(Lists!$J$7,$A$1:$Z$1,0))&amp;""),"")</f>
        <v/>
      </c>
      <c r="AW90" s="42">
        <f>IF(AND(AL90=1,UPPER(TRIM(AC90))="Y"),1,0)</f>
        <v/>
      </c>
      <c r="AX90" s="42">
        <f>IF(AL90=1,AF90,"")</f>
        <v/>
      </c>
      <c r="AY90" s="42">
        <f>IF(AX90="","",SUMPRODUCT(($AX$2:$AX$501&lt;&gt;"")*($AX$2:$AX$501&lt;AX90))+SUMPRODUCT(($AX$2:AX90=AX90)*1))</f>
        <v/>
      </c>
    </row>
    <row r="91">
      <c r="AA91" s="41" t="n"/>
      <c r="AB91" s="21" t="n"/>
      <c r="AC91" s="21" t="n"/>
      <c r="AD91" s="21" t="n"/>
      <c r="AE91" s="41" t="n"/>
      <c r="AF91" s="42">
        <f>IFERROR(TRIM(INDEX($A91:$Z91,MATCH(Lists!$J$2,$A$1:$Z$1,0))&amp;""),"")</f>
        <v/>
      </c>
      <c r="AG91" s="42">
        <f>IFERROR(TRIM(INDEX($A91:$Z91,MATCH(Lists!$J$3,$A$1:$Z$1,0))&amp;""),"")</f>
        <v/>
      </c>
      <c r="AH91" s="42">
        <f>IFERROR(TRIM(INDEX($A91:$Z91,MATCH(Lists!$J$4,$A$1:$Z$1,0))&amp;""),"")</f>
        <v/>
      </c>
      <c r="AI91" s="42">
        <f>IF(AND(AF91&lt;&gt;"",UPPER(TRIM(AB91))&lt;&gt;"Y"),1,0)</f>
        <v/>
      </c>
      <c r="AJ91" s="42">
        <f>IF(AI91=1,IFERROR(VALUE(IFERROR(TRIM(INDEX($A91:$Z91,MATCH(Lists!$J$5,$A$1:$Z$1,0))&amp;""),"")),0),0)</f>
        <v/>
      </c>
      <c r="AK91" s="42">
        <f>IFERROR(TRIM(INDEX($A91:$Z91,MATCH(Lists!$J$8,$A$1:$Z$1,0))&amp;""),"")</f>
        <v/>
      </c>
      <c r="AL91" s="42">
        <f>IF(AI91=0,0,IF(AK91="",1,IF(IFERROR(INDEX(Lists!$B$2:$B$9,MATCH(AK91,Lists!$A$2:$A$9,0)),"N")="Y",1,0)))</f>
        <v/>
      </c>
      <c r="AM91" s="42">
        <f>AL91*AJ91</f>
        <v/>
      </c>
      <c r="AN91" s="42">
        <f>IF(AI91=0,0,IF(IFERROR(INDEX(Lists!$C$2:$C$9,MATCH(AK91,Lists!$A$2:$A$9,0)),"N")="Y",1,0))</f>
        <v/>
      </c>
      <c r="AO91" s="42">
        <f>AN91*AJ91</f>
        <v/>
      </c>
      <c r="AP91" s="42">
        <f>IFERROR(VALUE(IFERROR(TRIM(INDEX($A91:$Z91,MATCH(Lists!$J$9,$A$1:$Z$1,0))&amp;""),"")),0)</f>
        <v/>
      </c>
      <c r="AQ91" s="42">
        <f>IFERROR(VALUE(IFERROR(TRIM(INDEX($A91:$Z91,MATCH(Lists!$J$11,$A$1:$Z$1,0))&amp;""),"")),0)</f>
        <v/>
      </c>
      <c r="AR91" s="42">
        <f>IF(IFERROR(INDEX(Lists!$C$2:$C$9,MATCH(AK91,Lists!$A$2:$A$9,0)),"N")="Y",AP91-AQ91,0)</f>
        <v/>
      </c>
      <c r="AS91" s="42">
        <f>UPPER(IFERROR(TRIM(INDEX($A91:$Z91,MATCH(Lists!$J$10,$A$1:$Z$1,0))&amp;""),""))</f>
        <v/>
      </c>
      <c r="AT91" s="42">
        <f>IF(LEN(AS91)&gt;0,ROW(),"")</f>
        <v/>
      </c>
      <c r="AU91" s="42">
        <f>IFERROR(TRIM(INDEX($A91:$Z91,MATCH(Lists!$J$6,$A$1:$Z$1,0))&amp;""),"")</f>
        <v/>
      </c>
      <c r="AV91" s="42">
        <f>IFERROR(TRIM(INDEX($A91:$Z91,MATCH(Lists!$J$7,$A$1:$Z$1,0))&amp;""),"")</f>
        <v/>
      </c>
      <c r="AW91" s="42">
        <f>IF(AND(AL91=1,UPPER(TRIM(AC91))="Y"),1,0)</f>
        <v/>
      </c>
      <c r="AX91" s="42">
        <f>IF(AL91=1,AF91,"")</f>
        <v/>
      </c>
      <c r="AY91" s="42">
        <f>IF(AX91="","",SUMPRODUCT(($AX$2:$AX$501&lt;&gt;"")*($AX$2:$AX$501&lt;AX91))+SUMPRODUCT(($AX$2:AX91=AX91)*1))</f>
        <v/>
      </c>
    </row>
    <row r="92">
      <c r="AA92" s="41" t="n"/>
      <c r="AB92" s="21" t="n"/>
      <c r="AC92" s="21" t="n"/>
      <c r="AD92" s="21" t="n"/>
      <c r="AE92" s="41" t="n"/>
      <c r="AF92" s="42">
        <f>IFERROR(TRIM(INDEX($A92:$Z92,MATCH(Lists!$J$2,$A$1:$Z$1,0))&amp;""),"")</f>
        <v/>
      </c>
      <c r="AG92" s="42">
        <f>IFERROR(TRIM(INDEX($A92:$Z92,MATCH(Lists!$J$3,$A$1:$Z$1,0))&amp;""),"")</f>
        <v/>
      </c>
      <c r="AH92" s="42">
        <f>IFERROR(TRIM(INDEX($A92:$Z92,MATCH(Lists!$J$4,$A$1:$Z$1,0))&amp;""),"")</f>
        <v/>
      </c>
      <c r="AI92" s="42">
        <f>IF(AND(AF92&lt;&gt;"",UPPER(TRIM(AB92))&lt;&gt;"Y"),1,0)</f>
        <v/>
      </c>
      <c r="AJ92" s="42">
        <f>IF(AI92=1,IFERROR(VALUE(IFERROR(TRIM(INDEX($A92:$Z92,MATCH(Lists!$J$5,$A$1:$Z$1,0))&amp;""),"")),0),0)</f>
        <v/>
      </c>
      <c r="AK92" s="42">
        <f>IFERROR(TRIM(INDEX($A92:$Z92,MATCH(Lists!$J$8,$A$1:$Z$1,0))&amp;""),"")</f>
        <v/>
      </c>
      <c r="AL92" s="42">
        <f>IF(AI92=0,0,IF(AK92="",1,IF(IFERROR(INDEX(Lists!$B$2:$B$9,MATCH(AK92,Lists!$A$2:$A$9,0)),"N")="Y",1,0)))</f>
        <v/>
      </c>
      <c r="AM92" s="42">
        <f>AL92*AJ92</f>
        <v/>
      </c>
      <c r="AN92" s="42">
        <f>IF(AI92=0,0,IF(IFERROR(INDEX(Lists!$C$2:$C$9,MATCH(AK92,Lists!$A$2:$A$9,0)),"N")="Y",1,0))</f>
        <v/>
      </c>
      <c r="AO92" s="42">
        <f>AN92*AJ92</f>
        <v/>
      </c>
      <c r="AP92" s="42">
        <f>IFERROR(VALUE(IFERROR(TRIM(INDEX($A92:$Z92,MATCH(Lists!$J$9,$A$1:$Z$1,0))&amp;""),"")),0)</f>
        <v/>
      </c>
      <c r="AQ92" s="42">
        <f>IFERROR(VALUE(IFERROR(TRIM(INDEX($A92:$Z92,MATCH(Lists!$J$11,$A$1:$Z$1,0))&amp;""),"")),0)</f>
        <v/>
      </c>
      <c r="AR92" s="42">
        <f>IF(IFERROR(INDEX(Lists!$C$2:$C$9,MATCH(AK92,Lists!$A$2:$A$9,0)),"N")="Y",AP92-AQ92,0)</f>
        <v/>
      </c>
      <c r="AS92" s="42">
        <f>UPPER(IFERROR(TRIM(INDEX($A92:$Z92,MATCH(Lists!$J$10,$A$1:$Z$1,0))&amp;""),""))</f>
        <v/>
      </c>
      <c r="AT92" s="42">
        <f>IF(LEN(AS92)&gt;0,ROW(),"")</f>
        <v/>
      </c>
      <c r="AU92" s="42">
        <f>IFERROR(TRIM(INDEX($A92:$Z92,MATCH(Lists!$J$6,$A$1:$Z$1,0))&amp;""),"")</f>
        <v/>
      </c>
      <c r="AV92" s="42">
        <f>IFERROR(TRIM(INDEX($A92:$Z92,MATCH(Lists!$J$7,$A$1:$Z$1,0))&amp;""),"")</f>
        <v/>
      </c>
      <c r="AW92" s="42">
        <f>IF(AND(AL92=1,UPPER(TRIM(AC92))="Y"),1,0)</f>
        <v/>
      </c>
      <c r="AX92" s="42">
        <f>IF(AL92=1,AF92,"")</f>
        <v/>
      </c>
      <c r="AY92" s="42">
        <f>IF(AX92="","",SUMPRODUCT(($AX$2:$AX$501&lt;&gt;"")*($AX$2:$AX$501&lt;AX92))+SUMPRODUCT(($AX$2:AX92=AX92)*1))</f>
        <v/>
      </c>
    </row>
    <row r="93">
      <c r="AA93" s="41" t="n"/>
      <c r="AB93" s="21" t="n"/>
      <c r="AC93" s="21" t="n"/>
      <c r="AD93" s="21" t="n"/>
      <c r="AE93" s="41" t="n"/>
      <c r="AF93" s="42">
        <f>IFERROR(TRIM(INDEX($A93:$Z93,MATCH(Lists!$J$2,$A$1:$Z$1,0))&amp;""),"")</f>
        <v/>
      </c>
      <c r="AG93" s="42">
        <f>IFERROR(TRIM(INDEX($A93:$Z93,MATCH(Lists!$J$3,$A$1:$Z$1,0))&amp;""),"")</f>
        <v/>
      </c>
      <c r="AH93" s="42">
        <f>IFERROR(TRIM(INDEX($A93:$Z93,MATCH(Lists!$J$4,$A$1:$Z$1,0))&amp;""),"")</f>
        <v/>
      </c>
      <c r="AI93" s="42">
        <f>IF(AND(AF93&lt;&gt;"",UPPER(TRIM(AB93))&lt;&gt;"Y"),1,0)</f>
        <v/>
      </c>
      <c r="AJ93" s="42">
        <f>IF(AI93=1,IFERROR(VALUE(IFERROR(TRIM(INDEX($A93:$Z93,MATCH(Lists!$J$5,$A$1:$Z$1,0))&amp;""),"")),0),0)</f>
        <v/>
      </c>
      <c r="AK93" s="42">
        <f>IFERROR(TRIM(INDEX($A93:$Z93,MATCH(Lists!$J$8,$A$1:$Z$1,0))&amp;""),"")</f>
        <v/>
      </c>
      <c r="AL93" s="42">
        <f>IF(AI93=0,0,IF(AK93="",1,IF(IFERROR(INDEX(Lists!$B$2:$B$9,MATCH(AK93,Lists!$A$2:$A$9,0)),"N")="Y",1,0)))</f>
        <v/>
      </c>
      <c r="AM93" s="42">
        <f>AL93*AJ93</f>
        <v/>
      </c>
      <c r="AN93" s="42">
        <f>IF(AI93=0,0,IF(IFERROR(INDEX(Lists!$C$2:$C$9,MATCH(AK93,Lists!$A$2:$A$9,0)),"N")="Y",1,0))</f>
        <v/>
      </c>
      <c r="AO93" s="42">
        <f>AN93*AJ93</f>
        <v/>
      </c>
      <c r="AP93" s="42">
        <f>IFERROR(VALUE(IFERROR(TRIM(INDEX($A93:$Z93,MATCH(Lists!$J$9,$A$1:$Z$1,0))&amp;""),"")),0)</f>
        <v/>
      </c>
      <c r="AQ93" s="42">
        <f>IFERROR(VALUE(IFERROR(TRIM(INDEX($A93:$Z93,MATCH(Lists!$J$11,$A$1:$Z$1,0))&amp;""),"")),0)</f>
        <v/>
      </c>
      <c r="AR93" s="42">
        <f>IF(IFERROR(INDEX(Lists!$C$2:$C$9,MATCH(AK93,Lists!$A$2:$A$9,0)),"N")="Y",AP93-AQ93,0)</f>
        <v/>
      </c>
      <c r="AS93" s="42">
        <f>UPPER(IFERROR(TRIM(INDEX($A93:$Z93,MATCH(Lists!$J$10,$A$1:$Z$1,0))&amp;""),""))</f>
        <v/>
      </c>
      <c r="AT93" s="42">
        <f>IF(LEN(AS93)&gt;0,ROW(),"")</f>
        <v/>
      </c>
      <c r="AU93" s="42">
        <f>IFERROR(TRIM(INDEX($A93:$Z93,MATCH(Lists!$J$6,$A$1:$Z$1,0))&amp;""),"")</f>
        <v/>
      </c>
      <c r="AV93" s="42">
        <f>IFERROR(TRIM(INDEX($A93:$Z93,MATCH(Lists!$J$7,$A$1:$Z$1,0))&amp;""),"")</f>
        <v/>
      </c>
      <c r="AW93" s="42">
        <f>IF(AND(AL93=1,UPPER(TRIM(AC93))="Y"),1,0)</f>
        <v/>
      </c>
      <c r="AX93" s="42">
        <f>IF(AL93=1,AF93,"")</f>
        <v/>
      </c>
      <c r="AY93" s="42">
        <f>IF(AX93="","",SUMPRODUCT(($AX$2:$AX$501&lt;&gt;"")*($AX$2:$AX$501&lt;AX93))+SUMPRODUCT(($AX$2:AX93=AX93)*1))</f>
        <v/>
      </c>
    </row>
    <row r="94">
      <c r="AA94" s="41" t="n"/>
      <c r="AB94" s="21" t="n"/>
      <c r="AC94" s="21" t="n"/>
      <c r="AD94" s="21" t="n"/>
      <c r="AE94" s="41" t="n"/>
      <c r="AF94" s="42">
        <f>IFERROR(TRIM(INDEX($A94:$Z94,MATCH(Lists!$J$2,$A$1:$Z$1,0))&amp;""),"")</f>
        <v/>
      </c>
      <c r="AG94" s="42">
        <f>IFERROR(TRIM(INDEX($A94:$Z94,MATCH(Lists!$J$3,$A$1:$Z$1,0))&amp;""),"")</f>
        <v/>
      </c>
      <c r="AH94" s="42">
        <f>IFERROR(TRIM(INDEX($A94:$Z94,MATCH(Lists!$J$4,$A$1:$Z$1,0))&amp;""),"")</f>
        <v/>
      </c>
      <c r="AI94" s="42">
        <f>IF(AND(AF94&lt;&gt;"",UPPER(TRIM(AB94))&lt;&gt;"Y"),1,0)</f>
        <v/>
      </c>
      <c r="AJ94" s="42">
        <f>IF(AI94=1,IFERROR(VALUE(IFERROR(TRIM(INDEX($A94:$Z94,MATCH(Lists!$J$5,$A$1:$Z$1,0))&amp;""),"")),0),0)</f>
        <v/>
      </c>
      <c r="AK94" s="42">
        <f>IFERROR(TRIM(INDEX($A94:$Z94,MATCH(Lists!$J$8,$A$1:$Z$1,0))&amp;""),"")</f>
        <v/>
      </c>
      <c r="AL94" s="42">
        <f>IF(AI94=0,0,IF(AK94="",1,IF(IFERROR(INDEX(Lists!$B$2:$B$9,MATCH(AK94,Lists!$A$2:$A$9,0)),"N")="Y",1,0)))</f>
        <v/>
      </c>
      <c r="AM94" s="42">
        <f>AL94*AJ94</f>
        <v/>
      </c>
      <c r="AN94" s="42">
        <f>IF(AI94=0,0,IF(IFERROR(INDEX(Lists!$C$2:$C$9,MATCH(AK94,Lists!$A$2:$A$9,0)),"N")="Y",1,0))</f>
        <v/>
      </c>
      <c r="AO94" s="42">
        <f>AN94*AJ94</f>
        <v/>
      </c>
      <c r="AP94" s="42">
        <f>IFERROR(VALUE(IFERROR(TRIM(INDEX($A94:$Z94,MATCH(Lists!$J$9,$A$1:$Z$1,0))&amp;""),"")),0)</f>
        <v/>
      </c>
      <c r="AQ94" s="42">
        <f>IFERROR(VALUE(IFERROR(TRIM(INDEX($A94:$Z94,MATCH(Lists!$J$11,$A$1:$Z$1,0))&amp;""),"")),0)</f>
        <v/>
      </c>
      <c r="AR94" s="42">
        <f>IF(IFERROR(INDEX(Lists!$C$2:$C$9,MATCH(AK94,Lists!$A$2:$A$9,0)),"N")="Y",AP94-AQ94,0)</f>
        <v/>
      </c>
      <c r="AS94" s="42">
        <f>UPPER(IFERROR(TRIM(INDEX($A94:$Z94,MATCH(Lists!$J$10,$A$1:$Z$1,0))&amp;""),""))</f>
        <v/>
      </c>
      <c r="AT94" s="42">
        <f>IF(LEN(AS94)&gt;0,ROW(),"")</f>
        <v/>
      </c>
      <c r="AU94" s="42">
        <f>IFERROR(TRIM(INDEX($A94:$Z94,MATCH(Lists!$J$6,$A$1:$Z$1,0))&amp;""),"")</f>
        <v/>
      </c>
      <c r="AV94" s="42">
        <f>IFERROR(TRIM(INDEX($A94:$Z94,MATCH(Lists!$J$7,$A$1:$Z$1,0))&amp;""),"")</f>
        <v/>
      </c>
      <c r="AW94" s="42">
        <f>IF(AND(AL94=1,UPPER(TRIM(AC94))="Y"),1,0)</f>
        <v/>
      </c>
      <c r="AX94" s="42">
        <f>IF(AL94=1,AF94,"")</f>
        <v/>
      </c>
      <c r="AY94" s="42">
        <f>IF(AX94="","",SUMPRODUCT(($AX$2:$AX$501&lt;&gt;"")*($AX$2:$AX$501&lt;AX94))+SUMPRODUCT(($AX$2:AX94=AX94)*1))</f>
        <v/>
      </c>
    </row>
    <row r="95">
      <c r="AA95" s="41" t="n"/>
      <c r="AB95" s="21" t="n"/>
      <c r="AC95" s="21" t="n"/>
      <c r="AD95" s="21" t="n"/>
      <c r="AE95" s="41" t="n"/>
      <c r="AF95" s="42">
        <f>IFERROR(TRIM(INDEX($A95:$Z95,MATCH(Lists!$J$2,$A$1:$Z$1,0))&amp;""),"")</f>
        <v/>
      </c>
      <c r="AG95" s="42">
        <f>IFERROR(TRIM(INDEX($A95:$Z95,MATCH(Lists!$J$3,$A$1:$Z$1,0))&amp;""),"")</f>
        <v/>
      </c>
      <c r="AH95" s="42">
        <f>IFERROR(TRIM(INDEX($A95:$Z95,MATCH(Lists!$J$4,$A$1:$Z$1,0))&amp;""),"")</f>
        <v/>
      </c>
      <c r="AI95" s="42">
        <f>IF(AND(AF95&lt;&gt;"",UPPER(TRIM(AB95))&lt;&gt;"Y"),1,0)</f>
        <v/>
      </c>
      <c r="AJ95" s="42">
        <f>IF(AI95=1,IFERROR(VALUE(IFERROR(TRIM(INDEX($A95:$Z95,MATCH(Lists!$J$5,$A$1:$Z$1,0))&amp;""),"")),0),0)</f>
        <v/>
      </c>
      <c r="AK95" s="42">
        <f>IFERROR(TRIM(INDEX($A95:$Z95,MATCH(Lists!$J$8,$A$1:$Z$1,0))&amp;""),"")</f>
        <v/>
      </c>
      <c r="AL95" s="42">
        <f>IF(AI95=0,0,IF(AK95="",1,IF(IFERROR(INDEX(Lists!$B$2:$B$9,MATCH(AK95,Lists!$A$2:$A$9,0)),"N")="Y",1,0)))</f>
        <v/>
      </c>
      <c r="AM95" s="42">
        <f>AL95*AJ95</f>
        <v/>
      </c>
      <c r="AN95" s="42">
        <f>IF(AI95=0,0,IF(IFERROR(INDEX(Lists!$C$2:$C$9,MATCH(AK95,Lists!$A$2:$A$9,0)),"N")="Y",1,0))</f>
        <v/>
      </c>
      <c r="AO95" s="42">
        <f>AN95*AJ95</f>
        <v/>
      </c>
      <c r="AP95" s="42">
        <f>IFERROR(VALUE(IFERROR(TRIM(INDEX($A95:$Z95,MATCH(Lists!$J$9,$A$1:$Z$1,0))&amp;""),"")),0)</f>
        <v/>
      </c>
      <c r="AQ95" s="42">
        <f>IFERROR(VALUE(IFERROR(TRIM(INDEX($A95:$Z95,MATCH(Lists!$J$11,$A$1:$Z$1,0))&amp;""),"")),0)</f>
        <v/>
      </c>
      <c r="AR95" s="42">
        <f>IF(IFERROR(INDEX(Lists!$C$2:$C$9,MATCH(AK95,Lists!$A$2:$A$9,0)),"N")="Y",AP95-AQ95,0)</f>
        <v/>
      </c>
      <c r="AS95" s="42">
        <f>UPPER(IFERROR(TRIM(INDEX($A95:$Z95,MATCH(Lists!$J$10,$A$1:$Z$1,0))&amp;""),""))</f>
        <v/>
      </c>
      <c r="AT95" s="42">
        <f>IF(LEN(AS95)&gt;0,ROW(),"")</f>
        <v/>
      </c>
      <c r="AU95" s="42">
        <f>IFERROR(TRIM(INDEX($A95:$Z95,MATCH(Lists!$J$6,$A$1:$Z$1,0))&amp;""),"")</f>
        <v/>
      </c>
      <c r="AV95" s="42">
        <f>IFERROR(TRIM(INDEX($A95:$Z95,MATCH(Lists!$J$7,$A$1:$Z$1,0))&amp;""),"")</f>
        <v/>
      </c>
      <c r="AW95" s="42">
        <f>IF(AND(AL95=1,UPPER(TRIM(AC95))="Y"),1,0)</f>
        <v/>
      </c>
      <c r="AX95" s="42">
        <f>IF(AL95=1,AF95,"")</f>
        <v/>
      </c>
      <c r="AY95" s="42">
        <f>IF(AX95="","",SUMPRODUCT(($AX$2:$AX$501&lt;&gt;"")*($AX$2:$AX$501&lt;AX95))+SUMPRODUCT(($AX$2:AX95=AX95)*1))</f>
        <v/>
      </c>
    </row>
    <row r="96">
      <c r="AA96" s="41" t="n"/>
      <c r="AB96" s="21" t="n"/>
      <c r="AC96" s="21" t="n"/>
      <c r="AD96" s="21" t="n"/>
      <c r="AE96" s="41" t="n"/>
      <c r="AF96" s="42">
        <f>IFERROR(TRIM(INDEX($A96:$Z96,MATCH(Lists!$J$2,$A$1:$Z$1,0))&amp;""),"")</f>
        <v/>
      </c>
      <c r="AG96" s="42">
        <f>IFERROR(TRIM(INDEX($A96:$Z96,MATCH(Lists!$J$3,$A$1:$Z$1,0))&amp;""),"")</f>
        <v/>
      </c>
      <c r="AH96" s="42">
        <f>IFERROR(TRIM(INDEX($A96:$Z96,MATCH(Lists!$J$4,$A$1:$Z$1,0))&amp;""),"")</f>
        <v/>
      </c>
      <c r="AI96" s="42">
        <f>IF(AND(AF96&lt;&gt;"",UPPER(TRIM(AB96))&lt;&gt;"Y"),1,0)</f>
        <v/>
      </c>
      <c r="AJ96" s="42">
        <f>IF(AI96=1,IFERROR(VALUE(IFERROR(TRIM(INDEX($A96:$Z96,MATCH(Lists!$J$5,$A$1:$Z$1,0))&amp;""),"")),0),0)</f>
        <v/>
      </c>
      <c r="AK96" s="42">
        <f>IFERROR(TRIM(INDEX($A96:$Z96,MATCH(Lists!$J$8,$A$1:$Z$1,0))&amp;""),"")</f>
        <v/>
      </c>
      <c r="AL96" s="42">
        <f>IF(AI96=0,0,IF(AK96="",1,IF(IFERROR(INDEX(Lists!$B$2:$B$9,MATCH(AK96,Lists!$A$2:$A$9,0)),"N")="Y",1,0)))</f>
        <v/>
      </c>
      <c r="AM96" s="42">
        <f>AL96*AJ96</f>
        <v/>
      </c>
      <c r="AN96" s="42">
        <f>IF(AI96=0,0,IF(IFERROR(INDEX(Lists!$C$2:$C$9,MATCH(AK96,Lists!$A$2:$A$9,0)),"N")="Y",1,0))</f>
        <v/>
      </c>
      <c r="AO96" s="42">
        <f>AN96*AJ96</f>
        <v/>
      </c>
      <c r="AP96" s="42">
        <f>IFERROR(VALUE(IFERROR(TRIM(INDEX($A96:$Z96,MATCH(Lists!$J$9,$A$1:$Z$1,0))&amp;""),"")),0)</f>
        <v/>
      </c>
      <c r="AQ96" s="42">
        <f>IFERROR(VALUE(IFERROR(TRIM(INDEX($A96:$Z96,MATCH(Lists!$J$11,$A$1:$Z$1,0))&amp;""),"")),0)</f>
        <v/>
      </c>
      <c r="AR96" s="42">
        <f>IF(IFERROR(INDEX(Lists!$C$2:$C$9,MATCH(AK96,Lists!$A$2:$A$9,0)),"N")="Y",AP96-AQ96,0)</f>
        <v/>
      </c>
      <c r="AS96" s="42">
        <f>UPPER(IFERROR(TRIM(INDEX($A96:$Z96,MATCH(Lists!$J$10,$A$1:$Z$1,0))&amp;""),""))</f>
        <v/>
      </c>
      <c r="AT96" s="42">
        <f>IF(LEN(AS96)&gt;0,ROW(),"")</f>
        <v/>
      </c>
      <c r="AU96" s="42">
        <f>IFERROR(TRIM(INDEX($A96:$Z96,MATCH(Lists!$J$6,$A$1:$Z$1,0))&amp;""),"")</f>
        <v/>
      </c>
      <c r="AV96" s="42">
        <f>IFERROR(TRIM(INDEX($A96:$Z96,MATCH(Lists!$J$7,$A$1:$Z$1,0))&amp;""),"")</f>
        <v/>
      </c>
      <c r="AW96" s="42">
        <f>IF(AND(AL96=1,UPPER(TRIM(AC96))="Y"),1,0)</f>
        <v/>
      </c>
      <c r="AX96" s="42">
        <f>IF(AL96=1,AF96,"")</f>
        <v/>
      </c>
      <c r="AY96" s="42">
        <f>IF(AX96="","",SUMPRODUCT(($AX$2:$AX$501&lt;&gt;"")*($AX$2:$AX$501&lt;AX96))+SUMPRODUCT(($AX$2:AX96=AX96)*1))</f>
        <v/>
      </c>
    </row>
    <row r="97">
      <c r="AA97" s="41" t="n"/>
      <c r="AB97" s="21" t="n"/>
      <c r="AC97" s="21" t="n"/>
      <c r="AD97" s="21" t="n"/>
      <c r="AE97" s="41" t="n"/>
      <c r="AF97" s="42">
        <f>IFERROR(TRIM(INDEX($A97:$Z97,MATCH(Lists!$J$2,$A$1:$Z$1,0))&amp;""),"")</f>
        <v/>
      </c>
      <c r="AG97" s="42">
        <f>IFERROR(TRIM(INDEX($A97:$Z97,MATCH(Lists!$J$3,$A$1:$Z$1,0))&amp;""),"")</f>
        <v/>
      </c>
      <c r="AH97" s="42">
        <f>IFERROR(TRIM(INDEX($A97:$Z97,MATCH(Lists!$J$4,$A$1:$Z$1,0))&amp;""),"")</f>
        <v/>
      </c>
      <c r="AI97" s="42">
        <f>IF(AND(AF97&lt;&gt;"",UPPER(TRIM(AB97))&lt;&gt;"Y"),1,0)</f>
        <v/>
      </c>
      <c r="AJ97" s="42">
        <f>IF(AI97=1,IFERROR(VALUE(IFERROR(TRIM(INDEX($A97:$Z97,MATCH(Lists!$J$5,$A$1:$Z$1,0))&amp;""),"")),0),0)</f>
        <v/>
      </c>
      <c r="AK97" s="42">
        <f>IFERROR(TRIM(INDEX($A97:$Z97,MATCH(Lists!$J$8,$A$1:$Z$1,0))&amp;""),"")</f>
        <v/>
      </c>
      <c r="AL97" s="42">
        <f>IF(AI97=0,0,IF(AK97="",1,IF(IFERROR(INDEX(Lists!$B$2:$B$9,MATCH(AK97,Lists!$A$2:$A$9,0)),"N")="Y",1,0)))</f>
        <v/>
      </c>
      <c r="AM97" s="42">
        <f>AL97*AJ97</f>
        <v/>
      </c>
      <c r="AN97" s="42">
        <f>IF(AI97=0,0,IF(IFERROR(INDEX(Lists!$C$2:$C$9,MATCH(AK97,Lists!$A$2:$A$9,0)),"N")="Y",1,0))</f>
        <v/>
      </c>
      <c r="AO97" s="42">
        <f>AN97*AJ97</f>
        <v/>
      </c>
      <c r="AP97" s="42">
        <f>IFERROR(VALUE(IFERROR(TRIM(INDEX($A97:$Z97,MATCH(Lists!$J$9,$A$1:$Z$1,0))&amp;""),"")),0)</f>
        <v/>
      </c>
      <c r="AQ97" s="42">
        <f>IFERROR(VALUE(IFERROR(TRIM(INDEX($A97:$Z97,MATCH(Lists!$J$11,$A$1:$Z$1,0))&amp;""),"")),0)</f>
        <v/>
      </c>
      <c r="AR97" s="42">
        <f>IF(IFERROR(INDEX(Lists!$C$2:$C$9,MATCH(AK97,Lists!$A$2:$A$9,0)),"N")="Y",AP97-AQ97,0)</f>
        <v/>
      </c>
      <c r="AS97" s="42">
        <f>UPPER(IFERROR(TRIM(INDEX($A97:$Z97,MATCH(Lists!$J$10,$A$1:$Z$1,0))&amp;""),""))</f>
        <v/>
      </c>
      <c r="AT97" s="42">
        <f>IF(LEN(AS97)&gt;0,ROW(),"")</f>
        <v/>
      </c>
      <c r="AU97" s="42">
        <f>IFERROR(TRIM(INDEX($A97:$Z97,MATCH(Lists!$J$6,$A$1:$Z$1,0))&amp;""),"")</f>
        <v/>
      </c>
      <c r="AV97" s="42">
        <f>IFERROR(TRIM(INDEX($A97:$Z97,MATCH(Lists!$J$7,$A$1:$Z$1,0))&amp;""),"")</f>
        <v/>
      </c>
      <c r="AW97" s="42">
        <f>IF(AND(AL97=1,UPPER(TRIM(AC97))="Y"),1,0)</f>
        <v/>
      </c>
      <c r="AX97" s="42">
        <f>IF(AL97=1,AF97,"")</f>
        <v/>
      </c>
      <c r="AY97" s="42">
        <f>IF(AX97="","",SUMPRODUCT(($AX$2:$AX$501&lt;&gt;"")*($AX$2:$AX$501&lt;AX97))+SUMPRODUCT(($AX$2:AX97=AX97)*1))</f>
        <v/>
      </c>
    </row>
    <row r="98">
      <c r="AA98" s="41" t="n"/>
      <c r="AB98" s="21" t="n"/>
      <c r="AC98" s="21" t="n"/>
      <c r="AD98" s="21" t="n"/>
      <c r="AE98" s="41" t="n"/>
      <c r="AF98" s="42">
        <f>IFERROR(TRIM(INDEX($A98:$Z98,MATCH(Lists!$J$2,$A$1:$Z$1,0))&amp;""),"")</f>
        <v/>
      </c>
      <c r="AG98" s="42">
        <f>IFERROR(TRIM(INDEX($A98:$Z98,MATCH(Lists!$J$3,$A$1:$Z$1,0))&amp;""),"")</f>
        <v/>
      </c>
      <c r="AH98" s="42">
        <f>IFERROR(TRIM(INDEX($A98:$Z98,MATCH(Lists!$J$4,$A$1:$Z$1,0))&amp;""),"")</f>
        <v/>
      </c>
      <c r="AI98" s="42">
        <f>IF(AND(AF98&lt;&gt;"",UPPER(TRIM(AB98))&lt;&gt;"Y"),1,0)</f>
        <v/>
      </c>
      <c r="AJ98" s="42">
        <f>IF(AI98=1,IFERROR(VALUE(IFERROR(TRIM(INDEX($A98:$Z98,MATCH(Lists!$J$5,$A$1:$Z$1,0))&amp;""),"")),0),0)</f>
        <v/>
      </c>
      <c r="AK98" s="42">
        <f>IFERROR(TRIM(INDEX($A98:$Z98,MATCH(Lists!$J$8,$A$1:$Z$1,0))&amp;""),"")</f>
        <v/>
      </c>
      <c r="AL98" s="42">
        <f>IF(AI98=0,0,IF(AK98="",1,IF(IFERROR(INDEX(Lists!$B$2:$B$9,MATCH(AK98,Lists!$A$2:$A$9,0)),"N")="Y",1,0)))</f>
        <v/>
      </c>
      <c r="AM98" s="42">
        <f>AL98*AJ98</f>
        <v/>
      </c>
      <c r="AN98" s="42">
        <f>IF(AI98=0,0,IF(IFERROR(INDEX(Lists!$C$2:$C$9,MATCH(AK98,Lists!$A$2:$A$9,0)),"N")="Y",1,0))</f>
        <v/>
      </c>
      <c r="AO98" s="42">
        <f>AN98*AJ98</f>
        <v/>
      </c>
      <c r="AP98" s="42">
        <f>IFERROR(VALUE(IFERROR(TRIM(INDEX($A98:$Z98,MATCH(Lists!$J$9,$A$1:$Z$1,0))&amp;""),"")),0)</f>
        <v/>
      </c>
      <c r="AQ98" s="42">
        <f>IFERROR(VALUE(IFERROR(TRIM(INDEX($A98:$Z98,MATCH(Lists!$J$11,$A$1:$Z$1,0))&amp;""),"")),0)</f>
        <v/>
      </c>
      <c r="AR98" s="42">
        <f>IF(IFERROR(INDEX(Lists!$C$2:$C$9,MATCH(AK98,Lists!$A$2:$A$9,0)),"N")="Y",AP98-AQ98,0)</f>
        <v/>
      </c>
      <c r="AS98" s="42">
        <f>UPPER(IFERROR(TRIM(INDEX($A98:$Z98,MATCH(Lists!$J$10,$A$1:$Z$1,0))&amp;""),""))</f>
        <v/>
      </c>
      <c r="AT98" s="42">
        <f>IF(LEN(AS98)&gt;0,ROW(),"")</f>
        <v/>
      </c>
      <c r="AU98" s="42">
        <f>IFERROR(TRIM(INDEX($A98:$Z98,MATCH(Lists!$J$6,$A$1:$Z$1,0))&amp;""),"")</f>
        <v/>
      </c>
      <c r="AV98" s="42">
        <f>IFERROR(TRIM(INDEX($A98:$Z98,MATCH(Lists!$J$7,$A$1:$Z$1,0))&amp;""),"")</f>
        <v/>
      </c>
      <c r="AW98" s="42">
        <f>IF(AND(AL98=1,UPPER(TRIM(AC98))="Y"),1,0)</f>
        <v/>
      </c>
      <c r="AX98" s="42">
        <f>IF(AL98=1,AF98,"")</f>
        <v/>
      </c>
      <c r="AY98" s="42">
        <f>IF(AX98="","",SUMPRODUCT(($AX$2:$AX$501&lt;&gt;"")*($AX$2:$AX$501&lt;AX98))+SUMPRODUCT(($AX$2:AX98=AX98)*1))</f>
        <v/>
      </c>
    </row>
    <row r="99">
      <c r="AA99" s="41" t="n"/>
      <c r="AB99" s="21" t="n"/>
      <c r="AC99" s="21" t="n"/>
      <c r="AD99" s="21" t="n"/>
      <c r="AE99" s="41" t="n"/>
      <c r="AF99" s="42">
        <f>IFERROR(TRIM(INDEX($A99:$Z99,MATCH(Lists!$J$2,$A$1:$Z$1,0))&amp;""),"")</f>
        <v/>
      </c>
      <c r="AG99" s="42">
        <f>IFERROR(TRIM(INDEX($A99:$Z99,MATCH(Lists!$J$3,$A$1:$Z$1,0))&amp;""),"")</f>
        <v/>
      </c>
      <c r="AH99" s="42">
        <f>IFERROR(TRIM(INDEX($A99:$Z99,MATCH(Lists!$J$4,$A$1:$Z$1,0))&amp;""),"")</f>
        <v/>
      </c>
      <c r="AI99" s="42">
        <f>IF(AND(AF99&lt;&gt;"",UPPER(TRIM(AB99))&lt;&gt;"Y"),1,0)</f>
        <v/>
      </c>
      <c r="AJ99" s="42">
        <f>IF(AI99=1,IFERROR(VALUE(IFERROR(TRIM(INDEX($A99:$Z99,MATCH(Lists!$J$5,$A$1:$Z$1,0))&amp;""),"")),0),0)</f>
        <v/>
      </c>
      <c r="AK99" s="42">
        <f>IFERROR(TRIM(INDEX($A99:$Z99,MATCH(Lists!$J$8,$A$1:$Z$1,0))&amp;""),"")</f>
        <v/>
      </c>
      <c r="AL99" s="42">
        <f>IF(AI99=0,0,IF(AK99="",1,IF(IFERROR(INDEX(Lists!$B$2:$B$9,MATCH(AK99,Lists!$A$2:$A$9,0)),"N")="Y",1,0)))</f>
        <v/>
      </c>
      <c r="AM99" s="42">
        <f>AL99*AJ99</f>
        <v/>
      </c>
      <c r="AN99" s="42">
        <f>IF(AI99=0,0,IF(IFERROR(INDEX(Lists!$C$2:$C$9,MATCH(AK99,Lists!$A$2:$A$9,0)),"N")="Y",1,0))</f>
        <v/>
      </c>
      <c r="AO99" s="42">
        <f>AN99*AJ99</f>
        <v/>
      </c>
      <c r="AP99" s="42">
        <f>IFERROR(VALUE(IFERROR(TRIM(INDEX($A99:$Z99,MATCH(Lists!$J$9,$A$1:$Z$1,0))&amp;""),"")),0)</f>
        <v/>
      </c>
      <c r="AQ99" s="42">
        <f>IFERROR(VALUE(IFERROR(TRIM(INDEX($A99:$Z99,MATCH(Lists!$J$11,$A$1:$Z$1,0))&amp;""),"")),0)</f>
        <v/>
      </c>
      <c r="AR99" s="42">
        <f>IF(IFERROR(INDEX(Lists!$C$2:$C$9,MATCH(AK99,Lists!$A$2:$A$9,0)),"N")="Y",AP99-AQ99,0)</f>
        <v/>
      </c>
      <c r="AS99" s="42">
        <f>UPPER(IFERROR(TRIM(INDEX($A99:$Z99,MATCH(Lists!$J$10,$A$1:$Z$1,0))&amp;""),""))</f>
        <v/>
      </c>
      <c r="AT99" s="42">
        <f>IF(LEN(AS99)&gt;0,ROW(),"")</f>
        <v/>
      </c>
      <c r="AU99" s="42">
        <f>IFERROR(TRIM(INDEX($A99:$Z99,MATCH(Lists!$J$6,$A$1:$Z$1,0))&amp;""),"")</f>
        <v/>
      </c>
      <c r="AV99" s="42">
        <f>IFERROR(TRIM(INDEX($A99:$Z99,MATCH(Lists!$J$7,$A$1:$Z$1,0))&amp;""),"")</f>
        <v/>
      </c>
      <c r="AW99" s="42">
        <f>IF(AND(AL99=1,UPPER(TRIM(AC99))="Y"),1,0)</f>
        <v/>
      </c>
      <c r="AX99" s="42">
        <f>IF(AL99=1,AF99,"")</f>
        <v/>
      </c>
      <c r="AY99" s="42">
        <f>IF(AX99="","",SUMPRODUCT(($AX$2:$AX$501&lt;&gt;"")*($AX$2:$AX$501&lt;AX99))+SUMPRODUCT(($AX$2:AX99=AX99)*1))</f>
        <v/>
      </c>
    </row>
    <row r="100">
      <c r="AA100" s="41" t="n"/>
      <c r="AB100" s="21" t="n"/>
      <c r="AC100" s="21" t="n"/>
      <c r="AD100" s="21" t="n"/>
      <c r="AE100" s="41" t="n"/>
      <c r="AF100" s="42">
        <f>IFERROR(TRIM(INDEX($A100:$Z100,MATCH(Lists!$J$2,$A$1:$Z$1,0))&amp;""),"")</f>
        <v/>
      </c>
      <c r="AG100" s="42">
        <f>IFERROR(TRIM(INDEX($A100:$Z100,MATCH(Lists!$J$3,$A$1:$Z$1,0))&amp;""),"")</f>
        <v/>
      </c>
      <c r="AH100" s="42">
        <f>IFERROR(TRIM(INDEX($A100:$Z100,MATCH(Lists!$J$4,$A$1:$Z$1,0))&amp;""),"")</f>
        <v/>
      </c>
      <c r="AI100" s="42">
        <f>IF(AND(AF100&lt;&gt;"",UPPER(TRIM(AB100))&lt;&gt;"Y"),1,0)</f>
        <v/>
      </c>
      <c r="AJ100" s="42">
        <f>IF(AI100=1,IFERROR(VALUE(IFERROR(TRIM(INDEX($A100:$Z100,MATCH(Lists!$J$5,$A$1:$Z$1,0))&amp;""),"")),0),0)</f>
        <v/>
      </c>
      <c r="AK100" s="42">
        <f>IFERROR(TRIM(INDEX($A100:$Z100,MATCH(Lists!$J$8,$A$1:$Z$1,0))&amp;""),"")</f>
        <v/>
      </c>
      <c r="AL100" s="42">
        <f>IF(AI100=0,0,IF(AK100="",1,IF(IFERROR(INDEX(Lists!$B$2:$B$9,MATCH(AK100,Lists!$A$2:$A$9,0)),"N")="Y",1,0)))</f>
        <v/>
      </c>
      <c r="AM100" s="42">
        <f>AL100*AJ100</f>
        <v/>
      </c>
      <c r="AN100" s="42">
        <f>IF(AI100=0,0,IF(IFERROR(INDEX(Lists!$C$2:$C$9,MATCH(AK100,Lists!$A$2:$A$9,0)),"N")="Y",1,0))</f>
        <v/>
      </c>
      <c r="AO100" s="42">
        <f>AN100*AJ100</f>
        <v/>
      </c>
      <c r="AP100" s="42">
        <f>IFERROR(VALUE(IFERROR(TRIM(INDEX($A100:$Z100,MATCH(Lists!$J$9,$A$1:$Z$1,0))&amp;""),"")),0)</f>
        <v/>
      </c>
      <c r="AQ100" s="42">
        <f>IFERROR(VALUE(IFERROR(TRIM(INDEX($A100:$Z100,MATCH(Lists!$J$11,$A$1:$Z$1,0))&amp;""),"")),0)</f>
        <v/>
      </c>
      <c r="AR100" s="42">
        <f>IF(IFERROR(INDEX(Lists!$C$2:$C$9,MATCH(AK100,Lists!$A$2:$A$9,0)),"N")="Y",AP100-AQ100,0)</f>
        <v/>
      </c>
      <c r="AS100" s="42">
        <f>UPPER(IFERROR(TRIM(INDEX($A100:$Z100,MATCH(Lists!$J$10,$A$1:$Z$1,0))&amp;""),""))</f>
        <v/>
      </c>
      <c r="AT100" s="42">
        <f>IF(LEN(AS100)&gt;0,ROW(),"")</f>
        <v/>
      </c>
      <c r="AU100" s="42">
        <f>IFERROR(TRIM(INDEX($A100:$Z100,MATCH(Lists!$J$6,$A$1:$Z$1,0))&amp;""),"")</f>
        <v/>
      </c>
      <c r="AV100" s="42">
        <f>IFERROR(TRIM(INDEX($A100:$Z100,MATCH(Lists!$J$7,$A$1:$Z$1,0))&amp;""),"")</f>
        <v/>
      </c>
      <c r="AW100" s="42">
        <f>IF(AND(AL100=1,UPPER(TRIM(AC100))="Y"),1,0)</f>
        <v/>
      </c>
      <c r="AX100" s="42">
        <f>IF(AL100=1,AF100,"")</f>
        <v/>
      </c>
      <c r="AY100" s="42">
        <f>IF(AX100="","",SUMPRODUCT(($AX$2:$AX$501&lt;&gt;"")*($AX$2:$AX$501&lt;AX100))+SUMPRODUCT(($AX$2:AX100=AX100)*1))</f>
        <v/>
      </c>
    </row>
    <row r="101">
      <c r="AA101" s="41" t="n"/>
      <c r="AB101" s="21" t="n"/>
      <c r="AC101" s="21" t="n"/>
      <c r="AD101" s="21" t="n"/>
      <c r="AE101" s="41" t="n"/>
      <c r="AF101" s="42">
        <f>IFERROR(TRIM(INDEX($A101:$Z101,MATCH(Lists!$J$2,$A$1:$Z$1,0))&amp;""),"")</f>
        <v/>
      </c>
      <c r="AG101" s="42">
        <f>IFERROR(TRIM(INDEX($A101:$Z101,MATCH(Lists!$J$3,$A$1:$Z$1,0))&amp;""),"")</f>
        <v/>
      </c>
      <c r="AH101" s="42">
        <f>IFERROR(TRIM(INDEX($A101:$Z101,MATCH(Lists!$J$4,$A$1:$Z$1,0))&amp;""),"")</f>
        <v/>
      </c>
      <c r="AI101" s="42">
        <f>IF(AND(AF101&lt;&gt;"",UPPER(TRIM(AB101))&lt;&gt;"Y"),1,0)</f>
        <v/>
      </c>
      <c r="AJ101" s="42">
        <f>IF(AI101=1,IFERROR(VALUE(IFERROR(TRIM(INDEX($A101:$Z101,MATCH(Lists!$J$5,$A$1:$Z$1,0))&amp;""),"")),0),0)</f>
        <v/>
      </c>
      <c r="AK101" s="42">
        <f>IFERROR(TRIM(INDEX($A101:$Z101,MATCH(Lists!$J$8,$A$1:$Z$1,0))&amp;""),"")</f>
        <v/>
      </c>
      <c r="AL101" s="42">
        <f>IF(AI101=0,0,IF(AK101="",1,IF(IFERROR(INDEX(Lists!$B$2:$B$9,MATCH(AK101,Lists!$A$2:$A$9,0)),"N")="Y",1,0)))</f>
        <v/>
      </c>
      <c r="AM101" s="42">
        <f>AL101*AJ101</f>
        <v/>
      </c>
      <c r="AN101" s="42">
        <f>IF(AI101=0,0,IF(IFERROR(INDEX(Lists!$C$2:$C$9,MATCH(AK101,Lists!$A$2:$A$9,0)),"N")="Y",1,0))</f>
        <v/>
      </c>
      <c r="AO101" s="42">
        <f>AN101*AJ101</f>
        <v/>
      </c>
      <c r="AP101" s="42">
        <f>IFERROR(VALUE(IFERROR(TRIM(INDEX($A101:$Z101,MATCH(Lists!$J$9,$A$1:$Z$1,0))&amp;""),"")),0)</f>
        <v/>
      </c>
      <c r="AQ101" s="42">
        <f>IFERROR(VALUE(IFERROR(TRIM(INDEX($A101:$Z101,MATCH(Lists!$J$11,$A$1:$Z$1,0))&amp;""),"")),0)</f>
        <v/>
      </c>
      <c r="AR101" s="42">
        <f>IF(IFERROR(INDEX(Lists!$C$2:$C$9,MATCH(AK101,Lists!$A$2:$A$9,0)),"N")="Y",AP101-AQ101,0)</f>
        <v/>
      </c>
      <c r="AS101" s="42">
        <f>UPPER(IFERROR(TRIM(INDEX($A101:$Z101,MATCH(Lists!$J$10,$A$1:$Z$1,0))&amp;""),""))</f>
        <v/>
      </c>
      <c r="AT101" s="42">
        <f>IF(LEN(AS101)&gt;0,ROW(),"")</f>
        <v/>
      </c>
      <c r="AU101" s="42">
        <f>IFERROR(TRIM(INDEX($A101:$Z101,MATCH(Lists!$J$6,$A$1:$Z$1,0))&amp;""),"")</f>
        <v/>
      </c>
      <c r="AV101" s="42">
        <f>IFERROR(TRIM(INDEX($A101:$Z101,MATCH(Lists!$J$7,$A$1:$Z$1,0))&amp;""),"")</f>
        <v/>
      </c>
      <c r="AW101" s="42">
        <f>IF(AND(AL101=1,UPPER(TRIM(AC101))="Y"),1,0)</f>
        <v/>
      </c>
      <c r="AX101" s="42">
        <f>IF(AL101=1,AF101,"")</f>
        <v/>
      </c>
      <c r="AY101" s="42">
        <f>IF(AX101="","",SUMPRODUCT(($AX$2:$AX$501&lt;&gt;"")*($AX$2:$AX$501&lt;AX101))+SUMPRODUCT(($AX$2:AX101=AX101)*1))</f>
        <v/>
      </c>
    </row>
    <row r="102">
      <c r="AA102" s="41" t="n"/>
      <c r="AB102" s="21" t="n"/>
      <c r="AC102" s="21" t="n"/>
      <c r="AD102" s="21" t="n"/>
      <c r="AE102" s="41" t="n"/>
      <c r="AF102" s="42">
        <f>IFERROR(TRIM(INDEX($A102:$Z102,MATCH(Lists!$J$2,$A$1:$Z$1,0))&amp;""),"")</f>
        <v/>
      </c>
      <c r="AG102" s="42">
        <f>IFERROR(TRIM(INDEX($A102:$Z102,MATCH(Lists!$J$3,$A$1:$Z$1,0))&amp;""),"")</f>
        <v/>
      </c>
      <c r="AH102" s="42">
        <f>IFERROR(TRIM(INDEX($A102:$Z102,MATCH(Lists!$J$4,$A$1:$Z$1,0))&amp;""),"")</f>
        <v/>
      </c>
      <c r="AI102" s="42">
        <f>IF(AND(AF102&lt;&gt;"",UPPER(TRIM(AB102))&lt;&gt;"Y"),1,0)</f>
        <v/>
      </c>
      <c r="AJ102" s="42">
        <f>IF(AI102=1,IFERROR(VALUE(IFERROR(TRIM(INDEX($A102:$Z102,MATCH(Lists!$J$5,$A$1:$Z$1,0))&amp;""),"")),0),0)</f>
        <v/>
      </c>
      <c r="AK102" s="42">
        <f>IFERROR(TRIM(INDEX($A102:$Z102,MATCH(Lists!$J$8,$A$1:$Z$1,0))&amp;""),"")</f>
        <v/>
      </c>
      <c r="AL102" s="42">
        <f>IF(AI102=0,0,IF(AK102="",1,IF(IFERROR(INDEX(Lists!$B$2:$B$9,MATCH(AK102,Lists!$A$2:$A$9,0)),"N")="Y",1,0)))</f>
        <v/>
      </c>
      <c r="AM102" s="42">
        <f>AL102*AJ102</f>
        <v/>
      </c>
      <c r="AN102" s="42">
        <f>IF(AI102=0,0,IF(IFERROR(INDEX(Lists!$C$2:$C$9,MATCH(AK102,Lists!$A$2:$A$9,0)),"N")="Y",1,0))</f>
        <v/>
      </c>
      <c r="AO102" s="42">
        <f>AN102*AJ102</f>
        <v/>
      </c>
      <c r="AP102" s="42">
        <f>IFERROR(VALUE(IFERROR(TRIM(INDEX($A102:$Z102,MATCH(Lists!$J$9,$A$1:$Z$1,0))&amp;""),"")),0)</f>
        <v/>
      </c>
      <c r="AQ102" s="42">
        <f>IFERROR(VALUE(IFERROR(TRIM(INDEX($A102:$Z102,MATCH(Lists!$J$11,$A$1:$Z$1,0))&amp;""),"")),0)</f>
        <v/>
      </c>
      <c r="AR102" s="42">
        <f>IF(IFERROR(INDEX(Lists!$C$2:$C$9,MATCH(AK102,Lists!$A$2:$A$9,0)),"N")="Y",AP102-AQ102,0)</f>
        <v/>
      </c>
      <c r="AS102" s="42">
        <f>UPPER(IFERROR(TRIM(INDEX($A102:$Z102,MATCH(Lists!$J$10,$A$1:$Z$1,0))&amp;""),""))</f>
        <v/>
      </c>
      <c r="AT102" s="42">
        <f>IF(LEN(AS102)&gt;0,ROW(),"")</f>
        <v/>
      </c>
      <c r="AU102" s="42">
        <f>IFERROR(TRIM(INDEX($A102:$Z102,MATCH(Lists!$J$6,$A$1:$Z$1,0))&amp;""),"")</f>
        <v/>
      </c>
      <c r="AV102" s="42">
        <f>IFERROR(TRIM(INDEX($A102:$Z102,MATCH(Lists!$J$7,$A$1:$Z$1,0))&amp;""),"")</f>
        <v/>
      </c>
      <c r="AW102" s="42">
        <f>IF(AND(AL102=1,UPPER(TRIM(AC102))="Y"),1,0)</f>
        <v/>
      </c>
      <c r="AX102" s="42">
        <f>IF(AL102=1,AF102,"")</f>
        <v/>
      </c>
      <c r="AY102" s="42">
        <f>IF(AX102="","",SUMPRODUCT(($AX$2:$AX$501&lt;&gt;"")*($AX$2:$AX$501&lt;AX102))+SUMPRODUCT(($AX$2:AX102=AX102)*1))</f>
        <v/>
      </c>
    </row>
    <row r="103">
      <c r="AA103" s="41" t="n"/>
      <c r="AB103" s="21" t="n"/>
      <c r="AC103" s="21" t="n"/>
      <c r="AD103" s="21" t="n"/>
      <c r="AE103" s="41" t="n"/>
      <c r="AF103" s="42">
        <f>IFERROR(TRIM(INDEX($A103:$Z103,MATCH(Lists!$J$2,$A$1:$Z$1,0))&amp;""),"")</f>
        <v/>
      </c>
      <c r="AG103" s="42">
        <f>IFERROR(TRIM(INDEX($A103:$Z103,MATCH(Lists!$J$3,$A$1:$Z$1,0))&amp;""),"")</f>
        <v/>
      </c>
      <c r="AH103" s="42">
        <f>IFERROR(TRIM(INDEX($A103:$Z103,MATCH(Lists!$J$4,$A$1:$Z$1,0))&amp;""),"")</f>
        <v/>
      </c>
      <c r="AI103" s="42">
        <f>IF(AND(AF103&lt;&gt;"",UPPER(TRIM(AB103))&lt;&gt;"Y"),1,0)</f>
        <v/>
      </c>
      <c r="AJ103" s="42">
        <f>IF(AI103=1,IFERROR(VALUE(IFERROR(TRIM(INDEX($A103:$Z103,MATCH(Lists!$J$5,$A$1:$Z$1,0))&amp;""),"")),0),0)</f>
        <v/>
      </c>
      <c r="AK103" s="42">
        <f>IFERROR(TRIM(INDEX($A103:$Z103,MATCH(Lists!$J$8,$A$1:$Z$1,0))&amp;""),"")</f>
        <v/>
      </c>
      <c r="AL103" s="42">
        <f>IF(AI103=0,0,IF(AK103="",1,IF(IFERROR(INDEX(Lists!$B$2:$B$9,MATCH(AK103,Lists!$A$2:$A$9,0)),"N")="Y",1,0)))</f>
        <v/>
      </c>
      <c r="AM103" s="42">
        <f>AL103*AJ103</f>
        <v/>
      </c>
      <c r="AN103" s="42">
        <f>IF(AI103=0,0,IF(IFERROR(INDEX(Lists!$C$2:$C$9,MATCH(AK103,Lists!$A$2:$A$9,0)),"N")="Y",1,0))</f>
        <v/>
      </c>
      <c r="AO103" s="42">
        <f>AN103*AJ103</f>
        <v/>
      </c>
      <c r="AP103" s="42">
        <f>IFERROR(VALUE(IFERROR(TRIM(INDEX($A103:$Z103,MATCH(Lists!$J$9,$A$1:$Z$1,0))&amp;""),"")),0)</f>
        <v/>
      </c>
      <c r="AQ103" s="42">
        <f>IFERROR(VALUE(IFERROR(TRIM(INDEX($A103:$Z103,MATCH(Lists!$J$11,$A$1:$Z$1,0))&amp;""),"")),0)</f>
        <v/>
      </c>
      <c r="AR103" s="42">
        <f>IF(IFERROR(INDEX(Lists!$C$2:$C$9,MATCH(AK103,Lists!$A$2:$A$9,0)),"N")="Y",AP103-AQ103,0)</f>
        <v/>
      </c>
      <c r="AS103" s="42">
        <f>UPPER(IFERROR(TRIM(INDEX($A103:$Z103,MATCH(Lists!$J$10,$A$1:$Z$1,0))&amp;""),""))</f>
        <v/>
      </c>
      <c r="AT103" s="42">
        <f>IF(LEN(AS103)&gt;0,ROW(),"")</f>
        <v/>
      </c>
      <c r="AU103" s="42">
        <f>IFERROR(TRIM(INDEX($A103:$Z103,MATCH(Lists!$J$6,$A$1:$Z$1,0))&amp;""),"")</f>
        <v/>
      </c>
      <c r="AV103" s="42">
        <f>IFERROR(TRIM(INDEX($A103:$Z103,MATCH(Lists!$J$7,$A$1:$Z$1,0))&amp;""),"")</f>
        <v/>
      </c>
      <c r="AW103" s="42">
        <f>IF(AND(AL103=1,UPPER(TRIM(AC103))="Y"),1,0)</f>
        <v/>
      </c>
      <c r="AX103" s="42">
        <f>IF(AL103=1,AF103,"")</f>
        <v/>
      </c>
      <c r="AY103" s="42">
        <f>IF(AX103="","",SUMPRODUCT(($AX$2:$AX$501&lt;&gt;"")*($AX$2:$AX$501&lt;AX103))+SUMPRODUCT(($AX$2:AX103=AX103)*1))</f>
        <v/>
      </c>
    </row>
    <row r="104">
      <c r="AA104" s="41" t="n"/>
      <c r="AB104" s="21" t="n"/>
      <c r="AC104" s="21" t="n"/>
      <c r="AD104" s="21" t="n"/>
      <c r="AE104" s="41" t="n"/>
      <c r="AF104" s="42">
        <f>IFERROR(TRIM(INDEX($A104:$Z104,MATCH(Lists!$J$2,$A$1:$Z$1,0))&amp;""),"")</f>
        <v/>
      </c>
      <c r="AG104" s="42">
        <f>IFERROR(TRIM(INDEX($A104:$Z104,MATCH(Lists!$J$3,$A$1:$Z$1,0))&amp;""),"")</f>
        <v/>
      </c>
      <c r="AH104" s="42">
        <f>IFERROR(TRIM(INDEX($A104:$Z104,MATCH(Lists!$J$4,$A$1:$Z$1,0))&amp;""),"")</f>
        <v/>
      </c>
      <c r="AI104" s="42">
        <f>IF(AND(AF104&lt;&gt;"",UPPER(TRIM(AB104))&lt;&gt;"Y"),1,0)</f>
        <v/>
      </c>
      <c r="AJ104" s="42">
        <f>IF(AI104=1,IFERROR(VALUE(IFERROR(TRIM(INDEX($A104:$Z104,MATCH(Lists!$J$5,$A$1:$Z$1,0))&amp;""),"")),0),0)</f>
        <v/>
      </c>
      <c r="AK104" s="42">
        <f>IFERROR(TRIM(INDEX($A104:$Z104,MATCH(Lists!$J$8,$A$1:$Z$1,0))&amp;""),"")</f>
        <v/>
      </c>
      <c r="AL104" s="42">
        <f>IF(AI104=0,0,IF(AK104="",1,IF(IFERROR(INDEX(Lists!$B$2:$B$9,MATCH(AK104,Lists!$A$2:$A$9,0)),"N")="Y",1,0)))</f>
        <v/>
      </c>
      <c r="AM104" s="42">
        <f>AL104*AJ104</f>
        <v/>
      </c>
      <c r="AN104" s="42">
        <f>IF(AI104=0,0,IF(IFERROR(INDEX(Lists!$C$2:$C$9,MATCH(AK104,Lists!$A$2:$A$9,0)),"N")="Y",1,0))</f>
        <v/>
      </c>
      <c r="AO104" s="42">
        <f>AN104*AJ104</f>
        <v/>
      </c>
      <c r="AP104" s="42">
        <f>IFERROR(VALUE(IFERROR(TRIM(INDEX($A104:$Z104,MATCH(Lists!$J$9,$A$1:$Z$1,0))&amp;""),"")),0)</f>
        <v/>
      </c>
      <c r="AQ104" s="42">
        <f>IFERROR(VALUE(IFERROR(TRIM(INDEX($A104:$Z104,MATCH(Lists!$J$11,$A$1:$Z$1,0))&amp;""),"")),0)</f>
        <v/>
      </c>
      <c r="AR104" s="42">
        <f>IF(IFERROR(INDEX(Lists!$C$2:$C$9,MATCH(AK104,Lists!$A$2:$A$9,0)),"N")="Y",AP104-AQ104,0)</f>
        <v/>
      </c>
      <c r="AS104" s="42">
        <f>UPPER(IFERROR(TRIM(INDEX($A104:$Z104,MATCH(Lists!$J$10,$A$1:$Z$1,0))&amp;""),""))</f>
        <v/>
      </c>
      <c r="AT104" s="42">
        <f>IF(LEN(AS104)&gt;0,ROW(),"")</f>
        <v/>
      </c>
      <c r="AU104" s="42">
        <f>IFERROR(TRIM(INDEX($A104:$Z104,MATCH(Lists!$J$6,$A$1:$Z$1,0))&amp;""),"")</f>
        <v/>
      </c>
      <c r="AV104" s="42">
        <f>IFERROR(TRIM(INDEX($A104:$Z104,MATCH(Lists!$J$7,$A$1:$Z$1,0))&amp;""),"")</f>
        <v/>
      </c>
      <c r="AW104" s="42">
        <f>IF(AND(AL104=1,UPPER(TRIM(AC104))="Y"),1,0)</f>
        <v/>
      </c>
      <c r="AX104" s="42">
        <f>IF(AL104=1,AF104,"")</f>
        <v/>
      </c>
      <c r="AY104" s="42">
        <f>IF(AX104="","",SUMPRODUCT(($AX$2:$AX$501&lt;&gt;"")*($AX$2:$AX$501&lt;AX104))+SUMPRODUCT(($AX$2:AX104=AX104)*1))</f>
        <v/>
      </c>
    </row>
    <row r="105">
      <c r="AA105" s="41" t="n"/>
      <c r="AB105" s="21" t="n"/>
      <c r="AC105" s="21" t="n"/>
      <c r="AD105" s="21" t="n"/>
      <c r="AE105" s="41" t="n"/>
      <c r="AF105" s="42">
        <f>IFERROR(TRIM(INDEX($A105:$Z105,MATCH(Lists!$J$2,$A$1:$Z$1,0))&amp;""),"")</f>
        <v/>
      </c>
      <c r="AG105" s="42">
        <f>IFERROR(TRIM(INDEX($A105:$Z105,MATCH(Lists!$J$3,$A$1:$Z$1,0))&amp;""),"")</f>
        <v/>
      </c>
      <c r="AH105" s="42">
        <f>IFERROR(TRIM(INDEX($A105:$Z105,MATCH(Lists!$J$4,$A$1:$Z$1,0))&amp;""),"")</f>
        <v/>
      </c>
      <c r="AI105" s="42">
        <f>IF(AND(AF105&lt;&gt;"",UPPER(TRIM(AB105))&lt;&gt;"Y"),1,0)</f>
        <v/>
      </c>
      <c r="AJ105" s="42">
        <f>IF(AI105=1,IFERROR(VALUE(IFERROR(TRIM(INDEX($A105:$Z105,MATCH(Lists!$J$5,$A$1:$Z$1,0))&amp;""),"")),0),0)</f>
        <v/>
      </c>
      <c r="AK105" s="42">
        <f>IFERROR(TRIM(INDEX($A105:$Z105,MATCH(Lists!$J$8,$A$1:$Z$1,0))&amp;""),"")</f>
        <v/>
      </c>
      <c r="AL105" s="42">
        <f>IF(AI105=0,0,IF(AK105="",1,IF(IFERROR(INDEX(Lists!$B$2:$B$9,MATCH(AK105,Lists!$A$2:$A$9,0)),"N")="Y",1,0)))</f>
        <v/>
      </c>
      <c r="AM105" s="42">
        <f>AL105*AJ105</f>
        <v/>
      </c>
      <c r="AN105" s="42">
        <f>IF(AI105=0,0,IF(IFERROR(INDEX(Lists!$C$2:$C$9,MATCH(AK105,Lists!$A$2:$A$9,0)),"N")="Y",1,0))</f>
        <v/>
      </c>
      <c r="AO105" s="42">
        <f>AN105*AJ105</f>
        <v/>
      </c>
      <c r="AP105" s="42">
        <f>IFERROR(VALUE(IFERROR(TRIM(INDEX($A105:$Z105,MATCH(Lists!$J$9,$A$1:$Z$1,0))&amp;""),"")),0)</f>
        <v/>
      </c>
      <c r="AQ105" s="42">
        <f>IFERROR(VALUE(IFERROR(TRIM(INDEX($A105:$Z105,MATCH(Lists!$J$11,$A$1:$Z$1,0))&amp;""),"")),0)</f>
        <v/>
      </c>
      <c r="AR105" s="42">
        <f>IF(IFERROR(INDEX(Lists!$C$2:$C$9,MATCH(AK105,Lists!$A$2:$A$9,0)),"N")="Y",AP105-AQ105,0)</f>
        <v/>
      </c>
      <c r="AS105" s="42">
        <f>UPPER(IFERROR(TRIM(INDEX($A105:$Z105,MATCH(Lists!$J$10,$A$1:$Z$1,0))&amp;""),""))</f>
        <v/>
      </c>
      <c r="AT105" s="42">
        <f>IF(LEN(AS105)&gt;0,ROW(),"")</f>
        <v/>
      </c>
      <c r="AU105" s="42">
        <f>IFERROR(TRIM(INDEX($A105:$Z105,MATCH(Lists!$J$6,$A$1:$Z$1,0))&amp;""),"")</f>
        <v/>
      </c>
      <c r="AV105" s="42">
        <f>IFERROR(TRIM(INDEX($A105:$Z105,MATCH(Lists!$J$7,$A$1:$Z$1,0))&amp;""),"")</f>
        <v/>
      </c>
      <c r="AW105" s="42">
        <f>IF(AND(AL105=1,UPPER(TRIM(AC105))="Y"),1,0)</f>
        <v/>
      </c>
      <c r="AX105" s="42">
        <f>IF(AL105=1,AF105,"")</f>
        <v/>
      </c>
      <c r="AY105" s="42">
        <f>IF(AX105="","",SUMPRODUCT(($AX$2:$AX$501&lt;&gt;"")*($AX$2:$AX$501&lt;AX105))+SUMPRODUCT(($AX$2:AX105=AX105)*1))</f>
        <v/>
      </c>
    </row>
    <row r="106">
      <c r="AA106" s="41" t="n"/>
      <c r="AB106" s="21" t="n"/>
      <c r="AC106" s="21" t="n"/>
      <c r="AD106" s="21" t="n"/>
      <c r="AE106" s="41" t="n"/>
      <c r="AF106" s="42">
        <f>IFERROR(TRIM(INDEX($A106:$Z106,MATCH(Lists!$J$2,$A$1:$Z$1,0))&amp;""),"")</f>
        <v/>
      </c>
      <c r="AG106" s="42">
        <f>IFERROR(TRIM(INDEX($A106:$Z106,MATCH(Lists!$J$3,$A$1:$Z$1,0))&amp;""),"")</f>
        <v/>
      </c>
      <c r="AH106" s="42">
        <f>IFERROR(TRIM(INDEX($A106:$Z106,MATCH(Lists!$J$4,$A$1:$Z$1,0))&amp;""),"")</f>
        <v/>
      </c>
      <c r="AI106" s="42">
        <f>IF(AND(AF106&lt;&gt;"",UPPER(TRIM(AB106))&lt;&gt;"Y"),1,0)</f>
        <v/>
      </c>
      <c r="AJ106" s="42">
        <f>IF(AI106=1,IFERROR(VALUE(IFERROR(TRIM(INDEX($A106:$Z106,MATCH(Lists!$J$5,$A$1:$Z$1,0))&amp;""),"")),0),0)</f>
        <v/>
      </c>
      <c r="AK106" s="42">
        <f>IFERROR(TRIM(INDEX($A106:$Z106,MATCH(Lists!$J$8,$A$1:$Z$1,0))&amp;""),"")</f>
        <v/>
      </c>
      <c r="AL106" s="42">
        <f>IF(AI106=0,0,IF(AK106="",1,IF(IFERROR(INDEX(Lists!$B$2:$B$9,MATCH(AK106,Lists!$A$2:$A$9,0)),"N")="Y",1,0)))</f>
        <v/>
      </c>
      <c r="AM106" s="42">
        <f>AL106*AJ106</f>
        <v/>
      </c>
      <c r="AN106" s="42">
        <f>IF(AI106=0,0,IF(IFERROR(INDEX(Lists!$C$2:$C$9,MATCH(AK106,Lists!$A$2:$A$9,0)),"N")="Y",1,0))</f>
        <v/>
      </c>
      <c r="AO106" s="42">
        <f>AN106*AJ106</f>
        <v/>
      </c>
      <c r="AP106" s="42">
        <f>IFERROR(VALUE(IFERROR(TRIM(INDEX($A106:$Z106,MATCH(Lists!$J$9,$A$1:$Z$1,0))&amp;""),"")),0)</f>
        <v/>
      </c>
      <c r="AQ106" s="42">
        <f>IFERROR(VALUE(IFERROR(TRIM(INDEX($A106:$Z106,MATCH(Lists!$J$11,$A$1:$Z$1,0))&amp;""),"")),0)</f>
        <v/>
      </c>
      <c r="AR106" s="42">
        <f>IF(IFERROR(INDEX(Lists!$C$2:$C$9,MATCH(AK106,Lists!$A$2:$A$9,0)),"N")="Y",AP106-AQ106,0)</f>
        <v/>
      </c>
      <c r="AS106" s="42">
        <f>UPPER(IFERROR(TRIM(INDEX($A106:$Z106,MATCH(Lists!$J$10,$A$1:$Z$1,0))&amp;""),""))</f>
        <v/>
      </c>
      <c r="AT106" s="42">
        <f>IF(LEN(AS106)&gt;0,ROW(),"")</f>
        <v/>
      </c>
      <c r="AU106" s="42">
        <f>IFERROR(TRIM(INDEX($A106:$Z106,MATCH(Lists!$J$6,$A$1:$Z$1,0))&amp;""),"")</f>
        <v/>
      </c>
      <c r="AV106" s="42">
        <f>IFERROR(TRIM(INDEX($A106:$Z106,MATCH(Lists!$J$7,$A$1:$Z$1,0))&amp;""),"")</f>
        <v/>
      </c>
      <c r="AW106" s="42">
        <f>IF(AND(AL106=1,UPPER(TRIM(AC106))="Y"),1,0)</f>
        <v/>
      </c>
      <c r="AX106" s="42">
        <f>IF(AL106=1,AF106,"")</f>
        <v/>
      </c>
      <c r="AY106" s="42">
        <f>IF(AX106="","",SUMPRODUCT(($AX$2:$AX$501&lt;&gt;"")*($AX$2:$AX$501&lt;AX106))+SUMPRODUCT(($AX$2:AX106=AX106)*1))</f>
        <v/>
      </c>
    </row>
    <row r="107">
      <c r="AA107" s="41" t="n"/>
      <c r="AB107" s="21" t="n"/>
      <c r="AC107" s="21" t="n"/>
      <c r="AD107" s="21" t="n"/>
      <c r="AE107" s="41" t="n"/>
      <c r="AF107" s="42">
        <f>IFERROR(TRIM(INDEX($A107:$Z107,MATCH(Lists!$J$2,$A$1:$Z$1,0))&amp;""),"")</f>
        <v/>
      </c>
      <c r="AG107" s="42">
        <f>IFERROR(TRIM(INDEX($A107:$Z107,MATCH(Lists!$J$3,$A$1:$Z$1,0))&amp;""),"")</f>
        <v/>
      </c>
      <c r="AH107" s="42">
        <f>IFERROR(TRIM(INDEX($A107:$Z107,MATCH(Lists!$J$4,$A$1:$Z$1,0))&amp;""),"")</f>
        <v/>
      </c>
      <c r="AI107" s="42">
        <f>IF(AND(AF107&lt;&gt;"",UPPER(TRIM(AB107))&lt;&gt;"Y"),1,0)</f>
        <v/>
      </c>
      <c r="AJ107" s="42">
        <f>IF(AI107=1,IFERROR(VALUE(IFERROR(TRIM(INDEX($A107:$Z107,MATCH(Lists!$J$5,$A$1:$Z$1,0))&amp;""),"")),0),0)</f>
        <v/>
      </c>
      <c r="AK107" s="42">
        <f>IFERROR(TRIM(INDEX($A107:$Z107,MATCH(Lists!$J$8,$A$1:$Z$1,0))&amp;""),"")</f>
        <v/>
      </c>
      <c r="AL107" s="42">
        <f>IF(AI107=0,0,IF(AK107="",1,IF(IFERROR(INDEX(Lists!$B$2:$B$9,MATCH(AK107,Lists!$A$2:$A$9,0)),"N")="Y",1,0)))</f>
        <v/>
      </c>
      <c r="AM107" s="42">
        <f>AL107*AJ107</f>
        <v/>
      </c>
      <c r="AN107" s="42">
        <f>IF(AI107=0,0,IF(IFERROR(INDEX(Lists!$C$2:$C$9,MATCH(AK107,Lists!$A$2:$A$9,0)),"N")="Y",1,0))</f>
        <v/>
      </c>
      <c r="AO107" s="42">
        <f>AN107*AJ107</f>
        <v/>
      </c>
      <c r="AP107" s="42">
        <f>IFERROR(VALUE(IFERROR(TRIM(INDEX($A107:$Z107,MATCH(Lists!$J$9,$A$1:$Z$1,0))&amp;""),"")),0)</f>
        <v/>
      </c>
      <c r="AQ107" s="42">
        <f>IFERROR(VALUE(IFERROR(TRIM(INDEX($A107:$Z107,MATCH(Lists!$J$11,$A$1:$Z$1,0))&amp;""),"")),0)</f>
        <v/>
      </c>
      <c r="AR107" s="42">
        <f>IF(IFERROR(INDEX(Lists!$C$2:$C$9,MATCH(AK107,Lists!$A$2:$A$9,0)),"N")="Y",AP107-AQ107,0)</f>
        <v/>
      </c>
      <c r="AS107" s="42">
        <f>UPPER(IFERROR(TRIM(INDEX($A107:$Z107,MATCH(Lists!$J$10,$A$1:$Z$1,0))&amp;""),""))</f>
        <v/>
      </c>
      <c r="AT107" s="42">
        <f>IF(LEN(AS107)&gt;0,ROW(),"")</f>
        <v/>
      </c>
      <c r="AU107" s="42">
        <f>IFERROR(TRIM(INDEX($A107:$Z107,MATCH(Lists!$J$6,$A$1:$Z$1,0))&amp;""),"")</f>
        <v/>
      </c>
      <c r="AV107" s="42">
        <f>IFERROR(TRIM(INDEX($A107:$Z107,MATCH(Lists!$J$7,$A$1:$Z$1,0))&amp;""),"")</f>
        <v/>
      </c>
      <c r="AW107" s="42">
        <f>IF(AND(AL107=1,UPPER(TRIM(AC107))="Y"),1,0)</f>
        <v/>
      </c>
      <c r="AX107" s="42">
        <f>IF(AL107=1,AF107,"")</f>
        <v/>
      </c>
      <c r="AY107" s="42">
        <f>IF(AX107="","",SUMPRODUCT(($AX$2:$AX$501&lt;&gt;"")*($AX$2:$AX$501&lt;AX107))+SUMPRODUCT(($AX$2:AX107=AX107)*1))</f>
        <v/>
      </c>
    </row>
    <row r="108">
      <c r="AA108" s="41" t="n"/>
      <c r="AB108" s="21" t="n"/>
      <c r="AC108" s="21" t="n"/>
      <c r="AD108" s="21" t="n"/>
      <c r="AE108" s="41" t="n"/>
      <c r="AF108" s="42">
        <f>IFERROR(TRIM(INDEX($A108:$Z108,MATCH(Lists!$J$2,$A$1:$Z$1,0))&amp;""),"")</f>
        <v/>
      </c>
      <c r="AG108" s="42">
        <f>IFERROR(TRIM(INDEX($A108:$Z108,MATCH(Lists!$J$3,$A$1:$Z$1,0))&amp;""),"")</f>
        <v/>
      </c>
      <c r="AH108" s="42">
        <f>IFERROR(TRIM(INDEX($A108:$Z108,MATCH(Lists!$J$4,$A$1:$Z$1,0))&amp;""),"")</f>
        <v/>
      </c>
      <c r="AI108" s="42">
        <f>IF(AND(AF108&lt;&gt;"",UPPER(TRIM(AB108))&lt;&gt;"Y"),1,0)</f>
        <v/>
      </c>
      <c r="AJ108" s="42">
        <f>IF(AI108=1,IFERROR(VALUE(IFERROR(TRIM(INDEX($A108:$Z108,MATCH(Lists!$J$5,$A$1:$Z$1,0))&amp;""),"")),0),0)</f>
        <v/>
      </c>
      <c r="AK108" s="42">
        <f>IFERROR(TRIM(INDEX($A108:$Z108,MATCH(Lists!$J$8,$A$1:$Z$1,0))&amp;""),"")</f>
        <v/>
      </c>
      <c r="AL108" s="42">
        <f>IF(AI108=0,0,IF(AK108="",1,IF(IFERROR(INDEX(Lists!$B$2:$B$9,MATCH(AK108,Lists!$A$2:$A$9,0)),"N")="Y",1,0)))</f>
        <v/>
      </c>
      <c r="AM108" s="42">
        <f>AL108*AJ108</f>
        <v/>
      </c>
      <c r="AN108" s="42">
        <f>IF(AI108=0,0,IF(IFERROR(INDEX(Lists!$C$2:$C$9,MATCH(AK108,Lists!$A$2:$A$9,0)),"N")="Y",1,0))</f>
        <v/>
      </c>
      <c r="AO108" s="42">
        <f>AN108*AJ108</f>
        <v/>
      </c>
      <c r="AP108" s="42">
        <f>IFERROR(VALUE(IFERROR(TRIM(INDEX($A108:$Z108,MATCH(Lists!$J$9,$A$1:$Z$1,0))&amp;""),"")),0)</f>
        <v/>
      </c>
      <c r="AQ108" s="42">
        <f>IFERROR(VALUE(IFERROR(TRIM(INDEX($A108:$Z108,MATCH(Lists!$J$11,$A$1:$Z$1,0))&amp;""),"")),0)</f>
        <v/>
      </c>
      <c r="AR108" s="42">
        <f>IF(IFERROR(INDEX(Lists!$C$2:$C$9,MATCH(AK108,Lists!$A$2:$A$9,0)),"N")="Y",AP108-AQ108,0)</f>
        <v/>
      </c>
      <c r="AS108" s="42">
        <f>UPPER(IFERROR(TRIM(INDEX($A108:$Z108,MATCH(Lists!$J$10,$A$1:$Z$1,0))&amp;""),""))</f>
        <v/>
      </c>
      <c r="AT108" s="42">
        <f>IF(LEN(AS108)&gt;0,ROW(),"")</f>
        <v/>
      </c>
      <c r="AU108" s="42">
        <f>IFERROR(TRIM(INDEX($A108:$Z108,MATCH(Lists!$J$6,$A$1:$Z$1,0))&amp;""),"")</f>
        <v/>
      </c>
      <c r="AV108" s="42">
        <f>IFERROR(TRIM(INDEX($A108:$Z108,MATCH(Lists!$J$7,$A$1:$Z$1,0))&amp;""),"")</f>
        <v/>
      </c>
      <c r="AW108" s="42">
        <f>IF(AND(AL108=1,UPPER(TRIM(AC108))="Y"),1,0)</f>
        <v/>
      </c>
      <c r="AX108" s="42">
        <f>IF(AL108=1,AF108,"")</f>
        <v/>
      </c>
      <c r="AY108" s="42">
        <f>IF(AX108="","",SUMPRODUCT(($AX$2:$AX$501&lt;&gt;"")*($AX$2:$AX$501&lt;AX108))+SUMPRODUCT(($AX$2:AX108=AX108)*1))</f>
        <v/>
      </c>
    </row>
    <row r="109">
      <c r="AA109" s="41" t="n"/>
      <c r="AB109" s="21" t="n"/>
      <c r="AC109" s="21" t="n"/>
      <c r="AD109" s="21" t="n"/>
      <c r="AE109" s="41" t="n"/>
      <c r="AF109" s="42">
        <f>IFERROR(TRIM(INDEX($A109:$Z109,MATCH(Lists!$J$2,$A$1:$Z$1,0))&amp;""),"")</f>
        <v/>
      </c>
      <c r="AG109" s="42">
        <f>IFERROR(TRIM(INDEX($A109:$Z109,MATCH(Lists!$J$3,$A$1:$Z$1,0))&amp;""),"")</f>
        <v/>
      </c>
      <c r="AH109" s="42">
        <f>IFERROR(TRIM(INDEX($A109:$Z109,MATCH(Lists!$J$4,$A$1:$Z$1,0))&amp;""),"")</f>
        <v/>
      </c>
      <c r="AI109" s="42">
        <f>IF(AND(AF109&lt;&gt;"",UPPER(TRIM(AB109))&lt;&gt;"Y"),1,0)</f>
        <v/>
      </c>
      <c r="AJ109" s="42">
        <f>IF(AI109=1,IFERROR(VALUE(IFERROR(TRIM(INDEX($A109:$Z109,MATCH(Lists!$J$5,$A$1:$Z$1,0))&amp;""),"")),0),0)</f>
        <v/>
      </c>
      <c r="AK109" s="42">
        <f>IFERROR(TRIM(INDEX($A109:$Z109,MATCH(Lists!$J$8,$A$1:$Z$1,0))&amp;""),"")</f>
        <v/>
      </c>
      <c r="AL109" s="42">
        <f>IF(AI109=0,0,IF(AK109="",1,IF(IFERROR(INDEX(Lists!$B$2:$B$9,MATCH(AK109,Lists!$A$2:$A$9,0)),"N")="Y",1,0)))</f>
        <v/>
      </c>
      <c r="AM109" s="42">
        <f>AL109*AJ109</f>
        <v/>
      </c>
      <c r="AN109" s="42">
        <f>IF(AI109=0,0,IF(IFERROR(INDEX(Lists!$C$2:$C$9,MATCH(AK109,Lists!$A$2:$A$9,0)),"N")="Y",1,0))</f>
        <v/>
      </c>
      <c r="AO109" s="42">
        <f>AN109*AJ109</f>
        <v/>
      </c>
      <c r="AP109" s="42">
        <f>IFERROR(VALUE(IFERROR(TRIM(INDEX($A109:$Z109,MATCH(Lists!$J$9,$A$1:$Z$1,0))&amp;""),"")),0)</f>
        <v/>
      </c>
      <c r="AQ109" s="42">
        <f>IFERROR(VALUE(IFERROR(TRIM(INDEX($A109:$Z109,MATCH(Lists!$J$11,$A$1:$Z$1,0))&amp;""),"")),0)</f>
        <v/>
      </c>
      <c r="AR109" s="42">
        <f>IF(IFERROR(INDEX(Lists!$C$2:$C$9,MATCH(AK109,Lists!$A$2:$A$9,0)),"N")="Y",AP109-AQ109,0)</f>
        <v/>
      </c>
      <c r="AS109" s="42">
        <f>UPPER(IFERROR(TRIM(INDEX($A109:$Z109,MATCH(Lists!$J$10,$A$1:$Z$1,0))&amp;""),""))</f>
        <v/>
      </c>
      <c r="AT109" s="42">
        <f>IF(LEN(AS109)&gt;0,ROW(),"")</f>
        <v/>
      </c>
      <c r="AU109" s="42">
        <f>IFERROR(TRIM(INDEX($A109:$Z109,MATCH(Lists!$J$6,$A$1:$Z$1,0))&amp;""),"")</f>
        <v/>
      </c>
      <c r="AV109" s="42">
        <f>IFERROR(TRIM(INDEX($A109:$Z109,MATCH(Lists!$J$7,$A$1:$Z$1,0))&amp;""),"")</f>
        <v/>
      </c>
      <c r="AW109" s="42">
        <f>IF(AND(AL109=1,UPPER(TRIM(AC109))="Y"),1,0)</f>
        <v/>
      </c>
      <c r="AX109" s="42">
        <f>IF(AL109=1,AF109,"")</f>
        <v/>
      </c>
      <c r="AY109" s="42">
        <f>IF(AX109="","",SUMPRODUCT(($AX$2:$AX$501&lt;&gt;"")*($AX$2:$AX$501&lt;AX109))+SUMPRODUCT(($AX$2:AX109=AX109)*1))</f>
        <v/>
      </c>
    </row>
    <row r="110">
      <c r="AA110" s="41" t="n"/>
      <c r="AB110" s="21" t="n"/>
      <c r="AC110" s="21" t="n"/>
      <c r="AD110" s="21" t="n"/>
      <c r="AE110" s="41" t="n"/>
      <c r="AF110" s="42">
        <f>IFERROR(TRIM(INDEX($A110:$Z110,MATCH(Lists!$J$2,$A$1:$Z$1,0))&amp;""),"")</f>
        <v/>
      </c>
      <c r="AG110" s="42">
        <f>IFERROR(TRIM(INDEX($A110:$Z110,MATCH(Lists!$J$3,$A$1:$Z$1,0))&amp;""),"")</f>
        <v/>
      </c>
      <c r="AH110" s="42">
        <f>IFERROR(TRIM(INDEX($A110:$Z110,MATCH(Lists!$J$4,$A$1:$Z$1,0))&amp;""),"")</f>
        <v/>
      </c>
      <c r="AI110" s="42">
        <f>IF(AND(AF110&lt;&gt;"",UPPER(TRIM(AB110))&lt;&gt;"Y"),1,0)</f>
        <v/>
      </c>
      <c r="AJ110" s="42">
        <f>IF(AI110=1,IFERROR(VALUE(IFERROR(TRIM(INDEX($A110:$Z110,MATCH(Lists!$J$5,$A$1:$Z$1,0))&amp;""),"")),0),0)</f>
        <v/>
      </c>
      <c r="AK110" s="42">
        <f>IFERROR(TRIM(INDEX($A110:$Z110,MATCH(Lists!$J$8,$A$1:$Z$1,0))&amp;""),"")</f>
        <v/>
      </c>
      <c r="AL110" s="42">
        <f>IF(AI110=0,0,IF(AK110="",1,IF(IFERROR(INDEX(Lists!$B$2:$B$9,MATCH(AK110,Lists!$A$2:$A$9,0)),"N")="Y",1,0)))</f>
        <v/>
      </c>
      <c r="AM110" s="42">
        <f>AL110*AJ110</f>
        <v/>
      </c>
      <c r="AN110" s="42">
        <f>IF(AI110=0,0,IF(IFERROR(INDEX(Lists!$C$2:$C$9,MATCH(AK110,Lists!$A$2:$A$9,0)),"N")="Y",1,0))</f>
        <v/>
      </c>
      <c r="AO110" s="42">
        <f>AN110*AJ110</f>
        <v/>
      </c>
      <c r="AP110" s="42">
        <f>IFERROR(VALUE(IFERROR(TRIM(INDEX($A110:$Z110,MATCH(Lists!$J$9,$A$1:$Z$1,0))&amp;""),"")),0)</f>
        <v/>
      </c>
      <c r="AQ110" s="42">
        <f>IFERROR(VALUE(IFERROR(TRIM(INDEX($A110:$Z110,MATCH(Lists!$J$11,$A$1:$Z$1,0))&amp;""),"")),0)</f>
        <v/>
      </c>
      <c r="AR110" s="42">
        <f>IF(IFERROR(INDEX(Lists!$C$2:$C$9,MATCH(AK110,Lists!$A$2:$A$9,0)),"N")="Y",AP110-AQ110,0)</f>
        <v/>
      </c>
      <c r="AS110" s="42">
        <f>UPPER(IFERROR(TRIM(INDEX($A110:$Z110,MATCH(Lists!$J$10,$A$1:$Z$1,0))&amp;""),""))</f>
        <v/>
      </c>
      <c r="AT110" s="42">
        <f>IF(LEN(AS110)&gt;0,ROW(),"")</f>
        <v/>
      </c>
      <c r="AU110" s="42">
        <f>IFERROR(TRIM(INDEX($A110:$Z110,MATCH(Lists!$J$6,$A$1:$Z$1,0))&amp;""),"")</f>
        <v/>
      </c>
      <c r="AV110" s="42">
        <f>IFERROR(TRIM(INDEX($A110:$Z110,MATCH(Lists!$J$7,$A$1:$Z$1,0))&amp;""),"")</f>
        <v/>
      </c>
      <c r="AW110" s="42">
        <f>IF(AND(AL110=1,UPPER(TRIM(AC110))="Y"),1,0)</f>
        <v/>
      </c>
      <c r="AX110" s="42">
        <f>IF(AL110=1,AF110,"")</f>
        <v/>
      </c>
      <c r="AY110" s="42">
        <f>IF(AX110="","",SUMPRODUCT(($AX$2:$AX$501&lt;&gt;"")*($AX$2:$AX$501&lt;AX110))+SUMPRODUCT(($AX$2:AX110=AX110)*1))</f>
        <v/>
      </c>
    </row>
    <row r="111">
      <c r="AA111" s="41" t="n"/>
      <c r="AB111" s="21" t="n"/>
      <c r="AC111" s="21" t="n"/>
      <c r="AD111" s="21" t="n"/>
      <c r="AE111" s="41" t="n"/>
      <c r="AF111" s="42">
        <f>IFERROR(TRIM(INDEX($A111:$Z111,MATCH(Lists!$J$2,$A$1:$Z$1,0))&amp;""),"")</f>
        <v/>
      </c>
      <c r="AG111" s="42">
        <f>IFERROR(TRIM(INDEX($A111:$Z111,MATCH(Lists!$J$3,$A$1:$Z$1,0))&amp;""),"")</f>
        <v/>
      </c>
      <c r="AH111" s="42">
        <f>IFERROR(TRIM(INDEX($A111:$Z111,MATCH(Lists!$J$4,$A$1:$Z$1,0))&amp;""),"")</f>
        <v/>
      </c>
      <c r="AI111" s="42">
        <f>IF(AND(AF111&lt;&gt;"",UPPER(TRIM(AB111))&lt;&gt;"Y"),1,0)</f>
        <v/>
      </c>
      <c r="AJ111" s="42">
        <f>IF(AI111=1,IFERROR(VALUE(IFERROR(TRIM(INDEX($A111:$Z111,MATCH(Lists!$J$5,$A$1:$Z$1,0))&amp;""),"")),0),0)</f>
        <v/>
      </c>
      <c r="AK111" s="42">
        <f>IFERROR(TRIM(INDEX($A111:$Z111,MATCH(Lists!$J$8,$A$1:$Z$1,0))&amp;""),"")</f>
        <v/>
      </c>
      <c r="AL111" s="42">
        <f>IF(AI111=0,0,IF(AK111="",1,IF(IFERROR(INDEX(Lists!$B$2:$B$9,MATCH(AK111,Lists!$A$2:$A$9,0)),"N")="Y",1,0)))</f>
        <v/>
      </c>
      <c r="AM111" s="42">
        <f>AL111*AJ111</f>
        <v/>
      </c>
      <c r="AN111" s="42">
        <f>IF(AI111=0,0,IF(IFERROR(INDEX(Lists!$C$2:$C$9,MATCH(AK111,Lists!$A$2:$A$9,0)),"N")="Y",1,0))</f>
        <v/>
      </c>
      <c r="AO111" s="42">
        <f>AN111*AJ111</f>
        <v/>
      </c>
      <c r="AP111" s="42">
        <f>IFERROR(VALUE(IFERROR(TRIM(INDEX($A111:$Z111,MATCH(Lists!$J$9,$A$1:$Z$1,0))&amp;""),"")),0)</f>
        <v/>
      </c>
      <c r="AQ111" s="42">
        <f>IFERROR(VALUE(IFERROR(TRIM(INDEX($A111:$Z111,MATCH(Lists!$J$11,$A$1:$Z$1,0))&amp;""),"")),0)</f>
        <v/>
      </c>
      <c r="AR111" s="42">
        <f>IF(IFERROR(INDEX(Lists!$C$2:$C$9,MATCH(AK111,Lists!$A$2:$A$9,0)),"N")="Y",AP111-AQ111,0)</f>
        <v/>
      </c>
      <c r="AS111" s="42">
        <f>UPPER(IFERROR(TRIM(INDEX($A111:$Z111,MATCH(Lists!$J$10,$A$1:$Z$1,0))&amp;""),""))</f>
        <v/>
      </c>
      <c r="AT111" s="42">
        <f>IF(LEN(AS111)&gt;0,ROW(),"")</f>
        <v/>
      </c>
      <c r="AU111" s="42">
        <f>IFERROR(TRIM(INDEX($A111:$Z111,MATCH(Lists!$J$6,$A$1:$Z$1,0))&amp;""),"")</f>
        <v/>
      </c>
      <c r="AV111" s="42">
        <f>IFERROR(TRIM(INDEX($A111:$Z111,MATCH(Lists!$J$7,$A$1:$Z$1,0))&amp;""),"")</f>
        <v/>
      </c>
      <c r="AW111" s="42">
        <f>IF(AND(AL111=1,UPPER(TRIM(AC111))="Y"),1,0)</f>
        <v/>
      </c>
      <c r="AX111" s="42">
        <f>IF(AL111=1,AF111,"")</f>
        <v/>
      </c>
      <c r="AY111" s="42">
        <f>IF(AX111="","",SUMPRODUCT(($AX$2:$AX$501&lt;&gt;"")*($AX$2:$AX$501&lt;AX111))+SUMPRODUCT(($AX$2:AX111=AX111)*1))</f>
        <v/>
      </c>
    </row>
    <row r="112">
      <c r="AA112" s="41" t="n"/>
      <c r="AB112" s="21" t="n"/>
      <c r="AC112" s="21" t="n"/>
      <c r="AD112" s="21" t="n"/>
      <c r="AE112" s="41" t="n"/>
      <c r="AF112" s="42">
        <f>IFERROR(TRIM(INDEX($A112:$Z112,MATCH(Lists!$J$2,$A$1:$Z$1,0))&amp;""),"")</f>
        <v/>
      </c>
      <c r="AG112" s="42">
        <f>IFERROR(TRIM(INDEX($A112:$Z112,MATCH(Lists!$J$3,$A$1:$Z$1,0))&amp;""),"")</f>
        <v/>
      </c>
      <c r="AH112" s="42">
        <f>IFERROR(TRIM(INDEX($A112:$Z112,MATCH(Lists!$J$4,$A$1:$Z$1,0))&amp;""),"")</f>
        <v/>
      </c>
      <c r="AI112" s="42">
        <f>IF(AND(AF112&lt;&gt;"",UPPER(TRIM(AB112))&lt;&gt;"Y"),1,0)</f>
        <v/>
      </c>
      <c r="AJ112" s="42">
        <f>IF(AI112=1,IFERROR(VALUE(IFERROR(TRIM(INDEX($A112:$Z112,MATCH(Lists!$J$5,$A$1:$Z$1,0))&amp;""),"")),0),0)</f>
        <v/>
      </c>
      <c r="AK112" s="42">
        <f>IFERROR(TRIM(INDEX($A112:$Z112,MATCH(Lists!$J$8,$A$1:$Z$1,0))&amp;""),"")</f>
        <v/>
      </c>
      <c r="AL112" s="42">
        <f>IF(AI112=0,0,IF(AK112="",1,IF(IFERROR(INDEX(Lists!$B$2:$B$9,MATCH(AK112,Lists!$A$2:$A$9,0)),"N")="Y",1,0)))</f>
        <v/>
      </c>
      <c r="AM112" s="42">
        <f>AL112*AJ112</f>
        <v/>
      </c>
      <c r="AN112" s="42">
        <f>IF(AI112=0,0,IF(IFERROR(INDEX(Lists!$C$2:$C$9,MATCH(AK112,Lists!$A$2:$A$9,0)),"N")="Y",1,0))</f>
        <v/>
      </c>
      <c r="AO112" s="42">
        <f>AN112*AJ112</f>
        <v/>
      </c>
      <c r="AP112" s="42">
        <f>IFERROR(VALUE(IFERROR(TRIM(INDEX($A112:$Z112,MATCH(Lists!$J$9,$A$1:$Z$1,0))&amp;""),"")),0)</f>
        <v/>
      </c>
      <c r="AQ112" s="42">
        <f>IFERROR(VALUE(IFERROR(TRIM(INDEX($A112:$Z112,MATCH(Lists!$J$11,$A$1:$Z$1,0))&amp;""),"")),0)</f>
        <v/>
      </c>
      <c r="AR112" s="42">
        <f>IF(IFERROR(INDEX(Lists!$C$2:$C$9,MATCH(AK112,Lists!$A$2:$A$9,0)),"N")="Y",AP112-AQ112,0)</f>
        <v/>
      </c>
      <c r="AS112" s="42">
        <f>UPPER(IFERROR(TRIM(INDEX($A112:$Z112,MATCH(Lists!$J$10,$A$1:$Z$1,0))&amp;""),""))</f>
        <v/>
      </c>
      <c r="AT112" s="42">
        <f>IF(LEN(AS112)&gt;0,ROW(),"")</f>
        <v/>
      </c>
      <c r="AU112" s="42">
        <f>IFERROR(TRIM(INDEX($A112:$Z112,MATCH(Lists!$J$6,$A$1:$Z$1,0))&amp;""),"")</f>
        <v/>
      </c>
      <c r="AV112" s="42">
        <f>IFERROR(TRIM(INDEX($A112:$Z112,MATCH(Lists!$J$7,$A$1:$Z$1,0))&amp;""),"")</f>
        <v/>
      </c>
      <c r="AW112" s="42">
        <f>IF(AND(AL112=1,UPPER(TRIM(AC112))="Y"),1,0)</f>
        <v/>
      </c>
      <c r="AX112" s="42">
        <f>IF(AL112=1,AF112,"")</f>
        <v/>
      </c>
      <c r="AY112" s="42">
        <f>IF(AX112="","",SUMPRODUCT(($AX$2:$AX$501&lt;&gt;"")*($AX$2:$AX$501&lt;AX112))+SUMPRODUCT(($AX$2:AX112=AX112)*1))</f>
        <v/>
      </c>
    </row>
    <row r="113">
      <c r="AA113" s="41" t="n"/>
      <c r="AB113" s="21" t="n"/>
      <c r="AC113" s="21" t="n"/>
      <c r="AD113" s="21" t="n"/>
      <c r="AE113" s="41" t="n"/>
      <c r="AF113" s="42">
        <f>IFERROR(TRIM(INDEX($A113:$Z113,MATCH(Lists!$J$2,$A$1:$Z$1,0))&amp;""),"")</f>
        <v/>
      </c>
      <c r="AG113" s="42">
        <f>IFERROR(TRIM(INDEX($A113:$Z113,MATCH(Lists!$J$3,$A$1:$Z$1,0))&amp;""),"")</f>
        <v/>
      </c>
      <c r="AH113" s="42">
        <f>IFERROR(TRIM(INDEX($A113:$Z113,MATCH(Lists!$J$4,$A$1:$Z$1,0))&amp;""),"")</f>
        <v/>
      </c>
      <c r="AI113" s="42">
        <f>IF(AND(AF113&lt;&gt;"",UPPER(TRIM(AB113))&lt;&gt;"Y"),1,0)</f>
        <v/>
      </c>
      <c r="AJ113" s="42">
        <f>IF(AI113=1,IFERROR(VALUE(IFERROR(TRIM(INDEX($A113:$Z113,MATCH(Lists!$J$5,$A$1:$Z$1,0))&amp;""),"")),0),0)</f>
        <v/>
      </c>
      <c r="AK113" s="42">
        <f>IFERROR(TRIM(INDEX($A113:$Z113,MATCH(Lists!$J$8,$A$1:$Z$1,0))&amp;""),"")</f>
        <v/>
      </c>
      <c r="AL113" s="42">
        <f>IF(AI113=0,0,IF(AK113="",1,IF(IFERROR(INDEX(Lists!$B$2:$B$9,MATCH(AK113,Lists!$A$2:$A$9,0)),"N")="Y",1,0)))</f>
        <v/>
      </c>
      <c r="AM113" s="42">
        <f>AL113*AJ113</f>
        <v/>
      </c>
      <c r="AN113" s="42">
        <f>IF(AI113=0,0,IF(IFERROR(INDEX(Lists!$C$2:$C$9,MATCH(AK113,Lists!$A$2:$A$9,0)),"N")="Y",1,0))</f>
        <v/>
      </c>
      <c r="AO113" s="42">
        <f>AN113*AJ113</f>
        <v/>
      </c>
      <c r="AP113" s="42">
        <f>IFERROR(VALUE(IFERROR(TRIM(INDEX($A113:$Z113,MATCH(Lists!$J$9,$A$1:$Z$1,0))&amp;""),"")),0)</f>
        <v/>
      </c>
      <c r="AQ113" s="42">
        <f>IFERROR(VALUE(IFERROR(TRIM(INDEX($A113:$Z113,MATCH(Lists!$J$11,$A$1:$Z$1,0))&amp;""),"")),0)</f>
        <v/>
      </c>
      <c r="AR113" s="42">
        <f>IF(IFERROR(INDEX(Lists!$C$2:$C$9,MATCH(AK113,Lists!$A$2:$A$9,0)),"N")="Y",AP113-AQ113,0)</f>
        <v/>
      </c>
      <c r="AS113" s="42">
        <f>UPPER(IFERROR(TRIM(INDEX($A113:$Z113,MATCH(Lists!$J$10,$A$1:$Z$1,0))&amp;""),""))</f>
        <v/>
      </c>
      <c r="AT113" s="42">
        <f>IF(LEN(AS113)&gt;0,ROW(),"")</f>
        <v/>
      </c>
      <c r="AU113" s="42">
        <f>IFERROR(TRIM(INDEX($A113:$Z113,MATCH(Lists!$J$6,$A$1:$Z$1,0))&amp;""),"")</f>
        <v/>
      </c>
      <c r="AV113" s="42">
        <f>IFERROR(TRIM(INDEX($A113:$Z113,MATCH(Lists!$J$7,$A$1:$Z$1,0))&amp;""),"")</f>
        <v/>
      </c>
      <c r="AW113" s="42">
        <f>IF(AND(AL113=1,UPPER(TRIM(AC113))="Y"),1,0)</f>
        <v/>
      </c>
      <c r="AX113" s="42">
        <f>IF(AL113=1,AF113,"")</f>
        <v/>
      </c>
      <c r="AY113" s="42">
        <f>IF(AX113="","",SUMPRODUCT(($AX$2:$AX$501&lt;&gt;"")*($AX$2:$AX$501&lt;AX113))+SUMPRODUCT(($AX$2:AX113=AX113)*1))</f>
        <v/>
      </c>
    </row>
    <row r="114">
      <c r="AA114" s="41" t="n"/>
      <c r="AB114" s="21" t="n"/>
      <c r="AC114" s="21" t="n"/>
      <c r="AD114" s="21" t="n"/>
      <c r="AE114" s="41" t="n"/>
      <c r="AF114" s="42">
        <f>IFERROR(TRIM(INDEX($A114:$Z114,MATCH(Lists!$J$2,$A$1:$Z$1,0))&amp;""),"")</f>
        <v/>
      </c>
      <c r="AG114" s="42">
        <f>IFERROR(TRIM(INDEX($A114:$Z114,MATCH(Lists!$J$3,$A$1:$Z$1,0))&amp;""),"")</f>
        <v/>
      </c>
      <c r="AH114" s="42">
        <f>IFERROR(TRIM(INDEX($A114:$Z114,MATCH(Lists!$J$4,$A$1:$Z$1,0))&amp;""),"")</f>
        <v/>
      </c>
      <c r="AI114" s="42">
        <f>IF(AND(AF114&lt;&gt;"",UPPER(TRIM(AB114))&lt;&gt;"Y"),1,0)</f>
        <v/>
      </c>
      <c r="AJ114" s="42">
        <f>IF(AI114=1,IFERROR(VALUE(IFERROR(TRIM(INDEX($A114:$Z114,MATCH(Lists!$J$5,$A$1:$Z$1,0))&amp;""),"")),0),0)</f>
        <v/>
      </c>
      <c r="AK114" s="42">
        <f>IFERROR(TRIM(INDEX($A114:$Z114,MATCH(Lists!$J$8,$A$1:$Z$1,0))&amp;""),"")</f>
        <v/>
      </c>
      <c r="AL114" s="42">
        <f>IF(AI114=0,0,IF(AK114="",1,IF(IFERROR(INDEX(Lists!$B$2:$B$9,MATCH(AK114,Lists!$A$2:$A$9,0)),"N")="Y",1,0)))</f>
        <v/>
      </c>
      <c r="AM114" s="42">
        <f>AL114*AJ114</f>
        <v/>
      </c>
      <c r="AN114" s="42">
        <f>IF(AI114=0,0,IF(IFERROR(INDEX(Lists!$C$2:$C$9,MATCH(AK114,Lists!$A$2:$A$9,0)),"N")="Y",1,0))</f>
        <v/>
      </c>
      <c r="AO114" s="42">
        <f>AN114*AJ114</f>
        <v/>
      </c>
      <c r="AP114" s="42">
        <f>IFERROR(VALUE(IFERROR(TRIM(INDEX($A114:$Z114,MATCH(Lists!$J$9,$A$1:$Z$1,0))&amp;""),"")),0)</f>
        <v/>
      </c>
      <c r="AQ114" s="42">
        <f>IFERROR(VALUE(IFERROR(TRIM(INDEX($A114:$Z114,MATCH(Lists!$J$11,$A$1:$Z$1,0))&amp;""),"")),0)</f>
        <v/>
      </c>
      <c r="AR114" s="42">
        <f>IF(IFERROR(INDEX(Lists!$C$2:$C$9,MATCH(AK114,Lists!$A$2:$A$9,0)),"N")="Y",AP114-AQ114,0)</f>
        <v/>
      </c>
      <c r="AS114" s="42">
        <f>UPPER(IFERROR(TRIM(INDEX($A114:$Z114,MATCH(Lists!$J$10,$A$1:$Z$1,0))&amp;""),""))</f>
        <v/>
      </c>
      <c r="AT114" s="42">
        <f>IF(LEN(AS114)&gt;0,ROW(),"")</f>
        <v/>
      </c>
      <c r="AU114" s="42">
        <f>IFERROR(TRIM(INDEX($A114:$Z114,MATCH(Lists!$J$6,$A$1:$Z$1,0))&amp;""),"")</f>
        <v/>
      </c>
      <c r="AV114" s="42">
        <f>IFERROR(TRIM(INDEX($A114:$Z114,MATCH(Lists!$J$7,$A$1:$Z$1,0))&amp;""),"")</f>
        <v/>
      </c>
      <c r="AW114" s="42">
        <f>IF(AND(AL114=1,UPPER(TRIM(AC114))="Y"),1,0)</f>
        <v/>
      </c>
      <c r="AX114" s="42">
        <f>IF(AL114=1,AF114,"")</f>
        <v/>
      </c>
      <c r="AY114" s="42">
        <f>IF(AX114="","",SUMPRODUCT(($AX$2:$AX$501&lt;&gt;"")*($AX$2:$AX$501&lt;AX114))+SUMPRODUCT(($AX$2:AX114=AX114)*1))</f>
        <v/>
      </c>
    </row>
    <row r="115">
      <c r="AA115" s="41" t="n"/>
      <c r="AB115" s="21" t="n"/>
      <c r="AC115" s="21" t="n"/>
      <c r="AD115" s="21" t="n"/>
      <c r="AE115" s="41" t="n"/>
      <c r="AF115" s="42">
        <f>IFERROR(TRIM(INDEX($A115:$Z115,MATCH(Lists!$J$2,$A$1:$Z$1,0))&amp;""),"")</f>
        <v/>
      </c>
      <c r="AG115" s="42">
        <f>IFERROR(TRIM(INDEX($A115:$Z115,MATCH(Lists!$J$3,$A$1:$Z$1,0))&amp;""),"")</f>
        <v/>
      </c>
      <c r="AH115" s="42">
        <f>IFERROR(TRIM(INDEX($A115:$Z115,MATCH(Lists!$J$4,$A$1:$Z$1,0))&amp;""),"")</f>
        <v/>
      </c>
      <c r="AI115" s="42">
        <f>IF(AND(AF115&lt;&gt;"",UPPER(TRIM(AB115))&lt;&gt;"Y"),1,0)</f>
        <v/>
      </c>
      <c r="AJ115" s="42">
        <f>IF(AI115=1,IFERROR(VALUE(IFERROR(TRIM(INDEX($A115:$Z115,MATCH(Lists!$J$5,$A$1:$Z$1,0))&amp;""),"")),0),0)</f>
        <v/>
      </c>
      <c r="AK115" s="42">
        <f>IFERROR(TRIM(INDEX($A115:$Z115,MATCH(Lists!$J$8,$A$1:$Z$1,0))&amp;""),"")</f>
        <v/>
      </c>
      <c r="AL115" s="42">
        <f>IF(AI115=0,0,IF(AK115="",1,IF(IFERROR(INDEX(Lists!$B$2:$B$9,MATCH(AK115,Lists!$A$2:$A$9,0)),"N")="Y",1,0)))</f>
        <v/>
      </c>
      <c r="AM115" s="42">
        <f>AL115*AJ115</f>
        <v/>
      </c>
      <c r="AN115" s="42">
        <f>IF(AI115=0,0,IF(IFERROR(INDEX(Lists!$C$2:$C$9,MATCH(AK115,Lists!$A$2:$A$9,0)),"N")="Y",1,0))</f>
        <v/>
      </c>
      <c r="AO115" s="42">
        <f>AN115*AJ115</f>
        <v/>
      </c>
      <c r="AP115" s="42">
        <f>IFERROR(VALUE(IFERROR(TRIM(INDEX($A115:$Z115,MATCH(Lists!$J$9,$A$1:$Z$1,0))&amp;""),"")),0)</f>
        <v/>
      </c>
      <c r="AQ115" s="42">
        <f>IFERROR(VALUE(IFERROR(TRIM(INDEX($A115:$Z115,MATCH(Lists!$J$11,$A$1:$Z$1,0))&amp;""),"")),0)</f>
        <v/>
      </c>
      <c r="AR115" s="42">
        <f>IF(IFERROR(INDEX(Lists!$C$2:$C$9,MATCH(AK115,Lists!$A$2:$A$9,0)),"N")="Y",AP115-AQ115,0)</f>
        <v/>
      </c>
      <c r="AS115" s="42">
        <f>UPPER(IFERROR(TRIM(INDEX($A115:$Z115,MATCH(Lists!$J$10,$A$1:$Z$1,0))&amp;""),""))</f>
        <v/>
      </c>
      <c r="AT115" s="42">
        <f>IF(LEN(AS115)&gt;0,ROW(),"")</f>
        <v/>
      </c>
      <c r="AU115" s="42">
        <f>IFERROR(TRIM(INDEX($A115:$Z115,MATCH(Lists!$J$6,$A$1:$Z$1,0))&amp;""),"")</f>
        <v/>
      </c>
      <c r="AV115" s="42">
        <f>IFERROR(TRIM(INDEX($A115:$Z115,MATCH(Lists!$J$7,$A$1:$Z$1,0))&amp;""),"")</f>
        <v/>
      </c>
      <c r="AW115" s="42">
        <f>IF(AND(AL115=1,UPPER(TRIM(AC115))="Y"),1,0)</f>
        <v/>
      </c>
      <c r="AX115" s="42">
        <f>IF(AL115=1,AF115,"")</f>
        <v/>
      </c>
      <c r="AY115" s="42">
        <f>IF(AX115="","",SUMPRODUCT(($AX$2:$AX$501&lt;&gt;"")*($AX$2:$AX$501&lt;AX115))+SUMPRODUCT(($AX$2:AX115=AX115)*1))</f>
        <v/>
      </c>
    </row>
    <row r="116">
      <c r="AA116" s="41" t="n"/>
      <c r="AB116" s="21" t="n"/>
      <c r="AC116" s="21" t="n"/>
      <c r="AD116" s="21" t="n"/>
      <c r="AE116" s="41" t="n"/>
      <c r="AF116" s="42">
        <f>IFERROR(TRIM(INDEX($A116:$Z116,MATCH(Lists!$J$2,$A$1:$Z$1,0))&amp;""),"")</f>
        <v/>
      </c>
      <c r="AG116" s="42">
        <f>IFERROR(TRIM(INDEX($A116:$Z116,MATCH(Lists!$J$3,$A$1:$Z$1,0))&amp;""),"")</f>
        <v/>
      </c>
      <c r="AH116" s="42">
        <f>IFERROR(TRIM(INDEX($A116:$Z116,MATCH(Lists!$J$4,$A$1:$Z$1,0))&amp;""),"")</f>
        <v/>
      </c>
      <c r="AI116" s="42">
        <f>IF(AND(AF116&lt;&gt;"",UPPER(TRIM(AB116))&lt;&gt;"Y"),1,0)</f>
        <v/>
      </c>
      <c r="AJ116" s="42">
        <f>IF(AI116=1,IFERROR(VALUE(IFERROR(TRIM(INDEX($A116:$Z116,MATCH(Lists!$J$5,$A$1:$Z$1,0))&amp;""),"")),0),0)</f>
        <v/>
      </c>
      <c r="AK116" s="42">
        <f>IFERROR(TRIM(INDEX($A116:$Z116,MATCH(Lists!$J$8,$A$1:$Z$1,0))&amp;""),"")</f>
        <v/>
      </c>
      <c r="AL116" s="42">
        <f>IF(AI116=0,0,IF(AK116="",1,IF(IFERROR(INDEX(Lists!$B$2:$B$9,MATCH(AK116,Lists!$A$2:$A$9,0)),"N")="Y",1,0)))</f>
        <v/>
      </c>
      <c r="AM116" s="42">
        <f>AL116*AJ116</f>
        <v/>
      </c>
      <c r="AN116" s="42">
        <f>IF(AI116=0,0,IF(IFERROR(INDEX(Lists!$C$2:$C$9,MATCH(AK116,Lists!$A$2:$A$9,0)),"N")="Y",1,0))</f>
        <v/>
      </c>
      <c r="AO116" s="42">
        <f>AN116*AJ116</f>
        <v/>
      </c>
      <c r="AP116" s="42">
        <f>IFERROR(VALUE(IFERROR(TRIM(INDEX($A116:$Z116,MATCH(Lists!$J$9,$A$1:$Z$1,0))&amp;""),"")),0)</f>
        <v/>
      </c>
      <c r="AQ116" s="42">
        <f>IFERROR(VALUE(IFERROR(TRIM(INDEX($A116:$Z116,MATCH(Lists!$J$11,$A$1:$Z$1,0))&amp;""),"")),0)</f>
        <v/>
      </c>
      <c r="AR116" s="42">
        <f>IF(IFERROR(INDEX(Lists!$C$2:$C$9,MATCH(AK116,Lists!$A$2:$A$9,0)),"N")="Y",AP116-AQ116,0)</f>
        <v/>
      </c>
      <c r="AS116" s="42">
        <f>UPPER(IFERROR(TRIM(INDEX($A116:$Z116,MATCH(Lists!$J$10,$A$1:$Z$1,0))&amp;""),""))</f>
        <v/>
      </c>
      <c r="AT116" s="42">
        <f>IF(LEN(AS116)&gt;0,ROW(),"")</f>
        <v/>
      </c>
      <c r="AU116" s="42">
        <f>IFERROR(TRIM(INDEX($A116:$Z116,MATCH(Lists!$J$6,$A$1:$Z$1,0))&amp;""),"")</f>
        <v/>
      </c>
      <c r="AV116" s="42">
        <f>IFERROR(TRIM(INDEX($A116:$Z116,MATCH(Lists!$J$7,$A$1:$Z$1,0))&amp;""),"")</f>
        <v/>
      </c>
      <c r="AW116" s="42">
        <f>IF(AND(AL116=1,UPPER(TRIM(AC116))="Y"),1,0)</f>
        <v/>
      </c>
      <c r="AX116" s="42">
        <f>IF(AL116=1,AF116,"")</f>
        <v/>
      </c>
      <c r="AY116" s="42">
        <f>IF(AX116="","",SUMPRODUCT(($AX$2:$AX$501&lt;&gt;"")*($AX$2:$AX$501&lt;AX116))+SUMPRODUCT(($AX$2:AX116=AX116)*1))</f>
        <v/>
      </c>
    </row>
    <row r="117">
      <c r="AA117" s="41" t="n"/>
      <c r="AB117" s="21" t="n"/>
      <c r="AC117" s="21" t="n"/>
      <c r="AD117" s="21" t="n"/>
      <c r="AE117" s="41" t="n"/>
      <c r="AF117" s="42">
        <f>IFERROR(TRIM(INDEX($A117:$Z117,MATCH(Lists!$J$2,$A$1:$Z$1,0))&amp;""),"")</f>
        <v/>
      </c>
      <c r="AG117" s="42">
        <f>IFERROR(TRIM(INDEX($A117:$Z117,MATCH(Lists!$J$3,$A$1:$Z$1,0))&amp;""),"")</f>
        <v/>
      </c>
      <c r="AH117" s="42">
        <f>IFERROR(TRIM(INDEX($A117:$Z117,MATCH(Lists!$J$4,$A$1:$Z$1,0))&amp;""),"")</f>
        <v/>
      </c>
      <c r="AI117" s="42">
        <f>IF(AND(AF117&lt;&gt;"",UPPER(TRIM(AB117))&lt;&gt;"Y"),1,0)</f>
        <v/>
      </c>
      <c r="AJ117" s="42">
        <f>IF(AI117=1,IFERROR(VALUE(IFERROR(TRIM(INDEX($A117:$Z117,MATCH(Lists!$J$5,$A$1:$Z$1,0))&amp;""),"")),0),0)</f>
        <v/>
      </c>
      <c r="AK117" s="42">
        <f>IFERROR(TRIM(INDEX($A117:$Z117,MATCH(Lists!$J$8,$A$1:$Z$1,0))&amp;""),"")</f>
        <v/>
      </c>
      <c r="AL117" s="42">
        <f>IF(AI117=0,0,IF(AK117="",1,IF(IFERROR(INDEX(Lists!$B$2:$B$9,MATCH(AK117,Lists!$A$2:$A$9,0)),"N")="Y",1,0)))</f>
        <v/>
      </c>
      <c r="AM117" s="42">
        <f>AL117*AJ117</f>
        <v/>
      </c>
      <c r="AN117" s="42">
        <f>IF(AI117=0,0,IF(IFERROR(INDEX(Lists!$C$2:$C$9,MATCH(AK117,Lists!$A$2:$A$9,0)),"N")="Y",1,0))</f>
        <v/>
      </c>
      <c r="AO117" s="42">
        <f>AN117*AJ117</f>
        <v/>
      </c>
      <c r="AP117" s="42">
        <f>IFERROR(VALUE(IFERROR(TRIM(INDEX($A117:$Z117,MATCH(Lists!$J$9,$A$1:$Z$1,0))&amp;""),"")),0)</f>
        <v/>
      </c>
      <c r="AQ117" s="42">
        <f>IFERROR(VALUE(IFERROR(TRIM(INDEX($A117:$Z117,MATCH(Lists!$J$11,$A$1:$Z$1,0))&amp;""),"")),0)</f>
        <v/>
      </c>
      <c r="AR117" s="42">
        <f>IF(IFERROR(INDEX(Lists!$C$2:$C$9,MATCH(AK117,Lists!$A$2:$A$9,0)),"N")="Y",AP117-AQ117,0)</f>
        <v/>
      </c>
      <c r="AS117" s="42">
        <f>UPPER(IFERROR(TRIM(INDEX($A117:$Z117,MATCH(Lists!$J$10,$A$1:$Z$1,0))&amp;""),""))</f>
        <v/>
      </c>
      <c r="AT117" s="42">
        <f>IF(LEN(AS117)&gt;0,ROW(),"")</f>
        <v/>
      </c>
      <c r="AU117" s="42">
        <f>IFERROR(TRIM(INDEX($A117:$Z117,MATCH(Lists!$J$6,$A$1:$Z$1,0))&amp;""),"")</f>
        <v/>
      </c>
      <c r="AV117" s="42">
        <f>IFERROR(TRIM(INDEX($A117:$Z117,MATCH(Lists!$J$7,$A$1:$Z$1,0))&amp;""),"")</f>
        <v/>
      </c>
      <c r="AW117" s="42">
        <f>IF(AND(AL117=1,UPPER(TRIM(AC117))="Y"),1,0)</f>
        <v/>
      </c>
      <c r="AX117" s="42">
        <f>IF(AL117=1,AF117,"")</f>
        <v/>
      </c>
      <c r="AY117" s="42">
        <f>IF(AX117="","",SUMPRODUCT(($AX$2:$AX$501&lt;&gt;"")*($AX$2:$AX$501&lt;AX117))+SUMPRODUCT(($AX$2:AX117=AX117)*1))</f>
        <v/>
      </c>
    </row>
    <row r="118">
      <c r="AA118" s="41" t="n"/>
      <c r="AB118" s="21" t="n"/>
      <c r="AC118" s="21" t="n"/>
      <c r="AD118" s="21" t="n"/>
      <c r="AE118" s="41" t="n"/>
      <c r="AF118" s="42">
        <f>IFERROR(TRIM(INDEX($A118:$Z118,MATCH(Lists!$J$2,$A$1:$Z$1,0))&amp;""),"")</f>
        <v/>
      </c>
      <c r="AG118" s="42">
        <f>IFERROR(TRIM(INDEX($A118:$Z118,MATCH(Lists!$J$3,$A$1:$Z$1,0))&amp;""),"")</f>
        <v/>
      </c>
      <c r="AH118" s="42">
        <f>IFERROR(TRIM(INDEX($A118:$Z118,MATCH(Lists!$J$4,$A$1:$Z$1,0))&amp;""),"")</f>
        <v/>
      </c>
      <c r="AI118" s="42">
        <f>IF(AND(AF118&lt;&gt;"",UPPER(TRIM(AB118))&lt;&gt;"Y"),1,0)</f>
        <v/>
      </c>
      <c r="AJ118" s="42">
        <f>IF(AI118=1,IFERROR(VALUE(IFERROR(TRIM(INDEX($A118:$Z118,MATCH(Lists!$J$5,$A$1:$Z$1,0))&amp;""),"")),0),0)</f>
        <v/>
      </c>
      <c r="AK118" s="42">
        <f>IFERROR(TRIM(INDEX($A118:$Z118,MATCH(Lists!$J$8,$A$1:$Z$1,0))&amp;""),"")</f>
        <v/>
      </c>
      <c r="AL118" s="42">
        <f>IF(AI118=0,0,IF(AK118="",1,IF(IFERROR(INDEX(Lists!$B$2:$B$9,MATCH(AK118,Lists!$A$2:$A$9,0)),"N")="Y",1,0)))</f>
        <v/>
      </c>
      <c r="AM118" s="42">
        <f>AL118*AJ118</f>
        <v/>
      </c>
      <c r="AN118" s="42">
        <f>IF(AI118=0,0,IF(IFERROR(INDEX(Lists!$C$2:$C$9,MATCH(AK118,Lists!$A$2:$A$9,0)),"N")="Y",1,0))</f>
        <v/>
      </c>
      <c r="AO118" s="42">
        <f>AN118*AJ118</f>
        <v/>
      </c>
      <c r="AP118" s="42">
        <f>IFERROR(VALUE(IFERROR(TRIM(INDEX($A118:$Z118,MATCH(Lists!$J$9,$A$1:$Z$1,0))&amp;""),"")),0)</f>
        <v/>
      </c>
      <c r="AQ118" s="42">
        <f>IFERROR(VALUE(IFERROR(TRIM(INDEX($A118:$Z118,MATCH(Lists!$J$11,$A$1:$Z$1,0))&amp;""),"")),0)</f>
        <v/>
      </c>
      <c r="AR118" s="42">
        <f>IF(IFERROR(INDEX(Lists!$C$2:$C$9,MATCH(AK118,Lists!$A$2:$A$9,0)),"N")="Y",AP118-AQ118,0)</f>
        <v/>
      </c>
      <c r="AS118" s="42">
        <f>UPPER(IFERROR(TRIM(INDEX($A118:$Z118,MATCH(Lists!$J$10,$A$1:$Z$1,0))&amp;""),""))</f>
        <v/>
      </c>
      <c r="AT118" s="42">
        <f>IF(LEN(AS118)&gt;0,ROW(),"")</f>
        <v/>
      </c>
      <c r="AU118" s="42">
        <f>IFERROR(TRIM(INDEX($A118:$Z118,MATCH(Lists!$J$6,$A$1:$Z$1,0))&amp;""),"")</f>
        <v/>
      </c>
      <c r="AV118" s="42">
        <f>IFERROR(TRIM(INDEX($A118:$Z118,MATCH(Lists!$J$7,$A$1:$Z$1,0))&amp;""),"")</f>
        <v/>
      </c>
      <c r="AW118" s="42">
        <f>IF(AND(AL118=1,UPPER(TRIM(AC118))="Y"),1,0)</f>
        <v/>
      </c>
      <c r="AX118" s="42">
        <f>IF(AL118=1,AF118,"")</f>
        <v/>
      </c>
      <c r="AY118" s="42">
        <f>IF(AX118="","",SUMPRODUCT(($AX$2:$AX$501&lt;&gt;"")*($AX$2:$AX$501&lt;AX118))+SUMPRODUCT(($AX$2:AX118=AX118)*1))</f>
        <v/>
      </c>
    </row>
    <row r="119">
      <c r="AA119" s="41" t="n"/>
      <c r="AB119" s="21" t="n"/>
      <c r="AC119" s="21" t="n"/>
      <c r="AD119" s="21" t="n"/>
      <c r="AE119" s="41" t="n"/>
      <c r="AF119" s="42">
        <f>IFERROR(TRIM(INDEX($A119:$Z119,MATCH(Lists!$J$2,$A$1:$Z$1,0))&amp;""),"")</f>
        <v/>
      </c>
      <c r="AG119" s="42">
        <f>IFERROR(TRIM(INDEX($A119:$Z119,MATCH(Lists!$J$3,$A$1:$Z$1,0))&amp;""),"")</f>
        <v/>
      </c>
      <c r="AH119" s="42">
        <f>IFERROR(TRIM(INDEX($A119:$Z119,MATCH(Lists!$J$4,$A$1:$Z$1,0))&amp;""),"")</f>
        <v/>
      </c>
      <c r="AI119" s="42">
        <f>IF(AND(AF119&lt;&gt;"",UPPER(TRIM(AB119))&lt;&gt;"Y"),1,0)</f>
        <v/>
      </c>
      <c r="AJ119" s="42">
        <f>IF(AI119=1,IFERROR(VALUE(IFERROR(TRIM(INDEX($A119:$Z119,MATCH(Lists!$J$5,$A$1:$Z$1,0))&amp;""),"")),0),0)</f>
        <v/>
      </c>
      <c r="AK119" s="42">
        <f>IFERROR(TRIM(INDEX($A119:$Z119,MATCH(Lists!$J$8,$A$1:$Z$1,0))&amp;""),"")</f>
        <v/>
      </c>
      <c r="AL119" s="42">
        <f>IF(AI119=0,0,IF(AK119="",1,IF(IFERROR(INDEX(Lists!$B$2:$B$9,MATCH(AK119,Lists!$A$2:$A$9,0)),"N")="Y",1,0)))</f>
        <v/>
      </c>
      <c r="AM119" s="42">
        <f>AL119*AJ119</f>
        <v/>
      </c>
      <c r="AN119" s="42">
        <f>IF(AI119=0,0,IF(IFERROR(INDEX(Lists!$C$2:$C$9,MATCH(AK119,Lists!$A$2:$A$9,0)),"N")="Y",1,0))</f>
        <v/>
      </c>
      <c r="AO119" s="42">
        <f>AN119*AJ119</f>
        <v/>
      </c>
      <c r="AP119" s="42">
        <f>IFERROR(VALUE(IFERROR(TRIM(INDEX($A119:$Z119,MATCH(Lists!$J$9,$A$1:$Z$1,0))&amp;""),"")),0)</f>
        <v/>
      </c>
      <c r="AQ119" s="42">
        <f>IFERROR(VALUE(IFERROR(TRIM(INDEX($A119:$Z119,MATCH(Lists!$J$11,$A$1:$Z$1,0))&amp;""),"")),0)</f>
        <v/>
      </c>
      <c r="AR119" s="42">
        <f>IF(IFERROR(INDEX(Lists!$C$2:$C$9,MATCH(AK119,Lists!$A$2:$A$9,0)),"N")="Y",AP119-AQ119,0)</f>
        <v/>
      </c>
      <c r="AS119" s="42">
        <f>UPPER(IFERROR(TRIM(INDEX($A119:$Z119,MATCH(Lists!$J$10,$A$1:$Z$1,0))&amp;""),""))</f>
        <v/>
      </c>
      <c r="AT119" s="42">
        <f>IF(LEN(AS119)&gt;0,ROW(),"")</f>
        <v/>
      </c>
      <c r="AU119" s="42">
        <f>IFERROR(TRIM(INDEX($A119:$Z119,MATCH(Lists!$J$6,$A$1:$Z$1,0))&amp;""),"")</f>
        <v/>
      </c>
      <c r="AV119" s="42">
        <f>IFERROR(TRIM(INDEX($A119:$Z119,MATCH(Lists!$J$7,$A$1:$Z$1,0))&amp;""),"")</f>
        <v/>
      </c>
      <c r="AW119" s="42">
        <f>IF(AND(AL119=1,UPPER(TRIM(AC119))="Y"),1,0)</f>
        <v/>
      </c>
      <c r="AX119" s="42">
        <f>IF(AL119=1,AF119,"")</f>
        <v/>
      </c>
      <c r="AY119" s="42">
        <f>IF(AX119="","",SUMPRODUCT(($AX$2:$AX$501&lt;&gt;"")*($AX$2:$AX$501&lt;AX119))+SUMPRODUCT(($AX$2:AX119=AX119)*1))</f>
        <v/>
      </c>
    </row>
    <row r="120">
      <c r="AA120" s="41" t="n"/>
      <c r="AB120" s="21" t="n"/>
      <c r="AC120" s="21" t="n"/>
      <c r="AD120" s="21" t="n"/>
      <c r="AE120" s="41" t="n"/>
      <c r="AF120" s="42">
        <f>IFERROR(TRIM(INDEX($A120:$Z120,MATCH(Lists!$J$2,$A$1:$Z$1,0))&amp;""),"")</f>
        <v/>
      </c>
      <c r="AG120" s="42">
        <f>IFERROR(TRIM(INDEX($A120:$Z120,MATCH(Lists!$J$3,$A$1:$Z$1,0))&amp;""),"")</f>
        <v/>
      </c>
      <c r="AH120" s="42">
        <f>IFERROR(TRIM(INDEX($A120:$Z120,MATCH(Lists!$J$4,$A$1:$Z$1,0))&amp;""),"")</f>
        <v/>
      </c>
      <c r="AI120" s="42">
        <f>IF(AND(AF120&lt;&gt;"",UPPER(TRIM(AB120))&lt;&gt;"Y"),1,0)</f>
        <v/>
      </c>
      <c r="AJ120" s="42">
        <f>IF(AI120=1,IFERROR(VALUE(IFERROR(TRIM(INDEX($A120:$Z120,MATCH(Lists!$J$5,$A$1:$Z$1,0))&amp;""),"")),0),0)</f>
        <v/>
      </c>
      <c r="AK120" s="42">
        <f>IFERROR(TRIM(INDEX($A120:$Z120,MATCH(Lists!$J$8,$A$1:$Z$1,0))&amp;""),"")</f>
        <v/>
      </c>
      <c r="AL120" s="42">
        <f>IF(AI120=0,0,IF(AK120="",1,IF(IFERROR(INDEX(Lists!$B$2:$B$9,MATCH(AK120,Lists!$A$2:$A$9,0)),"N")="Y",1,0)))</f>
        <v/>
      </c>
      <c r="AM120" s="42">
        <f>AL120*AJ120</f>
        <v/>
      </c>
      <c r="AN120" s="42">
        <f>IF(AI120=0,0,IF(IFERROR(INDEX(Lists!$C$2:$C$9,MATCH(AK120,Lists!$A$2:$A$9,0)),"N")="Y",1,0))</f>
        <v/>
      </c>
      <c r="AO120" s="42">
        <f>AN120*AJ120</f>
        <v/>
      </c>
      <c r="AP120" s="42">
        <f>IFERROR(VALUE(IFERROR(TRIM(INDEX($A120:$Z120,MATCH(Lists!$J$9,$A$1:$Z$1,0))&amp;""),"")),0)</f>
        <v/>
      </c>
      <c r="AQ120" s="42">
        <f>IFERROR(VALUE(IFERROR(TRIM(INDEX($A120:$Z120,MATCH(Lists!$J$11,$A$1:$Z$1,0))&amp;""),"")),0)</f>
        <v/>
      </c>
      <c r="AR120" s="42">
        <f>IF(IFERROR(INDEX(Lists!$C$2:$C$9,MATCH(AK120,Lists!$A$2:$A$9,0)),"N")="Y",AP120-AQ120,0)</f>
        <v/>
      </c>
      <c r="AS120" s="42">
        <f>UPPER(IFERROR(TRIM(INDEX($A120:$Z120,MATCH(Lists!$J$10,$A$1:$Z$1,0))&amp;""),""))</f>
        <v/>
      </c>
      <c r="AT120" s="42">
        <f>IF(LEN(AS120)&gt;0,ROW(),"")</f>
        <v/>
      </c>
      <c r="AU120" s="42">
        <f>IFERROR(TRIM(INDEX($A120:$Z120,MATCH(Lists!$J$6,$A$1:$Z$1,0))&amp;""),"")</f>
        <v/>
      </c>
      <c r="AV120" s="42">
        <f>IFERROR(TRIM(INDEX($A120:$Z120,MATCH(Lists!$J$7,$A$1:$Z$1,0))&amp;""),"")</f>
        <v/>
      </c>
      <c r="AW120" s="42">
        <f>IF(AND(AL120=1,UPPER(TRIM(AC120))="Y"),1,0)</f>
        <v/>
      </c>
      <c r="AX120" s="42">
        <f>IF(AL120=1,AF120,"")</f>
        <v/>
      </c>
      <c r="AY120" s="42">
        <f>IF(AX120="","",SUMPRODUCT(($AX$2:$AX$501&lt;&gt;"")*($AX$2:$AX$501&lt;AX120))+SUMPRODUCT(($AX$2:AX120=AX120)*1))</f>
        <v/>
      </c>
    </row>
    <row r="121">
      <c r="AA121" s="41" t="n"/>
      <c r="AB121" s="21" t="n"/>
      <c r="AC121" s="21" t="n"/>
      <c r="AD121" s="21" t="n"/>
      <c r="AE121" s="41" t="n"/>
      <c r="AF121" s="42">
        <f>IFERROR(TRIM(INDEX($A121:$Z121,MATCH(Lists!$J$2,$A$1:$Z$1,0))&amp;""),"")</f>
        <v/>
      </c>
      <c r="AG121" s="42">
        <f>IFERROR(TRIM(INDEX($A121:$Z121,MATCH(Lists!$J$3,$A$1:$Z$1,0))&amp;""),"")</f>
        <v/>
      </c>
      <c r="AH121" s="42">
        <f>IFERROR(TRIM(INDEX($A121:$Z121,MATCH(Lists!$J$4,$A$1:$Z$1,0))&amp;""),"")</f>
        <v/>
      </c>
      <c r="AI121" s="42">
        <f>IF(AND(AF121&lt;&gt;"",UPPER(TRIM(AB121))&lt;&gt;"Y"),1,0)</f>
        <v/>
      </c>
      <c r="AJ121" s="42">
        <f>IF(AI121=1,IFERROR(VALUE(IFERROR(TRIM(INDEX($A121:$Z121,MATCH(Lists!$J$5,$A$1:$Z$1,0))&amp;""),"")),0),0)</f>
        <v/>
      </c>
      <c r="AK121" s="42">
        <f>IFERROR(TRIM(INDEX($A121:$Z121,MATCH(Lists!$J$8,$A$1:$Z$1,0))&amp;""),"")</f>
        <v/>
      </c>
      <c r="AL121" s="42">
        <f>IF(AI121=0,0,IF(AK121="",1,IF(IFERROR(INDEX(Lists!$B$2:$B$9,MATCH(AK121,Lists!$A$2:$A$9,0)),"N")="Y",1,0)))</f>
        <v/>
      </c>
      <c r="AM121" s="42">
        <f>AL121*AJ121</f>
        <v/>
      </c>
      <c r="AN121" s="42">
        <f>IF(AI121=0,0,IF(IFERROR(INDEX(Lists!$C$2:$C$9,MATCH(AK121,Lists!$A$2:$A$9,0)),"N")="Y",1,0))</f>
        <v/>
      </c>
      <c r="AO121" s="42">
        <f>AN121*AJ121</f>
        <v/>
      </c>
      <c r="AP121" s="42">
        <f>IFERROR(VALUE(IFERROR(TRIM(INDEX($A121:$Z121,MATCH(Lists!$J$9,$A$1:$Z$1,0))&amp;""),"")),0)</f>
        <v/>
      </c>
      <c r="AQ121" s="42">
        <f>IFERROR(VALUE(IFERROR(TRIM(INDEX($A121:$Z121,MATCH(Lists!$J$11,$A$1:$Z$1,0))&amp;""),"")),0)</f>
        <v/>
      </c>
      <c r="AR121" s="42">
        <f>IF(IFERROR(INDEX(Lists!$C$2:$C$9,MATCH(AK121,Lists!$A$2:$A$9,0)),"N")="Y",AP121-AQ121,0)</f>
        <v/>
      </c>
      <c r="AS121" s="42">
        <f>UPPER(IFERROR(TRIM(INDEX($A121:$Z121,MATCH(Lists!$J$10,$A$1:$Z$1,0))&amp;""),""))</f>
        <v/>
      </c>
      <c r="AT121" s="42">
        <f>IF(LEN(AS121)&gt;0,ROW(),"")</f>
        <v/>
      </c>
      <c r="AU121" s="42">
        <f>IFERROR(TRIM(INDEX($A121:$Z121,MATCH(Lists!$J$6,$A$1:$Z$1,0))&amp;""),"")</f>
        <v/>
      </c>
      <c r="AV121" s="42">
        <f>IFERROR(TRIM(INDEX($A121:$Z121,MATCH(Lists!$J$7,$A$1:$Z$1,0))&amp;""),"")</f>
        <v/>
      </c>
      <c r="AW121" s="42">
        <f>IF(AND(AL121=1,UPPER(TRIM(AC121))="Y"),1,0)</f>
        <v/>
      </c>
      <c r="AX121" s="42">
        <f>IF(AL121=1,AF121,"")</f>
        <v/>
      </c>
      <c r="AY121" s="42">
        <f>IF(AX121="","",SUMPRODUCT(($AX$2:$AX$501&lt;&gt;"")*($AX$2:$AX$501&lt;AX121))+SUMPRODUCT(($AX$2:AX121=AX121)*1))</f>
        <v/>
      </c>
    </row>
    <row r="122">
      <c r="AA122" s="41" t="n"/>
      <c r="AB122" s="21" t="n"/>
      <c r="AC122" s="21" t="n"/>
      <c r="AD122" s="21" t="n"/>
      <c r="AE122" s="41" t="n"/>
      <c r="AF122" s="42">
        <f>IFERROR(TRIM(INDEX($A122:$Z122,MATCH(Lists!$J$2,$A$1:$Z$1,0))&amp;""),"")</f>
        <v/>
      </c>
      <c r="AG122" s="42">
        <f>IFERROR(TRIM(INDEX($A122:$Z122,MATCH(Lists!$J$3,$A$1:$Z$1,0))&amp;""),"")</f>
        <v/>
      </c>
      <c r="AH122" s="42">
        <f>IFERROR(TRIM(INDEX($A122:$Z122,MATCH(Lists!$J$4,$A$1:$Z$1,0))&amp;""),"")</f>
        <v/>
      </c>
      <c r="AI122" s="42">
        <f>IF(AND(AF122&lt;&gt;"",UPPER(TRIM(AB122))&lt;&gt;"Y"),1,0)</f>
        <v/>
      </c>
      <c r="AJ122" s="42">
        <f>IF(AI122=1,IFERROR(VALUE(IFERROR(TRIM(INDEX($A122:$Z122,MATCH(Lists!$J$5,$A$1:$Z$1,0))&amp;""),"")),0),0)</f>
        <v/>
      </c>
      <c r="AK122" s="42">
        <f>IFERROR(TRIM(INDEX($A122:$Z122,MATCH(Lists!$J$8,$A$1:$Z$1,0))&amp;""),"")</f>
        <v/>
      </c>
      <c r="AL122" s="42">
        <f>IF(AI122=0,0,IF(AK122="",1,IF(IFERROR(INDEX(Lists!$B$2:$B$9,MATCH(AK122,Lists!$A$2:$A$9,0)),"N")="Y",1,0)))</f>
        <v/>
      </c>
      <c r="AM122" s="42">
        <f>AL122*AJ122</f>
        <v/>
      </c>
      <c r="AN122" s="42">
        <f>IF(AI122=0,0,IF(IFERROR(INDEX(Lists!$C$2:$C$9,MATCH(AK122,Lists!$A$2:$A$9,0)),"N")="Y",1,0))</f>
        <v/>
      </c>
      <c r="AO122" s="42">
        <f>AN122*AJ122</f>
        <v/>
      </c>
      <c r="AP122" s="42">
        <f>IFERROR(VALUE(IFERROR(TRIM(INDEX($A122:$Z122,MATCH(Lists!$J$9,$A$1:$Z$1,0))&amp;""),"")),0)</f>
        <v/>
      </c>
      <c r="AQ122" s="42">
        <f>IFERROR(VALUE(IFERROR(TRIM(INDEX($A122:$Z122,MATCH(Lists!$J$11,$A$1:$Z$1,0))&amp;""),"")),0)</f>
        <v/>
      </c>
      <c r="AR122" s="42">
        <f>IF(IFERROR(INDEX(Lists!$C$2:$C$9,MATCH(AK122,Lists!$A$2:$A$9,0)),"N")="Y",AP122-AQ122,0)</f>
        <v/>
      </c>
      <c r="AS122" s="42">
        <f>UPPER(IFERROR(TRIM(INDEX($A122:$Z122,MATCH(Lists!$J$10,$A$1:$Z$1,0))&amp;""),""))</f>
        <v/>
      </c>
      <c r="AT122" s="42">
        <f>IF(LEN(AS122)&gt;0,ROW(),"")</f>
        <v/>
      </c>
      <c r="AU122" s="42">
        <f>IFERROR(TRIM(INDEX($A122:$Z122,MATCH(Lists!$J$6,$A$1:$Z$1,0))&amp;""),"")</f>
        <v/>
      </c>
      <c r="AV122" s="42">
        <f>IFERROR(TRIM(INDEX($A122:$Z122,MATCH(Lists!$J$7,$A$1:$Z$1,0))&amp;""),"")</f>
        <v/>
      </c>
      <c r="AW122" s="42">
        <f>IF(AND(AL122=1,UPPER(TRIM(AC122))="Y"),1,0)</f>
        <v/>
      </c>
      <c r="AX122" s="42">
        <f>IF(AL122=1,AF122,"")</f>
        <v/>
      </c>
      <c r="AY122" s="42">
        <f>IF(AX122="","",SUMPRODUCT(($AX$2:$AX$501&lt;&gt;"")*($AX$2:$AX$501&lt;AX122))+SUMPRODUCT(($AX$2:AX122=AX122)*1))</f>
        <v/>
      </c>
    </row>
    <row r="123">
      <c r="AA123" s="41" t="n"/>
      <c r="AB123" s="21" t="n"/>
      <c r="AC123" s="21" t="n"/>
      <c r="AD123" s="21" t="n"/>
      <c r="AE123" s="41" t="n"/>
      <c r="AF123" s="42">
        <f>IFERROR(TRIM(INDEX($A123:$Z123,MATCH(Lists!$J$2,$A$1:$Z$1,0))&amp;""),"")</f>
        <v/>
      </c>
      <c r="AG123" s="42">
        <f>IFERROR(TRIM(INDEX($A123:$Z123,MATCH(Lists!$J$3,$A$1:$Z$1,0))&amp;""),"")</f>
        <v/>
      </c>
      <c r="AH123" s="42">
        <f>IFERROR(TRIM(INDEX($A123:$Z123,MATCH(Lists!$J$4,$A$1:$Z$1,0))&amp;""),"")</f>
        <v/>
      </c>
      <c r="AI123" s="42">
        <f>IF(AND(AF123&lt;&gt;"",UPPER(TRIM(AB123))&lt;&gt;"Y"),1,0)</f>
        <v/>
      </c>
      <c r="AJ123" s="42">
        <f>IF(AI123=1,IFERROR(VALUE(IFERROR(TRIM(INDEX($A123:$Z123,MATCH(Lists!$J$5,$A$1:$Z$1,0))&amp;""),"")),0),0)</f>
        <v/>
      </c>
      <c r="AK123" s="42">
        <f>IFERROR(TRIM(INDEX($A123:$Z123,MATCH(Lists!$J$8,$A$1:$Z$1,0))&amp;""),"")</f>
        <v/>
      </c>
      <c r="AL123" s="42">
        <f>IF(AI123=0,0,IF(AK123="",1,IF(IFERROR(INDEX(Lists!$B$2:$B$9,MATCH(AK123,Lists!$A$2:$A$9,0)),"N")="Y",1,0)))</f>
        <v/>
      </c>
      <c r="AM123" s="42">
        <f>AL123*AJ123</f>
        <v/>
      </c>
      <c r="AN123" s="42">
        <f>IF(AI123=0,0,IF(IFERROR(INDEX(Lists!$C$2:$C$9,MATCH(AK123,Lists!$A$2:$A$9,0)),"N")="Y",1,0))</f>
        <v/>
      </c>
      <c r="AO123" s="42">
        <f>AN123*AJ123</f>
        <v/>
      </c>
      <c r="AP123" s="42">
        <f>IFERROR(VALUE(IFERROR(TRIM(INDEX($A123:$Z123,MATCH(Lists!$J$9,$A$1:$Z$1,0))&amp;""),"")),0)</f>
        <v/>
      </c>
      <c r="AQ123" s="42">
        <f>IFERROR(VALUE(IFERROR(TRIM(INDEX($A123:$Z123,MATCH(Lists!$J$11,$A$1:$Z$1,0))&amp;""),"")),0)</f>
        <v/>
      </c>
      <c r="AR123" s="42">
        <f>IF(IFERROR(INDEX(Lists!$C$2:$C$9,MATCH(AK123,Lists!$A$2:$A$9,0)),"N")="Y",AP123-AQ123,0)</f>
        <v/>
      </c>
      <c r="AS123" s="42">
        <f>UPPER(IFERROR(TRIM(INDEX($A123:$Z123,MATCH(Lists!$J$10,$A$1:$Z$1,0))&amp;""),""))</f>
        <v/>
      </c>
      <c r="AT123" s="42">
        <f>IF(LEN(AS123)&gt;0,ROW(),"")</f>
        <v/>
      </c>
      <c r="AU123" s="42">
        <f>IFERROR(TRIM(INDEX($A123:$Z123,MATCH(Lists!$J$6,$A$1:$Z$1,0))&amp;""),"")</f>
        <v/>
      </c>
      <c r="AV123" s="42">
        <f>IFERROR(TRIM(INDEX($A123:$Z123,MATCH(Lists!$J$7,$A$1:$Z$1,0))&amp;""),"")</f>
        <v/>
      </c>
      <c r="AW123" s="42">
        <f>IF(AND(AL123=1,UPPER(TRIM(AC123))="Y"),1,0)</f>
        <v/>
      </c>
      <c r="AX123" s="42">
        <f>IF(AL123=1,AF123,"")</f>
        <v/>
      </c>
      <c r="AY123" s="42">
        <f>IF(AX123="","",SUMPRODUCT(($AX$2:$AX$501&lt;&gt;"")*($AX$2:$AX$501&lt;AX123))+SUMPRODUCT(($AX$2:AX123=AX123)*1))</f>
        <v/>
      </c>
    </row>
    <row r="124">
      <c r="AA124" s="41" t="n"/>
      <c r="AB124" s="21" t="n"/>
      <c r="AC124" s="21" t="n"/>
      <c r="AD124" s="21" t="n"/>
      <c r="AE124" s="41" t="n"/>
      <c r="AF124" s="42">
        <f>IFERROR(TRIM(INDEX($A124:$Z124,MATCH(Lists!$J$2,$A$1:$Z$1,0))&amp;""),"")</f>
        <v/>
      </c>
      <c r="AG124" s="42">
        <f>IFERROR(TRIM(INDEX($A124:$Z124,MATCH(Lists!$J$3,$A$1:$Z$1,0))&amp;""),"")</f>
        <v/>
      </c>
      <c r="AH124" s="42">
        <f>IFERROR(TRIM(INDEX($A124:$Z124,MATCH(Lists!$J$4,$A$1:$Z$1,0))&amp;""),"")</f>
        <v/>
      </c>
      <c r="AI124" s="42">
        <f>IF(AND(AF124&lt;&gt;"",UPPER(TRIM(AB124))&lt;&gt;"Y"),1,0)</f>
        <v/>
      </c>
      <c r="AJ124" s="42">
        <f>IF(AI124=1,IFERROR(VALUE(IFERROR(TRIM(INDEX($A124:$Z124,MATCH(Lists!$J$5,$A$1:$Z$1,0))&amp;""),"")),0),0)</f>
        <v/>
      </c>
      <c r="AK124" s="42">
        <f>IFERROR(TRIM(INDEX($A124:$Z124,MATCH(Lists!$J$8,$A$1:$Z$1,0))&amp;""),"")</f>
        <v/>
      </c>
      <c r="AL124" s="42">
        <f>IF(AI124=0,0,IF(AK124="",1,IF(IFERROR(INDEX(Lists!$B$2:$B$9,MATCH(AK124,Lists!$A$2:$A$9,0)),"N")="Y",1,0)))</f>
        <v/>
      </c>
      <c r="AM124" s="42">
        <f>AL124*AJ124</f>
        <v/>
      </c>
      <c r="AN124" s="42">
        <f>IF(AI124=0,0,IF(IFERROR(INDEX(Lists!$C$2:$C$9,MATCH(AK124,Lists!$A$2:$A$9,0)),"N")="Y",1,0))</f>
        <v/>
      </c>
      <c r="AO124" s="42">
        <f>AN124*AJ124</f>
        <v/>
      </c>
      <c r="AP124" s="42">
        <f>IFERROR(VALUE(IFERROR(TRIM(INDEX($A124:$Z124,MATCH(Lists!$J$9,$A$1:$Z$1,0))&amp;""),"")),0)</f>
        <v/>
      </c>
      <c r="AQ124" s="42">
        <f>IFERROR(VALUE(IFERROR(TRIM(INDEX($A124:$Z124,MATCH(Lists!$J$11,$A$1:$Z$1,0))&amp;""),"")),0)</f>
        <v/>
      </c>
      <c r="AR124" s="42">
        <f>IF(IFERROR(INDEX(Lists!$C$2:$C$9,MATCH(AK124,Lists!$A$2:$A$9,0)),"N")="Y",AP124-AQ124,0)</f>
        <v/>
      </c>
      <c r="AS124" s="42">
        <f>UPPER(IFERROR(TRIM(INDEX($A124:$Z124,MATCH(Lists!$J$10,$A$1:$Z$1,0))&amp;""),""))</f>
        <v/>
      </c>
      <c r="AT124" s="42">
        <f>IF(LEN(AS124)&gt;0,ROW(),"")</f>
        <v/>
      </c>
      <c r="AU124" s="42">
        <f>IFERROR(TRIM(INDEX($A124:$Z124,MATCH(Lists!$J$6,$A$1:$Z$1,0))&amp;""),"")</f>
        <v/>
      </c>
      <c r="AV124" s="42">
        <f>IFERROR(TRIM(INDEX($A124:$Z124,MATCH(Lists!$J$7,$A$1:$Z$1,0))&amp;""),"")</f>
        <v/>
      </c>
      <c r="AW124" s="42">
        <f>IF(AND(AL124=1,UPPER(TRIM(AC124))="Y"),1,0)</f>
        <v/>
      </c>
      <c r="AX124" s="42">
        <f>IF(AL124=1,AF124,"")</f>
        <v/>
      </c>
      <c r="AY124" s="42">
        <f>IF(AX124="","",SUMPRODUCT(($AX$2:$AX$501&lt;&gt;"")*($AX$2:$AX$501&lt;AX124))+SUMPRODUCT(($AX$2:AX124=AX124)*1))</f>
        <v/>
      </c>
    </row>
    <row r="125">
      <c r="AA125" s="41" t="n"/>
      <c r="AB125" s="21" t="n"/>
      <c r="AC125" s="21" t="n"/>
      <c r="AD125" s="21" t="n"/>
      <c r="AE125" s="41" t="n"/>
      <c r="AF125" s="42">
        <f>IFERROR(TRIM(INDEX($A125:$Z125,MATCH(Lists!$J$2,$A$1:$Z$1,0))&amp;""),"")</f>
        <v/>
      </c>
      <c r="AG125" s="42">
        <f>IFERROR(TRIM(INDEX($A125:$Z125,MATCH(Lists!$J$3,$A$1:$Z$1,0))&amp;""),"")</f>
        <v/>
      </c>
      <c r="AH125" s="42">
        <f>IFERROR(TRIM(INDEX($A125:$Z125,MATCH(Lists!$J$4,$A$1:$Z$1,0))&amp;""),"")</f>
        <v/>
      </c>
      <c r="AI125" s="42">
        <f>IF(AND(AF125&lt;&gt;"",UPPER(TRIM(AB125))&lt;&gt;"Y"),1,0)</f>
        <v/>
      </c>
      <c r="AJ125" s="42">
        <f>IF(AI125=1,IFERROR(VALUE(IFERROR(TRIM(INDEX($A125:$Z125,MATCH(Lists!$J$5,$A$1:$Z$1,0))&amp;""),"")),0),0)</f>
        <v/>
      </c>
      <c r="AK125" s="42">
        <f>IFERROR(TRIM(INDEX($A125:$Z125,MATCH(Lists!$J$8,$A$1:$Z$1,0))&amp;""),"")</f>
        <v/>
      </c>
      <c r="AL125" s="42">
        <f>IF(AI125=0,0,IF(AK125="",1,IF(IFERROR(INDEX(Lists!$B$2:$B$9,MATCH(AK125,Lists!$A$2:$A$9,0)),"N")="Y",1,0)))</f>
        <v/>
      </c>
      <c r="AM125" s="42">
        <f>AL125*AJ125</f>
        <v/>
      </c>
      <c r="AN125" s="42">
        <f>IF(AI125=0,0,IF(IFERROR(INDEX(Lists!$C$2:$C$9,MATCH(AK125,Lists!$A$2:$A$9,0)),"N")="Y",1,0))</f>
        <v/>
      </c>
      <c r="AO125" s="42">
        <f>AN125*AJ125</f>
        <v/>
      </c>
      <c r="AP125" s="42">
        <f>IFERROR(VALUE(IFERROR(TRIM(INDEX($A125:$Z125,MATCH(Lists!$J$9,$A$1:$Z$1,0))&amp;""),"")),0)</f>
        <v/>
      </c>
      <c r="AQ125" s="42">
        <f>IFERROR(VALUE(IFERROR(TRIM(INDEX($A125:$Z125,MATCH(Lists!$J$11,$A$1:$Z$1,0))&amp;""),"")),0)</f>
        <v/>
      </c>
      <c r="AR125" s="42">
        <f>IF(IFERROR(INDEX(Lists!$C$2:$C$9,MATCH(AK125,Lists!$A$2:$A$9,0)),"N")="Y",AP125-AQ125,0)</f>
        <v/>
      </c>
      <c r="AS125" s="42">
        <f>UPPER(IFERROR(TRIM(INDEX($A125:$Z125,MATCH(Lists!$J$10,$A$1:$Z$1,0))&amp;""),""))</f>
        <v/>
      </c>
      <c r="AT125" s="42">
        <f>IF(LEN(AS125)&gt;0,ROW(),"")</f>
        <v/>
      </c>
      <c r="AU125" s="42">
        <f>IFERROR(TRIM(INDEX($A125:$Z125,MATCH(Lists!$J$6,$A$1:$Z$1,0))&amp;""),"")</f>
        <v/>
      </c>
      <c r="AV125" s="42">
        <f>IFERROR(TRIM(INDEX($A125:$Z125,MATCH(Lists!$J$7,$A$1:$Z$1,0))&amp;""),"")</f>
        <v/>
      </c>
      <c r="AW125" s="42">
        <f>IF(AND(AL125=1,UPPER(TRIM(AC125))="Y"),1,0)</f>
        <v/>
      </c>
      <c r="AX125" s="42">
        <f>IF(AL125=1,AF125,"")</f>
        <v/>
      </c>
      <c r="AY125" s="42">
        <f>IF(AX125="","",SUMPRODUCT(($AX$2:$AX$501&lt;&gt;"")*($AX$2:$AX$501&lt;AX125))+SUMPRODUCT(($AX$2:AX125=AX125)*1))</f>
        <v/>
      </c>
    </row>
    <row r="126">
      <c r="AA126" s="41" t="n"/>
      <c r="AB126" s="21" t="n"/>
      <c r="AC126" s="21" t="n"/>
      <c r="AD126" s="21" t="n"/>
      <c r="AE126" s="41" t="n"/>
      <c r="AF126" s="42">
        <f>IFERROR(TRIM(INDEX($A126:$Z126,MATCH(Lists!$J$2,$A$1:$Z$1,0))&amp;""),"")</f>
        <v/>
      </c>
      <c r="AG126" s="42">
        <f>IFERROR(TRIM(INDEX($A126:$Z126,MATCH(Lists!$J$3,$A$1:$Z$1,0))&amp;""),"")</f>
        <v/>
      </c>
      <c r="AH126" s="42">
        <f>IFERROR(TRIM(INDEX($A126:$Z126,MATCH(Lists!$J$4,$A$1:$Z$1,0))&amp;""),"")</f>
        <v/>
      </c>
      <c r="AI126" s="42">
        <f>IF(AND(AF126&lt;&gt;"",UPPER(TRIM(AB126))&lt;&gt;"Y"),1,0)</f>
        <v/>
      </c>
      <c r="AJ126" s="42">
        <f>IF(AI126=1,IFERROR(VALUE(IFERROR(TRIM(INDEX($A126:$Z126,MATCH(Lists!$J$5,$A$1:$Z$1,0))&amp;""),"")),0),0)</f>
        <v/>
      </c>
      <c r="AK126" s="42">
        <f>IFERROR(TRIM(INDEX($A126:$Z126,MATCH(Lists!$J$8,$A$1:$Z$1,0))&amp;""),"")</f>
        <v/>
      </c>
      <c r="AL126" s="42">
        <f>IF(AI126=0,0,IF(AK126="",1,IF(IFERROR(INDEX(Lists!$B$2:$B$9,MATCH(AK126,Lists!$A$2:$A$9,0)),"N")="Y",1,0)))</f>
        <v/>
      </c>
      <c r="AM126" s="42">
        <f>AL126*AJ126</f>
        <v/>
      </c>
      <c r="AN126" s="42">
        <f>IF(AI126=0,0,IF(IFERROR(INDEX(Lists!$C$2:$C$9,MATCH(AK126,Lists!$A$2:$A$9,0)),"N")="Y",1,0))</f>
        <v/>
      </c>
      <c r="AO126" s="42">
        <f>AN126*AJ126</f>
        <v/>
      </c>
      <c r="AP126" s="42">
        <f>IFERROR(VALUE(IFERROR(TRIM(INDEX($A126:$Z126,MATCH(Lists!$J$9,$A$1:$Z$1,0))&amp;""),"")),0)</f>
        <v/>
      </c>
      <c r="AQ126" s="42">
        <f>IFERROR(VALUE(IFERROR(TRIM(INDEX($A126:$Z126,MATCH(Lists!$J$11,$A$1:$Z$1,0))&amp;""),"")),0)</f>
        <v/>
      </c>
      <c r="AR126" s="42">
        <f>IF(IFERROR(INDEX(Lists!$C$2:$C$9,MATCH(AK126,Lists!$A$2:$A$9,0)),"N")="Y",AP126-AQ126,0)</f>
        <v/>
      </c>
      <c r="AS126" s="42">
        <f>UPPER(IFERROR(TRIM(INDEX($A126:$Z126,MATCH(Lists!$J$10,$A$1:$Z$1,0))&amp;""),""))</f>
        <v/>
      </c>
      <c r="AT126" s="42">
        <f>IF(LEN(AS126)&gt;0,ROW(),"")</f>
        <v/>
      </c>
      <c r="AU126" s="42">
        <f>IFERROR(TRIM(INDEX($A126:$Z126,MATCH(Lists!$J$6,$A$1:$Z$1,0))&amp;""),"")</f>
        <v/>
      </c>
      <c r="AV126" s="42">
        <f>IFERROR(TRIM(INDEX($A126:$Z126,MATCH(Lists!$J$7,$A$1:$Z$1,0))&amp;""),"")</f>
        <v/>
      </c>
      <c r="AW126" s="42">
        <f>IF(AND(AL126=1,UPPER(TRIM(AC126))="Y"),1,0)</f>
        <v/>
      </c>
      <c r="AX126" s="42">
        <f>IF(AL126=1,AF126,"")</f>
        <v/>
      </c>
      <c r="AY126" s="42">
        <f>IF(AX126="","",SUMPRODUCT(($AX$2:$AX$501&lt;&gt;"")*($AX$2:$AX$501&lt;AX126))+SUMPRODUCT(($AX$2:AX126=AX126)*1))</f>
        <v/>
      </c>
    </row>
    <row r="127">
      <c r="AA127" s="41" t="n"/>
      <c r="AB127" s="21" t="n"/>
      <c r="AC127" s="21" t="n"/>
      <c r="AD127" s="21" t="n"/>
      <c r="AE127" s="41" t="n"/>
      <c r="AF127" s="42">
        <f>IFERROR(TRIM(INDEX($A127:$Z127,MATCH(Lists!$J$2,$A$1:$Z$1,0))&amp;""),"")</f>
        <v/>
      </c>
      <c r="AG127" s="42">
        <f>IFERROR(TRIM(INDEX($A127:$Z127,MATCH(Lists!$J$3,$A$1:$Z$1,0))&amp;""),"")</f>
        <v/>
      </c>
      <c r="AH127" s="42">
        <f>IFERROR(TRIM(INDEX($A127:$Z127,MATCH(Lists!$J$4,$A$1:$Z$1,0))&amp;""),"")</f>
        <v/>
      </c>
      <c r="AI127" s="42">
        <f>IF(AND(AF127&lt;&gt;"",UPPER(TRIM(AB127))&lt;&gt;"Y"),1,0)</f>
        <v/>
      </c>
      <c r="AJ127" s="42">
        <f>IF(AI127=1,IFERROR(VALUE(IFERROR(TRIM(INDEX($A127:$Z127,MATCH(Lists!$J$5,$A$1:$Z$1,0))&amp;""),"")),0),0)</f>
        <v/>
      </c>
      <c r="AK127" s="42">
        <f>IFERROR(TRIM(INDEX($A127:$Z127,MATCH(Lists!$J$8,$A$1:$Z$1,0))&amp;""),"")</f>
        <v/>
      </c>
      <c r="AL127" s="42">
        <f>IF(AI127=0,0,IF(AK127="",1,IF(IFERROR(INDEX(Lists!$B$2:$B$9,MATCH(AK127,Lists!$A$2:$A$9,0)),"N")="Y",1,0)))</f>
        <v/>
      </c>
      <c r="AM127" s="42">
        <f>AL127*AJ127</f>
        <v/>
      </c>
      <c r="AN127" s="42">
        <f>IF(AI127=0,0,IF(IFERROR(INDEX(Lists!$C$2:$C$9,MATCH(AK127,Lists!$A$2:$A$9,0)),"N")="Y",1,0))</f>
        <v/>
      </c>
      <c r="AO127" s="42">
        <f>AN127*AJ127</f>
        <v/>
      </c>
      <c r="AP127" s="42">
        <f>IFERROR(VALUE(IFERROR(TRIM(INDEX($A127:$Z127,MATCH(Lists!$J$9,$A$1:$Z$1,0))&amp;""),"")),0)</f>
        <v/>
      </c>
      <c r="AQ127" s="42">
        <f>IFERROR(VALUE(IFERROR(TRIM(INDEX($A127:$Z127,MATCH(Lists!$J$11,$A$1:$Z$1,0))&amp;""),"")),0)</f>
        <v/>
      </c>
      <c r="AR127" s="42">
        <f>IF(IFERROR(INDEX(Lists!$C$2:$C$9,MATCH(AK127,Lists!$A$2:$A$9,0)),"N")="Y",AP127-AQ127,0)</f>
        <v/>
      </c>
      <c r="AS127" s="42">
        <f>UPPER(IFERROR(TRIM(INDEX($A127:$Z127,MATCH(Lists!$J$10,$A$1:$Z$1,0))&amp;""),""))</f>
        <v/>
      </c>
      <c r="AT127" s="42">
        <f>IF(LEN(AS127)&gt;0,ROW(),"")</f>
        <v/>
      </c>
      <c r="AU127" s="42">
        <f>IFERROR(TRIM(INDEX($A127:$Z127,MATCH(Lists!$J$6,$A$1:$Z$1,0))&amp;""),"")</f>
        <v/>
      </c>
      <c r="AV127" s="42">
        <f>IFERROR(TRIM(INDEX($A127:$Z127,MATCH(Lists!$J$7,$A$1:$Z$1,0))&amp;""),"")</f>
        <v/>
      </c>
      <c r="AW127" s="42">
        <f>IF(AND(AL127=1,UPPER(TRIM(AC127))="Y"),1,0)</f>
        <v/>
      </c>
      <c r="AX127" s="42">
        <f>IF(AL127=1,AF127,"")</f>
        <v/>
      </c>
      <c r="AY127" s="42">
        <f>IF(AX127="","",SUMPRODUCT(($AX$2:$AX$501&lt;&gt;"")*($AX$2:$AX$501&lt;AX127))+SUMPRODUCT(($AX$2:AX127=AX127)*1))</f>
        <v/>
      </c>
    </row>
    <row r="128">
      <c r="AA128" s="41" t="n"/>
      <c r="AB128" s="21" t="n"/>
      <c r="AC128" s="21" t="n"/>
      <c r="AD128" s="21" t="n"/>
      <c r="AE128" s="41" t="n"/>
      <c r="AF128" s="42">
        <f>IFERROR(TRIM(INDEX($A128:$Z128,MATCH(Lists!$J$2,$A$1:$Z$1,0))&amp;""),"")</f>
        <v/>
      </c>
      <c r="AG128" s="42">
        <f>IFERROR(TRIM(INDEX($A128:$Z128,MATCH(Lists!$J$3,$A$1:$Z$1,0))&amp;""),"")</f>
        <v/>
      </c>
      <c r="AH128" s="42">
        <f>IFERROR(TRIM(INDEX($A128:$Z128,MATCH(Lists!$J$4,$A$1:$Z$1,0))&amp;""),"")</f>
        <v/>
      </c>
      <c r="AI128" s="42">
        <f>IF(AND(AF128&lt;&gt;"",UPPER(TRIM(AB128))&lt;&gt;"Y"),1,0)</f>
        <v/>
      </c>
      <c r="AJ128" s="42">
        <f>IF(AI128=1,IFERROR(VALUE(IFERROR(TRIM(INDEX($A128:$Z128,MATCH(Lists!$J$5,$A$1:$Z$1,0))&amp;""),"")),0),0)</f>
        <v/>
      </c>
      <c r="AK128" s="42">
        <f>IFERROR(TRIM(INDEX($A128:$Z128,MATCH(Lists!$J$8,$A$1:$Z$1,0))&amp;""),"")</f>
        <v/>
      </c>
      <c r="AL128" s="42">
        <f>IF(AI128=0,0,IF(AK128="",1,IF(IFERROR(INDEX(Lists!$B$2:$B$9,MATCH(AK128,Lists!$A$2:$A$9,0)),"N")="Y",1,0)))</f>
        <v/>
      </c>
      <c r="AM128" s="42">
        <f>AL128*AJ128</f>
        <v/>
      </c>
      <c r="AN128" s="42">
        <f>IF(AI128=0,0,IF(IFERROR(INDEX(Lists!$C$2:$C$9,MATCH(AK128,Lists!$A$2:$A$9,0)),"N")="Y",1,0))</f>
        <v/>
      </c>
      <c r="AO128" s="42">
        <f>AN128*AJ128</f>
        <v/>
      </c>
      <c r="AP128" s="42">
        <f>IFERROR(VALUE(IFERROR(TRIM(INDEX($A128:$Z128,MATCH(Lists!$J$9,$A$1:$Z$1,0))&amp;""),"")),0)</f>
        <v/>
      </c>
      <c r="AQ128" s="42">
        <f>IFERROR(VALUE(IFERROR(TRIM(INDEX($A128:$Z128,MATCH(Lists!$J$11,$A$1:$Z$1,0))&amp;""),"")),0)</f>
        <v/>
      </c>
      <c r="AR128" s="42">
        <f>IF(IFERROR(INDEX(Lists!$C$2:$C$9,MATCH(AK128,Lists!$A$2:$A$9,0)),"N")="Y",AP128-AQ128,0)</f>
        <v/>
      </c>
      <c r="AS128" s="42">
        <f>UPPER(IFERROR(TRIM(INDEX($A128:$Z128,MATCH(Lists!$J$10,$A$1:$Z$1,0))&amp;""),""))</f>
        <v/>
      </c>
      <c r="AT128" s="42">
        <f>IF(LEN(AS128)&gt;0,ROW(),"")</f>
        <v/>
      </c>
      <c r="AU128" s="42">
        <f>IFERROR(TRIM(INDEX($A128:$Z128,MATCH(Lists!$J$6,$A$1:$Z$1,0))&amp;""),"")</f>
        <v/>
      </c>
      <c r="AV128" s="42">
        <f>IFERROR(TRIM(INDEX($A128:$Z128,MATCH(Lists!$J$7,$A$1:$Z$1,0))&amp;""),"")</f>
        <v/>
      </c>
      <c r="AW128" s="42">
        <f>IF(AND(AL128=1,UPPER(TRIM(AC128))="Y"),1,0)</f>
        <v/>
      </c>
      <c r="AX128" s="42">
        <f>IF(AL128=1,AF128,"")</f>
        <v/>
      </c>
      <c r="AY128" s="42">
        <f>IF(AX128="","",SUMPRODUCT(($AX$2:$AX$501&lt;&gt;"")*($AX$2:$AX$501&lt;AX128))+SUMPRODUCT(($AX$2:AX128=AX128)*1))</f>
        <v/>
      </c>
    </row>
    <row r="129">
      <c r="AA129" s="41" t="n"/>
      <c r="AB129" s="21" t="n"/>
      <c r="AC129" s="21" t="n"/>
      <c r="AD129" s="21" t="n"/>
      <c r="AE129" s="41" t="n"/>
      <c r="AF129" s="42">
        <f>IFERROR(TRIM(INDEX($A129:$Z129,MATCH(Lists!$J$2,$A$1:$Z$1,0))&amp;""),"")</f>
        <v/>
      </c>
      <c r="AG129" s="42">
        <f>IFERROR(TRIM(INDEX($A129:$Z129,MATCH(Lists!$J$3,$A$1:$Z$1,0))&amp;""),"")</f>
        <v/>
      </c>
      <c r="AH129" s="42">
        <f>IFERROR(TRIM(INDEX($A129:$Z129,MATCH(Lists!$J$4,$A$1:$Z$1,0))&amp;""),"")</f>
        <v/>
      </c>
      <c r="AI129" s="42">
        <f>IF(AND(AF129&lt;&gt;"",UPPER(TRIM(AB129))&lt;&gt;"Y"),1,0)</f>
        <v/>
      </c>
      <c r="AJ129" s="42">
        <f>IF(AI129=1,IFERROR(VALUE(IFERROR(TRIM(INDEX($A129:$Z129,MATCH(Lists!$J$5,$A$1:$Z$1,0))&amp;""),"")),0),0)</f>
        <v/>
      </c>
      <c r="AK129" s="42">
        <f>IFERROR(TRIM(INDEX($A129:$Z129,MATCH(Lists!$J$8,$A$1:$Z$1,0))&amp;""),"")</f>
        <v/>
      </c>
      <c r="AL129" s="42">
        <f>IF(AI129=0,0,IF(AK129="",1,IF(IFERROR(INDEX(Lists!$B$2:$B$9,MATCH(AK129,Lists!$A$2:$A$9,0)),"N")="Y",1,0)))</f>
        <v/>
      </c>
      <c r="AM129" s="42">
        <f>AL129*AJ129</f>
        <v/>
      </c>
      <c r="AN129" s="42">
        <f>IF(AI129=0,0,IF(IFERROR(INDEX(Lists!$C$2:$C$9,MATCH(AK129,Lists!$A$2:$A$9,0)),"N")="Y",1,0))</f>
        <v/>
      </c>
      <c r="AO129" s="42">
        <f>AN129*AJ129</f>
        <v/>
      </c>
      <c r="AP129" s="42">
        <f>IFERROR(VALUE(IFERROR(TRIM(INDEX($A129:$Z129,MATCH(Lists!$J$9,$A$1:$Z$1,0))&amp;""),"")),0)</f>
        <v/>
      </c>
      <c r="AQ129" s="42">
        <f>IFERROR(VALUE(IFERROR(TRIM(INDEX($A129:$Z129,MATCH(Lists!$J$11,$A$1:$Z$1,0))&amp;""),"")),0)</f>
        <v/>
      </c>
      <c r="AR129" s="42">
        <f>IF(IFERROR(INDEX(Lists!$C$2:$C$9,MATCH(AK129,Lists!$A$2:$A$9,0)),"N")="Y",AP129-AQ129,0)</f>
        <v/>
      </c>
      <c r="AS129" s="42">
        <f>UPPER(IFERROR(TRIM(INDEX($A129:$Z129,MATCH(Lists!$J$10,$A$1:$Z$1,0))&amp;""),""))</f>
        <v/>
      </c>
      <c r="AT129" s="42">
        <f>IF(LEN(AS129)&gt;0,ROW(),"")</f>
        <v/>
      </c>
      <c r="AU129" s="42">
        <f>IFERROR(TRIM(INDEX($A129:$Z129,MATCH(Lists!$J$6,$A$1:$Z$1,0))&amp;""),"")</f>
        <v/>
      </c>
      <c r="AV129" s="42">
        <f>IFERROR(TRIM(INDEX($A129:$Z129,MATCH(Lists!$J$7,$A$1:$Z$1,0))&amp;""),"")</f>
        <v/>
      </c>
      <c r="AW129" s="42">
        <f>IF(AND(AL129=1,UPPER(TRIM(AC129))="Y"),1,0)</f>
        <v/>
      </c>
      <c r="AX129" s="42">
        <f>IF(AL129=1,AF129,"")</f>
        <v/>
      </c>
      <c r="AY129" s="42">
        <f>IF(AX129="","",SUMPRODUCT(($AX$2:$AX$501&lt;&gt;"")*($AX$2:$AX$501&lt;AX129))+SUMPRODUCT(($AX$2:AX129=AX129)*1))</f>
        <v/>
      </c>
    </row>
    <row r="130">
      <c r="AA130" s="41" t="n"/>
      <c r="AB130" s="21" t="n"/>
      <c r="AC130" s="21" t="n"/>
      <c r="AD130" s="21" t="n"/>
      <c r="AE130" s="41" t="n"/>
      <c r="AF130" s="42">
        <f>IFERROR(TRIM(INDEX($A130:$Z130,MATCH(Lists!$J$2,$A$1:$Z$1,0))&amp;""),"")</f>
        <v/>
      </c>
      <c r="AG130" s="42">
        <f>IFERROR(TRIM(INDEX($A130:$Z130,MATCH(Lists!$J$3,$A$1:$Z$1,0))&amp;""),"")</f>
        <v/>
      </c>
      <c r="AH130" s="42">
        <f>IFERROR(TRIM(INDEX($A130:$Z130,MATCH(Lists!$J$4,$A$1:$Z$1,0))&amp;""),"")</f>
        <v/>
      </c>
      <c r="AI130" s="42">
        <f>IF(AND(AF130&lt;&gt;"",UPPER(TRIM(AB130))&lt;&gt;"Y"),1,0)</f>
        <v/>
      </c>
      <c r="AJ130" s="42">
        <f>IF(AI130=1,IFERROR(VALUE(IFERROR(TRIM(INDEX($A130:$Z130,MATCH(Lists!$J$5,$A$1:$Z$1,0))&amp;""),"")),0),0)</f>
        <v/>
      </c>
      <c r="AK130" s="42">
        <f>IFERROR(TRIM(INDEX($A130:$Z130,MATCH(Lists!$J$8,$A$1:$Z$1,0))&amp;""),"")</f>
        <v/>
      </c>
      <c r="AL130" s="42">
        <f>IF(AI130=0,0,IF(AK130="",1,IF(IFERROR(INDEX(Lists!$B$2:$B$9,MATCH(AK130,Lists!$A$2:$A$9,0)),"N")="Y",1,0)))</f>
        <v/>
      </c>
      <c r="AM130" s="42">
        <f>AL130*AJ130</f>
        <v/>
      </c>
      <c r="AN130" s="42">
        <f>IF(AI130=0,0,IF(IFERROR(INDEX(Lists!$C$2:$C$9,MATCH(AK130,Lists!$A$2:$A$9,0)),"N")="Y",1,0))</f>
        <v/>
      </c>
      <c r="AO130" s="42">
        <f>AN130*AJ130</f>
        <v/>
      </c>
      <c r="AP130" s="42">
        <f>IFERROR(VALUE(IFERROR(TRIM(INDEX($A130:$Z130,MATCH(Lists!$J$9,$A$1:$Z$1,0))&amp;""),"")),0)</f>
        <v/>
      </c>
      <c r="AQ130" s="42">
        <f>IFERROR(VALUE(IFERROR(TRIM(INDEX($A130:$Z130,MATCH(Lists!$J$11,$A$1:$Z$1,0))&amp;""),"")),0)</f>
        <v/>
      </c>
      <c r="AR130" s="42">
        <f>IF(IFERROR(INDEX(Lists!$C$2:$C$9,MATCH(AK130,Lists!$A$2:$A$9,0)),"N")="Y",AP130-AQ130,0)</f>
        <v/>
      </c>
      <c r="AS130" s="42">
        <f>UPPER(IFERROR(TRIM(INDEX($A130:$Z130,MATCH(Lists!$J$10,$A$1:$Z$1,0))&amp;""),""))</f>
        <v/>
      </c>
      <c r="AT130" s="42">
        <f>IF(LEN(AS130)&gt;0,ROW(),"")</f>
        <v/>
      </c>
      <c r="AU130" s="42">
        <f>IFERROR(TRIM(INDEX($A130:$Z130,MATCH(Lists!$J$6,$A$1:$Z$1,0))&amp;""),"")</f>
        <v/>
      </c>
      <c r="AV130" s="42">
        <f>IFERROR(TRIM(INDEX($A130:$Z130,MATCH(Lists!$J$7,$A$1:$Z$1,0))&amp;""),"")</f>
        <v/>
      </c>
      <c r="AW130" s="42">
        <f>IF(AND(AL130=1,UPPER(TRIM(AC130))="Y"),1,0)</f>
        <v/>
      </c>
      <c r="AX130" s="42">
        <f>IF(AL130=1,AF130,"")</f>
        <v/>
      </c>
      <c r="AY130" s="42">
        <f>IF(AX130="","",SUMPRODUCT(($AX$2:$AX$501&lt;&gt;"")*($AX$2:$AX$501&lt;AX130))+SUMPRODUCT(($AX$2:AX130=AX130)*1))</f>
        <v/>
      </c>
    </row>
    <row r="131">
      <c r="AA131" s="41" t="n"/>
      <c r="AB131" s="21" t="n"/>
      <c r="AC131" s="21" t="n"/>
      <c r="AD131" s="21" t="n"/>
      <c r="AE131" s="41" t="n"/>
      <c r="AF131" s="42">
        <f>IFERROR(TRIM(INDEX($A131:$Z131,MATCH(Lists!$J$2,$A$1:$Z$1,0))&amp;""),"")</f>
        <v/>
      </c>
      <c r="AG131" s="42">
        <f>IFERROR(TRIM(INDEX($A131:$Z131,MATCH(Lists!$J$3,$A$1:$Z$1,0))&amp;""),"")</f>
        <v/>
      </c>
      <c r="AH131" s="42">
        <f>IFERROR(TRIM(INDEX($A131:$Z131,MATCH(Lists!$J$4,$A$1:$Z$1,0))&amp;""),"")</f>
        <v/>
      </c>
      <c r="AI131" s="42">
        <f>IF(AND(AF131&lt;&gt;"",UPPER(TRIM(AB131))&lt;&gt;"Y"),1,0)</f>
        <v/>
      </c>
      <c r="AJ131" s="42">
        <f>IF(AI131=1,IFERROR(VALUE(IFERROR(TRIM(INDEX($A131:$Z131,MATCH(Lists!$J$5,$A$1:$Z$1,0))&amp;""),"")),0),0)</f>
        <v/>
      </c>
      <c r="AK131" s="42">
        <f>IFERROR(TRIM(INDEX($A131:$Z131,MATCH(Lists!$J$8,$A$1:$Z$1,0))&amp;""),"")</f>
        <v/>
      </c>
      <c r="AL131" s="42">
        <f>IF(AI131=0,0,IF(AK131="",1,IF(IFERROR(INDEX(Lists!$B$2:$B$9,MATCH(AK131,Lists!$A$2:$A$9,0)),"N")="Y",1,0)))</f>
        <v/>
      </c>
      <c r="AM131" s="42">
        <f>AL131*AJ131</f>
        <v/>
      </c>
      <c r="AN131" s="42">
        <f>IF(AI131=0,0,IF(IFERROR(INDEX(Lists!$C$2:$C$9,MATCH(AK131,Lists!$A$2:$A$9,0)),"N")="Y",1,0))</f>
        <v/>
      </c>
      <c r="AO131" s="42">
        <f>AN131*AJ131</f>
        <v/>
      </c>
      <c r="AP131" s="42">
        <f>IFERROR(VALUE(IFERROR(TRIM(INDEX($A131:$Z131,MATCH(Lists!$J$9,$A$1:$Z$1,0))&amp;""),"")),0)</f>
        <v/>
      </c>
      <c r="AQ131" s="42">
        <f>IFERROR(VALUE(IFERROR(TRIM(INDEX($A131:$Z131,MATCH(Lists!$J$11,$A$1:$Z$1,0))&amp;""),"")),0)</f>
        <v/>
      </c>
      <c r="AR131" s="42">
        <f>IF(IFERROR(INDEX(Lists!$C$2:$C$9,MATCH(AK131,Lists!$A$2:$A$9,0)),"N")="Y",AP131-AQ131,0)</f>
        <v/>
      </c>
      <c r="AS131" s="42">
        <f>UPPER(IFERROR(TRIM(INDEX($A131:$Z131,MATCH(Lists!$J$10,$A$1:$Z$1,0))&amp;""),""))</f>
        <v/>
      </c>
      <c r="AT131" s="42">
        <f>IF(LEN(AS131)&gt;0,ROW(),"")</f>
        <v/>
      </c>
      <c r="AU131" s="42">
        <f>IFERROR(TRIM(INDEX($A131:$Z131,MATCH(Lists!$J$6,$A$1:$Z$1,0))&amp;""),"")</f>
        <v/>
      </c>
      <c r="AV131" s="42">
        <f>IFERROR(TRIM(INDEX($A131:$Z131,MATCH(Lists!$J$7,$A$1:$Z$1,0))&amp;""),"")</f>
        <v/>
      </c>
      <c r="AW131" s="42">
        <f>IF(AND(AL131=1,UPPER(TRIM(AC131))="Y"),1,0)</f>
        <v/>
      </c>
      <c r="AX131" s="42">
        <f>IF(AL131=1,AF131,"")</f>
        <v/>
      </c>
      <c r="AY131" s="42">
        <f>IF(AX131="","",SUMPRODUCT(($AX$2:$AX$501&lt;&gt;"")*($AX$2:$AX$501&lt;AX131))+SUMPRODUCT(($AX$2:AX131=AX131)*1))</f>
        <v/>
      </c>
    </row>
    <row r="132">
      <c r="AA132" s="41" t="n"/>
      <c r="AB132" s="21" t="n"/>
      <c r="AC132" s="21" t="n"/>
      <c r="AD132" s="21" t="n"/>
      <c r="AE132" s="41" t="n"/>
      <c r="AF132" s="42">
        <f>IFERROR(TRIM(INDEX($A132:$Z132,MATCH(Lists!$J$2,$A$1:$Z$1,0))&amp;""),"")</f>
        <v/>
      </c>
      <c r="AG132" s="42">
        <f>IFERROR(TRIM(INDEX($A132:$Z132,MATCH(Lists!$J$3,$A$1:$Z$1,0))&amp;""),"")</f>
        <v/>
      </c>
      <c r="AH132" s="42">
        <f>IFERROR(TRIM(INDEX($A132:$Z132,MATCH(Lists!$J$4,$A$1:$Z$1,0))&amp;""),"")</f>
        <v/>
      </c>
      <c r="AI132" s="42">
        <f>IF(AND(AF132&lt;&gt;"",UPPER(TRIM(AB132))&lt;&gt;"Y"),1,0)</f>
        <v/>
      </c>
      <c r="AJ132" s="42">
        <f>IF(AI132=1,IFERROR(VALUE(IFERROR(TRIM(INDEX($A132:$Z132,MATCH(Lists!$J$5,$A$1:$Z$1,0))&amp;""),"")),0),0)</f>
        <v/>
      </c>
      <c r="AK132" s="42">
        <f>IFERROR(TRIM(INDEX($A132:$Z132,MATCH(Lists!$J$8,$A$1:$Z$1,0))&amp;""),"")</f>
        <v/>
      </c>
      <c r="AL132" s="42">
        <f>IF(AI132=0,0,IF(AK132="",1,IF(IFERROR(INDEX(Lists!$B$2:$B$9,MATCH(AK132,Lists!$A$2:$A$9,0)),"N")="Y",1,0)))</f>
        <v/>
      </c>
      <c r="AM132" s="42">
        <f>AL132*AJ132</f>
        <v/>
      </c>
      <c r="AN132" s="42">
        <f>IF(AI132=0,0,IF(IFERROR(INDEX(Lists!$C$2:$C$9,MATCH(AK132,Lists!$A$2:$A$9,0)),"N")="Y",1,0))</f>
        <v/>
      </c>
      <c r="AO132" s="42">
        <f>AN132*AJ132</f>
        <v/>
      </c>
      <c r="AP132" s="42">
        <f>IFERROR(VALUE(IFERROR(TRIM(INDEX($A132:$Z132,MATCH(Lists!$J$9,$A$1:$Z$1,0))&amp;""),"")),0)</f>
        <v/>
      </c>
      <c r="AQ132" s="42">
        <f>IFERROR(VALUE(IFERROR(TRIM(INDEX($A132:$Z132,MATCH(Lists!$J$11,$A$1:$Z$1,0))&amp;""),"")),0)</f>
        <v/>
      </c>
      <c r="AR132" s="42">
        <f>IF(IFERROR(INDEX(Lists!$C$2:$C$9,MATCH(AK132,Lists!$A$2:$A$9,0)),"N")="Y",AP132-AQ132,0)</f>
        <v/>
      </c>
      <c r="AS132" s="42">
        <f>UPPER(IFERROR(TRIM(INDEX($A132:$Z132,MATCH(Lists!$J$10,$A$1:$Z$1,0))&amp;""),""))</f>
        <v/>
      </c>
      <c r="AT132" s="42">
        <f>IF(LEN(AS132)&gt;0,ROW(),"")</f>
        <v/>
      </c>
      <c r="AU132" s="42">
        <f>IFERROR(TRIM(INDEX($A132:$Z132,MATCH(Lists!$J$6,$A$1:$Z$1,0))&amp;""),"")</f>
        <v/>
      </c>
      <c r="AV132" s="42">
        <f>IFERROR(TRIM(INDEX($A132:$Z132,MATCH(Lists!$J$7,$A$1:$Z$1,0))&amp;""),"")</f>
        <v/>
      </c>
      <c r="AW132" s="42">
        <f>IF(AND(AL132=1,UPPER(TRIM(AC132))="Y"),1,0)</f>
        <v/>
      </c>
      <c r="AX132" s="42">
        <f>IF(AL132=1,AF132,"")</f>
        <v/>
      </c>
      <c r="AY132" s="42">
        <f>IF(AX132="","",SUMPRODUCT(($AX$2:$AX$501&lt;&gt;"")*($AX$2:$AX$501&lt;AX132))+SUMPRODUCT(($AX$2:AX132=AX132)*1))</f>
        <v/>
      </c>
    </row>
    <row r="133">
      <c r="AA133" s="41" t="n"/>
      <c r="AB133" s="21" t="n"/>
      <c r="AC133" s="21" t="n"/>
      <c r="AD133" s="21" t="n"/>
      <c r="AE133" s="41" t="n"/>
      <c r="AF133" s="42">
        <f>IFERROR(TRIM(INDEX($A133:$Z133,MATCH(Lists!$J$2,$A$1:$Z$1,0))&amp;""),"")</f>
        <v/>
      </c>
      <c r="AG133" s="42">
        <f>IFERROR(TRIM(INDEX($A133:$Z133,MATCH(Lists!$J$3,$A$1:$Z$1,0))&amp;""),"")</f>
        <v/>
      </c>
      <c r="AH133" s="42">
        <f>IFERROR(TRIM(INDEX($A133:$Z133,MATCH(Lists!$J$4,$A$1:$Z$1,0))&amp;""),"")</f>
        <v/>
      </c>
      <c r="AI133" s="42">
        <f>IF(AND(AF133&lt;&gt;"",UPPER(TRIM(AB133))&lt;&gt;"Y"),1,0)</f>
        <v/>
      </c>
      <c r="AJ133" s="42">
        <f>IF(AI133=1,IFERROR(VALUE(IFERROR(TRIM(INDEX($A133:$Z133,MATCH(Lists!$J$5,$A$1:$Z$1,0))&amp;""),"")),0),0)</f>
        <v/>
      </c>
      <c r="AK133" s="42">
        <f>IFERROR(TRIM(INDEX($A133:$Z133,MATCH(Lists!$J$8,$A$1:$Z$1,0))&amp;""),"")</f>
        <v/>
      </c>
      <c r="AL133" s="42">
        <f>IF(AI133=0,0,IF(AK133="",1,IF(IFERROR(INDEX(Lists!$B$2:$B$9,MATCH(AK133,Lists!$A$2:$A$9,0)),"N")="Y",1,0)))</f>
        <v/>
      </c>
      <c r="AM133" s="42">
        <f>AL133*AJ133</f>
        <v/>
      </c>
      <c r="AN133" s="42">
        <f>IF(AI133=0,0,IF(IFERROR(INDEX(Lists!$C$2:$C$9,MATCH(AK133,Lists!$A$2:$A$9,0)),"N")="Y",1,0))</f>
        <v/>
      </c>
      <c r="AO133" s="42">
        <f>AN133*AJ133</f>
        <v/>
      </c>
      <c r="AP133" s="42">
        <f>IFERROR(VALUE(IFERROR(TRIM(INDEX($A133:$Z133,MATCH(Lists!$J$9,$A$1:$Z$1,0))&amp;""),"")),0)</f>
        <v/>
      </c>
      <c r="AQ133" s="42">
        <f>IFERROR(VALUE(IFERROR(TRIM(INDEX($A133:$Z133,MATCH(Lists!$J$11,$A$1:$Z$1,0))&amp;""),"")),0)</f>
        <v/>
      </c>
      <c r="AR133" s="42">
        <f>IF(IFERROR(INDEX(Lists!$C$2:$C$9,MATCH(AK133,Lists!$A$2:$A$9,0)),"N")="Y",AP133-AQ133,0)</f>
        <v/>
      </c>
      <c r="AS133" s="42">
        <f>UPPER(IFERROR(TRIM(INDEX($A133:$Z133,MATCH(Lists!$J$10,$A$1:$Z$1,0))&amp;""),""))</f>
        <v/>
      </c>
      <c r="AT133" s="42">
        <f>IF(LEN(AS133)&gt;0,ROW(),"")</f>
        <v/>
      </c>
      <c r="AU133" s="42">
        <f>IFERROR(TRIM(INDEX($A133:$Z133,MATCH(Lists!$J$6,$A$1:$Z$1,0))&amp;""),"")</f>
        <v/>
      </c>
      <c r="AV133" s="42">
        <f>IFERROR(TRIM(INDEX($A133:$Z133,MATCH(Lists!$J$7,$A$1:$Z$1,0))&amp;""),"")</f>
        <v/>
      </c>
      <c r="AW133" s="42">
        <f>IF(AND(AL133=1,UPPER(TRIM(AC133))="Y"),1,0)</f>
        <v/>
      </c>
      <c r="AX133" s="42">
        <f>IF(AL133=1,AF133,"")</f>
        <v/>
      </c>
      <c r="AY133" s="42">
        <f>IF(AX133="","",SUMPRODUCT(($AX$2:$AX$501&lt;&gt;"")*($AX$2:$AX$501&lt;AX133))+SUMPRODUCT(($AX$2:AX133=AX133)*1))</f>
        <v/>
      </c>
    </row>
    <row r="134">
      <c r="AA134" s="41" t="n"/>
      <c r="AB134" s="21" t="n"/>
      <c r="AC134" s="21" t="n"/>
      <c r="AD134" s="21" t="n"/>
      <c r="AE134" s="41" t="n"/>
      <c r="AF134" s="42">
        <f>IFERROR(TRIM(INDEX($A134:$Z134,MATCH(Lists!$J$2,$A$1:$Z$1,0))&amp;""),"")</f>
        <v/>
      </c>
      <c r="AG134" s="42">
        <f>IFERROR(TRIM(INDEX($A134:$Z134,MATCH(Lists!$J$3,$A$1:$Z$1,0))&amp;""),"")</f>
        <v/>
      </c>
      <c r="AH134" s="42">
        <f>IFERROR(TRIM(INDEX($A134:$Z134,MATCH(Lists!$J$4,$A$1:$Z$1,0))&amp;""),"")</f>
        <v/>
      </c>
      <c r="AI134" s="42">
        <f>IF(AND(AF134&lt;&gt;"",UPPER(TRIM(AB134))&lt;&gt;"Y"),1,0)</f>
        <v/>
      </c>
      <c r="AJ134" s="42">
        <f>IF(AI134=1,IFERROR(VALUE(IFERROR(TRIM(INDEX($A134:$Z134,MATCH(Lists!$J$5,$A$1:$Z$1,0))&amp;""),"")),0),0)</f>
        <v/>
      </c>
      <c r="AK134" s="42">
        <f>IFERROR(TRIM(INDEX($A134:$Z134,MATCH(Lists!$J$8,$A$1:$Z$1,0))&amp;""),"")</f>
        <v/>
      </c>
      <c r="AL134" s="42">
        <f>IF(AI134=0,0,IF(AK134="",1,IF(IFERROR(INDEX(Lists!$B$2:$B$9,MATCH(AK134,Lists!$A$2:$A$9,0)),"N")="Y",1,0)))</f>
        <v/>
      </c>
      <c r="AM134" s="42">
        <f>AL134*AJ134</f>
        <v/>
      </c>
      <c r="AN134" s="42">
        <f>IF(AI134=0,0,IF(IFERROR(INDEX(Lists!$C$2:$C$9,MATCH(AK134,Lists!$A$2:$A$9,0)),"N")="Y",1,0))</f>
        <v/>
      </c>
      <c r="AO134" s="42">
        <f>AN134*AJ134</f>
        <v/>
      </c>
      <c r="AP134" s="42">
        <f>IFERROR(VALUE(IFERROR(TRIM(INDEX($A134:$Z134,MATCH(Lists!$J$9,$A$1:$Z$1,0))&amp;""),"")),0)</f>
        <v/>
      </c>
      <c r="AQ134" s="42">
        <f>IFERROR(VALUE(IFERROR(TRIM(INDEX($A134:$Z134,MATCH(Lists!$J$11,$A$1:$Z$1,0))&amp;""),"")),0)</f>
        <v/>
      </c>
      <c r="AR134" s="42">
        <f>IF(IFERROR(INDEX(Lists!$C$2:$C$9,MATCH(AK134,Lists!$A$2:$A$9,0)),"N")="Y",AP134-AQ134,0)</f>
        <v/>
      </c>
      <c r="AS134" s="42">
        <f>UPPER(IFERROR(TRIM(INDEX($A134:$Z134,MATCH(Lists!$J$10,$A$1:$Z$1,0))&amp;""),""))</f>
        <v/>
      </c>
      <c r="AT134" s="42">
        <f>IF(LEN(AS134)&gt;0,ROW(),"")</f>
        <v/>
      </c>
      <c r="AU134" s="42">
        <f>IFERROR(TRIM(INDEX($A134:$Z134,MATCH(Lists!$J$6,$A$1:$Z$1,0))&amp;""),"")</f>
        <v/>
      </c>
      <c r="AV134" s="42">
        <f>IFERROR(TRIM(INDEX($A134:$Z134,MATCH(Lists!$J$7,$A$1:$Z$1,0))&amp;""),"")</f>
        <v/>
      </c>
      <c r="AW134" s="42">
        <f>IF(AND(AL134=1,UPPER(TRIM(AC134))="Y"),1,0)</f>
        <v/>
      </c>
      <c r="AX134" s="42">
        <f>IF(AL134=1,AF134,"")</f>
        <v/>
      </c>
      <c r="AY134" s="42">
        <f>IF(AX134="","",SUMPRODUCT(($AX$2:$AX$501&lt;&gt;"")*($AX$2:$AX$501&lt;AX134))+SUMPRODUCT(($AX$2:AX134=AX134)*1))</f>
        <v/>
      </c>
    </row>
    <row r="135">
      <c r="AA135" s="41" t="n"/>
      <c r="AB135" s="21" t="n"/>
      <c r="AC135" s="21" t="n"/>
      <c r="AD135" s="21" t="n"/>
      <c r="AE135" s="41" t="n"/>
      <c r="AF135" s="42">
        <f>IFERROR(TRIM(INDEX($A135:$Z135,MATCH(Lists!$J$2,$A$1:$Z$1,0))&amp;""),"")</f>
        <v/>
      </c>
      <c r="AG135" s="42">
        <f>IFERROR(TRIM(INDEX($A135:$Z135,MATCH(Lists!$J$3,$A$1:$Z$1,0))&amp;""),"")</f>
        <v/>
      </c>
      <c r="AH135" s="42">
        <f>IFERROR(TRIM(INDEX($A135:$Z135,MATCH(Lists!$J$4,$A$1:$Z$1,0))&amp;""),"")</f>
        <v/>
      </c>
      <c r="AI135" s="42">
        <f>IF(AND(AF135&lt;&gt;"",UPPER(TRIM(AB135))&lt;&gt;"Y"),1,0)</f>
        <v/>
      </c>
      <c r="AJ135" s="42">
        <f>IF(AI135=1,IFERROR(VALUE(IFERROR(TRIM(INDEX($A135:$Z135,MATCH(Lists!$J$5,$A$1:$Z$1,0))&amp;""),"")),0),0)</f>
        <v/>
      </c>
      <c r="AK135" s="42">
        <f>IFERROR(TRIM(INDEX($A135:$Z135,MATCH(Lists!$J$8,$A$1:$Z$1,0))&amp;""),"")</f>
        <v/>
      </c>
      <c r="AL135" s="42">
        <f>IF(AI135=0,0,IF(AK135="",1,IF(IFERROR(INDEX(Lists!$B$2:$B$9,MATCH(AK135,Lists!$A$2:$A$9,0)),"N")="Y",1,0)))</f>
        <v/>
      </c>
      <c r="AM135" s="42">
        <f>AL135*AJ135</f>
        <v/>
      </c>
      <c r="AN135" s="42">
        <f>IF(AI135=0,0,IF(IFERROR(INDEX(Lists!$C$2:$C$9,MATCH(AK135,Lists!$A$2:$A$9,0)),"N")="Y",1,0))</f>
        <v/>
      </c>
      <c r="AO135" s="42">
        <f>AN135*AJ135</f>
        <v/>
      </c>
      <c r="AP135" s="42">
        <f>IFERROR(VALUE(IFERROR(TRIM(INDEX($A135:$Z135,MATCH(Lists!$J$9,$A$1:$Z$1,0))&amp;""),"")),0)</f>
        <v/>
      </c>
      <c r="AQ135" s="42">
        <f>IFERROR(VALUE(IFERROR(TRIM(INDEX($A135:$Z135,MATCH(Lists!$J$11,$A$1:$Z$1,0))&amp;""),"")),0)</f>
        <v/>
      </c>
      <c r="AR135" s="42">
        <f>IF(IFERROR(INDEX(Lists!$C$2:$C$9,MATCH(AK135,Lists!$A$2:$A$9,0)),"N")="Y",AP135-AQ135,0)</f>
        <v/>
      </c>
      <c r="AS135" s="42">
        <f>UPPER(IFERROR(TRIM(INDEX($A135:$Z135,MATCH(Lists!$J$10,$A$1:$Z$1,0))&amp;""),""))</f>
        <v/>
      </c>
      <c r="AT135" s="42">
        <f>IF(LEN(AS135)&gt;0,ROW(),"")</f>
        <v/>
      </c>
      <c r="AU135" s="42">
        <f>IFERROR(TRIM(INDEX($A135:$Z135,MATCH(Lists!$J$6,$A$1:$Z$1,0))&amp;""),"")</f>
        <v/>
      </c>
      <c r="AV135" s="42">
        <f>IFERROR(TRIM(INDEX($A135:$Z135,MATCH(Lists!$J$7,$A$1:$Z$1,0))&amp;""),"")</f>
        <v/>
      </c>
      <c r="AW135" s="42">
        <f>IF(AND(AL135=1,UPPER(TRIM(AC135))="Y"),1,0)</f>
        <v/>
      </c>
      <c r="AX135" s="42">
        <f>IF(AL135=1,AF135,"")</f>
        <v/>
      </c>
      <c r="AY135" s="42">
        <f>IF(AX135="","",SUMPRODUCT(($AX$2:$AX$501&lt;&gt;"")*($AX$2:$AX$501&lt;AX135))+SUMPRODUCT(($AX$2:AX135=AX135)*1))</f>
        <v/>
      </c>
    </row>
    <row r="136">
      <c r="AA136" s="41" t="n"/>
      <c r="AB136" s="21" t="n"/>
      <c r="AC136" s="21" t="n"/>
      <c r="AD136" s="21" t="n"/>
      <c r="AE136" s="41" t="n"/>
      <c r="AF136" s="42">
        <f>IFERROR(TRIM(INDEX($A136:$Z136,MATCH(Lists!$J$2,$A$1:$Z$1,0))&amp;""),"")</f>
        <v/>
      </c>
      <c r="AG136" s="42">
        <f>IFERROR(TRIM(INDEX($A136:$Z136,MATCH(Lists!$J$3,$A$1:$Z$1,0))&amp;""),"")</f>
        <v/>
      </c>
      <c r="AH136" s="42">
        <f>IFERROR(TRIM(INDEX($A136:$Z136,MATCH(Lists!$J$4,$A$1:$Z$1,0))&amp;""),"")</f>
        <v/>
      </c>
      <c r="AI136" s="42">
        <f>IF(AND(AF136&lt;&gt;"",UPPER(TRIM(AB136))&lt;&gt;"Y"),1,0)</f>
        <v/>
      </c>
      <c r="AJ136" s="42">
        <f>IF(AI136=1,IFERROR(VALUE(IFERROR(TRIM(INDEX($A136:$Z136,MATCH(Lists!$J$5,$A$1:$Z$1,0))&amp;""),"")),0),0)</f>
        <v/>
      </c>
      <c r="AK136" s="42">
        <f>IFERROR(TRIM(INDEX($A136:$Z136,MATCH(Lists!$J$8,$A$1:$Z$1,0))&amp;""),"")</f>
        <v/>
      </c>
      <c r="AL136" s="42">
        <f>IF(AI136=0,0,IF(AK136="",1,IF(IFERROR(INDEX(Lists!$B$2:$B$9,MATCH(AK136,Lists!$A$2:$A$9,0)),"N")="Y",1,0)))</f>
        <v/>
      </c>
      <c r="AM136" s="42">
        <f>AL136*AJ136</f>
        <v/>
      </c>
      <c r="AN136" s="42">
        <f>IF(AI136=0,0,IF(IFERROR(INDEX(Lists!$C$2:$C$9,MATCH(AK136,Lists!$A$2:$A$9,0)),"N")="Y",1,0))</f>
        <v/>
      </c>
      <c r="AO136" s="42">
        <f>AN136*AJ136</f>
        <v/>
      </c>
      <c r="AP136" s="42">
        <f>IFERROR(VALUE(IFERROR(TRIM(INDEX($A136:$Z136,MATCH(Lists!$J$9,$A$1:$Z$1,0))&amp;""),"")),0)</f>
        <v/>
      </c>
      <c r="AQ136" s="42">
        <f>IFERROR(VALUE(IFERROR(TRIM(INDEX($A136:$Z136,MATCH(Lists!$J$11,$A$1:$Z$1,0))&amp;""),"")),0)</f>
        <v/>
      </c>
      <c r="AR136" s="42">
        <f>IF(IFERROR(INDEX(Lists!$C$2:$C$9,MATCH(AK136,Lists!$A$2:$A$9,0)),"N")="Y",AP136-AQ136,0)</f>
        <v/>
      </c>
      <c r="AS136" s="42">
        <f>UPPER(IFERROR(TRIM(INDEX($A136:$Z136,MATCH(Lists!$J$10,$A$1:$Z$1,0))&amp;""),""))</f>
        <v/>
      </c>
      <c r="AT136" s="42">
        <f>IF(LEN(AS136)&gt;0,ROW(),"")</f>
        <v/>
      </c>
      <c r="AU136" s="42">
        <f>IFERROR(TRIM(INDEX($A136:$Z136,MATCH(Lists!$J$6,$A$1:$Z$1,0))&amp;""),"")</f>
        <v/>
      </c>
      <c r="AV136" s="42">
        <f>IFERROR(TRIM(INDEX($A136:$Z136,MATCH(Lists!$J$7,$A$1:$Z$1,0))&amp;""),"")</f>
        <v/>
      </c>
      <c r="AW136" s="42">
        <f>IF(AND(AL136=1,UPPER(TRIM(AC136))="Y"),1,0)</f>
        <v/>
      </c>
      <c r="AX136" s="42">
        <f>IF(AL136=1,AF136,"")</f>
        <v/>
      </c>
      <c r="AY136" s="42">
        <f>IF(AX136="","",SUMPRODUCT(($AX$2:$AX$501&lt;&gt;"")*($AX$2:$AX$501&lt;AX136))+SUMPRODUCT(($AX$2:AX136=AX136)*1))</f>
        <v/>
      </c>
    </row>
    <row r="137">
      <c r="AA137" s="41" t="n"/>
      <c r="AB137" s="21" t="n"/>
      <c r="AC137" s="21" t="n"/>
      <c r="AD137" s="21" t="n"/>
      <c r="AE137" s="41" t="n"/>
      <c r="AF137" s="42">
        <f>IFERROR(TRIM(INDEX($A137:$Z137,MATCH(Lists!$J$2,$A$1:$Z$1,0))&amp;""),"")</f>
        <v/>
      </c>
      <c r="AG137" s="42">
        <f>IFERROR(TRIM(INDEX($A137:$Z137,MATCH(Lists!$J$3,$A$1:$Z$1,0))&amp;""),"")</f>
        <v/>
      </c>
      <c r="AH137" s="42">
        <f>IFERROR(TRIM(INDEX($A137:$Z137,MATCH(Lists!$J$4,$A$1:$Z$1,0))&amp;""),"")</f>
        <v/>
      </c>
      <c r="AI137" s="42">
        <f>IF(AND(AF137&lt;&gt;"",UPPER(TRIM(AB137))&lt;&gt;"Y"),1,0)</f>
        <v/>
      </c>
      <c r="AJ137" s="42">
        <f>IF(AI137=1,IFERROR(VALUE(IFERROR(TRIM(INDEX($A137:$Z137,MATCH(Lists!$J$5,$A$1:$Z$1,0))&amp;""),"")),0),0)</f>
        <v/>
      </c>
      <c r="AK137" s="42">
        <f>IFERROR(TRIM(INDEX($A137:$Z137,MATCH(Lists!$J$8,$A$1:$Z$1,0))&amp;""),"")</f>
        <v/>
      </c>
      <c r="AL137" s="42">
        <f>IF(AI137=0,0,IF(AK137="",1,IF(IFERROR(INDEX(Lists!$B$2:$B$9,MATCH(AK137,Lists!$A$2:$A$9,0)),"N")="Y",1,0)))</f>
        <v/>
      </c>
      <c r="AM137" s="42">
        <f>AL137*AJ137</f>
        <v/>
      </c>
      <c r="AN137" s="42">
        <f>IF(AI137=0,0,IF(IFERROR(INDEX(Lists!$C$2:$C$9,MATCH(AK137,Lists!$A$2:$A$9,0)),"N")="Y",1,0))</f>
        <v/>
      </c>
      <c r="AO137" s="42">
        <f>AN137*AJ137</f>
        <v/>
      </c>
      <c r="AP137" s="42">
        <f>IFERROR(VALUE(IFERROR(TRIM(INDEX($A137:$Z137,MATCH(Lists!$J$9,$A$1:$Z$1,0))&amp;""),"")),0)</f>
        <v/>
      </c>
      <c r="AQ137" s="42">
        <f>IFERROR(VALUE(IFERROR(TRIM(INDEX($A137:$Z137,MATCH(Lists!$J$11,$A$1:$Z$1,0))&amp;""),"")),0)</f>
        <v/>
      </c>
      <c r="AR137" s="42">
        <f>IF(IFERROR(INDEX(Lists!$C$2:$C$9,MATCH(AK137,Lists!$A$2:$A$9,0)),"N")="Y",AP137-AQ137,0)</f>
        <v/>
      </c>
      <c r="AS137" s="42">
        <f>UPPER(IFERROR(TRIM(INDEX($A137:$Z137,MATCH(Lists!$J$10,$A$1:$Z$1,0))&amp;""),""))</f>
        <v/>
      </c>
      <c r="AT137" s="42">
        <f>IF(LEN(AS137)&gt;0,ROW(),"")</f>
        <v/>
      </c>
      <c r="AU137" s="42">
        <f>IFERROR(TRIM(INDEX($A137:$Z137,MATCH(Lists!$J$6,$A$1:$Z$1,0))&amp;""),"")</f>
        <v/>
      </c>
      <c r="AV137" s="42">
        <f>IFERROR(TRIM(INDEX($A137:$Z137,MATCH(Lists!$J$7,$A$1:$Z$1,0))&amp;""),"")</f>
        <v/>
      </c>
      <c r="AW137" s="42">
        <f>IF(AND(AL137=1,UPPER(TRIM(AC137))="Y"),1,0)</f>
        <v/>
      </c>
      <c r="AX137" s="42">
        <f>IF(AL137=1,AF137,"")</f>
        <v/>
      </c>
      <c r="AY137" s="42">
        <f>IF(AX137="","",SUMPRODUCT(($AX$2:$AX$501&lt;&gt;"")*($AX$2:$AX$501&lt;AX137))+SUMPRODUCT(($AX$2:AX137=AX137)*1))</f>
        <v/>
      </c>
    </row>
    <row r="138">
      <c r="AA138" s="41" t="n"/>
      <c r="AB138" s="21" t="n"/>
      <c r="AC138" s="21" t="n"/>
      <c r="AD138" s="21" t="n"/>
      <c r="AE138" s="41" t="n"/>
      <c r="AF138" s="42">
        <f>IFERROR(TRIM(INDEX($A138:$Z138,MATCH(Lists!$J$2,$A$1:$Z$1,0))&amp;""),"")</f>
        <v/>
      </c>
      <c r="AG138" s="42">
        <f>IFERROR(TRIM(INDEX($A138:$Z138,MATCH(Lists!$J$3,$A$1:$Z$1,0))&amp;""),"")</f>
        <v/>
      </c>
      <c r="AH138" s="42">
        <f>IFERROR(TRIM(INDEX($A138:$Z138,MATCH(Lists!$J$4,$A$1:$Z$1,0))&amp;""),"")</f>
        <v/>
      </c>
      <c r="AI138" s="42">
        <f>IF(AND(AF138&lt;&gt;"",UPPER(TRIM(AB138))&lt;&gt;"Y"),1,0)</f>
        <v/>
      </c>
      <c r="AJ138" s="42">
        <f>IF(AI138=1,IFERROR(VALUE(IFERROR(TRIM(INDEX($A138:$Z138,MATCH(Lists!$J$5,$A$1:$Z$1,0))&amp;""),"")),0),0)</f>
        <v/>
      </c>
      <c r="AK138" s="42">
        <f>IFERROR(TRIM(INDEX($A138:$Z138,MATCH(Lists!$J$8,$A$1:$Z$1,0))&amp;""),"")</f>
        <v/>
      </c>
      <c r="AL138" s="42">
        <f>IF(AI138=0,0,IF(AK138="",1,IF(IFERROR(INDEX(Lists!$B$2:$B$9,MATCH(AK138,Lists!$A$2:$A$9,0)),"N")="Y",1,0)))</f>
        <v/>
      </c>
      <c r="AM138" s="42">
        <f>AL138*AJ138</f>
        <v/>
      </c>
      <c r="AN138" s="42">
        <f>IF(AI138=0,0,IF(IFERROR(INDEX(Lists!$C$2:$C$9,MATCH(AK138,Lists!$A$2:$A$9,0)),"N")="Y",1,0))</f>
        <v/>
      </c>
      <c r="AO138" s="42">
        <f>AN138*AJ138</f>
        <v/>
      </c>
      <c r="AP138" s="42">
        <f>IFERROR(VALUE(IFERROR(TRIM(INDEX($A138:$Z138,MATCH(Lists!$J$9,$A$1:$Z$1,0))&amp;""),"")),0)</f>
        <v/>
      </c>
      <c r="AQ138" s="42">
        <f>IFERROR(VALUE(IFERROR(TRIM(INDEX($A138:$Z138,MATCH(Lists!$J$11,$A$1:$Z$1,0))&amp;""),"")),0)</f>
        <v/>
      </c>
      <c r="AR138" s="42">
        <f>IF(IFERROR(INDEX(Lists!$C$2:$C$9,MATCH(AK138,Lists!$A$2:$A$9,0)),"N")="Y",AP138-AQ138,0)</f>
        <v/>
      </c>
      <c r="AS138" s="42">
        <f>UPPER(IFERROR(TRIM(INDEX($A138:$Z138,MATCH(Lists!$J$10,$A$1:$Z$1,0))&amp;""),""))</f>
        <v/>
      </c>
      <c r="AT138" s="42">
        <f>IF(LEN(AS138)&gt;0,ROW(),"")</f>
        <v/>
      </c>
      <c r="AU138" s="42">
        <f>IFERROR(TRIM(INDEX($A138:$Z138,MATCH(Lists!$J$6,$A$1:$Z$1,0))&amp;""),"")</f>
        <v/>
      </c>
      <c r="AV138" s="42">
        <f>IFERROR(TRIM(INDEX($A138:$Z138,MATCH(Lists!$J$7,$A$1:$Z$1,0))&amp;""),"")</f>
        <v/>
      </c>
      <c r="AW138" s="42">
        <f>IF(AND(AL138=1,UPPER(TRIM(AC138))="Y"),1,0)</f>
        <v/>
      </c>
      <c r="AX138" s="42">
        <f>IF(AL138=1,AF138,"")</f>
        <v/>
      </c>
      <c r="AY138" s="42">
        <f>IF(AX138="","",SUMPRODUCT(($AX$2:$AX$501&lt;&gt;"")*($AX$2:$AX$501&lt;AX138))+SUMPRODUCT(($AX$2:AX138=AX138)*1))</f>
        <v/>
      </c>
    </row>
    <row r="139">
      <c r="AA139" s="41" t="n"/>
      <c r="AB139" s="21" t="n"/>
      <c r="AC139" s="21" t="n"/>
      <c r="AD139" s="21" t="n"/>
      <c r="AE139" s="41" t="n"/>
      <c r="AF139" s="42">
        <f>IFERROR(TRIM(INDEX($A139:$Z139,MATCH(Lists!$J$2,$A$1:$Z$1,0))&amp;""),"")</f>
        <v/>
      </c>
      <c r="AG139" s="42">
        <f>IFERROR(TRIM(INDEX($A139:$Z139,MATCH(Lists!$J$3,$A$1:$Z$1,0))&amp;""),"")</f>
        <v/>
      </c>
      <c r="AH139" s="42">
        <f>IFERROR(TRIM(INDEX($A139:$Z139,MATCH(Lists!$J$4,$A$1:$Z$1,0))&amp;""),"")</f>
        <v/>
      </c>
      <c r="AI139" s="42">
        <f>IF(AND(AF139&lt;&gt;"",UPPER(TRIM(AB139))&lt;&gt;"Y"),1,0)</f>
        <v/>
      </c>
      <c r="AJ139" s="42">
        <f>IF(AI139=1,IFERROR(VALUE(IFERROR(TRIM(INDEX($A139:$Z139,MATCH(Lists!$J$5,$A$1:$Z$1,0))&amp;""),"")),0),0)</f>
        <v/>
      </c>
      <c r="AK139" s="42">
        <f>IFERROR(TRIM(INDEX($A139:$Z139,MATCH(Lists!$J$8,$A$1:$Z$1,0))&amp;""),"")</f>
        <v/>
      </c>
      <c r="AL139" s="42">
        <f>IF(AI139=0,0,IF(AK139="",1,IF(IFERROR(INDEX(Lists!$B$2:$B$9,MATCH(AK139,Lists!$A$2:$A$9,0)),"N")="Y",1,0)))</f>
        <v/>
      </c>
      <c r="AM139" s="42">
        <f>AL139*AJ139</f>
        <v/>
      </c>
      <c r="AN139" s="42">
        <f>IF(AI139=0,0,IF(IFERROR(INDEX(Lists!$C$2:$C$9,MATCH(AK139,Lists!$A$2:$A$9,0)),"N")="Y",1,0))</f>
        <v/>
      </c>
      <c r="AO139" s="42">
        <f>AN139*AJ139</f>
        <v/>
      </c>
      <c r="AP139" s="42">
        <f>IFERROR(VALUE(IFERROR(TRIM(INDEX($A139:$Z139,MATCH(Lists!$J$9,$A$1:$Z$1,0))&amp;""),"")),0)</f>
        <v/>
      </c>
      <c r="AQ139" s="42">
        <f>IFERROR(VALUE(IFERROR(TRIM(INDEX($A139:$Z139,MATCH(Lists!$J$11,$A$1:$Z$1,0))&amp;""),"")),0)</f>
        <v/>
      </c>
      <c r="AR139" s="42">
        <f>IF(IFERROR(INDEX(Lists!$C$2:$C$9,MATCH(AK139,Lists!$A$2:$A$9,0)),"N")="Y",AP139-AQ139,0)</f>
        <v/>
      </c>
      <c r="AS139" s="42">
        <f>UPPER(IFERROR(TRIM(INDEX($A139:$Z139,MATCH(Lists!$J$10,$A$1:$Z$1,0))&amp;""),""))</f>
        <v/>
      </c>
      <c r="AT139" s="42">
        <f>IF(LEN(AS139)&gt;0,ROW(),"")</f>
        <v/>
      </c>
      <c r="AU139" s="42">
        <f>IFERROR(TRIM(INDEX($A139:$Z139,MATCH(Lists!$J$6,$A$1:$Z$1,0))&amp;""),"")</f>
        <v/>
      </c>
      <c r="AV139" s="42">
        <f>IFERROR(TRIM(INDEX($A139:$Z139,MATCH(Lists!$J$7,$A$1:$Z$1,0))&amp;""),"")</f>
        <v/>
      </c>
      <c r="AW139" s="42">
        <f>IF(AND(AL139=1,UPPER(TRIM(AC139))="Y"),1,0)</f>
        <v/>
      </c>
      <c r="AX139" s="42">
        <f>IF(AL139=1,AF139,"")</f>
        <v/>
      </c>
      <c r="AY139" s="42">
        <f>IF(AX139="","",SUMPRODUCT(($AX$2:$AX$501&lt;&gt;"")*($AX$2:$AX$501&lt;AX139))+SUMPRODUCT(($AX$2:AX139=AX139)*1))</f>
        <v/>
      </c>
    </row>
    <row r="140">
      <c r="AA140" s="41" t="n"/>
      <c r="AB140" s="21" t="n"/>
      <c r="AC140" s="21" t="n"/>
      <c r="AD140" s="21" t="n"/>
      <c r="AE140" s="41" t="n"/>
      <c r="AF140" s="42">
        <f>IFERROR(TRIM(INDEX($A140:$Z140,MATCH(Lists!$J$2,$A$1:$Z$1,0))&amp;""),"")</f>
        <v/>
      </c>
      <c r="AG140" s="42">
        <f>IFERROR(TRIM(INDEX($A140:$Z140,MATCH(Lists!$J$3,$A$1:$Z$1,0))&amp;""),"")</f>
        <v/>
      </c>
      <c r="AH140" s="42">
        <f>IFERROR(TRIM(INDEX($A140:$Z140,MATCH(Lists!$J$4,$A$1:$Z$1,0))&amp;""),"")</f>
        <v/>
      </c>
      <c r="AI140" s="42">
        <f>IF(AND(AF140&lt;&gt;"",UPPER(TRIM(AB140))&lt;&gt;"Y"),1,0)</f>
        <v/>
      </c>
      <c r="AJ140" s="42">
        <f>IF(AI140=1,IFERROR(VALUE(IFERROR(TRIM(INDEX($A140:$Z140,MATCH(Lists!$J$5,$A$1:$Z$1,0))&amp;""),"")),0),0)</f>
        <v/>
      </c>
      <c r="AK140" s="42">
        <f>IFERROR(TRIM(INDEX($A140:$Z140,MATCH(Lists!$J$8,$A$1:$Z$1,0))&amp;""),"")</f>
        <v/>
      </c>
      <c r="AL140" s="42">
        <f>IF(AI140=0,0,IF(AK140="",1,IF(IFERROR(INDEX(Lists!$B$2:$B$9,MATCH(AK140,Lists!$A$2:$A$9,0)),"N")="Y",1,0)))</f>
        <v/>
      </c>
      <c r="AM140" s="42">
        <f>AL140*AJ140</f>
        <v/>
      </c>
      <c r="AN140" s="42">
        <f>IF(AI140=0,0,IF(IFERROR(INDEX(Lists!$C$2:$C$9,MATCH(AK140,Lists!$A$2:$A$9,0)),"N")="Y",1,0))</f>
        <v/>
      </c>
      <c r="AO140" s="42">
        <f>AN140*AJ140</f>
        <v/>
      </c>
      <c r="AP140" s="42">
        <f>IFERROR(VALUE(IFERROR(TRIM(INDEX($A140:$Z140,MATCH(Lists!$J$9,$A$1:$Z$1,0))&amp;""),"")),0)</f>
        <v/>
      </c>
      <c r="AQ140" s="42">
        <f>IFERROR(VALUE(IFERROR(TRIM(INDEX($A140:$Z140,MATCH(Lists!$J$11,$A$1:$Z$1,0))&amp;""),"")),0)</f>
        <v/>
      </c>
      <c r="AR140" s="42">
        <f>IF(IFERROR(INDEX(Lists!$C$2:$C$9,MATCH(AK140,Lists!$A$2:$A$9,0)),"N")="Y",AP140-AQ140,0)</f>
        <v/>
      </c>
      <c r="AS140" s="42">
        <f>UPPER(IFERROR(TRIM(INDEX($A140:$Z140,MATCH(Lists!$J$10,$A$1:$Z$1,0))&amp;""),""))</f>
        <v/>
      </c>
      <c r="AT140" s="42">
        <f>IF(LEN(AS140)&gt;0,ROW(),"")</f>
        <v/>
      </c>
      <c r="AU140" s="42">
        <f>IFERROR(TRIM(INDEX($A140:$Z140,MATCH(Lists!$J$6,$A$1:$Z$1,0))&amp;""),"")</f>
        <v/>
      </c>
      <c r="AV140" s="42">
        <f>IFERROR(TRIM(INDEX($A140:$Z140,MATCH(Lists!$J$7,$A$1:$Z$1,0))&amp;""),"")</f>
        <v/>
      </c>
      <c r="AW140" s="42">
        <f>IF(AND(AL140=1,UPPER(TRIM(AC140))="Y"),1,0)</f>
        <v/>
      </c>
      <c r="AX140" s="42">
        <f>IF(AL140=1,AF140,"")</f>
        <v/>
      </c>
      <c r="AY140" s="42">
        <f>IF(AX140="","",SUMPRODUCT(($AX$2:$AX$501&lt;&gt;"")*($AX$2:$AX$501&lt;AX140))+SUMPRODUCT(($AX$2:AX140=AX140)*1))</f>
        <v/>
      </c>
    </row>
    <row r="141">
      <c r="AA141" s="41" t="n"/>
      <c r="AB141" s="21" t="n"/>
      <c r="AC141" s="21" t="n"/>
      <c r="AD141" s="21" t="n"/>
      <c r="AE141" s="41" t="n"/>
      <c r="AF141" s="42">
        <f>IFERROR(TRIM(INDEX($A141:$Z141,MATCH(Lists!$J$2,$A$1:$Z$1,0))&amp;""),"")</f>
        <v/>
      </c>
      <c r="AG141" s="42">
        <f>IFERROR(TRIM(INDEX($A141:$Z141,MATCH(Lists!$J$3,$A$1:$Z$1,0))&amp;""),"")</f>
        <v/>
      </c>
      <c r="AH141" s="42">
        <f>IFERROR(TRIM(INDEX($A141:$Z141,MATCH(Lists!$J$4,$A$1:$Z$1,0))&amp;""),"")</f>
        <v/>
      </c>
      <c r="AI141" s="42">
        <f>IF(AND(AF141&lt;&gt;"",UPPER(TRIM(AB141))&lt;&gt;"Y"),1,0)</f>
        <v/>
      </c>
      <c r="AJ141" s="42">
        <f>IF(AI141=1,IFERROR(VALUE(IFERROR(TRIM(INDEX($A141:$Z141,MATCH(Lists!$J$5,$A$1:$Z$1,0))&amp;""),"")),0),0)</f>
        <v/>
      </c>
      <c r="AK141" s="42">
        <f>IFERROR(TRIM(INDEX($A141:$Z141,MATCH(Lists!$J$8,$A$1:$Z$1,0))&amp;""),"")</f>
        <v/>
      </c>
      <c r="AL141" s="42">
        <f>IF(AI141=0,0,IF(AK141="",1,IF(IFERROR(INDEX(Lists!$B$2:$B$9,MATCH(AK141,Lists!$A$2:$A$9,0)),"N")="Y",1,0)))</f>
        <v/>
      </c>
      <c r="AM141" s="42">
        <f>AL141*AJ141</f>
        <v/>
      </c>
      <c r="AN141" s="42">
        <f>IF(AI141=0,0,IF(IFERROR(INDEX(Lists!$C$2:$C$9,MATCH(AK141,Lists!$A$2:$A$9,0)),"N")="Y",1,0))</f>
        <v/>
      </c>
      <c r="AO141" s="42">
        <f>AN141*AJ141</f>
        <v/>
      </c>
      <c r="AP141" s="42">
        <f>IFERROR(VALUE(IFERROR(TRIM(INDEX($A141:$Z141,MATCH(Lists!$J$9,$A$1:$Z$1,0))&amp;""),"")),0)</f>
        <v/>
      </c>
      <c r="AQ141" s="42">
        <f>IFERROR(VALUE(IFERROR(TRIM(INDEX($A141:$Z141,MATCH(Lists!$J$11,$A$1:$Z$1,0))&amp;""),"")),0)</f>
        <v/>
      </c>
      <c r="AR141" s="42">
        <f>IF(IFERROR(INDEX(Lists!$C$2:$C$9,MATCH(AK141,Lists!$A$2:$A$9,0)),"N")="Y",AP141-AQ141,0)</f>
        <v/>
      </c>
      <c r="AS141" s="42">
        <f>UPPER(IFERROR(TRIM(INDEX($A141:$Z141,MATCH(Lists!$J$10,$A$1:$Z$1,0))&amp;""),""))</f>
        <v/>
      </c>
      <c r="AT141" s="42">
        <f>IF(LEN(AS141)&gt;0,ROW(),"")</f>
        <v/>
      </c>
      <c r="AU141" s="42">
        <f>IFERROR(TRIM(INDEX($A141:$Z141,MATCH(Lists!$J$6,$A$1:$Z$1,0))&amp;""),"")</f>
        <v/>
      </c>
      <c r="AV141" s="42">
        <f>IFERROR(TRIM(INDEX($A141:$Z141,MATCH(Lists!$J$7,$A$1:$Z$1,0))&amp;""),"")</f>
        <v/>
      </c>
      <c r="AW141" s="42">
        <f>IF(AND(AL141=1,UPPER(TRIM(AC141))="Y"),1,0)</f>
        <v/>
      </c>
      <c r="AX141" s="42">
        <f>IF(AL141=1,AF141,"")</f>
        <v/>
      </c>
      <c r="AY141" s="42">
        <f>IF(AX141="","",SUMPRODUCT(($AX$2:$AX$501&lt;&gt;"")*($AX$2:$AX$501&lt;AX141))+SUMPRODUCT(($AX$2:AX141=AX141)*1))</f>
        <v/>
      </c>
    </row>
    <row r="142">
      <c r="AA142" s="41" t="n"/>
      <c r="AB142" s="21" t="n"/>
      <c r="AC142" s="21" t="n"/>
      <c r="AD142" s="21" t="n"/>
      <c r="AE142" s="41" t="n"/>
      <c r="AF142" s="42">
        <f>IFERROR(TRIM(INDEX($A142:$Z142,MATCH(Lists!$J$2,$A$1:$Z$1,0))&amp;""),"")</f>
        <v/>
      </c>
      <c r="AG142" s="42">
        <f>IFERROR(TRIM(INDEX($A142:$Z142,MATCH(Lists!$J$3,$A$1:$Z$1,0))&amp;""),"")</f>
        <v/>
      </c>
      <c r="AH142" s="42">
        <f>IFERROR(TRIM(INDEX($A142:$Z142,MATCH(Lists!$J$4,$A$1:$Z$1,0))&amp;""),"")</f>
        <v/>
      </c>
      <c r="AI142" s="42">
        <f>IF(AND(AF142&lt;&gt;"",UPPER(TRIM(AB142))&lt;&gt;"Y"),1,0)</f>
        <v/>
      </c>
      <c r="AJ142" s="42">
        <f>IF(AI142=1,IFERROR(VALUE(IFERROR(TRIM(INDEX($A142:$Z142,MATCH(Lists!$J$5,$A$1:$Z$1,0))&amp;""),"")),0),0)</f>
        <v/>
      </c>
      <c r="AK142" s="42">
        <f>IFERROR(TRIM(INDEX($A142:$Z142,MATCH(Lists!$J$8,$A$1:$Z$1,0))&amp;""),"")</f>
        <v/>
      </c>
      <c r="AL142" s="42">
        <f>IF(AI142=0,0,IF(AK142="",1,IF(IFERROR(INDEX(Lists!$B$2:$B$9,MATCH(AK142,Lists!$A$2:$A$9,0)),"N")="Y",1,0)))</f>
        <v/>
      </c>
      <c r="AM142" s="42">
        <f>AL142*AJ142</f>
        <v/>
      </c>
      <c r="AN142" s="42">
        <f>IF(AI142=0,0,IF(IFERROR(INDEX(Lists!$C$2:$C$9,MATCH(AK142,Lists!$A$2:$A$9,0)),"N")="Y",1,0))</f>
        <v/>
      </c>
      <c r="AO142" s="42">
        <f>AN142*AJ142</f>
        <v/>
      </c>
      <c r="AP142" s="42">
        <f>IFERROR(VALUE(IFERROR(TRIM(INDEX($A142:$Z142,MATCH(Lists!$J$9,$A$1:$Z$1,0))&amp;""),"")),0)</f>
        <v/>
      </c>
      <c r="AQ142" s="42">
        <f>IFERROR(VALUE(IFERROR(TRIM(INDEX($A142:$Z142,MATCH(Lists!$J$11,$A$1:$Z$1,0))&amp;""),"")),0)</f>
        <v/>
      </c>
      <c r="AR142" s="42">
        <f>IF(IFERROR(INDEX(Lists!$C$2:$C$9,MATCH(AK142,Lists!$A$2:$A$9,0)),"N")="Y",AP142-AQ142,0)</f>
        <v/>
      </c>
      <c r="AS142" s="42">
        <f>UPPER(IFERROR(TRIM(INDEX($A142:$Z142,MATCH(Lists!$J$10,$A$1:$Z$1,0))&amp;""),""))</f>
        <v/>
      </c>
      <c r="AT142" s="42">
        <f>IF(LEN(AS142)&gt;0,ROW(),"")</f>
        <v/>
      </c>
      <c r="AU142" s="42">
        <f>IFERROR(TRIM(INDEX($A142:$Z142,MATCH(Lists!$J$6,$A$1:$Z$1,0))&amp;""),"")</f>
        <v/>
      </c>
      <c r="AV142" s="42">
        <f>IFERROR(TRIM(INDEX($A142:$Z142,MATCH(Lists!$J$7,$A$1:$Z$1,0))&amp;""),"")</f>
        <v/>
      </c>
      <c r="AW142" s="42">
        <f>IF(AND(AL142=1,UPPER(TRIM(AC142))="Y"),1,0)</f>
        <v/>
      </c>
      <c r="AX142" s="42">
        <f>IF(AL142=1,AF142,"")</f>
        <v/>
      </c>
      <c r="AY142" s="42">
        <f>IF(AX142="","",SUMPRODUCT(($AX$2:$AX$501&lt;&gt;"")*($AX$2:$AX$501&lt;AX142))+SUMPRODUCT(($AX$2:AX142=AX142)*1))</f>
        <v/>
      </c>
    </row>
    <row r="143">
      <c r="AA143" s="41" t="n"/>
      <c r="AB143" s="21" t="n"/>
      <c r="AC143" s="21" t="n"/>
      <c r="AD143" s="21" t="n"/>
      <c r="AE143" s="41" t="n"/>
      <c r="AF143" s="42">
        <f>IFERROR(TRIM(INDEX($A143:$Z143,MATCH(Lists!$J$2,$A$1:$Z$1,0))&amp;""),"")</f>
        <v/>
      </c>
      <c r="AG143" s="42">
        <f>IFERROR(TRIM(INDEX($A143:$Z143,MATCH(Lists!$J$3,$A$1:$Z$1,0))&amp;""),"")</f>
        <v/>
      </c>
      <c r="AH143" s="42">
        <f>IFERROR(TRIM(INDEX($A143:$Z143,MATCH(Lists!$J$4,$A$1:$Z$1,0))&amp;""),"")</f>
        <v/>
      </c>
      <c r="AI143" s="42">
        <f>IF(AND(AF143&lt;&gt;"",UPPER(TRIM(AB143))&lt;&gt;"Y"),1,0)</f>
        <v/>
      </c>
      <c r="AJ143" s="42">
        <f>IF(AI143=1,IFERROR(VALUE(IFERROR(TRIM(INDEX($A143:$Z143,MATCH(Lists!$J$5,$A$1:$Z$1,0))&amp;""),"")),0),0)</f>
        <v/>
      </c>
      <c r="AK143" s="42">
        <f>IFERROR(TRIM(INDEX($A143:$Z143,MATCH(Lists!$J$8,$A$1:$Z$1,0))&amp;""),"")</f>
        <v/>
      </c>
      <c r="AL143" s="42">
        <f>IF(AI143=0,0,IF(AK143="",1,IF(IFERROR(INDEX(Lists!$B$2:$B$9,MATCH(AK143,Lists!$A$2:$A$9,0)),"N")="Y",1,0)))</f>
        <v/>
      </c>
      <c r="AM143" s="42">
        <f>AL143*AJ143</f>
        <v/>
      </c>
      <c r="AN143" s="42">
        <f>IF(AI143=0,0,IF(IFERROR(INDEX(Lists!$C$2:$C$9,MATCH(AK143,Lists!$A$2:$A$9,0)),"N")="Y",1,0))</f>
        <v/>
      </c>
      <c r="AO143" s="42">
        <f>AN143*AJ143</f>
        <v/>
      </c>
      <c r="AP143" s="42">
        <f>IFERROR(VALUE(IFERROR(TRIM(INDEX($A143:$Z143,MATCH(Lists!$J$9,$A$1:$Z$1,0))&amp;""),"")),0)</f>
        <v/>
      </c>
      <c r="AQ143" s="42">
        <f>IFERROR(VALUE(IFERROR(TRIM(INDEX($A143:$Z143,MATCH(Lists!$J$11,$A$1:$Z$1,0))&amp;""),"")),0)</f>
        <v/>
      </c>
      <c r="AR143" s="42">
        <f>IF(IFERROR(INDEX(Lists!$C$2:$C$9,MATCH(AK143,Lists!$A$2:$A$9,0)),"N")="Y",AP143-AQ143,0)</f>
        <v/>
      </c>
      <c r="AS143" s="42">
        <f>UPPER(IFERROR(TRIM(INDEX($A143:$Z143,MATCH(Lists!$J$10,$A$1:$Z$1,0))&amp;""),""))</f>
        <v/>
      </c>
      <c r="AT143" s="42">
        <f>IF(LEN(AS143)&gt;0,ROW(),"")</f>
        <v/>
      </c>
      <c r="AU143" s="42">
        <f>IFERROR(TRIM(INDEX($A143:$Z143,MATCH(Lists!$J$6,$A$1:$Z$1,0))&amp;""),"")</f>
        <v/>
      </c>
      <c r="AV143" s="42">
        <f>IFERROR(TRIM(INDEX($A143:$Z143,MATCH(Lists!$J$7,$A$1:$Z$1,0))&amp;""),"")</f>
        <v/>
      </c>
      <c r="AW143" s="42">
        <f>IF(AND(AL143=1,UPPER(TRIM(AC143))="Y"),1,0)</f>
        <v/>
      </c>
      <c r="AX143" s="42">
        <f>IF(AL143=1,AF143,"")</f>
        <v/>
      </c>
      <c r="AY143" s="42">
        <f>IF(AX143="","",SUMPRODUCT(($AX$2:$AX$501&lt;&gt;"")*($AX$2:$AX$501&lt;AX143))+SUMPRODUCT(($AX$2:AX143=AX143)*1))</f>
        <v/>
      </c>
    </row>
    <row r="144">
      <c r="AA144" s="41" t="n"/>
      <c r="AB144" s="21" t="n"/>
      <c r="AC144" s="21" t="n"/>
      <c r="AD144" s="21" t="n"/>
      <c r="AE144" s="41" t="n"/>
      <c r="AF144" s="42">
        <f>IFERROR(TRIM(INDEX($A144:$Z144,MATCH(Lists!$J$2,$A$1:$Z$1,0))&amp;""),"")</f>
        <v/>
      </c>
      <c r="AG144" s="42">
        <f>IFERROR(TRIM(INDEX($A144:$Z144,MATCH(Lists!$J$3,$A$1:$Z$1,0))&amp;""),"")</f>
        <v/>
      </c>
      <c r="AH144" s="42">
        <f>IFERROR(TRIM(INDEX($A144:$Z144,MATCH(Lists!$J$4,$A$1:$Z$1,0))&amp;""),"")</f>
        <v/>
      </c>
      <c r="AI144" s="42">
        <f>IF(AND(AF144&lt;&gt;"",UPPER(TRIM(AB144))&lt;&gt;"Y"),1,0)</f>
        <v/>
      </c>
      <c r="AJ144" s="42">
        <f>IF(AI144=1,IFERROR(VALUE(IFERROR(TRIM(INDEX($A144:$Z144,MATCH(Lists!$J$5,$A$1:$Z$1,0))&amp;""),"")),0),0)</f>
        <v/>
      </c>
      <c r="AK144" s="42">
        <f>IFERROR(TRIM(INDEX($A144:$Z144,MATCH(Lists!$J$8,$A$1:$Z$1,0))&amp;""),"")</f>
        <v/>
      </c>
      <c r="AL144" s="42">
        <f>IF(AI144=0,0,IF(AK144="",1,IF(IFERROR(INDEX(Lists!$B$2:$B$9,MATCH(AK144,Lists!$A$2:$A$9,0)),"N")="Y",1,0)))</f>
        <v/>
      </c>
      <c r="AM144" s="42">
        <f>AL144*AJ144</f>
        <v/>
      </c>
      <c r="AN144" s="42">
        <f>IF(AI144=0,0,IF(IFERROR(INDEX(Lists!$C$2:$C$9,MATCH(AK144,Lists!$A$2:$A$9,0)),"N")="Y",1,0))</f>
        <v/>
      </c>
      <c r="AO144" s="42">
        <f>AN144*AJ144</f>
        <v/>
      </c>
      <c r="AP144" s="42">
        <f>IFERROR(VALUE(IFERROR(TRIM(INDEX($A144:$Z144,MATCH(Lists!$J$9,$A$1:$Z$1,0))&amp;""),"")),0)</f>
        <v/>
      </c>
      <c r="AQ144" s="42">
        <f>IFERROR(VALUE(IFERROR(TRIM(INDEX($A144:$Z144,MATCH(Lists!$J$11,$A$1:$Z$1,0))&amp;""),"")),0)</f>
        <v/>
      </c>
      <c r="AR144" s="42">
        <f>IF(IFERROR(INDEX(Lists!$C$2:$C$9,MATCH(AK144,Lists!$A$2:$A$9,0)),"N")="Y",AP144-AQ144,0)</f>
        <v/>
      </c>
      <c r="AS144" s="42">
        <f>UPPER(IFERROR(TRIM(INDEX($A144:$Z144,MATCH(Lists!$J$10,$A$1:$Z$1,0))&amp;""),""))</f>
        <v/>
      </c>
      <c r="AT144" s="42">
        <f>IF(LEN(AS144)&gt;0,ROW(),"")</f>
        <v/>
      </c>
      <c r="AU144" s="42">
        <f>IFERROR(TRIM(INDEX($A144:$Z144,MATCH(Lists!$J$6,$A$1:$Z$1,0))&amp;""),"")</f>
        <v/>
      </c>
      <c r="AV144" s="42">
        <f>IFERROR(TRIM(INDEX($A144:$Z144,MATCH(Lists!$J$7,$A$1:$Z$1,0))&amp;""),"")</f>
        <v/>
      </c>
      <c r="AW144" s="42">
        <f>IF(AND(AL144=1,UPPER(TRIM(AC144))="Y"),1,0)</f>
        <v/>
      </c>
      <c r="AX144" s="42">
        <f>IF(AL144=1,AF144,"")</f>
        <v/>
      </c>
      <c r="AY144" s="42">
        <f>IF(AX144="","",SUMPRODUCT(($AX$2:$AX$501&lt;&gt;"")*($AX$2:$AX$501&lt;AX144))+SUMPRODUCT(($AX$2:AX144=AX144)*1))</f>
        <v/>
      </c>
    </row>
    <row r="145">
      <c r="AA145" s="41" t="n"/>
      <c r="AB145" s="21" t="n"/>
      <c r="AC145" s="21" t="n"/>
      <c r="AD145" s="21" t="n"/>
      <c r="AE145" s="41" t="n"/>
      <c r="AF145" s="42">
        <f>IFERROR(TRIM(INDEX($A145:$Z145,MATCH(Lists!$J$2,$A$1:$Z$1,0))&amp;""),"")</f>
        <v/>
      </c>
      <c r="AG145" s="42">
        <f>IFERROR(TRIM(INDEX($A145:$Z145,MATCH(Lists!$J$3,$A$1:$Z$1,0))&amp;""),"")</f>
        <v/>
      </c>
      <c r="AH145" s="42">
        <f>IFERROR(TRIM(INDEX($A145:$Z145,MATCH(Lists!$J$4,$A$1:$Z$1,0))&amp;""),"")</f>
        <v/>
      </c>
      <c r="AI145" s="42">
        <f>IF(AND(AF145&lt;&gt;"",UPPER(TRIM(AB145))&lt;&gt;"Y"),1,0)</f>
        <v/>
      </c>
      <c r="AJ145" s="42">
        <f>IF(AI145=1,IFERROR(VALUE(IFERROR(TRIM(INDEX($A145:$Z145,MATCH(Lists!$J$5,$A$1:$Z$1,0))&amp;""),"")),0),0)</f>
        <v/>
      </c>
      <c r="AK145" s="42">
        <f>IFERROR(TRIM(INDEX($A145:$Z145,MATCH(Lists!$J$8,$A$1:$Z$1,0))&amp;""),"")</f>
        <v/>
      </c>
      <c r="AL145" s="42">
        <f>IF(AI145=0,0,IF(AK145="",1,IF(IFERROR(INDEX(Lists!$B$2:$B$9,MATCH(AK145,Lists!$A$2:$A$9,0)),"N")="Y",1,0)))</f>
        <v/>
      </c>
      <c r="AM145" s="42">
        <f>AL145*AJ145</f>
        <v/>
      </c>
      <c r="AN145" s="42">
        <f>IF(AI145=0,0,IF(IFERROR(INDEX(Lists!$C$2:$C$9,MATCH(AK145,Lists!$A$2:$A$9,0)),"N")="Y",1,0))</f>
        <v/>
      </c>
      <c r="AO145" s="42">
        <f>AN145*AJ145</f>
        <v/>
      </c>
      <c r="AP145" s="42">
        <f>IFERROR(VALUE(IFERROR(TRIM(INDEX($A145:$Z145,MATCH(Lists!$J$9,$A$1:$Z$1,0))&amp;""),"")),0)</f>
        <v/>
      </c>
      <c r="AQ145" s="42">
        <f>IFERROR(VALUE(IFERROR(TRIM(INDEX($A145:$Z145,MATCH(Lists!$J$11,$A$1:$Z$1,0))&amp;""),"")),0)</f>
        <v/>
      </c>
      <c r="AR145" s="42">
        <f>IF(IFERROR(INDEX(Lists!$C$2:$C$9,MATCH(AK145,Lists!$A$2:$A$9,0)),"N")="Y",AP145-AQ145,0)</f>
        <v/>
      </c>
      <c r="AS145" s="42">
        <f>UPPER(IFERROR(TRIM(INDEX($A145:$Z145,MATCH(Lists!$J$10,$A$1:$Z$1,0))&amp;""),""))</f>
        <v/>
      </c>
      <c r="AT145" s="42">
        <f>IF(LEN(AS145)&gt;0,ROW(),"")</f>
        <v/>
      </c>
      <c r="AU145" s="42">
        <f>IFERROR(TRIM(INDEX($A145:$Z145,MATCH(Lists!$J$6,$A$1:$Z$1,0))&amp;""),"")</f>
        <v/>
      </c>
      <c r="AV145" s="42">
        <f>IFERROR(TRIM(INDEX($A145:$Z145,MATCH(Lists!$J$7,$A$1:$Z$1,0))&amp;""),"")</f>
        <v/>
      </c>
      <c r="AW145" s="42">
        <f>IF(AND(AL145=1,UPPER(TRIM(AC145))="Y"),1,0)</f>
        <v/>
      </c>
      <c r="AX145" s="42">
        <f>IF(AL145=1,AF145,"")</f>
        <v/>
      </c>
      <c r="AY145" s="42">
        <f>IF(AX145="","",SUMPRODUCT(($AX$2:$AX$501&lt;&gt;"")*($AX$2:$AX$501&lt;AX145))+SUMPRODUCT(($AX$2:AX145=AX145)*1))</f>
        <v/>
      </c>
    </row>
    <row r="146">
      <c r="AA146" s="41" t="n"/>
      <c r="AB146" s="21" t="n"/>
      <c r="AC146" s="21" t="n"/>
      <c r="AD146" s="21" t="n"/>
      <c r="AE146" s="41" t="n"/>
      <c r="AF146" s="42">
        <f>IFERROR(TRIM(INDEX($A146:$Z146,MATCH(Lists!$J$2,$A$1:$Z$1,0))&amp;""),"")</f>
        <v/>
      </c>
      <c r="AG146" s="42">
        <f>IFERROR(TRIM(INDEX($A146:$Z146,MATCH(Lists!$J$3,$A$1:$Z$1,0))&amp;""),"")</f>
        <v/>
      </c>
      <c r="AH146" s="42">
        <f>IFERROR(TRIM(INDEX($A146:$Z146,MATCH(Lists!$J$4,$A$1:$Z$1,0))&amp;""),"")</f>
        <v/>
      </c>
      <c r="AI146" s="42">
        <f>IF(AND(AF146&lt;&gt;"",UPPER(TRIM(AB146))&lt;&gt;"Y"),1,0)</f>
        <v/>
      </c>
      <c r="AJ146" s="42">
        <f>IF(AI146=1,IFERROR(VALUE(IFERROR(TRIM(INDEX($A146:$Z146,MATCH(Lists!$J$5,$A$1:$Z$1,0))&amp;""),"")),0),0)</f>
        <v/>
      </c>
      <c r="AK146" s="42">
        <f>IFERROR(TRIM(INDEX($A146:$Z146,MATCH(Lists!$J$8,$A$1:$Z$1,0))&amp;""),"")</f>
        <v/>
      </c>
      <c r="AL146" s="42">
        <f>IF(AI146=0,0,IF(AK146="",1,IF(IFERROR(INDEX(Lists!$B$2:$B$9,MATCH(AK146,Lists!$A$2:$A$9,0)),"N")="Y",1,0)))</f>
        <v/>
      </c>
      <c r="AM146" s="42">
        <f>AL146*AJ146</f>
        <v/>
      </c>
      <c r="AN146" s="42">
        <f>IF(AI146=0,0,IF(IFERROR(INDEX(Lists!$C$2:$C$9,MATCH(AK146,Lists!$A$2:$A$9,0)),"N")="Y",1,0))</f>
        <v/>
      </c>
      <c r="AO146" s="42">
        <f>AN146*AJ146</f>
        <v/>
      </c>
      <c r="AP146" s="42">
        <f>IFERROR(VALUE(IFERROR(TRIM(INDEX($A146:$Z146,MATCH(Lists!$J$9,$A$1:$Z$1,0))&amp;""),"")),0)</f>
        <v/>
      </c>
      <c r="AQ146" s="42">
        <f>IFERROR(VALUE(IFERROR(TRIM(INDEX($A146:$Z146,MATCH(Lists!$J$11,$A$1:$Z$1,0))&amp;""),"")),0)</f>
        <v/>
      </c>
      <c r="AR146" s="42">
        <f>IF(IFERROR(INDEX(Lists!$C$2:$C$9,MATCH(AK146,Lists!$A$2:$A$9,0)),"N")="Y",AP146-AQ146,0)</f>
        <v/>
      </c>
      <c r="AS146" s="42">
        <f>UPPER(IFERROR(TRIM(INDEX($A146:$Z146,MATCH(Lists!$J$10,$A$1:$Z$1,0))&amp;""),""))</f>
        <v/>
      </c>
      <c r="AT146" s="42">
        <f>IF(LEN(AS146)&gt;0,ROW(),"")</f>
        <v/>
      </c>
      <c r="AU146" s="42">
        <f>IFERROR(TRIM(INDEX($A146:$Z146,MATCH(Lists!$J$6,$A$1:$Z$1,0))&amp;""),"")</f>
        <v/>
      </c>
      <c r="AV146" s="42">
        <f>IFERROR(TRIM(INDEX($A146:$Z146,MATCH(Lists!$J$7,$A$1:$Z$1,0))&amp;""),"")</f>
        <v/>
      </c>
      <c r="AW146" s="42">
        <f>IF(AND(AL146=1,UPPER(TRIM(AC146))="Y"),1,0)</f>
        <v/>
      </c>
      <c r="AX146" s="42">
        <f>IF(AL146=1,AF146,"")</f>
        <v/>
      </c>
      <c r="AY146" s="42">
        <f>IF(AX146="","",SUMPRODUCT(($AX$2:$AX$501&lt;&gt;"")*($AX$2:$AX$501&lt;AX146))+SUMPRODUCT(($AX$2:AX146=AX146)*1))</f>
        <v/>
      </c>
    </row>
    <row r="147">
      <c r="AA147" s="41" t="n"/>
      <c r="AB147" s="21" t="n"/>
      <c r="AC147" s="21" t="n"/>
      <c r="AD147" s="21" t="n"/>
      <c r="AE147" s="41" t="n"/>
      <c r="AF147" s="42">
        <f>IFERROR(TRIM(INDEX($A147:$Z147,MATCH(Lists!$J$2,$A$1:$Z$1,0))&amp;""),"")</f>
        <v/>
      </c>
      <c r="AG147" s="42">
        <f>IFERROR(TRIM(INDEX($A147:$Z147,MATCH(Lists!$J$3,$A$1:$Z$1,0))&amp;""),"")</f>
        <v/>
      </c>
      <c r="AH147" s="42">
        <f>IFERROR(TRIM(INDEX($A147:$Z147,MATCH(Lists!$J$4,$A$1:$Z$1,0))&amp;""),"")</f>
        <v/>
      </c>
      <c r="AI147" s="42">
        <f>IF(AND(AF147&lt;&gt;"",UPPER(TRIM(AB147))&lt;&gt;"Y"),1,0)</f>
        <v/>
      </c>
      <c r="AJ147" s="42">
        <f>IF(AI147=1,IFERROR(VALUE(IFERROR(TRIM(INDEX($A147:$Z147,MATCH(Lists!$J$5,$A$1:$Z$1,0))&amp;""),"")),0),0)</f>
        <v/>
      </c>
      <c r="AK147" s="42">
        <f>IFERROR(TRIM(INDEX($A147:$Z147,MATCH(Lists!$J$8,$A$1:$Z$1,0))&amp;""),"")</f>
        <v/>
      </c>
      <c r="AL147" s="42">
        <f>IF(AI147=0,0,IF(AK147="",1,IF(IFERROR(INDEX(Lists!$B$2:$B$9,MATCH(AK147,Lists!$A$2:$A$9,0)),"N")="Y",1,0)))</f>
        <v/>
      </c>
      <c r="AM147" s="42">
        <f>AL147*AJ147</f>
        <v/>
      </c>
      <c r="AN147" s="42">
        <f>IF(AI147=0,0,IF(IFERROR(INDEX(Lists!$C$2:$C$9,MATCH(AK147,Lists!$A$2:$A$9,0)),"N")="Y",1,0))</f>
        <v/>
      </c>
      <c r="AO147" s="42">
        <f>AN147*AJ147</f>
        <v/>
      </c>
      <c r="AP147" s="42">
        <f>IFERROR(VALUE(IFERROR(TRIM(INDEX($A147:$Z147,MATCH(Lists!$J$9,$A$1:$Z$1,0))&amp;""),"")),0)</f>
        <v/>
      </c>
      <c r="AQ147" s="42">
        <f>IFERROR(VALUE(IFERROR(TRIM(INDEX($A147:$Z147,MATCH(Lists!$J$11,$A$1:$Z$1,0))&amp;""),"")),0)</f>
        <v/>
      </c>
      <c r="AR147" s="42">
        <f>IF(IFERROR(INDEX(Lists!$C$2:$C$9,MATCH(AK147,Lists!$A$2:$A$9,0)),"N")="Y",AP147-AQ147,0)</f>
        <v/>
      </c>
      <c r="AS147" s="42">
        <f>UPPER(IFERROR(TRIM(INDEX($A147:$Z147,MATCH(Lists!$J$10,$A$1:$Z$1,0))&amp;""),""))</f>
        <v/>
      </c>
      <c r="AT147" s="42">
        <f>IF(LEN(AS147)&gt;0,ROW(),"")</f>
        <v/>
      </c>
      <c r="AU147" s="42">
        <f>IFERROR(TRIM(INDEX($A147:$Z147,MATCH(Lists!$J$6,$A$1:$Z$1,0))&amp;""),"")</f>
        <v/>
      </c>
      <c r="AV147" s="42">
        <f>IFERROR(TRIM(INDEX($A147:$Z147,MATCH(Lists!$J$7,$A$1:$Z$1,0))&amp;""),"")</f>
        <v/>
      </c>
      <c r="AW147" s="42">
        <f>IF(AND(AL147=1,UPPER(TRIM(AC147))="Y"),1,0)</f>
        <v/>
      </c>
      <c r="AX147" s="42">
        <f>IF(AL147=1,AF147,"")</f>
        <v/>
      </c>
      <c r="AY147" s="42">
        <f>IF(AX147="","",SUMPRODUCT(($AX$2:$AX$501&lt;&gt;"")*($AX$2:$AX$501&lt;AX147))+SUMPRODUCT(($AX$2:AX147=AX147)*1))</f>
        <v/>
      </c>
    </row>
    <row r="148">
      <c r="AA148" s="41" t="n"/>
      <c r="AB148" s="21" t="n"/>
      <c r="AC148" s="21" t="n"/>
      <c r="AD148" s="21" t="n"/>
      <c r="AE148" s="41" t="n"/>
      <c r="AF148" s="42">
        <f>IFERROR(TRIM(INDEX($A148:$Z148,MATCH(Lists!$J$2,$A$1:$Z$1,0))&amp;""),"")</f>
        <v/>
      </c>
      <c r="AG148" s="42">
        <f>IFERROR(TRIM(INDEX($A148:$Z148,MATCH(Lists!$J$3,$A$1:$Z$1,0))&amp;""),"")</f>
        <v/>
      </c>
      <c r="AH148" s="42">
        <f>IFERROR(TRIM(INDEX($A148:$Z148,MATCH(Lists!$J$4,$A$1:$Z$1,0))&amp;""),"")</f>
        <v/>
      </c>
      <c r="AI148" s="42">
        <f>IF(AND(AF148&lt;&gt;"",UPPER(TRIM(AB148))&lt;&gt;"Y"),1,0)</f>
        <v/>
      </c>
      <c r="AJ148" s="42">
        <f>IF(AI148=1,IFERROR(VALUE(IFERROR(TRIM(INDEX($A148:$Z148,MATCH(Lists!$J$5,$A$1:$Z$1,0))&amp;""),"")),0),0)</f>
        <v/>
      </c>
      <c r="AK148" s="42">
        <f>IFERROR(TRIM(INDEX($A148:$Z148,MATCH(Lists!$J$8,$A$1:$Z$1,0))&amp;""),"")</f>
        <v/>
      </c>
      <c r="AL148" s="42">
        <f>IF(AI148=0,0,IF(AK148="",1,IF(IFERROR(INDEX(Lists!$B$2:$B$9,MATCH(AK148,Lists!$A$2:$A$9,0)),"N")="Y",1,0)))</f>
        <v/>
      </c>
      <c r="AM148" s="42">
        <f>AL148*AJ148</f>
        <v/>
      </c>
      <c r="AN148" s="42">
        <f>IF(AI148=0,0,IF(IFERROR(INDEX(Lists!$C$2:$C$9,MATCH(AK148,Lists!$A$2:$A$9,0)),"N")="Y",1,0))</f>
        <v/>
      </c>
      <c r="AO148" s="42">
        <f>AN148*AJ148</f>
        <v/>
      </c>
      <c r="AP148" s="42">
        <f>IFERROR(VALUE(IFERROR(TRIM(INDEX($A148:$Z148,MATCH(Lists!$J$9,$A$1:$Z$1,0))&amp;""),"")),0)</f>
        <v/>
      </c>
      <c r="AQ148" s="42">
        <f>IFERROR(VALUE(IFERROR(TRIM(INDEX($A148:$Z148,MATCH(Lists!$J$11,$A$1:$Z$1,0))&amp;""),"")),0)</f>
        <v/>
      </c>
      <c r="AR148" s="42">
        <f>IF(IFERROR(INDEX(Lists!$C$2:$C$9,MATCH(AK148,Lists!$A$2:$A$9,0)),"N")="Y",AP148-AQ148,0)</f>
        <v/>
      </c>
      <c r="AS148" s="42">
        <f>UPPER(IFERROR(TRIM(INDEX($A148:$Z148,MATCH(Lists!$J$10,$A$1:$Z$1,0))&amp;""),""))</f>
        <v/>
      </c>
      <c r="AT148" s="42">
        <f>IF(LEN(AS148)&gt;0,ROW(),"")</f>
        <v/>
      </c>
      <c r="AU148" s="42">
        <f>IFERROR(TRIM(INDEX($A148:$Z148,MATCH(Lists!$J$6,$A$1:$Z$1,0))&amp;""),"")</f>
        <v/>
      </c>
      <c r="AV148" s="42">
        <f>IFERROR(TRIM(INDEX($A148:$Z148,MATCH(Lists!$J$7,$A$1:$Z$1,0))&amp;""),"")</f>
        <v/>
      </c>
      <c r="AW148" s="42">
        <f>IF(AND(AL148=1,UPPER(TRIM(AC148))="Y"),1,0)</f>
        <v/>
      </c>
      <c r="AX148" s="42">
        <f>IF(AL148=1,AF148,"")</f>
        <v/>
      </c>
      <c r="AY148" s="42">
        <f>IF(AX148="","",SUMPRODUCT(($AX$2:$AX$501&lt;&gt;"")*($AX$2:$AX$501&lt;AX148))+SUMPRODUCT(($AX$2:AX148=AX148)*1))</f>
        <v/>
      </c>
    </row>
    <row r="149">
      <c r="AA149" s="41" t="n"/>
      <c r="AB149" s="21" t="n"/>
      <c r="AC149" s="21" t="n"/>
      <c r="AD149" s="21" t="n"/>
      <c r="AE149" s="41" t="n"/>
      <c r="AF149" s="42">
        <f>IFERROR(TRIM(INDEX($A149:$Z149,MATCH(Lists!$J$2,$A$1:$Z$1,0))&amp;""),"")</f>
        <v/>
      </c>
      <c r="AG149" s="42">
        <f>IFERROR(TRIM(INDEX($A149:$Z149,MATCH(Lists!$J$3,$A$1:$Z$1,0))&amp;""),"")</f>
        <v/>
      </c>
      <c r="AH149" s="42">
        <f>IFERROR(TRIM(INDEX($A149:$Z149,MATCH(Lists!$J$4,$A$1:$Z$1,0))&amp;""),"")</f>
        <v/>
      </c>
      <c r="AI149" s="42">
        <f>IF(AND(AF149&lt;&gt;"",UPPER(TRIM(AB149))&lt;&gt;"Y"),1,0)</f>
        <v/>
      </c>
      <c r="AJ149" s="42">
        <f>IF(AI149=1,IFERROR(VALUE(IFERROR(TRIM(INDEX($A149:$Z149,MATCH(Lists!$J$5,$A$1:$Z$1,0))&amp;""),"")),0),0)</f>
        <v/>
      </c>
      <c r="AK149" s="42">
        <f>IFERROR(TRIM(INDEX($A149:$Z149,MATCH(Lists!$J$8,$A$1:$Z$1,0))&amp;""),"")</f>
        <v/>
      </c>
      <c r="AL149" s="42">
        <f>IF(AI149=0,0,IF(AK149="",1,IF(IFERROR(INDEX(Lists!$B$2:$B$9,MATCH(AK149,Lists!$A$2:$A$9,0)),"N")="Y",1,0)))</f>
        <v/>
      </c>
      <c r="AM149" s="42">
        <f>AL149*AJ149</f>
        <v/>
      </c>
      <c r="AN149" s="42">
        <f>IF(AI149=0,0,IF(IFERROR(INDEX(Lists!$C$2:$C$9,MATCH(AK149,Lists!$A$2:$A$9,0)),"N")="Y",1,0))</f>
        <v/>
      </c>
      <c r="AO149" s="42">
        <f>AN149*AJ149</f>
        <v/>
      </c>
      <c r="AP149" s="42">
        <f>IFERROR(VALUE(IFERROR(TRIM(INDEX($A149:$Z149,MATCH(Lists!$J$9,$A$1:$Z$1,0))&amp;""),"")),0)</f>
        <v/>
      </c>
      <c r="AQ149" s="42">
        <f>IFERROR(VALUE(IFERROR(TRIM(INDEX($A149:$Z149,MATCH(Lists!$J$11,$A$1:$Z$1,0))&amp;""),"")),0)</f>
        <v/>
      </c>
      <c r="AR149" s="42">
        <f>IF(IFERROR(INDEX(Lists!$C$2:$C$9,MATCH(AK149,Lists!$A$2:$A$9,0)),"N")="Y",AP149-AQ149,0)</f>
        <v/>
      </c>
      <c r="AS149" s="42">
        <f>UPPER(IFERROR(TRIM(INDEX($A149:$Z149,MATCH(Lists!$J$10,$A$1:$Z$1,0))&amp;""),""))</f>
        <v/>
      </c>
      <c r="AT149" s="42">
        <f>IF(LEN(AS149)&gt;0,ROW(),"")</f>
        <v/>
      </c>
      <c r="AU149" s="42">
        <f>IFERROR(TRIM(INDEX($A149:$Z149,MATCH(Lists!$J$6,$A$1:$Z$1,0))&amp;""),"")</f>
        <v/>
      </c>
      <c r="AV149" s="42">
        <f>IFERROR(TRIM(INDEX($A149:$Z149,MATCH(Lists!$J$7,$A$1:$Z$1,0))&amp;""),"")</f>
        <v/>
      </c>
      <c r="AW149" s="42">
        <f>IF(AND(AL149=1,UPPER(TRIM(AC149))="Y"),1,0)</f>
        <v/>
      </c>
      <c r="AX149" s="42">
        <f>IF(AL149=1,AF149,"")</f>
        <v/>
      </c>
      <c r="AY149" s="42">
        <f>IF(AX149="","",SUMPRODUCT(($AX$2:$AX$501&lt;&gt;"")*($AX$2:$AX$501&lt;AX149))+SUMPRODUCT(($AX$2:AX149=AX149)*1))</f>
        <v/>
      </c>
    </row>
    <row r="150">
      <c r="AA150" s="41" t="n"/>
      <c r="AB150" s="21" t="n"/>
      <c r="AC150" s="21" t="n"/>
      <c r="AD150" s="21" t="n"/>
      <c r="AE150" s="41" t="n"/>
      <c r="AF150" s="42">
        <f>IFERROR(TRIM(INDEX($A150:$Z150,MATCH(Lists!$J$2,$A$1:$Z$1,0))&amp;""),"")</f>
        <v/>
      </c>
      <c r="AG150" s="42">
        <f>IFERROR(TRIM(INDEX($A150:$Z150,MATCH(Lists!$J$3,$A$1:$Z$1,0))&amp;""),"")</f>
        <v/>
      </c>
      <c r="AH150" s="42">
        <f>IFERROR(TRIM(INDEX($A150:$Z150,MATCH(Lists!$J$4,$A$1:$Z$1,0))&amp;""),"")</f>
        <v/>
      </c>
      <c r="AI150" s="42">
        <f>IF(AND(AF150&lt;&gt;"",UPPER(TRIM(AB150))&lt;&gt;"Y"),1,0)</f>
        <v/>
      </c>
      <c r="AJ150" s="42">
        <f>IF(AI150=1,IFERROR(VALUE(IFERROR(TRIM(INDEX($A150:$Z150,MATCH(Lists!$J$5,$A$1:$Z$1,0))&amp;""),"")),0),0)</f>
        <v/>
      </c>
      <c r="AK150" s="42">
        <f>IFERROR(TRIM(INDEX($A150:$Z150,MATCH(Lists!$J$8,$A$1:$Z$1,0))&amp;""),"")</f>
        <v/>
      </c>
      <c r="AL150" s="42">
        <f>IF(AI150=0,0,IF(AK150="",1,IF(IFERROR(INDEX(Lists!$B$2:$B$9,MATCH(AK150,Lists!$A$2:$A$9,0)),"N")="Y",1,0)))</f>
        <v/>
      </c>
      <c r="AM150" s="42">
        <f>AL150*AJ150</f>
        <v/>
      </c>
      <c r="AN150" s="42">
        <f>IF(AI150=0,0,IF(IFERROR(INDEX(Lists!$C$2:$C$9,MATCH(AK150,Lists!$A$2:$A$9,0)),"N")="Y",1,0))</f>
        <v/>
      </c>
      <c r="AO150" s="42">
        <f>AN150*AJ150</f>
        <v/>
      </c>
      <c r="AP150" s="42">
        <f>IFERROR(VALUE(IFERROR(TRIM(INDEX($A150:$Z150,MATCH(Lists!$J$9,$A$1:$Z$1,0))&amp;""),"")),0)</f>
        <v/>
      </c>
      <c r="AQ150" s="42">
        <f>IFERROR(VALUE(IFERROR(TRIM(INDEX($A150:$Z150,MATCH(Lists!$J$11,$A$1:$Z$1,0))&amp;""),"")),0)</f>
        <v/>
      </c>
      <c r="AR150" s="42">
        <f>IF(IFERROR(INDEX(Lists!$C$2:$C$9,MATCH(AK150,Lists!$A$2:$A$9,0)),"N")="Y",AP150-AQ150,0)</f>
        <v/>
      </c>
      <c r="AS150" s="42">
        <f>UPPER(IFERROR(TRIM(INDEX($A150:$Z150,MATCH(Lists!$J$10,$A$1:$Z$1,0))&amp;""),""))</f>
        <v/>
      </c>
      <c r="AT150" s="42">
        <f>IF(LEN(AS150)&gt;0,ROW(),"")</f>
        <v/>
      </c>
      <c r="AU150" s="42">
        <f>IFERROR(TRIM(INDEX($A150:$Z150,MATCH(Lists!$J$6,$A$1:$Z$1,0))&amp;""),"")</f>
        <v/>
      </c>
      <c r="AV150" s="42">
        <f>IFERROR(TRIM(INDEX($A150:$Z150,MATCH(Lists!$J$7,$A$1:$Z$1,0))&amp;""),"")</f>
        <v/>
      </c>
      <c r="AW150" s="42">
        <f>IF(AND(AL150=1,UPPER(TRIM(AC150))="Y"),1,0)</f>
        <v/>
      </c>
      <c r="AX150" s="42">
        <f>IF(AL150=1,AF150,"")</f>
        <v/>
      </c>
      <c r="AY150" s="42">
        <f>IF(AX150="","",SUMPRODUCT(($AX$2:$AX$501&lt;&gt;"")*($AX$2:$AX$501&lt;AX150))+SUMPRODUCT(($AX$2:AX150=AX150)*1))</f>
        <v/>
      </c>
    </row>
    <row r="151">
      <c r="AA151" s="41" t="n"/>
      <c r="AB151" s="21" t="n"/>
      <c r="AC151" s="21" t="n"/>
      <c r="AD151" s="21" t="n"/>
      <c r="AE151" s="41" t="n"/>
      <c r="AF151" s="42">
        <f>IFERROR(TRIM(INDEX($A151:$Z151,MATCH(Lists!$J$2,$A$1:$Z$1,0))&amp;""),"")</f>
        <v/>
      </c>
      <c r="AG151" s="42">
        <f>IFERROR(TRIM(INDEX($A151:$Z151,MATCH(Lists!$J$3,$A$1:$Z$1,0))&amp;""),"")</f>
        <v/>
      </c>
      <c r="AH151" s="42">
        <f>IFERROR(TRIM(INDEX($A151:$Z151,MATCH(Lists!$J$4,$A$1:$Z$1,0))&amp;""),"")</f>
        <v/>
      </c>
      <c r="AI151" s="42">
        <f>IF(AND(AF151&lt;&gt;"",UPPER(TRIM(AB151))&lt;&gt;"Y"),1,0)</f>
        <v/>
      </c>
      <c r="AJ151" s="42">
        <f>IF(AI151=1,IFERROR(VALUE(IFERROR(TRIM(INDEX($A151:$Z151,MATCH(Lists!$J$5,$A$1:$Z$1,0))&amp;""),"")),0),0)</f>
        <v/>
      </c>
      <c r="AK151" s="42">
        <f>IFERROR(TRIM(INDEX($A151:$Z151,MATCH(Lists!$J$8,$A$1:$Z$1,0))&amp;""),"")</f>
        <v/>
      </c>
      <c r="AL151" s="42">
        <f>IF(AI151=0,0,IF(AK151="",1,IF(IFERROR(INDEX(Lists!$B$2:$B$9,MATCH(AK151,Lists!$A$2:$A$9,0)),"N")="Y",1,0)))</f>
        <v/>
      </c>
      <c r="AM151" s="42">
        <f>AL151*AJ151</f>
        <v/>
      </c>
      <c r="AN151" s="42">
        <f>IF(AI151=0,0,IF(IFERROR(INDEX(Lists!$C$2:$C$9,MATCH(AK151,Lists!$A$2:$A$9,0)),"N")="Y",1,0))</f>
        <v/>
      </c>
      <c r="AO151" s="42">
        <f>AN151*AJ151</f>
        <v/>
      </c>
      <c r="AP151" s="42">
        <f>IFERROR(VALUE(IFERROR(TRIM(INDEX($A151:$Z151,MATCH(Lists!$J$9,$A$1:$Z$1,0))&amp;""),"")),0)</f>
        <v/>
      </c>
      <c r="AQ151" s="42">
        <f>IFERROR(VALUE(IFERROR(TRIM(INDEX($A151:$Z151,MATCH(Lists!$J$11,$A$1:$Z$1,0))&amp;""),"")),0)</f>
        <v/>
      </c>
      <c r="AR151" s="42">
        <f>IF(IFERROR(INDEX(Lists!$C$2:$C$9,MATCH(AK151,Lists!$A$2:$A$9,0)),"N")="Y",AP151-AQ151,0)</f>
        <v/>
      </c>
      <c r="AS151" s="42">
        <f>UPPER(IFERROR(TRIM(INDEX($A151:$Z151,MATCH(Lists!$J$10,$A$1:$Z$1,0))&amp;""),""))</f>
        <v/>
      </c>
      <c r="AT151" s="42">
        <f>IF(LEN(AS151)&gt;0,ROW(),"")</f>
        <v/>
      </c>
      <c r="AU151" s="42">
        <f>IFERROR(TRIM(INDEX($A151:$Z151,MATCH(Lists!$J$6,$A$1:$Z$1,0))&amp;""),"")</f>
        <v/>
      </c>
      <c r="AV151" s="42">
        <f>IFERROR(TRIM(INDEX($A151:$Z151,MATCH(Lists!$J$7,$A$1:$Z$1,0))&amp;""),"")</f>
        <v/>
      </c>
      <c r="AW151" s="42">
        <f>IF(AND(AL151=1,UPPER(TRIM(AC151))="Y"),1,0)</f>
        <v/>
      </c>
      <c r="AX151" s="42">
        <f>IF(AL151=1,AF151,"")</f>
        <v/>
      </c>
      <c r="AY151" s="42">
        <f>IF(AX151="","",SUMPRODUCT(($AX$2:$AX$501&lt;&gt;"")*($AX$2:$AX$501&lt;AX151))+SUMPRODUCT(($AX$2:AX151=AX151)*1))</f>
        <v/>
      </c>
    </row>
    <row r="152">
      <c r="AA152" s="41" t="n"/>
      <c r="AB152" s="21" t="n"/>
      <c r="AC152" s="21" t="n"/>
      <c r="AD152" s="21" t="n"/>
      <c r="AE152" s="41" t="n"/>
      <c r="AF152" s="42">
        <f>IFERROR(TRIM(INDEX($A152:$Z152,MATCH(Lists!$J$2,$A$1:$Z$1,0))&amp;""),"")</f>
        <v/>
      </c>
      <c r="AG152" s="42">
        <f>IFERROR(TRIM(INDEX($A152:$Z152,MATCH(Lists!$J$3,$A$1:$Z$1,0))&amp;""),"")</f>
        <v/>
      </c>
      <c r="AH152" s="42">
        <f>IFERROR(TRIM(INDEX($A152:$Z152,MATCH(Lists!$J$4,$A$1:$Z$1,0))&amp;""),"")</f>
        <v/>
      </c>
      <c r="AI152" s="42">
        <f>IF(AND(AF152&lt;&gt;"",UPPER(TRIM(AB152))&lt;&gt;"Y"),1,0)</f>
        <v/>
      </c>
      <c r="AJ152" s="42">
        <f>IF(AI152=1,IFERROR(VALUE(IFERROR(TRIM(INDEX($A152:$Z152,MATCH(Lists!$J$5,$A$1:$Z$1,0))&amp;""),"")),0),0)</f>
        <v/>
      </c>
      <c r="AK152" s="42">
        <f>IFERROR(TRIM(INDEX($A152:$Z152,MATCH(Lists!$J$8,$A$1:$Z$1,0))&amp;""),"")</f>
        <v/>
      </c>
      <c r="AL152" s="42">
        <f>IF(AI152=0,0,IF(AK152="",1,IF(IFERROR(INDEX(Lists!$B$2:$B$9,MATCH(AK152,Lists!$A$2:$A$9,0)),"N")="Y",1,0)))</f>
        <v/>
      </c>
      <c r="AM152" s="42">
        <f>AL152*AJ152</f>
        <v/>
      </c>
      <c r="AN152" s="42">
        <f>IF(AI152=0,0,IF(IFERROR(INDEX(Lists!$C$2:$C$9,MATCH(AK152,Lists!$A$2:$A$9,0)),"N")="Y",1,0))</f>
        <v/>
      </c>
      <c r="AO152" s="42">
        <f>AN152*AJ152</f>
        <v/>
      </c>
      <c r="AP152" s="42">
        <f>IFERROR(VALUE(IFERROR(TRIM(INDEX($A152:$Z152,MATCH(Lists!$J$9,$A$1:$Z$1,0))&amp;""),"")),0)</f>
        <v/>
      </c>
      <c r="AQ152" s="42">
        <f>IFERROR(VALUE(IFERROR(TRIM(INDEX($A152:$Z152,MATCH(Lists!$J$11,$A$1:$Z$1,0))&amp;""),"")),0)</f>
        <v/>
      </c>
      <c r="AR152" s="42">
        <f>IF(IFERROR(INDEX(Lists!$C$2:$C$9,MATCH(AK152,Lists!$A$2:$A$9,0)),"N")="Y",AP152-AQ152,0)</f>
        <v/>
      </c>
      <c r="AS152" s="42">
        <f>UPPER(IFERROR(TRIM(INDEX($A152:$Z152,MATCH(Lists!$J$10,$A$1:$Z$1,0))&amp;""),""))</f>
        <v/>
      </c>
      <c r="AT152" s="42">
        <f>IF(LEN(AS152)&gt;0,ROW(),"")</f>
        <v/>
      </c>
      <c r="AU152" s="42">
        <f>IFERROR(TRIM(INDEX($A152:$Z152,MATCH(Lists!$J$6,$A$1:$Z$1,0))&amp;""),"")</f>
        <v/>
      </c>
      <c r="AV152" s="42">
        <f>IFERROR(TRIM(INDEX($A152:$Z152,MATCH(Lists!$J$7,$A$1:$Z$1,0))&amp;""),"")</f>
        <v/>
      </c>
      <c r="AW152" s="42">
        <f>IF(AND(AL152=1,UPPER(TRIM(AC152))="Y"),1,0)</f>
        <v/>
      </c>
      <c r="AX152" s="42">
        <f>IF(AL152=1,AF152,"")</f>
        <v/>
      </c>
      <c r="AY152" s="42">
        <f>IF(AX152="","",SUMPRODUCT(($AX$2:$AX$501&lt;&gt;"")*($AX$2:$AX$501&lt;AX152))+SUMPRODUCT(($AX$2:AX152=AX152)*1))</f>
        <v/>
      </c>
    </row>
    <row r="153">
      <c r="AA153" s="41" t="n"/>
      <c r="AB153" s="21" t="n"/>
      <c r="AC153" s="21" t="n"/>
      <c r="AD153" s="21" t="n"/>
      <c r="AE153" s="41" t="n"/>
      <c r="AF153" s="42">
        <f>IFERROR(TRIM(INDEX($A153:$Z153,MATCH(Lists!$J$2,$A$1:$Z$1,0))&amp;""),"")</f>
        <v/>
      </c>
      <c r="AG153" s="42">
        <f>IFERROR(TRIM(INDEX($A153:$Z153,MATCH(Lists!$J$3,$A$1:$Z$1,0))&amp;""),"")</f>
        <v/>
      </c>
      <c r="AH153" s="42">
        <f>IFERROR(TRIM(INDEX($A153:$Z153,MATCH(Lists!$J$4,$A$1:$Z$1,0))&amp;""),"")</f>
        <v/>
      </c>
      <c r="AI153" s="42">
        <f>IF(AND(AF153&lt;&gt;"",UPPER(TRIM(AB153))&lt;&gt;"Y"),1,0)</f>
        <v/>
      </c>
      <c r="AJ153" s="42">
        <f>IF(AI153=1,IFERROR(VALUE(IFERROR(TRIM(INDEX($A153:$Z153,MATCH(Lists!$J$5,$A$1:$Z$1,0))&amp;""),"")),0),0)</f>
        <v/>
      </c>
      <c r="AK153" s="42">
        <f>IFERROR(TRIM(INDEX($A153:$Z153,MATCH(Lists!$J$8,$A$1:$Z$1,0))&amp;""),"")</f>
        <v/>
      </c>
      <c r="AL153" s="42">
        <f>IF(AI153=0,0,IF(AK153="",1,IF(IFERROR(INDEX(Lists!$B$2:$B$9,MATCH(AK153,Lists!$A$2:$A$9,0)),"N")="Y",1,0)))</f>
        <v/>
      </c>
      <c r="AM153" s="42">
        <f>AL153*AJ153</f>
        <v/>
      </c>
      <c r="AN153" s="42">
        <f>IF(AI153=0,0,IF(IFERROR(INDEX(Lists!$C$2:$C$9,MATCH(AK153,Lists!$A$2:$A$9,0)),"N")="Y",1,0))</f>
        <v/>
      </c>
      <c r="AO153" s="42">
        <f>AN153*AJ153</f>
        <v/>
      </c>
      <c r="AP153" s="42">
        <f>IFERROR(VALUE(IFERROR(TRIM(INDEX($A153:$Z153,MATCH(Lists!$J$9,$A$1:$Z$1,0))&amp;""),"")),0)</f>
        <v/>
      </c>
      <c r="AQ153" s="42">
        <f>IFERROR(VALUE(IFERROR(TRIM(INDEX($A153:$Z153,MATCH(Lists!$J$11,$A$1:$Z$1,0))&amp;""),"")),0)</f>
        <v/>
      </c>
      <c r="AR153" s="42">
        <f>IF(IFERROR(INDEX(Lists!$C$2:$C$9,MATCH(AK153,Lists!$A$2:$A$9,0)),"N")="Y",AP153-AQ153,0)</f>
        <v/>
      </c>
      <c r="AS153" s="42">
        <f>UPPER(IFERROR(TRIM(INDEX($A153:$Z153,MATCH(Lists!$J$10,$A$1:$Z$1,0))&amp;""),""))</f>
        <v/>
      </c>
      <c r="AT153" s="42">
        <f>IF(LEN(AS153)&gt;0,ROW(),"")</f>
        <v/>
      </c>
      <c r="AU153" s="42">
        <f>IFERROR(TRIM(INDEX($A153:$Z153,MATCH(Lists!$J$6,$A$1:$Z$1,0))&amp;""),"")</f>
        <v/>
      </c>
      <c r="AV153" s="42">
        <f>IFERROR(TRIM(INDEX($A153:$Z153,MATCH(Lists!$J$7,$A$1:$Z$1,0))&amp;""),"")</f>
        <v/>
      </c>
      <c r="AW153" s="42">
        <f>IF(AND(AL153=1,UPPER(TRIM(AC153))="Y"),1,0)</f>
        <v/>
      </c>
      <c r="AX153" s="42">
        <f>IF(AL153=1,AF153,"")</f>
        <v/>
      </c>
      <c r="AY153" s="42">
        <f>IF(AX153="","",SUMPRODUCT(($AX$2:$AX$501&lt;&gt;"")*($AX$2:$AX$501&lt;AX153))+SUMPRODUCT(($AX$2:AX153=AX153)*1))</f>
        <v/>
      </c>
    </row>
    <row r="154">
      <c r="AA154" s="41" t="n"/>
      <c r="AB154" s="21" t="n"/>
      <c r="AC154" s="21" t="n"/>
      <c r="AD154" s="21" t="n"/>
      <c r="AE154" s="41" t="n"/>
      <c r="AF154" s="42">
        <f>IFERROR(TRIM(INDEX($A154:$Z154,MATCH(Lists!$J$2,$A$1:$Z$1,0))&amp;""),"")</f>
        <v/>
      </c>
      <c r="AG154" s="42">
        <f>IFERROR(TRIM(INDEX($A154:$Z154,MATCH(Lists!$J$3,$A$1:$Z$1,0))&amp;""),"")</f>
        <v/>
      </c>
      <c r="AH154" s="42">
        <f>IFERROR(TRIM(INDEX($A154:$Z154,MATCH(Lists!$J$4,$A$1:$Z$1,0))&amp;""),"")</f>
        <v/>
      </c>
      <c r="AI154" s="42">
        <f>IF(AND(AF154&lt;&gt;"",UPPER(TRIM(AB154))&lt;&gt;"Y"),1,0)</f>
        <v/>
      </c>
      <c r="AJ154" s="42">
        <f>IF(AI154=1,IFERROR(VALUE(IFERROR(TRIM(INDEX($A154:$Z154,MATCH(Lists!$J$5,$A$1:$Z$1,0))&amp;""),"")),0),0)</f>
        <v/>
      </c>
      <c r="AK154" s="42">
        <f>IFERROR(TRIM(INDEX($A154:$Z154,MATCH(Lists!$J$8,$A$1:$Z$1,0))&amp;""),"")</f>
        <v/>
      </c>
      <c r="AL154" s="42">
        <f>IF(AI154=0,0,IF(AK154="",1,IF(IFERROR(INDEX(Lists!$B$2:$B$9,MATCH(AK154,Lists!$A$2:$A$9,0)),"N")="Y",1,0)))</f>
        <v/>
      </c>
      <c r="AM154" s="42">
        <f>AL154*AJ154</f>
        <v/>
      </c>
      <c r="AN154" s="42">
        <f>IF(AI154=0,0,IF(IFERROR(INDEX(Lists!$C$2:$C$9,MATCH(AK154,Lists!$A$2:$A$9,0)),"N")="Y",1,0))</f>
        <v/>
      </c>
      <c r="AO154" s="42">
        <f>AN154*AJ154</f>
        <v/>
      </c>
      <c r="AP154" s="42">
        <f>IFERROR(VALUE(IFERROR(TRIM(INDEX($A154:$Z154,MATCH(Lists!$J$9,$A$1:$Z$1,0))&amp;""),"")),0)</f>
        <v/>
      </c>
      <c r="AQ154" s="42">
        <f>IFERROR(VALUE(IFERROR(TRIM(INDEX($A154:$Z154,MATCH(Lists!$J$11,$A$1:$Z$1,0))&amp;""),"")),0)</f>
        <v/>
      </c>
      <c r="AR154" s="42">
        <f>IF(IFERROR(INDEX(Lists!$C$2:$C$9,MATCH(AK154,Lists!$A$2:$A$9,0)),"N")="Y",AP154-AQ154,0)</f>
        <v/>
      </c>
      <c r="AS154" s="42">
        <f>UPPER(IFERROR(TRIM(INDEX($A154:$Z154,MATCH(Lists!$J$10,$A$1:$Z$1,0))&amp;""),""))</f>
        <v/>
      </c>
      <c r="AT154" s="42">
        <f>IF(LEN(AS154)&gt;0,ROW(),"")</f>
        <v/>
      </c>
      <c r="AU154" s="42">
        <f>IFERROR(TRIM(INDEX($A154:$Z154,MATCH(Lists!$J$6,$A$1:$Z$1,0))&amp;""),"")</f>
        <v/>
      </c>
      <c r="AV154" s="42">
        <f>IFERROR(TRIM(INDEX($A154:$Z154,MATCH(Lists!$J$7,$A$1:$Z$1,0))&amp;""),"")</f>
        <v/>
      </c>
      <c r="AW154" s="42">
        <f>IF(AND(AL154=1,UPPER(TRIM(AC154))="Y"),1,0)</f>
        <v/>
      </c>
      <c r="AX154" s="42">
        <f>IF(AL154=1,AF154,"")</f>
        <v/>
      </c>
      <c r="AY154" s="42">
        <f>IF(AX154="","",SUMPRODUCT(($AX$2:$AX$501&lt;&gt;"")*($AX$2:$AX$501&lt;AX154))+SUMPRODUCT(($AX$2:AX154=AX154)*1))</f>
        <v/>
      </c>
    </row>
    <row r="155">
      <c r="AA155" s="41" t="n"/>
      <c r="AB155" s="21" t="n"/>
      <c r="AC155" s="21" t="n"/>
      <c r="AD155" s="21" t="n"/>
      <c r="AE155" s="41" t="n"/>
      <c r="AF155" s="42">
        <f>IFERROR(TRIM(INDEX($A155:$Z155,MATCH(Lists!$J$2,$A$1:$Z$1,0))&amp;""),"")</f>
        <v/>
      </c>
      <c r="AG155" s="42">
        <f>IFERROR(TRIM(INDEX($A155:$Z155,MATCH(Lists!$J$3,$A$1:$Z$1,0))&amp;""),"")</f>
        <v/>
      </c>
      <c r="AH155" s="42">
        <f>IFERROR(TRIM(INDEX($A155:$Z155,MATCH(Lists!$J$4,$A$1:$Z$1,0))&amp;""),"")</f>
        <v/>
      </c>
      <c r="AI155" s="42">
        <f>IF(AND(AF155&lt;&gt;"",UPPER(TRIM(AB155))&lt;&gt;"Y"),1,0)</f>
        <v/>
      </c>
      <c r="AJ155" s="42">
        <f>IF(AI155=1,IFERROR(VALUE(IFERROR(TRIM(INDEX($A155:$Z155,MATCH(Lists!$J$5,$A$1:$Z$1,0))&amp;""),"")),0),0)</f>
        <v/>
      </c>
      <c r="AK155" s="42">
        <f>IFERROR(TRIM(INDEX($A155:$Z155,MATCH(Lists!$J$8,$A$1:$Z$1,0))&amp;""),"")</f>
        <v/>
      </c>
      <c r="AL155" s="42">
        <f>IF(AI155=0,0,IF(AK155="",1,IF(IFERROR(INDEX(Lists!$B$2:$B$9,MATCH(AK155,Lists!$A$2:$A$9,0)),"N")="Y",1,0)))</f>
        <v/>
      </c>
      <c r="AM155" s="42">
        <f>AL155*AJ155</f>
        <v/>
      </c>
      <c r="AN155" s="42">
        <f>IF(AI155=0,0,IF(IFERROR(INDEX(Lists!$C$2:$C$9,MATCH(AK155,Lists!$A$2:$A$9,0)),"N")="Y",1,0))</f>
        <v/>
      </c>
      <c r="AO155" s="42">
        <f>AN155*AJ155</f>
        <v/>
      </c>
      <c r="AP155" s="42">
        <f>IFERROR(VALUE(IFERROR(TRIM(INDEX($A155:$Z155,MATCH(Lists!$J$9,$A$1:$Z$1,0))&amp;""),"")),0)</f>
        <v/>
      </c>
      <c r="AQ155" s="42">
        <f>IFERROR(VALUE(IFERROR(TRIM(INDEX($A155:$Z155,MATCH(Lists!$J$11,$A$1:$Z$1,0))&amp;""),"")),0)</f>
        <v/>
      </c>
      <c r="AR155" s="42">
        <f>IF(IFERROR(INDEX(Lists!$C$2:$C$9,MATCH(AK155,Lists!$A$2:$A$9,0)),"N")="Y",AP155-AQ155,0)</f>
        <v/>
      </c>
      <c r="AS155" s="42">
        <f>UPPER(IFERROR(TRIM(INDEX($A155:$Z155,MATCH(Lists!$J$10,$A$1:$Z$1,0))&amp;""),""))</f>
        <v/>
      </c>
      <c r="AT155" s="42">
        <f>IF(LEN(AS155)&gt;0,ROW(),"")</f>
        <v/>
      </c>
      <c r="AU155" s="42">
        <f>IFERROR(TRIM(INDEX($A155:$Z155,MATCH(Lists!$J$6,$A$1:$Z$1,0))&amp;""),"")</f>
        <v/>
      </c>
      <c r="AV155" s="42">
        <f>IFERROR(TRIM(INDEX($A155:$Z155,MATCH(Lists!$J$7,$A$1:$Z$1,0))&amp;""),"")</f>
        <v/>
      </c>
      <c r="AW155" s="42">
        <f>IF(AND(AL155=1,UPPER(TRIM(AC155))="Y"),1,0)</f>
        <v/>
      </c>
      <c r="AX155" s="42">
        <f>IF(AL155=1,AF155,"")</f>
        <v/>
      </c>
      <c r="AY155" s="42">
        <f>IF(AX155="","",SUMPRODUCT(($AX$2:$AX$501&lt;&gt;"")*($AX$2:$AX$501&lt;AX155))+SUMPRODUCT(($AX$2:AX155=AX155)*1))</f>
        <v/>
      </c>
    </row>
    <row r="156">
      <c r="AA156" s="41" t="n"/>
      <c r="AB156" s="21" t="n"/>
      <c r="AC156" s="21" t="n"/>
      <c r="AD156" s="21" t="n"/>
      <c r="AE156" s="41" t="n"/>
      <c r="AF156" s="42">
        <f>IFERROR(TRIM(INDEX($A156:$Z156,MATCH(Lists!$J$2,$A$1:$Z$1,0))&amp;""),"")</f>
        <v/>
      </c>
      <c r="AG156" s="42">
        <f>IFERROR(TRIM(INDEX($A156:$Z156,MATCH(Lists!$J$3,$A$1:$Z$1,0))&amp;""),"")</f>
        <v/>
      </c>
      <c r="AH156" s="42">
        <f>IFERROR(TRIM(INDEX($A156:$Z156,MATCH(Lists!$J$4,$A$1:$Z$1,0))&amp;""),"")</f>
        <v/>
      </c>
      <c r="AI156" s="42">
        <f>IF(AND(AF156&lt;&gt;"",UPPER(TRIM(AB156))&lt;&gt;"Y"),1,0)</f>
        <v/>
      </c>
      <c r="AJ156" s="42">
        <f>IF(AI156=1,IFERROR(VALUE(IFERROR(TRIM(INDEX($A156:$Z156,MATCH(Lists!$J$5,$A$1:$Z$1,0))&amp;""),"")),0),0)</f>
        <v/>
      </c>
      <c r="AK156" s="42">
        <f>IFERROR(TRIM(INDEX($A156:$Z156,MATCH(Lists!$J$8,$A$1:$Z$1,0))&amp;""),"")</f>
        <v/>
      </c>
      <c r="AL156" s="42">
        <f>IF(AI156=0,0,IF(AK156="",1,IF(IFERROR(INDEX(Lists!$B$2:$B$9,MATCH(AK156,Lists!$A$2:$A$9,0)),"N")="Y",1,0)))</f>
        <v/>
      </c>
      <c r="AM156" s="42">
        <f>AL156*AJ156</f>
        <v/>
      </c>
      <c r="AN156" s="42">
        <f>IF(AI156=0,0,IF(IFERROR(INDEX(Lists!$C$2:$C$9,MATCH(AK156,Lists!$A$2:$A$9,0)),"N")="Y",1,0))</f>
        <v/>
      </c>
      <c r="AO156" s="42">
        <f>AN156*AJ156</f>
        <v/>
      </c>
      <c r="AP156" s="42">
        <f>IFERROR(VALUE(IFERROR(TRIM(INDEX($A156:$Z156,MATCH(Lists!$J$9,$A$1:$Z$1,0))&amp;""),"")),0)</f>
        <v/>
      </c>
      <c r="AQ156" s="42">
        <f>IFERROR(VALUE(IFERROR(TRIM(INDEX($A156:$Z156,MATCH(Lists!$J$11,$A$1:$Z$1,0))&amp;""),"")),0)</f>
        <v/>
      </c>
      <c r="AR156" s="42">
        <f>IF(IFERROR(INDEX(Lists!$C$2:$C$9,MATCH(AK156,Lists!$A$2:$A$9,0)),"N")="Y",AP156-AQ156,0)</f>
        <v/>
      </c>
      <c r="AS156" s="42">
        <f>UPPER(IFERROR(TRIM(INDEX($A156:$Z156,MATCH(Lists!$J$10,$A$1:$Z$1,0))&amp;""),""))</f>
        <v/>
      </c>
      <c r="AT156" s="42">
        <f>IF(LEN(AS156)&gt;0,ROW(),"")</f>
        <v/>
      </c>
      <c r="AU156" s="42">
        <f>IFERROR(TRIM(INDEX($A156:$Z156,MATCH(Lists!$J$6,$A$1:$Z$1,0))&amp;""),"")</f>
        <v/>
      </c>
      <c r="AV156" s="42">
        <f>IFERROR(TRIM(INDEX($A156:$Z156,MATCH(Lists!$J$7,$A$1:$Z$1,0))&amp;""),"")</f>
        <v/>
      </c>
      <c r="AW156" s="42">
        <f>IF(AND(AL156=1,UPPER(TRIM(AC156))="Y"),1,0)</f>
        <v/>
      </c>
      <c r="AX156" s="42">
        <f>IF(AL156=1,AF156,"")</f>
        <v/>
      </c>
      <c r="AY156" s="42">
        <f>IF(AX156="","",SUMPRODUCT(($AX$2:$AX$501&lt;&gt;"")*($AX$2:$AX$501&lt;AX156))+SUMPRODUCT(($AX$2:AX156=AX156)*1))</f>
        <v/>
      </c>
    </row>
    <row r="157">
      <c r="AA157" s="41" t="n"/>
      <c r="AB157" s="21" t="n"/>
      <c r="AC157" s="21" t="n"/>
      <c r="AD157" s="21" t="n"/>
      <c r="AE157" s="41" t="n"/>
      <c r="AF157" s="42">
        <f>IFERROR(TRIM(INDEX($A157:$Z157,MATCH(Lists!$J$2,$A$1:$Z$1,0))&amp;""),"")</f>
        <v/>
      </c>
      <c r="AG157" s="42">
        <f>IFERROR(TRIM(INDEX($A157:$Z157,MATCH(Lists!$J$3,$A$1:$Z$1,0))&amp;""),"")</f>
        <v/>
      </c>
      <c r="AH157" s="42">
        <f>IFERROR(TRIM(INDEX($A157:$Z157,MATCH(Lists!$J$4,$A$1:$Z$1,0))&amp;""),"")</f>
        <v/>
      </c>
      <c r="AI157" s="42">
        <f>IF(AND(AF157&lt;&gt;"",UPPER(TRIM(AB157))&lt;&gt;"Y"),1,0)</f>
        <v/>
      </c>
      <c r="AJ157" s="42">
        <f>IF(AI157=1,IFERROR(VALUE(IFERROR(TRIM(INDEX($A157:$Z157,MATCH(Lists!$J$5,$A$1:$Z$1,0))&amp;""),"")),0),0)</f>
        <v/>
      </c>
      <c r="AK157" s="42">
        <f>IFERROR(TRIM(INDEX($A157:$Z157,MATCH(Lists!$J$8,$A$1:$Z$1,0))&amp;""),"")</f>
        <v/>
      </c>
      <c r="AL157" s="42">
        <f>IF(AI157=0,0,IF(AK157="",1,IF(IFERROR(INDEX(Lists!$B$2:$B$9,MATCH(AK157,Lists!$A$2:$A$9,0)),"N")="Y",1,0)))</f>
        <v/>
      </c>
      <c r="AM157" s="42">
        <f>AL157*AJ157</f>
        <v/>
      </c>
      <c r="AN157" s="42">
        <f>IF(AI157=0,0,IF(IFERROR(INDEX(Lists!$C$2:$C$9,MATCH(AK157,Lists!$A$2:$A$9,0)),"N")="Y",1,0))</f>
        <v/>
      </c>
      <c r="AO157" s="42">
        <f>AN157*AJ157</f>
        <v/>
      </c>
      <c r="AP157" s="42">
        <f>IFERROR(VALUE(IFERROR(TRIM(INDEX($A157:$Z157,MATCH(Lists!$J$9,$A$1:$Z$1,0))&amp;""),"")),0)</f>
        <v/>
      </c>
      <c r="AQ157" s="42">
        <f>IFERROR(VALUE(IFERROR(TRIM(INDEX($A157:$Z157,MATCH(Lists!$J$11,$A$1:$Z$1,0))&amp;""),"")),0)</f>
        <v/>
      </c>
      <c r="AR157" s="42">
        <f>IF(IFERROR(INDEX(Lists!$C$2:$C$9,MATCH(AK157,Lists!$A$2:$A$9,0)),"N")="Y",AP157-AQ157,0)</f>
        <v/>
      </c>
      <c r="AS157" s="42">
        <f>UPPER(IFERROR(TRIM(INDEX($A157:$Z157,MATCH(Lists!$J$10,$A$1:$Z$1,0))&amp;""),""))</f>
        <v/>
      </c>
      <c r="AT157" s="42">
        <f>IF(LEN(AS157)&gt;0,ROW(),"")</f>
        <v/>
      </c>
      <c r="AU157" s="42">
        <f>IFERROR(TRIM(INDEX($A157:$Z157,MATCH(Lists!$J$6,$A$1:$Z$1,0))&amp;""),"")</f>
        <v/>
      </c>
      <c r="AV157" s="42">
        <f>IFERROR(TRIM(INDEX($A157:$Z157,MATCH(Lists!$J$7,$A$1:$Z$1,0))&amp;""),"")</f>
        <v/>
      </c>
      <c r="AW157" s="42">
        <f>IF(AND(AL157=1,UPPER(TRIM(AC157))="Y"),1,0)</f>
        <v/>
      </c>
      <c r="AX157" s="42">
        <f>IF(AL157=1,AF157,"")</f>
        <v/>
      </c>
      <c r="AY157" s="42">
        <f>IF(AX157="","",SUMPRODUCT(($AX$2:$AX$501&lt;&gt;"")*($AX$2:$AX$501&lt;AX157))+SUMPRODUCT(($AX$2:AX157=AX157)*1))</f>
        <v/>
      </c>
    </row>
    <row r="158">
      <c r="AA158" s="41" t="n"/>
      <c r="AB158" s="21" t="n"/>
      <c r="AC158" s="21" t="n"/>
      <c r="AD158" s="21" t="n"/>
      <c r="AE158" s="41" t="n"/>
      <c r="AF158" s="42">
        <f>IFERROR(TRIM(INDEX($A158:$Z158,MATCH(Lists!$J$2,$A$1:$Z$1,0))&amp;""),"")</f>
        <v/>
      </c>
      <c r="AG158" s="42">
        <f>IFERROR(TRIM(INDEX($A158:$Z158,MATCH(Lists!$J$3,$A$1:$Z$1,0))&amp;""),"")</f>
        <v/>
      </c>
      <c r="AH158" s="42">
        <f>IFERROR(TRIM(INDEX($A158:$Z158,MATCH(Lists!$J$4,$A$1:$Z$1,0))&amp;""),"")</f>
        <v/>
      </c>
      <c r="AI158" s="42">
        <f>IF(AND(AF158&lt;&gt;"",UPPER(TRIM(AB158))&lt;&gt;"Y"),1,0)</f>
        <v/>
      </c>
      <c r="AJ158" s="42">
        <f>IF(AI158=1,IFERROR(VALUE(IFERROR(TRIM(INDEX($A158:$Z158,MATCH(Lists!$J$5,$A$1:$Z$1,0))&amp;""),"")),0),0)</f>
        <v/>
      </c>
      <c r="AK158" s="42">
        <f>IFERROR(TRIM(INDEX($A158:$Z158,MATCH(Lists!$J$8,$A$1:$Z$1,0))&amp;""),"")</f>
        <v/>
      </c>
      <c r="AL158" s="42">
        <f>IF(AI158=0,0,IF(AK158="",1,IF(IFERROR(INDEX(Lists!$B$2:$B$9,MATCH(AK158,Lists!$A$2:$A$9,0)),"N")="Y",1,0)))</f>
        <v/>
      </c>
      <c r="AM158" s="42">
        <f>AL158*AJ158</f>
        <v/>
      </c>
      <c r="AN158" s="42">
        <f>IF(AI158=0,0,IF(IFERROR(INDEX(Lists!$C$2:$C$9,MATCH(AK158,Lists!$A$2:$A$9,0)),"N")="Y",1,0))</f>
        <v/>
      </c>
      <c r="AO158" s="42">
        <f>AN158*AJ158</f>
        <v/>
      </c>
      <c r="AP158" s="42">
        <f>IFERROR(VALUE(IFERROR(TRIM(INDEX($A158:$Z158,MATCH(Lists!$J$9,$A$1:$Z$1,0))&amp;""),"")),0)</f>
        <v/>
      </c>
      <c r="AQ158" s="42">
        <f>IFERROR(VALUE(IFERROR(TRIM(INDEX($A158:$Z158,MATCH(Lists!$J$11,$A$1:$Z$1,0))&amp;""),"")),0)</f>
        <v/>
      </c>
      <c r="AR158" s="42">
        <f>IF(IFERROR(INDEX(Lists!$C$2:$C$9,MATCH(AK158,Lists!$A$2:$A$9,0)),"N")="Y",AP158-AQ158,0)</f>
        <v/>
      </c>
      <c r="AS158" s="42">
        <f>UPPER(IFERROR(TRIM(INDEX($A158:$Z158,MATCH(Lists!$J$10,$A$1:$Z$1,0))&amp;""),""))</f>
        <v/>
      </c>
      <c r="AT158" s="42">
        <f>IF(LEN(AS158)&gt;0,ROW(),"")</f>
        <v/>
      </c>
      <c r="AU158" s="42">
        <f>IFERROR(TRIM(INDEX($A158:$Z158,MATCH(Lists!$J$6,$A$1:$Z$1,0))&amp;""),"")</f>
        <v/>
      </c>
      <c r="AV158" s="42">
        <f>IFERROR(TRIM(INDEX($A158:$Z158,MATCH(Lists!$J$7,$A$1:$Z$1,0))&amp;""),"")</f>
        <v/>
      </c>
      <c r="AW158" s="42">
        <f>IF(AND(AL158=1,UPPER(TRIM(AC158))="Y"),1,0)</f>
        <v/>
      </c>
      <c r="AX158" s="42">
        <f>IF(AL158=1,AF158,"")</f>
        <v/>
      </c>
      <c r="AY158" s="42">
        <f>IF(AX158="","",SUMPRODUCT(($AX$2:$AX$501&lt;&gt;"")*($AX$2:$AX$501&lt;AX158))+SUMPRODUCT(($AX$2:AX158=AX158)*1))</f>
        <v/>
      </c>
    </row>
    <row r="159">
      <c r="AA159" s="41" t="n"/>
      <c r="AB159" s="21" t="n"/>
      <c r="AC159" s="21" t="n"/>
      <c r="AD159" s="21" t="n"/>
      <c r="AE159" s="41" t="n"/>
      <c r="AF159" s="42">
        <f>IFERROR(TRIM(INDEX($A159:$Z159,MATCH(Lists!$J$2,$A$1:$Z$1,0))&amp;""),"")</f>
        <v/>
      </c>
      <c r="AG159" s="42">
        <f>IFERROR(TRIM(INDEX($A159:$Z159,MATCH(Lists!$J$3,$A$1:$Z$1,0))&amp;""),"")</f>
        <v/>
      </c>
      <c r="AH159" s="42">
        <f>IFERROR(TRIM(INDEX($A159:$Z159,MATCH(Lists!$J$4,$A$1:$Z$1,0))&amp;""),"")</f>
        <v/>
      </c>
      <c r="AI159" s="42">
        <f>IF(AND(AF159&lt;&gt;"",UPPER(TRIM(AB159))&lt;&gt;"Y"),1,0)</f>
        <v/>
      </c>
      <c r="AJ159" s="42">
        <f>IF(AI159=1,IFERROR(VALUE(IFERROR(TRIM(INDEX($A159:$Z159,MATCH(Lists!$J$5,$A$1:$Z$1,0))&amp;""),"")),0),0)</f>
        <v/>
      </c>
      <c r="AK159" s="42">
        <f>IFERROR(TRIM(INDEX($A159:$Z159,MATCH(Lists!$J$8,$A$1:$Z$1,0))&amp;""),"")</f>
        <v/>
      </c>
      <c r="AL159" s="42">
        <f>IF(AI159=0,0,IF(AK159="",1,IF(IFERROR(INDEX(Lists!$B$2:$B$9,MATCH(AK159,Lists!$A$2:$A$9,0)),"N")="Y",1,0)))</f>
        <v/>
      </c>
      <c r="AM159" s="42">
        <f>AL159*AJ159</f>
        <v/>
      </c>
      <c r="AN159" s="42">
        <f>IF(AI159=0,0,IF(IFERROR(INDEX(Lists!$C$2:$C$9,MATCH(AK159,Lists!$A$2:$A$9,0)),"N")="Y",1,0))</f>
        <v/>
      </c>
      <c r="AO159" s="42">
        <f>AN159*AJ159</f>
        <v/>
      </c>
      <c r="AP159" s="42">
        <f>IFERROR(VALUE(IFERROR(TRIM(INDEX($A159:$Z159,MATCH(Lists!$J$9,$A$1:$Z$1,0))&amp;""),"")),0)</f>
        <v/>
      </c>
      <c r="AQ159" s="42">
        <f>IFERROR(VALUE(IFERROR(TRIM(INDEX($A159:$Z159,MATCH(Lists!$J$11,$A$1:$Z$1,0))&amp;""),"")),0)</f>
        <v/>
      </c>
      <c r="AR159" s="42">
        <f>IF(IFERROR(INDEX(Lists!$C$2:$C$9,MATCH(AK159,Lists!$A$2:$A$9,0)),"N")="Y",AP159-AQ159,0)</f>
        <v/>
      </c>
      <c r="AS159" s="42">
        <f>UPPER(IFERROR(TRIM(INDEX($A159:$Z159,MATCH(Lists!$J$10,$A$1:$Z$1,0))&amp;""),""))</f>
        <v/>
      </c>
      <c r="AT159" s="42">
        <f>IF(LEN(AS159)&gt;0,ROW(),"")</f>
        <v/>
      </c>
      <c r="AU159" s="42">
        <f>IFERROR(TRIM(INDEX($A159:$Z159,MATCH(Lists!$J$6,$A$1:$Z$1,0))&amp;""),"")</f>
        <v/>
      </c>
      <c r="AV159" s="42">
        <f>IFERROR(TRIM(INDEX($A159:$Z159,MATCH(Lists!$J$7,$A$1:$Z$1,0))&amp;""),"")</f>
        <v/>
      </c>
      <c r="AW159" s="42">
        <f>IF(AND(AL159=1,UPPER(TRIM(AC159))="Y"),1,0)</f>
        <v/>
      </c>
      <c r="AX159" s="42">
        <f>IF(AL159=1,AF159,"")</f>
        <v/>
      </c>
      <c r="AY159" s="42">
        <f>IF(AX159="","",SUMPRODUCT(($AX$2:$AX$501&lt;&gt;"")*($AX$2:$AX$501&lt;AX159))+SUMPRODUCT(($AX$2:AX159=AX159)*1))</f>
        <v/>
      </c>
    </row>
    <row r="160">
      <c r="AA160" s="41" t="n"/>
      <c r="AB160" s="21" t="n"/>
      <c r="AC160" s="21" t="n"/>
      <c r="AD160" s="21" t="n"/>
      <c r="AE160" s="41" t="n"/>
      <c r="AF160" s="42">
        <f>IFERROR(TRIM(INDEX($A160:$Z160,MATCH(Lists!$J$2,$A$1:$Z$1,0))&amp;""),"")</f>
        <v/>
      </c>
      <c r="AG160" s="42">
        <f>IFERROR(TRIM(INDEX($A160:$Z160,MATCH(Lists!$J$3,$A$1:$Z$1,0))&amp;""),"")</f>
        <v/>
      </c>
      <c r="AH160" s="42">
        <f>IFERROR(TRIM(INDEX($A160:$Z160,MATCH(Lists!$J$4,$A$1:$Z$1,0))&amp;""),"")</f>
        <v/>
      </c>
      <c r="AI160" s="42">
        <f>IF(AND(AF160&lt;&gt;"",UPPER(TRIM(AB160))&lt;&gt;"Y"),1,0)</f>
        <v/>
      </c>
      <c r="AJ160" s="42">
        <f>IF(AI160=1,IFERROR(VALUE(IFERROR(TRIM(INDEX($A160:$Z160,MATCH(Lists!$J$5,$A$1:$Z$1,0))&amp;""),"")),0),0)</f>
        <v/>
      </c>
      <c r="AK160" s="42">
        <f>IFERROR(TRIM(INDEX($A160:$Z160,MATCH(Lists!$J$8,$A$1:$Z$1,0))&amp;""),"")</f>
        <v/>
      </c>
      <c r="AL160" s="42">
        <f>IF(AI160=0,0,IF(AK160="",1,IF(IFERROR(INDEX(Lists!$B$2:$B$9,MATCH(AK160,Lists!$A$2:$A$9,0)),"N")="Y",1,0)))</f>
        <v/>
      </c>
      <c r="AM160" s="42">
        <f>AL160*AJ160</f>
        <v/>
      </c>
      <c r="AN160" s="42">
        <f>IF(AI160=0,0,IF(IFERROR(INDEX(Lists!$C$2:$C$9,MATCH(AK160,Lists!$A$2:$A$9,0)),"N")="Y",1,0))</f>
        <v/>
      </c>
      <c r="AO160" s="42">
        <f>AN160*AJ160</f>
        <v/>
      </c>
      <c r="AP160" s="42">
        <f>IFERROR(VALUE(IFERROR(TRIM(INDEX($A160:$Z160,MATCH(Lists!$J$9,$A$1:$Z$1,0))&amp;""),"")),0)</f>
        <v/>
      </c>
      <c r="AQ160" s="42">
        <f>IFERROR(VALUE(IFERROR(TRIM(INDEX($A160:$Z160,MATCH(Lists!$J$11,$A$1:$Z$1,0))&amp;""),"")),0)</f>
        <v/>
      </c>
      <c r="AR160" s="42">
        <f>IF(IFERROR(INDEX(Lists!$C$2:$C$9,MATCH(AK160,Lists!$A$2:$A$9,0)),"N")="Y",AP160-AQ160,0)</f>
        <v/>
      </c>
      <c r="AS160" s="42">
        <f>UPPER(IFERROR(TRIM(INDEX($A160:$Z160,MATCH(Lists!$J$10,$A$1:$Z$1,0))&amp;""),""))</f>
        <v/>
      </c>
      <c r="AT160" s="42">
        <f>IF(LEN(AS160)&gt;0,ROW(),"")</f>
        <v/>
      </c>
      <c r="AU160" s="42">
        <f>IFERROR(TRIM(INDEX($A160:$Z160,MATCH(Lists!$J$6,$A$1:$Z$1,0))&amp;""),"")</f>
        <v/>
      </c>
      <c r="AV160" s="42">
        <f>IFERROR(TRIM(INDEX($A160:$Z160,MATCH(Lists!$J$7,$A$1:$Z$1,0))&amp;""),"")</f>
        <v/>
      </c>
      <c r="AW160" s="42">
        <f>IF(AND(AL160=1,UPPER(TRIM(AC160))="Y"),1,0)</f>
        <v/>
      </c>
      <c r="AX160" s="42">
        <f>IF(AL160=1,AF160,"")</f>
        <v/>
      </c>
      <c r="AY160" s="42">
        <f>IF(AX160="","",SUMPRODUCT(($AX$2:$AX$501&lt;&gt;"")*($AX$2:$AX$501&lt;AX160))+SUMPRODUCT(($AX$2:AX160=AX160)*1))</f>
        <v/>
      </c>
    </row>
    <row r="161">
      <c r="AA161" s="41" t="n"/>
      <c r="AB161" s="21" t="n"/>
      <c r="AC161" s="21" t="n"/>
      <c r="AD161" s="21" t="n"/>
      <c r="AE161" s="41" t="n"/>
      <c r="AF161" s="42">
        <f>IFERROR(TRIM(INDEX($A161:$Z161,MATCH(Lists!$J$2,$A$1:$Z$1,0))&amp;""),"")</f>
        <v/>
      </c>
      <c r="AG161" s="42">
        <f>IFERROR(TRIM(INDEX($A161:$Z161,MATCH(Lists!$J$3,$A$1:$Z$1,0))&amp;""),"")</f>
        <v/>
      </c>
      <c r="AH161" s="42">
        <f>IFERROR(TRIM(INDEX($A161:$Z161,MATCH(Lists!$J$4,$A$1:$Z$1,0))&amp;""),"")</f>
        <v/>
      </c>
      <c r="AI161" s="42">
        <f>IF(AND(AF161&lt;&gt;"",UPPER(TRIM(AB161))&lt;&gt;"Y"),1,0)</f>
        <v/>
      </c>
      <c r="AJ161" s="42">
        <f>IF(AI161=1,IFERROR(VALUE(IFERROR(TRIM(INDEX($A161:$Z161,MATCH(Lists!$J$5,$A$1:$Z$1,0))&amp;""),"")),0),0)</f>
        <v/>
      </c>
      <c r="AK161" s="42">
        <f>IFERROR(TRIM(INDEX($A161:$Z161,MATCH(Lists!$J$8,$A$1:$Z$1,0))&amp;""),"")</f>
        <v/>
      </c>
      <c r="AL161" s="42">
        <f>IF(AI161=0,0,IF(AK161="",1,IF(IFERROR(INDEX(Lists!$B$2:$B$9,MATCH(AK161,Lists!$A$2:$A$9,0)),"N")="Y",1,0)))</f>
        <v/>
      </c>
      <c r="AM161" s="42">
        <f>AL161*AJ161</f>
        <v/>
      </c>
      <c r="AN161" s="42">
        <f>IF(AI161=0,0,IF(IFERROR(INDEX(Lists!$C$2:$C$9,MATCH(AK161,Lists!$A$2:$A$9,0)),"N")="Y",1,0))</f>
        <v/>
      </c>
      <c r="AO161" s="42">
        <f>AN161*AJ161</f>
        <v/>
      </c>
      <c r="AP161" s="42">
        <f>IFERROR(VALUE(IFERROR(TRIM(INDEX($A161:$Z161,MATCH(Lists!$J$9,$A$1:$Z$1,0))&amp;""),"")),0)</f>
        <v/>
      </c>
      <c r="AQ161" s="42">
        <f>IFERROR(VALUE(IFERROR(TRIM(INDEX($A161:$Z161,MATCH(Lists!$J$11,$A$1:$Z$1,0))&amp;""),"")),0)</f>
        <v/>
      </c>
      <c r="AR161" s="42">
        <f>IF(IFERROR(INDEX(Lists!$C$2:$C$9,MATCH(AK161,Lists!$A$2:$A$9,0)),"N")="Y",AP161-AQ161,0)</f>
        <v/>
      </c>
      <c r="AS161" s="42">
        <f>UPPER(IFERROR(TRIM(INDEX($A161:$Z161,MATCH(Lists!$J$10,$A$1:$Z$1,0))&amp;""),""))</f>
        <v/>
      </c>
      <c r="AT161" s="42">
        <f>IF(LEN(AS161)&gt;0,ROW(),"")</f>
        <v/>
      </c>
      <c r="AU161" s="42">
        <f>IFERROR(TRIM(INDEX($A161:$Z161,MATCH(Lists!$J$6,$A$1:$Z$1,0))&amp;""),"")</f>
        <v/>
      </c>
      <c r="AV161" s="42">
        <f>IFERROR(TRIM(INDEX($A161:$Z161,MATCH(Lists!$J$7,$A$1:$Z$1,0))&amp;""),"")</f>
        <v/>
      </c>
      <c r="AW161" s="42">
        <f>IF(AND(AL161=1,UPPER(TRIM(AC161))="Y"),1,0)</f>
        <v/>
      </c>
      <c r="AX161" s="42">
        <f>IF(AL161=1,AF161,"")</f>
        <v/>
      </c>
      <c r="AY161" s="42">
        <f>IF(AX161="","",SUMPRODUCT(($AX$2:$AX$501&lt;&gt;"")*($AX$2:$AX$501&lt;AX161))+SUMPRODUCT(($AX$2:AX161=AX161)*1))</f>
        <v/>
      </c>
    </row>
    <row r="162">
      <c r="AA162" s="41" t="n"/>
      <c r="AB162" s="21" t="n"/>
      <c r="AC162" s="21" t="n"/>
      <c r="AD162" s="21" t="n"/>
      <c r="AE162" s="41" t="n"/>
      <c r="AF162" s="42">
        <f>IFERROR(TRIM(INDEX($A162:$Z162,MATCH(Lists!$J$2,$A$1:$Z$1,0))&amp;""),"")</f>
        <v/>
      </c>
      <c r="AG162" s="42">
        <f>IFERROR(TRIM(INDEX($A162:$Z162,MATCH(Lists!$J$3,$A$1:$Z$1,0))&amp;""),"")</f>
        <v/>
      </c>
      <c r="AH162" s="42">
        <f>IFERROR(TRIM(INDEX($A162:$Z162,MATCH(Lists!$J$4,$A$1:$Z$1,0))&amp;""),"")</f>
        <v/>
      </c>
      <c r="AI162" s="42">
        <f>IF(AND(AF162&lt;&gt;"",UPPER(TRIM(AB162))&lt;&gt;"Y"),1,0)</f>
        <v/>
      </c>
      <c r="AJ162" s="42">
        <f>IF(AI162=1,IFERROR(VALUE(IFERROR(TRIM(INDEX($A162:$Z162,MATCH(Lists!$J$5,$A$1:$Z$1,0))&amp;""),"")),0),0)</f>
        <v/>
      </c>
      <c r="AK162" s="42">
        <f>IFERROR(TRIM(INDEX($A162:$Z162,MATCH(Lists!$J$8,$A$1:$Z$1,0))&amp;""),"")</f>
        <v/>
      </c>
      <c r="AL162" s="42">
        <f>IF(AI162=0,0,IF(AK162="",1,IF(IFERROR(INDEX(Lists!$B$2:$B$9,MATCH(AK162,Lists!$A$2:$A$9,0)),"N")="Y",1,0)))</f>
        <v/>
      </c>
      <c r="AM162" s="42">
        <f>AL162*AJ162</f>
        <v/>
      </c>
      <c r="AN162" s="42">
        <f>IF(AI162=0,0,IF(IFERROR(INDEX(Lists!$C$2:$C$9,MATCH(AK162,Lists!$A$2:$A$9,0)),"N")="Y",1,0))</f>
        <v/>
      </c>
      <c r="AO162" s="42">
        <f>AN162*AJ162</f>
        <v/>
      </c>
      <c r="AP162" s="42">
        <f>IFERROR(VALUE(IFERROR(TRIM(INDEX($A162:$Z162,MATCH(Lists!$J$9,$A$1:$Z$1,0))&amp;""),"")),0)</f>
        <v/>
      </c>
      <c r="AQ162" s="42">
        <f>IFERROR(VALUE(IFERROR(TRIM(INDEX($A162:$Z162,MATCH(Lists!$J$11,$A$1:$Z$1,0))&amp;""),"")),0)</f>
        <v/>
      </c>
      <c r="AR162" s="42">
        <f>IF(IFERROR(INDEX(Lists!$C$2:$C$9,MATCH(AK162,Lists!$A$2:$A$9,0)),"N")="Y",AP162-AQ162,0)</f>
        <v/>
      </c>
      <c r="AS162" s="42">
        <f>UPPER(IFERROR(TRIM(INDEX($A162:$Z162,MATCH(Lists!$J$10,$A$1:$Z$1,0))&amp;""),""))</f>
        <v/>
      </c>
      <c r="AT162" s="42">
        <f>IF(LEN(AS162)&gt;0,ROW(),"")</f>
        <v/>
      </c>
      <c r="AU162" s="42">
        <f>IFERROR(TRIM(INDEX($A162:$Z162,MATCH(Lists!$J$6,$A$1:$Z$1,0))&amp;""),"")</f>
        <v/>
      </c>
      <c r="AV162" s="42">
        <f>IFERROR(TRIM(INDEX($A162:$Z162,MATCH(Lists!$J$7,$A$1:$Z$1,0))&amp;""),"")</f>
        <v/>
      </c>
      <c r="AW162" s="42">
        <f>IF(AND(AL162=1,UPPER(TRIM(AC162))="Y"),1,0)</f>
        <v/>
      </c>
      <c r="AX162" s="42">
        <f>IF(AL162=1,AF162,"")</f>
        <v/>
      </c>
      <c r="AY162" s="42">
        <f>IF(AX162="","",SUMPRODUCT(($AX$2:$AX$501&lt;&gt;"")*($AX$2:$AX$501&lt;AX162))+SUMPRODUCT(($AX$2:AX162=AX162)*1))</f>
        <v/>
      </c>
    </row>
    <row r="163">
      <c r="AA163" s="41" t="n"/>
      <c r="AB163" s="21" t="n"/>
      <c r="AC163" s="21" t="n"/>
      <c r="AD163" s="21" t="n"/>
      <c r="AE163" s="41" t="n"/>
      <c r="AF163" s="42">
        <f>IFERROR(TRIM(INDEX($A163:$Z163,MATCH(Lists!$J$2,$A$1:$Z$1,0))&amp;""),"")</f>
        <v/>
      </c>
      <c r="AG163" s="42">
        <f>IFERROR(TRIM(INDEX($A163:$Z163,MATCH(Lists!$J$3,$A$1:$Z$1,0))&amp;""),"")</f>
        <v/>
      </c>
      <c r="AH163" s="42">
        <f>IFERROR(TRIM(INDEX($A163:$Z163,MATCH(Lists!$J$4,$A$1:$Z$1,0))&amp;""),"")</f>
        <v/>
      </c>
      <c r="AI163" s="42">
        <f>IF(AND(AF163&lt;&gt;"",UPPER(TRIM(AB163))&lt;&gt;"Y"),1,0)</f>
        <v/>
      </c>
      <c r="AJ163" s="42">
        <f>IF(AI163=1,IFERROR(VALUE(IFERROR(TRIM(INDEX($A163:$Z163,MATCH(Lists!$J$5,$A$1:$Z$1,0))&amp;""),"")),0),0)</f>
        <v/>
      </c>
      <c r="AK163" s="42">
        <f>IFERROR(TRIM(INDEX($A163:$Z163,MATCH(Lists!$J$8,$A$1:$Z$1,0))&amp;""),"")</f>
        <v/>
      </c>
      <c r="AL163" s="42">
        <f>IF(AI163=0,0,IF(AK163="",1,IF(IFERROR(INDEX(Lists!$B$2:$B$9,MATCH(AK163,Lists!$A$2:$A$9,0)),"N")="Y",1,0)))</f>
        <v/>
      </c>
      <c r="AM163" s="42">
        <f>AL163*AJ163</f>
        <v/>
      </c>
      <c r="AN163" s="42">
        <f>IF(AI163=0,0,IF(IFERROR(INDEX(Lists!$C$2:$C$9,MATCH(AK163,Lists!$A$2:$A$9,0)),"N")="Y",1,0))</f>
        <v/>
      </c>
      <c r="AO163" s="42">
        <f>AN163*AJ163</f>
        <v/>
      </c>
      <c r="AP163" s="42">
        <f>IFERROR(VALUE(IFERROR(TRIM(INDEX($A163:$Z163,MATCH(Lists!$J$9,$A$1:$Z$1,0))&amp;""),"")),0)</f>
        <v/>
      </c>
      <c r="AQ163" s="42">
        <f>IFERROR(VALUE(IFERROR(TRIM(INDEX($A163:$Z163,MATCH(Lists!$J$11,$A$1:$Z$1,0))&amp;""),"")),0)</f>
        <v/>
      </c>
      <c r="AR163" s="42">
        <f>IF(IFERROR(INDEX(Lists!$C$2:$C$9,MATCH(AK163,Lists!$A$2:$A$9,0)),"N")="Y",AP163-AQ163,0)</f>
        <v/>
      </c>
      <c r="AS163" s="42">
        <f>UPPER(IFERROR(TRIM(INDEX($A163:$Z163,MATCH(Lists!$J$10,$A$1:$Z$1,0))&amp;""),""))</f>
        <v/>
      </c>
      <c r="AT163" s="42">
        <f>IF(LEN(AS163)&gt;0,ROW(),"")</f>
        <v/>
      </c>
      <c r="AU163" s="42">
        <f>IFERROR(TRIM(INDEX($A163:$Z163,MATCH(Lists!$J$6,$A$1:$Z$1,0))&amp;""),"")</f>
        <v/>
      </c>
      <c r="AV163" s="42">
        <f>IFERROR(TRIM(INDEX($A163:$Z163,MATCH(Lists!$J$7,$A$1:$Z$1,0))&amp;""),"")</f>
        <v/>
      </c>
      <c r="AW163" s="42">
        <f>IF(AND(AL163=1,UPPER(TRIM(AC163))="Y"),1,0)</f>
        <v/>
      </c>
      <c r="AX163" s="42">
        <f>IF(AL163=1,AF163,"")</f>
        <v/>
      </c>
      <c r="AY163" s="42">
        <f>IF(AX163="","",SUMPRODUCT(($AX$2:$AX$501&lt;&gt;"")*($AX$2:$AX$501&lt;AX163))+SUMPRODUCT(($AX$2:AX163=AX163)*1))</f>
        <v/>
      </c>
    </row>
    <row r="164">
      <c r="AA164" s="41" t="n"/>
      <c r="AB164" s="21" t="n"/>
      <c r="AC164" s="21" t="n"/>
      <c r="AD164" s="21" t="n"/>
      <c r="AE164" s="41" t="n"/>
      <c r="AF164" s="42">
        <f>IFERROR(TRIM(INDEX($A164:$Z164,MATCH(Lists!$J$2,$A$1:$Z$1,0))&amp;""),"")</f>
        <v/>
      </c>
      <c r="AG164" s="42">
        <f>IFERROR(TRIM(INDEX($A164:$Z164,MATCH(Lists!$J$3,$A$1:$Z$1,0))&amp;""),"")</f>
        <v/>
      </c>
      <c r="AH164" s="42">
        <f>IFERROR(TRIM(INDEX($A164:$Z164,MATCH(Lists!$J$4,$A$1:$Z$1,0))&amp;""),"")</f>
        <v/>
      </c>
      <c r="AI164" s="42">
        <f>IF(AND(AF164&lt;&gt;"",UPPER(TRIM(AB164))&lt;&gt;"Y"),1,0)</f>
        <v/>
      </c>
      <c r="AJ164" s="42">
        <f>IF(AI164=1,IFERROR(VALUE(IFERROR(TRIM(INDEX($A164:$Z164,MATCH(Lists!$J$5,$A$1:$Z$1,0))&amp;""),"")),0),0)</f>
        <v/>
      </c>
      <c r="AK164" s="42">
        <f>IFERROR(TRIM(INDEX($A164:$Z164,MATCH(Lists!$J$8,$A$1:$Z$1,0))&amp;""),"")</f>
        <v/>
      </c>
      <c r="AL164" s="42">
        <f>IF(AI164=0,0,IF(AK164="",1,IF(IFERROR(INDEX(Lists!$B$2:$B$9,MATCH(AK164,Lists!$A$2:$A$9,0)),"N")="Y",1,0)))</f>
        <v/>
      </c>
      <c r="AM164" s="42">
        <f>AL164*AJ164</f>
        <v/>
      </c>
      <c r="AN164" s="42">
        <f>IF(AI164=0,0,IF(IFERROR(INDEX(Lists!$C$2:$C$9,MATCH(AK164,Lists!$A$2:$A$9,0)),"N")="Y",1,0))</f>
        <v/>
      </c>
      <c r="AO164" s="42">
        <f>AN164*AJ164</f>
        <v/>
      </c>
      <c r="AP164" s="42">
        <f>IFERROR(VALUE(IFERROR(TRIM(INDEX($A164:$Z164,MATCH(Lists!$J$9,$A$1:$Z$1,0))&amp;""),"")),0)</f>
        <v/>
      </c>
      <c r="AQ164" s="42">
        <f>IFERROR(VALUE(IFERROR(TRIM(INDEX($A164:$Z164,MATCH(Lists!$J$11,$A$1:$Z$1,0))&amp;""),"")),0)</f>
        <v/>
      </c>
      <c r="AR164" s="42">
        <f>IF(IFERROR(INDEX(Lists!$C$2:$C$9,MATCH(AK164,Lists!$A$2:$A$9,0)),"N")="Y",AP164-AQ164,0)</f>
        <v/>
      </c>
      <c r="AS164" s="42">
        <f>UPPER(IFERROR(TRIM(INDEX($A164:$Z164,MATCH(Lists!$J$10,$A$1:$Z$1,0))&amp;""),""))</f>
        <v/>
      </c>
      <c r="AT164" s="42">
        <f>IF(LEN(AS164)&gt;0,ROW(),"")</f>
        <v/>
      </c>
      <c r="AU164" s="42">
        <f>IFERROR(TRIM(INDEX($A164:$Z164,MATCH(Lists!$J$6,$A$1:$Z$1,0))&amp;""),"")</f>
        <v/>
      </c>
      <c r="AV164" s="42">
        <f>IFERROR(TRIM(INDEX($A164:$Z164,MATCH(Lists!$J$7,$A$1:$Z$1,0))&amp;""),"")</f>
        <v/>
      </c>
      <c r="AW164" s="42">
        <f>IF(AND(AL164=1,UPPER(TRIM(AC164))="Y"),1,0)</f>
        <v/>
      </c>
      <c r="AX164" s="42">
        <f>IF(AL164=1,AF164,"")</f>
        <v/>
      </c>
      <c r="AY164" s="42">
        <f>IF(AX164="","",SUMPRODUCT(($AX$2:$AX$501&lt;&gt;"")*($AX$2:$AX$501&lt;AX164))+SUMPRODUCT(($AX$2:AX164=AX164)*1))</f>
        <v/>
      </c>
    </row>
    <row r="165">
      <c r="AA165" s="41" t="n"/>
      <c r="AB165" s="21" t="n"/>
      <c r="AC165" s="21" t="n"/>
      <c r="AD165" s="21" t="n"/>
      <c r="AE165" s="41" t="n"/>
      <c r="AF165" s="42">
        <f>IFERROR(TRIM(INDEX($A165:$Z165,MATCH(Lists!$J$2,$A$1:$Z$1,0))&amp;""),"")</f>
        <v/>
      </c>
      <c r="AG165" s="42">
        <f>IFERROR(TRIM(INDEX($A165:$Z165,MATCH(Lists!$J$3,$A$1:$Z$1,0))&amp;""),"")</f>
        <v/>
      </c>
      <c r="AH165" s="42">
        <f>IFERROR(TRIM(INDEX($A165:$Z165,MATCH(Lists!$J$4,$A$1:$Z$1,0))&amp;""),"")</f>
        <v/>
      </c>
      <c r="AI165" s="42">
        <f>IF(AND(AF165&lt;&gt;"",UPPER(TRIM(AB165))&lt;&gt;"Y"),1,0)</f>
        <v/>
      </c>
      <c r="AJ165" s="42">
        <f>IF(AI165=1,IFERROR(VALUE(IFERROR(TRIM(INDEX($A165:$Z165,MATCH(Lists!$J$5,$A$1:$Z$1,0))&amp;""),"")),0),0)</f>
        <v/>
      </c>
      <c r="AK165" s="42">
        <f>IFERROR(TRIM(INDEX($A165:$Z165,MATCH(Lists!$J$8,$A$1:$Z$1,0))&amp;""),"")</f>
        <v/>
      </c>
      <c r="AL165" s="42">
        <f>IF(AI165=0,0,IF(AK165="",1,IF(IFERROR(INDEX(Lists!$B$2:$B$9,MATCH(AK165,Lists!$A$2:$A$9,0)),"N")="Y",1,0)))</f>
        <v/>
      </c>
      <c r="AM165" s="42">
        <f>AL165*AJ165</f>
        <v/>
      </c>
      <c r="AN165" s="42">
        <f>IF(AI165=0,0,IF(IFERROR(INDEX(Lists!$C$2:$C$9,MATCH(AK165,Lists!$A$2:$A$9,0)),"N")="Y",1,0))</f>
        <v/>
      </c>
      <c r="AO165" s="42">
        <f>AN165*AJ165</f>
        <v/>
      </c>
      <c r="AP165" s="42">
        <f>IFERROR(VALUE(IFERROR(TRIM(INDEX($A165:$Z165,MATCH(Lists!$J$9,$A$1:$Z$1,0))&amp;""),"")),0)</f>
        <v/>
      </c>
      <c r="AQ165" s="42">
        <f>IFERROR(VALUE(IFERROR(TRIM(INDEX($A165:$Z165,MATCH(Lists!$J$11,$A$1:$Z$1,0))&amp;""),"")),0)</f>
        <v/>
      </c>
      <c r="AR165" s="42">
        <f>IF(IFERROR(INDEX(Lists!$C$2:$C$9,MATCH(AK165,Lists!$A$2:$A$9,0)),"N")="Y",AP165-AQ165,0)</f>
        <v/>
      </c>
      <c r="AS165" s="42">
        <f>UPPER(IFERROR(TRIM(INDEX($A165:$Z165,MATCH(Lists!$J$10,$A$1:$Z$1,0))&amp;""),""))</f>
        <v/>
      </c>
      <c r="AT165" s="42">
        <f>IF(LEN(AS165)&gt;0,ROW(),"")</f>
        <v/>
      </c>
      <c r="AU165" s="42">
        <f>IFERROR(TRIM(INDEX($A165:$Z165,MATCH(Lists!$J$6,$A$1:$Z$1,0))&amp;""),"")</f>
        <v/>
      </c>
      <c r="AV165" s="42">
        <f>IFERROR(TRIM(INDEX($A165:$Z165,MATCH(Lists!$J$7,$A$1:$Z$1,0))&amp;""),"")</f>
        <v/>
      </c>
      <c r="AW165" s="42">
        <f>IF(AND(AL165=1,UPPER(TRIM(AC165))="Y"),1,0)</f>
        <v/>
      </c>
      <c r="AX165" s="42">
        <f>IF(AL165=1,AF165,"")</f>
        <v/>
      </c>
      <c r="AY165" s="42">
        <f>IF(AX165="","",SUMPRODUCT(($AX$2:$AX$501&lt;&gt;"")*($AX$2:$AX$501&lt;AX165))+SUMPRODUCT(($AX$2:AX165=AX165)*1))</f>
        <v/>
      </c>
    </row>
    <row r="166">
      <c r="AA166" s="41" t="n"/>
      <c r="AB166" s="21" t="n"/>
      <c r="AC166" s="21" t="n"/>
      <c r="AD166" s="21" t="n"/>
      <c r="AE166" s="41" t="n"/>
      <c r="AF166" s="42">
        <f>IFERROR(TRIM(INDEX($A166:$Z166,MATCH(Lists!$J$2,$A$1:$Z$1,0))&amp;""),"")</f>
        <v/>
      </c>
      <c r="AG166" s="42">
        <f>IFERROR(TRIM(INDEX($A166:$Z166,MATCH(Lists!$J$3,$A$1:$Z$1,0))&amp;""),"")</f>
        <v/>
      </c>
      <c r="AH166" s="42">
        <f>IFERROR(TRIM(INDEX($A166:$Z166,MATCH(Lists!$J$4,$A$1:$Z$1,0))&amp;""),"")</f>
        <v/>
      </c>
      <c r="AI166" s="42">
        <f>IF(AND(AF166&lt;&gt;"",UPPER(TRIM(AB166))&lt;&gt;"Y"),1,0)</f>
        <v/>
      </c>
      <c r="AJ166" s="42">
        <f>IF(AI166=1,IFERROR(VALUE(IFERROR(TRIM(INDEX($A166:$Z166,MATCH(Lists!$J$5,$A$1:$Z$1,0))&amp;""),"")),0),0)</f>
        <v/>
      </c>
      <c r="AK166" s="42">
        <f>IFERROR(TRIM(INDEX($A166:$Z166,MATCH(Lists!$J$8,$A$1:$Z$1,0))&amp;""),"")</f>
        <v/>
      </c>
      <c r="AL166" s="42">
        <f>IF(AI166=0,0,IF(AK166="",1,IF(IFERROR(INDEX(Lists!$B$2:$B$9,MATCH(AK166,Lists!$A$2:$A$9,0)),"N")="Y",1,0)))</f>
        <v/>
      </c>
      <c r="AM166" s="42">
        <f>AL166*AJ166</f>
        <v/>
      </c>
      <c r="AN166" s="42">
        <f>IF(AI166=0,0,IF(IFERROR(INDEX(Lists!$C$2:$C$9,MATCH(AK166,Lists!$A$2:$A$9,0)),"N")="Y",1,0))</f>
        <v/>
      </c>
      <c r="AO166" s="42">
        <f>AN166*AJ166</f>
        <v/>
      </c>
      <c r="AP166" s="42">
        <f>IFERROR(VALUE(IFERROR(TRIM(INDEX($A166:$Z166,MATCH(Lists!$J$9,$A$1:$Z$1,0))&amp;""),"")),0)</f>
        <v/>
      </c>
      <c r="AQ166" s="42">
        <f>IFERROR(VALUE(IFERROR(TRIM(INDEX($A166:$Z166,MATCH(Lists!$J$11,$A$1:$Z$1,0))&amp;""),"")),0)</f>
        <v/>
      </c>
      <c r="AR166" s="42">
        <f>IF(IFERROR(INDEX(Lists!$C$2:$C$9,MATCH(AK166,Lists!$A$2:$A$9,0)),"N")="Y",AP166-AQ166,0)</f>
        <v/>
      </c>
      <c r="AS166" s="42">
        <f>UPPER(IFERROR(TRIM(INDEX($A166:$Z166,MATCH(Lists!$J$10,$A$1:$Z$1,0))&amp;""),""))</f>
        <v/>
      </c>
      <c r="AT166" s="42">
        <f>IF(LEN(AS166)&gt;0,ROW(),"")</f>
        <v/>
      </c>
      <c r="AU166" s="42">
        <f>IFERROR(TRIM(INDEX($A166:$Z166,MATCH(Lists!$J$6,$A$1:$Z$1,0))&amp;""),"")</f>
        <v/>
      </c>
      <c r="AV166" s="42">
        <f>IFERROR(TRIM(INDEX($A166:$Z166,MATCH(Lists!$J$7,$A$1:$Z$1,0))&amp;""),"")</f>
        <v/>
      </c>
      <c r="AW166" s="42">
        <f>IF(AND(AL166=1,UPPER(TRIM(AC166))="Y"),1,0)</f>
        <v/>
      </c>
      <c r="AX166" s="42">
        <f>IF(AL166=1,AF166,"")</f>
        <v/>
      </c>
      <c r="AY166" s="42">
        <f>IF(AX166="","",SUMPRODUCT(($AX$2:$AX$501&lt;&gt;"")*($AX$2:$AX$501&lt;AX166))+SUMPRODUCT(($AX$2:AX166=AX166)*1))</f>
        <v/>
      </c>
    </row>
    <row r="167">
      <c r="AA167" s="41" t="n"/>
      <c r="AB167" s="21" t="n"/>
      <c r="AC167" s="21" t="n"/>
      <c r="AD167" s="21" t="n"/>
      <c r="AE167" s="41" t="n"/>
      <c r="AF167" s="42">
        <f>IFERROR(TRIM(INDEX($A167:$Z167,MATCH(Lists!$J$2,$A$1:$Z$1,0))&amp;""),"")</f>
        <v/>
      </c>
      <c r="AG167" s="42">
        <f>IFERROR(TRIM(INDEX($A167:$Z167,MATCH(Lists!$J$3,$A$1:$Z$1,0))&amp;""),"")</f>
        <v/>
      </c>
      <c r="AH167" s="42">
        <f>IFERROR(TRIM(INDEX($A167:$Z167,MATCH(Lists!$J$4,$A$1:$Z$1,0))&amp;""),"")</f>
        <v/>
      </c>
      <c r="AI167" s="42">
        <f>IF(AND(AF167&lt;&gt;"",UPPER(TRIM(AB167))&lt;&gt;"Y"),1,0)</f>
        <v/>
      </c>
      <c r="AJ167" s="42">
        <f>IF(AI167=1,IFERROR(VALUE(IFERROR(TRIM(INDEX($A167:$Z167,MATCH(Lists!$J$5,$A$1:$Z$1,0))&amp;""),"")),0),0)</f>
        <v/>
      </c>
      <c r="AK167" s="42">
        <f>IFERROR(TRIM(INDEX($A167:$Z167,MATCH(Lists!$J$8,$A$1:$Z$1,0))&amp;""),"")</f>
        <v/>
      </c>
      <c r="AL167" s="42">
        <f>IF(AI167=0,0,IF(AK167="",1,IF(IFERROR(INDEX(Lists!$B$2:$B$9,MATCH(AK167,Lists!$A$2:$A$9,0)),"N")="Y",1,0)))</f>
        <v/>
      </c>
      <c r="AM167" s="42">
        <f>AL167*AJ167</f>
        <v/>
      </c>
      <c r="AN167" s="42">
        <f>IF(AI167=0,0,IF(IFERROR(INDEX(Lists!$C$2:$C$9,MATCH(AK167,Lists!$A$2:$A$9,0)),"N")="Y",1,0))</f>
        <v/>
      </c>
      <c r="AO167" s="42">
        <f>AN167*AJ167</f>
        <v/>
      </c>
      <c r="AP167" s="42">
        <f>IFERROR(VALUE(IFERROR(TRIM(INDEX($A167:$Z167,MATCH(Lists!$J$9,$A$1:$Z$1,0))&amp;""),"")),0)</f>
        <v/>
      </c>
      <c r="AQ167" s="42">
        <f>IFERROR(VALUE(IFERROR(TRIM(INDEX($A167:$Z167,MATCH(Lists!$J$11,$A$1:$Z$1,0))&amp;""),"")),0)</f>
        <v/>
      </c>
      <c r="AR167" s="42">
        <f>IF(IFERROR(INDEX(Lists!$C$2:$C$9,MATCH(AK167,Lists!$A$2:$A$9,0)),"N")="Y",AP167-AQ167,0)</f>
        <v/>
      </c>
      <c r="AS167" s="42">
        <f>UPPER(IFERROR(TRIM(INDEX($A167:$Z167,MATCH(Lists!$J$10,$A$1:$Z$1,0))&amp;""),""))</f>
        <v/>
      </c>
      <c r="AT167" s="42">
        <f>IF(LEN(AS167)&gt;0,ROW(),"")</f>
        <v/>
      </c>
      <c r="AU167" s="42">
        <f>IFERROR(TRIM(INDEX($A167:$Z167,MATCH(Lists!$J$6,$A$1:$Z$1,0))&amp;""),"")</f>
        <v/>
      </c>
      <c r="AV167" s="42">
        <f>IFERROR(TRIM(INDEX($A167:$Z167,MATCH(Lists!$J$7,$A$1:$Z$1,0))&amp;""),"")</f>
        <v/>
      </c>
      <c r="AW167" s="42">
        <f>IF(AND(AL167=1,UPPER(TRIM(AC167))="Y"),1,0)</f>
        <v/>
      </c>
      <c r="AX167" s="42">
        <f>IF(AL167=1,AF167,"")</f>
        <v/>
      </c>
      <c r="AY167" s="42">
        <f>IF(AX167="","",SUMPRODUCT(($AX$2:$AX$501&lt;&gt;"")*($AX$2:$AX$501&lt;AX167))+SUMPRODUCT(($AX$2:AX167=AX167)*1))</f>
        <v/>
      </c>
    </row>
    <row r="168">
      <c r="AA168" s="41" t="n"/>
      <c r="AB168" s="21" t="n"/>
      <c r="AC168" s="21" t="n"/>
      <c r="AD168" s="21" t="n"/>
      <c r="AE168" s="41" t="n"/>
      <c r="AF168" s="42">
        <f>IFERROR(TRIM(INDEX($A168:$Z168,MATCH(Lists!$J$2,$A$1:$Z$1,0))&amp;""),"")</f>
        <v/>
      </c>
      <c r="AG168" s="42">
        <f>IFERROR(TRIM(INDEX($A168:$Z168,MATCH(Lists!$J$3,$A$1:$Z$1,0))&amp;""),"")</f>
        <v/>
      </c>
      <c r="AH168" s="42">
        <f>IFERROR(TRIM(INDEX($A168:$Z168,MATCH(Lists!$J$4,$A$1:$Z$1,0))&amp;""),"")</f>
        <v/>
      </c>
      <c r="AI168" s="42">
        <f>IF(AND(AF168&lt;&gt;"",UPPER(TRIM(AB168))&lt;&gt;"Y"),1,0)</f>
        <v/>
      </c>
      <c r="AJ168" s="42">
        <f>IF(AI168=1,IFERROR(VALUE(IFERROR(TRIM(INDEX($A168:$Z168,MATCH(Lists!$J$5,$A$1:$Z$1,0))&amp;""),"")),0),0)</f>
        <v/>
      </c>
      <c r="AK168" s="42">
        <f>IFERROR(TRIM(INDEX($A168:$Z168,MATCH(Lists!$J$8,$A$1:$Z$1,0))&amp;""),"")</f>
        <v/>
      </c>
      <c r="AL168" s="42">
        <f>IF(AI168=0,0,IF(AK168="",1,IF(IFERROR(INDEX(Lists!$B$2:$B$9,MATCH(AK168,Lists!$A$2:$A$9,0)),"N")="Y",1,0)))</f>
        <v/>
      </c>
      <c r="AM168" s="42">
        <f>AL168*AJ168</f>
        <v/>
      </c>
      <c r="AN168" s="42">
        <f>IF(AI168=0,0,IF(IFERROR(INDEX(Lists!$C$2:$C$9,MATCH(AK168,Lists!$A$2:$A$9,0)),"N")="Y",1,0))</f>
        <v/>
      </c>
      <c r="AO168" s="42">
        <f>AN168*AJ168</f>
        <v/>
      </c>
      <c r="AP168" s="42">
        <f>IFERROR(VALUE(IFERROR(TRIM(INDEX($A168:$Z168,MATCH(Lists!$J$9,$A$1:$Z$1,0))&amp;""),"")),0)</f>
        <v/>
      </c>
      <c r="AQ168" s="42">
        <f>IFERROR(VALUE(IFERROR(TRIM(INDEX($A168:$Z168,MATCH(Lists!$J$11,$A$1:$Z$1,0))&amp;""),"")),0)</f>
        <v/>
      </c>
      <c r="AR168" s="42">
        <f>IF(IFERROR(INDEX(Lists!$C$2:$C$9,MATCH(AK168,Lists!$A$2:$A$9,0)),"N")="Y",AP168-AQ168,0)</f>
        <v/>
      </c>
      <c r="AS168" s="42">
        <f>UPPER(IFERROR(TRIM(INDEX($A168:$Z168,MATCH(Lists!$J$10,$A$1:$Z$1,0))&amp;""),""))</f>
        <v/>
      </c>
      <c r="AT168" s="42">
        <f>IF(LEN(AS168)&gt;0,ROW(),"")</f>
        <v/>
      </c>
      <c r="AU168" s="42">
        <f>IFERROR(TRIM(INDEX($A168:$Z168,MATCH(Lists!$J$6,$A$1:$Z$1,0))&amp;""),"")</f>
        <v/>
      </c>
      <c r="AV168" s="42">
        <f>IFERROR(TRIM(INDEX($A168:$Z168,MATCH(Lists!$J$7,$A$1:$Z$1,0))&amp;""),"")</f>
        <v/>
      </c>
      <c r="AW168" s="42">
        <f>IF(AND(AL168=1,UPPER(TRIM(AC168))="Y"),1,0)</f>
        <v/>
      </c>
      <c r="AX168" s="42">
        <f>IF(AL168=1,AF168,"")</f>
        <v/>
      </c>
      <c r="AY168" s="42">
        <f>IF(AX168="","",SUMPRODUCT(($AX$2:$AX$501&lt;&gt;"")*($AX$2:$AX$501&lt;AX168))+SUMPRODUCT(($AX$2:AX168=AX168)*1))</f>
        <v/>
      </c>
    </row>
    <row r="169">
      <c r="AA169" s="41" t="n"/>
      <c r="AB169" s="21" t="n"/>
      <c r="AC169" s="21" t="n"/>
      <c r="AD169" s="21" t="n"/>
      <c r="AE169" s="41" t="n"/>
      <c r="AF169" s="42">
        <f>IFERROR(TRIM(INDEX($A169:$Z169,MATCH(Lists!$J$2,$A$1:$Z$1,0))&amp;""),"")</f>
        <v/>
      </c>
      <c r="AG169" s="42">
        <f>IFERROR(TRIM(INDEX($A169:$Z169,MATCH(Lists!$J$3,$A$1:$Z$1,0))&amp;""),"")</f>
        <v/>
      </c>
      <c r="AH169" s="42">
        <f>IFERROR(TRIM(INDEX($A169:$Z169,MATCH(Lists!$J$4,$A$1:$Z$1,0))&amp;""),"")</f>
        <v/>
      </c>
      <c r="AI169" s="42">
        <f>IF(AND(AF169&lt;&gt;"",UPPER(TRIM(AB169))&lt;&gt;"Y"),1,0)</f>
        <v/>
      </c>
      <c r="AJ169" s="42">
        <f>IF(AI169=1,IFERROR(VALUE(IFERROR(TRIM(INDEX($A169:$Z169,MATCH(Lists!$J$5,$A$1:$Z$1,0))&amp;""),"")),0),0)</f>
        <v/>
      </c>
      <c r="AK169" s="42">
        <f>IFERROR(TRIM(INDEX($A169:$Z169,MATCH(Lists!$J$8,$A$1:$Z$1,0))&amp;""),"")</f>
        <v/>
      </c>
      <c r="AL169" s="42">
        <f>IF(AI169=0,0,IF(AK169="",1,IF(IFERROR(INDEX(Lists!$B$2:$B$9,MATCH(AK169,Lists!$A$2:$A$9,0)),"N")="Y",1,0)))</f>
        <v/>
      </c>
      <c r="AM169" s="42">
        <f>AL169*AJ169</f>
        <v/>
      </c>
      <c r="AN169" s="42">
        <f>IF(AI169=0,0,IF(IFERROR(INDEX(Lists!$C$2:$C$9,MATCH(AK169,Lists!$A$2:$A$9,0)),"N")="Y",1,0))</f>
        <v/>
      </c>
      <c r="AO169" s="42">
        <f>AN169*AJ169</f>
        <v/>
      </c>
      <c r="AP169" s="42">
        <f>IFERROR(VALUE(IFERROR(TRIM(INDEX($A169:$Z169,MATCH(Lists!$J$9,$A$1:$Z$1,0))&amp;""),"")),0)</f>
        <v/>
      </c>
      <c r="AQ169" s="42">
        <f>IFERROR(VALUE(IFERROR(TRIM(INDEX($A169:$Z169,MATCH(Lists!$J$11,$A$1:$Z$1,0))&amp;""),"")),0)</f>
        <v/>
      </c>
      <c r="AR169" s="42">
        <f>IF(IFERROR(INDEX(Lists!$C$2:$C$9,MATCH(AK169,Lists!$A$2:$A$9,0)),"N")="Y",AP169-AQ169,0)</f>
        <v/>
      </c>
      <c r="AS169" s="42">
        <f>UPPER(IFERROR(TRIM(INDEX($A169:$Z169,MATCH(Lists!$J$10,$A$1:$Z$1,0))&amp;""),""))</f>
        <v/>
      </c>
      <c r="AT169" s="42">
        <f>IF(LEN(AS169)&gt;0,ROW(),"")</f>
        <v/>
      </c>
      <c r="AU169" s="42">
        <f>IFERROR(TRIM(INDEX($A169:$Z169,MATCH(Lists!$J$6,$A$1:$Z$1,0))&amp;""),"")</f>
        <v/>
      </c>
      <c r="AV169" s="42">
        <f>IFERROR(TRIM(INDEX($A169:$Z169,MATCH(Lists!$J$7,$A$1:$Z$1,0))&amp;""),"")</f>
        <v/>
      </c>
      <c r="AW169" s="42">
        <f>IF(AND(AL169=1,UPPER(TRIM(AC169))="Y"),1,0)</f>
        <v/>
      </c>
      <c r="AX169" s="42">
        <f>IF(AL169=1,AF169,"")</f>
        <v/>
      </c>
      <c r="AY169" s="42">
        <f>IF(AX169="","",SUMPRODUCT(($AX$2:$AX$501&lt;&gt;"")*($AX$2:$AX$501&lt;AX169))+SUMPRODUCT(($AX$2:AX169=AX169)*1))</f>
        <v/>
      </c>
    </row>
    <row r="170">
      <c r="AA170" s="41" t="n"/>
      <c r="AB170" s="21" t="n"/>
      <c r="AC170" s="21" t="n"/>
      <c r="AD170" s="21" t="n"/>
      <c r="AE170" s="41" t="n"/>
      <c r="AF170" s="42">
        <f>IFERROR(TRIM(INDEX($A170:$Z170,MATCH(Lists!$J$2,$A$1:$Z$1,0))&amp;""),"")</f>
        <v/>
      </c>
      <c r="AG170" s="42">
        <f>IFERROR(TRIM(INDEX($A170:$Z170,MATCH(Lists!$J$3,$A$1:$Z$1,0))&amp;""),"")</f>
        <v/>
      </c>
      <c r="AH170" s="42">
        <f>IFERROR(TRIM(INDEX($A170:$Z170,MATCH(Lists!$J$4,$A$1:$Z$1,0))&amp;""),"")</f>
        <v/>
      </c>
      <c r="AI170" s="42">
        <f>IF(AND(AF170&lt;&gt;"",UPPER(TRIM(AB170))&lt;&gt;"Y"),1,0)</f>
        <v/>
      </c>
      <c r="AJ170" s="42">
        <f>IF(AI170=1,IFERROR(VALUE(IFERROR(TRIM(INDEX($A170:$Z170,MATCH(Lists!$J$5,$A$1:$Z$1,0))&amp;""),"")),0),0)</f>
        <v/>
      </c>
      <c r="AK170" s="42">
        <f>IFERROR(TRIM(INDEX($A170:$Z170,MATCH(Lists!$J$8,$A$1:$Z$1,0))&amp;""),"")</f>
        <v/>
      </c>
      <c r="AL170" s="42">
        <f>IF(AI170=0,0,IF(AK170="",1,IF(IFERROR(INDEX(Lists!$B$2:$B$9,MATCH(AK170,Lists!$A$2:$A$9,0)),"N")="Y",1,0)))</f>
        <v/>
      </c>
      <c r="AM170" s="42">
        <f>AL170*AJ170</f>
        <v/>
      </c>
      <c r="AN170" s="42">
        <f>IF(AI170=0,0,IF(IFERROR(INDEX(Lists!$C$2:$C$9,MATCH(AK170,Lists!$A$2:$A$9,0)),"N")="Y",1,0))</f>
        <v/>
      </c>
      <c r="AO170" s="42">
        <f>AN170*AJ170</f>
        <v/>
      </c>
      <c r="AP170" s="42">
        <f>IFERROR(VALUE(IFERROR(TRIM(INDEX($A170:$Z170,MATCH(Lists!$J$9,$A$1:$Z$1,0))&amp;""),"")),0)</f>
        <v/>
      </c>
      <c r="AQ170" s="42">
        <f>IFERROR(VALUE(IFERROR(TRIM(INDEX($A170:$Z170,MATCH(Lists!$J$11,$A$1:$Z$1,0))&amp;""),"")),0)</f>
        <v/>
      </c>
      <c r="AR170" s="42">
        <f>IF(IFERROR(INDEX(Lists!$C$2:$C$9,MATCH(AK170,Lists!$A$2:$A$9,0)),"N")="Y",AP170-AQ170,0)</f>
        <v/>
      </c>
      <c r="AS170" s="42">
        <f>UPPER(IFERROR(TRIM(INDEX($A170:$Z170,MATCH(Lists!$J$10,$A$1:$Z$1,0))&amp;""),""))</f>
        <v/>
      </c>
      <c r="AT170" s="42">
        <f>IF(LEN(AS170)&gt;0,ROW(),"")</f>
        <v/>
      </c>
      <c r="AU170" s="42">
        <f>IFERROR(TRIM(INDEX($A170:$Z170,MATCH(Lists!$J$6,$A$1:$Z$1,0))&amp;""),"")</f>
        <v/>
      </c>
      <c r="AV170" s="42">
        <f>IFERROR(TRIM(INDEX($A170:$Z170,MATCH(Lists!$J$7,$A$1:$Z$1,0))&amp;""),"")</f>
        <v/>
      </c>
      <c r="AW170" s="42">
        <f>IF(AND(AL170=1,UPPER(TRIM(AC170))="Y"),1,0)</f>
        <v/>
      </c>
      <c r="AX170" s="42">
        <f>IF(AL170=1,AF170,"")</f>
        <v/>
      </c>
      <c r="AY170" s="42">
        <f>IF(AX170="","",SUMPRODUCT(($AX$2:$AX$501&lt;&gt;"")*($AX$2:$AX$501&lt;AX170))+SUMPRODUCT(($AX$2:AX170=AX170)*1))</f>
        <v/>
      </c>
    </row>
    <row r="171">
      <c r="AA171" s="41" t="n"/>
      <c r="AB171" s="21" t="n"/>
      <c r="AC171" s="21" t="n"/>
      <c r="AD171" s="21" t="n"/>
      <c r="AE171" s="41" t="n"/>
      <c r="AF171" s="42">
        <f>IFERROR(TRIM(INDEX($A171:$Z171,MATCH(Lists!$J$2,$A$1:$Z$1,0))&amp;""),"")</f>
        <v/>
      </c>
      <c r="AG171" s="42">
        <f>IFERROR(TRIM(INDEX($A171:$Z171,MATCH(Lists!$J$3,$A$1:$Z$1,0))&amp;""),"")</f>
        <v/>
      </c>
      <c r="AH171" s="42">
        <f>IFERROR(TRIM(INDEX($A171:$Z171,MATCH(Lists!$J$4,$A$1:$Z$1,0))&amp;""),"")</f>
        <v/>
      </c>
      <c r="AI171" s="42">
        <f>IF(AND(AF171&lt;&gt;"",UPPER(TRIM(AB171))&lt;&gt;"Y"),1,0)</f>
        <v/>
      </c>
      <c r="AJ171" s="42">
        <f>IF(AI171=1,IFERROR(VALUE(IFERROR(TRIM(INDEX($A171:$Z171,MATCH(Lists!$J$5,$A$1:$Z$1,0))&amp;""),"")),0),0)</f>
        <v/>
      </c>
      <c r="AK171" s="42">
        <f>IFERROR(TRIM(INDEX($A171:$Z171,MATCH(Lists!$J$8,$A$1:$Z$1,0))&amp;""),"")</f>
        <v/>
      </c>
      <c r="AL171" s="42">
        <f>IF(AI171=0,0,IF(AK171="",1,IF(IFERROR(INDEX(Lists!$B$2:$B$9,MATCH(AK171,Lists!$A$2:$A$9,0)),"N")="Y",1,0)))</f>
        <v/>
      </c>
      <c r="AM171" s="42">
        <f>AL171*AJ171</f>
        <v/>
      </c>
      <c r="AN171" s="42">
        <f>IF(AI171=0,0,IF(IFERROR(INDEX(Lists!$C$2:$C$9,MATCH(AK171,Lists!$A$2:$A$9,0)),"N")="Y",1,0))</f>
        <v/>
      </c>
      <c r="AO171" s="42">
        <f>AN171*AJ171</f>
        <v/>
      </c>
      <c r="AP171" s="42">
        <f>IFERROR(VALUE(IFERROR(TRIM(INDEX($A171:$Z171,MATCH(Lists!$J$9,$A$1:$Z$1,0))&amp;""),"")),0)</f>
        <v/>
      </c>
      <c r="AQ171" s="42">
        <f>IFERROR(VALUE(IFERROR(TRIM(INDEX($A171:$Z171,MATCH(Lists!$J$11,$A$1:$Z$1,0))&amp;""),"")),0)</f>
        <v/>
      </c>
      <c r="AR171" s="42">
        <f>IF(IFERROR(INDEX(Lists!$C$2:$C$9,MATCH(AK171,Lists!$A$2:$A$9,0)),"N")="Y",AP171-AQ171,0)</f>
        <v/>
      </c>
      <c r="AS171" s="42">
        <f>UPPER(IFERROR(TRIM(INDEX($A171:$Z171,MATCH(Lists!$J$10,$A$1:$Z$1,0))&amp;""),""))</f>
        <v/>
      </c>
      <c r="AT171" s="42">
        <f>IF(LEN(AS171)&gt;0,ROW(),"")</f>
        <v/>
      </c>
      <c r="AU171" s="42">
        <f>IFERROR(TRIM(INDEX($A171:$Z171,MATCH(Lists!$J$6,$A$1:$Z$1,0))&amp;""),"")</f>
        <v/>
      </c>
      <c r="AV171" s="42">
        <f>IFERROR(TRIM(INDEX($A171:$Z171,MATCH(Lists!$J$7,$A$1:$Z$1,0))&amp;""),"")</f>
        <v/>
      </c>
      <c r="AW171" s="42">
        <f>IF(AND(AL171=1,UPPER(TRIM(AC171))="Y"),1,0)</f>
        <v/>
      </c>
      <c r="AX171" s="42">
        <f>IF(AL171=1,AF171,"")</f>
        <v/>
      </c>
      <c r="AY171" s="42">
        <f>IF(AX171="","",SUMPRODUCT(($AX$2:$AX$501&lt;&gt;"")*($AX$2:$AX$501&lt;AX171))+SUMPRODUCT(($AX$2:AX171=AX171)*1))</f>
        <v/>
      </c>
    </row>
    <row r="172">
      <c r="AA172" s="41" t="n"/>
      <c r="AB172" s="21" t="n"/>
      <c r="AC172" s="21" t="n"/>
      <c r="AD172" s="21" t="n"/>
      <c r="AE172" s="41" t="n"/>
      <c r="AF172" s="42">
        <f>IFERROR(TRIM(INDEX($A172:$Z172,MATCH(Lists!$J$2,$A$1:$Z$1,0))&amp;""),"")</f>
        <v/>
      </c>
      <c r="AG172" s="42">
        <f>IFERROR(TRIM(INDEX($A172:$Z172,MATCH(Lists!$J$3,$A$1:$Z$1,0))&amp;""),"")</f>
        <v/>
      </c>
      <c r="AH172" s="42">
        <f>IFERROR(TRIM(INDEX($A172:$Z172,MATCH(Lists!$J$4,$A$1:$Z$1,0))&amp;""),"")</f>
        <v/>
      </c>
      <c r="AI172" s="42">
        <f>IF(AND(AF172&lt;&gt;"",UPPER(TRIM(AB172))&lt;&gt;"Y"),1,0)</f>
        <v/>
      </c>
      <c r="AJ172" s="42">
        <f>IF(AI172=1,IFERROR(VALUE(IFERROR(TRIM(INDEX($A172:$Z172,MATCH(Lists!$J$5,$A$1:$Z$1,0))&amp;""),"")),0),0)</f>
        <v/>
      </c>
      <c r="AK172" s="42">
        <f>IFERROR(TRIM(INDEX($A172:$Z172,MATCH(Lists!$J$8,$A$1:$Z$1,0))&amp;""),"")</f>
        <v/>
      </c>
      <c r="AL172" s="42">
        <f>IF(AI172=0,0,IF(AK172="",1,IF(IFERROR(INDEX(Lists!$B$2:$B$9,MATCH(AK172,Lists!$A$2:$A$9,0)),"N")="Y",1,0)))</f>
        <v/>
      </c>
      <c r="AM172" s="42">
        <f>AL172*AJ172</f>
        <v/>
      </c>
      <c r="AN172" s="42">
        <f>IF(AI172=0,0,IF(IFERROR(INDEX(Lists!$C$2:$C$9,MATCH(AK172,Lists!$A$2:$A$9,0)),"N")="Y",1,0))</f>
        <v/>
      </c>
      <c r="AO172" s="42">
        <f>AN172*AJ172</f>
        <v/>
      </c>
      <c r="AP172" s="42">
        <f>IFERROR(VALUE(IFERROR(TRIM(INDEX($A172:$Z172,MATCH(Lists!$J$9,$A$1:$Z$1,0))&amp;""),"")),0)</f>
        <v/>
      </c>
      <c r="AQ172" s="42">
        <f>IFERROR(VALUE(IFERROR(TRIM(INDEX($A172:$Z172,MATCH(Lists!$J$11,$A$1:$Z$1,0))&amp;""),"")),0)</f>
        <v/>
      </c>
      <c r="AR172" s="42">
        <f>IF(IFERROR(INDEX(Lists!$C$2:$C$9,MATCH(AK172,Lists!$A$2:$A$9,0)),"N")="Y",AP172-AQ172,0)</f>
        <v/>
      </c>
      <c r="AS172" s="42">
        <f>UPPER(IFERROR(TRIM(INDEX($A172:$Z172,MATCH(Lists!$J$10,$A$1:$Z$1,0))&amp;""),""))</f>
        <v/>
      </c>
      <c r="AT172" s="42">
        <f>IF(LEN(AS172)&gt;0,ROW(),"")</f>
        <v/>
      </c>
      <c r="AU172" s="42">
        <f>IFERROR(TRIM(INDEX($A172:$Z172,MATCH(Lists!$J$6,$A$1:$Z$1,0))&amp;""),"")</f>
        <v/>
      </c>
      <c r="AV172" s="42">
        <f>IFERROR(TRIM(INDEX($A172:$Z172,MATCH(Lists!$J$7,$A$1:$Z$1,0))&amp;""),"")</f>
        <v/>
      </c>
      <c r="AW172" s="42">
        <f>IF(AND(AL172=1,UPPER(TRIM(AC172))="Y"),1,0)</f>
        <v/>
      </c>
      <c r="AX172" s="42">
        <f>IF(AL172=1,AF172,"")</f>
        <v/>
      </c>
      <c r="AY172" s="42">
        <f>IF(AX172="","",SUMPRODUCT(($AX$2:$AX$501&lt;&gt;"")*($AX$2:$AX$501&lt;AX172))+SUMPRODUCT(($AX$2:AX172=AX172)*1))</f>
        <v/>
      </c>
    </row>
    <row r="173">
      <c r="AA173" s="41" t="n"/>
      <c r="AB173" s="21" t="n"/>
      <c r="AC173" s="21" t="n"/>
      <c r="AD173" s="21" t="n"/>
      <c r="AE173" s="41" t="n"/>
      <c r="AF173" s="42">
        <f>IFERROR(TRIM(INDEX($A173:$Z173,MATCH(Lists!$J$2,$A$1:$Z$1,0))&amp;""),"")</f>
        <v/>
      </c>
      <c r="AG173" s="42">
        <f>IFERROR(TRIM(INDEX($A173:$Z173,MATCH(Lists!$J$3,$A$1:$Z$1,0))&amp;""),"")</f>
        <v/>
      </c>
      <c r="AH173" s="42">
        <f>IFERROR(TRIM(INDEX($A173:$Z173,MATCH(Lists!$J$4,$A$1:$Z$1,0))&amp;""),"")</f>
        <v/>
      </c>
      <c r="AI173" s="42">
        <f>IF(AND(AF173&lt;&gt;"",UPPER(TRIM(AB173))&lt;&gt;"Y"),1,0)</f>
        <v/>
      </c>
      <c r="AJ173" s="42">
        <f>IF(AI173=1,IFERROR(VALUE(IFERROR(TRIM(INDEX($A173:$Z173,MATCH(Lists!$J$5,$A$1:$Z$1,0))&amp;""),"")),0),0)</f>
        <v/>
      </c>
      <c r="AK173" s="42">
        <f>IFERROR(TRIM(INDEX($A173:$Z173,MATCH(Lists!$J$8,$A$1:$Z$1,0))&amp;""),"")</f>
        <v/>
      </c>
      <c r="AL173" s="42">
        <f>IF(AI173=0,0,IF(AK173="",1,IF(IFERROR(INDEX(Lists!$B$2:$B$9,MATCH(AK173,Lists!$A$2:$A$9,0)),"N")="Y",1,0)))</f>
        <v/>
      </c>
      <c r="AM173" s="42">
        <f>AL173*AJ173</f>
        <v/>
      </c>
      <c r="AN173" s="42">
        <f>IF(AI173=0,0,IF(IFERROR(INDEX(Lists!$C$2:$C$9,MATCH(AK173,Lists!$A$2:$A$9,0)),"N")="Y",1,0))</f>
        <v/>
      </c>
      <c r="AO173" s="42">
        <f>AN173*AJ173</f>
        <v/>
      </c>
      <c r="AP173" s="42">
        <f>IFERROR(VALUE(IFERROR(TRIM(INDEX($A173:$Z173,MATCH(Lists!$J$9,$A$1:$Z$1,0))&amp;""),"")),0)</f>
        <v/>
      </c>
      <c r="AQ173" s="42">
        <f>IFERROR(VALUE(IFERROR(TRIM(INDEX($A173:$Z173,MATCH(Lists!$J$11,$A$1:$Z$1,0))&amp;""),"")),0)</f>
        <v/>
      </c>
      <c r="AR173" s="42">
        <f>IF(IFERROR(INDEX(Lists!$C$2:$C$9,MATCH(AK173,Lists!$A$2:$A$9,0)),"N")="Y",AP173-AQ173,0)</f>
        <v/>
      </c>
      <c r="AS173" s="42">
        <f>UPPER(IFERROR(TRIM(INDEX($A173:$Z173,MATCH(Lists!$J$10,$A$1:$Z$1,0))&amp;""),""))</f>
        <v/>
      </c>
      <c r="AT173" s="42">
        <f>IF(LEN(AS173)&gt;0,ROW(),"")</f>
        <v/>
      </c>
      <c r="AU173" s="42">
        <f>IFERROR(TRIM(INDEX($A173:$Z173,MATCH(Lists!$J$6,$A$1:$Z$1,0))&amp;""),"")</f>
        <v/>
      </c>
      <c r="AV173" s="42">
        <f>IFERROR(TRIM(INDEX($A173:$Z173,MATCH(Lists!$J$7,$A$1:$Z$1,0))&amp;""),"")</f>
        <v/>
      </c>
      <c r="AW173" s="42">
        <f>IF(AND(AL173=1,UPPER(TRIM(AC173))="Y"),1,0)</f>
        <v/>
      </c>
      <c r="AX173" s="42">
        <f>IF(AL173=1,AF173,"")</f>
        <v/>
      </c>
      <c r="AY173" s="42">
        <f>IF(AX173="","",SUMPRODUCT(($AX$2:$AX$501&lt;&gt;"")*($AX$2:$AX$501&lt;AX173))+SUMPRODUCT(($AX$2:AX173=AX173)*1))</f>
        <v/>
      </c>
    </row>
    <row r="174">
      <c r="AA174" s="41" t="n"/>
      <c r="AB174" s="21" t="n"/>
      <c r="AC174" s="21" t="n"/>
      <c r="AD174" s="21" t="n"/>
      <c r="AE174" s="41" t="n"/>
      <c r="AF174" s="42">
        <f>IFERROR(TRIM(INDEX($A174:$Z174,MATCH(Lists!$J$2,$A$1:$Z$1,0))&amp;""),"")</f>
        <v/>
      </c>
      <c r="AG174" s="42">
        <f>IFERROR(TRIM(INDEX($A174:$Z174,MATCH(Lists!$J$3,$A$1:$Z$1,0))&amp;""),"")</f>
        <v/>
      </c>
      <c r="AH174" s="42">
        <f>IFERROR(TRIM(INDEX($A174:$Z174,MATCH(Lists!$J$4,$A$1:$Z$1,0))&amp;""),"")</f>
        <v/>
      </c>
      <c r="AI174" s="42">
        <f>IF(AND(AF174&lt;&gt;"",UPPER(TRIM(AB174))&lt;&gt;"Y"),1,0)</f>
        <v/>
      </c>
      <c r="AJ174" s="42">
        <f>IF(AI174=1,IFERROR(VALUE(IFERROR(TRIM(INDEX($A174:$Z174,MATCH(Lists!$J$5,$A$1:$Z$1,0))&amp;""),"")),0),0)</f>
        <v/>
      </c>
      <c r="AK174" s="42">
        <f>IFERROR(TRIM(INDEX($A174:$Z174,MATCH(Lists!$J$8,$A$1:$Z$1,0))&amp;""),"")</f>
        <v/>
      </c>
      <c r="AL174" s="42">
        <f>IF(AI174=0,0,IF(AK174="",1,IF(IFERROR(INDEX(Lists!$B$2:$B$9,MATCH(AK174,Lists!$A$2:$A$9,0)),"N")="Y",1,0)))</f>
        <v/>
      </c>
      <c r="AM174" s="42">
        <f>AL174*AJ174</f>
        <v/>
      </c>
      <c r="AN174" s="42">
        <f>IF(AI174=0,0,IF(IFERROR(INDEX(Lists!$C$2:$C$9,MATCH(AK174,Lists!$A$2:$A$9,0)),"N")="Y",1,0))</f>
        <v/>
      </c>
      <c r="AO174" s="42">
        <f>AN174*AJ174</f>
        <v/>
      </c>
      <c r="AP174" s="42">
        <f>IFERROR(VALUE(IFERROR(TRIM(INDEX($A174:$Z174,MATCH(Lists!$J$9,$A$1:$Z$1,0))&amp;""),"")),0)</f>
        <v/>
      </c>
      <c r="AQ174" s="42">
        <f>IFERROR(VALUE(IFERROR(TRIM(INDEX($A174:$Z174,MATCH(Lists!$J$11,$A$1:$Z$1,0))&amp;""),"")),0)</f>
        <v/>
      </c>
      <c r="AR174" s="42">
        <f>IF(IFERROR(INDEX(Lists!$C$2:$C$9,MATCH(AK174,Lists!$A$2:$A$9,0)),"N")="Y",AP174-AQ174,0)</f>
        <v/>
      </c>
      <c r="AS174" s="42">
        <f>UPPER(IFERROR(TRIM(INDEX($A174:$Z174,MATCH(Lists!$J$10,$A$1:$Z$1,0))&amp;""),""))</f>
        <v/>
      </c>
      <c r="AT174" s="42">
        <f>IF(LEN(AS174)&gt;0,ROW(),"")</f>
        <v/>
      </c>
      <c r="AU174" s="42">
        <f>IFERROR(TRIM(INDEX($A174:$Z174,MATCH(Lists!$J$6,$A$1:$Z$1,0))&amp;""),"")</f>
        <v/>
      </c>
      <c r="AV174" s="42">
        <f>IFERROR(TRIM(INDEX($A174:$Z174,MATCH(Lists!$J$7,$A$1:$Z$1,0))&amp;""),"")</f>
        <v/>
      </c>
      <c r="AW174" s="42">
        <f>IF(AND(AL174=1,UPPER(TRIM(AC174))="Y"),1,0)</f>
        <v/>
      </c>
      <c r="AX174" s="42">
        <f>IF(AL174=1,AF174,"")</f>
        <v/>
      </c>
      <c r="AY174" s="42">
        <f>IF(AX174="","",SUMPRODUCT(($AX$2:$AX$501&lt;&gt;"")*($AX$2:$AX$501&lt;AX174))+SUMPRODUCT(($AX$2:AX174=AX174)*1))</f>
        <v/>
      </c>
    </row>
    <row r="175">
      <c r="AA175" s="41" t="n"/>
      <c r="AB175" s="21" t="n"/>
      <c r="AC175" s="21" t="n"/>
      <c r="AD175" s="21" t="n"/>
      <c r="AE175" s="41" t="n"/>
      <c r="AF175" s="42">
        <f>IFERROR(TRIM(INDEX($A175:$Z175,MATCH(Lists!$J$2,$A$1:$Z$1,0))&amp;""),"")</f>
        <v/>
      </c>
      <c r="AG175" s="42">
        <f>IFERROR(TRIM(INDEX($A175:$Z175,MATCH(Lists!$J$3,$A$1:$Z$1,0))&amp;""),"")</f>
        <v/>
      </c>
      <c r="AH175" s="42">
        <f>IFERROR(TRIM(INDEX($A175:$Z175,MATCH(Lists!$J$4,$A$1:$Z$1,0))&amp;""),"")</f>
        <v/>
      </c>
      <c r="AI175" s="42">
        <f>IF(AND(AF175&lt;&gt;"",UPPER(TRIM(AB175))&lt;&gt;"Y"),1,0)</f>
        <v/>
      </c>
      <c r="AJ175" s="42">
        <f>IF(AI175=1,IFERROR(VALUE(IFERROR(TRIM(INDEX($A175:$Z175,MATCH(Lists!$J$5,$A$1:$Z$1,0))&amp;""),"")),0),0)</f>
        <v/>
      </c>
      <c r="AK175" s="42">
        <f>IFERROR(TRIM(INDEX($A175:$Z175,MATCH(Lists!$J$8,$A$1:$Z$1,0))&amp;""),"")</f>
        <v/>
      </c>
      <c r="AL175" s="42">
        <f>IF(AI175=0,0,IF(AK175="",1,IF(IFERROR(INDEX(Lists!$B$2:$B$9,MATCH(AK175,Lists!$A$2:$A$9,0)),"N")="Y",1,0)))</f>
        <v/>
      </c>
      <c r="AM175" s="42">
        <f>AL175*AJ175</f>
        <v/>
      </c>
      <c r="AN175" s="42">
        <f>IF(AI175=0,0,IF(IFERROR(INDEX(Lists!$C$2:$C$9,MATCH(AK175,Lists!$A$2:$A$9,0)),"N")="Y",1,0))</f>
        <v/>
      </c>
      <c r="AO175" s="42">
        <f>AN175*AJ175</f>
        <v/>
      </c>
      <c r="AP175" s="42">
        <f>IFERROR(VALUE(IFERROR(TRIM(INDEX($A175:$Z175,MATCH(Lists!$J$9,$A$1:$Z$1,0))&amp;""),"")),0)</f>
        <v/>
      </c>
      <c r="AQ175" s="42">
        <f>IFERROR(VALUE(IFERROR(TRIM(INDEX($A175:$Z175,MATCH(Lists!$J$11,$A$1:$Z$1,0))&amp;""),"")),0)</f>
        <v/>
      </c>
      <c r="AR175" s="42">
        <f>IF(IFERROR(INDEX(Lists!$C$2:$C$9,MATCH(AK175,Lists!$A$2:$A$9,0)),"N")="Y",AP175-AQ175,0)</f>
        <v/>
      </c>
      <c r="AS175" s="42">
        <f>UPPER(IFERROR(TRIM(INDEX($A175:$Z175,MATCH(Lists!$J$10,$A$1:$Z$1,0))&amp;""),""))</f>
        <v/>
      </c>
      <c r="AT175" s="42">
        <f>IF(LEN(AS175)&gt;0,ROW(),"")</f>
        <v/>
      </c>
      <c r="AU175" s="42">
        <f>IFERROR(TRIM(INDEX($A175:$Z175,MATCH(Lists!$J$6,$A$1:$Z$1,0))&amp;""),"")</f>
        <v/>
      </c>
      <c r="AV175" s="42">
        <f>IFERROR(TRIM(INDEX($A175:$Z175,MATCH(Lists!$J$7,$A$1:$Z$1,0))&amp;""),"")</f>
        <v/>
      </c>
      <c r="AW175" s="42">
        <f>IF(AND(AL175=1,UPPER(TRIM(AC175))="Y"),1,0)</f>
        <v/>
      </c>
      <c r="AX175" s="42">
        <f>IF(AL175=1,AF175,"")</f>
        <v/>
      </c>
      <c r="AY175" s="42">
        <f>IF(AX175="","",SUMPRODUCT(($AX$2:$AX$501&lt;&gt;"")*($AX$2:$AX$501&lt;AX175))+SUMPRODUCT(($AX$2:AX175=AX175)*1))</f>
        <v/>
      </c>
    </row>
    <row r="176">
      <c r="AA176" s="41" t="n"/>
      <c r="AB176" s="21" t="n"/>
      <c r="AC176" s="21" t="n"/>
      <c r="AD176" s="21" t="n"/>
      <c r="AE176" s="41" t="n"/>
      <c r="AF176" s="42">
        <f>IFERROR(TRIM(INDEX($A176:$Z176,MATCH(Lists!$J$2,$A$1:$Z$1,0))&amp;""),"")</f>
        <v/>
      </c>
      <c r="AG176" s="42">
        <f>IFERROR(TRIM(INDEX($A176:$Z176,MATCH(Lists!$J$3,$A$1:$Z$1,0))&amp;""),"")</f>
        <v/>
      </c>
      <c r="AH176" s="42">
        <f>IFERROR(TRIM(INDEX($A176:$Z176,MATCH(Lists!$J$4,$A$1:$Z$1,0))&amp;""),"")</f>
        <v/>
      </c>
      <c r="AI176" s="42">
        <f>IF(AND(AF176&lt;&gt;"",UPPER(TRIM(AB176))&lt;&gt;"Y"),1,0)</f>
        <v/>
      </c>
      <c r="AJ176" s="42">
        <f>IF(AI176=1,IFERROR(VALUE(IFERROR(TRIM(INDEX($A176:$Z176,MATCH(Lists!$J$5,$A$1:$Z$1,0))&amp;""),"")),0),0)</f>
        <v/>
      </c>
      <c r="AK176" s="42">
        <f>IFERROR(TRIM(INDEX($A176:$Z176,MATCH(Lists!$J$8,$A$1:$Z$1,0))&amp;""),"")</f>
        <v/>
      </c>
      <c r="AL176" s="42">
        <f>IF(AI176=0,0,IF(AK176="",1,IF(IFERROR(INDEX(Lists!$B$2:$B$9,MATCH(AK176,Lists!$A$2:$A$9,0)),"N")="Y",1,0)))</f>
        <v/>
      </c>
      <c r="AM176" s="42">
        <f>AL176*AJ176</f>
        <v/>
      </c>
      <c r="AN176" s="42">
        <f>IF(AI176=0,0,IF(IFERROR(INDEX(Lists!$C$2:$C$9,MATCH(AK176,Lists!$A$2:$A$9,0)),"N")="Y",1,0))</f>
        <v/>
      </c>
      <c r="AO176" s="42">
        <f>AN176*AJ176</f>
        <v/>
      </c>
      <c r="AP176" s="42">
        <f>IFERROR(VALUE(IFERROR(TRIM(INDEX($A176:$Z176,MATCH(Lists!$J$9,$A$1:$Z$1,0))&amp;""),"")),0)</f>
        <v/>
      </c>
      <c r="AQ176" s="42">
        <f>IFERROR(VALUE(IFERROR(TRIM(INDEX($A176:$Z176,MATCH(Lists!$J$11,$A$1:$Z$1,0))&amp;""),"")),0)</f>
        <v/>
      </c>
      <c r="AR176" s="42">
        <f>IF(IFERROR(INDEX(Lists!$C$2:$C$9,MATCH(AK176,Lists!$A$2:$A$9,0)),"N")="Y",AP176-AQ176,0)</f>
        <v/>
      </c>
      <c r="AS176" s="42">
        <f>UPPER(IFERROR(TRIM(INDEX($A176:$Z176,MATCH(Lists!$J$10,$A$1:$Z$1,0))&amp;""),""))</f>
        <v/>
      </c>
      <c r="AT176" s="42">
        <f>IF(LEN(AS176)&gt;0,ROW(),"")</f>
        <v/>
      </c>
      <c r="AU176" s="42">
        <f>IFERROR(TRIM(INDEX($A176:$Z176,MATCH(Lists!$J$6,$A$1:$Z$1,0))&amp;""),"")</f>
        <v/>
      </c>
      <c r="AV176" s="42">
        <f>IFERROR(TRIM(INDEX($A176:$Z176,MATCH(Lists!$J$7,$A$1:$Z$1,0))&amp;""),"")</f>
        <v/>
      </c>
      <c r="AW176" s="42">
        <f>IF(AND(AL176=1,UPPER(TRIM(AC176))="Y"),1,0)</f>
        <v/>
      </c>
      <c r="AX176" s="42">
        <f>IF(AL176=1,AF176,"")</f>
        <v/>
      </c>
      <c r="AY176" s="42">
        <f>IF(AX176="","",SUMPRODUCT(($AX$2:$AX$501&lt;&gt;"")*($AX$2:$AX$501&lt;AX176))+SUMPRODUCT(($AX$2:AX176=AX176)*1))</f>
        <v/>
      </c>
    </row>
    <row r="177">
      <c r="AA177" s="41" t="n"/>
      <c r="AB177" s="21" t="n"/>
      <c r="AC177" s="21" t="n"/>
      <c r="AD177" s="21" t="n"/>
      <c r="AE177" s="41" t="n"/>
      <c r="AF177" s="42">
        <f>IFERROR(TRIM(INDEX($A177:$Z177,MATCH(Lists!$J$2,$A$1:$Z$1,0))&amp;""),"")</f>
        <v/>
      </c>
      <c r="AG177" s="42">
        <f>IFERROR(TRIM(INDEX($A177:$Z177,MATCH(Lists!$J$3,$A$1:$Z$1,0))&amp;""),"")</f>
        <v/>
      </c>
      <c r="AH177" s="42">
        <f>IFERROR(TRIM(INDEX($A177:$Z177,MATCH(Lists!$J$4,$A$1:$Z$1,0))&amp;""),"")</f>
        <v/>
      </c>
      <c r="AI177" s="42">
        <f>IF(AND(AF177&lt;&gt;"",UPPER(TRIM(AB177))&lt;&gt;"Y"),1,0)</f>
        <v/>
      </c>
      <c r="AJ177" s="42">
        <f>IF(AI177=1,IFERROR(VALUE(IFERROR(TRIM(INDEX($A177:$Z177,MATCH(Lists!$J$5,$A$1:$Z$1,0))&amp;""),"")),0),0)</f>
        <v/>
      </c>
      <c r="AK177" s="42">
        <f>IFERROR(TRIM(INDEX($A177:$Z177,MATCH(Lists!$J$8,$A$1:$Z$1,0))&amp;""),"")</f>
        <v/>
      </c>
      <c r="AL177" s="42">
        <f>IF(AI177=0,0,IF(AK177="",1,IF(IFERROR(INDEX(Lists!$B$2:$B$9,MATCH(AK177,Lists!$A$2:$A$9,0)),"N")="Y",1,0)))</f>
        <v/>
      </c>
      <c r="AM177" s="42">
        <f>AL177*AJ177</f>
        <v/>
      </c>
      <c r="AN177" s="42">
        <f>IF(AI177=0,0,IF(IFERROR(INDEX(Lists!$C$2:$C$9,MATCH(AK177,Lists!$A$2:$A$9,0)),"N")="Y",1,0))</f>
        <v/>
      </c>
      <c r="AO177" s="42">
        <f>AN177*AJ177</f>
        <v/>
      </c>
      <c r="AP177" s="42">
        <f>IFERROR(VALUE(IFERROR(TRIM(INDEX($A177:$Z177,MATCH(Lists!$J$9,$A$1:$Z$1,0))&amp;""),"")),0)</f>
        <v/>
      </c>
      <c r="AQ177" s="42">
        <f>IFERROR(VALUE(IFERROR(TRIM(INDEX($A177:$Z177,MATCH(Lists!$J$11,$A$1:$Z$1,0))&amp;""),"")),0)</f>
        <v/>
      </c>
      <c r="AR177" s="42">
        <f>IF(IFERROR(INDEX(Lists!$C$2:$C$9,MATCH(AK177,Lists!$A$2:$A$9,0)),"N")="Y",AP177-AQ177,0)</f>
        <v/>
      </c>
      <c r="AS177" s="42">
        <f>UPPER(IFERROR(TRIM(INDEX($A177:$Z177,MATCH(Lists!$J$10,$A$1:$Z$1,0))&amp;""),""))</f>
        <v/>
      </c>
      <c r="AT177" s="42">
        <f>IF(LEN(AS177)&gt;0,ROW(),"")</f>
        <v/>
      </c>
      <c r="AU177" s="42">
        <f>IFERROR(TRIM(INDEX($A177:$Z177,MATCH(Lists!$J$6,$A$1:$Z$1,0))&amp;""),"")</f>
        <v/>
      </c>
      <c r="AV177" s="42">
        <f>IFERROR(TRIM(INDEX($A177:$Z177,MATCH(Lists!$J$7,$A$1:$Z$1,0))&amp;""),"")</f>
        <v/>
      </c>
      <c r="AW177" s="42">
        <f>IF(AND(AL177=1,UPPER(TRIM(AC177))="Y"),1,0)</f>
        <v/>
      </c>
      <c r="AX177" s="42">
        <f>IF(AL177=1,AF177,"")</f>
        <v/>
      </c>
      <c r="AY177" s="42">
        <f>IF(AX177="","",SUMPRODUCT(($AX$2:$AX$501&lt;&gt;"")*($AX$2:$AX$501&lt;AX177))+SUMPRODUCT(($AX$2:AX177=AX177)*1))</f>
        <v/>
      </c>
    </row>
    <row r="178">
      <c r="AA178" s="41" t="n"/>
      <c r="AB178" s="21" t="n"/>
      <c r="AC178" s="21" t="n"/>
      <c r="AD178" s="21" t="n"/>
      <c r="AE178" s="41" t="n"/>
      <c r="AF178" s="42">
        <f>IFERROR(TRIM(INDEX($A178:$Z178,MATCH(Lists!$J$2,$A$1:$Z$1,0))&amp;""),"")</f>
        <v/>
      </c>
      <c r="AG178" s="42">
        <f>IFERROR(TRIM(INDEX($A178:$Z178,MATCH(Lists!$J$3,$A$1:$Z$1,0))&amp;""),"")</f>
        <v/>
      </c>
      <c r="AH178" s="42">
        <f>IFERROR(TRIM(INDEX($A178:$Z178,MATCH(Lists!$J$4,$A$1:$Z$1,0))&amp;""),"")</f>
        <v/>
      </c>
      <c r="AI178" s="42">
        <f>IF(AND(AF178&lt;&gt;"",UPPER(TRIM(AB178))&lt;&gt;"Y"),1,0)</f>
        <v/>
      </c>
      <c r="AJ178" s="42">
        <f>IF(AI178=1,IFERROR(VALUE(IFERROR(TRIM(INDEX($A178:$Z178,MATCH(Lists!$J$5,$A$1:$Z$1,0))&amp;""),"")),0),0)</f>
        <v/>
      </c>
      <c r="AK178" s="42">
        <f>IFERROR(TRIM(INDEX($A178:$Z178,MATCH(Lists!$J$8,$A$1:$Z$1,0))&amp;""),"")</f>
        <v/>
      </c>
      <c r="AL178" s="42">
        <f>IF(AI178=0,0,IF(AK178="",1,IF(IFERROR(INDEX(Lists!$B$2:$B$9,MATCH(AK178,Lists!$A$2:$A$9,0)),"N")="Y",1,0)))</f>
        <v/>
      </c>
      <c r="AM178" s="42">
        <f>AL178*AJ178</f>
        <v/>
      </c>
      <c r="AN178" s="42">
        <f>IF(AI178=0,0,IF(IFERROR(INDEX(Lists!$C$2:$C$9,MATCH(AK178,Lists!$A$2:$A$9,0)),"N")="Y",1,0))</f>
        <v/>
      </c>
      <c r="AO178" s="42">
        <f>AN178*AJ178</f>
        <v/>
      </c>
      <c r="AP178" s="42">
        <f>IFERROR(VALUE(IFERROR(TRIM(INDEX($A178:$Z178,MATCH(Lists!$J$9,$A$1:$Z$1,0))&amp;""),"")),0)</f>
        <v/>
      </c>
      <c r="AQ178" s="42">
        <f>IFERROR(VALUE(IFERROR(TRIM(INDEX($A178:$Z178,MATCH(Lists!$J$11,$A$1:$Z$1,0))&amp;""),"")),0)</f>
        <v/>
      </c>
      <c r="AR178" s="42">
        <f>IF(IFERROR(INDEX(Lists!$C$2:$C$9,MATCH(AK178,Lists!$A$2:$A$9,0)),"N")="Y",AP178-AQ178,0)</f>
        <v/>
      </c>
      <c r="AS178" s="42">
        <f>UPPER(IFERROR(TRIM(INDEX($A178:$Z178,MATCH(Lists!$J$10,$A$1:$Z$1,0))&amp;""),""))</f>
        <v/>
      </c>
      <c r="AT178" s="42">
        <f>IF(LEN(AS178)&gt;0,ROW(),"")</f>
        <v/>
      </c>
      <c r="AU178" s="42">
        <f>IFERROR(TRIM(INDEX($A178:$Z178,MATCH(Lists!$J$6,$A$1:$Z$1,0))&amp;""),"")</f>
        <v/>
      </c>
      <c r="AV178" s="42">
        <f>IFERROR(TRIM(INDEX($A178:$Z178,MATCH(Lists!$J$7,$A$1:$Z$1,0))&amp;""),"")</f>
        <v/>
      </c>
      <c r="AW178" s="42">
        <f>IF(AND(AL178=1,UPPER(TRIM(AC178))="Y"),1,0)</f>
        <v/>
      </c>
      <c r="AX178" s="42">
        <f>IF(AL178=1,AF178,"")</f>
        <v/>
      </c>
      <c r="AY178" s="42">
        <f>IF(AX178="","",SUMPRODUCT(($AX$2:$AX$501&lt;&gt;"")*($AX$2:$AX$501&lt;AX178))+SUMPRODUCT(($AX$2:AX178=AX178)*1))</f>
        <v/>
      </c>
    </row>
    <row r="179">
      <c r="AA179" s="41" t="n"/>
      <c r="AB179" s="21" t="n"/>
      <c r="AC179" s="21" t="n"/>
      <c r="AD179" s="21" t="n"/>
      <c r="AE179" s="41" t="n"/>
      <c r="AF179" s="42">
        <f>IFERROR(TRIM(INDEX($A179:$Z179,MATCH(Lists!$J$2,$A$1:$Z$1,0))&amp;""),"")</f>
        <v/>
      </c>
      <c r="AG179" s="42">
        <f>IFERROR(TRIM(INDEX($A179:$Z179,MATCH(Lists!$J$3,$A$1:$Z$1,0))&amp;""),"")</f>
        <v/>
      </c>
      <c r="AH179" s="42">
        <f>IFERROR(TRIM(INDEX($A179:$Z179,MATCH(Lists!$J$4,$A$1:$Z$1,0))&amp;""),"")</f>
        <v/>
      </c>
      <c r="AI179" s="42">
        <f>IF(AND(AF179&lt;&gt;"",UPPER(TRIM(AB179))&lt;&gt;"Y"),1,0)</f>
        <v/>
      </c>
      <c r="AJ179" s="42">
        <f>IF(AI179=1,IFERROR(VALUE(IFERROR(TRIM(INDEX($A179:$Z179,MATCH(Lists!$J$5,$A$1:$Z$1,0))&amp;""),"")),0),0)</f>
        <v/>
      </c>
      <c r="AK179" s="42">
        <f>IFERROR(TRIM(INDEX($A179:$Z179,MATCH(Lists!$J$8,$A$1:$Z$1,0))&amp;""),"")</f>
        <v/>
      </c>
      <c r="AL179" s="42">
        <f>IF(AI179=0,0,IF(AK179="",1,IF(IFERROR(INDEX(Lists!$B$2:$B$9,MATCH(AK179,Lists!$A$2:$A$9,0)),"N")="Y",1,0)))</f>
        <v/>
      </c>
      <c r="AM179" s="42">
        <f>AL179*AJ179</f>
        <v/>
      </c>
      <c r="AN179" s="42">
        <f>IF(AI179=0,0,IF(IFERROR(INDEX(Lists!$C$2:$C$9,MATCH(AK179,Lists!$A$2:$A$9,0)),"N")="Y",1,0))</f>
        <v/>
      </c>
      <c r="AO179" s="42">
        <f>AN179*AJ179</f>
        <v/>
      </c>
      <c r="AP179" s="42">
        <f>IFERROR(VALUE(IFERROR(TRIM(INDEX($A179:$Z179,MATCH(Lists!$J$9,$A$1:$Z$1,0))&amp;""),"")),0)</f>
        <v/>
      </c>
      <c r="AQ179" s="42">
        <f>IFERROR(VALUE(IFERROR(TRIM(INDEX($A179:$Z179,MATCH(Lists!$J$11,$A$1:$Z$1,0))&amp;""),"")),0)</f>
        <v/>
      </c>
      <c r="AR179" s="42">
        <f>IF(IFERROR(INDEX(Lists!$C$2:$C$9,MATCH(AK179,Lists!$A$2:$A$9,0)),"N")="Y",AP179-AQ179,0)</f>
        <v/>
      </c>
      <c r="AS179" s="42">
        <f>UPPER(IFERROR(TRIM(INDEX($A179:$Z179,MATCH(Lists!$J$10,$A$1:$Z$1,0))&amp;""),""))</f>
        <v/>
      </c>
      <c r="AT179" s="42">
        <f>IF(LEN(AS179)&gt;0,ROW(),"")</f>
        <v/>
      </c>
      <c r="AU179" s="42">
        <f>IFERROR(TRIM(INDEX($A179:$Z179,MATCH(Lists!$J$6,$A$1:$Z$1,0))&amp;""),"")</f>
        <v/>
      </c>
      <c r="AV179" s="42">
        <f>IFERROR(TRIM(INDEX($A179:$Z179,MATCH(Lists!$J$7,$A$1:$Z$1,0))&amp;""),"")</f>
        <v/>
      </c>
      <c r="AW179" s="42">
        <f>IF(AND(AL179=1,UPPER(TRIM(AC179))="Y"),1,0)</f>
        <v/>
      </c>
      <c r="AX179" s="42">
        <f>IF(AL179=1,AF179,"")</f>
        <v/>
      </c>
      <c r="AY179" s="42">
        <f>IF(AX179="","",SUMPRODUCT(($AX$2:$AX$501&lt;&gt;"")*($AX$2:$AX$501&lt;AX179))+SUMPRODUCT(($AX$2:AX179=AX179)*1))</f>
        <v/>
      </c>
    </row>
    <row r="180">
      <c r="AA180" s="41" t="n"/>
      <c r="AB180" s="21" t="n"/>
      <c r="AC180" s="21" t="n"/>
      <c r="AD180" s="21" t="n"/>
      <c r="AE180" s="41" t="n"/>
      <c r="AF180" s="42">
        <f>IFERROR(TRIM(INDEX($A180:$Z180,MATCH(Lists!$J$2,$A$1:$Z$1,0))&amp;""),"")</f>
        <v/>
      </c>
      <c r="AG180" s="42">
        <f>IFERROR(TRIM(INDEX($A180:$Z180,MATCH(Lists!$J$3,$A$1:$Z$1,0))&amp;""),"")</f>
        <v/>
      </c>
      <c r="AH180" s="42">
        <f>IFERROR(TRIM(INDEX($A180:$Z180,MATCH(Lists!$J$4,$A$1:$Z$1,0))&amp;""),"")</f>
        <v/>
      </c>
      <c r="AI180" s="42">
        <f>IF(AND(AF180&lt;&gt;"",UPPER(TRIM(AB180))&lt;&gt;"Y"),1,0)</f>
        <v/>
      </c>
      <c r="AJ180" s="42">
        <f>IF(AI180=1,IFERROR(VALUE(IFERROR(TRIM(INDEX($A180:$Z180,MATCH(Lists!$J$5,$A$1:$Z$1,0))&amp;""),"")),0),0)</f>
        <v/>
      </c>
      <c r="AK180" s="42">
        <f>IFERROR(TRIM(INDEX($A180:$Z180,MATCH(Lists!$J$8,$A$1:$Z$1,0))&amp;""),"")</f>
        <v/>
      </c>
      <c r="AL180" s="42">
        <f>IF(AI180=0,0,IF(AK180="",1,IF(IFERROR(INDEX(Lists!$B$2:$B$9,MATCH(AK180,Lists!$A$2:$A$9,0)),"N")="Y",1,0)))</f>
        <v/>
      </c>
      <c r="AM180" s="42">
        <f>AL180*AJ180</f>
        <v/>
      </c>
      <c r="AN180" s="42">
        <f>IF(AI180=0,0,IF(IFERROR(INDEX(Lists!$C$2:$C$9,MATCH(AK180,Lists!$A$2:$A$9,0)),"N")="Y",1,0))</f>
        <v/>
      </c>
      <c r="AO180" s="42">
        <f>AN180*AJ180</f>
        <v/>
      </c>
      <c r="AP180" s="42">
        <f>IFERROR(VALUE(IFERROR(TRIM(INDEX($A180:$Z180,MATCH(Lists!$J$9,$A$1:$Z$1,0))&amp;""),"")),0)</f>
        <v/>
      </c>
      <c r="AQ180" s="42">
        <f>IFERROR(VALUE(IFERROR(TRIM(INDEX($A180:$Z180,MATCH(Lists!$J$11,$A$1:$Z$1,0))&amp;""),"")),0)</f>
        <v/>
      </c>
      <c r="AR180" s="42">
        <f>IF(IFERROR(INDEX(Lists!$C$2:$C$9,MATCH(AK180,Lists!$A$2:$A$9,0)),"N")="Y",AP180-AQ180,0)</f>
        <v/>
      </c>
      <c r="AS180" s="42">
        <f>UPPER(IFERROR(TRIM(INDEX($A180:$Z180,MATCH(Lists!$J$10,$A$1:$Z$1,0))&amp;""),""))</f>
        <v/>
      </c>
      <c r="AT180" s="42">
        <f>IF(LEN(AS180)&gt;0,ROW(),"")</f>
        <v/>
      </c>
      <c r="AU180" s="42">
        <f>IFERROR(TRIM(INDEX($A180:$Z180,MATCH(Lists!$J$6,$A$1:$Z$1,0))&amp;""),"")</f>
        <v/>
      </c>
      <c r="AV180" s="42">
        <f>IFERROR(TRIM(INDEX($A180:$Z180,MATCH(Lists!$J$7,$A$1:$Z$1,0))&amp;""),"")</f>
        <v/>
      </c>
      <c r="AW180" s="42">
        <f>IF(AND(AL180=1,UPPER(TRIM(AC180))="Y"),1,0)</f>
        <v/>
      </c>
      <c r="AX180" s="42">
        <f>IF(AL180=1,AF180,"")</f>
        <v/>
      </c>
      <c r="AY180" s="42">
        <f>IF(AX180="","",SUMPRODUCT(($AX$2:$AX$501&lt;&gt;"")*($AX$2:$AX$501&lt;AX180))+SUMPRODUCT(($AX$2:AX180=AX180)*1))</f>
        <v/>
      </c>
    </row>
    <row r="181">
      <c r="AA181" s="41" t="n"/>
      <c r="AB181" s="21" t="n"/>
      <c r="AC181" s="21" t="n"/>
      <c r="AD181" s="21" t="n"/>
      <c r="AE181" s="41" t="n"/>
      <c r="AF181" s="42">
        <f>IFERROR(TRIM(INDEX($A181:$Z181,MATCH(Lists!$J$2,$A$1:$Z$1,0))&amp;""),"")</f>
        <v/>
      </c>
      <c r="AG181" s="42">
        <f>IFERROR(TRIM(INDEX($A181:$Z181,MATCH(Lists!$J$3,$A$1:$Z$1,0))&amp;""),"")</f>
        <v/>
      </c>
      <c r="AH181" s="42">
        <f>IFERROR(TRIM(INDEX($A181:$Z181,MATCH(Lists!$J$4,$A$1:$Z$1,0))&amp;""),"")</f>
        <v/>
      </c>
      <c r="AI181" s="42">
        <f>IF(AND(AF181&lt;&gt;"",UPPER(TRIM(AB181))&lt;&gt;"Y"),1,0)</f>
        <v/>
      </c>
      <c r="AJ181" s="42">
        <f>IF(AI181=1,IFERROR(VALUE(IFERROR(TRIM(INDEX($A181:$Z181,MATCH(Lists!$J$5,$A$1:$Z$1,0))&amp;""),"")),0),0)</f>
        <v/>
      </c>
      <c r="AK181" s="42">
        <f>IFERROR(TRIM(INDEX($A181:$Z181,MATCH(Lists!$J$8,$A$1:$Z$1,0))&amp;""),"")</f>
        <v/>
      </c>
      <c r="AL181" s="42">
        <f>IF(AI181=0,0,IF(AK181="",1,IF(IFERROR(INDEX(Lists!$B$2:$B$9,MATCH(AK181,Lists!$A$2:$A$9,0)),"N")="Y",1,0)))</f>
        <v/>
      </c>
      <c r="AM181" s="42">
        <f>AL181*AJ181</f>
        <v/>
      </c>
      <c r="AN181" s="42">
        <f>IF(AI181=0,0,IF(IFERROR(INDEX(Lists!$C$2:$C$9,MATCH(AK181,Lists!$A$2:$A$9,0)),"N")="Y",1,0))</f>
        <v/>
      </c>
      <c r="AO181" s="42">
        <f>AN181*AJ181</f>
        <v/>
      </c>
      <c r="AP181" s="42">
        <f>IFERROR(VALUE(IFERROR(TRIM(INDEX($A181:$Z181,MATCH(Lists!$J$9,$A$1:$Z$1,0))&amp;""),"")),0)</f>
        <v/>
      </c>
      <c r="AQ181" s="42">
        <f>IFERROR(VALUE(IFERROR(TRIM(INDEX($A181:$Z181,MATCH(Lists!$J$11,$A$1:$Z$1,0))&amp;""),"")),0)</f>
        <v/>
      </c>
      <c r="AR181" s="42">
        <f>IF(IFERROR(INDEX(Lists!$C$2:$C$9,MATCH(AK181,Lists!$A$2:$A$9,0)),"N")="Y",AP181-AQ181,0)</f>
        <v/>
      </c>
      <c r="AS181" s="42">
        <f>UPPER(IFERROR(TRIM(INDEX($A181:$Z181,MATCH(Lists!$J$10,$A$1:$Z$1,0))&amp;""),""))</f>
        <v/>
      </c>
      <c r="AT181" s="42">
        <f>IF(LEN(AS181)&gt;0,ROW(),"")</f>
        <v/>
      </c>
      <c r="AU181" s="42">
        <f>IFERROR(TRIM(INDEX($A181:$Z181,MATCH(Lists!$J$6,$A$1:$Z$1,0))&amp;""),"")</f>
        <v/>
      </c>
      <c r="AV181" s="42">
        <f>IFERROR(TRIM(INDEX($A181:$Z181,MATCH(Lists!$J$7,$A$1:$Z$1,0))&amp;""),"")</f>
        <v/>
      </c>
      <c r="AW181" s="42">
        <f>IF(AND(AL181=1,UPPER(TRIM(AC181))="Y"),1,0)</f>
        <v/>
      </c>
      <c r="AX181" s="42">
        <f>IF(AL181=1,AF181,"")</f>
        <v/>
      </c>
      <c r="AY181" s="42">
        <f>IF(AX181="","",SUMPRODUCT(($AX$2:$AX$501&lt;&gt;"")*($AX$2:$AX$501&lt;AX181))+SUMPRODUCT(($AX$2:AX181=AX181)*1))</f>
        <v/>
      </c>
    </row>
    <row r="182">
      <c r="AA182" s="41" t="n"/>
      <c r="AB182" s="21" t="n"/>
      <c r="AC182" s="21" t="n"/>
      <c r="AD182" s="21" t="n"/>
      <c r="AE182" s="41" t="n"/>
      <c r="AF182" s="42">
        <f>IFERROR(TRIM(INDEX($A182:$Z182,MATCH(Lists!$J$2,$A$1:$Z$1,0))&amp;""),"")</f>
        <v/>
      </c>
      <c r="AG182" s="42">
        <f>IFERROR(TRIM(INDEX($A182:$Z182,MATCH(Lists!$J$3,$A$1:$Z$1,0))&amp;""),"")</f>
        <v/>
      </c>
      <c r="AH182" s="42">
        <f>IFERROR(TRIM(INDEX($A182:$Z182,MATCH(Lists!$J$4,$A$1:$Z$1,0))&amp;""),"")</f>
        <v/>
      </c>
      <c r="AI182" s="42">
        <f>IF(AND(AF182&lt;&gt;"",UPPER(TRIM(AB182))&lt;&gt;"Y"),1,0)</f>
        <v/>
      </c>
      <c r="AJ182" s="42">
        <f>IF(AI182=1,IFERROR(VALUE(IFERROR(TRIM(INDEX($A182:$Z182,MATCH(Lists!$J$5,$A$1:$Z$1,0))&amp;""),"")),0),0)</f>
        <v/>
      </c>
      <c r="AK182" s="42">
        <f>IFERROR(TRIM(INDEX($A182:$Z182,MATCH(Lists!$J$8,$A$1:$Z$1,0))&amp;""),"")</f>
        <v/>
      </c>
      <c r="AL182" s="42">
        <f>IF(AI182=0,0,IF(AK182="",1,IF(IFERROR(INDEX(Lists!$B$2:$B$9,MATCH(AK182,Lists!$A$2:$A$9,0)),"N")="Y",1,0)))</f>
        <v/>
      </c>
      <c r="AM182" s="42">
        <f>AL182*AJ182</f>
        <v/>
      </c>
      <c r="AN182" s="42">
        <f>IF(AI182=0,0,IF(IFERROR(INDEX(Lists!$C$2:$C$9,MATCH(AK182,Lists!$A$2:$A$9,0)),"N")="Y",1,0))</f>
        <v/>
      </c>
      <c r="AO182" s="42">
        <f>AN182*AJ182</f>
        <v/>
      </c>
      <c r="AP182" s="42">
        <f>IFERROR(VALUE(IFERROR(TRIM(INDEX($A182:$Z182,MATCH(Lists!$J$9,$A$1:$Z$1,0))&amp;""),"")),0)</f>
        <v/>
      </c>
      <c r="AQ182" s="42">
        <f>IFERROR(VALUE(IFERROR(TRIM(INDEX($A182:$Z182,MATCH(Lists!$J$11,$A$1:$Z$1,0))&amp;""),"")),0)</f>
        <v/>
      </c>
      <c r="AR182" s="42">
        <f>IF(IFERROR(INDEX(Lists!$C$2:$C$9,MATCH(AK182,Lists!$A$2:$A$9,0)),"N")="Y",AP182-AQ182,0)</f>
        <v/>
      </c>
      <c r="AS182" s="42">
        <f>UPPER(IFERROR(TRIM(INDEX($A182:$Z182,MATCH(Lists!$J$10,$A$1:$Z$1,0))&amp;""),""))</f>
        <v/>
      </c>
      <c r="AT182" s="42">
        <f>IF(LEN(AS182)&gt;0,ROW(),"")</f>
        <v/>
      </c>
      <c r="AU182" s="42">
        <f>IFERROR(TRIM(INDEX($A182:$Z182,MATCH(Lists!$J$6,$A$1:$Z$1,0))&amp;""),"")</f>
        <v/>
      </c>
      <c r="AV182" s="42">
        <f>IFERROR(TRIM(INDEX($A182:$Z182,MATCH(Lists!$J$7,$A$1:$Z$1,0))&amp;""),"")</f>
        <v/>
      </c>
      <c r="AW182" s="42">
        <f>IF(AND(AL182=1,UPPER(TRIM(AC182))="Y"),1,0)</f>
        <v/>
      </c>
      <c r="AX182" s="42">
        <f>IF(AL182=1,AF182,"")</f>
        <v/>
      </c>
      <c r="AY182" s="42">
        <f>IF(AX182="","",SUMPRODUCT(($AX$2:$AX$501&lt;&gt;"")*($AX$2:$AX$501&lt;AX182))+SUMPRODUCT(($AX$2:AX182=AX182)*1))</f>
        <v/>
      </c>
    </row>
    <row r="183">
      <c r="AA183" s="41" t="n"/>
      <c r="AB183" s="21" t="n"/>
      <c r="AC183" s="21" t="n"/>
      <c r="AD183" s="21" t="n"/>
      <c r="AE183" s="41" t="n"/>
      <c r="AF183" s="42">
        <f>IFERROR(TRIM(INDEX($A183:$Z183,MATCH(Lists!$J$2,$A$1:$Z$1,0))&amp;""),"")</f>
        <v/>
      </c>
      <c r="AG183" s="42">
        <f>IFERROR(TRIM(INDEX($A183:$Z183,MATCH(Lists!$J$3,$A$1:$Z$1,0))&amp;""),"")</f>
        <v/>
      </c>
      <c r="AH183" s="42">
        <f>IFERROR(TRIM(INDEX($A183:$Z183,MATCH(Lists!$J$4,$A$1:$Z$1,0))&amp;""),"")</f>
        <v/>
      </c>
      <c r="AI183" s="42">
        <f>IF(AND(AF183&lt;&gt;"",UPPER(TRIM(AB183))&lt;&gt;"Y"),1,0)</f>
        <v/>
      </c>
      <c r="AJ183" s="42">
        <f>IF(AI183=1,IFERROR(VALUE(IFERROR(TRIM(INDEX($A183:$Z183,MATCH(Lists!$J$5,$A$1:$Z$1,0))&amp;""),"")),0),0)</f>
        <v/>
      </c>
      <c r="AK183" s="42">
        <f>IFERROR(TRIM(INDEX($A183:$Z183,MATCH(Lists!$J$8,$A$1:$Z$1,0))&amp;""),"")</f>
        <v/>
      </c>
      <c r="AL183" s="42">
        <f>IF(AI183=0,0,IF(AK183="",1,IF(IFERROR(INDEX(Lists!$B$2:$B$9,MATCH(AK183,Lists!$A$2:$A$9,0)),"N")="Y",1,0)))</f>
        <v/>
      </c>
      <c r="AM183" s="42">
        <f>AL183*AJ183</f>
        <v/>
      </c>
      <c r="AN183" s="42">
        <f>IF(AI183=0,0,IF(IFERROR(INDEX(Lists!$C$2:$C$9,MATCH(AK183,Lists!$A$2:$A$9,0)),"N")="Y",1,0))</f>
        <v/>
      </c>
      <c r="AO183" s="42">
        <f>AN183*AJ183</f>
        <v/>
      </c>
      <c r="AP183" s="42">
        <f>IFERROR(VALUE(IFERROR(TRIM(INDEX($A183:$Z183,MATCH(Lists!$J$9,$A$1:$Z$1,0))&amp;""),"")),0)</f>
        <v/>
      </c>
      <c r="AQ183" s="42">
        <f>IFERROR(VALUE(IFERROR(TRIM(INDEX($A183:$Z183,MATCH(Lists!$J$11,$A$1:$Z$1,0))&amp;""),"")),0)</f>
        <v/>
      </c>
      <c r="AR183" s="42">
        <f>IF(IFERROR(INDEX(Lists!$C$2:$C$9,MATCH(AK183,Lists!$A$2:$A$9,0)),"N")="Y",AP183-AQ183,0)</f>
        <v/>
      </c>
      <c r="AS183" s="42">
        <f>UPPER(IFERROR(TRIM(INDEX($A183:$Z183,MATCH(Lists!$J$10,$A$1:$Z$1,0))&amp;""),""))</f>
        <v/>
      </c>
      <c r="AT183" s="42">
        <f>IF(LEN(AS183)&gt;0,ROW(),"")</f>
        <v/>
      </c>
      <c r="AU183" s="42">
        <f>IFERROR(TRIM(INDEX($A183:$Z183,MATCH(Lists!$J$6,$A$1:$Z$1,0))&amp;""),"")</f>
        <v/>
      </c>
      <c r="AV183" s="42">
        <f>IFERROR(TRIM(INDEX($A183:$Z183,MATCH(Lists!$J$7,$A$1:$Z$1,0))&amp;""),"")</f>
        <v/>
      </c>
      <c r="AW183" s="42">
        <f>IF(AND(AL183=1,UPPER(TRIM(AC183))="Y"),1,0)</f>
        <v/>
      </c>
      <c r="AX183" s="42">
        <f>IF(AL183=1,AF183,"")</f>
        <v/>
      </c>
      <c r="AY183" s="42">
        <f>IF(AX183="","",SUMPRODUCT(($AX$2:$AX$501&lt;&gt;"")*($AX$2:$AX$501&lt;AX183))+SUMPRODUCT(($AX$2:AX183=AX183)*1))</f>
        <v/>
      </c>
    </row>
    <row r="184">
      <c r="AA184" s="41" t="n"/>
      <c r="AB184" s="21" t="n"/>
      <c r="AC184" s="21" t="n"/>
      <c r="AD184" s="21" t="n"/>
      <c r="AE184" s="41" t="n"/>
      <c r="AF184" s="42">
        <f>IFERROR(TRIM(INDEX($A184:$Z184,MATCH(Lists!$J$2,$A$1:$Z$1,0))&amp;""),"")</f>
        <v/>
      </c>
      <c r="AG184" s="42">
        <f>IFERROR(TRIM(INDEX($A184:$Z184,MATCH(Lists!$J$3,$A$1:$Z$1,0))&amp;""),"")</f>
        <v/>
      </c>
      <c r="AH184" s="42">
        <f>IFERROR(TRIM(INDEX($A184:$Z184,MATCH(Lists!$J$4,$A$1:$Z$1,0))&amp;""),"")</f>
        <v/>
      </c>
      <c r="AI184" s="42">
        <f>IF(AND(AF184&lt;&gt;"",UPPER(TRIM(AB184))&lt;&gt;"Y"),1,0)</f>
        <v/>
      </c>
      <c r="AJ184" s="42">
        <f>IF(AI184=1,IFERROR(VALUE(IFERROR(TRIM(INDEX($A184:$Z184,MATCH(Lists!$J$5,$A$1:$Z$1,0))&amp;""),"")),0),0)</f>
        <v/>
      </c>
      <c r="AK184" s="42">
        <f>IFERROR(TRIM(INDEX($A184:$Z184,MATCH(Lists!$J$8,$A$1:$Z$1,0))&amp;""),"")</f>
        <v/>
      </c>
      <c r="AL184" s="42">
        <f>IF(AI184=0,0,IF(AK184="",1,IF(IFERROR(INDEX(Lists!$B$2:$B$9,MATCH(AK184,Lists!$A$2:$A$9,0)),"N")="Y",1,0)))</f>
        <v/>
      </c>
      <c r="AM184" s="42">
        <f>AL184*AJ184</f>
        <v/>
      </c>
      <c r="AN184" s="42">
        <f>IF(AI184=0,0,IF(IFERROR(INDEX(Lists!$C$2:$C$9,MATCH(AK184,Lists!$A$2:$A$9,0)),"N")="Y",1,0))</f>
        <v/>
      </c>
      <c r="AO184" s="42">
        <f>AN184*AJ184</f>
        <v/>
      </c>
      <c r="AP184" s="42">
        <f>IFERROR(VALUE(IFERROR(TRIM(INDEX($A184:$Z184,MATCH(Lists!$J$9,$A$1:$Z$1,0))&amp;""),"")),0)</f>
        <v/>
      </c>
      <c r="AQ184" s="42">
        <f>IFERROR(VALUE(IFERROR(TRIM(INDEX($A184:$Z184,MATCH(Lists!$J$11,$A$1:$Z$1,0))&amp;""),"")),0)</f>
        <v/>
      </c>
      <c r="AR184" s="42">
        <f>IF(IFERROR(INDEX(Lists!$C$2:$C$9,MATCH(AK184,Lists!$A$2:$A$9,0)),"N")="Y",AP184-AQ184,0)</f>
        <v/>
      </c>
      <c r="AS184" s="42">
        <f>UPPER(IFERROR(TRIM(INDEX($A184:$Z184,MATCH(Lists!$J$10,$A$1:$Z$1,0))&amp;""),""))</f>
        <v/>
      </c>
      <c r="AT184" s="42">
        <f>IF(LEN(AS184)&gt;0,ROW(),"")</f>
        <v/>
      </c>
      <c r="AU184" s="42">
        <f>IFERROR(TRIM(INDEX($A184:$Z184,MATCH(Lists!$J$6,$A$1:$Z$1,0))&amp;""),"")</f>
        <v/>
      </c>
      <c r="AV184" s="42">
        <f>IFERROR(TRIM(INDEX($A184:$Z184,MATCH(Lists!$J$7,$A$1:$Z$1,0))&amp;""),"")</f>
        <v/>
      </c>
      <c r="AW184" s="42">
        <f>IF(AND(AL184=1,UPPER(TRIM(AC184))="Y"),1,0)</f>
        <v/>
      </c>
      <c r="AX184" s="42">
        <f>IF(AL184=1,AF184,"")</f>
        <v/>
      </c>
      <c r="AY184" s="42">
        <f>IF(AX184="","",SUMPRODUCT(($AX$2:$AX$501&lt;&gt;"")*($AX$2:$AX$501&lt;AX184))+SUMPRODUCT(($AX$2:AX184=AX184)*1))</f>
        <v/>
      </c>
    </row>
    <row r="185">
      <c r="AA185" s="41" t="n"/>
      <c r="AB185" s="21" t="n"/>
      <c r="AC185" s="21" t="n"/>
      <c r="AD185" s="21" t="n"/>
      <c r="AE185" s="41" t="n"/>
      <c r="AF185" s="42">
        <f>IFERROR(TRIM(INDEX($A185:$Z185,MATCH(Lists!$J$2,$A$1:$Z$1,0))&amp;""),"")</f>
        <v/>
      </c>
      <c r="AG185" s="42">
        <f>IFERROR(TRIM(INDEX($A185:$Z185,MATCH(Lists!$J$3,$A$1:$Z$1,0))&amp;""),"")</f>
        <v/>
      </c>
      <c r="AH185" s="42">
        <f>IFERROR(TRIM(INDEX($A185:$Z185,MATCH(Lists!$J$4,$A$1:$Z$1,0))&amp;""),"")</f>
        <v/>
      </c>
      <c r="AI185" s="42">
        <f>IF(AND(AF185&lt;&gt;"",UPPER(TRIM(AB185))&lt;&gt;"Y"),1,0)</f>
        <v/>
      </c>
      <c r="AJ185" s="42">
        <f>IF(AI185=1,IFERROR(VALUE(IFERROR(TRIM(INDEX($A185:$Z185,MATCH(Lists!$J$5,$A$1:$Z$1,0))&amp;""),"")),0),0)</f>
        <v/>
      </c>
      <c r="AK185" s="42">
        <f>IFERROR(TRIM(INDEX($A185:$Z185,MATCH(Lists!$J$8,$A$1:$Z$1,0))&amp;""),"")</f>
        <v/>
      </c>
      <c r="AL185" s="42">
        <f>IF(AI185=0,0,IF(AK185="",1,IF(IFERROR(INDEX(Lists!$B$2:$B$9,MATCH(AK185,Lists!$A$2:$A$9,0)),"N")="Y",1,0)))</f>
        <v/>
      </c>
      <c r="AM185" s="42">
        <f>AL185*AJ185</f>
        <v/>
      </c>
      <c r="AN185" s="42">
        <f>IF(AI185=0,0,IF(IFERROR(INDEX(Lists!$C$2:$C$9,MATCH(AK185,Lists!$A$2:$A$9,0)),"N")="Y",1,0))</f>
        <v/>
      </c>
      <c r="AO185" s="42">
        <f>AN185*AJ185</f>
        <v/>
      </c>
      <c r="AP185" s="42">
        <f>IFERROR(VALUE(IFERROR(TRIM(INDEX($A185:$Z185,MATCH(Lists!$J$9,$A$1:$Z$1,0))&amp;""),"")),0)</f>
        <v/>
      </c>
      <c r="AQ185" s="42">
        <f>IFERROR(VALUE(IFERROR(TRIM(INDEX($A185:$Z185,MATCH(Lists!$J$11,$A$1:$Z$1,0))&amp;""),"")),0)</f>
        <v/>
      </c>
      <c r="AR185" s="42">
        <f>IF(IFERROR(INDEX(Lists!$C$2:$C$9,MATCH(AK185,Lists!$A$2:$A$9,0)),"N")="Y",AP185-AQ185,0)</f>
        <v/>
      </c>
      <c r="AS185" s="42">
        <f>UPPER(IFERROR(TRIM(INDEX($A185:$Z185,MATCH(Lists!$J$10,$A$1:$Z$1,0))&amp;""),""))</f>
        <v/>
      </c>
      <c r="AT185" s="42">
        <f>IF(LEN(AS185)&gt;0,ROW(),"")</f>
        <v/>
      </c>
      <c r="AU185" s="42">
        <f>IFERROR(TRIM(INDEX($A185:$Z185,MATCH(Lists!$J$6,$A$1:$Z$1,0))&amp;""),"")</f>
        <v/>
      </c>
      <c r="AV185" s="42">
        <f>IFERROR(TRIM(INDEX($A185:$Z185,MATCH(Lists!$J$7,$A$1:$Z$1,0))&amp;""),"")</f>
        <v/>
      </c>
      <c r="AW185" s="42">
        <f>IF(AND(AL185=1,UPPER(TRIM(AC185))="Y"),1,0)</f>
        <v/>
      </c>
      <c r="AX185" s="42">
        <f>IF(AL185=1,AF185,"")</f>
        <v/>
      </c>
      <c r="AY185" s="42">
        <f>IF(AX185="","",SUMPRODUCT(($AX$2:$AX$501&lt;&gt;"")*($AX$2:$AX$501&lt;AX185))+SUMPRODUCT(($AX$2:AX185=AX185)*1))</f>
        <v/>
      </c>
    </row>
    <row r="186">
      <c r="AA186" s="41" t="n"/>
      <c r="AB186" s="21" t="n"/>
      <c r="AC186" s="21" t="n"/>
      <c r="AD186" s="21" t="n"/>
      <c r="AE186" s="41" t="n"/>
      <c r="AF186" s="42">
        <f>IFERROR(TRIM(INDEX($A186:$Z186,MATCH(Lists!$J$2,$A$1:$Z$1,0))&amp;""),"")</f>
        <v/>
      </c>
      <c r="AG186" s="42">
        <f>IFERROR(TRIM(INDEX($A186:$Z186,MATCH(Lists!$J$3,$A$1:$Z$1,0))&amp;""),"")</f>
        <v/>
      </c>
      <c r="AH186" s="42">
        <f>IFERROR(TRIM(INDEX($A186:$Z186,MATCH(Lists!$J$4,$A$1:$Z$1,0))&amp;""),"")</f>
        <v/>
      </c>
      <c r="AI186" s="42">
        <f>IF(AND(AF186&lt;&gt;"",UPPER(TRIM(AB186))&lt;&gt;"Y"),1,0)</f>
        <v/>
      </c>
      <c r="AJ186" s="42">
        <f>IF(AI186=1,IFERROR(VALUE(IFERROR(TRIM(INDEX($A186:$Z186,MATCH(Lists!$J$5,$A$1:$Z$1,0))&amp;""),"")),0),0)</f>
        <v/>
      </c>
      <c r="AK186" s="42">
        <f>IFERROR(TRIM(INDEX($A186:$Z186,MATCH(Lists!$J$8,$A$1:$Z$1,0))&amp;""),"")</f>
        <v/>
      </c>
      <c r="AL186" s="42">
        <f>IF(AI186=0,0,IF(AK186="",1,IF(IFERROR(INDEX(Lists!$B$2:$B$9,MATCH(AK186,Lists!$A$2:$A$9,0)),"N")="Y",1,0)))</f>
        <v/>
      </c>
      <c r="AM186" s="42">
        <f>AL186*AJ186</f>
        <v/>
      </c>
      <c r="AN186" s="42">
        <f>IF(AI186=0,0,IF(IFERROR(INDEX(Lists!$C$2:$C$9,MATCH(AK186,Lists!$A$2:$A$9,0)),"N")="Y",1,0))</f>
        <v/>
      </c>
      <c r="AO186" s="42">
        <f>AN186*AJ186</f>
        <v/>
      </c>
      <c r="AP186" s="42">
        <f>IFERROR(VALUE(IFERROR(TRIM(INDEX($A186:$Z186,MATCH(Lists!$J$9,$A$1:$Z$1,0))&amp;""),"")),0)</f>
        <v/>
      </c>
      <c r="AQ186" s="42">
        <f>IFERROR(VALUE(IFERROR(TRIM(INDEX($A186:$Z186,MATCH(Lists!$J$11,$A$1:$Z$1,0))&amp;""),"")),0)</f>
        <v/>
      </c>
      <c r="AR186" s="42">
        <f>IF(IFERROR(INDEX(Lists!$C$2:$C$9,MATCH(AK186,Lists!$A$2:$A$9,0)),"N")="Y",AP186-AQ186,0)</f>
        <v/>
      </c>
      <c r="AS186" s="42">
        <f>UPPER(IFERROR(TRIM(INDEX($A186:$Z186,MATCH(Lists!$J$10,$A$1:$Z$1,0))&amp;""),""))</f>
        <v/>
      </c>
      <c r="AT186" s="42">
        <f>IF(LEN(AS186)&gt;0,ROW(),"")</f>
        <v/>
      </c>
      <c r="AU186" s="42">
        <f>IFERROR(TRIM(INDEX($A186:$Z186,MATCH(Lists!$J$6,$A$1:$Z$1,0))&amp;""),"")</f>
        <v/>
      </c>
      <c r="AV186" s="42">
        <f>IFERROR(TRIM(INDEX($A186:$Z186,MATCH(Lists!$J$7,$A$1:$Z$1,0))&amp;""),"")</f>
        <v/>
      </c>
      <c r="AW186" s="42">
        <f>IF(AND(AL186=1,UPPER(TRIM(AC186))="Y"),1,0)</f>
        <v/>
      </c>
      <c r="AX186" s="42">
        <f>IF(AL186=1,AF186,"")</f>
        <v/>
      </c>
      <c r="AY186" s="42">
        <f>IF(AX186="","",SUMPRODUCT(($AX$2:$AX$501&lt;&gt;"")*($AX$2:$AX$501&lt;AX186))+SUMPRODUCT(($AX$2:AX186=AX186)*1))</f>
        <v/>
      </c>
    </row>
    <row r="187">
      <c r="AA187" s="41" t="n"/>
      <c r="AB187" s="21" t="n"/>
      <c r="AC187" s="21" t="n"/>
      <c r="AD187" s="21" t="n"/>
      <c r="AE187" s="41" t="n"/>
      <c r="AF187" s="42">
        <f>IFERROR(TRIM(INDEX($A187:$Z187,MATCH(Lists!$J$2,$A$1:$Z$1,0))&amp;""),"")</f>
        <v/>
      </c>
      <c r="AG187" s="42">
        <f>IFERROR(TRIM(INDEX($A187:$Z187,MATCH(Lists!$J$3,$A$1:$Z$1,0))&amp;""),"")</f>
        <v/>
      </c>
      <c r="AH187" s="42">
        <f>IFERROR(TRIM(INDEX($A187:$Z187,MATCH(Lists!$J$4,$A$1:$Z$1,0))&amp;""),"")</f>
        <v/>
      </c>
      <c r="AI187" s="42">
        <f>IF(AND(AF187&lt;&gt;"",UPPER(TRIM(AB187))&lt;&gt;"Y"),1,0)</f>
        <v/>
      </c>
      <c r="AJ187" s="42">
        <f>IF(AI187=1,IFERROR(VALUE(IFERROR(TRIM(INDEX($A187:$Z187,MATCH(Lists!$J$5,$A$1:$Z$1,0))&amp;""),"")),0),0)</f>
        <v/>
      </c>
      <c r="AK187" s="42">
        <f>IFERROR(TRIM(INDEX($A187:$Z187,MATCH(Lists!$J$8,$A$1:$Z$1,0))&amp;""),"")</f>
        <v/>
      </c>
      <c r="AL187" s="42">
        <f>IF(AI187=0,0,IF(AK187="",1,IF(IFERROR(INDEX(Lists!$B$2:$B$9,MATCH(AK187,Lists!$A$2:$A$9,0)),"N")="Y",1,0)))</f>
        <v/>
      </c>
      <c r="AM187" s="42">
        <f>AL187*AJ187</f>
        <v/>
      </c>
      <c r="AN187" s="42">
        <f>IF(AI187=0,0,IF(IFERROR(INDEX(Lists!$C$2:$C$9,MATCH(AK187,Lists!$A$2:$A$9,0)),"N")="Y",1,0))</f>
        <v/>
      </c>
      <c r="AO187" s="42">
        <f>AN187*AJ187</f>
        <v/>
      </c>
      <c r="AP187" s="42">
        <f>IFERROR(VALUE(IFERROR(TRIM(INDEX($A187:$Z187,MATCH(Lists!$J$9,$A$1:$Z$1,0))&amp;""),"")),0)</f>
        <v/>
      </c>
      <c r="AQ187" s="42">
        <f>IFERROR(VALUE(IFERROR(TRIM(INDEX($A187:$Z187,MATCH(Lists!$J$11,$A$1:$Z$1,0))&amp;""),"")),0)</f>
        <v/>
      </c>
      <c r="AR187" s="42">
        <f>IF(IFERROR(INDEX(Lists!$C$2:$C$9,MATCH(AK187,Lists!$A$2:$A$9,0)),"N")="Y",AP187-AQ187,0)</f>
        <v/>
      </c>
      <c r="AS187" s="42">
        <f>UPPER(IFERROR(TRIM(INDEX($A187:$Z187,MATCH(Lists!$J$10,$A$1:$Z$1,0))&amp;""),""))</f>
        <v/>
      </c>
      <c r="AT187" s="42">
        <f>IF(LEN(AS187)&gt;0,ROW(),"")</f>
        <v/>
      </c>
      <c r="AU187" s="42">
        <f>IFERROR(TRIM(INDEX($A187:$Z187,MATCH(Lists!$J$6,$A$1:$Z$1,0))&amp;""),"")</f>
        <v/>
      </c>
      <c r="AV187" s="42">
        <f>IFERROR(TRIM(INDEX($A187:$Z187,MATCH(Lists!$J$7,$A$1:$Z$1,0))&amp;""),"")</f>
        <v/>
      </c>
      <c r="AW187" s="42">
        <f>IF(AND(AL187=1,UPPER(TRIM(AC187))="Y"),1,0)</f>
        <v/>
      </c>
      <c r="AX187" s="42">
        <f>IF(AL187=1,AF187,"")</f>
        <v/>
      </c>
      <c r="AY187" s="42">
        <f>IF(AX187="","",SUMPRODUCT(($AX$2:$AX$501&lt;&gt;"")*($AX$2:$AX$501&lt;AX187))+SUMPRODUCT(($AX$2:AX187=AX187)*1))</f>
        <v/>
      </c>
    </row>
    <row r="188">
      <c r="AA188" s="41" t="n"/>
      <c r="AB188" s="21" t="n"/>
      <c r="AC188" s="21" t="n"/>
      <c r="AD188" s="21" t="n"/>
      <c r="AE188" s="41" t="n"/>
      <c r="AF188" s="42">
        <f>IFERROR(TRIM(INDEX($A188:$Z188,MATCH(Lists!$J$2,$A$1:$Z$1,0))&amp;""),"")</f>
        <v/>
      </c>
      <c r="AG188" s="42">
        <f>IFERROR(TRIM(INDEX($A188:$Z188,MATCH(Lists!$J$3,$A$1:$Z$1,0))&amp;""),"")</f>
        <v/>
      </c>
      <c r="AH188" s="42">
        <f>IFERROR(TRIM(INDEX($A188:$Z188,MATCH(Lists!$J$4,$A$1:$Z$1,0))&amp;""),"")</f>
        <v/>
      </c>
      <c r="AI188" s="42">
        <f>IF(AND(AF188&lt;&gt;"",UPPER(TRIM(AB188))&lt;&gt;"Y"),1,0)</f>
        <v/>
      </c>
      <c r="AJ188" s="42">
        <f>IF(AI188=1,IFERROR(VALUE(IFERROR(TRIM(INDEX($A188:$Z188,MATCH(Lists!$J$5,$A$1:$Z$1,0))&amp;""),"")),0),0)</f>
        <v/>
      </c>
      <c r="AK188" s="42">
        <f>IFERROR(TRIM(INDEX($A188:$Z188,MATCH(Lists!$J$8,$A$1:$Z$1,0))&amp;""),"")</f>
        <v/>
      </c>
      <c r="AL188" s="42">
        <f>IF(AI188=0,0,IF(AK188="",1,IF(IFERROR(INDEX(Lists!$B$2:$B$9,MATCH(AK188,Lists!$A$2:$A$9,0)),"N")="Y",1,0)))</f>
        <v/>
      </c>
      <c r="AM188" s="42">
        <f>AL188*AJ188</f>
        <v/>
      </c>
      <c r="AN188" s="42">
        <f>IF(AI188=0,0,IF(IFERROR(INDEX(Lists!$C$2:$C$9,MATCH(AK188,Lists!$A$2:$A$9,0)),"N")="Y",1,0))</f>
        <v/>
      </c>
      <c r="AO188" s="42">
        <f>AN188*AJ188</f>
        <v/>
      </c>
      <c r="AP188" s="42">
        <f>IFERROR(VALUE(IFERROR(TRIM(INDEX($A188:$Z188,MATCH(Lists!$J$9,$A$1:$Z$1,0))&amp;""),"")),0)</f>
        <v/>
      </c>
      <c r="AQ188" s="42">
        <f>IFERROR(VALUE(IFERROR(TRIM(INDEX($A188:$Z188,MATCH(Lists!$J$11,$A$1:$Z$1,0))&amp;""),"")),0)</f>
        <v/>
      </c>
      <c r="AR188" s="42">
        <f>IF(IFERROR(INDEX(Lists!$C$2:$C$9,MATCH(AK188,Lists!$A$2:$A$9,0)),"N")="Y",AP188-AQ188,0)</f>
        <v/>
      </c>
      <c r="AS188" s="42">
        <f>UPPER(IFERROR(TRIM(INDEX($A188:$Z188,MATCH(Lists!$J$10,$A$1:$Z$1,0))&amp;""),""))</f>
        <v/>
      </c>
      <c r="AT188" s="42">
        <f>IF(LEN(AS188)&gt;0,ROW(),"")</f>
        <v/>
      </c>
      <c r="AU188" s="42">
        <f>IFERROR(TRIM(INDEX($A188:$Z188,MATCH(Lists!$J$6,$A$1:$Z$1,0))&amp;""),"")</f>
        <v/>
      </c>
      <c r="AV188" s="42">
        <f>IFERROR(TRIM(INDEX($A188:$Z188,MATCH(Lists!$J$7,$A$1:$Z$1,0))&amp;""),"")</f>
        <v/>
      </c>
      <c r="AW188" s="42">
        <f>IF(AND(AL188=1,UPPER(TRIM(AC188))="Y"),1,0)</f>
        <v/>
      </c>
      <c r="AX188" s="42">
        <f>IF(AL188=1,AF188,"")</f>
        <v/>
      </c>
      <c r="AY188" s="42">
        <f>IF(AX188="","",SUMPRODUCT(($AX$2:$AX$501&lt;&gt;"")*($AX$2:$AX$501&lt;AX188))+SUMPRODUCT(($AX$2:AX188=AX188)*1))</f>
        <v/>
      </c>
    </row>
    <row r="189">
      <c r="AA189" s="41" t="n"/>
      <c r="AB189" s="21" t="n"/>
      <c r="AC189" s="21" t="n"/>
      <c r="AD189" s="21" t="n"/>
      <c r="AE189" s="41" t="n"/>
      <c r="AF189" s="42">
        <f>IFERROR(TRIM(INDEX($A189:$Z189,MATCH(Lists!$J$2,$A$1:$Z$1,0))&amp;""),"")</f>
        <v/>
      </c>
      <c r="AG189" s="42">
        <f>IFERROR(TRIM(INDEX($A189:$Z189,MATCH(Lists!$J$3,$A$1:$Z$1,0))&amp;""),"")</f>
        <v/>
      </c>
      <c r="AH189" s="42">
        <f>IFERROR(TRIM(INDEX($A189:$Z189,MATCH(Lists!$J$4,$A$1:$Z$1,0))&amp;""),"")</f>
        <v/>
      </c>
      <c r="AI189" s="42">
        <f>IF(AND(AF189&lt;&gt;"",UPPER(TRIM(AB189))&lt;&gt;"Y"),1,0)</f>
        <v/>
      </c>
      <c r="AJ189" s="42">
        <f>IF(AI189=1,IFERROR(VALUE(IFERROR(TRIM(INDEX($A189:$Z189,MATCH(Lists!$J$5,$A$1:$Z$1,0))&amp;""),"")),0),0)</f>
        <v/>
      </c>
      <c r="AK189" s="42">
        <f>IFERROR(TRIM(INDEX($A189:$Z189,MATCH(Lists!$J$8,$A$1:$Z$1,0))&amp;""),"")</f>
        <v/>
      </c>
      <c r="AL189" s="42">
        <f>IF(AI189=0,0,IF(AK189="",1,IF(IFERROR(INDEX(Lists!$B$2:$B$9,MATCH(AK189,Lists!$A$2:$A$9,0)),"N")="Y",1,0)))</f>
        <v/>
      </c>
      <c r="AM189" s="42">
        <f>AL189*AJ189</f>
        <v/>
      </c>
      <c r="AN189" s="42">
        <f>IF(AI189=0,0,IF(IFERROR(INDEX(Lists!$C$2:$C$9,MATCH(AK189,Lists!$A$2:$A$9,0)),"N")="Y",1,0))</f>
        <v/>
      </c>
      <c r="AO189" s="42">
        <f>AN189*AJ189</f>
        <v/>
      </c>
      <c r="AP189" s="42">
        <f>IFERROR(VALUE(IFERROR(TRIM(INDEX($A189:$Z189,MATCH(Lists!$J$9,$A$1:$Z$1,0))&amp;""),"")),0)</f>
        <v/>
      </c>
      <c r="AQ189" s="42">
        <f>IFERROR(VALUE(IFERROR(TRIM(INDEX($A189:$Z189,MATCH(Lists!$J$11,$A$1:$Z$1,0))&amp;""),"")),0)</f>
        <v/>
      </c>
      <c r="AR189" s="42">
        <f>IF(IFERROR(INDEX(Lists!$C$2:$C$9,MATCH(AK189,Lists!$A$2:$A$9,0)),"N")="Y",AP189-AQ189,0)</f>
        <v/>
      </c>
      <c r="AS189" s="42">
        <f>UPPER(IFERROR(TRIM(INDEX($A189:$Z189,MATCH(Lists!$J$10,$A$1:$Z$1,0))&amp;""),""))</f>
        <v/>
      </c>
      <c r="AT189" s="42">
        <f>IF(LEN(AS189)&gt;0,ROW(),"")</f>
        <v/>
      </c>
      <c r="AU189" s="42">
        <f>IFERROR(TRIM(INDEX($A189:$Z189,MATCH(Lists!$J$6,$A$1:$Z$1,0))&amp;""),"")</f>
        <v/>
      </c>
      <c r="AV189" s="42">
        <f>IFERROR(TRIM(INDEX($A189:$Z189,MATCH(Lists!$J$7,$A$1:$Z$1,0))&amp;""),"")</f>
        <v/>
      </c>
      <c r="AW189" s="42">
        <f>IF(AND(AL189=1,UPPER(TRIM(AC189))="Y"),1,0)</f>
        <v/>
      </c>
      <c r="AX189" s="42">
        <f>IF(AL189=1,AF189,"")</f>
        <v/>
      </c>
      <c r="AY189" s="42">
        <f>IF(AX189="","",SUMPRODUCT(($AX$2:$AX$501&lt;&gt;"")*($AX$2:$AX$501&lt;AX189))+SUMPRODUCT(($AX$2:AX189=AX189)*1))</f>
        <v/>
      </c>
    </row>
    <row r="190">
      <c r="AA190" s="41" t="n"/>
      <c r="AB190" s="21" t="n"/>
      <c r="AC190" s="21" t="n"/>
      <c r="AD190" s="21" t="n"/>
      <c r="AE190" s="41" t="n"/>
      <c r="AF190" s="42">
        <f>IFERROR(TRIM(INDEX($A190:$Z190,MATCH(Lists!$J$2,$A$1:$Z$1,0))&amp;""),"")</f>
        <v/>
      </c>
      <c r="AG190" s="42">
        <f>IFERROR(TRIM(INDEX($A190:$Z190,MATCH(Lists!$J$3,$A$1:$Z$1,0))&amp;""),"")</f>
        <v/>
      </c>
      <c r="AH190" s="42">
        <f>IFERROR(TRIM(INDEX($A190:$Z190,MATCH(Lists!$J$4,$A$1:$Z$1,0))&amp;""),"")</f>
        <v/>
      </c>
      <c r="AI190" s="42">
        <f>IF(AND(AF190&lt;&gt;"",UPPER(TRIM(AB190))&lt;&gt;"Y"),1,0)</f>
        <v/>
      </c>
      <c r="AJ190" s="42">
        <f>IF(AI190=1,IFERROR(VALUE(IFERROR(TRIM(INDEX($A190:$Z190,MATCH(Lists!$J$5,$A$1:$Z$1,0))&amp;""),"")),0),0)</f>
        <v/>
      </c>
      <c r="AK190" s="42">
        <f>IFERROR(TRIM(INDEX($A190:$Z190,MATCH(Lists!$J$8,$A$1:$Z$1,0))&amp;""),"")</f>
        <v/>
      </c>
      <c r="AL190" s="42">
        <f>IF(AI190=0,0,IF(AK190="",1,IF(IFERROR(INDEX(Lists!$B$2:$B$9,MATCH(AK190,Lists!$A$2:$A$9,0)),"N")="Y",1,0)))</f>
        <v/>
      </c>
      <c r="AM190" s="42">
        <f>AL190*AJ190</f>
        <v/>
      </c>
      <c r="AN190" s="42">
        <f>IF(AI190=0,0,IF(IFERROR(INDEX(Lists!$C$2:$C$9,MATCH(AK190,Lists!$A$2:$A$9,0)),"N")="Y",1,0))</f>
        <v/>
      </c>
      <c r="AO190" s="42">
        <f>AN190*AJ190</f>
        <v/>
      </c>
      <c r="AP190" s="42">
        <f>IFERROR(VALUE(IFERROR(TRIM(INDEX($A190:$Z190,MATCH(Lists!$J$9,$A$1:$Z$1,0))&amp;""),"")),0)</f>
        <v/>
      </c>
      <c r="AQ190" s="42">
        <f>IFERROR(VALUE(IFERROR(TRIM(INDEX($A190:$Z190,MATCH(Lists!$J$11,$A$1:$Z$1,0))&amp;""),"")),0)</f>
        <v/>
      </c>
      <c r="AR190" s="42">
        <f>IF(IFERROR(INDEX(Lists!$C$2:$C$9,MATCH(AK190,Lists!$A$2:$A$9,0)),"N")="Y",AP190-AQ190,0)</f>
        <v/>
      </c>
      <c r="AS190" s="42">
        <f>UPPER(IFERROR(TRIM(INDEX($A190:$Z190,MATCH(Lists!$J$10,$A$1:$Z$1,0))&amp;""),""))</f>
        <v/>
      </c>
      <c r="AT190" s="42">
        <f>IF(LEN(AS190)&gt;0,ROW(),"")</f>
        <v/>
      </c>
      <c r="AU190" s="42">
        <f>IFERROR(TRIM(INDEX($A190:$Z190,MATCH(Lists!$J$6,$A$1:$Z$1,0))&amp;""),"")</f>
        <v/>
      </c>
      <c r="AV190" s="42">
        <f>IFERROR(TRIM(INDEX($A190:$Z190,MATCH(Lists!$J$7,$A$1:$Z$1,0))&amp;""),"")</f>
        <v/>
      </c>
      <c r="AW190" s="42">
        <f>IF(AND(AL190=1,UPPER(TRIM(AC190))="Y"),1,0)</f>
        <v/>
      </c>
      <c r="AX190" s="42">
        <f>IF(AL190=1,AF190,"")</f>
        <v/>
      </c>
      <c r="AY190" s="42">
        <f>IF(AX190="","",SUMPRODUCT(($AX$2:$AX$501&lt;&gt;"")*($AX$2:$AX$501&lt;AX190))+SUMPRODUCT(($AX$2:AX190=AX190)*1))</f>
        <v/>
      </c>
    </row>
    <row r="191">
      <c r="AA191" s="41" t="n"/>
      <c r="AB191" s="21" t="n"/>
      <c r="AC191" s="21" t="n"/>
      <c r="AD191" s="21" t="n"/>
      <c r="AE191" s="41" t="n"/>
      <c r="AF191" s="42">
        <f>IFERROR(TRIM(INDEX($A191:$Z191,MATCH(Lists!$J$2,$A$1:$Z$1,0))&amp;""),"")</f>
        <v/>
      </c>
      <c r="AG191" s="42">
        <f>IFERROR(TRIM(INDEX($A191:$Z191,MATCH(Lists!$J$3,$A$1:$Z$1,0))&amp;""),"")</f>
        <v/>
      </c>
      <c r="AH191" s="42">
        <f>IFERROR(TRIM(INDEX($A191:$Z191,MATCH(Lists!$J$4,$A$1:$Z$1,0))&amp;""),"")</f>
        <v/>
      </c>
      <c r="AI191" s="42">
        <f>IF(AND(AF191&lt;&gt;"",UPPER(TRIM(AB191))&lt;&gt;"Y"),1,0)</f>
        <v/>
      </c>
      <c r="AJ191" s="42">
        <f>IF(AI191=1,IFERROR(VALUE(IFERROR(TRIM(INDEX($A191:$Z191,MATCH(Lists!$J$5,$A$1:$Z$1,0))&amp;""),"")),0),0)</f>
        <v/>
      </c>
      <c r="AK191" s="42">
        <f>IFERROR(TRIM(INDEX($A191:$Z191,MATCH(Lists!$J$8,$A$1:$Z$1,0))&amp;""),"")</f>
        <v/>
      </c>
      <c r="AL191" s="42">
        <f>IF(AI191=0,0,IF(AK191="",1,IF(IFERROR(INDEX(Lists!$B$2:$B$9,MATCH(AK191,Lists!$A$2:$A$9,0)),"N")="Y",1,0)))</f>
        <v/>
      </c>
      <c r="AM191" s="42">
        <f>AL191*AJ191</f>
        <v/>
      </c>
      <c r="AN191" s="42">
        <f>IF(AI191=0,0,IF(IFERROR(INDEX(Lists!$C$2:$C$9,MATCH(AK191,Lists!$A$2:$A$9,0)),"N")="Y",1,0))</f>
        <v/>
      </c>
      <c r="AO191" s="42">
        <f>AN191*AJ191</f>
        <v/>
      </c>
      <c r="AP191" s="42">
        <f>IFERROR(VALUE(IFERROR(TRIM(INDEX($A191:$Z191,MATCH(Lists!$J$9,$A$1:$Z$1,0))&amp;""),"")),0)</f>
        <v/>
      </c>
      <c r="AQ191" s="42">
        <f>IFERROR(VALUE(IFERROR(TRIM(INDEX($A191:$Z191,MATCH(Lists!$J$11,$A$1:$Z$1,0))&amp;""),"")),0)</f>
        <v/>
      </c>
      <c r="AR191" s="42">
        <f>IF(IFERROR(INDEX(Lists!$C$2:$C$9,MATCH(AK191,Lists!$A$2:$A$9,0)),"N")="Y",AP191-AQ191,0)</f>
        <v/>
      </c>
      <c r="AS191" s="42">
        <f>UPPER(IFERROR(TRIM(INDEX($A191:$Z191,MATCH(Lists!$J$10,$A$1:$Z$1,0))&amp;""),""))</f>
        <v/>
      </c>
      <c r="AT191" s="42">
        <f>IF(LEN(AS191)&gt;0,ROW(),"")</f>
        <v/>
      </c>
      <c r="AU191" s="42">
        <f>IFERROR(TRIM(INDEX($A191:$Z191,MATCH(Lists!$J$6,$A$1:$Z$1,0))&amp;""),"")</f>
        <v/>
      </c>
      <c r="AV191" s="42">
        <f>IFERROR(TRIM(INDEX($A191:$Z191,MATCH(Lists!$J$7,$A$1:$Z$1,0))&amp;""),"")</f>
        <v/>
      </c>
      <c r="AW191" s="42">
        <f>IF(AND(AL191=1,UPPER(TRIM(AC191))="Y"),1,0)</f>
        <v/>
      </c>
      <c r="AX191" s="42">
        <f>IF(AL191=1,AF191,"")</f>
        <v/>
      </c>
      <c r="AY191" s="42">
        <f>IF(AX191="","",SUMPRODUCT(($AX$2:$AX$501&lt;&gt;"")*($AX$2:$AX$501&lt;AX191))+SUMPRODUCT(($AX$2:AX191=AX191)*1))</f>
        <v/>
      </c>
    </row>
    <row r="192">
      <c r="AA192" s="41" t="n"/>
      <c r="AB192" s="21" t="n"/>
      <c r="AC192" s="21" t="n"/>
      <c r="AD192" s="21" t="n"/>
      <c r="AE192" s="41" t="n"/>
      <c r="AF192" s="42">
        <f>IFERROR(TRIM(INDEX($A192:$Z192,MATCH(Lists!$J$2,$A$1:$Z$1,0))&amp;""),"")</f>
        <v/>
      </c>
      <c r="AG192" s="42">
        <f>IFERROR(TRIM(INDEX($A192:$Z192,MATCH(Lists!$J$3,$A$1:$Z$1,0))&amp;""),"")</f>
        <v/>
      </c>
      <c r="AH192" s="42">
        <f>IFERROR(TRIM(INDEX($A192:$Z192,MATCH(Lists!$J$4,$A$1:$Z$1,0))&amp;""),"")</f>
        <v/>
      </c>
      <c r="AI192" s="42">
        <f>IF(AND(AF192&lt;&gt;"",UPPER(TRIM(AB192))&lt;&gt;"Y"),1,0)</f>
        <v/>
      </c>
      <c r="AJ192" s="42">
        <f>IF(AI192=1,IFERROR(VALUE(IFERROR(TRIM(INDEX($A192:$Z192,MATCH(Lists!$J$5,$A$1:$Z$1,0))&amp;""),"")),0),0)</f>
        <v/>
      </c>
      <c r="AK192" s="42">
        <f>IFERROR(TRIM(INDEX($A192:$Z192,MATCH(Lists!$J$8,$A$1:$Z$1,0))&amp;""),"")</f>
        <v/>
      </c>
      <c r="AL192" s="42">
        <f>IF(AI192=0,0,IF(AK192="",1,IF(IFERROR(INDEX(Lists!$B$2:$B$9,MATCH(AK192,Lists!$A$2:$A$9,0)),"N")="Y",1,0)))</f>
        <v/>
      </c>
      <c r="AM192" s="42">
        <f>AL192*AJ192</f>
        <v/>
      </c>
      <c r="AN192" s="42">
        <f>IF(AI192=0,0,IF(IFERROR(INDEX(Lists!$C$2:$C$9,MATCH(AK192,Lists!$A$2:$A$9,0)),"N")="Y",1,0))</f>
        <v/>
      </c>
      <c r="AO192" s="42">
        <f>AN192*AJ192</f>
        <v/>
      </c>
      <c r="AP192" s="42">
        <f>IFERROR(VALUE(IFERROR(TRIM(INDEX($A192:$Z192,MATCH(Lists!$J$9,$A$1:$Z$1,0))&amp;""),"")),0)</f>
        <v/>
      </c>
      <c r="AQ192" s="42">
        <f>IFERROR(VALUE(IFERROR(TRIM(INDEX($A192:$Z192,MATCH(Lists!$J$11,$A$1:$Z$1,0))&amp;""),"")),0)</f>
        <v/>
      </c>
      <c r="AR192" s="42">
        <f>IF(IFERROR(INDEX(Lists!$C$2:$C$9,MATCH(AK192,Lists!$A$2:$A$9,0)),"N")="Y",AP192-AQ192,0)</f>
        <v/>
      </c>
      <c r="AS192" s="42">
        <f>UPPER(IFERROR(TRIM(INDEX($A192:$Z192,MATCH(Lists!$J$10,$A$1:$Z$1,0))&amp;""),""))</f>
        <v/>
      </c>
      <c r="AT192" s="42">
        <f>IF(LEN(AS192)&gt;0,ROW(),"")</f>
        <v/>
      </c>
      <c r="AU192" s="42">
        <f>IFERROR(TRIM(INDEX($A192:$Z192,MATCH(Lists!$J$6,$A$1:$Z$1,0))&amp;""),"")</f>
        <v/>
      </c>
      <c r="AV192" s="42">
        <f>IFERROR(TRIM(INDEX($A192:$Z192,MATCH(Lists!$J$7,$A$1:$Z$1,0))&amp;""),"")</f>
        <v/>
      </c>
      <c r="AW192" s="42">
        <f>IF(AND(AL192=1,UPPER(TRIM(AC192))="Y"),1,0)</f>
        <v/>
      </c>
      <c r="AX192" s="42">
        <f>IF(AL192=1,AF192,"")</f>
        <v/>
      </c>
      <c r="AY192" s="42">
        <f>IF(AX192="","",SUMPRODUCT(($AX$2:$AX$501&lt;&gt;"")*($AX$2:$AX$501&lt;AX192))+SUMPRODUCT(($AX$2:AX192=AX192)*1))</f>
        <v/>
      </c>
    </row>
    <row r="193">
      <c r="AA193" s="41" t="n"/>
      <c r="AB193" s="21" t="n"/>
      <c r="AC193" s="21" t="n"/>
      <c r="AD193" s="21" t="n"/>
      <c r="AE193" s="41" t="n"/>
      <c r="AF193" s="42">
        <f>IFERROR(TRIM(INDEX($A193:$Z193,MATCH(Lists!$J$2,$A$1:$Z$1,0))&amp;""),"")</f>
        <v/>
      </c>
      <c r="AG193" s="42">
        <f>IFERROR(TRIM(INDEX($A193:$Z193,MATCH(Lists!$J$3,$A$1:$Z$1,0))&amp;""),"")</f>
        <v/>
      </c>
      <c r="AH193" s="42">
        <f>IFERROR(TRIM(INDEX($A193:$Z193,MATCH(Lists!$J$4,$A$1:$Z$1,0))&amp;""),"")</f>
        <v/>
      </c>
      <c r="AI193" s="42">
        <f>IF(AND(AF193&lt;&gt;"",UPPER(TRIM(AB193))&lt;&gt;"Y"),1,0)</f>
        <v/>
      </c>
      <c r="AJ193" s="42">
        <f>IF(AI193=1,IFERROR(VALUE(IFERROR(TRIM(INDEX($A193:$Z193,MATCH(Lists!$J$5,$A$1:$Z$1,0))&amp;""),"")),0),0)</f>
        <v/>
      </c>
      <c r="AK193" s="42">
        <f>IFERROR(TRIM(INDEX($A193:$Z193,MATCH(Lists!$J$8,$A$1:$Z$1,0))&amp;""),"")</f>
        <v/>
      </c>
      <c r="AL193" s="42">
        <f>IF(AI193=0,0,IF(AK193="",1,IF(IFERROR(INDEX(Lists!$B$2:$B$9,MATCH(AK193,Lists!$A$2:$A$9,0)),"N")="Y",1,0)))</f>
        <v/>
      </c>
      <c r="AM193" s="42">
        <f>AL193*AJ193</f>
        <v/>
      </c>
      <c r="AN193" s="42">
        <f>IF(AI193=0,0,IF(IFERROR(INDEX(Lists!$C$2:$C$9,MATCH(AK193,Lists!$A$2:$A$9,0)),"N")="Y",1,0))</f>
        <v/>
      </c>
      <c r="AO193" s="42">
        <f>AN193*AJ193</f>
        <v/>
      </c>
      <c r="AP193" s="42">
        <f>IFERROR(VALUE(IFERROR(TRIM(INDEX($A193:$Z193,MATCH(Lists!$J$9,$A$1:$Z$1,0))&amp;""),"")),0)</f>
        <v/>
      </c>
      <c r="AQ193" s="42">
        <f>IFERROR(VALUE(IFERROR(TRIM(INDEX($A193:$Z193,MATCH(Lists!$J$11,$A$1:$Z$1,0))&amp;""),"")),0)</f>
        <v/>
      </c>
      <c r="AR193" s="42">
        <f>IF(IFERROR(INDEX(Lists!$C$2:$C$9,MATCH(AK193,Lists!$A$2:$A$9,0)),"N")="Y",AP193-AQ193,0)</f>
        <v/>
      </c>
      <c r="AS193" s="42">
        <f>UPPER(IFERROR(TRIM(INDEX($A193:$Z193,MATCH(Lists!$J$10,$A$1:$Z$1,0))&amp;""),""))</f>
        <v/>
      </c>
      <c r="AT193" s="42">
        <f>IF(LEN(AS193)&gt;0,ROW(),"")</f>
        <v/>
      </c>
      <c r="AU193" s="42">
        <f>IFERROR(TRIM(INDEX($A193:$Z193,MATCH(Lists!$J$6,$A$1:$Z$1,0))&amp;""),"")</f>
        <v/>
      </c>
      <c r="AV193" s="42">
        <f>IFERROR(TRIM(INDEX($A193:$Z193,MATCH(Lists!$J$7,$A$1:$Z$1,0))&amp;""),"")</f>
        <v/>
      </c>
      <c r="AW193" s="42">
        <f>IF(AND(AL193=1,UPPER(TRIM(AC193))="Y"),1,0)</f>
        <v/>
      </c>
      <c r="AX193" s="42">
        <f>IF(AL193=1,AF193,"")</f>
        <v/>
      </c>
      <c r="AY193" s="42">
        <f>IF(AX193="","",SUMPRODUCT(($AX$2:$AX$501&lt;&gt;"")*($AX$2:$AX$501&lt;AX193))+SUMPRODUCT(($AX$2:AX193=AX193)*1))</f>
        <v/>
      </c>
    </row>
    <row r="194">
      <c r="AA194" s="41" t="n"/>
      <c r="AB194" s="21" t="n"/>
      <c r="AC194" s="21" t="n"/>
      <c r="AD194" s="21" t="n"/>
      <c r="AE194" s="41" t="n"/>
      <c r="AF194" s="42">
        <f>IFERROR(TRIM(INDEX($A194:$Z194,MATCH(Lists!$J$2,$A$1:$Z$1,0))&amp;""),"")</f>
        <v/>
      </c>
      <c r="AG194" s="42">
        <f>IFERROR(TRIM(INDEX($A194:$Z194,MATCH(Lists!$J$3,$A$1:$Z$1,0))&amp;""),"")</f>
        <v/>
      </c>
      <c r="AH194" s="42">
        <f>IFERROR(TRIM(INDEX($A194:$Z194,MATCH(Lists!$J$4,$A$1:$Z$1,0))&amp;""),"")</f>
        <v/>
      </c>
      <c r="AI194" s="42">
        <f>IF(AND(AF194&lt;&gt;"",UPPER(TRIM(AB194))&lt;&gt;"Y"),1,0)</f>
        <v/>
      </c>
      <c r="AJ194" s="42">
        <f>IF(AI194=1,IFERROR(VALUE(IFERROR(TRIM(INDEX($A194:$Z194,MATCH(Lists!$J$5,$A$1:$Z$1,0))&amp;""),"")),0),0)</f>
        <v/>
      </c>
      <c r="AK194" s="42">
        <f>IFERROR(TRIM(INDEX($A194:$Z194,MATCH(Lists!$J$8,$A$1:$Z$1,0))&amp;""),"")</f>
        <v/>
      </c>
      <c r="AL194" s="42">
        <f>IF(AI194=0,0,IF(AK194="",1,IF(IFERROR(INDEX(Lists!$B$2:$B$9,MATCH(AK194,Lists!$A$2:$A$9,0)),"N")="Y",1,0)))</f>
        <v/>
      </c>
      <c r="AM194" s="42">
        <f>AL194*AJ194</f>
        <v/>
      </c>
      <c r="AN194" s="42">
        <f>IF(AI194=0,0,IF(IFERROR(INDEX(Lists!$C$2:$C$9,MATCH(AK194,Lists!$A$2:$A$9,0)),"N")="Y",1,0))</f>
        <v/>
      </c>
      <c r="AO194" s="42">
        <f>AN194*AJ194</f>
        <v/>
      </c>
      <c r="AP194" s="42">
        <f>IFERROR(VALUE(IFERROR(TRIM(INDEX($A194:$Z194,MATCH(Lists!$J$9,$A$1:$Z$1,0))&amp;""),"")),0)</f>
        <v/>
      </c>
      <c r="AQ194" s="42">
        <f>IFERROR(VALUE(IFERROR(TRIM(INDEX($A194:$Z194,MATCH(Lists!$J$11,$A$1:$Z$1,0))&amp;""),"")),0)</f>
        <v/>
      </c>
      <c r="AR194" s="42">
        <f>IF(IFERROR(INDEX(Lists!$C$2:$C$9,MATCH(AK194,Lists!$A$2:$A$9,0)),"N")="Y",AP194-AQ194,0)</f>
        <v/>
      </c>
      <c r="AS194" s="42">
        <f>UPPER(IFERROR(TRIM(INDEX($A194:$Z194,MATCH(Lists!$J$10,$A$1:$Z$1,0))&amp;""),""))</f>
        <v/>
      </c>
      <c r="AT194" s="42">
        <f>IF(LEN(AS194)&gt;0,ROW(),"")</f>
        <v/>
      </c>
      <c r="AU194" s="42">
        <f>IFERROR(TRIM(INDEX($A194:$Z194,MATCH(Lists!$J$6,$A$1:$Z$1,0))&amp;""),"")</f>
        <v/>
      </c>
      <c r="AV194" s="42">
        <f>IFERROR(TRIM(INDEX($A194:$Z194,MATCH(Lists!$J$7,$A$1:$Z$1,0))&amp;""),"")</f>
        <v/>
      </c>
      <c r="AW194" s="42">
        <f>IF(AND(AL194=1,UPPER(TRIM(AC194))="Y"),1,0)</f>
        <v/>
      </c>
      <c r="AX194" s="42">
        <f>IF(AL194=1,AF194,"")</f>
        <v/>
      </c>
      <c r="AY194" s="42">
        <f>IF(AX194="","",SUMPRODUCT(($AX$2:$AX$501&lt;&gt;"")*($AX$2:$AX$501&lt;AX194))+SUMPRODUCT(($AX$2:AX194=AX194)*1))</f>
        <v/>
      </c>
    </row>
    <row r="195">
      <c r="AA195" s="41" t="n"/>
      <c r="AB195" s="21" t="n"/>
      <c r="AC195" s="21" t="n"/>
      <c r="AD195" s="21" t="n"/>
      <c r="AE195" s="41" t="n"/>
      <c r="AF195" s="42">
        <f>IFERROR(TRIM(INDEX($A195:$Z195,MATCH(Lists!$J$2,$A$1:$Z$1,0))&amp;""),"")</f>
        <v/>
      </c>
      <c r="AG195" s="42">
        <f>IFERROR(TRIM(INDEX($A195:$Z195,MATCH(Lists!$J$3,$A$1:$Z$1,0))&amp;""),"")</f>
        <v/>
      </c>
      <c r="AH195" s="42">
        <f>IFERROR(TRIM(INDEX($A195:$Z195,MATCH(Lists!$J$4,$A$1:$Z$1,0))&amp;""),"")</f>
        <v/>
      </c>
      <c r="AI195" s="42">
        <f>IF(AND(AF195&lt;&gt;"",UPPER(TRIM(AB195))&lt;&gt;"Y"),1,0)</f>
        <v/>
      </c>
      <c r="AJ195" s="42">
        <f>IF(AI195=1,IFERROR(VALUE(IFERROR(TRIM(INDEX($A195:$Z195,MATCH(Lists!$J$5,$A$1:$Z$1,0))&amp;""),"")),0),0)</f>
        <v/>
      </c>
      <c r="AK195" s="42">
        <f>IFERROR(TRIM(INDEX($A195:$Z195,MATCH(Lists!$J$8,$A$1:$Z$1,0))&amp;""),"")</f>
        <v/>
      </c>
      <c r="AL195" s="42">
        <f>IF(AI195=0,0,IF(AK195="",1,IF(IFERROR(INDEX(Lists!$B$2:$B$9,MATCH(AK195,Lists!$A$2:$A$9,0)),"N")="Y",1,0)))</f>
        <v/>
      </c>
      <c r="AM195" s="42">
        <f>AL195*AJ195</f>
        <v/>
      </c>
      <c r="AN195" s="42">
        <f>IF(AI195=0,0,IF(IFERROR(INDEX(Lists!$C$2:$C$9,MATCH(AK195,Lists!$A$2:$A$9,0)),"N")="Y",1,0))</f>
        <v/>
      </c>
      <c r="AO195" s="42">
        <f>AN195*AJ195</f>
        <v/>
      </c>
      <c r="AP195" s="42">
        <f>IFERROR(VALUE(IFERROR(TRIM(INDEX($A195:$Z195,MATCH(Lists!$J$9,$A$1:$Z$1,0))&amp;""),"")),0)</f>
        <v/>
      </c>
      <c r="AQ195" s="42">
        <f>IFERROR(VALUE(IFERROR(TRIM(INDEX($A195:$Z195,MATCH(Lists!$J$11,$A$1:$Z$1,0))&amp;""),"")),0)</f>
        <v/>
      </c>
      <c r="AR195" s="42">
        <f>IF(IFERROR(INDEX(Lists!$C$2:$C$9,MATCH(AK195,Lists!$A$2:$A$9,0)),"N")="Y",AP195-AQ195,0)</f>
        <v/>
      </c>
      <c r="AS195" s="42">
        <f>UPPER(IFERROR(TRIM(INDEX($A195:$Z195,MATCH(Lists!$J$10,$A$1:$Z$1,0))&amp;""),""))</f>
        <v/>
      </c>
      <c r="AT195" s="42">
        <f>IF(LEN(AS195)&gt;0,ROW(),"")</f>
        <v/>
      </c>
      <c r="AU195" s="42">
        <f>IFERROR(TRIM(INDEX($A195:$Z195,MATCH(Lists!$J$6,$A$1:$Z$1,0))&amp;""),"")</f>
        <v/>
      </c>
      <c r="AV195" s="42">
        <f>IFERROR(TRIM(INDEX($A195:$Z195,MATCH(Lists!$J$7,$A$1:$Z$1,0))&amp;""),"")</f>
        <v/>
      </c>
      <c r="AW195" s="42">
        <f>IF(AND(AL195=1,UPPER(TRIM(AC195))="Y"),1,0)</f>
        <v/>
      </c>
      <c r="AX195" s="42">
        <f>IF(AL195=1,AF195,"")</f>
        <v/>
      </c>
      <c r="AY195" s="42">
        <f>IF(AX195="","",SUMPRODUCT(($AX$2:$AX$501&lt;&gt;"")*($AX$2:$AX$501&lt;AX195))+SUMPRODUCT(($AX$2:AX195=AX195)*1))</f>
        <v/>
      </c>
    </row>
    <row r="196">
      <c r="AA196" s="41" t="n"/>
      <c r="AB196" s="21" t="n"/>
      <c r="AC196" s="21" t="n"/>
      <c r="AD196" s="21" t="n"/>
      <c r="AE196" s="41" t="n"/>
      <c r="AF196" s="42">
        <f>IFERROR(TRIM(INDEX($A196:$Z196,MATCH(Lists!$J$2,$A$1:$Z$1,0))&amp;""),"")</f>
        <v/>
      </c>
      <c r="AG196" s="42">
        <f>IFERROR(TRIM(INDEX($A196:$Z196,MATCH(Lists!$J$3,$A$1:$Z$1,0))&amp;""),"")</f>
        <v/>
      </c>
      <c r="AH196" s="42">
        <f>IFERROR(TRIM(INDEX($A196:$Z196,MATCH(Lists!$J$4,$A$1:$Z$1,0))&amp;""),"")</f>
        <v/>
      </c>
      <c r="AI196" s="42">
        <f>IF(AND(AF196&lt;&gt;"",UPPER(TRIM(AB196))&lt;&gt;"Y"),1,0)</f>
        <v/>
      </c>
      <c r="AJ196" s="42">
        <f>IF(AI196=1,IFERROR(VALUE(IFERROR(TRIM(INDEX($A196:$Z196,MATCH(Lists!$J$5,$A$1:$Z$1,0))&amp;""),"")),0),0)</f>
        <v/>
      </c>
      <c r="AK196" s="42">
        <f>IFERROR(TRIM(INDEX($A196:$Z196,MATCH(Lists!$J$8,$A$1:$Z$1,0))&amp;""),"")</f>
        <v/>
      </c>
      <c r="AL196" s="42">
        <f>IF(AI196=0,0,IF(AK196="",1,IF(IFERROR(INDEX(Lists!$B$2:$B$9,MATCH(AK196,Lists!$A$2:$A$9,0)),"N")="Y",1,0)))</f>
        <v/>
      </c>
      <c r="AM196" s="42">
        <f>AL196*AJ196</f>
        <v/>
      </c>
      <c r="AN196" s="42">
        <f>IF(AI196=0,0,IF(IFERROR(INDEX(Lists!$C$2:$C$9,MATCH(AK196,Lists!$A$2:$A$9,0)),"N")="Y",1,0))</f>
        <v/>
      </c>
      <c r="AO196" s="42">
        <f>AN196*AJ196</f>
        <v/>
      </c>
      <c r="AP196" s="42">
        <f>IFERROR(VALUE(IFERROR(TRIM(INDEX($A196:$Z196,MATCH(Lists!$J$9,$A$1:$Z$1,0))&amp;""),"")),0)</f>
        <v/>
      </c>
      <c r="AQ196" s="42">
        <f>IFERROR(VALUE(IFERROR(TRIM(INDEX($A196:$Z196,MATCH(Lists!$J$11,$A$1:$Z$1,0))&amp;""),"")),0)</f>
        <v/>
      </c>
      <c r="AR196" s="42">
        <f>IF(IFERROR(INDEX(Lists!$C$2:$C$9,MATCH(AK196,Lists!$A$2:$A$9,0)),"N")="Y",AP196-AQ196,0)</f>
        <v/>
      </c>
      <c r="AS196" s="42">
        <f>UPPER(IFERROR(TRIM(INDEX($A196:$Z196,MATCH(Lists!$J$10,$A$1:$Z$1,0))&amp;""),""))</f>
        <v/>
      </c>
      <c r="AT196" s="42">
        <f>IF(LEN(AS196)&gt;0,ROW(),"")</f>
        <v/>
      </c>
      <c r="AU196" s="42">
        <f>IFERROR(TRIM(INDEX($A196:$Z196,MATCH(Lists!$J$6,$A$1:$Z$1,0))&amp;""),"")</f>
        <v/>
      </c>
      <c r="AV196" s="42">
        <f>IFERROR(TRIM(INDEX($A196:$Z196,MATCH(Lists!$J$7,$A$1:$Z$1,0))&amp;""),"")</f>
        <v/>
      </c>
      <c r="AW196" s="42">
        <f>IF(AND(AL196=1,UPPER(TRIM(AC196))="Y"),1,0)</f>
        <v/>
      </c>
      <c r="AX196" s="42">
        <f>IF(AL196=1,AF196,"")</f>
        <v/>
      </c>
      <c r="AY196" s="42">
        <f>IF(AX196="","",SUMPRODUCT(($AX$2:$AX$501&lt;&gt;"")*($AX$2:$AX$501&lt;AX196))+SUMPRODUCT(($AX$2:AX196=AX196)*1))</f>
        <v/>
      </c>
    </row>
    <row r="197">
      <c r="AA197" s="41" t="n"/>
      <c r="AB197" s="21" t="n"/>
      <c r="AC197" s="21" t="n"/>
      <c r="AD197" s="21" t="n"/>
      <c r="AE197" s="41" t="n"/>
      <c r="AF197" s="42">
        <f>IFERROR(TRIM(INDEX($A197:$Z197,MATCH(Lists!$J$2,$A$1:$Z$1,0))&amp;""),"")</f>
        <v/>
      </c>
      <c r="AG197" s="42">
        <f>IFERROR(TRIM(INDEX($A197:$Z197,MATCH(Lists!$J$3,$A$1:$Z$1,0))&amp;""),"")</f>
        <v/>
      </c>
      <c r="AH197" s="42">
        <f>IFERROR(TRIM(INDEX($A197:$Z197,MATCH(Lists!$J$4,$A$1:$Z$1,0))&amp;""),"")</f>
        <v/>
      </c>
      <c r="AI197" s="42">
        <f>IF(AND(AF197&lt;&gt;"",UPPER(TRIM(AB197))&lt;&gt;"Y"),1,0)</f>
        <v/>
      </c>
      <c r="AJ197" s="42">
        <f>IF(AI197=1,IFERROR(VALUE(IFERROR(TRIM(INDEX($A197:$Z197,MATCH(Lists!$J$5,$A$1:$Z$1,0))&amp;""),"")),0),0)</f>
        <v/>
      </c>
      <c r="AK197" s="42">
        <f>IFERROR(TRIM(INDEX($A197:$Z197,MATCH(Lists!$J$8,$A$1:$Z$1,0))&amp;""),"")</f>
        <v/>
      </c>
      <c r="AL197" s="42">
        <f>IF(AI197=0,0,IF(AK197="",1,IF(IFERROR(INDEX(Lists!$B$2:$B$9,MATCH(AK197,Lists!$A$2:$A$9,0)),"N")="Y",1,0)))</f>
        <v/>
      </c>
      <c r="AM197" s="42">
        <f>AL197*AJ197</f>
        <v/>
      </c>
      <c r="AN197" s="42">
        <f>IF(AI197=0,0,IF(IFERROR(INDEX(Lists!$C$2:$C$9,MATCH(AK197,Lists!$A$2:$A$9,0)),"N")="Y",1,0))</f>
        <v/>
      </c>
      <c r="AO197" s="42">
        <f>AN197*AJ197</f>
        <v/>
      </c>
      <c r="AP197" s="42">
        <f>IFERROR(VALUE(IFERROR(TRIM(INDEX($A197:$Z197,MATCH(Lists!$J$9,$A$1:$Z$1,0))&amp;""),"")),0)</f>
        <v/>
      </c>
      <c r="AQ197" s="42">
        <f>IFERROR(VALUE(IFERROR(TRIM(INDEX($A197:$Z197,MATCH(Lists!$J$11,$A$1:$Z$1,0))&amp;""),"")),0)</f>
        <v/>
      </c>
      <c r="AR197" s="42">
        <f>IF(IFERROR(INDEX(Lists!$C$2:$C$9,MATCH(AK197,Lists!$A$2:$A$9,0)),"N")="Y",AP197-AQ197,0)</f>
        <v/>
      </c>
      <c r="AS197" s="42">
        <f>UPPER(IFERROR(TRIM(INDEX($A197:$Z197,MATCH(Lists!$J$10,$A$1:$Z$1,0))&amp;""),""))</f>
        <v/>
      </c>
      <c r="AT197" s="42">
        <f>IF(LEN(AS197)&gt;0,ROW(),"")</f>
        <v/>
      </c>
      <c r="AU197" s="42">
        <f>IFERROR(TRIM(INDEX($A197:$Z197,MATCH(Lists!$J$6,$A$1:$Z$1,0))&amp;""),"")</f>
        <v/>
      </c>
      <c r="AV197" s="42">
        <f>IFERROR(TRIM(INDEX($A197:$Z197,MATCH(Lists!$J$7,$A$1:$Z$1,0))&amp;""),"")</f>
        <v/>
      </c>
      <c r="AW197" s="42">
        <f>IF(AND(AL197=1,UPPER(TRIM(AC197))="Y"),1,0)</f>
        <v/>
      </c>
      <c r="AX197" s="42">
        <f>IF(AL197=1,AF197,"")</f>
        <v/>
      </c>
      <c r="AY197" s="42">
        <f>IF(AX197="","",SUMPRODUCT(($AX$2:$AX$501&lt;&gt;"")*($AX$2:$AX$501&lt;AX197))+SUMPRODUCT(($AX$2:AX197=AX197)*1))</f>
        <v/>
      </c>
    </row>
    <row r="198">
      <c r="AA198" s="41" t="n"/>
      <c r="AB198" s="21" t="n"/>
      <c r="AC198" s="21" t="n"/>
      <c r="AD198" s="21" t="n"/>
      <c r="AE198" s="41" t="n"/>
      <c r="AF198" s="42">
        <f>IFERROR(TRIM(INDEX($A198:$Z198,MATCH(Lists!$J$2,$A$1:$Z$1,0))&amp;""),"")</f>
        <v/>
      </c>
      <c r="AG198" s="42">
        <f>IFERROR(TRIM(INDEX($A198:$Z198,MATCH(Lists!$J$3,$A$1:$Z$1,0))&amp;""),"")</f>
        <v/>
      </c>
      <c r="AH198" s="42">
        <f>IFERROR(TRIM(INDEX($A198:$Z198,MATCH(Lists!$J$4,$A$1:$Z$1,0))&amp;""),"")</f>
        <v/>
      </c>
      <c r="AI198" s="42">
        <f>IF(AND(AF198&lt;&gt;"",UPPER(TRIM(AB198))&lt;&gt;"Y"),1,0)</f>
        <v/>
      </c>
      <c r="AJ198" s="42">
        <f>IF(AI198=1,IFERROR(VALUE(IFERROR(TRIM(INDEX($A198:$Z198,MATCH(Lists!$J$5,$A$1:$Z$1,0))&amp;""),"")),0),0)</f>
        <v/>
      </c>
      <c r="AK198" s="42">
        <f>IFERROR(TRIM(INDEX($A198:$Z198,MATCH(Lists!$J$8,$A$1:$Z$1,0))&amp;""),"")</f>
        <v/>
      </c>
      <c r="AL198" s="42">
        <f>IF(AI198=0,0,IF(AK198="",1,IF(IFERROR(INDEX(Lists!$B$2:$B$9,MATCH(AK198,Lists!$A$2:$A$9,0)),"N")="Y",1,0)))</f>
        <v/>
      </c>
      <c r="AM198" s="42">
        <f>AL198*AJ198</f>
        <v/>
      </c>
      <c r="AN198" s="42">
        <f>IF(AI198=0,0,IF(IFERROR(INDEX(Lists!$C$2:$C$9,MATCH(AK198,Lists!$A$2:$A$9,0)),"N")="Y",1,0))</f>
        <v/>
      </c>
      <c r="AO198" s="42">
        <f>AN198*AJ198</f>
        <v/>
      </c>
      <c r="AP198" s="42">
        <f>IFERROR(VALUE(IFERROR(TRIM(INDEX($A198:$Z198,MATCH(Lists!$J$9,$A$1:$Z$1,0))&amp;""),"")),0)</f>
        <v/>
      </c>
      <c r="AQ198" s="42">
        <f>IFERROR(VALUE(IFERROR(TRIM(INDEX($A198:$Z198,MATCH(Lists!$J$11,$A$1:$Z$1,0))&amp;""),"")),0)</f>
        <v/>
      </c>
      <c r="AR198" s="42">
        <f>IF(IFERROR(INDEX(Lists!$C$2:$C$9,MATCH(AK198,Lists!$A$2:$A$9,0)),"N")="Y",AP198-AQ198,0)</f>
        <v/>
      </c>
      <c r="AS198" s="42">
        <f>UPPER(IFERROR(TRIM(INDEX($A198:$Z198,MATCH(Lists!$J$10,$A$1:$Z$1,0))&amp;""),""))</f>
        <v/>
      </c>
      <c r="AT198" s="42">
        <f>IF(LEN(AS198)&gt;0,ROW(),"")</f>
        <v/>
      </c>
      <c r="AU198" s="42">
        <f>IFERROR(TRIM(INDEX($A198:$Z198,MATCH(Lists!$J$6,$A$1:$Z$1,0))&amp;""),"")</f>
        <v/>
      </c>
      <c r="AV198" s="42">
        <f>IFERROR(TRIM(INDEX($A198:$Z198,MATCH(Lists!$J$7,$A$1:$Z$1,0))&amp;""),"")</f>
        <v/>
      </c>
      <c r="AW198" s="42">
        <f>IF(AND(AL198=1,UPPER(TRIM(AC198))="Y"),1,0)</f>
        <v/>
      </c>
      <c r="AX198" s="42">
        <f>IF(AL198=1,AF198,"")</f>
        <v/>
      </c>
      <c r="AY198" s="42">
        <f>IF(AX198="","",SUMPRODUCT(($AX$2:$AX$501&lt;&gt;"")*($AX$2:$AX$501&lt;AX198))+SUMPRODUCT(($AX$2:AX198=AX198)*1))</f>
        <v/>
      </c>
    </row>
    <row r="199">
      <c r="AA199" s="41" t="n"/>
      <c r="AB199" s="21" t="n"/>
      <c r="AC199" s="21" t="n"/>
      <c r="AD199" s="21" t="n"/>
      <c r="AE199" s="41" t="n"/>
      <c r="AF199" s="42">
        <f>IFERROR(TRIM(INDEX($A199:$Z199,MATCH(Lists!$J$2,$A$1:$Z$1,0))&amp;""),"")</f>
        <v/>
      </c>
      <c r="AG199" s="42">
        <f>IFERROR(TRIM(INDEX($A199:$Z199,MATCH(Lists!$J$3,$A$1:$Z$1,0))&amp;""),"")</f>
        <v/>
      </c>
      <c r="AH199" s="42">
        <f>IFERROR(TRIM(INDEX($A199:$Z199,MATCH(Lists!$J$4,$A$1:$Z$1,0))&amp;""),"")</f>
        <v/>
      </c>
      <c r="AI199" s="42">
        <f>IF(AND(AF199&lt;&gt;"",UPPER(TRIM(AB199))&lt;&gt;"Y"),1,0)</f>
        <v/>
      </c>
      <c r="AJ199" s="42">
        <f>IF(AI199=1,IFERROR(VALUE(IFERROR(TRIM(INDEX($A199:$Z199,MATCH(Lists!$J$5,$A$1:$Z$1,0))&amp;""),"")),0),0)</f>
        <v/>
      </c>
      <c r="AK199" s="42">
        <f>IFERROR(TRIM(INDEX($A199:$Z199,MATCH(Lists!$J$8,$A$1:$Z$1,0))&amp;""),"")</f>
        <v/>
      </c>
      <c r="AL199" s="42">
        <f>IF(AI199=0,0,IF(AK199="",1,IF(IFERROR(INDEX(Lists!$B$2:$B$9,MATCH(AK199,Lists!$A$2:$A$9,0)),"N")="Y",1,0)))</f>
        <v/>
      </c>
      <c r="AM199" s="42">
        <f>AL199*AJ199</f>
        <v/>
      </c>
      <c r="AN199" s="42">
        <f>IF(AI199=0,0,IF(IFERROR(INDEX(Lists!$C$2:$C$9,MATCH(AK199,Lists!$A$2:$A$9,0)),"N")="Y",1,0))</f>
        <v/>
      </c>
      <c r="AO199" s="42">
        <f>AN199*AJ199</f>
        <v/>
      </c>
      <c r="AP199" s="42">
        <f>IFERROR(VALUE(IFERROR(TRIM(INDEX($A199:$Z199,MATCH(Lists!$J$9,$A$1:$Z$1,0))&amp;""),"")),0)</f>
        <v/>
      </c>
      <c r="AQ199" s="42">
        <f>IFERROR(VALUE(IFERROR(TRIM(INDEX($A199:$Z199,MATCH(Lists!$J$11,$A$1:$Z$1,0))&amp;""),"")),0)</f>
        <v/>
      </c>
      <c r="AR199" s="42">
        <f>IF(IFERROR(INDEX(Lists!$C$2:$C$9,MATCH(AK199,Lists!$A$2:$A$9,0)),"N")="Y",AP199-AQ199,0)</f>
        <v/>
      </c>
      <c r="AS199" s="42">
        <f>UPPER(IFERROR(TRIM(INDEX($A199:$Z199,MATCH(Lists!$J$10,$A$1:$Z$1,0))&amp;""),""))</f>
        <v/>
      </c>
      <c r="AT199" s="42">
        <f>IF(LEN(AS199)&gt;0,ROW(),"")</f>
        <v/>
      </c>
      <c r="AU199" s="42">
        <f>IFERROR(TRIM(INDEX($A199:$Z199,MATCH(Lists!$J$6,$A$1:$Z$1,0))&amp;""),"")</f>
        <v/>
      </c>
      <c r="AV199" s="42">
        <f>IFERROR(TRIM(INDEX($A199:$Z199,MATCH(Lists!$J$7,$A$1:$Z$1,0))&amp;""),"")</f>
        <v/>
      </c>
      <c r="AW199" s="42">
        <f>IF(AND(AL199=1,UPPER(TRIM(AC199))="Y"),1,0)</f>
        <v/>
      </c>
      <c r="AX199" s="42">
        <f>IF(AL199=1,AF199,"")</f>
        <v/>
      </c>
      <c r="AY199" s="42">
        <f>IF(AX199="","",SUMPRODUCT(($AX$2:$AX$501&lt;&gt;"")*($AX$2:$AX$501&lt;AX199))+SUMPRODUCT(($AX$2:AX199=AX199)*1))</f>
        <v/>
      </c>
    </row>
    <row r="200">
      <c r="AA200" s="41" t="n"/>
      <c r="AB200" s="21" t="n"/>
      <c r="AC200" s="21" t="n"/>
      <c r="AD200" s="21" t="n"/>
      <c r="AE200" s="41" t="n"/>
      <c r="AF200" s="42">
        <f>IFERROR(TRIM(INDEX($A200:$Z200,MATCH(Lists!$J$2,$A$1:$Z$1,0))&amp;""),"")</f>
        <v/>
      </c>
      <c r="AG200" s="42">
        <f>IFERROR(TRIM(INDEX($A200:$Z200,MATCH(Lists!$J$3,$A$1:$Z$1,0))&amp;""),"")</f>
        <v/>
      </c>
      <c r="AH200" s="42">
        <f>IFERROR(TRIM(INDEX($A200:$Z200,MATCH(Lists!$J$4,$A$1:$Z$1,0))&amp;""),"")</f>
        <v/>
      </c>
      <c r="AI200" s="42">
        <f>IF(AND(AF200&lt;&gt;"",UPPER(TRIM(AB200))&lt;&gt;"Y"),1,0)</f>
        <v/>
      </c>
      <c r="AJ200" s="42">
        <f>IF(AI200=1,IFERROR(VALUE(IFERROR(TRIM(INDEX($A200:$Z200,MATCH(Lists!$J$5,$A$1:$Z$1,0))&amp;""),"")),0),0)</f>
        <v/>
      </c>
      <c r="AK200" s="42">
        <f>IFERROR(TRIM(INDEX($A200:$Z200,MATCH(Lists!$J$8,$A$1:$Z$1,0))&amp;""),"")</f>
        <v/>
      </c>
      <c r="AL200" s="42">
        <f>IF(AI200=0,0,IF(AK200="",1,IF(IFERROR(INDEX(Lists!$B$2:$B$9,MATCH(AK200,Lists!$A$2:$A$9,0)),"N")="Y",1,0)))</f>
        <v/>
      </c>
      <c r="AM200" s="42">
        <f>AL200*AJ200</f>
        <v/>
      </c>
      <c r="AN200" s="42">
        <f>IF(AI200=0,0,IF(IFERROR(INDEX(Lists!$C$2:$C$9,MATCH(AK200,Lists!$A$2:$A$9,0)),"N")="Y",1,0))</f>
        <v/>
      </c>
      <c r="AO200" s="42">
        <f>AN200*AJ200</f>
        <v/>
      </c>
      <c r="AP200" s="42">
        <f>IFERROR(VALUE(IFERROR(TRIM(INDEX($A200:$Z200,MATCH(Lists!$J$9,$A$1:$Z$1,0))&amp;""),"")),0)</f>
        <v/>
      </c>
      <c r="AQ200" s="42">
        <f>IFERROR(VALUE(IFERROR(TRIM(INDEX($A200:$Z200,MATCH(Lists!$J$11,$A$1:$Z$1,0))&amp;""),"")),0)</f>
        <v/>
      </c>
      <c r="AR200" s="42">
        <f>IF(IFERROR(INDEX(Lists!$C$2:$C$9,MATCH(AK200,Lists!$A$2:$A$9,0)),"N")="Y",AP200-AQ200,0)</f>
        <v/>
      </c>
      <c r="AS200" s="42">
        <f>UPPER(IFERROR(TRIM(INDEX($A200:$Z200,MATCH(Lists!$J$10,$A$1:$Z$1,0))&amp;""),""))</f>
        <v/>
      </c>
      <c r="AT200" s="42">
        <f>IF(LEN(AS200)&gt;0,ROW(),"")</f>
        <v/>
      </c>
      <c r="AU200" s="42">
        <f>IFERROR(TRIM(INDEX($A200:$Z200,MATCH(Lists!$J$6,$A$1:$Z$1,0))&amp;""),"")</f>
        <v/>
      </c>
      <c r="AV200" s="42">
        <f>IFERROR(TRIM(INDEX($A200:$Z200,MATCH(Lists!$J$7,$A$1:$Z$1,0))&amp;""),"")</f>
        <v/>
      </c>
      <c r="AW200" s="42">
        <f>IF(AND(AL200=1,UPPER(TRIM(AC200))="Y"),1,0)</f>
        <v/>
      </c>
      <c r="AX200" s="42">
        <f>IF(AL200=1,AF200,"")</f>
        <v/>
      </c>
      <c r="AY200" s="42">
        <f>IF(AX200="","",SUMPRODUCT(($AX$2:$AX$501&lt;&gt;"")*($AX$2:$AX$501&lt;AX200))+SUMPRODUCT(($AX$2:AX200=AX200)*1))</f>
        <v/>
      </c>
    </row>
    <row r="201">
      <c r="AA201" s="41" t="n"/>
      <c r="AB201" s="21" t="n"/>
      <c r="AC201" s="21" t="n"/>
      <c r="AD201" s="21" t="n"/>
      <c r="AE201" s="41" t="n"/>
      <c r="AF201" s="42">
        <f>IFERROR(TRIM(INDEX($A201:$Z201,MATCH(Lists!$J$2,$A$1:$Z$1,0))&amp;""),"")</f>
        <v/>
      </c>
      <c r="AG201" s="42">
        <f>IFERROR(TRIM(INDEX($A201:$Z201,MATCH(Lists!$J$3,$A$1:$Z$1,0))&amp;""),"")</f>
        <v/>
      </c>
      <c r="AH201" s="42">
        <f>IFERROR(TRIM(INDEX($A201:$Z201,MATCH(Lists!$J$4,$A$1:$Z$1,0))&amp;""),"")</f>
        <v/>
      </c>
      <c r="AI201" s="42">
        <f>IF(AND(AF201&lt;&gt;"",UPPER(TRIM(AB201))&lt;&gt;"Y"),1,0)</f>
        <v/>
      </c>
      <c r="AJ201" s="42">
        <f>IF(AI201=1,IFERROR(VALUE(IFERROR(TRIM(INDEX($A201:$Z201,MATCH(Lists!$J$5,$A$1:$Z$1,0))&amp;""),"")),0),0)</f>
        <v/>
      </c>
      <c r="AK201" s="42">
        <f>IFERROR(TRIM(INDEX($A201:$Z201,MATCH(Lists!$J$8,$A$1:$Z$1,0))&amp;""),"")</f>
        <v/>
      </c>
      <c r="AL201" s="42">
        <f>IF(AI201=0,0,IF(AK201="",1,IF(IFERROR(INDEX(Lists!$B$2:$B$9,MATCH(AK201,Lists!$A$2:$A$9,0)),"N")="Y",1,0)))</f>
        <v/>
      </c>
      <c r="AM201" s="42">
        <f>AL201*AJ201</f>
        <v/>
      </c>
      <c r="AN201" s="42">
        <f>IF(AI201=0,0,IF(IFERROR(INDEX(Lists!$C$2:$C$9,MATCH(AK201,Lists!$A$2:$A$9,0)),"N")="Y",1,0))</f>
        <v/>
      </c>
      <c r="AO201" s="42">
        <f>AN201*AJ201</f>
        <v/>
      </c>
      <c r="AP201" s="42">
        <f>IFERROR(VALUE(IFERROR(TRIM(INDEX($A201:$Z201,MATCH(Lists!$J$9,$A$1:$Z$1,0))&amp;""),"")),0)</f>
        <v/>
      </c>
      <c r="AQ201" s="42">
        <f>IFERROR(VALUE(IFERROR(TRIM(INDEX($A201:$Z201,MATCH(Lists!$J$11,$A$1:$Z$1,0))&amp;""),"")),0)</f>
        <v/>
      </c>
      <c r="AR201" s="42">
        <f>IF(IFERROR(INDEX(Lists!$C$2:$C$9,MATCH(AK201,Lists!$A$2:$A$9,0)),"N")="Y",AP201-AQ201,0)</f>
        <v/>
      </c>
      <c r="AS201" s="42">
        <f>UPPER(IFERROR(TRIM(INDEX($A201:$Z201,MATCH(Lists!$J$10,$A$1:$Z$1,0))&amp;""),""))</f>
        <v/>
      </c>
      <c r="AT201" s="42">
        <f>IF(LEN(AS201)&gt;0,ROW(),"")</f>
        <v/>
      </c>
      <c r="AU201" s="42">
        <f>IFERROR(TRIM(INDEX($A201:$Z201,MATCH(Lists!$J$6,$A$1:$Z$1,0))&amp;""),"")</f>
        <v/>
      </c>
      <c r="AV201" s="42">
        <f>IFERROR(TRIM(INDEX($A201:$Z201,MATCH(Lists!$J$7,$A$1:$Z$1,0))&amp;""),"")</f>
        <v/>
      </c>
      <c r="AW201" s="42">
        <f>IF(AND(AL201=1,UPPER(TRIM(AC201))="Y"),1,0)</f>
        <v/>
      </c>
      <c r="AX201" s="42">
        <f>IF(AL201=1,AF201,"")</f>
        <v/>
      </c>
      <c r="AY201" s="42">
        <f>IF(AX201="","",SUMPRODUCT(($AX$2:$AX$501&lt;&gt;"")*($AX$2:$AX$501&lt;AX201))+SUMPRODUCT(($AX$2:AX201=AX201)*1))</f>
        <v/>
      </c>
    </row>
    <row r="202">
      <c r="AA202" s="41" t="n"/>
      <c r="AB202" s="21" t="n"/>
      <c r="AC202" s="21" t="n"/>
      <c r="AD202" s="21" t="n"/>
      <c r="AE202" s="41" t="n"/>
      <c r="AF202" s="42">
        <f>IFERROR(TRIM(INDEX($A202:$Z202,MATCH(Lists!$J$2,$A$1:$Z$1,0))&amp;""),"")</f>
        <v/>
      </c>
      <c r="AG202" s="42">
        <f>IFERROR(TRIM(INDEX($A202:$Z202,MATCH(Lists!$J$3,$A$1:$Z$1,0))&amp;""),"")</f>
        <v/>
      </c>
      <c r="AH202" s="42">
        <f>IFERROR(TRIM(INDEX($A202:$Z202,MATCH(Lists!$J$4,$A$1:$Z$1,0))&amp;""),"")</f>
        <v/>
      </c>
      <c r="AI202" s="42">
        <f>IF(AND(AF202&lt;&gt;"",UPPER(TRIM(AB202))&lt;&gt;"Y"),1,0)</f>
        <v/>
      </c>
      <c r="AJ202" s="42">
        <f>IF(AI202=1,IFERROR(VALUE(IFERROR(TRIM(INDEX($A202:$Z202,MATCH(Lists!$J$5,$A$1:$Z$1,0))&amp;""),"")),0),0)</f>
        <v/>
      </c>
      <c r="AK202" s="42">
        <f>IFERROR(TRIM(INDEX($A202:$Z202,MATCH(Lists!$J$8,$A$1:$Z$1,0))&amp;""),"")</f>
        <v/>
      </c>
      <c r="AL202" s="42">
        <f>IF(AI202=0,0,IF(AK202="",1,IF(IFERROR(INDEX(Lists!$B$2:$B$9,MATCH(AK202,Lists!$A$2:$A$9,0)),"N")="Y",1,0)))</f>
        <v/>
      </c>
      <c r="AM202" s="42">
        <f>AL202*AJ202</f>
        <v/>
      </c>
      <c r="AN202" s="42">
        <f>IF(AI202=0,0,IF(IFERROR(INDEX(Lists!$C$2:$C$9,MATCH(AK202,Lists!$A$2:$A$9,0)),"N")="Y",1,0))</f>
        <v/>
      </c>
      <c r="AO202" s="42">
        <f>AN202*AJ202</f>
        <v/>
      </c>
      <c r="AP202" s="42">
        <f>IFERROR(VALUE(IFERROR(TRIM(INDEX($A202:$Z202,MATCH(Lists!$J$9,$A$1:$Z$1,0))&amp;""),"")),0)</f>
        <v/>
      </c>
      <c r="AQ202" s="42">
        <f>IFERROR(VALUE(IFERROR(TRIM(INDEX($A202:$Z202,MATCH(Lists!$J$11,$A$1:$Z$1,0))&amp;""),"")),0)</f>
        <v/>
      </c>
      <c r="AR202" s="42">
        <f>IF(IFERROR(INDEX(Lists!$C$2:$C$9,MATCH(AK202,Lists!$A$2:$A$9,0)),"N")="Y",AP202-AQ202,0)</f>
        <v/>
      </c>
      <c r="AS202" s="42">
        <f>UPPER(IFERROR(TRIM(INDEX($A202:$Z202,MATCH(Lists!$J$10,$A$1:$Z$1,0))&amp;""),""))</f>
        <v/>
      </c>
      <c r="AT202" s="42">
        <f>IF(LEN(AS202)&gt;0,ROW(),"")</f>
        <v/>
      </c>
      <c r="AU202" s="42">
        <f>IFERROR(TRIM(INDEX($A202:$Z202,MATCH(Lists!$J$6,$A$1:$Z$1,0))&amp;""),"")</f>
        <v/>
      </c>
      <c r="AV202" s="42">
        <f>IFERROR(TRIM(INDEX($A202:$Z202,MATCH(Lists!$J$7,$A$1:$Z$1,0))&amp;""),"")</f>
        <v/>
      </c>
      <c r="AW202" s="42">
        <f>IF(AND(AL202=1,UPPER(TRIM(AC202))="Y"),1,0)</f>
        <v/>
      </c>
      <c r="AX202" s="42">
        <f>IF(AL202=1,AF202,"")</f>
        <v/>
      </c>
      <c r="AY202" s="42">
        <f>IF(AX202="","",SUMPRODUCT(($AX$2:$AX$501&lt;&gt;"")*($AX$2:$AX$501&lt;AX202))+SUMPRODUCT(($AX$2:AX202=AX202)*1))</f>
        <v/>
      </c>
    </row>
    <row r="203">
      <c r="AA203" s="41" t="n"/>
      <c r="AB203" s="21" t="n"/>
      <c r="AC203" s="21" t="n"/>
      <c r="AD203" s="21" t="n"/>
      <c r="AE203" s="41" t="n"/>
      <c r="AF203" s="42">
        <f>IFERROR(TRIM(INDEX($A203:$Z203,MATCH(Lists!$J$2,$A$1:$Z$1,0))&amp;""),"")</f>
        <v/>
      </c>
      <c r="AG203" s="42">
        <f>IFERROR(TRIM(INDEX($A203:$Z203,MATCH(Lists!$J$3,$A$1:$Z$1,0))&amp;""),"")</f>
        <v/>
      </c>
      <c r="AH203" s="42">
        <f>IFERROR(TRIM(INDEX($A203:$Z203,MATCH(Lists!$J$4,$A$1:$Z$1,0))&amp;""),"")</f>
        <v/>
      </c>
      <c r="AI203" s="42">
        <f>IF(AND(AF203&lt;&gt;"",UPPER(TRIM(AB203))&lt;&gt;"Y"),1,0)</f>
        <v/>
      </c>
      <c r="AJ203" s="42">
        <f>IF(AI203=1,IFERROR(VALUE(IFERROR(TRIM(INDEX($A203:$Z203,MATCH(Lists!$J$5,$A$1:$Z$1,0))&amp;""),"")),0),0)</f>
        <v/>
      </c>
      <c r="AK203" s="42">
        <f>IFERROR(TRIM(INDEX($A203:$Z203,MATCH(Lists!$J$8,$A$1:$Z$1,0))&amp;""),"")</f>
        <v/>
      </c>
      <c r="AL203" s="42">
        <f>IF(AI203=0,0,IF(AK203="",1,IF(IFERROR(INDEX(Lists!$B$2:$B$9,MATCH(AK203,Lists!$A$2:$A$9,0)),"N")="Y",1,0)))</f>
        <v/>
      </c>
      <c r="AM203" s="42">
        <f>AL203*AJ203</f>
        <v/>
      </c>
      <c r="AN203" s="42">
        <f>IF(AI203=0,0,IF(IFERROR(INDEX(Lists!$C$2:$C$9,MATCH(AK203,Lists!$A$2:$A$9,0)),"N")="Y",1,0))</f>
        <v/>
      </c>
      <c r="AO203" s="42">
        <f>AN203*AJ203</f>
        <v/>
      </c>
      <c r="AP203" s="42">
        <f>IFERROR(VALUE(IFERROR(TRIM(INDEX($A203:$Z203,MATCH(Lists!$J$9,$A$1:$Z$1,0))&amp;""),"")),0)</f>
        <v/>
      </c>
      <c r="AQ203" s="42">
        <f>IFERROR(VALUE(IFERROR(TRIM(INDEX($A203:$Z203,MATCH(Lists!$J$11,$A$1:$Z$1,0))&amp;""),"")),0)</f>
        <v/>
      </c>
      <c r="AR203" s="42">
        <f>IF(IFERROR(INDEX(Lists!$C$2:$C$9,MATCH(AK203,Lists!$A$2:$A$9,0)),"N")="Y",AP203-AQ203,0)</f>
        <v/>
      </c>
      <c r="AS203" s="42">
        <f>UPPER(IFERROR(TRIM(INDEX($A203:$Z203,MATCH(Lists!$J$10,$A$1:$Z$1,0))&amp;""),""))</f>
        <v/>
      </c>
      <c r="AT203" s="42">
        <f>IF(LEN(AS203)&gt;0,ROW(),"")</f>
        <v/>
      </c>
      <c r="AU203" s="42">
        <f>IFERROR(TRIM(INDEX($A203:$Z203,MATCH(Lists!$J$6,$A$1:$Z$1,0))&amp;""),"")</f>
        <v/>
      </c>
      <c r="AV203" s="42">
        <f>IFERROR(TRIM(INDEX($A203:$Z203,MATCH(Lists!$J$7,$A$1:$Z$1,0))&amp;""),"")</f>
        <v/>
      </c>
      <c r="AW203" s="42">
        <f>IF(AND(AL203=1,UPPER(TRIM(AC203))="Y"),1,0)</f>
        <v/>
      </c>
      <c r="AX203" s="42">
        <f>IF(AL203=1,AF203,"")</f>
        <v/>
      </c>
      <c r="AY203" s="42">
        <f>IF(AX203="","",SUMPRODUCT(($AX$2:$AX$501&lt;&gt;"")*($AX$2:$AX$501&lt;AX203))+SUMPRODUCT(($AX$2:AX203=AX203)*1))</f>
        <v/>
      </c>
    </row>
    <row r="204">
      <c r="AA204" s="41" t="n"/>
      <c r="AB204" s="21" t="n"/>
      <c r="AC204" s="21" t="n"/>
      <c r="AD204" s="21" t="n"/>
      <c r="AE204" s="41" t="n"/>
      <c r="AF204" s="42">
        <f>IFERROR(TRIM(INDEX($A204:$Z204,MATCH(Lists!$J$2,$A$1:$Z$1,0))&amp;""),"")</f>
        <v/>
      </c>
      <c r="AG204" s="42">
        <f>IFERROR(TRIM(INDEX($A204:$Z204,MATCH(Lists!$J$3,$A$1:$Z$1,0))&amp;""),"")</f>
        <v/>
      </c>
      <c r="AH204" s="42">
        <f>IFERROR(TRIM(INDEX($A204:$Z204,MATCH(Lists!$J$4,$A$1:$Z$1,0))&amp;""),"")</f>
        <v/>
      </c>
      <c r="AI204" s="42">
        <f>IF(AND(AF204&lt;&gt;"",UPPER(TRIM(AB204))&lt;&gt;"Y"),1,0)</f>
        <v/>
      </c>
      <c r="AJ204" s="42">
        <f>IF(AI204=1,IFERROR(VALUE(IFERROR(TRIM(INDEX($A204:$Z204,MATCH(Lists!$J$5,$A$1:$Z$1,0))&amp;""),"")),0),0)</f>
        <v/>
      </c>
      <c r="AK204" s="42">
        <f>IFERROR(TRIM(INDEX($A204:$Z204,MATCH(Lists!$J$8,$A$1:$Z$1,0))&amp;""),"")</f>
        <v/>
      </c>
      <c r="AL204" s="42">
        <f>IF(AI204=0,0,IF(AK204="",1,IF(IFERROR(INDEX(Lists!$B$2:$B$9,MATCH(AK204,Lists!$A$2:$A$9,0)),"N")="Y",1,0)))</f>
        <v/>
      </c>
      <c r="AM204" s="42">
        <f>AL204*AJ204</f>
        <v/>
      </c>
      <c r="AN204" s="42">
        <f>IF(AI204=0,0,IF(IFERROR(INDEX(Lists!$C$2:$C$9,MATCH(AK204,Lists!$A$2:$A$9,0)),"N")="Y",1,0))</f>
        <v/>
      </c>
      <c r="AO204" s="42">
        <f>AN204*AJ204</f>
        <v/>
      </c>
      <c r="AP204" s="42">
        <f>IFERROR(VALUE(IFERROR(TRIM(INDEX($A204:$Z204,MATCH(Lists!$J$9,$A$1:$Z$1,0))&amp;""),"")),0)</f>
        <v/>
      </c>
      <c r="AQ204" s="42">
        <f>IFERROR(VALUE(IFERROR(TRIM(INDEX($A204:$Z204,MATCH(Lists!$J$11,$A$1:$Z$1,0))&amp;""),"")),0)</f>
        <v/>
      </c>
      <c r="AR204" s="42">
        <f>IF(IFERROR(INDEX(Lists!$C$2:$C$9,MATCH(AK204,Lists!$A$2:$A$9,0)),"N")="Y",AP204-AQ204,0)</f>
        <v/>
      </c>
      <c r="AS204" s="42">
        <f>UPPER(IFERROR(TRIM(INDEX($A204:$Z204,MATCH(Lists!$J$10,$A$1:$Z$1,0))&amp;""),""))</f>
        <v/>
      </c>
      <c r="AT204" s="42">
        <f>IF(LEN(AS204)&gt;0,ROW(),"")</f>
        <v/>
      </c>
      <c r="AU204" s="42">
        <f>IFERROR(TRIM(INDEX($A204:$Z204,MATCH(Lists!$J$6,$A$1:$Z$1,0))&amp;""),"")</f>
        <v/>
      </c>
      <c r="AV204" s="42">
        <f>IFERROR(TRIM(INDEX($A204:$Z204,MATCH(Lists!$J$7,$A$1:$Z$1,0))&amp;""),"")</f>
        <v/>
      </c>
      <c r="AW204" s="42">
        <f>IF(AND(AL204=1,UPPER(TRIM(AC204))="Y"),1,0)</f>
        <v/>
      </c>
      <c r="AX204" s="42">
        <f>IF(AL204=1,AF204,"")</f>
        <v/>
      </c>
      <c r="AY204" s="42">
        <f>IF(AX204="","",SUMPRODUCT(($AX$2:$AX$501&lt;&gt;"")*($AX$2:$AX$501&lt;AX204))+SUMPRODUCT(($AX$2:AX204=AX204)*1))</f>
        <v/>
      </c>
    </row>
    <row r="205">
      <c r="AA205" s="41" t="n"/>
      <c r="AB205" s="21" t="n"/>
      <c r="AC205" s="21" t="n"/>
      <c r="AD205" s="21" t="n"/>
      <c r="AE205" s="41" t="n"/>
      <c r="AF205" s="42">
        <f>IFERROR(TRIM(INDEX($A205:$Z205,MATCH(Lists!$J$2,$A$1:$Z$1,0))&amp;""),"")</f>
        <v/>
      </c>
      <c r="AG205" s="42">
        <f>IFERROR(TRIM(INDEX($A205:$Z205,MATCH(Lists!$J$3,$A$1:$Z$1,0))&amp;""),"")</f>
        <v/>
      </c>
      <c r="AH205" s="42">
        <f>IFERROR(TRIM(INDEX($A205:$Z205,MATCH(Lists!$J$4,$A$1:$Z$1,0))&amp;""),"")</f>
        <v/>
      </c>
      <c r="AI205" s="42">
        <f>IF(AND(AF205&lt;&gt;"",UPPER(TRIM(AB205))&lt;&gt;"Y"),1,0)</f>
        <v/>
      </c>
      <c r="AJ205" s="42">
        <f>IF(AI205=1,IFERROR(VALUE(IFERROR(TRIM(INDEX($A205:$Z205,MATCH(Lists!$J$5,$A$1:$Z$1,0))&amp;""),"")),0),0)</f>
        <v/>
      </c>
      <c r="AK205" s="42">
        <f>IFERROR(TRIM(INDEX($A205:$Z205,MATCH(Lists!$J$8,$A$1:$Z$1,0))&amp;""),"")</f>
        <v/>
      </c>
      <c r="AL205" s="42">
        <f>IF(AI205=0,0,IF(AK205="",1,IF(IFERROR(INDEX(Lists!$B$2:$B$9,MATCH(AK205,Lists!$A$2:$A$9,0)),"N")="Y",1,0)))</f>
        <v/>
      </c>
      <c r="AM205" s="42">
        <f>AL205*AJ205</f>
        <v/>
      </c>
      <c r="AN205" s="42">
        <f>IF(AI205=0,0,IF(IFERROR(INDEX(Lists!$C$2:$C$9,MATCH(AK205,Lists!$A$2:$A$9,0)),"N")="Y",1,0))</f>
        <v/>
      </c>
      <c r="AO205" s="42">
        <f>AN205*AJ205</f>
        <v/>
      </c>
      <c r="AP205" s="42">
        <f>IFERROR(VALUE(IFERROR(TRIM(INDEX($A205:$Z205,MATCH(Lists!$J$9,$A$1:$Z$1,0))&amp;""),"")),0)</f>
        <v/>
      </c>
      <c r="AQ205" s="42">
        <f>IFERROR(VALUE(IFERROR(TRIM(INDEX($A205:$Z205,MATCH(Lists!$J$11,$A$1:$Z$1,0))&amp;""),"")),0)</f>
        <v/>
      </c>
      <c r="AR205" s="42">
        <f>IF(IFERROR(INDEX(Lists!$C$2:$C$9,MATCH(AK205,Lists!$A$2:$A$9,0)),"N")="Y",AP205-AQ205,0)</f>
        <v/>
      </c>
      <c r="AS205" s="42">
        <f>UPPER(IFERROR(TRIM(INDEX($A205:$Z205,MATCH(Lists!$J$10,$A$1:$Z$1,0))&amp;""),""))</f>
        <v/>
      </c>
      <c r="AT205" s="42">
        <f>IF(LEN(AS205)&gt;0,ROW(),"")</f>
        <v/>
      </c>
      <c r="AU205" s="42">
        <f>IFERROR(TRIM(INDEX($A205:$Z205,MATCH(Lists!$J$6,$A$1:$Z$1,0))&amp;""),"")</f>
        <v/>
      </c>
      <c r="AV205" s="42">
        <f>IFERROR(TRIM(INDEX($A205:$Z205,MATCH(Lists!$J$7,$A$1:$Z$1,0))&amp;""),"")</f>
        <v/>
      </c>
      <c r="AW205" s="42">
        <f>IF(AND(AL205=1,UPPER(TRIM(AC205))="Y"),1,0)</f>
        <v/>
      </c>
      <c r="AX205" s="42">
        <f>IF(AL205=1,AF205,"")</f>
        <v/>
      </c>
      <c r="AY205" s="42">
        <f>IF(AX205="","",SUMPRODUCT(($AX$2:$AX$501&lt;&gt;"")*($AX$2:$AX$501&lt;AX205))+SUMPRODUCT(($AX$2:AX205=AX205)*1))</f>
        <v/>
      </c>
    </row>
    <row r="206">
      <c r="AA206" s="41" t="n"/>
      <c r="AB206" s="21" t="n"/>
      <c r="AC206" s="21" t="n"/>
      <c r="AD206" s="21" t="n"/>
      <c r="AE206" s="41" t="n"/>
      <c r="AF206" s="42">
        <f>IFERROR(TRIM(INDEX($A206:$Z206,MATCH(Lists!$J$2,$A$1:$Z$1,0))&amp;""),"")</f>
        <v/>
      </c>
      <c r="AG206" s="42">
        <f>IFERROR(TRIM(INDEX($A206:$Z206,MATCH(Lists!$J$3,$A$1:$Z$1,0))&amp;""),"")</f>
        <v/>
      </c>
      <c r="AH206" s="42">
        <f>IFERROR(TRIM(INDEX($A206:$Z206,MATCH(Lists!$J$4,$A$1:$Z$1,0))&amp;""),"")</f>
        <v/>
      </c>
      <c r="AI206" s="42">
        <f>IF(AND(AF206&lt;&gt;"",UPPER(TRIM(AB206))&lt;&gt;"Y"),1,0)</f>
        <v/>
      </c>
      <c r="AJ206" s="42">
        <f>IF(AI206=1,IFERROR(VALUE(IFERROR(TRIM(INDEX($A206:$Z206,MATCH(Lists!$J$5,$A$1:$Z$1,0))&amp;""),"")),0),0)</f>
        <v/>
      </c>
      <c r="AK206" s="42">
        <f>IFERROR(TRIM(INDEX($A206:$Z206,MATCH(Lists!$J$8,$A$1:$Z$1,0))&amp;""),"")</f>
        <v/>
      </c>
      <c r="AL206" s="42">
        <f>IF(AI206=0,0,IF(AK206="",1,IF(IFERROR(INDEX(Lists!$B$2:$B$9,MATCH(AK206,Lists!$A$2:$A$9,0)),"N")="Y",1,0)))</f>
        <v/>
      </c>
      <c r="AM206" s="42">
        <f>AL206*AJ206</f>
        <v/>
      </c>
      <c r="AN206" s="42">
        <f>IF(AI206=0,0,IF(IFERROR(INDEX(Lists!$C$2:$C$9,MATCH(AK206,Lists!$A$2:$A$9,0)),"N")="Y",1,0))</f>
        <v/>
      </c>
      <c r="AO206" s="42">
        <f>AN206*AJ206</f>
        <v/>
      </c>
      <c r="AP206" s="42">
        <f>IFERROR(VALUE(IFERROR(TRIM(INDEX($A206:$Z206,MATCH(Lists!$J$9,$A$1:$Z$1,0))&amp;""),"")),0)</f>
        <v/>
      </c>
      <c r="AQ206" s="42">
        <f>IFERROR(VALUE(IFERROR(TRIM(INDEX($A206:$Z206,MATCH(Lists!$J$11,$A$1:$Z$1,0))&amp;""),"")),0)</f>
        <v/>
      </c>
      <c r="AR206" s="42">
        <f>IF(IFERROR(INDEX(Lists!$C$2:$C$9,MATCH(AK206,Lists!$A$2:$A$9,0)),"N")="Y",AP206-AQ206,0)</f>
        <v/>
      </c>
      <c r="AS206" s="42">
        <f>UPPER(IFERROR(TRIM(INDEX($A206:$Z206,MATCH(Lists!$J$10,$A$1:$Z$1,0))&amp;""),""))</f>
        <v/>
      </c>
      <c r="AT206" s="42">
        <f>IF(LEN(AS206)&gt;0,ROW(),"")</f>
        <v/>
      </c>
      <c r="AU206" s="42">
        <f>IFERROR(TRIM(INDEX($A206:$Z206,MATCH(Lists!$J$6,$A$1:$Z$1,0))&amp;""),"")</f>
        <v/>
      </c>
      <c r="AV206" s="42">
        <f>IFERROR(TRIM(INDEX($A206:$Z206,MATCH(Lists!$J$7,$A$1:$Z$1,0))&amp;""),"")</f>
        <v/>
      </c>
      <c r="AW206" s="42">
        <f>IF(AND(AL206=1,UPPER(TRIM(AC206))="Y"),1,0)</f>
        <v/>
      </c>
      <c r="AX206" s="42">
        <f>IF(AL206=1,AF206,"")</f>
        <v/>
      </c>
      <c r="AY206" s="42">
        <f>IF(AX206="","",SUMPRODUCT(($AX$2:$AX$501&lt;&gt;"")*($AX$2:$AX$501&lt;AX206))+SUMPRODUCT(($AX$2:AX206=AX206)*1))</f>
        <v/>
      </c>
    </row>
    <row r="207">
      <c r="AA207" s="41" t="n"/>
      <c r="AB207" s="21" t="n"/>
      <c r="AC207" s="21" t="n"/>
      <c r="AD207" s="21" t="n"/>
      <c r="AE207" s="41" t="n"/>
      <c r="AF207" s="42">
        <f>IFERROR(TRIM(INDEX($A207:$Z207,MATCH(Lists!$J$2,$A$1:$Z$1,0))&amp;""),"")</f>
        <v/>
      </c>
      <c r="AG207" s="42">
        <f>IFERROR(TRIM(INDEX($A207:$Z207,MATCH(Lists!$J$3,$A$1:$Z$1,0))&amp;""),"")</f>
        <v/>
      </c>
      <c r="AH207" s="42">
        <f>IFERROR(TRIM(INDEX($A207:$Z207,MATCH(Lists!$J$4,$A$1:$Z$1,0))&amp;""),"")</f>
        <v/>
      </c>
      <c r="AI207" s="42">
        <f>IF(AND(AF207&lt;&gt;"",UPPER(TRIM(AB207))&lt;&gt;"Y"),1,0)</f>
        <v/>
      </c>
      <c r="AJ207" s="42">
        <f>IF(AI207=1,IFERROR(VALUE(IFERROR(TRIM(INDEX($A207:$Z207,MATCH(Lists!$J$5,$A$1:$Z$1,0))&amp;""),"")),0),0)</f>
        <v/>
      </c>
      <c r="AK207" s="42">
        <f>IFERROR(TRIM(INDEX($A207:$Z207,MATCH(Lists!$J$8,$A$1:$Z$1,0))&amp;""),"")</f>
        <v/>
      </c>
      <c r="AL207" s="42">
        <f>IF(AI207=0,0,IF(AK207="",1,IF(IFERROR(INDEX(Lists!$B$2:$B$9,MATCH(AK207,Lists!$A$2:$A$9,0)),"N")="Y",1,0)))</f>
        <v/>
      </c>
      <c r="AM207" s="42">
        <f>AL207*AJ207</f>
        <v/>
      </c>
      <c r="AN207" s="42">
        <f>IF(AI207=0,0,IF(IFERROR(INDEX(Lists!$C$2:$C$9,MATCH(AK207,Lists!$A$2:$A$9,0)),"N")="Y",1,0))</f>
        <v/>
      </c>
      <c r="AO207" s="42">
        <f>AN207*AJ207</f>
        <v/>
      </c>
      <c r="AP207" s="42">
        <f>IFERROR(VALUE(IFERROR(TRIM(INDEX($A207:$Z207,MATCH(Lists!$J$9,$A$1:$Z$1,0))&amp;""),"")),0)</f>
        <v/>
      </c>
      <c r="AQ207" s="42">
        <f>IFERROR(VALUE(IFERROR(TRIM(INDEX($A207:$Z207,MATCH(Lists!$J$11,$A$1:$Z$1,0))&amp;""),"")),0)</f>
        <v/>
      </c>
      <c r="AR207" s="42">
        <f>IF(IFERROR(INDEX(Lists!$C$2:$C$9,MATCH(AK207,Lists!$A$2:$A$9,0)),"N")="Y",AP207-AQ207,0)</f>
        <v/>
      </c>
      <c r="AS207" s="42">
        <f>UPPER(IFERROR(TRIM(INDEX($A207:$Z207,MATCH(Lists!$J$10,$A$1:$Z$1,0))&amp;""),""))</f>
        <v/>
      </c>
      <c r="AT207" s="42">
        <f>IF(LEN(AS207)&gt;0,ROW(),"")</f>
        <v/>
      </c>
      <c r="AU207" s="42">
        <f>IFERROR(TRIM(INDEX($A207:$Z207,MATCH(Lists!$J$6,$A$1:$Z$1,0))&amp;""),"")</f>
        <v/>
      </c>
      <c r="AV207" s="42">
        <f>IFERROR(TRIM(INDEX($A207:$Z207,MATCH(Lists!$J$7,$A$1:$Z$1,0))&amp;""),"")</f>
        <v/>
      </c>
      <c r="AW207" s="42">
        <f>IF(AND(AL207=1,UPPER(TRIM(AC207))="Y"),1,0)</f>
        <v/>
      </c>
      <c r="AX207" s="42">
        <f>IF(AL207=1,AF207,"")</f>
        <v/>
      </c>
      <c r="AY207" s="42">
        <f>IF(AX207="","",SUMPRODUCT(($AX$2:$AX$501&lt;&gt;"")*($AX$2:$AX$501&lt;AX207))+SUMPRODUCT(($AX$2:AX207=AX207)*1))</f>
        <v/>
      </c>
    </row>
    <row r="208">
      <c r="AA208" s="41" t="n"/>
      <c r="AB208" s="21" t="n"/>
      <c r="AC208" s="21" t="n"/>
      <c r="AD208" s="21" t="n"/>
      <c r="AE208" s="41" t="n"/>
      <c r="AF208" s="42">
        <f>IFERROR(TRIM(INDEX($A208:$Z208,MATCH(Lists!$J$2,$A$1:$Z$1,0))&amp;""),"")</f>
        <v/>
      </c>
      <c r="AG208" s="42">
        <f>IFERROR(TRIM(INDEX($A208:$Z208,MATCH(Lists!$J$3,$A$1:$Z$1,0))&amp;""),"")</f>
        <v/>
      </c>
      <c r="AH208" s="42">
        <f>IFERROR(TRIM(INDEX($A208:$Z208,MATCH(Lists!$J$4,$A$1:$Z$1,0))&amp;""),"")</f>
        <v/>
      </c>
      <c r="AI208" s="42">
        <f>IF(AND(AF208&lt;&gt;"",UPPER(TRIM(AB208))&lt;&gt;"Y"),1,0)</f>
        <v/>
      </c>
      <c r="AJ208" s="42">
        <f>IF(AI208=1,IFERROR(VALUE(IFERROR(TRIM(INDEX($A208:$Z208,MATCH(Lists!$J$5,$A$1:$Z$1,0))&amp;""),"")),0),0)</f>
        <v/>
      </c>
      <c r="AK208" s="42">
        <f>IFERROR(TRIM(INDEX($A208:$Z208,MATCH(Lists!$J$8,$A$1:$Z$1,0))&amp;""),"")</f>
        <v/>
      </c>
      <c r="AL208" s="42">
        <f>IF(AI208=0,0,IF(AK208="",1,IF(IFERROR(INDEX(Lists!$B$2:$B$9,MATCH(AK208,Lists!$A$2:$A$9,0)),"N")="Y",1,0)))</f>
        <v/>
      </c>
      <c r="AM208" s="42">
        <f>AL208*AJ208</f>
        <v/>
      </c>
      <c r="AN208" s="42">
        <f>IF(AI208=0,0,IF(IFERROR(INDEX(Lists!$C$2:$C$9,MATCH(AK208,Lists!$A$2:$A$9,0)),"N")="Y",1,0))</f>
        <v/>
      </c>
      <c r="AO208" s="42">
        <f>AN208*AJ208</f>
        <v/>
      </c>
      <c r="AP208" s="42">
        <f>IFERROR(VALUE(IFERROR(TRIM(INDEX($A208:$Z208,MATCH(Lists!$J$9,$A$1:$Z$1,0))&amp;""),"")),0)</f>
        <v/>
      </c>
      <c r="AQ208" s="42">
        <f>IFERROR(VALUE(IFERROR(TRIM(INDEX($A208:$Z208,MATCH(Lists!$J$11,$A$1:$Z$1,0))&amp;""),"")),0)</f>
        <v/>
      </c>
      <c r="AR208" s="42">
        <f>IF(IFERROR(INDEX(Lists!$C$2:$C$9,MATCH(AK208,Lists!$A$2:$A$9,0)),"N")="Y",AP208-AQ208,0)</f>
        <v/>
      </c>
      <c r="AS208" s="42">
        <f>UPPER(IFERROR(TRIM(INDEX($A208:$Z208,MATCH(Lists!$J$10,$A$1:$Z$1,0))&amp;""),""))</f>
        <v/>
      </c>
      <c r="AT208" s="42">
        <f>IF(LEN(AS208)&gt;0,ROW(),"")</f>
        <v/>
      </c>
      <c r="AU208" s="42">
        <f>IFERROR(TRIM(INDEX($A208:$Z208,MATCH(Lists!$J$6,$A$1:$Z$1,0))&amp;""),"")</f>
        <v/>
      </c>
      <c r="AV208" s="42">
        <f>IFERROR(TRIM(INDEX($A208:$Z208,MATCH(Lists!$J$7,$A$1:$Z$1,0))&amp;""),"")</f>
        <v/>
      </c>
      <c r="AW208" s="42">
        <f>IF(AND(AL208=1,UPPER(TRIM(AC208))="Y"),1,0)</f>
        <v/>
      </c>
      <c r="AX208" s="42">
        <f>IF(AL208=1,AF208,"")</f>
        <v/>
      </c>
      <c r="AY208" s="42">
        <f>IF(AX208="","",SUMPRODUCT(($AX$2:$AX$501&lt;&gt;"")*($AX$2:$AX$501&lt;AX208))+SUMPRODUCT(($AX$2:AX208=AX208)*1))</f>
        <v/>
      </c>
    </row>
    <row r="209">
      <c r="AA209" s="41" t="n"/>
      <c r="AB209" s="21" t="n"/>
      <c r="AC209" s="21" t="n"/>
      <c r="AD209" s="21" t="n"/>
      <c r="AE209" s="41" t="n"/>
      <c r="AF209" s="42">
        <f>IFERROR(TRIM(INDEX($A209:$Z209,MATCH(Lists!$J$2,$A$1:$Z$1,0))&amp;""),"")</f>
        <v/>
      </c>
      <c r="AG209" s="42">
        <f>IFERROR(TRIM(INDEX($A209:$Z209,MATCH(Lists!$J$3,$A$1:$Z$1,0))&amp;""),"")</f>
        <v/>
      </c>
      <c r="AH209" s="42">
        <f>IFERROR(TRIM(INDEX($A209:$Z209,MATCH(Lists!$J$4,$A$1:$Z$1,0))&amp;""),"")</f>
        <v/>
      </c>
      <c r="AI209" s="42">
        <f>IF(AND(AF209&lt;&gt;"",UPPER(TRIM(AB209))&lt;&gt;"Y"),1,0)</f>
        <v/>
      </c>
      <c r="AJ209" s="42">
        <f>IF(AI209=1,IFERROR(VALUE(IFERROR(TRIM(INDEX($A209:$Z209,MATCH(Lists!$J$5,$A$1:$Z$1,0))&amp;""),"")),0),0)</f>
        <v/>
      </c>
      <c r="AK209" s="42">
        <f>IFERROR(TRIM(INDEX($A209:$Z209,MATCH(Lists!$J$8,$A$1:$Z$1,0))&amp;""),"")</f>
        <v/>
      </c>
      <c r="AL209" s="42">
        <f>IF(AI209=0,0,IF(AK209="",1,IF(IFERROR(INDEX(Lists!$B$2:$B$9,MATCH(AK209,Lists!$A$2:$A$9,0)),"N")="Y",1,0)))</f>
        <v/>
      </c>
      <c r="AM209" s="42">
        <f>AL209*AJ209</f>
        <v/>
      </c>
      <c r="AN209" s="42">
        <f>IF(AI209=0,0,IF(IFERROR(INDEX(Lists!$C$2:$C$9,MATCH(AK209,Lists!$A$2:$A$9,0)),"N")="Y",1,0))</f>
        <v/>
      </c>
      <c r="AO209" s="42">
        <f>AN209*AJ209</f>
        <v/>
      </c>
      <c r="AP209" s="42">
        <f>IFERROR(VALUE(IFERROR(TRIM(INDEX($A209:$Z209,MATCH(Lists!$J$9,$A$1:$Z$1,0))&amp;""),"")),0)</f>
        <v/>
      </c>
      <c r="AQ209" s="42">
        <f>IFERROR(VALUE(IFERROR(TRIM(INDEX($A209:$Z209,MATCH(Lists!$J$11,$A$1:$Z$1,0))&amp;""),"")),0)</f>
        <v/>
      </c>
      <c r="AR209" s="42">
        <f>IF(IFERROR(INDEX(Lists!$C$2:$C$9,MATCH(AK209,Lists!$A$2:$A$9,0)),"N")="Y",AP209-AQ209,0)</f>
        <v/>
      </c>
      <c r="AS209" s="42">
        <f>UPPER(IFERROR(TRIM(INDEX($A209:$Z209,MATCH(Lists!$J$10,$A$1:$Z$1,0))&amp;""),""))</f>
        <v/>
      </c>
      <c r="AT209" s="42">
        <f>IF(LEN(AS209)&gt;0,ROW(),"")</f>
        <v/>
      </c>
      <c r="AU209" s="42">
        <f>IFERROR(TRIM(INDEX($A209:$Z209,MATCH(Lists!$J$6,$A$1:$Z$1,0))&amp;""),"")</f>
        <v/>
      </c>
      <c r="AV209" s="42">
        <f>IFERROR(TRIM(INDEX($A209:$Z209,MATCH(Lists!$J$7,$A$1:$Z$1,0))&amp;""),"")</f>
        <v/>
      </c>
      <c r="AW209" s="42">
        <f>IF(AND(AL209=1,UPPER(TRIM(AC209))="Y"),1,0)</f>
        <v/>
      </c>
      <c r="AX209" s="42">
        <f>IF(AL209=1,AF209,"")</f>
        <v/>
      </c>
      <c r="AY209" s="42">
        <f>IF(AX209="","",SUMPRODUCT(($AX$2:$AX$501&lt;&gt;"")*($AX$2:$AX$501&lt;AX209))+SUMPRODUCT(($AX$2:AX209=AX209)*1))</f>
        <v/>
      </c>
    </row>
    <row r="210">
      <c r="AA210" s="41" t="n"/>
      <c r="AB210" s="21" t="n"/>
      <c r="AC210" s="21" t="n"/>
      <c r="AD210" s="21" t="n"/>
      <c r="AE210" s="41" t="n"/>
      <c r="AF210" s="42">
        <f>IFERROR(TRIM(INDEX($A210:$Z210,MATCH(Lists!$J$2,$A$1:$Z$1,0))&amp;""),"")</f>
        <v/>
      </c>
      <c r="AG210" s="42">
        <f>IFERROR(TRIM(INDEX($A210:$Z210,MATCH(Lists!$J$3,$A$1:$Z$1,0))&amp;""),"")</f>
        <v/>
      </c>
      <c r="AH210" s="42">
        <f>IFERROR(TRIM(INDEX($A210:$Z210,MATCH(Lists!$J$4,$A$1:$Z$1,0))&amp;""),"")</f>
        <v/>
      </c>
      <c r="AI210" s="42">
        <f>IF(AND(AF210&lt;&gt;"",UPPER(TRIM(AB210))&lt;&gt;"Y"),1,0)</f>
        <v/>
      </c>
      <c r="AJ210" s="42">
        <f>IF(AI210=1,IFERROR(VALUE(IFERROR(TRIM(INDEX($A210:$Z210,MATCH(Lists!$J$5,$A$1:$Z$1,0))&amp;""),"")),0),0)</f>
        <v/>
      </c>
      <c r="AK210" s="42">
        <f>IFERROR(TRIM(INDEX($A210:$Z210,MATCH(Lists!$J$8,$A$1:$Z$1,0))&amp;""),"")</f>
        <v/>
      </c>
      <c r="AL210" s="42">
        <f>IF(AI210=0,0,IF(AK210="",1,IF(IFERROR(INDEX(Lists!$B$2:$B$9,MATCH(AK210,Lists!$A$2:$A$9,0)),"N")="Y",1,0)))</f>
        <v/>
      </c>
      <c r="AM210" s="42">
        <f>AL210*AJ210</f>
        <v/>
      </c>
      <c r="AN210" s="42">
        <f>IF(AI210=0,0,IF(IFERROR(INDEX(Lists!$C$2:$C$9,MATCH(AK210,Lists!$A$2:$A$9,0)),"N")="Y",1,0))</f>
        <v/>
      </c>
      <c r="AO210" s="42">
        <f>AN210*AJ210</f>
        <v/>
      </c>
      <c r="AP210" s="42">
        <f>IFERROR(VALUE(IFERROR(TRIM(INDEX($A210:$Z210,MATCH(Lists!$J$9,$A$1:$Z$1,0))&amp;""),"")),0)</f>
        <v/>
      </c>
      <c r="AQ210" s="42">
        <f>IFERROR(VALUE(IFERROR(TRIM(INDEX($A210:$Z210,MATCH(Lists!$J$11,$A$1:$Z$1,0))&amp;""),"")),0)</f>
        <v/>
      </c>
      <c r="AR210" s="42">
        <f>IF(IFERROR(INDEX(Lists!$C$2:$C$9,MATCH(AK210,Lists!$A$2:$A$9,0)),"N")="Y",AP210-AQ210,0)</f>
        <v/>
      </c>
      <c r="AS210" s="42">
        <f>UPPER(IFERROR(TRIM(INDEX($A210:$Z210,MATCH(Lists!$J$10,$A$1:$Z$1,0))&amp;""),""))</f>
        <v/>
      </c>
      <c r="AT210" s="42">
        <f>IF(LEN(AS210)&gt;0,ROW(),"")</f>
        <v/>
      </c>
      <c r="AU210" s="42">
        <f>IFERROR(TRIM(INDEX($A210:$Z210,MATCH(Lists!$J$6,$A$1:$Z$1,0))&amp;""),"")</f>
        <v/>
      </c>
      <c r="AV210" s="42">
        <f>IFERROR(TRIM(INDEX($A210:$Z210,MATCH(Lists!$J$7,$A$1:$Z$1,0))&amp;""),"")</f>
        <v/>
      </c>
      <c r="AW210" s="42">
        <f>IF(AND(AL210=1,UPPER(TRIM(AC210))="Y"),1,0)</f>
        <v/>
      </c>
      <c r="AX210" s="42">
        <f>IF(AL210=1,AF210,"")</f>
        <v/>
      </c>
      <c r="AY210" s="42">
        <f>IF(AX210="","",SUMPRODUCT(($AX$2:$AX$501&lt;&gt;"")*($AX$2:$AX$501&lt;AX210))+SUMPRODUCT(($AX$2:AX210=AX210)*1))</f>
        <v/>
      </c>
    </row>
    <row r="211">
      <c r="AA211" s="41" t="n"/>
      <c r="AB211" s="21" t="n"/>
      <c r="AC211" s="21" t="n"/>
      <c r="AD211" s="21" t="n"/>
      <c r="AE211" s="41" t="n"/>
      <c r="AF211" s="42">
        <f>IFERROR(TRIM(INDEX($A211:$Z211,MATCH(Lists!$J$2,$A$1:$Z$1,0))&amp;""),"")</f>
        <v/>
      </c>
      <c r="AG211" s="42">
        <f>IFERROR(TRIM(INDEX($A211:$Z211,MATCH(Lists!$J$3,$A$1:$Z$1,0))&amp;""),"")</f>
        <v/>
      </c>
      <c r="AH211" s="42">
        <f>IFERROR(TRIM(INDEX($A211:$Z211,MATCH(Lists!$J$4,$A$1:$Z$1,0))&amp;""),"")</f>
        <v/>
      </c>
      <c r="AI211" s="42">
        <f>IF(AND(AF211&lt;&gt;"",UPPER(TRIM(AB211))&lt;&gt;"Y"),1,0)</f>
        <v/>
      </c>
      <c r="AJ211" s="42">
        <f>IF(AI211=1,IFERROR(VALUE(IFERROR(TRIM(INDEX($A211:$Z211,MATCH(Lists!$J$5,$A$1:$Z$1,0))&amp;""),"")),0),0)</f>
        <v/>
      </c>
      <c r="AK211" s="42">
        <f>IFERROR(TRIM(INDEX($A211:$Z211,MATCH(Lists!$J$8,$A$1:$Z$1,0))&amp;""),"")</f>
        <v/>
      </c>
      <c r="AL211" s="42">
        <f>IF(AI211=0,0,IF(AK211="",1,IF(IFERROR(INDEX(Lists!$B$2:$B$9,MATCH(AK211,Lists!$A$2:$A$9,0)),"N")="Y",1,0)))</f>
        <v/>
      </c>
      <c r="AM211" s="42">
        <f>AL211*AJ211</f>
        <v/>
      </c>
      <c r="AN211" s="42">
        <f>IF(AI211=0,0,IF(IFERROR(INDEX(Lists!$C$2:$C$9,MATCH(AK211,Lists!$A$2:$A$9,0)),"N")="Y",1,0))</f>
        <v/>
      </c>
      <c r="AO211" s="42">
        <f>AN211*AJ211</f>
        <v/>
      </c>
      <c r="AP211" s="42">
        <f>IFERROR(VALUE(IFERROR(TRIM(INDEX($A211:$Z211,MATCH(Lists!$J$9,$A$1:$Z$1,0))&amp;""),"")),0)</f>
        <v/>
      </c>
      <c r="AQ211" s="42">
        <f>IFERROR(VALUE(IFERROR(TRIM(INDEX($A211:$Z211,MATCH(Lists!$J$11,$A$1:$Z$1,0))&amp;""),"")),0)</f>
        <v/>
      </c>
      <c r="AR211" s="42">
        <f>IF(IFERROR(INDEX(Lists!$C$2:$C$9,MATCH(AK211,Lists!$A$2:$A$9,0)),"N")="Y",AP211-AQ211,0)</f>
        <v/>
      </c>
      <c r="AS211" s="42">
        <f>UPPER(IFERROR(TRIM(INDEX($A211:$Z211,MATCH(Lists!$J$10,$A$1:$Z$1,0))&amp;""),""))</f>
        <v/>
      </c>
      <c r="AT211" s="42">
        <f>IF(LEN(AS211)&gt;0,ROW(),"")</f>
        <v/>
      </c>
      <c r="AU211" s="42">
        <f>IFERROR(TRIM(INDEX($A211:$Z211,MATCH(Lists!$J$6,$A$1:$Z$1,0))&amp;""),"")</f>
        <v/>
      </c>
      <c r="AV211" s="42">
        <f>IFERROR(TRIM(INDEX($A211:$Z211,MATCH(Lists!$J$7,$A$1:$Z$1,0))&amp;""),"")</f>
        <v/>
      </c>
      <c r="AW211" s="42">
        <f>IF(AND(AL211=1,UPPER(TRIM(AC211))="Y"),1,0)</f>
        <v/>
      </c>
      <c r="AX211" s="42">
        <f>IF(AL211=1,AF211,"")</f>
        <v/>
      </c>
      <c r="AY211" s="42">
        <f>IF(AX211="","",SUMPRODUCT(($AX$2:$AX$501&lt;&gt;"")*($AX$2:$AX$501&lt;AX211))+SUMPRODUCT(($AX$2:AX211=AX211)*1))</f>
        <v/>
      </c>
    </row>
    <row r="212">
      <c r="AA212" s="41" t="n"/>
      <c r="AB212" s="21" t="n"/>
      <c r="AC212" s="21" t="n"/>
      <c r="AD212" s="21" t="n"/>
      <c r="AE212" s="41" t="n"/>
      <c r="AF212" s="42">
        <f>IFERROR(TRIM(INDEX($A212:$Z212,MATCH(Lists!$J$2,$A$1:$Z$1,0))&amp;""),"")</f>
        <v/>
      </c>
      <c r="AG212" s="42">
        <f>IFERROR(TRIM(INDEX($A212:$Z212,MATCH(Lists!$J$3,$A$1:$Z$1,0))&amp;""),"")</f>
        <v/>
      </c>
      <c r="AH212" s="42">
        <f>IFERROR(TRIM(INDEX($A212:$Z212,MATCH(Lists!$J$4,$A$1:$Z$1,0))&amp;""),"")</f>
        <v/>
      </c>
      <c r="AI212" s="42">
        <f>IF(AND(AF212&lt;&gt;"",UPPER(TRIM(AB212))&lt;&gt;"Y"),1,0)</f>
        <v/>
      </c>
      <c r="AJ212" s="42">
        <f>IF(AI212=1,IFERROR(VALUE(IFERROR(TRIM(INDEX($A212:$Z212,MATCH(Lists!$J$5,$A$1:$Z$1,0))&amp;""),"")),0),0)</f>
        <v/>
      </c>
      <c r="AK212" s="42">
        <f>IFERROR(TRIM(INDEX($A212:$Z212,MATCH(Lists!$J$8,$A$1:$Z$1,0))&amp;""),"")</f>
        <v/>
      </c>
      <c r="AL212" s="42">
        <f>IF(AI212=0,0,IF(AK212="",1,IF(IFERROR(INDEX(Lists!$B$2:$B$9,MATCH(AK212,Lists!$A$2:$A$9,0)),"N")="Y",1,0)))</f>
        <v/>
      </c>
      <c r="AM212" s="42">
        <f>AL212*AJ212</f>
        <v/>
      </c>
      <c r="AN212" s="42">
        <f>IF(AI212=0,0,IF(IFERROR(INDEX(Lists!$C$2:$C$9,MATCH(AK212,Lists!$A$2:$A$9,0)),"N")="Y",1,0))</f>
        <v/>
      </c>
      <c r="AO212" s="42">
        <f>AN212*AJ212</f>
        <v/>
      </c>
      <c r="AP212" s="42">
        <f>IFERROR(VALUE(IFERROR(TRIM(INDEX($A212:$Z212,MATCH(Lists!$J$9,$A$1:$Z$1,0))&amp;""),"")),0)</f>
        <v/>
      </c>
      <c r="AQ212" s="42">
        <f>IFERROR(VALUE(IFERROR(TRIM(INDEX($A212:$Z212,MATCH(Lists!$J$11,$A$1:$Z$1,0))&amp;""),"")),0)</f>
        <v/>
      </c>
      <c r="AR212" s="42">
        <f>IF(IFERROR(INDEX(Lists!$C$2:$C$9,MATCH(AK212,Lists!$A$2:$A$9,0)),"N")="Y",AP212-AQ212,0)</f>
        <v/>
      </c>
      <c r="AS212" s="42">
        <f>UPPER(IFERROR(TRIM(INDEX($A212:$Z212,MATCH(Lists!$J$10,$A$1:$Z$1,0))&amp;""),""))</f>
        <v/>
      </c>
      <c r="AT212" s="42">
        <f>IF(LEN(AS212)&gt;0,ROW(),"")</f>
        <v/>
      </c>
      <c r="AU212" s="42">
        <f>IFERROR(TRIM(INDEX($A212:$Z212,MATCH(Lists!$J$6,$A$1:$Z$1,0))&amp;""),"")</f>
        <v/>
      </c>
      <c r="AV212" s="42">
        <f>IFERROR(TRIM(INDEX($A212:$Z212,MATCH(Lists!$J$7,$A$1:$Z$1,0))&amp;""),"")</f>
        <v/>
      </c>
      <c r="AW212" s="42">
        <f>IF(AND(AL212=1,UPPER(TRIM(AC212))="Y"),1,0)</f>
        <v/>
      </c>
      <c r="AX212" s="42">
        <f>IF(AL212=1,AF212,"")</f>
        <v/>
      </c>
      <c r="AY212" s="42">
        <f>IF(AX212="","",SUMPRODUCT(($AX$2:$AX$501&lt;&gt;"")*($AX$2:$AX$501&lt;AX212))+SUMPRODUCT(($AX$2:AX212=AX212)*1))</f>
        <v/>
      </c>
    </row>
    <row r="213">
      <c r="AA213" s="41" t="n"/>
      <c r="AB213" s="21" t="n"/>
      <c r="AC213" s="21" t="n"/>
      <c r="AD213" s="21" t="n"/>
      <c r="AE213" s="41" t="n"/>
      <c r="AF213" s="42">
        <f>IFERROR(TRIM(INDEX($A213:$Z213,MATCH(Lists!$J$2,$A$1:$Z$1,0))&amp;""),"")</f>
        <v/>
      </c>
      <c r="AG213" s="42">
        <f>IFERROR(TRIM(INDEX($A213:$Z213,MATCH(Lists!$J$3,$A$1:$Z$1,0))&amp;""),"")</f>
        <v/>
      </c>
      <c r="AH213" s="42">
        <f>IFERROR(TRIM(INDEX($A213:$Z213,MATCH(Lists!$J$4,$A$1:$Z$1,0))&amp;""),"")</f>
        <v/>
      </c>
      <c r="AI213" s="42">
        <f>IF(AND(AF213&lt;&gt;"",UPPER(TRIM(AB213))&lt;&gt;"Y"),1,0)</f>
        <v/>
      </c>
      <c r="AJ213" s="42">
        <f>IF(AI213=1,IFERROR(VALUE(IFERROR(TRIM(INDEX($A213:$Z213,MATCH(Lists!$J$5,$A$1:$Z$1,0))&amp;""),"")),0),0)</f>
        <v/>
      </c>
      <c r="AK213" s="42">
        <f>IFERROR(TRIM(INDEX($A213:$Z213,MATCH(Lists!$J$8,$A$1:$Z$1,0))&amp;""),"")</f>
        <v/>
      </c>
      <c r="AL213" s="42">
        <f>IF(AI213=0,0,IF(AK213="",1,IF(IFERROR(INDEX(Lists!$B$2:$B$9,MATCH(AK213,Lists!$A$2:$A$9,0)),"N")="Y",1,0)))</f>
        <v/>
      </c>
      <c r="AM213" s="42">
        <f>AL213*AJ213</f>
        <v/>
      </c>
      <c r="AN213" s="42">
        <f>IF(AI213=0,0,IF(IFERROR(INDEX(Lists!$C$2:$C$9,MATCH(AK213,Lists!$A$2:$A$9,0)),"N")="Y",1,0))</f>
        <v/>
      </c>
      <c r="AO213" s="42">
        <f>AN213*AJ213</f>
        <v/>
      </c>
      <c r="AP213" s="42">
        <f>IFERROR(VALUE(IFERROR(TRIM(INDEX($A213:$Z213,MATCH(Lists!$J$9,$A$1:$Z$1,0))&amp;""),"")),0)</f>
        <v/>
      </c>
      <c r="AQ213" s="42">
        <f>IFERROR(VALUE(IFERROR(TRIM(INDEX($A213:$Z213,MATCH(Lists!$J$11,$A$1:$Z$1,0))&amp;""),"")),0)</f>
        <v/>
      </c>
      <c r="AR213" s="42">
        <f>IF(IFERROR(INDEX(Lists!$C$2:$C$9,MATCH(AK213,Lists!$A$2:$A$9,0)),"N")="Y",AP213-AQ213,0)</f>
        <v/>
      </c>
      <c r="AS213" s="42">
        <f>UPPER(IFERROR(TRIM(INDEX($A213:$Z213,MATCH(Lists!$J$10,$A$1:$Z$1,0))&amp;""),""))</f>
        <v/>
      </c>
      <c r="AT213" s="42">
        <f>IF(LEN(AS213)&gt;0,ROW(),"")</f>
        <v/>
      </c>
      <c r="AU213" s="42">
        <f>IFERROR(TRIM(INDEX($A213:$Z213,MATCH(Lists!$J$6,$A$1:$Z$1,0))&amp;""),"")</f>
        <v/>
      </c>
      <c r="AV213" s="42">
        <f>IFERROR(TRIM(INDEX($A213:$Z213,MATCH(Lists!$J$7,$A$1:$Z$1,0))&amp;""),"")</f>
        <v/>
      </c>
      <c r="AW213" s="42">
        <f>IF(AND(AL213=1,UPPER(TRIM(AC213))="Y"),1,0)</f>
        <v/>
      </c>
      <c r="AX213" s="42">
        <f>IF(AL213=1,AF213,"")</f>
        <v/>
      </c>
      <c r="AY213" s="42">
        <f>IF(AX213="","",SUMPRODUCT(($AX$2:$AX$501&lt;&gt;"")*($AX$2:$AX$501&lt;AX213))+SUMPRODUCT(($AX$2:AX213=AX213)*1))</f>
        <v/>
      </c>
    </row>
    <row r="214">
      <c r="AA214" s="41" t="n"/>
      <c r="AB214" s="21" t="n"/>
      <c r="AC214" s="21" t="n"/>
      <c r="AD214" s="21" t="n"/>
      <c r="AE214" s="41" t="n"/>
      <c r="AF214" s="42">
        <f>IFERROR(TRIM(INDEX($A214:$Z214,MATCH(Lists!$J$2,$A$1:$Z$1,0))&amp;""),"")</f>
        <v/>
      </c>
      <c r="AG214" s="42">
        <f>IFERROR(TRIM(INDEX($A214:$Z214,MATCH(Lists!$J$3,$A$1:$Z$1,0))&amp;""),"")</f>
        <v/>
      </c>
      <c r="AH214" s="42">
        <f>IFERROR(TRIM(INDEX($A214:$Z214,MATCH(Lists!$J$4,$A$1:$Z$1,0))&amp;""),"")</f>
        <v/>
      </c>
      <c r="AI214" s="42">
        <f>IF(AND(AF214&lt;&gt;"",UPPER(TRIM(AB214))&lt;&gt;"Y"),1,0)</f>
        <v/>
      </c>
      <c r="AJ214" s="42">
        <f>IF(AI214=1,IFERROR(VALUE(IFERROR(TRIM(INDEX($A214:$Z214,MATCH(Lists!$J$5,$A$1:$Z$1,0))&amp;""),"")),0),0)</f>
        <v/>
      </c>
      <c r="AK214" s="42">
        <f>IFERROR(TRIM(INDEX($A214:$Z214,MATCH(Lists!$J$8,$A$1:$Z$1,0))&amp;""),"")</f>
        <v/>
      </c>
      <c r="AL214" s="42">
        <f>IF(AI214=0,0,IF(AK214="",1,IF(IFERROR(INDEX(Lists!$B$2:$B$9,MATCH(AK214,Lists!$A$2:$A$9,0)),"N")="Y",1,0)))</f>
        <v/>
      </c>
      <c r="AM214" s="42">
        <f>AL214*AJ214</f>
        <v/>
      </c>
      <c r="AN214" s="42">
        <f>IF(AI214=0,0,IF(IFERROR(INDEX(Lists!$C$2:$C$9,MATCH(AK214,Lists!$A$2:$A$9,0)),"N")="Y",1,0))</f>
        <v/>
      </c>
      <c r="AO214" s="42">
        <f>AN214*AJ214</f>
        <v/>
      </c>
      <c r="AP214" s="42">
        <f>IFERROR(VALUE(IFERROR(TRIM(INDEX($A214:$Z214,MATCH(Lists!$J$9,$A$1:$Z$1,0))&amp;""),"")),0)</f>
        <v/>
      </c>
      <c r="AQ214" s="42">
        <f>IFERROR(VALUE(IFERROR(TRIM(INDEX($A214:$Z214,MATCH(Lists!$J$11,$A$1:$Z$1,0))&amp;""),"")),0)</f>
        <v/>
      </c>
      <c r="AR214" s="42">
        <f>IF(IFERROR(INDEX(Lists!$C$2:$C$9,MATCH(AK214,Lists!$A$2:$A$9,0)),"N")="Y",AP214-AQ214,0)</f>
        <v/>
      </c>
      <c r="AS214" s="42">
        <f>UPPER(IFERROR(TRIM(INDEX($A214:$Z214,MATCH(Lists!$J$10,$A$1:$Z$1,0))&amp;""),""))</f>
        <v/>
      </c>
      <c r="AT214" s="42">
        <f>IF(LEN(AS214)&gt;0,ROW(),"")</f>
        <v/>
      </c>
      <c r="AU214" s="42">
        <f>IFERROR(TRIM(INDEX($A214:$Z214,MATCH(Lists!$J$6,$A$1:$Z$1,0))&amp;""),"")</f>
        <v/>
      </c>
      <c r="AV214" s="42">
        <f>IFERROR(TRIM(INDEX($A214:$Z214,MATCH(Lists!$J$7,$A$1:$Z$1,0))&amp;""),"")</f>
        <v/>
      </c>
      <c r="AW214" s="42">
        <f>IF(AND(AL214=1,UPPER(TRIM(AC214))="Y"),1,0)</f>
        <v/>
      </c>
      <c r="AX214" s="42">
        <f>IF(AL214=1,AF214,"")</f>
        <v/>
      </c>
      <c r="AY214" s="42">
        <f>IF(AX214="","",SUMPRODUCT(($AX$2:$AX$501&lt;&gt;"")*($AX$2:$AX$501&lt;AX214))+SUMPRODUCT(($AX$2:AX214=AX214)*1))</f>
        <v/>
      </c>
    </row>
    <row r="215">
      <c r="AA215" s="41" t="n"/>
      <c r="AB215" s="21" t="n"/>
      <c r="AC215" s="21" t="n"/>
      <c r="AD215" s="21" t="n"/>
      <c r="AE215" s="41" t="n"/>
      <c r="AF215" s="42">
        <f>IFERROR(TRIM(INDEX($A215:$Z215,MATCH(Lists!$J$2,$A$1:$Z$1,0))&amp;""),"")</f>
        <v/>
      </c>
      <c r="AG215" s="42">
        <f>IFERROR(TRIM(INDEX($A215:$Z215,MATCH(Lists!$J$3,$A$1:$Z$1,0))&amp;""),"")</f>
        <v/>
      </c>
      <c r="AH215" s="42">
        <f>IFERROR(TRIM(INDEX($A215:$Z215,MATCH(Lists!$J$4,$A$1:$Z$1,0))&amp;""),"")</f>
        <v/>
      </c>
      <c r="AI215" s="42">
        <f>IF(AND(AF215&lt;&gt;"",UPPER(TRIM(AB215))&lt;&gt;"Y"),1,0)</f>
        <v/>
      </c>
      <c r="AJ215" s="42">
        <f>IF(AI215=1,IFERROR(VALUE(IFERROR(TRIM(INDEX($A215:$Z215,MATCH(Lists!$J$5,$A$1:$Z$1,0))&amp;""),"")),0),0)</f>
        <v/>
      </c>
      <c r="AK215" s="42">
        <f>IFERROR(TRIM(INDEX($A215:$Z215,MATCH(Lists!$J$8,$A$1:$Z$1,0))&amp;""),"")</f>
        <v/>
      </c>
      <c r="AL215" s="42">
        <f>IF(AI215=0,0,IF(AK215="",1,IF(IFERROR(INDEX(Lists!$B$2:$B$9,MATCH(AK215,Lists!$A$2:$A$9,0)),"N")="Y",1,0)))</f>
        <v/>
      </c>
      <c r="AM215" s="42">
        <f>AL215*AJ215</f>
        <v/>
      </c>
      <c r="AN215" s="42">
        <f>IF(AI215=0,0,IF(IFERROR(INDEX(Lists!$C$2:$C$9,MATCH(AK215,Lists!$A$2:$A$9,0)),"N")="Y",1,0))</f>
        <v/>
      </c>
      <c r="AO215" s="42">
        <f>AN215*AJ215</f>
        <v/>
      </c>
      <c r="AP215" s="42">
        <f>IFERROR(VALUE(IFERROR(TRIM(INDEX($A215:$Z215,MATCH(Lists!$J$9,$A$1:$Z$1,0))&amp;""),"")),0)</f>
        <v/>
      </c>
      <c r="AQ215" s="42">
        <f>IFERROR(VALUE(IFERROR(TRIM(INDEX($A215:$Z215,MATCH(Lists!$J$11,$A$1:$Z$1,0))&amp;""),"")),0)</f>
        <v/>
      </c>
      <c r="AR215" s="42">
        <f>IF(IFERROR(INDEX(Lists!$C$2:$C$9,MATCH(AK215,Lists!$A$2:$A$9,0)),"N")="Y",AP215-AQ215,0)</f>
        <v/>
      </c>
      <c r="AS215" s="42">
        <f>UPPER(IFERROR(TRIM(INDEX($A215:$Z215,MATCH(Lists!$J$10,$A$1:$Z$1,0))&amp;""),""))</f>
        <v/>
      </c>
      <c r="AT215" s="42">
        <f>IF(LEN(AS215)&gt;0,ROW(),"")</f>
        <v/>
      </c>
      <c r="AU215" s="42">
        <f>IFERROR(TRIM(INDEX($A215:$Z215,MATCH(Lists!$J$6,$A$1:$Z$1,0))&amp;""),"")</f>
        <v/>
      </c>
      <c r="AV215" s="42">
        <f>IFERROR(TRIM(INDEX($A215:$Z215,MATCH(Lists!$J$7,$A$1:$Z$1,0))&amp;""),"")</f>
        <v/>
      </c>
      <c r="AW215" s="42">
        <f>IF(AND(AL215=1,UPPER(TRIM(AC215))="Y"),1,0)</f>
        <v/>
      </c>
      <c r="AX215" s="42">
        <f>IF(AL215=1,AF215,"")</f>
        <v/>
      </c>
      <c r="AY215" s="42">
        <f>IF(AX215="","",SUMPRODUCT(($AX$2:$AX$501&lt;&gt;"")*($AX$2:$AX$501&lt;AX215))+SUMPRODUCT(($AX$2:AX215=AX215)*1))</f>
        <v/>
      </c>
    </row>
    <row r="216">
      <c r="AA216" s="41" t="n"/>
      <c r="AB216" s="21" t="n"/>
      <c r="AC216" s="21" t="n"/>
      <c r="AD216" s="21" t="n"/>
      <c r="AE216" s="41" t="n"/>
      <c r="AF216" s="42">
        <f>IFERROR(TRIM(INDEX($A216:$Z216,MATCH(Lists!$J$2,$A$1:$Z$1,0))&amp;""),"")</f>
        <v/>
      </c>
      <c r="AG216" s="42">
        <f>IFERROR(TRIM(INDEX($A216:$Z216,MATCH(Lists!$J$3,$A$1:$Z$1,0))&amp;""),"")</f>
        <v/>
      </c>
      <c r="AH216" s="42">
        <f>IFERROR(TRIM(INDEX($A216:$Z216,MATCH(Lists!$J$4,$A$1:$Z$1,0))&amp;""),"")</f>
        <v/>
      </c>
      <c r="AI216" s="42">
        <f>IF(AND(AF216&lt;&gt;"",UPPER(TRIM(AB216))&lt;&gt;"Y"),1,0)</f>
        <v/>
      </c>
      <c r="AJ216" s="42">
        <f>IF(AI216=1,IFERROR(VALUE(IFERROR(TRIM(INDEX($A216:$Z216,MATCH(Lists!$J$5,$A$1:$Z$1,0))&amp;""),"")),0),0)</f>
        <v/>
      </c>
      <c r="AK216" s="42">
        <f>IFERROR(TRIM(INDEX($A216:$Z216,MATCH(Lists!$J$8,$A$1:$Z$1,0))&amp;""),"")</f>
        <v/>
      </c>
      <c r="AL216" s="42">
        <f>IF(AI216=0,0,IF(AK216="",1,IF(IFERROR(INDEX(Lists!$B$2:$B$9,MATCH(AK216,Lists!$A$2:$A$9,0)),"N")="Y",1,0)))</f>
        <v/>
      </c>
      <c r="AM216" s="42">
        <f>AL216*AJ216</f>
        <v/>
      </c>
      <c r="AN216" s="42">
        <f>IF(AI216=0,0,IF(IFERROR(INDEX(Lists!$C$2:$C$9,MATCH(AK216,Lists!$A$2:$A$9,0)),"N")="Y",1,0))</f>
        <v/>
      </c>
      <c r="AO216" s="42">
        <f>AN216*AJ216</f>
        <v/>
      </c>
      <c r="AP216" s="42">
        <f>IFERROR(VALUE(IFERROR(TRIM(INDEX($A216:$Z216,MATCH(Lists!$J$9,$A$1:$Z$1,0))&amp;""),"")),0)</f>
        <v/>
      </c>
      <c r="AQ216" s="42">
        <f>IFERROR(VALUE(IFERROR(TRIM(INDEX($A216:$Z216,MATCH(Lists!$J$11,$A$1:$Z$1,0))&amp;""),"")),0)</f>
        <v/>
      </c>
      <c r="AR216" s="42">
        <f>IF(IFERROR(INDEX(Lists!$C$2:$C$9,MATCH(AK216,Lists!$A$2:$A$9,0)),"N")="Y",AP216-AQ216,0)</f>
        <v/>
      </c>
      <c r="AS216" s="42">
        <f>UPPER(IFERROR(TRIM(INDEX($A216:$Z216,MATCH(Lists!$J$10,$A$1:$Z$1,0))&amp;""),""))</f>
        <v/>
      </c>
      <c r="AT216" s="42">
        <f>IF(LEN(AS216)&gt;0,ROW(),"")</f>
        <v/>
      </c>
      <c r="AU216" s="42">
        <f>IFERROR(TRIM(INDEX($A216:$Z216,MATCH(Lists!$J$6,$A$1:$Z$1,0))&amp;""),"")</f>
        <v/>
      </c>
      <c r="AV216" s="42">
        <f>IFERROR(TRIM(INDEX($A216:$Z216,MATCH(Lists!$J$7,$A$1:$Z$1,0))&amp;""),"")</f>
        <v/>
      </c>
      <c r="AW216" s="42">
        <f>IF(AND(AL216=1,UPPER(TRIM(AC216))="Y"),1,0)</f>
        <v/>
      </c>
      <c r="AX216" s="42">
        <f>IF(AL216=1,AF216,"")</f>
        <v/>
      </c>
      <c r="AY216" s="42">
        <f>IF(AX216="","",SUMPRODUCT(($AX$2:$AX$501&lt;&gt;"")*($AX$2:$AX$501&lt;AX216))+SUMPRODUCT(($AX$2:AX216=AX216)*1))</f>
        <v/>
      </c>
    </row>
    <row r="217">
      <c r="AA217" s="41" t="n"/>
      <c r="AB217" s="21" t="n"/>
      <c r="AC217" s="21" t="n"/>
      <c r="AD217" s="21" t="n"/>
      <c r="AE217" s="41" t="n"/>
      <c r="AF217" s="42">
        <f>IFERROR(TRIM(INDEX($A217:$Z217,MATCH(Lists!$J$2,$A$1:$Z$1,0))&amp;""),"")</f>
        <v/>
      </c>
      <c r="AG217" s="42">
        <f>IFERROR(TRIM(INDEX($A217:$Z217,MATCH(Lists!$J$3,$A$1:$Z$1,0))&amp;""),"")</f>
        <v/>
      </c>
      <c r="AH217" s="42">
        <f>IFERROR(TRIM(INDEX($A217:$Z217,MATCH(Lists!$J$4,$A$1:$Z$1,0))&amp;""),"")</f>
        <v/>
      </c>
      <c r="AI217" s="42">
        <f>IF(AND(AF217&lt;&gt;"",UPPER(TRIM(AB217))&lt;&gt;"Y"),1,0)</f>
        <v/>
      </c>
      <c r="AJ217" s="42">
        <f>IF(AI217=1,IFERROR(VALUE(IFERROR(TRIM(INDEX($A217:$Z217,MATCH(Lists!$J$5,$A$1:$Z$1,0))&amp;""),"")),0),0)</f>
        <v/>
      </c>
      <c r="AK217" s="42">
        <f>IFERROR(TRIM(INDEX($A217:$Z217,MATCH(Lists!$J$8,$A$1:$Z$1,0))&amp;""),"")</f>
        <v/>
      </c>
      <c r="AL217" s="42">
        <f>IF(AI217=0,0,IF(AK217="",1,IF(IFERROR(INDEX(Lists!$B$2:$B$9,MATCH(AK217,Lists!$A$2:$A$9,0)),"N")="Y",1,0)))</f>
        <v/>
      </c>
      <c r="AM217" s="42">
        <f>AL217*AJ217</f>
        <v/>
      </c>
      <c r="AN217" s="42">
        <f>IF(AI217=0,0,IF(IFERROR(INDEX(Lists!$C$2:$C$9,MATCH(AK217,Lists!$A$2:$A$9,0)),"N")="Y",1,0))</f>
        <v/>
      </c>
      <c r="AO217" s="42">
        <f>AN217*AJ217</f>
        <v/>
      </c>
      <c r="AP217" s="42">
        <f>IFERROR(VALUE(IFERROR(TRIM(INDEX($A217:$Z217,MATCH(Lists!$J$9,$A$1:$Z$1,0))&amp;""),"")),0)</f>
        <v/>
      </c>
      <c r="AQ217" s="42">
        <f>IFERROR(VALUE(IFERROR(TRIM(INDEX($A217:$Z217,MATCH(Lists!$J$11,$A$1:$Z$1,0))&amp;""),"")),0)</f>
        <v/>
      </c>
      <c r="AR217" s="42">
        <f>IF(IFERROR(INDEX(Lists!$C$2:$C$9,MATCH(AK217,Lists!$A$2:$A$9,0)),"N")="Y",AP217-AQ217,0)</f>
        <v/>
      </c>
      <c r="AS217" s="42">
        <f>UPPER(IFERROR(TRIM(INDEX($A217:$Z217,MATCH(Lists!$J$10,$A$1:$Z$1,0))&amp;""),""))</f>
        <v/>
      </c>
      <c r="AT217" s="42">
        <f>IF(LEN(AS217)&gt;0,ROW(),"")</f>
        <v/>
      </c>
      <c r="AU217" s="42">
        <f>IFERROR(TRIM(INDEX($A217:$Z217,MATCH(Lists!$J$6,$A$1:$Z$1,0))&amp;""),"")</f>
        <v/>
      </c>
      <c r="AV217" s="42">
        <f>IFERROR(TRIM(INDEX($A217:$Z217,MATCH(Lists!$J$7,$A$1:$Z$1,0))&amp;""),"")</f>
        <v/>
      </c>
      <c r="AW217" s="42">
        <f>IF(AND(AL217=1,UPPER(TRIM(AC217))="Y"),1,0)</f>
        <v/>
      </c>
      <c r="AX217" s="42">
        <f>IF(AL217=1,AF217,"")</f>
        <v/>
      </c>
      <c r="AY217" s="42">
        <f>IF(AX217="","",SUMPRODUCT(($AX$2:$AX$501&lt;&gt;"")*($AX$2:$AX$501&lt;AX217))+SUMPRODUCT(($AX$2:AX217=AX217)*1))</f>
        <v/>
      </c>
    </row>
    <row r="218">
      <c r="AA218" s="41" t="n"/>
      <c r="AB218" s="21" t="n"/>
      <c r="AC218" s="21" t="n"/>
      <c r="AD218" s="21" t="n"/>
      <c r="AE218" s="41" t="n"/>
      <c r="AF218" s="42">
        <f>IFERROR(TRIM(INDEX($A218:$Z218,MATCH(Lists!$J$2,$A$1:$Z$1,0))&amp;""),"")</f>
        <v/>
      </c>
      <c r="AG218" s="42">
        <f>IFERROR(TRIM(INDEX($A218:$Z218,MATCH(Lists!$J$3,$A$1:$Z$1,0))&amp;""),"")</f>
        <v/>
      </c>
      <c r="AH218" s="42">
        <f>IFERROR(TRIM(INDEX($A218:$Z218,MATCH(Lists!$J$4,$A$1:$Z$1,0))&amp;""),"")</f>
        <v/>
      </c>
      <c r="AI218" s="42">
        <f>IF(AND(AF218&lt;&gt;"",UPPER(TRIM(AB218))&lt;&gt;"Y"),1,0)</f>
        <v/>
      </c>
      <c r="AJ218" s="42">
        <f>IF(AI218=1,IFERROR(VALUE(IFERROR(TRIM(INDEX($A218:$Z218,MATCH(Lists!$J$5,$A$1:$Z$1,0))&amp;""),"")),0),0)</f>
        <v/>
      </c>
      <c r="AK218" s="42">
        <f>IFERROR(TRIM(INDEX($A218:$Z218,MATCH(Lists!$J$8,$A$1:$Z$1,0))&amp;""),"")</f>
        <v/>
      </c>
      <c r="AL218" s="42">
        <f>IF(AI218=0,0,IF(AK218="",1,IF(IFERROR(INDEX(Lists!$B$2:$B$9,MATCH(AK218,Lists!$A$2:$A$9,0)),"N")="Y",1,0)))</f>
        <v/>
      </c>
      <c r="AM218" s="42">
        <f>AL218*AJ218</f>
        <v/>
      </c>
      <c r="AN218" s="42">
        <f>IF(AI218=0,0,IF(IFERROR(INDEX(Lists!$C$2:$C$9,MATCH(AK218,Lists!$A$2:$A$9,0)),"N")="Y",1,0))</f>
        <v/>
      </c>
      <c r="AO218" s="42">
        <f>AN218*AJ218</f>
        <v/>
      </c>
      <c r="AP218" s="42">
        <f>IFERROR(VALUE(IFERROR(TRIM(INDEX($A218:$Z218,MATCH(Lists!$J$9,$A$1:$Z$1,0))&amp;""),"")),0)</f>
        <v/>
      </c>
      <c r="AQ218" s="42">
        <f>IFERROR(VALUE(IFERROR(TRIM(INDEX($A218:$Z218,MATCH(Lists!$J$11,$A$1:$Z$1,0))&amp;""),"")),0)</f>
        <v/>
      </c>
      <c r="AR218" s="42">
        <f>IF(IFERROR(INDEX(Lists!$C$2:$C$9,MATCH(AK218,Lists!$A$2:$A$9,0)),"N")="Y",AP218-AQ218,0)</f>
        <v/>
      </c>
      <c r="AS218" s="42">
        <f>UPPER(IFERROR(TRIM(INDEX($A218:$Z218,MATCH(Lists!$J$10,$A$1:$Z$1,0))&amp;""),""))</f>
        <v/>
      </c>
      <c r="AT218" s="42">
        <f>IF(LEN(AS218)&gt;0,ROW(),"")</f>
        <v/>
      </c>
      <c r="AU218" s="42">
        <f>IFERROR(TRIM(INDEX($A218:$Z218,MATCH(Lists!$J$6,$A$1:$Z$1,0))&amp;""),"")</f>
        <v/>
      </c>
      <c r="AV218" s="42">
        <f>IFERROR(TRIM(INDEX($A218:$Z218,MATCH(Lists!$J$7,$A$1:$Z$1,0))&amp;""),"")</f>
        <v/>
      </c>
      <c r="AW218" s="42">
        <f>IF(AND(AL218=1,UPPER(TRIM(AC218))="Y"),1,0)</f>
        <v/>
      </c>
      <c r="AX218" s="42">
        <f>IF(AL218=1,AF218,"")</f>
        <v/>
      </c>
      <c r="AY218" s="42">
        <f>IF(AX218="","",SUMPRODUCT(($AX$2:$AX$501&lt;&gt;"")*($AX$2:$AX$501&lt;AX218))+SUMPRODUCT(($AX$2:AX218=AX218)*1))</f>
        <v/>
      </c>
    </row>
    <row r="219">
      <c r="AA219" s="41" t="n"/>
      <c r="AB219" s="21" t="n"/>
      <c r="AC219" s="21" t="n"/>
      <c r="AD219" s="21" t="n"/>
      <c r="AE219" s="41" t="n"/>
      <c r="AF219" s="42">
        <f>IFERROR(TRIM(INDEX($A219:$Z219,MATCH(Lists!$J$2,$A$1:$Z$1,0))&amp;""),"")</f>
        <v/>
      </c>
      <c r="AG219" s="42">
        <f>IFERROR(TRIM(INDEX($A219:$Z219,MATCH(Lists!$J$3,$A$1:$Z$1,0))&amp;""),"")</f>
        <v/>
      </c>
      <c r="AH219" s="42">
        <f>IFERROR(TRIM(INDEX($A219:$Z219,MATCH(Lists!$J$4,$A$1:$Z$1,0))&amp;""),"")</f>
        <v/>
      </c>
      <c r="AI219" s="42">
        <f>IF(AND(AF219&lt;&gt;"",UPPER(TRIM(AB219))&lt;&gt;"Y"),1,0)</f>
        <v/>
      </c>
      <c r="AJ219" s="42">
        <f>IF(AI219=1,IFERROR(VALUE(IFERROR(TRIM(INDEX($A219:$Z219,MATCH(Lists!$J$5,$A$1:$Z$1,0))&amp;""),"")),0),0)</f>
        <v/>
      </c>
      <c r="AK219" s="42">
        <f>IFERROR(TRIM(INDEX($A219:$Z219,MATCH(Lists!$J$8,$A$1:$Z$1,0))&amp;""),"")</f>
        <v/>
      </c>
      <c r="AL219" s="42">
        <f>IF(AI219=0,0,IF(AK219="",1,IF(IFERROR(INDEX(Lists!$B$2:$B$9,MATCH(AK219,Lists!$A$2:$A$9,0)),"N")="Y",1,0)))</f>
        <v/>
      </c>
      <c r="AM219" s="42">
        <f>AL219*AJ219</f>
        <v/>
      </c>
      <c r="AN219" s="42">
        <f>IF(AI219=0,0,IF(IFERROR(INDEX(Lists!$C$2:$C$9,MATCH(AK219,Lists!$A$2:$A$9,0)),"N")="Y",1,0))</f>
        <v/>
      </c>
      <c r="AO219" s="42">
        <f>AN219*AJ219</f>
        <v/>
      </c>
      <c r="AP219" s="42">
        <f>IFERROR(VALUE(IFERROR(TRIM(INDEX($A219:$Z219,MATCH(Lists!$J$9,$A$1:$Z$1,0))&amp;""),"")),0)</f>
        <v/>
      </c>
      <c r="AQ219" s="42">
        <f>IFERROR(VALUE(IFERROR(TRIM(INDEX($A219:$Z219,MATCH(Lists!$J$11,$A$1:$Z$1,0))&amp;""),"")),0)</f>
        <v/>
      </c>
      <c r="AR219" s="42">
        <f>IF(IFERROR(INDEX(Lists!$C$2:$C$9,MATCH(AK219,Lists!$A$2:$A$9,0)),"N")="Y",AP219-AQ219,0)</f>
        <v/>
      </c>
      <c r="AS219" s="42">
        <f>UPPER(IFERROR(TRIM(INDEX($A219:$Z219,MATCH(Lists!$J$10,$A$1:$Z$1,0))&amp;""),""))</f>
        <v/>
      </c>
      <c r="AT219" s="42">
        <f>IF(LEN(AS219)&gt;0,ROW(),"")</f>
        <v/>
      </c>
      <c r="AU219" s="42">
        <f>IFERROR(TRIM(INDEX($A219:$Z219,MATCH(Lists!$J$6,$A$1:$Z$1,0))&amp;""),"")</f>
        <v/>
      </c>
      <c r="AV219" s="42">
        <f>IFERROR(TRIM(INDEX($A219:$Z219,MATCH(Lists!$J$7,$A$1:$Z$1,0))&amp;""),"")</f>
        <v/>
      </c>
      <c r="AW219" s="42">
        <f>IF(AND(AL219=1,UPPER(TRIM(AC219))="Y"),1,0)</f>
        <v/>
      </c>
      <c r="AX219" s="42">
        <f>IF(AL219=1,AF219,"")</f>
        <v/>
      </c>
      <c r="AY219" s="42">
        <f>IF(AX219="","",SUMPRODUCT(($AX$2:$AX$501&lt;&gt;"")*($AX$2:$AX$501&lt;AX219))+SUMPRODUCT(($AX$2:AX219=AX219)*1))</f>
        <v/>
      </c>
    </row>
    <row r="220">
      <c r="AA220" s="41" t="n"/>
      <c r="AB220" s="21" t="n"/>
      <c r="AC220" s="21" t="n"/>
      <c r="AD220" s="21" t="n"/>
      <c r="AE220" s="41" t="n"/>
      <c r="AF220" s="42">
        <f>IFERROR(TRIM(INDEX($A220:$Z220,MATCH(Lists!$J$2,$A$1:$Z$1,0))&amp;""),"")</f>
        <v/>
      </c>
      <c r="AG220" s="42">
        <f>IFERROR(TRIM(INDEX($A220:$Z220,MATCH(Lists!$J$3,$A$1:$Z$1,0))&amp;""),"")</f>
        <v/>
      </c>
      <c r="AH220" s="42">
        <f>IFERROR(TRIM(INDEX($A220:$Z220,MATCH(Lists!$J$4,$A$1:$Z$1,0))&amp;""),"")</f>
        <v/>
      </c>
      <c r="AI220" s="42">
        <f>IF(AND(AF220&lt;&gt;"",UPPER(TRIM(AB220))&lt;&gt;"Y"),1,0)</f>
        <v/>
      </c>
      <c r="AJ220" s="42">
        <f>IF(AI220=1,IFERROR(VALUE(IFERROR(TRIM(INDEX($A220:$Z220,MATCH(Lists!$J$5,$A$1:$Z$1,0))&amp;""),"")),0),0)</f>
        <v/>
      </c>
      <c r="AK220" s="42">
        <f>IFERROR(TRIM(INDEX($A220:$Z220,MATCH(Lists!$J$8,$A$1:$Z$1,0))&amp;""),"")</f>
        <v/>
      </c>
      <c r="AL220" s="42">
        <f>IF(AI220=0,0,IF(AK220="",1,IF(IFERROR(INDEX(Lists!$B$2:$B$9,MATCH(AK220,Lists!$A$2:$A$9,0)),"N")="Y",1,0)))</f>
        <v/>
      </c>
      <c r="AM220" s="42">
        <f>AL220*AJ220</f>
        <v/>
      </c>
      <c r="AN220" s="42">
        <f>IF(AI220=0,0,IF(IFERROR(INDEX(Lists!$C$2:$C$9,MATCH(AK220,Lists!$A$2:$A$9,0)),"N")="Y",1,0))</f>
        <v/>
      </c>
      <c r="AO220" s="42">
        <f>AN220*AJ220</f>
        <v/>
      </c>
      <c r="AP220" s="42">
        <f>IFERROR(VALUE(IFERROR(TRIM(INDEX($A220:$Z220,MATCH(Lists!$J$9,$A$1:$Z$1,0))&amp;""),"")),0)</f>
        <v/>
      </c>
      <c r="AQ220" s="42">
        <f>IFERROR(VALUE(IFERROR(TRIM(INDEX($A220:$Z220,MATCH(Lists!$J$11,$A$1:$Z$1,0))&amp;""),"")),0)</f>
        <v/>
      </c>
      <c r="AR220" s="42">
        <f>IF(IFERROR(INDEX(Lists!$C$2:$C$9,MATCH(AK220,Lists!$A$2:$A$9,0)),"N")="Y",AP220-AQ220,0)</f>
        <v/>
      </c>
      <c r="AS220" s="42">
        <f>UPPER(IFERROR(TRIM(INDEX($A220:$Z220,MATCH(Lists!$J$10,$A$1:$Z$1,0))&amp;""),""))</f>
        <v/>
      </c>
      <c r="AT220" s="42">
        <f>IF(LEN(AS220)&gt;0,ROW(),"")</f>
        <v/>
      </c>
      <c r="AU220" s="42">
        <f>IFERROR(TRIM(INDEX($A220:$Z220,MATCH(Lists!$J$6,$A$1:$Z$1,0))&amp;""),"")</f>
        <v/>
      </c>
      <c r="AV220" s="42">
        <f>IFERROR(TRIM(INDEX($A220:$Z220,MATCH(Lists!$J$7,$A$1:$Z$1,0))&amp;""),"")</f>
        <v/>
      </c>
      <c r="AW220" s="42">
        <f>IF(AND(AL220=1,UPPER(TRIM(AC220))="Y"),1,0)</f>
        <v/>
      </c>
      <c r="AX220" s="42">
        <f>IF(AL220=1,AF220,"")</f>
        <v/>
      </c>
      <c r="AY220" s="42">
        <f>IF(AX220="","",SUMPRODUCT(($AX$2:$AX$501&lt;&gt;"")*($AX$2:$AX$501&lt;AX220))+SUMPRODUCT(($AX$2:AX220=AX220)*1))</f>
        <v/>
      </c>
    </row>
    <row r="221">
      <c r="AA221" s="41" t="n"/>
      <c r="AB221" s="21" t="n"/>
      <c r="AC221" s="21" t="n"/>
      <c r="AD221" s="21" t="n"/>
      <c r="AE221" s="41" t="n"/>
      <c r="AF221" s="42">
        <f>IFERROR(TRIM(INDEX($A221:$Z221,MATCH(Lists!$J$2,$A$1:$Z$1,0))&amp;""),"")</f>
        <v/>
      </c>
      <c r="AG221" s="42">
        <f>IFERROR(TRIM(INDEX($A221:$Z221,MATCH(Lists!$J$3,$A$1:$Z$1,0))&amp;""),"")</f>
        <v/>
      </c>
      <c r="AH221" s="42">
        <f>IFERROR(TRIM(INDEX($A221:$Z221,MATCH(Lists!$J$4,$A$1:$Z$1,0))&amp;""),"")</f>
        <v/>
      </c>
      <c r="AI221" s="42">
        <f>IF(AND(AF221&lt;&gt;"",UPPER(TRIM(AB221))&lt;&gt;"Y"),1,0)</f>
        <v/>
      </c>
      <c r="AJ221" s="42">
        <f>IF(AI221=1,IFERROR(VALUE(IFERROR(TRIM(INDEX($A221:$Z221,MATCH(Lists!$J$5,$A$1:$Z$1,0))&amp;""),"")),0),0)</f>
        <v/>
      </c>
      <c r="AK221" s="42">
        <f>IFERROR(TRIM(INDEX($A221:$Z221,MATCH(Lists!$J$8,$A$1:$Z$1,0))&amp;""),"")</f>
        <v/>
      </c>
      <c r="AL221" s="42">
        <f>IF(AI221=0,0,IF(AK221="",1,IF(IFERROR(INDEX(Lists!$B$2:$B$9,MATCH(AK221,Lists!$A$2:$A$9,0)),"N")="Y",1,0)))</f>
        <v/>
      </c>
      <c r="AM221" s="42">
        <f>AL221*AJ221</f>
        <v/>
      </c>
      <c r="AN221" s="42">
        <f>IF(AI221=0,0,IF(IFERROR(INDEX(Lists!$C$2:$C$9,MATCH(AK221,Lists!$A$2:$A$9,0)),"N")="Y",1,0))</f>
        <v/>
      </c>
      <c r="AO221" s="42">
        <f>AN221*AJ221</f>
        <v/>
      </c>
      <c r="AP221" s="42">
        <f>IFERROR(VALUE(IFERROR(TRIM(INDEX($A221:$Z221,MATCH(Lists!$J$9,$A$1:$Z$1,0))&amp;""),"")),0)</f>
        <v/>
      </c>
      <c r="AQ221" s="42">
        <f>IFERROR(VALUE(IFERROR(TRIM(INDEX($A221:$Z221,MATCH(Lists!$J$11,$A$1:$Z$1,0))&amp;""),"")),0)</f>
        <v/>
      </c>
      <c r="AR221" s="42">
        <f>IF(IFERROR(INDEX(Lists!$C$2:$C$9,MATCH(AK221,Lists!$A$2:$A$9,0)),"N")="Y",AP221-AQ221,0)</f>
        <v/>
      </c>
      <c r="AS221" s="42">
        <f>UPPER(IFERROR(TRIM(INDEX($A221:$Z221,MATCH(Lists!$J$10,$A$1:$Z$1,0))&amp;""),""))</f>
        <v/>
      </c>
      <c r="AT221" s="42">
        <f>IF(LEN(AS221)&gt;0,ROW(),"")</f>
        <v/>
      </c>
      <c r="AU221" s="42">
        <f>IFERROR(TRIM(INDEX($A221:$Z221,MATCH(Lists!$J$6,$A$1:$Z$1,0))&amp;""),"")</f>
        <v/>
      </c>
      <c r="AV221" s="42">
        <f>IFERROR(TRIM(INDEX($A221:$Z221,MATCH(Lists!$J$7,$A$1:$Z$1,0))&amp;""),"")</f>
        <v/>
      </c>
      <c r="AW221" s="42">
        <f>IF(AND(AL221=1,UPPER(TRIM(AC221))="Y"),1,0)</f>
        <v/>
      </c>
      <c r="AX221" s="42">
        <f>IF(AL221=1,AF221,"")</f>
        <v/>
      </c>
      <c r="AY221" s="42">
        <f>IF(AX221="","",SUMPRODUCT(($AX$2:$AX$501&lt;&gt;"")*($AX$2:$AX$501&lt;AX221))+SUMPRODUCT(($AX$2:AX221=AX221)*1))</f>
        <v/>
      </c>
    </row>
    <row r="222">
      <c r="AA222" s="41" t="n"/>
      <c r="AB222" s="21" t="n"/>
      <c r="AC222" s="21" t="n"/>
      <c r="AD222" s="21" t="n"/>
      <c r="AE222" s="41" t="n"/>
      <c r="AF222" s="42">
        <f>IFERROR(TRIM(INDEX($A222:$Z222,MATCH(Lists!$J$2,$A$1:$Z$1,0))&amp;""),"")</f>
        <v/>
      </c>
      <c r="AG222" s="42">
        <f>IFERROR(TRIM(INDEX($A222:$Z222,MATCH(Lists!$J$3,$A$1:$Z$1,0))&amp;""),"")</f>
        <v/>
      </c>
      <c r="AH222" s="42">
        <f>IFERROR(TRIM(INDEX($A222:$Z222,MATCH(Lists!$J$4,$A$1:$Z$1,0))&amp;""),"")</f>
        <v/>
      </c>
      <c r="AI222" s="42">
        <f>IF(AND(AF222&lt;&gt;"",UPPER(TRIM(AB222))&lt;&gt;"Y"),1,0)</f>
        <v/>
      </c>
      <c r="AJ222" s="42">
        <f>IF(AI222=1,IFERROR(VALUE(IFERROR(TRIM(INDEX($A222:$Z222,MATCH(Lists!$J$5,$A$1:$Z$1,0))&amp;""),"")),0),0)</f>
        <v/>
      </c>
      <c r="AK222" s="42">
        <f>IFERROR(TRIM(INDEX($A222:$Z222,MATCH(Lists!$J$8,$A$1:$Z$1,0))&amp;""),"")</f>
        <v/>
      </c>
      <c r="AL222" s="42">
        <f>IF(AI222=0,0,IF(AK222="",1,IF(IFERROR(INDEX(Lists!$B$2:$B$9,MATCH(AK222,Lists!$A$2:$A$9,0)),"N")="Y",1,0)))</f>
        <v/>
      </c>
      <c r="AM222" s="42">
        <f>AL222*AJ222</f>
        <v/>
      </c>
      <c r="AN222" s="42">
        <f>IF(AI222=0,0,IF(IFERROR(INDEX(Lists!$C$2:$C$9,MATCH(AK222,Lists!$A$2:$A$9,0)),"N")="Y",1,0))</f>
        <v/>
      </c>
      <c r="AO222" s="42">
        <f>AN222*AJ222</f>
        <v/>
      </c>
      <c r="AP222" s="42">
        <f>IFERROR(VALUE(IFERROR(TRIM(INDEX($A222:$Z222,MATCH(Lists!$J$9,$A$1:$Z$1,0))&amp;""),"")),0)</f>
        <v/>
      </c>
      <c r="AQ222" s="42">
        <f>IFERROR(VALUE(IFERROR(TRIM(INDEX($A222:$Z222,MATCH(Lists!$J$11,$A$1:$Z$1,0))&amp;""),"")),0)</f>
        <v/>
      </c>
      <c r="AR222" s="42">
        <f>IF(IFERROR(INDEX(Lists!$C$2:$C$9,MATCH(AK222,Lists!$A$2:$A$9,0)),"N")="Y",AP222-AQ222,0)</f>
        <v/>
      </c>
      <c r="AS222" s="42">
        <f>UPPER(IFERROR(TRIM(INDEX($A222:$Z222,MATCH(Lists!$J$10,$A$1:$Z$1,0))&amp;""),""))</f>
        <v/>
      </c>
      <c r="AT222" s="42">
        <f>IF(LEN(AS222)&gt;0,ROW(),"")</f>
        <v/>
      </c>
      <c r="AU222" s="42">
        <f>IFERROR(TRIM(INDEX($A222:$Z222,MATCH(Lists!$J$6,$A$1:$Z$1,0))&amp;""),"")</f>
        <v/>
      </c>
      <c r="AV222" s="42">
        <f>IFERROR(TRIM(INDEX($A222:$Z222,MATCH(Lists!$J$7,$A$1:$Z$1,0))&amp;""),"")</f>
        <v/>
      </c>
      <c r="AW222" s="42">
        <f>IF(AND(AL222=1,UPPER(TRIM(AC222))="Y"),1,0)</f>
        <v/>
      </c>
      <c r="AX222" s="42">
        <f>IF(AL222=1,AF222,"")</f>
        <v/>
      </c>
      <c r="AY222" s="42">
        <f>IF(AX222="","",SUMPRODUCT(($AX$2:$AX$501&lt;&gt;"")*($AX$2:$AX$501&lt;AX222))+SUMPRODUCT(($AX$2:AX222=AX222)*1))</f>
        <v/>
      </c>
    </row>
    <row r="223">
      <c r="AA223" s="41" t="n"/>
      <c r="AB223" s="21" t="n"/>
      <c r="AC223" s="21" t="n"/>
      <c r="AD223" s="21" t="n"/>
      <c r="AE223" s="41" t="n"/>
      <c r="AF223" s="42">
        <f>IFERROR(TRIM(INDEX($A223:$Z223,MATCH(Lists!$J$2,$A$1:$Z$1,0))&amp;""),"")</f>
        <v/>
      </c>
      <c r="AG223" s="42">
        <f>IFERROR(TRIM(INDEX($A223:$Z223,MATCH(Lists!$J$3,$A$1:$Z$1,0))&amp;""),"")</f>
        <v/>
      </c>
      <c r="AH223" s="42">
        <f>IFERROR(TRIM(INDEX($A223:$Z223,MATCH(Lists!$J$4,$A$1:$Z$1,0))&amp;""),"")</f>
        <v/>
      </c>
      <c r="AI223" s="42">
        <f>IF(AND(AF223&lt;&gt;"",UPPER(TRIM(AB223))&lt;&gt;"Y"),1,0)</f>
        <v/>
      </c>
      <c r="AJ223" s="42">
        <f>IF(AI223=1,IFERROR(VALUE(IFERROR(TRIM(INDEX($A223:$Z223,MATCH(Lists!$J$5,$A$1:$Z$1,0))&amp;""),"")),0),0)</f>
        <v/>
      </c>
      <c r="AK223" s="42">
        <f>IFERROR(TRIM(INDEX($A223:$Z223,MATCH(Lists!$J$8,$A$1:$Z$1,0))&amp;""),"")</f>
        <v/>
      </c>
      <c r="AL223" s="42">
        <f>IF(AI223=0,0,IF(AK223="",1,IF(IFERROR(INDEX(Lists!$B$2:$B$9,MATCH(AK223,Lists!$A$2:$A$9,0)),"N")="Y",1,0)))</f>
        <v/>
      </c>
      <c r="AM223" s="42">
        <f>AL223*AJ223</f>
        <v/>
      </c>
      <c r="AN223" s="42">
        <f>IF(AI223=0,0,IF(IFERROR(INDEX(Lists!$C$2:$C$9,MATCH(AK223,Lists!$A$2:$A$9,0)),"N")="Y",1,0))</f>
        <v/>
      </c>
      <c r="AO223" s="42">
        <f>AN223*AJ223</f>
        <v/>
      </c>
      <c r="AP223" s="42">
        <f>IFERROR(VALUE(IFERROR(TRIM(INDEX($A223:$Z223,MATCH(Lists!$J$9,$A$1:$Z$1,0))&amp;""),"")),0)</f>
        <v/>
      </c>
      <c r="AQ223" s="42">
        <f>IFERROR(VALUE(IFERROR(TRIM(INDEX($A223:$Z223,MATCH(Lists!$J$11,$A$1:$Z$1,0))&amp;""),"")),0)</f>
        <v/>
      </c>
      <c r="AR223" s="42">
        <f>IF(IFERROR(INDEX(Lists!$C$2:$C$9,MATCH(AK223,Lists!$A$2:$A$9,0)),"N")="Y",AP223-AQ223,0)</f>
        <v/>
      </c>
      <c r="AS223" s="42">
        <f>UPPER(IFERROR(TRIM(INDEX($A223:$Z223,MATCH(Lists!$J$10,$A$1:$Z$1,0))&amp;""),""))</f>
        <v/>
      </c>
      <c r="AT223" s="42">
        <f>IF(LEN(AS223)&gt;0,ROW(),"")</f>
        <v/>
      </c>
      <c r="AU223" s="42">
        <f>IFERROR(TRIM(INDEX($A223:$Z223,MATCH(Lists!$J$6,$A$1:$Z$1,0))&amp;""),"")</f>
        <v/>
      </c>
      <c r="AV223" s="42">
        <f>IFERROR(TRIM(INDEX($A223:$Z223,MATCH(Lists!$J$7,$A$1:$Z$1,0))&amp;""),"")</f>
        <v/>
      </c>
      <c r="AW223" s="42">
        <f>IF(AND(AL223=1,UPPER(TRIM(AC223))="Y"),1,0)</f>
        <v/>
      </c>
      <c r="AX223" s="42">
        <f>IF(AL223=1,AF223,"")</f>
        <v/>
      </c>
      <c r="AY223" s="42">
        <f>IF(AX223="","",SUMPRODUCT(($AX$2:$AX$501&lt;&gt;"")*($AX$2:$AX$501&lt;AX223))+SUMPRODUCT(($AX$2:AX223=AX223)*1))</f>
        <v/>
      </c>
    </row>
    <row r="224">
      <c r="AA224" s="41" t="n"/>
      <c r="AB224" s="21" t="n"/>
      <c r="AC224" s="21" t="n"/>
      <c r="AD224" s="21" t="n"/>
      <c r="AE224" s="41" t="n"/>
      <c r="AF224" s="42">
        <f>IFERROR(TRIM(INDEX($A224:$Z224,MATCH(Lists!$J$2,$A$1:$Z$1,0))&amp;""),"")</f>
        <v/>
      </c>
      <c r="AG224" s="42">
        <f>IFERROR(TRIM(INDEX($A224:$Z224,MATCH(Lists!$J$3,$A$1:$Z$1,0))&amp;""),"")</f>
        <v/>
      </c>
      <c r="AH224" s="42">
        <f>IFERROR(TRIM(INDEX($A224:$Z224,MATCH(Lists!$J$4,$A$1:$Z$1,0))&amp;""),"")</f>
        <v/>
      </c>
      <c r="AI224" s="42">
        <f>IF(AND(AF224&lt;&gt;"",UPPER(TRIM(AB224))&lt;&gt;"Y"),1,0)</f>
        <v/>
      </c>
      <c r="AJ224" s="42">
        <f>IF(AI224=1,IFERROR(VALUE(IFERROR(TRIM(INDEX($A224:$Z224,MATCH(Lists!$J$5,$A$1:$Z$1,0))&amp;""),"")),0),0)</f>
        <v/>
      </c>
      <c r="AK224" s="42">
        <f>IFERROR(TRIM(INDEX($A224:$Z224,MATCH(Lists!$J$8,$A$1:$Z$1,0))&amp;""),"")</f>
        <v/>
      </c>
      <c r="AL224" s="42">
        <f>IF(AI224=0,0,IF(AK224="",1,IF(IFERROR(INDEX(Lists!$B$2:$B$9,MATCH(AK224,Lists!$A$2:$A$9,0)),"N")="Y",1,0)))</f>
        <v/>
      </c>
      <c r="AM224" s="42">
        <f>AL224*AJ224</f>
        <v/>
      </c>
      <c r="AN224" s="42">
        <f>IF(AI224=0,0,IF(IFERROR(INDEX(Lists!$C$2:$C$9,MATCH(AK224,Lists!$A$2:$A$9,0)),"N")="Y",1,0))</f>
        <v/>
      </c>
      <c r="AO224" s="42">
        <f>AN224*AJ224</f>
        <v/>
      </c>
      <c r="AP224" s="42">
        <f>IFERROR(VALUE(IFERROR(TRIM(INDEX($A224:$Z224,MATCH(Lists!$J$9,$A$1:$Z$1,0))&amp;""),"")),0)</f>
        <v/>
      </c>
      <c r="AQ224" s="42">
        <f>IFERROR(VALUE(IFERROR(TRIM(INDEX($A224:$Z224,MATCH(Lists!$J$11,$A$1:$Z$1,0))&amp;""),"")),0)</f>
        <v/>
      </c>
      <c r="AR224" s="42">
        <f>IF(IFERROR(INDEX(Lists!$C$2:$C$9,MATCH(AK224,Lists!$A$2:$A$9,0)),"N")="Y",AP224-AQ224,0)</f>
        <v/>
      </c>
      <c r="AS224" s="42">
        <f>UPPER(IFERROR(TRIM(INDEX($A224:$Z224,MATCH(Lists!$J$10,$A$1:$Z$1,0))&amp;""),""))</f>
        <v/>
      </c>
      <c r="AT224" s="42">
        <f>IF(LEN(AS224)&gt;0,ROW(),"")</f>
        <v/>
      </c>
      <c r="AU224" s="42">
        <f>IFERROR(TRIM(INDEX($A224:$Z224,MATCH(Lists!$J$6,$A$1:$Z$1,0))&amp;""),"")</f>
        <v/>
      </c>
      <c r="AV224" s="42">
        <f>IFERROR(TRIM(INDEX($A224:$Z224,MATCH(Lists!$J$7,$A$1:$Z$1,0))&amp;""),"")</f>
        <v/>
      </c>
      <c r="AW224" s="42">
        <f>IF(AND(AL224=1,UPPER(TRIM(AC224))="Y"),1,0)</f>
        <v/>
      </c>
      <c r="AX224" s="42">
        <f>IF(AL224=1,AF224,"")</f>
        <v/>
      </c>
      <c r="AY224" s="42">
        <f>IF(AX224="","",SUMPRODUCT(($AX$2:$AX$501&lt;&gt;"")*($AX$2:$AX$501&lt;AX224))+SUMPRODUCT(($AX$2:AX224=AX224)*1))</f>
        <v/>
      </c>
    </row>
    <row r="225">
      <c r="AA225" s="41" t="n"/>
      <c r="AB225" s="21" t="n"/>
      <c r="AC225" s="21" t="n"/>
      <c r="AD225" s="21" t="n"/>
      <c r="AE225" s="41" t="n"/>
      <c r="AF225" s="42">
        <f>IFERROR(TRIM(INDEX($A225:$Z225,MATCH(Lists!$J$2,$A$1:$Z$1,0))&amp;""),"")</f>
        <v/>
      </c>
      <c r="AG225" s="42">
        <f>IFERROR(TRIM(INDEX($A225:$Z225,MATCH(Lists!$J$3,$A$1:$Z$1,0))&amp;""),"")</f>
        <v/>
      </c>
      <c r="AH225" s="42">
        <f>IFERROR(TRIM(INDEX($A225:$Z225,MATCH(Lists!$J$4,$A$1:$Z$1,0))&amp;""),"")</f>
        <v/>
      </c>
      <c r="AI225" s="42">
        <f>IF(AND(AF225&lt;&gt;"",UPPER(TRIM(AB225))&lt;&gt;"Y"),1,0)</f>
        <v/>
      </c>
      <c r="AJ225" s="42">
        <f>IF(AI225=1,IFERROR(VALUE(IFERROR(TRIM(INDEX($A225:$Z225,MATCH(Lists!$J$5,$A$1:$Z$1,0))&amp;""),"")),0),0)</f>
        <v/>
      </c>
      <c r="AK225" s="42">
        <f>IFERROR(TRIM(INDEX($A225:$Z225,MATCH(Lists!$J$8,$A$1:$Z$1,0))&amp;""),"")</f>
        <v/>
      </c>
      <c r="AL225" s="42">
        <f>IF(AI225=0,0,IF(AK225="",1,IF(IFERROR(INDEX(Lists!$B$2:$B$9,MATCH(AK225,Lists!$A$2:$A$9,0)),"N")="Y",1,0)))</f>
        <v/>
      </c>
      <c r="AM225" s="42">
        <f>AL225*AJ225</f>
        <v/>
      </c>
      <c r="AN225" s="42">
        <f>IF(AI225=0,0,IF(IFERROR(INDEX(Lists!$C$2:$C$9,MATCH(AK225,Lists!$A$2:$A$9,0)),"N")="Y",1,0))</f>
        <v/>
      </c>
      <c r="AO225" s="42">
        <f>AN225*AJ225</f>
        <v/>
      </c>
      <c r="AP225" s="42">
        <f>IFERROR(VALUE(IFERROR(TRIM(INDEX($A225:$Z225,MATCH(Lists!$J$9,$A$1:$Z$1,0))&amp;""),"")),0)</f>
        <v/>
      </c>
      <c r="AQ225" s="42">
        <f>IFERROR(VALUE(IFERROR(TRIM(INDEX($A225:$Z225,MATCH(Lists!$J$11,$A$1:$Z$1,0))&amp;""),"")),0)</f>
        <v/>
      </c>
      <c r="AR225" s="42">
        <f>IF(IFERROR(INDEX(Lists!$C$2:$C$9,MATCH(AK225,Lists!$A$2:$A$9,0)),"N")="Y",AP225-AQ225,0)</f>
        <v/>
      </c>
      <c r="AS225" s="42">
        <f>UPPER(IFERROR(TRIM(INDEX($A225:$Z225,MATCH(Lists!$J$10,$A$1:$Z$1,0))&amp;""),""))</f>
        <v/>
      </c>
      <c r="AT225" s="42">
        <f>IF(LEN(AS225)&gt;0,ROW(),"")</f>
        <v/>
      </c>
      <c r="AU225" s="42">
        <f>IFERROR(TRIM(INDEX($A225:$Z225,MATCH(Lists!$J$6,$A$1:$Z$1,0))&amp;""),"")</f>
        <v/>
      </c>
      <c r="AV225" s="42">
        <f>IFERROR(TRIM(INDEX($A225:$Z225,MATCH(Lists!$J$7,$A$1:$Z$1,0))&amp;""),"")</f>
        <v/>
      </c>
      <c r="AW225" s="42">
        <f>IF(AND(AL225=1,UPPER(TRIM(AC225))="Y"),1,0)</f>
        <v/>
      </c>
      <c r="AX225" s="42">
        <f>IF(AL225=1,AF225,"")</f>
        <v/>
      </c>
      <c r="AY225" s="42">
        <f>IF(AX225="","",SUMPRODUCT(($AX$2:$AX$501&lt;&gt;"")*($AX$2:$AX$501&lt;AX225))+SUMPRODUCT(($AX$2:AX225=AX225)*1))</f>
        <v/>
      </c>
    </row>
    <row r="226">
      <c r="AA226" s="41" t="n"/>
      <c r="AB226" s="21" t="n"/>
      <c r="AC226" s="21" t="n"/>
      <c r="AD226" s="21" t="n"/>
      <c r="AE226" s="41" t="n"/>
      <c r="AF226" s="42">
        <f>IFERROR(TRIM(INDEX($A226:$Z226,MATCH(Lists!$J$2,$A$1:$Z$1,0))&amp;""),"")</f>
        <v/>
      </c>
      <c r="AG226" s="42">
        <f>IFERROR(TRIM(INDEX($A226:$Z226,MATCH(Lists!$J$3,$A$1:$Z$1,0))&amp;""),"")</f>
        <v/>
      </c>
      <c r="AH226" s="42">
        <f>IFERROR(TRIM(INDEX($A226:$Z226,MATCH(Lists!$J$4,$A$1:$Z$1,0))&amp;""),"")</f>
        <v/>
      </c>
      <c r="AI226" s="42">
        <f>IF(AND(AF226&lt;&gt;"",UPPER(TRIM(AB226))&lt;&gt;"Y"),1,0)</f>
        <v/>
      </c>
      <c r="AJ226" s="42">
        <f>IF(AI226=1,IFERROR(VALUE(IFERROR(TRIM(INDEX($A226:$Z226,MATCH(Lists!$J$5,$A$1:$Z$1,0))&amp;""),"")),0),0)</f>
        <v/>
      </c>
      <c r="AK226" s="42">
        <f>IFERROR(TRIM(INDEX($A226:$Z226,MATCH(Lists!$J$8,$A$1:$Z$1,0))&amp;""),"")</f>
        <v/>
      </c>
      <c r="AL226" s="42">
        <f>IF(AI226=0,0,IF(AK226="",1,IF(IFERROR(INDEX(Lists!$B$2:$B$9,MATCH(AK226,Lists!$A$2:$A$9,0)),"N")="Y",1,0)))</f>
        <v/>
      </c>
      <c r="AM226" s="42">
        <f>AL226*AJ226</f>
        <v/>
      </c>
      <c r="AN226" s="42">
        <f>IF(AI226=0,0,IF(IFERROR(INDEX(Lists!$C$2:$C$9,MATCH(AK226,Lists!$A$2:$A$9,0)),"N")="Y",1,0))</f>
        <v/>
      </c>
      <c r="AO226" s="42">
        <f>AN226*AJ226</f>
        <v/>
      </c>
      <c r="AP226" s="42">
        <f>IFERROR(VALUE(IFERROR(TRIM(INDEX($A226:$Z226,MATCH(Lists!$J$9,$A$1:$Z$1,0))&amp;""),"")),0)</f>
        <v/>
      </c>
      <c r="AQ226" s="42">
        <f>IFERROR(VALUE(IFERROR(TRIM(INDEX($A226:$Z226,MATCH(Lists!$J$11,$A$1:$Z$1,0))&amp;""),"")),0)</f>
        <v/>
      </c>
      <c r="AR226" s="42">
        <f>IF(IFERROR(INDEX(Lists!$C$2:$C$9,MATCH(AK226,Lists!$A$2:$A$9,0)),"N")="Y",AP226-AQ226,0)</f>
        <v/>
      </c>
      <c r="AS226" s="42">
        <f>UPPER(IFERROR(TRIM(INDEX($A226:$Z226,MATCH(Lists!$J$10,$A$1:$Z$1,0))&amp;""),""))</f>
        <v/>
      </c>
      <c r="AT226" s="42">
        <f>IF(LEN(AS226)&gt;0,ROW(),"")</f>
        <v/>
      </c>
      <c r="AU226" s="42">
        <f>IFERROR(TRIM(INDEX($A226:$Z226,MATCH(Lists!$J$6,$A$1:$Z$1,0))&amp;""),"")</f>
        <v/>
      </c>
      <c r="AV226" s="42">
        <f>IFERROR(TRIM(INDEX($A226:$Z226,MATCH(Lists!$J$7,$A$1:$Z$1,0))&amp;""),"")</f>
        <v/>
      </c>
      <c r="AW226" s="42">
        <f>IF(AND(AL226=1,UPPER(TRIM(AC226))="Y"),1,0)</f>
        <v/>
      </c>
      <c r="AX226" s="42">
        <f>IF(AL226=1,AF226,"")</f>
        <v/>
      </c>
      <c r="AY226" s="42">
        <f>IF(AX226="","",SUMPRODUCT(($AX$2:$AX$501&lt;&gt;"")*($AX$2:$AX$501&lt;AX226))+SUMPRODUCT(($AX$2:AX226=AX226)*1))</f>
        <v/>
      </c>
    </row>
    <row r="227">
      <c r="AA227" s="41" t="n"/>
      <c r="AB227" s="21" t="n"/>
      <c r="AC227" s="21" t="n"/>
      <c r="AD227" s="21" t="n"/>
      <c r="AE227" s="41" t="n"/>
      <c r="AF227" s="42">
        <f>IFERROR(TRIM(INDEX($A227:$Z227,MATCH(Lists!$J$2,$A$1:$Z$1,0))&amp;""),"")</f>
        <v/>
      </c>
      <c r="AG227" s="42">
        <f>IFERROR(TRIM(INDEX($A227:$Z227,MATCH(Lists!$J$3,$A$1:$Z$1,0))&amp;""),"")</f>
        <v/>
      </c>
      <c r="AH227" s="42">
        <f>IFERROR(TRIM(INDEX($A227:$Z227,MATCH(Lists!$J$4,$A$1:$Z$1,0))&amp;""),"")</f>
        <v/>
      </c>
      <c r="AI227" s="42">
        <f>IF(AND(AF227&lt;&gt;"",UPPER(TRIM(AB227))&lt;&gt;"Y"),1,0)</f>
        <v/>
      </c>
      <c r="AJ227" s="42">
        <f>IF(AI227=1,IFERROR(VALUE(IFERROR(TRIM(INDEX($A227:$Z227,MATCH(Lists!$J$5,$A$1:$Z$1,0))&amp;""),"")),0),0)</f>
        <v/>
      </c>
      <c r="AK227" s="42">
        <f>IFERROR(TRIM(INDEX($A227:$Z227,MATCH(Lists!$J$8,$A$1:$Z$1,0))&amp;""),"")</f>
        <v/>
      </c>
      <c r="AL227" s="42">
        <f>IF(AI227=0,0,IF(AK227="",1,IF(IFERROR(INDEX(Lists!$B$2:$B$9,MATCH(AK227,Lists!$A$2:$A$9,0)),"N")="Y",1,0)))</f>
        <v/>
      </c>
      <c r="AM227" s="42">
        <f>AL227*AJ227</f>
        <v/>
      </c>
      <c r="AN227" s="42">
        <f>IF(AI227=0,0,IF(IFERROR(INDEX(Lists!$C$2:$C$9,MATCH(AK227,Lists!$A$2:$A$9,0)),"N")="Y",1,0))</f>
        <v/>
      </c>
      <c r="AO227" s="42">
        <f>AN227*AJ227</f>
        <v/>
      </c>
      <c r="AP227" s="42">
        <f>IFERROR(VALUE(IFERROR(TRIM(INDEX($A227:$Z227,MATCH(Lists!$J$9,$A$1:$Z$1,0))&amp;""),"")),0)</f>
        <v/>
      </c>
      <c r="AQ227" s="42">
        <f>IFERROR(VALUE(IFERROR(TRIM(INDEX($A227:$Z227,MATCH(Lists!$J$11,$A$1:$Z$1,0))&amp;""),"")),0)</f>
        <v/>
      </c>
      <c r="AR227" s="42">
        <f>IF(IFERROR(INDEX(Lists!$C$2:$C$9,MATCH(AK227,Lists!$A$2:$A$9,0)),"N")="Y",AP227-AQ227,0)</f>
        <v/>
      </c>
      <c r="AS227" s="42">
        <f>UPPER(IFERROR(TRIM(INDEX($A227:$Z227,MATCH(Lists!$J$10,$A$1:$Z$1,0))&amp;""),""))</f>
        <v/>
      </c>
      <c r="AT227" s="42">
        <f>IF(LEN(AS227)&gt;0,ROW(),"")</f>
        <v/>
      </c>
      <c r="AU227" s="42">
        <f>IFERROR(TRIM(INDEX($A227:$Z227,MATCH(Lists!$J$6,$A$1:$Z$1,0))&amp;""),"")</f>
        <v/>
      </c>
      <c r="AV227" s="42">
        <f>IFERROR(TRIM(INDEX($A227:$Z227,MATCH(Lists!$J$7,$A$1:$Z$1,0))&amp;""),"")</f>
        <v/>
      </c>
      <c r="AW227" s="42">
        <f>IF(AND(AL227=1,UPPER(TRIM(AC227))="Y"),1,0)</f>
        <v/>
      </c>
      <c r="AX227" s="42">
        <f>IF(AL227=1,AF227,"")</f>
        <v/>
      </c>
      <c r="AY227" s="42">
        <f>IF(AX227="","",SUMPRODUCT(($AX$2:$AX$501&lt;&gt;"")*($AX$2:$AX$501&lt;AX227))+SUMPRODUCT(($AX$2:AX227=AX227)*1))</f>
        <v/>
      </c>
    </row>
    <row r="228">
      <c r="AA228" s="41" t="n"/>
      <c r="AB228" s="21" t="n"/>
      <c r="AC228" s="21" t="n"/>
      <c r="AD228" s="21" t="n"/>
      <c r="AE228" s="41" t="n"/>
      <c r="AF228" s="42">
        <f>IFERROR(TRIM(INDEX($A228:$Z228,MATCH(Lists!$J$2,$A$1:$Z$1,0))&amp;""),"")</f>
        <v/>
      </c>
      <c r="AG228" s="42">
        <f>IFERROR(TRIM(INDEX($A228:$Z228,MATCH(Lists!$J$3,$A$1:$Z$1,0))&amp;""),"")</f>
        <v/>
      </c>
      <c r="AH228" s="42">
        <f>IFERROR(TRIM(INDEX($A228:$Z228,MATCH(Lists!$J$4,$A$1:$Z$1,0))&amp;""),"")</f>
        <v/>
      </c>
      <c r="AI228" s="42">
        <f>IF(AND(AF228&lt;&gt;"",UPPER(TRIM(AB228))&lt;&gt;"Y"),1,0)</f>
        <v/>
      </c>
      <c r="AJ228" s="42">
        <f>IF(AI228=1,IFERROR(VALUE(IFERROR(TRIM(INDEX($A228:$Z228,MATCH(Lists!$J$5,$A$1:$Z$1,0))&amp;""),"")),0),0)</f>
        <v/>
      </c>
      <c r="AK228" s="42">
        <f>IFERROR(TRIM(INDEX($A228:$Z228,MATCH(Lists!$J$8,$A$1:$Z$1,0))&amp;""),"")</f>
        <v/>
      </c>
      <c r="AL228" s="42">
        <f>IF(AI228=0,0,IF(AK228="",1,IF(IFERROR(INDEX(Lists!$B$2:$B$9,MATCH(AK228,Lists!$A$2:$A$9,0)),"N")="Y",1,0)))</f>
        <v/>
      </c>
      <c r="AM228" s="42">
        <f>AL228*AJ228</f>
        <v/>
      </c>
      <c r="AN228" s="42">
        <f>IF(AI228=0,0,IF(IFERROR(INDEX(Lists!$C$2:$C$9,MATCH(AK228,Lists!$A$2:$A$9,0)),"N")="Y",1,0))</f>
        <v/>
      </c>
      <c r="AO228" s="42">
        <f>AN228*AJ228</f>
        <v/>
      </c>
      <c r="AP228" s="42">
        <f>IFERROR(VALUE(IFERROR(TRIM(INDEX($A228:$Z228,MATCH(Lists!$J$9,$A$1:$Z$1,0))&amp;""),"")),0)</f>
        <v/>
      </c>
      <c r="AQ228" s="42">
        <f>IFERROR(VALUE(IFERROR(TRIM(INDEX($A228:$Z228,MATCH(Lists!$J$11,$A$1:$Z$1,0))&amp;""),"")),0)</f>
        <v/>
      </c>
      <c r="AR228" s="42">
        <f>IF(IFERROR(INDEX(Lists!$C$2:$C$9,MATCH(AK228,Lists!$A$2:$A$9,0)),"N")="Y",AP228-AQ228,0)</f>
        <v/>
      </c>
      <c r="AS228" s="42">
        <f>UPPER(IFERROR(TRIM(INDEX($A228:$Z228,MATCH(Lists!$J$10,$A$1:$Z$1,0))&amp;""),""))</f>
        <v/>
      </c>
      <c r="AT228" s="42">
        <f>IF(LEN(AS228)&gt;0,ROW(),"")</f>
        <v/>
      </c>
      <c r="AU228" s="42">
        <f>IFERROR(TRIM(INDEX($A228:$Z228,MATCH(Lists!$J$6,$A$1:$Z$1,0))&amp;""),"")</f>
        <v/>
      </c>
      <c r="AV228" s="42">
        <f>IFERROR(TRIM(INDEX($A228:$Z228,MATCH(Lists!$J$7,$A$1:$Z$1,0))&amp;""),"")</f>
        <v/>
      </c>
      <c r="AW228" s="42">
        <f>IF(AND(AL228=1,UPPER(TRIM(AC228))="Y"),1,0)</f>
        <v/>
      </c>
      <c r="AX228" s="42">
        <f>IF(AL228=1,AF228,"")</f>
        <v/>
      </c>
      <c r="AY228" s="42">
        <f>IF(AX228="","",SUMPRODUCT(($AX$2:$AX$501&lt;&gt;"")*($AX$2:$AX$501&lt;AX228))+SUMPRODUCT(($AX$2:AX228=AX228)*1))</f>
        <v/>
      </c>
    </row>
    <row r="229">
      <c r="AA229" s="41" t="n"/>
      <c r="AB229" s="21" t="n"/>
      <c r="AC229" s="21" t="n"/>
      <c r="AD229" s="21" t="n"/>
      <c r="AE229" s="41" t="n"/>
      <c r="AF229" s="42">
        <f>IFERROR(TRIM(INDEX($A229:$Z229,MATCH(Lists!$J$2,$A$1:$Z$1,0))&amp;""),"")</f>
        <v/>
      </c>
      <c r="AG229" s="42">
        <f>IFERROR(TRIM(INDEX($A229:$Z229,MATCH(Lists!$J$3,$A$1:$Z$1,0))&amp;""),"")</f>
        <v/>
      </c>
      <c r="AH229" s="42">
        <f>IFERROR(TRIM(INDEX($A229:$Z229,MATCH(Lists!$J$4,$A$1:$Z$1,0))&amp;""),"")</f>
        <v/>
      </c>
      <c r="AI229" s="42">
        <f>IF(AND(AF229&lt;&gt;"",UPPER(TRIM(AB229))&lt;&gt;"Y"),1,0)</f>
        <v/>
      </c>
      <c r="AJ229" s="42">
        <f>IF(AI229=1,IFERROR(VALUE(IFERROR(TRIM(INDEX($A229:$Z229,MATCH(Lists!$J$5,$A$1:$Z$1,0))&amp;""),"")),0),0)</f>
        <v/>
      </c>
      <c r="AK229" s="42">
        <f>IFERROR(TRIM(INDEX($A229:$Z229,MATCH(Lists!$J$8,$A$1:$Z$1,0))&amp;""),"")</f>
        <v/>
      </c>
      <c r="AL229" s="42">
        <f>IF(AI229=0,0,IF(AK229="",1,IF(IFERROR(INDEX(Lists!$B$2:$B$9,MATCH(AK229,Lists!$A$2:$A$9,0)),"N")="Y",1,0)))</f>
        <v/>
      </c>
      <c r="AM229" s="42">
        <f>AL229*AJ229</f>
        <v/>
      </c>
      <c r="AN229" s="42">
        <f>IF(AI229=0,0,IF(IFERROR(INDEX(Lists!$C$2:$C$9,MATCH(AK229,Lists!$A$2:$A$9,0)),"N")="Y",1,0))</f>
        <v/>
      </c>
      <c r="AO229" s="42">
        <f>AN229*AJ229</f>
        <v/>
      </c>
      <c r="AP229" s="42">
        <f>IFERROR(VALUE(IFERROR(TRIM(INDEX($A229:$Z229,MATCH(Lists!$J$9,$A$1:$Z$1,0))&amp;""),"")),0)</f>
        <v/>
      </c>
      <c r="AQ229" s="42">
        <f>IFERROR(VALUE(IFERROR(TRIM(INDEX($A229:$Z229,MATCH(Lists!$J$11,$A$1:$Z$1,0))&amp;""),"")),0)</f>
        <v/>
      </c>
      <c r="AR229" s="42">
        <f>IF(IFERROR(INDEX(Lists!$C$2:$C$9,MATCH(AK229,Lists!$A$2:$A$9,0)),"N")="Y",AP229-AQ229,0)</f>
        <v/>
      </c>
      <c r="AS229" s="42">
        <f>UPPER(IFERROR(TRIM(INDEX($A229:$Z229,MATCH(Lists!$J$10,$A$1:$Z$1,0))&amp;""),""))</f>
        <v/>
      </c>
      <c r="AT229" s="42">
        <f>IF(LEN(AS229)&gt;0,ROW(),"")</f>
        <v/>
      </c>
      <c r="AU229" s="42">
        <f>IFERROR(TRIM(INDEX($A229:$Z229,MATCH(Lists!$J$6,$A$1:$Z$1,0))&amp;""),"")</f>
        <v/>
      </c>
      <c r="AV229" s="42">
        <f>IFERROR(TRIM(INDEX($A229:$Z229,MATCH(Lists!$J$7,$A$1:$Z$1,0))&amp;""),"")</f>
        <v/>
      </c>
      <c r="AW229" s="42">
        <f>IF(AND(AL229=1,UPPER(TRIM(AC229))="Y"),1,0)</f>
        <v/>
      </c>
      <c r="AX229" s="42">
        <f>IF(AL229=1,AF229,"")</f>
        <v/>
      </c>
      <c r="AY229" s="42">
        <f>IF(AX229="","",SUMPRODUCT(($AX$2:$AX$501&lt;&gt;"")*($AX$2:$AX$501&lt;AX229))+SUMPRODUCT(($AX$2:AX229=AX229)*1))</f>
        <v/>
      </c>
    </row>
    <row r="230">
      <c r="AA230" s="41" t="n"/>
      <c r="AB230" s="21" t="n"/>
      <c r="AC230" s="21" t="n"/>
      <c r="AD230" s="21" t="n"/>
      <c r="AE230" s="41" t="n"/>
      <c r="AF230" s="42">
        <f>IFERROR(TRIM(INDEX($A230:$Z230,MATCH(Lists!$J$2,$A$1:$Z$1,0))&amp;""),"")</f>
        <v/>
      </c>
      <c r="AG230" s="42">
        <f>IFERROR(TRIM(INDEX($A230:$Z230,MATCH(Lists!$J$3,$A$1:$Z$1,0))&amp;""),"")</f>
        <v/>
      </c>
      <c r="AH230" s="42">
        <f>IFERROR(TRIM(INDEX($A230:$Z230,MATCH(Lists!$J$4,$A$1:$Z$1,0))&amp;""),"")</f>
        <v/>
      </c>
      <c r="AI230" s="42">
        <f>IF(AND(AF230&lt;&gt;"",UPPER(TRIM(AB230))&lt;&gt;"Y"),1,0)</f>
        <v/>
      </c>
      <c r="AJ230" s="42">
        <f>IF(AI230=1,IFERROR(VALUE(IFERROR(TRIM(INDEX($A230:$Z230,MATCH(Lists!$J$5,$A$1:$Z$1,0))&amp;""),"")),0),0)</f>
        <v/>
      </c>
      <c r="AK230" s="42">
        <f>IFERROR(TRIM(INDEX($A230:$Z230,MATCH(Lists!$J$8,$A$1:$Z$1,0))&amp;""),"")</f>
        <v/>
      </c>
      <c r="AL230" s="42">
        <f>IF(AI230=0,0,IF(AK230="",1,IF(IFERROR(INDEX(Lists!$B$2:$B$9,MATCH(AK230,Lists!$A$2:$A$9,0)),"N")="Y",1,0)))</f>
        <v/>
      </c>
      <c r="AM230" s="42">
        <f>AL230*AJ230</f>
        <v/>
      </c>
      <c r="AN230" s="42">
        <f>IF(AI230=0,0,IF(IFERROR(INDEX(Lists!$C$2:$C$9,MATCH(AK230,Lists!$A$2:$A$9,0)),"N")="Y",1,0))</f>
        <v/>
      </c>
      <c r="AO230" s="42">
        <f>AN230*AJ230</f>
        <v/>
      </c>
      <c r="AP230" s="42">
        <f>IFERROR(VALUE(IFERROR(TRIM(INDEX($A230:$Z230,MATCH(Lists!$J$9,$A$1:$Z$1,0))&amp;""),"")),0)</f>
        <v/>
      </c>
      <c r="AQ230" s="42">
        <f>IFERROR(VALUE(IFERROR(TRIM(INDEX($A230:$Z230,MATCH(Lists!$J$11,$A$1:$Z$1,0))&amp;""),"")),0)</f>
        <v/>
      </c>
      <c r="AR230" s="42">
        <f>IF(IFERROR(INDEX(Lists!$C$2:$C$9,MATCH(AK230,Lists!$A$2:$A$9,0)),"N")="Y",AP230-AQ230,0)</f>
        <v/>
      </c>
      <c r="AS230" s="42">
        <f>UPPER(IFERROR(TRIM(INDEX($A230:$Z230,MATCH(Lists!$J$10,$A$1:$Z$1,0))&amp;""),""))</f>
        <v/>
      </c>
      <c r="AT230" s="42">
        <f>IF(LEN(AS230)&gt;0,ROW(),"")</f>
        <v/>
      </c>
      <c r="AU230" s="42">
        <f>IFERROR(TRIM(INDEX($A230:$Z230,MATCH(Lists!$J$6,$A$1:$Z$1,0))&amp;""),"")</f>
        <v/>
      </c>
      <c r="AV230" s="42">
        <f>IFERROR(TRIM(INDEX($A230:$Z230,MATCH(Lists!$J$7,$A$1:$Z$1,0))&amp;""),"")</f>
        <v/>
      </c>
      <c r="AW230" s="42">
        <f>IF(AND(AL230=1,UPPER(TRIM(AC230))="Y"),1,0)</f>
        <v/>
      </c>
      <c r="AX230" s="42">
        <f>IF(AL230=1,AF230,"")</f>
        <v/>
      </c>
      <c r="AY230" s="42">
        <f>IF(AX230="","",SUMPRODUCT(($AX$2:$AX$501&lt;&gt;"")*($AX$2:$AX$501&lt;AX230))+SUMPRODUCT(($AX$2:AX230=AX230)*1))</f>
        <v/>
      </c>
    </row>
    <row r="231">
      <c r="AA231" s="41" t="n"/>
      <c r="AB231" s="21" t="n"/>
      <c r="AC231" s="21" t="n"/>
      <c r="AD231" s="21" t="n"/>
      <c r="AE231" s="41" t="n"/>
      <c r="AF231" s="42">
        <f>IFERROR(TRIM(INDEX($A231:$Z231,MATCH(Lists!$J$2,$A$1:$Z$1,0))&amp;""),"")</f>
        <v/>
      </c>
      <c r="AG231" s="42">
        <f>IFERROR(TRIM(INDEX($A231:$Z231,MATCH(Lists!$J$3,$A$1:$Z$1,0))&amp;""),"")</f>
        <v/>
      </c>
      <c r="AH231" s="42">
        <f>IFERROR(TRIM(INDEX($A231:$Z231,MATCH(Lists!$J$4,$A$1:$Z$1,0))&amp;""),"")</f>
        <v/>
      </c>
      <c r="AI231" s="42">
        <f>IF(AND(AF231&lt;&gt;"",UPPER(TRIM(AB231))&lt;&gt;"Y"),1,0)</f>
        <v/>
      </c>
      <c r="AJ231" s="42">
        <f>IF(AI231=1,IFERROR(VALUE(IFERROR(TRIM(INDEX($A231:$Z231,MATCH(Lists!$J$5,$A$1:$Z$1,0))&amp;""),"")),0),0)</f>
        <v/>
      </c>
      <c r="AK231" s="42">
        <f>IFERROR(TRIM(INDEX($A231:$Z231,MATCH(Lists!$J$8,$A$1:$Z$1,0))&amp;""),"")</f>
        <v/>
      </c>
      <c r="AL231" s="42">
        <f>IF(AI231=0,0,IF(AK231="",1,IF(IFERROR(INDEX(Lists!$B$2:$B$9,MATCH(AK231,Lists!$A$2:$A$9,0)),"N")="Y",1,0)))</f>
        <v/>
      </c>
      <c r="AM231" s="42">
        <f>AL231*AJ231</f>
        <v/>
      </c>
      <c r="AN231" s="42">
        <f>IF(AI231=0,0,IF(IFERROR(INDEX(Lists!$C$2:$C$9,MATCH(AK231,Lists!$A$2:$A$9,0)),"N")="Y",1,0))</f>
        <v/>
      </c>
      <c r="AO231" s="42">
        <f>AN231*AJ231</f>
        <v/>
      </c>
      <c r="AP231" s="42">
        <f>IFERROR(VALUE(IFERROR(TRIM(INDEX($A231:$Z231,MATCH(Lists!$J$9,$A$1:$Z$1,0))&amp;""),"")),0)</f>
        <v/>
      </c>
      <c r="AQ231" s="42">
        <f>IFERROR(VALUE(IFERROR(TRIM(INDEX($A231:$Z231,MATCH(Lists!$J$11,$A$1:$Z$1,0))&amp;""),"")),0)</f>
        <v/>
      </c>
      <c r="AR231" s="42">
        <f>IF(IFERROR(INDEX(Lists!$C$2:$C$9,MATCH(AK231,Lists!$A$2:$A$9,0)),"N")="Y",AP231-AQ231,0)</f>
        <v/>
      </c>
      <c r="AS231" s="42">
        <f>UPPER(IFERROR(TRIM(INDEX($A231:$Z231,MATCH(Lists!$J$10,$A$1:$Z$1,0))&amp;""),""))</f>
        <v/>
      </c>
      <c r="AT231" s="42">
        <f>IF(LEN(AS231)&gt;0,ROW(),"")</f>
        <v/>
      </c>
      <c r="AU231" s="42">
        <f>IFERROR(TRIM(INDEX($A231:$Z231,MATCH(Lists!$J$6,$A$1:$Z$1,0))&amp;""),"")</f>
        <v/>
      </c>
      <c r="AV231" s="42">
        <f>IFERROR(TRIM(INDEX($A231:$Z231,MATCH(Lists!$J$7,$A$1:$Z$1,0))&amp;""),"")</f>
        <v/>
      </c>
      <c r="AW231" s="42">
        <f>IF(AND(AL231=1,UPPER(TRIM(AC231))="Y"),1,0)</f>
        <v/>
      </c>
      <c r="AX231" s="42">
        <f>IF(AL231=1,AF231,"")</f>
        <v/>
      </c>
      <c r="AY231" s="42">
        <f>IF(AX231="","",SUMPRODUCT(($AX$2:$AX$501&lt;&gt;"")*($AX$2:$AX$501&lt;AX231))+SUMPRODUCT(($AX$2:AX231=AX231)*1))</f>
        <v/>
      </c>
    </row>
    <row r="232">
      <c r="AA232" s="41" t="n"/>
      <c r="AB232" s="21" t="n"/>
      <c r="AC232" s="21" t="n"/>
      <c r="AD232" s="21" t="n"/>
      <c r="AE232" s="41" t="n"/>
      <c r="AF232" s="42">
        <f>IFERROR(TRIM(INDEX($A232:$Z232,MATCH(Lists!$J$2,$A$1:$Z$1,0))&amp;""),"")</f>
        <v/>
      </c>
      <c r="AG232" s="42">
        <f>IFERROR(TRIM(INDEX($A232:$Z232,MATCH(Lists!$J$3,$A$1:$Z$1,0))&amp;""),"")</f>
        <v/>
      </c>
      <c r="AH232" s="42">
        <f>IFERROR(TRIM(INDEX($A232:$Z232,MATCH(Lists!$J$4,$A$1:$Z$1,0))&amp;""),"")</f>
        <v/>
      </c>
      <c r="AI232" s="42">
        <f>IF(AND(AF232&lt;&gt;"",UPPER(TRIM(AB232))&lt;&gt;"Y"),1,0)</f>
        <v/>
      </c>
      <c r="AJ232" s="42">
        <f>IF(AI232=1,IFERROR(VALUE(IFERROR(TRIM(INDEX($A232:$Z232,MATCH(Lists!$J$5,$A$1:$Z$1,0))&amp;""),"")),0),0)</f>
        <v/>
      </c>
      <c r="AK232" s="42">
        <f>IFERROR(TRIM(INDEX($A232:$Z232,MATCH(Lists!$J$8,$A$1:$Z$1,0))&amp;""),"")</f>
        <v/>
      </c>
      <c r="AL232" s="42">
        <f>IF(AI232=0,0,IF(AK232="",1,IF(IFERROR(INDEX(Lists!$B$2:$B$9,MATCH(AK232,Lists!$A$2:$A$9,0)),"N")="Y",1,0)))</f>
        <v/>
      </c>
      <c r="AM232" s="42">
        <f>AL232*AJ232</f>
        <v/>
      </c>
      <c r="AN232" s="42">
        <f>IF(AI232=0,0,IF(IFERROR(INDEX(Lists!$C$2:$C$9,MATCH(AK232,Lists!$A$2:$A$9,0)),"N")="Y",1,0))</f>
        <v/>
      </c>
      <c r="AO232" s="42">
        <f>AN232*AJ232</f>
        <v/>
      </c>
      <c r="AP232" s="42">
        <f>IFERROR(VALUE(IFERROR(TRIM(INDEX($A232:$Z232,MATCH(Lists!$J$9,$A$1:$Z$1,0))&amp;""),"")),0)</f>
        <v/>
      </c>
      <c r="AQ232" s="42">
        <f>IFERROR(VALUE(IFERROR(TRIM(INDEX($A232:$Z232,MATCH(Lists!$J$11,$A$1:$Z$1,0))&amp;""),"")),0)</f>
        <v/>
      </c>
      <c r="AR232" s="42">
        <f>IF(IFERROR(INDEX(Lists!$C$2:$C$9,MATCH(AK232,Lists!$A$2:$A$9,0)),"N")="Y",AP232-AQ232,0)</f>
        <v/>
      </c>
      <c r="AS232" s="42">
        <f>UPPER(IFERROR(TRIM(INDEX($A232:$Z232,MATCH(Lists!$J$10,$A$1:$Z$1,0))&amp;""),""))</f>
        <v/>
      </c>
      <c r="AT232" s="42">
        <f>IF(LEN(AS232)&gt;0,ROW(),"")</f>
        <v/>
      </c>
      <c r="AU232" s="42">
        <f>IFERROR(TRIM(INDEX($A232:$Z232,MATCH(Lists!$J$6,$A$1:$Z$1,0))&amp;""),"")</f>
        <v/>
      </c>
      <c r="AV232" s="42">
        <f>IFERROR(TRIM(INDEX($A232:$Z232,MATCH(Lists!$J$7,$A$1:$Z$1,0))&amp;""),"")</f>
        <v/>
      </c>
      <c r="AW232" s="42">
        <f>IF(AND(AL232=1,UPPER(TRIM(AC232))="Y"),1,0)</f>
        <v/>
      </c>
      <c r="AX232" s="42">
        <f>IF(AL232=1,AF232,"")</f>
        <v/>
      </c>
      <c r="AY232" s="42">
        <f>IF(AX232="","",SUMPRODUCT(($AX$2:$AX$501&lt;&gt;"")*($AX$2:$AX$501&lt;AX232))+SUMPRODUCT(($AX$2:AX232=AX232)*1))</f>
        <v/>
      </c>
    </row>
    <row r="233">
      <c r="AA233" s="41" t="n"/>
      <c r="AB233" s="21" t="n"/>
      <c r="AC233" s="21" t="n"/>
      <c r="AD233" s="21" t="n"/>
      <c r="AE233" s="41" t="n"/>
      <c r="AF233" s="42">
        <f>IFERROR(TRIM(INDEX($A233:$Z233,MATCH(Lists!$J$2,$A$1:$Z$1,0))&amp;""),"")</f>
        <v/>
      </c>
      <c r="AG233" s="42">
        <f>IFERROR(TRIM(INDEX($A233:$Z233,MATCH(Lists!$J$3,$A$1:$Z$1,0))&amp;""),"")</f>
        <v/>
      </c>
      <c r="AH233" s="42">
        <f>IFERROR(TRIM(INDEX($A233:$Z233,MATCH(Lists!$J$4,$A$1:$Z$1,0))&amp;""),"")</f>
        <v/>
      </c>
      <c r="AI233" s="42">
        <f>IF(AND(AF233&lt;&gt;"",UPPER(TRIM(AB233))&lt;&gt;"Y"),1,0)</f>
        <v/>
      </c>
      <c r="AJ233" s="42">
        <f>IF(AI233=1,IFERROR(VALUE(IFERROR(TRIM(INDEX($A233:$Z233,MATCH(Lists!$J$5,$A$1:$Z$1,0))&amp;""),"")),0),0)</f>
        <v/>
      </c>
      <c r="AK233" s="42">
        <f>IFERROR(TRIM(INDEX($A233:$Z233,MATCH(Lists!$J$8,$A$1:$Z$1,0))&amp;""),"")</f>
        <v/>
      </c>
      <c r="AL233" s="42">
        <f>IF(AI233=0,0,IF(AK233="",1,IF(IFERROR(INDEX(Lists!$B$2:$B$9,MATCH(AK233,Lists!$A$2:$A$9,0)),"N")="Y",1,0)))</f>
        <v/>
      </c>
      <c r="AM233" s="42">
        <f>AL233*AJ233</f>
        <v/>
      </c>
      <c r="AN233" s="42">
        <f>IF(AI233=0,0,IF(IFERROR(INDEX(Lists!$C$2:$C$9,MATCH(AK233,Lists!$A$2:$A$9,0)),"N")="Y",1,0))</f>
        <v/>
      </c>
      <c r="AO233" s="42">
        <f>AN233*AJ233</f>
        <v/>
      </c>
      <c r="AP233" s="42">
        <f>IFERROR(VALUE(IFERROR(TRIM(INDEX($A233:$Z233,MATCH(Lists!$J$9,$A$1:$Z$1,0))&amp;""),"")),0)</f>
        <v/>
      </c>
      <c r="AQ233" s="42">
        <f>IFERROR(VALUE(IFERROR(TRIM(INDEX($A233:$Z233,MATCH(Lists!$J$11,$A$1:$Z$1,0))&amp;""),"")),0)</f>
        <v/>
      </c>
      <c r="AR233" s="42">
        <f>IF(IFERROR(INDEX(Lists!$C$2:$C$9,MATCH(AK233,Lists!$A$2:$A$9,0)),"N")="Y",AP233-AQ233,0)</f>
        <v/>
      </c>
      <c r="AS233" s="42">
        <f>UPPER(IFERROR(TRIM(INDEX($A233:$Z233,MATCH(Lists!$J$10,$A$1:$Z$1,0))&amp;""),""))</f>
        <v/>
      </c>
      <c r="AT233" s="42">
        <f>IF(LEN(AS233)&gt;0,ROW(),"")</f>
        <v/>
      </c>
      <c r="AU233" s="42">
        <f>IFERROR(TRIM(INDEX($A233:$Z233,MATCH(Lists!$J$6,$A$1:$Z$1,0))&amp;""),"")</f>
        <v/>
      </c>
      <c r="AV233" s="42">
        <f>IFERROR(TRIM(INDEX($A233:$Z233,MATCH(Lists!$J$7,$A$1:$Z$1,0))&amp;""),"")</f>
        <v/>
      </c>
      <c r="AW233" s="42">
        <f>IF(AND(AL233=1,UPPER(TRIM(AC233))="Y"),1,0)</f>
        <v/>
      </c>
      <c r="AX233" s="42">
        <f>IF(AL233=1,AF233,"")</f>
        <v/>
      </c>
      <c r="AY233" s="42">
        <f>IF(AX233="","",SUMPRODUCT(($AX$2:$AX$501&lt;&gt;"")*($AX$2:$AX$501&lt;AX233))+SUMPRODUCT(($AX$2:AX233=AX233)*1))</f>
        <v/>
      </c>
    </row>
    <row r="234">
      <c r="AA234" s="41" t="n"/>
      <c r="AB234" s="21" t="n"/>
      <c r="AC234" s="21" t="n"/>
      <c r="AD234" s="21" t="n"/>
      <c r="AE234" s="41" t="n"/>
      <c r="AF234" s="42">
        <f>IFERROR(TRIM(INDEX($A234:$Z234,MATCH(Lists!$J$2,$A$1:$Z$1,0))&amp;""),"")</f>
        <v/>
      </c>
      <c r="AG234" s="42">
        <f>IFERROR(TRIM(INDEX($A234:$Z234,MATCH(Lists!$J$3,$A$1:$Z$1,0))&amp;""),"")</f>
        <v/>
      </c>
      <c r="AH234" s="42">
        <f>IFERROR(TRIM(INDEX($A234:$Z234,MATCH(Lists!$J$4,$A$1:$Z$1,0))&amp;""),"")</f>
        <v/>
      </c>
      <c r="AI234" s="42">
        <f>IF(AND(AF234&lt;&gt;"",UPPER(TRIM(AB234))&lt;&gt;"Y"),1,0)</f>
        <v/>
      </c>
      <c r="AJ234" s="42">
        <f>IF(AI234=1,IFERROR(VALUE(IFERROR(TRIM(INDEX($A234:$Z234,MATCH(Lists!$J$5,$A$1:$Z$1,0))&amp;""),"")),0),0)</f>
        <v/>
      </c>
      <c r="AK234" s="42">
        <f>IFERROR(TRIM(INDEX($A234:$Z234,MATCH(Lists!$J$8,$A$1:$Z$1,0))&amp;""),"")</f>
        <v/>
      </c>
      <c r="AL234" s="42">
        <f>IF(AI234=0,0,IF(AK234="",1,IF(IFERROR(INDEX(Lists!$B$2:$B$9,MATCH(AK234,Lists!$A$2:$A$9,0)),"N")="Y",1,0)))</f>
        <v/>
      </c>
      <c r="AM234" s="42">
        <f>AL234*AJ234</f>
        <v/>
      </c>
      <c r="AN234" s="42">
        <f>IF(AI234=0,0,IF(IFERROR(INDEX(Lists!$C$2:$C$9,MATCH(AK234,Lists!$A$2:$A$9,0)),"N")="Y",1,0))</f>
        <v/>
      </c>
      <c r="AO234" s="42">
        <f>AN234*AJ234</f>
        <v/>
      </c>
      <c r="AP234" s="42">
        <f>IFERROR(VALUE(IFERROR(TRIM(INDEX($A234:$Z234,MATCH(Lists!$J$9,$A$1:$Z$1,0))&amp;""),"")),0)</f>
        <v/>
      </c>
      <c r="AQ234" s="42">
        <f>IFERROR(VALUE(IFERROR(TRIM(INDEX($A234:$Z234,MATCH(Lists!$J$11,$A$1:$Z$1,0))&amp;""),"")),0)</f>
        <v/>
      </c>
      <c r="AR234" s="42">
        <f>IF(IFERROR(INDEX(Lists!$C$2:$C$9,MATCH(AK234,Lists!$A$2:$A$9,0)),"N")="Y",AP234-AQ234,0)</f>
        <v/>
      </c>
      <c r="AS234" s="42">
        <f>UPPER(IFERROR(TRIM(INDEX($A234:$Z234,MATCH(Lists!$J$10,$A$1:$Z$1,0))&amp;""),""))</f>
        <v/>
      </c>
      <c r="AT234" s="42">
        <f>IF(LEN(AS234)&gt;0,ROW(),"")</f>
        <v/>
      </c>
      <c r="AU234" s="42">
        <f>IFERROR(TRIM(INDEX($A234:$Z234,MATCH(Lists!$J$6,$A$1:$Z$1,0))&amp;""),"")</f>
        <v/>
      </c>
      <c r="AV234" s="42">
        <f>IFERROR(TRIM(INDEX($A234:$Z234,MATCH(Lists!$J$7,$A$1:$Z$1,0))&amp;""),"")</f>
        <v/>
      </c>
      <c r="AW234" s="42">
        <f>IF(AND(AL234=1,UPPER(TRIM(AC234))="Y"),1,0)</f>
        <v/>
      </c>
      <c r="AX234" s="42">
        <f>IF(AL234=1,AF234,"")</f>
        <v/>
      </c>
      <c r="AY234" s="42">
        <f>IF(AX234="","",SUMPRODUCT(($AX$2:$AX$501&lt;&gt;"")*($AX$2:$AX$501&lt;AX234))+SUMPRODUCT(($AX$2:AX234=AX234)*1))</f>
        <v/>
      </c>
    </row>
    <row r="235">
      <c r="AA235" s="41" t="n"/>
      <c r="AB235" s="21" t="n"/>
      <c r="AC235" s="21" t="n"/>
      <c r="AD235" s="21" t="n"/>
      <c r="AE235" s="41" t="n"/>
      <c r="AF235" s="42">
        <f>IFERROR(TRIM(INDEX($A235:$Z235,MATCH(Lists!$J$2,$A$1:$Z$1,0))&amp;""),"")</f>
        <v/>
      </c>
      <c r="AG235" s="42">
        <f>IFERROR(TRIM(INDEX($A235:$Z235,MATCH(Lists!$J$3,$A$1:$Z$1,0))&amp;""),"")</f>
        <v/>
      </c>
      <c r="AH235" s="42">
        <f>IFERROR(TRIM(INDEX($A235:$Z235,MATCH(Lists!$J$4,$A$1:$Z$1,0))&amp;""),"")</f>
        <v/>
      </c>
      <c r="AI235" s="42">
        <f>IF(AND(AF235&lt;&gt;"",UPPER(TRIM(AB235))&lt;&gt;"Y"),1,0)</f>
        <v/>
      </c>
      <c r="AJ235" s="42">
        <f>IF(AI235=1,IFERROR(VALUE(IFERROR(TRIM(INDEX($A235:$Z235,MATCH(Lists!$J$5,$A$1:$Z$1,0))&amp;""),"")),0),0)</f>
        <v/>
      </c>
      <c r="AK235" s="42">
        <f>IFERROR(TRIM(INDEX($A235:$Z235,MATCH(Lists!$J$8,$A$1:$Z$1,0))&amp;""),"")</f>
        <v/>
      </c>
      <c r="AL235" s="42">
        <f>IF(AI235=0,0,IF(AK235="",1,IF(IFERROR(INDEX(Lists!$B$2:$B$9,MATCH(AK235,Lists!$A$2:$A$9,0)),"N")="Y",1,0)))</f>
        <v/>
      </c>
      <c r="AM235" s="42">
        <f>AL235*AJ235</f>
        <v/>
      </c>
      <c r="AN235" s="42">
        <f>IF(AI235=0,0,IF(IFERROR(INDEX(Lists!$C$2:$C$9,MATCH(AK235,Lists!$A$2:$A$9,0)),"N")="Y",1,0))</f>
        <v/>
      </c>
      <c r="AO235" s="42">
        <f>AN235*AJ235</f>
        <v/>
      </c>
      <c r="AP235" s="42">
        <f>IFERROR(VALUE(IFERROR(TRIM(INDEX($A235:$Z235,MATCH(Lists!$J$9,$A$1:$Z$1,0))&amp;""),"")),0)</f>
        <v/>
      </c>
      <c r="AQ235" s="42">
        <f>IFERROR(VALUE(IFERROR(TRIM(INDEX($A235:$Z235,MATCH(Lists!$J$11,$A$1:$Z$1,0))&amp;""),"")),0)</f>
        <v/>
      </c>
      <c r="AR235" s="42">
        <f>IF(IFERROR(INDEX(Lists!$C$2:$C$9,MATCH(AK235,Lists!$A$2:$A$9,0)),"N")="Y",AP235-AQ235,0)</f>
        <v/>
      </c>
      <c r="AS235" s="42">
        <f>UPPER(IFERROR(TRIM(INDEX($A235:$Z235,MATCH(Lists!$J$10,$A$1:$Z$1,0))&amp;""),""))</f>
        <v/>
      </c>
      <c r="AT235" s="42">
        <f>IF(LEN(AS235)&gt;0,ROW(),"")</f>
        <v/>
      </c>
      <c r="AU235" s="42">
        <f>IFERROR(TRIM(INDEX($A235:$Z235,MATCH(Lists!$J$6,$A$1:$Z$1,0))&amp;""),"")</f>
        <v/>
      </c>
      <c r="AV235" s="42">
        <f>IFERROR(TRIM(INDEX($A235:$Z235,MATCH(Lists!$J$7,$A$1:$Z$1,0))&amp;""),"")</f>
        <v/>
      </c>
      <c r="AW235" s="42">
        <f>IF(AND(AL235=1,UPPER(TRIM(AC235))="Y"),1,0)</f>
        <v/>
      </c>
      <c r="AX235" s="42">
        <f>IF(AL235=1,AF235,"")</f>
        <v/>
      </c>
      <c r="AY235" s="42">
        <f>IF(AX235="","",SUMPRODUCT(($AX$2:$AX$501&lt;&gt;"")*($AX$2:$AX$501&lt;AX235))+SUMPRODUCT(($AX$2:AX235=AX235)*1))</f>
        <v/>
      </c>
    </row>
    <row r="236">
      <c r="AA236" s="41" t="n"/>
      <c r="AB236" s="21" t="n"/>
      <c r="AC236" s="21" t="n"/>
      <c r="AD236" s="21" t="n"/>
      <c r="AE236" s="41" t="n"/>
      <c r="AF236" s="42">
        <f>IFERROR(TRIM(INDEX($A236:$Z236,MATCH(Lists!$J$2,$A$1:$Z$1,0))&amp;""),"")</f>
        <v/>
      </c>
      <c r="AG236" s="42">
        <f>IFERROR(TRIM(INDEX($A236:$Z236,MATCH(Lists!$J$3,$A$1:$Z$1,0))&amp;""),"")</f>
        <v/>
      </c>
      <c r="AH236" s="42">
        <f>IFERROR(TRIM(INDEX($A236:$Z236,MATCH(Lists!$J$4,$A$1:$Z$1,0))&amp;""),"")</f>
        <v/>
      </c>
      <c r="AI236" s="42">
        <f>IF(AND(AF236&lt;&gt;"",UPPER(TRIM(AB236))&lt;&gt;"Y"),1,0)</f>
        <v/>
      </c>
      <c r="AJ236" s="42">
        <f>IF(AI236=1,IFERROR(VALUE(IFERROR(TRIM(INDEX($A236:$Z236,MATCH(Lists!$J$5,$A$1:$Z$1,0))&amp;""),"")),0),0)</f>
        <v/>
      </c>
      <c r="AK236" s="42">
        <f>IFERROR(TRIM(INDEX($A236:$Z236,MATCH(Lists!$J$8,$A$1:$Z$1,0))&amp;""),"")</f>
        <v/>
      </c>
      <c r="AL236" s="42">
        <f>IF(AI236=0,0,IF(AK236="",1,IF(IFERROR(INDEX(Lists!$B$2:$B$9,MATCH(AK236,Lists!$A$2:$A$9,0)),"N")="Y",1,0)))</f>
        <v/>
      </c>
      <c r="AM236" s="42">
        <f>AL236*AJ236</f>
        <v/>
      </c>
      <c r="AN236" s="42">
        <f>IF(AI236=0,0,IF(IFERROR(INDEX(Lists!$C$2:$C$9,MATCH(AK236,Lists!$A$2:$A$9,0)),"N")="Y",1,0))</f>
        <v/>
      </c>
      <c r="AO236" s="42">
        <f>AN236*AJ236</f>
        <v/>
      </c>
      <c r="AP236" s="42">
        <f>IFERROR(VALUE(IFERROR(TRIM(INDEX($A236:$Z236,MATCH(Lists!$J$9,$A$1:$Z$1,0))&amp;""),"")),0)</f>
        <v/>
      </c>
      <c r="AQ236" s="42">
        <f>IFERROR(VALUE(IFERROR(TRIM(INDEX($A236:$Z236,MATCH(Lists!$J$11,$A$1:$Z$1,0))&amp;""),"")),0)</f>
        <v/>
      </c>
      <c r="AR236" s="42">
        <f>IF(IFERROR(INDEX(Lists!$C$2:$C$9,MATCH(AK236,Lists!$A$2:$A$9,0)),"N")="Y",AP236-AQ236,0)</f>
        <v/>
      </c>
      <c r="AS236" s="42">
        <f>UPPER(IFERROR(TRIM(INDEX($A236:$Z236,MATCH(Lists!$J$10,$A$1:$Z$1,0))&amp;""),""))</f>
        <v/>
      </c>
      <c r="AT236" s="42">
        <f>IF(LEN(AS236)&gt;0,ROW(),"")</f>
        <v/>
      </c>
      <c r="AU236" s="42">
        <f>IFERROR(TRIM(INDEX($A236:$Z236,MATCH(Lists!$J$6,$A$1:$Z$1,0))&amp;""),"")</f>
        <v/>
      </c>
      <c r="AV236" s="42">
        <f>IFERROR(TRIM(INDEX($A236:$Z236,MATCH(Lists!$J$7,$A$1:$Z$1,0))&amp;""),"")</f>
        <v/>
      </c>
      <c r="AW236" s="42">
        <f>IF(AND(AL236=1,UPPER(TRIM(AC236))="Y"),1,0)</f>
        <v/>
      </c>
      <c r="AX236" s="42">
        <f>IF(AL236=1,AF236,"")</f>
        <v/>
      </c>
      <c r="AY236" s="42">
        <f>IF(AX236="","",SUMPRODUCT(($AX$2:$AX$501&lt;&gt;"")*($AX$2:$AX$501&lt;AX236))+SUMPRODUCT(($AX$2:AX236=AX236)*1))</f>
        <v/>
      </c>
    </row>
    <row r="237">
      <c r="AA237" s="41" t="n"/>
      <c r="AB237" s="21" t="n"/>
      <c r="AC237" s="21" t="n"/>
      <c r="AD237" s="21" t="n"/>
      <c r="AE237" s="41" t="n"/>
      <c r="AF237" s="42">
        <f>IFERROR(TRIM(INDEX($A237:$Z237,MATCH(Lists!$J$2,$A$1:$Z$1,0))&amp;""),"")</f>
        <v/>
      </c>
      <c r="AG237" s="42">
        <f>IFERROR(TRIM(INDEX($A237:$Z237,MATCH(Lists!$J$3,$A$1:$Z$1,0))&amp;""),"")</f>
        <v/>
      </c>
      <c r="AH237" s="42">
        <f>IFERROR(TRIM(INDEX($A237:$Z237,MATCH(Lists!$J$4,$A$1:$Z$1,0))&amp;""),"")</f>
        <v/>
      </c>
      <c r="AI237" s="42">
        <f>IF(AND(AF237&lt;&gt;"",UPPER(TRIM(AB237))&lt;&gt;"Y"),1,0)</f>
        <v/>
      </c>
      <c r="AJ237" s="42">
        <f>IF(AI237=1,IFERROR(VALUE(IFERROR(TRIM(INDEX($A237:$Z237,MATCH(Lists!$J$5,$A$1:$Z$1,0))&amp;""),"")),0),0)</f>
        <v/>
      </c>
      <c r="AK237" s="42">
        <f>IFERROR(TRIM(INDEX($A237:$Z237,MATCH(Lists!$J$8,$A$1:$Z$1,0))&amp;""),"")</f>
        <v/>
      </c>
      <c r="AL237" s="42">
        <f>IF(AI237=0,0,IF(AK237="",1,IF(IFERROR(INDEX(Lists!$B$2:$B$9,MATCH(AK237,Lists!$A$2:$A$9,0)),"N")="Y",1,0)))</f>
        <v/>
      </c>
      <c r="AM237" s="42">
        <f>AL237*AJ237</f>
        <v/>
      </c>
      <c r="AN237" s="42">
        <f>IF(AI237=0,0,IF(IFERROR(INDEX(Lists!$C$2:$C$9,MATCH(AK237,Lists!$A$2:$A$9,0)),"N")="Y",1,0))</f>
        <v/>
      </c>
      <c r="AO237" s="42">
        <f>AN237*AJ237</f>
        <v/>
      </c>
      <c r="AP237" s="42">
        <f>IFERROR(VALUE(IFERROR(TRIM(INDEX($A237:$Z237,MATCH(Lists!$J$9,$A$1:$Z$1,0))&amp;""),"")),0)</f>
        <v/>
      </c>
      <c r="AQ237" s="42">
        <f>IFERROR(VALUE(IFERROR(TRIM(INDEX($A237:$Z237,MATCH(Lists!$J$11,$A$1:$Z$1,0))&amp;""),"")),0)</f>
        <v/>
      </c>
      <c r="AR237" s="42">
        <f>IF(IFERROR(INDEX(Lists!$C$2:$C$9,MATCH(AK237,Lists!$A$2:$A$9,0)),"N")="Y",AP237-AQ237,0)</f>
        <v/>
      </c>
      <c r="AS237" s="42">
        <f>UPPER(IFERROR(TRIM(INDEX($A237:$Z237,MATCH(Lists!$J$10,$A$1:$Z$1,0))&amp;""),""))</f>
        <v/>
      </c>
      <c r="AT237" s="42">
        <f>IF(LEN(AS237)&gt;0,ROW(),"")</f>
        <v/>
      </c>
      <c r="AU237" s="42">
        <f>IFERROR(TRIM(INDEX($A237:$Z237,MATCH(Lists!$J$6,$A$1:$Z$1,0))&amp;""),"")</f>
        <v/>
      </c>
      <c r="AV237" s="42">
        <f>IFERROR(TRIM(INDEX($A237:$Z237,MATCH(Lists!$J$7,$A$1:$Z$1,0))&amp;""),"")</f>
        <v/>
      </c>
      <c r="AW237" s="42">
        <f>IF(AND(AL237=1,UPPER(TRIM(AC237))="Y"),1,0)</f>
        <v/>
      </c>
      <c r="AX237" s="42">
        <f>IF(AL237=1,AF237,"")</f>
        <v/>
      </c>
      <c r="AY237" s="42">
        <f>IF(AX237="","",SUMPRODUCT(($AX$2:$AX$501&lt;&gt;"")*($AX$2:$AX$501&lt;AX237))+SUMPRODUCT(($AX$2:AX237=AX237)*1))</f>
        <v/>
      </c>
    </row>
    <row r="238">
      <c r="AA238" s="41" t="n"/>
      <c r="AB238" s="21" t="n"/>
      <c r="AC238" s="21" t="n"/>
      <c r="AD238" s="21" t="n"/>
      <c r="AE238" s="41" t="n"/>
      <c r="AF238" s="42">
        <f>IFERROR(TRIM(INDEX($A238:$Z238,MATCH(Lists!$J$2,$A$1:$Z$1,0))&amp;""),"")</f>
        <v/>
      </c>
      <c r="AG238" s="42">
        <f>IFERROR(TRIM(INDEX($A238:$Z238,MATCH(Lists!$J$3,$A$1:$Z$1,0))&amp;""),"")</f>
        <v/>
      </c>
      <c r="AH238" s="42">
        <f>IFERROR(TRIM(INDEX($A238:$Z238,MATCH(Lists!$J$4,$A$1:$Z$1,0))&amp;""),"")</f>
        <v/>
      </c>
      <c r="AI238" s="42">
        <f>IF(AND(AF238&lt;&gt;"",UPPER(TRIM(AB238))&lt;&gt;"Y"),1,0)</f>
        <v/>
      </c>
      <c r="AJ238" s="42">
        <f>IF(AI238=1,IFERROR(VALUE(IFERROR(TRIM(INDEX($A238:$Z238,MATCH(Lists!$J$5,$A$1:$Z$1,0))&amp;""),"")),0),0)</f>
        <v/>
      </c>
      <c r="AK238" s="42">
        <f>IFERROR(TRIM(INDEX($A238:$Z238,MATCH(Lists!$J$8,$A$1:$Z$1,0))&amp;""),"")</f>
        <v/>
      </c>
      <c r="AL238" s="42">
        <f>IF(AI238=0,0,IF(AK238="",1,IF(IFERROR(INDEX(Lists!$B$2:$B$9,MATCH(AK238,Lists!$A$2:$A$9,0)),"N")="Y",1,0)))</f>
        <v/>
      </c>
      <c r="AM238" s="42">
        <f>AL238*AJ238</f>
        <v/>
      </c>
      <c r="AN238" s="42">
        <f>IF(AI238=0,0,IF(IFERROR(INDEX(Lists!$C$2:$C$9,MATCH(AK238,Lists!$A$2:$A$9,0)),"N")="Y",1,0))</f>
        <v/>
      </c>
      <c r="AO238" s="42">
        <f>AN238*AJ238</f>
        <v/>
      </c>
      <c r="AP238" s="42">
        <f>IFERROR(VALUE(IFERROR(TRIM(INDEX($A238:$Z238,MATCH(Lists!$J$9,$A$1:$Z$1,0))&amp;""),"")),0)</f>
        <v/>
      </c>
      <c r="AQ238" s="42">
        <f>IFERROR(VALUE(IFERROR(TRIM(INDEX($A238:$Z238,MATCH(Lists!$J$11,$A$1:$Z$1,0))&amp;""),"")),0)</f>
        <v/>
      </c>
      <c r="AR238" s="42">
        <f>IF(IFERROR(INDEX(Lists!$C$2:$C$9,MATCH(AK238,Lists!$A$2:$A$9,0)),"N")="Y",AP238-AQ238,0)</f>
        <v/>
      </c>
      <c r="AS238" s="42">
        <f>UPPER(IFERROR(TRIM(INDEX($A238:$Z238,MATCH(Lists!$J$10,$A$1:$Z$1,0))&amp;""),""))</f>
        <v/>
      </c>
      <c r="AT238" s="42">
        <f>IF(LEN(AS238)&gt;0,ROW(),"")</f>
        <v/>
      </c>
      <c r="AU238" s="42">
        <f>IFERROR(TRIM(INDEX($A238:$Z238,MATCH(Lists!$J$6,$A$1:$Z$1,0))&amp;""),"")</f>
        <v/>
      </c>
      <c r="AV238" s="42">
        <f>IFERROR(TRIM(INDEX($A238:$Z238,MATCH(Lists!$J$7,$A$1:$Z$1,0))&amp;""),"")</f>
        <v/>
      </c>
      <c r="AW238" s="42">
        <f>IF(AND(AL238=1,UPPER(TRIM(AC238))="Y"),1,0)</f>
        <v/>
      </c>
      <c r="AX238" s="42">
        <f>IF(AL238=1,AF238,"")</f>
        <v/>
      </c>
      <c r="AY238" s="42">
        <f>IF(AX238="","",SUMPRODUCT(($AX$2:$AX$501&lt;&gt;"")*($AX$2:$AX$501&lt;AX238))+SUMPRODUCT(($AX$2:AX238=AX238)*1))</f>
        <v/>
      </c>
    </row>
    <row r="239">
      <c r="AA239" s="41" t="n"/>
      <c r="AB239" s="21" t="n"/>
      <c r="AC239" s="21" t="n"/>
      <c r="AD239" s="21" t="n"/>
      <c r="AE239" s="41" t="n"/>
      <c r="AF239" s="42">
        <f>IFERROR(TRIM(INDEX($A239:$Z239,MATCH(Lists!$J$2,$A$1:$Z$1,0))&amp;""),"")</f>
        <v/>
      </c>
      <c r="AG239" s="42">
        <f>IFERROR(TRIM(INDEX($A239:$Z239,MATCH(Lists!$J$3,$A$1:$Z$1,0))&amp;""),"")</f>
        <v/>
      </c>
      <c r="AH239" s="42">
        <f>IFERROR(TRIM(INDEX($A239:$Z239,MATCH(Lists!$J$4,$A$1:$Z$1,0))&amp;""),"")</f>
        <v/>
      </c>
      <c r="AI239" s="42">
        <f>IF(AND(AF239&lt;&gt;"",UPPER(TRIM(AB239))&lt;&gt;"Y"),1,0)</f>
        <v/>
      </c>
      <c r="AJ239" s="42">
        <f>IF(AI239=1,IFERROR(VALUE(IFERROR(TRIM(INDEX($A239:$Z239,MATCH(Lists!$J$5,$A$1:$Z$1,0))&amp;""),"")),0),0)</f>
        <v/>
      </c>
      <c r="AK239" s="42">
        <f>IFERROR(TRIM(INDEX($A239:$Z239,MATCH(Lists!$J$8,$A$1:$Z$1,0))&amp;""),"")</f>
        <v/>
      </c>
      <c r="AL239" s="42">
        <f>IF(AI239=0,0,IF(AK239="",1,IF(IFERROR(INDEX(Lists!$B$2:$B$9,MATCH(AK239,Lists!$A$2:$A$9,0)),"N")="Y",1,0)))</f>
        <v/>
      </c>
      <c r="AM239" s="42">
        <f>AL239*AJ239</f>
        <v/>
      </c>
      <c r="AN239" s="42">
        <f>IF(AI239=0,0,IF(IFERROR(INDEX(Lists!$C$2:$C$9,MATCH(AK239,Lists!$A$2:$A$9,0)),"N")="Y",1,0))</f>
        <v/>
      </c>
      <c r="AO239" s="42">
        <f>AN239*AJ239</f>
        <v/>
      </c>
      <c r="AP239" s="42">
        <f>IFERROR(VALUE(IFERROR(TRIM(INDEX($A239:$Z239,MATCH(Lists!$J$9,$A$1:$Z$1,0))&amp;""),"")),0)</f>
        <v/>
      </c>
      <c r="AQ239" s="42">
        <f>IFERROR(VALUE(IFERROR(TRIM(INDEX($A239:$Z239,MATCH(Lists!$J$11,$A$1:$Z$1,0))&amp;""),"")),0)</f>
        <v/>
      </c>
      <c r="AR239" s="42">
        <f>IF(IFERROR(INDEX(Lists!$C$2:$C$9,MATCH(AK239,Lists!$A$2:$A$9,0)),"N")="Y",AP239-AQ239,0)</f>
        <v/>
      </c>
      <c r="AS239" s="42">
        <f>UPPER(IFERROR(TRIM(INDEX($A239:$Z239,MATCH(Lists!$J$10,$A$1:$Z$1,0))&amp;""),""))</f>
        <v/>
      </c>
      <c r="AT239" s="42">
        <f>IF(LEN(AS239)&gt;0,ROW(),"")</f>
        <v/>
      </c>
      <c r="AU239" s="42">
        <f>IFERROR(TRIM(INDEX($A239:$Z239,MATCH(Lists!$J$6,$A$1:$Z$1,0))&amp;""),"")</f>
        <v/>
      </c>
      <c r="AV239" s="42">
        <f>IFERROR(TRIM(INDEX($A239:$Z239,MATCH(Lists!$J$7,$A$1:$Z$1,0))&amp;""),"")</f>
        <v/>
      </c>
      <c r="AW239" s="42">
        <f>IF(AND(AL239=1,UPPER(TRIM(AC239))="Y"),1,0)</f>
        <v/>
      </c>
      <c r="AX239" s="42">
        <f>IF(AL239=1,AF239,"")</f>
        <v/>
      </c>
      <c r="AY239" s="42">
        <f>IF(AX239="","",SUMPRODUCT(($AX$2:$AX$501&lt;&gt;"")*($AX$2:$AX$501&lt;AX239))+SUMPRODUCT(($AX$2:AX239=AX239)*1))</f>
        <v/>
      </c>
    </row>
    <row r="240">
      <c r="AA240" s="41" t="n"/>
      <c r="AB240" s="21" t="n"/>
      <c r="AC240" s="21" t="n"/>
      <c r="AD240" s="21" t="n"/>
      <c r="AE240" s="41" t="n"/>
      <c r="AF240" s="42">
        <f>IFERROR(TRIM(INDEX($A240:$Z240,MATCH(Lists!$J$2,$A$1:$Z$1,0))&amp;""),"")</f>
        <v/>
      </c>
      <c r="AG240" s="42">
        <f>IFERROR(TRIM(INDEX($A240:$Z240,MATCH(Lists!$J$3,$A$1:$Z$1,0))&amp;""),"")</f>
        <v/>
      </c>
      <c r="AH240" s="42">
        <f>IFERROR(TRIM(INDEX($A240:$Z240,MATCH(Lists!$J$4,$A$1:$Z$1,0))&amp;""),"")</f>
        <v/>
      </c>
      <c r="AI240" s="42">
        <f>IF(AND(AF240&lt;&gt;"",UPPER(TRIM(AB240))&lt;&gt;"Y"),1,0)</f>
        <v/>
      </c>
      <c r="AJ240" s="42">
        <f>IF(AI240=1,IFERROR(VALUE(IFERROR(TRIM(INDEX($A240:$Z240,MATCH(Lists!$J$5,$A$1:$Z$1,0))&amp;""),"")),0),0)</f>
        <v/>
      </c>
      <c r="AK240" s="42">
        <f>IFERROR(TRIM(INDEX($A240:$Z240,MATCH(Lists!$J$8,$A$1:$Z$1,0))&amp;""),"")</f>
        <v/>
      </c>
      <c r="AL240" s="42">
        <f>IF(AI240=0,0,IF(AK240="",1,IF(IFERROR(INDEX(Lists!$B$2:$B$9,MATCH(AK240,Lists!$A$2:$A$9,0)),"N")="Y",1,0)))</f>
        <v/>
      </c>
      <c r="AM240" s="42">
        <f>AL240*AJ240</f>
        <v/>
      </c>
      <c r="AN240" s="42">
        <f>IF(AI240=0,0,IF(IFERROR(INDEX(Lists!$C$2:$C$9,MATCH(AK240,Lists!$A$2:$A$9,0)),"N")="Y",1,0))</f>
        <v/>
      </c>
      <c r="AO240" s="42">
        <f>AN240*AJ240</f>
        <v/>
      </c>
      <c r="AP240" s="42">
        <f>IFERROR(VALUE(IFERROR(TRIM(INDEX($A240:$Z240,MATCH(Lists!$J$9,$A$1:$Z$1,0))&amp;""),"")),0)</f>
        <v/>
      </c>
      <c r="AQ240" s="42">
        <f>IFERROR(VALUE(IFERROR(TRIM(INDEX($A240:$Z240,MATCH(Lists!$J$11,$A$1:$Z$1,0))&amp;""),"")),0)</f>
        <v/>
      </c>
      <c r="AR240" s="42">
        <f>IF(IFERROR(INDEX(Lists!$C$2:$C$9,MATCH(AK240,Lists!$A$2:$A$9,0)),"N")="Y",AP240-AQ240,0)</f>
        <v/>
      </c>
      <c r="AS240" s="42">
        <f>UPPER(IFERROR(TRIM(INDEX($A240:$Z240,MATCH(Lists!$J$10,$A$1:$Z$1,0))&amp;""),""))</f>
        <v/>
      </c>
      <c r="AT240" s="42">
        <f>IF(LEN(AS240)&gt;0,ROW(),"")</f>
        <v/>
      </c>
      <c r="AU240" s="42">
        <f>IFERROR(TRIM(INDEX($A240:$Z240,MATCH(Lists!$J$6,$A$1:$Z$1,0))&amp;""),"")</f>
        <v/>
      </c>
      <c r="AV240" s="42">
        <f>IFERROR(TRIM(INDEX($A240:$Z240,MATCH(Lists!$J$7,$A$1:$Z$1,0))&amp;""),"")</f>
        <v/>
      </c>
      <c r="AW240" s="42">
        <f>IF(AND(AL240=1,UPPER(TRIM(AC240))="Y"),1,0)</f>
        <v/>
      </c>
      <c r="AX240" s="42">
        <f>IF(AL240=1,AF240,"")</f>
        <v/>
      </c>
      <c r="AY240" s="42">
        <f>IF(AX240="","",SUMPRODUCT(($AX$2:$AX$501&lt;&gt;"")*($AX$2:$AX$501&lt;AX240))+SUMPRODUCT(($AX$2:AX240=AX240)*1))</f>
        <v/>
      </c>
    </row>
    <row r="241">
      <c r="AA241" s="41" t="n"/>
      <c r="AB241" s="21" t="n"/>
      <c r="AC241" s="21" t="n"/>
      <c r="AD241" s="21" t="n"/>
      <c r="AE241" s="41" t="n"/>
      <c r="AF241" s="42">
        <f>IFERROR(TRIM(INDEX($A241:$Z241,MATCH(Lists!$J$2,$A$1:$Z$1,0))&amp;""),"")</f>
        <v/>
      </c>
      <c r="AG241" s="42">
        <f>IFERROR(TRIM(INDEX($A241:$Z241,MATCH(Lists!$J$3,$A$1:$Z$1,0))&amp;""),"")</f>
        <v/>
      </c>
      <c r="AH241" s="42">
        <f>IFERROR(TRIM(INDEX($A241:$Z241,MATCH(Lists!$J$4,$A$1:$Z$1,0))&amp;""),"")</f>
        <v/>
      </c>
      <c r="AI241" s="42">
        <f>IF(AND(AF241&lt;&gt;"",UPPER(TRIM(AB241))&lt;&gt;"Y"),1,0)</f>
        <v/>
      </c>
      <c r="AJ241" s="42">
        <f>IF(AI241=1,IFERROR(VALUE(IFERROR(TRIM(INDEX($A241:$Z241,MATCH(Lists!$J$5,$A$1:$Z$1,0))&amp;""),"")),0),0)</f>
        <v/>
      </c>
      <c r="AK241" s="42">
        <f>IFERROR(TRIM(INDEX($A241:$Z241,MATCH(Lists!$J$8,$A$1:$Z$1,0))&amp;""),"")</f>
        <v/>
      </c>
      <c r="AL241" s="42">
        <f>IF(AI241=0,0,IF(AK241="",1,IF(IFERROR(INDEX(Lists!$B$2:$B$9,MATCH(AK241,Lists!$A$2:$A$9,0)),"N")="Y",1,0)))</f>
        <v/>
      </c>
      <c r="AM241" s="42">
        <f>AL241*AJ241</f>
        <v/>
      </c>
      <c r="AN241" s="42">
        <f>IF(AI241=0,0,IF(IFERROR(INDEX(Lists!$C$2:$C$9,MATCH(AK241,Lists!$A$2:$A$9,0)),"N")="Y",1,0))</f>
        <v/>
      </c>
      <c r="AO241" s="42">
        <f>AN241*AJ241</f>
        <v/>
      </c>
      <c r="AP241" s="42">
        <f>IFERROR(VALUE(IFERROR(TRIM(INDEX($A241:$Z241,MATCH(Lists!$J$9,$A$1:$Z$1,0))&amp;""),"")),0)</f>
        <v/>
      </c>
      <c r="AQ241" s="42">
        <f>IFERROR(VALUE(IFERROR(TRIM(INDEX($A241:$Z241,MATCH(Lists!$J$11,$A$1:$Z$1,0))&amp;""),"")),0)</f>
        <v/>
      </c>
      <c r="AR241" s="42">
        <f>IF(IFERROR(INDEX(Lists!$C$2:$C$9,MATCH(AK241,Lists!$A$2:$A$9,0)),"N")="Y",AP241-AQ241,0)</f>
        <v/>
      </c>
      <c r="AS241" s="42">
        <f>UPPER(IFERROR(TRIM(INDEX($A241:$Z241,MATCH(Lists!$J$10,$A$1:$Z$1,0))&amp;""),""))</f>
        <v/>
      </c>
      <c r="AT241" s="42">
        <f>IF(LEN(AS241)&gt;0,ROW(),"")</f>
        <v/>
      </c>
      <c r="AU241" s="42">
        <f>IFERROR(TRIM(INDEX($A241:$Z241,MATCH(Lists!$J$6,$A$1:$Z$1,0))&amp;""),"")</f>
        <v/>
      </c>
      <c r="AV241" s="42">
        <f>IFERROR(TRIM(INDEX($A241:$Z241,MATCH(Lists!$J$7,$A$1:$Z$1,0))&amp;""),"")</f>
        <v/>
      </c>
      <c r="AW241" s="42">
        <f>IF(AND(AL241=1,UPPER(TRIM(AC241))="Y"),1,0)</f>
        <v/>
      </c>
      <c r="AX241" s="42">
        <f>IF(AL241=1,AF241,"")</f>
        <v/>
      </c>
      <c r="AY241" s="42">
        <f>IF(AX241="","",SUMPRODUCT(($AX$2:$AX$501&lt;&gt;"")*($AX$2:$AX$501&lt;AX241))+SUMPRODUCT(($AX$2:AX241=AX241)*1))</f>
        <v/>
      </c>
    </row>
    <row r="242">
      <c r="AA242" s="41" t="n"/>
      <c r="AB242" s="21" t="n"/>
      <c r="AC242" s="21" t="n"/>
      <c r="AD242" s="21" t="n"/>
      <c r="AE242" s="41" t="n"/>
      <c r="AF242" s="42">
        <f>IFERROR(TRIM(INDEX($A242:$Z242,MATCH(Lists!$J$2,$A$1:$Z$1,0))&amp;""),"")</f>
        <v/>
      </c>
      <c r="AG242" s="42">
        <f>IFERROR(TRIM(INDEX($A242:$Z242,MATCH(Lists!$J$3,$A$1:$Z$1,0))&amp;""),"")</f>
        <v/>
      </c>
      <c r="AH242" s="42">
        <f>IFERROR(TRIM(INDEX($A242:$Z242,MATCH(Lists!$J$4,$A$1:$Z$1,0))&amp;""),"")</f>
        <v/>
      </c>
      <c r="AI242" s="42">
        <f>IF(AND(AF242&lt;&gt;"",UPPER(TRIM(AB242))&lt;&gt;"Y"),1,0)</f>
        <v/>
      </c>
      <c r="AJ242" s="42">
        <f>IF(AI242=1,IFERROR(VALUE(IFERROR(TRIM(INDEX($A242:$Z242,MATCH(Lists!$J$5,$A$1:$Z$1,0))&amp;""),"")),0),0)</f>
        <v/>
      </c>
      <c r="AK242" s="42">
        <f>IFERROR(TRIM(INDEX($A242:$Z242,MATCH(Lists!$J$8,$A$1:$Z$1,0))&amp;""),"")</f>
        <v/>
      </c>
      <c r="AL242" s="42">
        <f>IF(AI242=0,0,IF(AK242="",1,IF(IFERROR(INDEX(Lists!$B$2:$B$9,MATCH(AK242,Lists!$A$2:$A$9,0)),"N")="Y",1,0)))</f>
        <v/>
      </c>
      <c r="AM242" s="42">
        <f>AL242*AJ242</f>
        <v/>
      </c>
      <c r="AN242" s="42">
        <f>IF(AI242=0,0,IF(IFERROR(INDEX(Lists!$C$2:$C$9,MATCH(AK242,Lists!$A$2:$A$9,0)),"N")="Y",1,0))</f>
        <v/>
      </c>
      <c r="AO242" s="42">
        <f>AN242*AJ242</f>
        <v/>
      </c>
      <c r="AP242" s="42">
        <f>IFERROR(VALUE(IFERROR(TRIM(INDEX($A242:$Z242,MATCH(Lists!$J$9,$A$1:$Z$1,0))&amp;""),"")),0)</f>
        <v/>
      </c>
      <c r="AQ242" s="42">
        <f>IFERROR(VALUE(IFERROR(TRIM(INDEX($A242:$Z242,MATCH(Lists!$J$11,$A$1:$Z$1,0))&amp;""),"")),0)</f>
        <v/>
      </c>
      <c r="AR242" s="42">
        <f>IF(IFERROR(INDEX(Lists!$C$2:$C$9,MATCH(AK242,Lists!$A$2:$A$9,0)),"N")="Y",AP242-AQ242,0)</f>
        <v/>
      </c>
      <c r="AS242" s="42">
        <f>UPPER(IFERROR(TRIM(INDEX($A242:$Z242,MATCH(Lists!$J$10,$A$1:$Z$1,0))&amp;""),""))</f>
        <v/>
      </c>
      <c r="AT242" s="42">
        <f>IF(LEN(AS242)&gt;0,ROW(),"")</f>
        <v/>
      </c>
      <c r="AU242" s="42">
        <f>IFERROR(TRIM(INDEX($A242:$Z242,MATCH(Lists!$J$6,$A$1:$Z$1,0))&amp;""),"")</f>
        <v/>
      </c>
      <c r="AV242" s="42">
        <f>IFERROR(TRIM(INDEX($A242:$Z242,MATCH(Lists!$J$7,$A$1:$Z$1,0))&amp;""),"")</f>
        <v/>
      </c>
      <c r="AW242" s="42">
        <f>IF(AND(AL242=1,UPPER(TRIM(AC242))="Y"),1,0)</f>
        <v/>
      </c>
      <c r="AX242" s="42">
        <f>IF(AL242=1,AF242,"")</f>
        <v/>
      </c>
      <c r="AY242" s="42">
        <f>IF(AX242="","",SUMPRODUCT(($AX$2:$AX$501&lt;&gt;"")*($AX$2:$AX$501&lt;AX242))+SUMPRODUCT(($AX$2:AX242=AX242)*1))</f>
        <v/>
      </c>
    </row>
    <row r="243">
      <c r="AA243" s="41" t="n"/>
      <c r="AB243" s="21" t="n"/>
      <c r="AC243" s="21" t="n"/>
      <c r="AD243" s="21" t="n"/>
      <c r="AE243" s="41" t="n"/>
      <c r="AF243" s="42">
        <f>IFERROR(TRIM(INDEX($A243:$Z243,MATCH(Lists!$J$2,$A$1:$Z$1,0))&amp;""),"")</f>
        <v/>
      </c>
      <c r="AG243" s="42">
        <f>IFERROR(TRIM(INDEX($A243:$Z243,MATCH(Lists!$J$3,$A$1:$Z$1,0))&amp;""),"")</f>
        <v/>
      </c>
      <c r="AH243" s="42">
        <f>IFERROR(TRIM(INDEX($A243:$Z243,MATCH(Lists!$J$4,$A$1:$Z$1,0))&amp;""),"")</f>
        <v/>
      </c>
      <c r="AI243" s="42">
        <f>IF(AND(AF243&lt;&gt;"",UPPER(TRIM(AB243))&lt;&gt;"Y"),1,0)</f>
        <v/>
      </c>
      <c r="AJ243" s="42">
        <f>IF(AI243=1,IFERROR(VALUE(IFERROR(TRIM(INDEX($A243:$Z243,MATCH(Lists!$J$5,$A$1:$Z$1,0))&amp;""),"")),0),0)</f>
        <v/>
      </c>
      <c r="AK243" s="42">
        <f>IFERROR(TRIM(INDEX($A243:$Z243,MATCH(Lists!$J$8,$A$1:$Z$1,0))&amp;""),"")</f>
        <v/>
      </c>
      <c r="AL243" s="42">
        <f>IF(AI243=0,0,IF(AK243="",1,IF(IFERROR(INDEX(Lists!$B$2:$B$9,MATCH(AK243,Lists!$A$2:$A$9,0)),"N")="Y",1,0)))</f>
        <v/>
      </c>
      <c r="AM243" s="42">
        <f>AL243*AJ243</f>
        <v/>
      </c>
      <c r="AN243" s="42">
        <f>IF(AI243=0,0,IF(IFERROR(INDEX(Lists!$C$2:$C$9,MATCH(AK243,Lists!$A$2:$A$9,0)),"N")="Y",1,0))</f>
        <v/>
      </c>
      <c r="AO243" s="42">
        <f>AN243*AJ243</f>
        <v/>
      </c>
      <c r="AP243" s="42">
        <f>IFERROR(VALUE(IFERROR(TRIM(INDEX($A243:$Z243,MATCH(Lists!$J$9,$A$1:$Z$1,0))&amp;""),"")),0)</f>
        <v/>
      </c>
      <c r="AQ243" s="42">
        <f>IFERROR(VALUE(IFERROR(TRIM(INDEX($A243:$Z243,MATCH(Lists!$J$11,$A$1:$Z$1,0))&amp;""),"")),0)</f>
        <v/>
      </c>
      <c r="AR243" s="42">
        <f>IF(IFERROR(INDEX(Lists!$C$2:$C$9,MATCH(AK243,Lists!$A$2:$A$9,0)),"N")="Y",AP243-AQ243,0)</f>
        <v/>
      </c>
      <c r="AS243" s="42">
        <f>UPPER(IFERROR(TRIM(INDEX($A243:$Z243,MATCH(Lists!$J$10,$A$1:$Z$1,0))&amp;""),""))</f>
        <v/>
      </c>
      <c r="AT243" s="42">
        <f>IF(LEN(AS243)&gt;0,ROW(),"")</f>
        <v/>
      </c>
      <c r="AU243" s="42">
        <f>IFERROR(TRIM(INDEX($A243:$Z243,MATCH(Lists!$J$6,$A$1:$Z$1,0))&amp;""),"")</f>
        <v/>
      </c>
      <c r="AV243" s="42">
        <f>IFERROR(TRIM(INDEX($A243:$Z243,MATCH(Lists!$J$7,$A$1:$Z$1,0))&amp;""),"")</f>
        <v/>
      </c>
      <c r="AW243" s="42">
        <f>IF(AND(AL243=1,UPPER(TRIM(AC243))="Y"),1,0)</f>
        <v/>
      </c>
      <c r="AX243" s="42">
        <f>IF(AL243=1,AF243,"")</f>
        <v/>
      </c>
      <c r="AY243" s="42">
        <f>IF(AX243="","",SUMPRODUCT(($AX$2:$AX$501&lt;&gt;"")*($AX$2:$AX$501&lt;AX243))+SUMPRODUCT(($AX$2:AX243=AX243)*1))</f>
        <v/>
      </c>
    </row>
    <row r="244">
      <c r="AA244" s="41" t="n"/>
      <c r="AB244" s="21" t="n"/>
      <c r="AC244" s="21" t="n"/>
      <c r="AD244" s="21" t="n"/>
      <c r="AE244" s="41" t="n"/>
      <c r="AF244" s="42">
        <f>IFERROR(TRIM(INDEX($A244:$Z244,MATCH(Lists!$J$2,$A$1:$Z$1,0))&amp;""),"")</f>
        <v/>
      </c>
      <c r="AG244" s="42">
        <f>IFERROR(TRIM(INDEX($A244:$Z244,MATCH(Lists!$J$3,$A$1:$Z$1,0))&amp;""),"")</f>
        <v/>
      </c>
      <c r="AH244" s="42">
        <f>IFERROR(TRIM(INDEX($A244:$Z244,MATCH(Lists!$J$4,$A$1:$Z$1,0))&amp;""),"")</f>
        <v/>
      </c>
      <c r="AI244" s="42">
        <f>IF(AND(AF244&lt;&gt;"",UPPER(TRIM(AB244))&lt;&gt;"Y"),1,0)</f>
        <v/>
      </c>
      <c r="AJ244" s="42">
        <f>IF(AI244=1,IFERROR(VALUE(IFERROR(TRIM(INDEX($A244:$Z244,MATCH(Lists!$J$5,$A$1:$Z$1,0))&amp;""),"")),0),0)</f>
        <v/>
      </c>
      <c r="AK244" s="42">
        <f>IFERROR(TRIM(INDEX($A244:$Z244,MATCH(Lists!$J$8,$A$1:$Z$1,0))&amp;""),"")</f>
        <v/>
      </c>
      <c r="AL244" s="42">
        <f>IF(AI244=0,0,IF(AK244="",1,IF(IFERROR(INDEX(Lists!$B$2:$B$9,MATCH(AK244,Lists!$A$2:$A$9,0)),"N")="Y",1,0)))</f>
        <v/>
      </c>
      <c r="AM244" s="42">
        <f>AL244*AJ244</f>
        <v/>
      </c>
      <c r="AN244" s="42">
        <f>IF(AI244=0,0,IF(IFERROR(INDEX(Lists!$C$2:$C$9,MATCH(AK244,Lists!$A$2:$A$9,0)),"N")="Y",1,0))</f>
        <v/>
      </c>
      <c r="AO244" s="42">
        <f>AN244*AJ244</f>
        <v/>
      </c>
      <c r="AP244" s="42">
        <f>IFERROR(VALUE(IFERROR(TRIM(INDEX($A244:$Z244,MATCH(Lists!$J$9,$A$1:$Z$1,0))&amp;""),"")),0)</f>
        <v/>
      </c>
      <c r="AQ244" s="42">
        <f>IFERROR(VALUE(IFERROR(TRIM(INDEX($A244:$Z244,MATCH(Lists!$J$11,$A$1:$Z$1,0))&amp;""),"")),0)</f>
        <v/>
      </c>
      <c r="AR244" s="42">
        <f>IF(IFERROR(INDEX(Lists!$C$2:$C$9,MATCH(AK244,Lists!$A$2:$A$9,0)),"N")="Y",AP244-AQ244,0)</f>
        <v/>
      </c>
      <c r="AS244" s="42">
        <f>UPPER(IFERROR(TRIM(INDEX($A244:$Z244,MATCH(Lists!$J$10,$A$1:$Z$1,0))&amp;""),""))</f>
        <v/>
      </c>
      <c r="AT244" s="42">
        <f>IF(LEN(AS244)&gt;0,ROW(),"")</f>
        <v/>
      </c>
      <c r="AU244" s="42">
        <f>IFERROR(TRIM(INDEX($A244:$Z244,MATCH(Lists!$J$6,$A$1:$Z$1,0))&amp;""),"")</f>
        <v/>
      </c>
      <c r="AV244" s="42">
        <f>IFERROR(TRIM(INDEX($A244:$Z244,MATCH(Lists!$J$7,$A$1:$Z$1,0))&amp;""),"")</f>
        <v/>
      </c>
      <c r="AW244" s="42">
        <f>IF(AND(AL244=1,UPPER(TRIM(AC244))="Y"),1,0)</f>
        <v/>
      </c>
      <c r="AX244" s="42">
        <f>IF(AL244=1,AF244,"")</f>
        <v/>
      </c>
      <c r="AY244" s="42">
        <f>IF(AX244="","",SUMPRODUCT(($AX$2:$AX$501&lt;&gt;"")*($AX$2:$AX$501&lt;AX244))+SUMPRODUCT(($AX$2:AX244=AX244)*1))</f>
        <v/>
      </c>
    </row>
    <row r="245">
      <c r="AA245" s="41" t="n"/>
      <c r="AB245" s="21" t="n"/>
      <c r="AC245" s="21" t="n"/>
      <c r="AD245" s="21" t="n"/>
      <c r="AE245" s="41" t="n"/>
      <c r="AF245" s="42">
        <f>IFERROR(TRIM(INDEX($A245:$Z245,MATCH(Lists!$J$2,$A$1:$Z$1,0))&amp;""),"")</f>
        <v/>
      </c>
      <c r="AG245" s="42">
        <f>IFERROR(TRIM(INDEX($A245:$Z245,MATCH(Lists!$J$3,$A$1:$Z$1,0))&amp;""),"")</f>
        <v/>
      </c>
      <c r="AH245" s="42">
        <f>IFERROR(TRIM(INDEX($A245:$Z245,MATCH(Lists!$J$4,$A$1:$Z$1,0))&amp;""),"")</f>
        <v/>
      </c>
      <c r="AI245" s="42">
        <f>IF(AND(AF245&lt;&gt;"",UPPER(TRIM(AB245))&lt;&gt;"Y"),1,0)</f>
        <v/>
      </c>
      <c r="AJ245" s="42">
        <f>IF(AI245=1,IFERROR(VALUE(IFERROR(TRIM(INDEX($A245:$Z245,MATCH(Lists!$J$5,$A$1:$Z$1,0))&amp;""),"")),0),0)</f>
        <v/>
      </c>
      <c r="AK245" s="42">
        <f>IFERROR(TRIM(INDEX($A245:$Z245,MATCH(Lists!$J$8,$A$1:$Z$1,0))&amp;""),"")</f>
        <v/>
      </c>
      <c r="AL245" s="42">
        <f>IF(AI245=0,0,IF(AK245="",1,IF(IFERROR(INDEX(Lists!$B$2:$B$9,MATCH(AK245,Lists!$A$2:$A$9,0)),"N")="Y",1,0)))</f>
        <v/>
      </c>
      <c r="AM245" s="42">
        <f>AL245*AJ245</f>
        <v/>
      </c>
      <c r="AN245" s="42">
        <f>IF(AI245=0,0,IF(IFERROR(INDEX(Lists!$C$2:$C$9,MATCH(AK245,Lists!$A$2:$A$9,0)),"N")="Y",1,0))</f>
        <v/>
      </c>
      <c r="AO245" s="42">
        <f>AN245*AJ245</f>
        <v/>
      </c>
      <c r="AP245" s="42">
        <f>IFERROR(VALUE(IFERROR(TRIM(INDEX($A245:$Z245,MATCH(Lists!$J$9,$A$1:$Z$1,0))&amp;""),"")),0)</f>
        <v/>
      </c>
      <c r="AQ245" s="42">
        <f>IFERROR(VALUE(IFERROR(TRIM(INDEX($A245:$Z245,MATCH(Lists!$J$11,$A$1:$Z$1,0))&amp;""),"")),0)</f>
        <v/>
      </c>
      <c r="AR245" s="42">
        <f>IF(IFERROR(INDEX(Lists!$C$2:$C$9,MATCH(AK245,Lists!$A$2:$A$9,0)),"N")="Y",AP245-AQ245,0)</f>
        <v/>
      </c>
      <c r="AS245" s="42">
        <f>UPPER(IFERROR(TRIM(INDEX($A245:$Z245,MATCH(Lists!$J$10,$A$1:$Z$1,0))&amp;""),""))</f>
        <v/>
      </c>
      <c r="AT245" s="42">
        <f>IF(LEN(AS245)&gt;0,ROW(),"")</f>
        <v/>
      </c>
      <c r="AU245" s="42">
        <f>IFERROR(TRIM(INDEX($A245:$Z245,MATCH(Lists!$J$6,$A$1:$Z$1,0))&amp;""),"")</f>
        <v/>
      </c>
      <c r="AV245" s="42">
        <f>IFERROR(TRIM(INDEX($A245:$Z245,MATCH(Lists!$J$7,$A$1:$Z$1,0))&amp;""),"")</f>
        <v/>
      </c>
      <c r="AW245" s="42">
        <f>IF(AND(AL245=1,UPPER(TRIM(AC245))="Y"),1,0)</f>
        <v/>
      </c>
      <c r="AX245" s="42">
        <f>IF(AL245=1,AF245,"")</f>
        <v/>
      </c>
      <c r="AY245" s="42">
        <f>IF(AX245="","",SUMPRODUCT(($AX$2:$AX$501&lt;&gt;"")*($AX$2:$AX$501&lt;AX245))+SUMPRODUCT(($AX$2:AX245=AX245)*1))</f>
        <v/>
      </c>
    </row>
    <row r="246">
      <c r="AA246" s="41" t="n"/>
      <c r="AB246" s="21" t="n"/>
      <c r="AC246" s="21" t="n"/>
      <c r="AD246" s="21" t="n"/>
      <c r="AE246" s="41" t="n"/>
      <c r="AF246" s="42">
        <f>IFERROR(TRIM(INDEX($A246:$Z246,MATCH(Lists!$J$2,$A$1:$Z$1,0))&amp;""),"")</f>
        <v/>
      </c>
      <c r="AG246" s="42">
        <f>IFERROR(TRIM(INDEX($A246:$Z246,MATCH(Lists!$J$3,$A$1:$Z$1,0))&amp;""),"")</f>
        <v/>
      </c>
      <c r="AH246" s="42">
        <f>IFERROR(TRIM(INDEX($A246:$Z246,MATCH(Lists!$J$4,$A$1:$Z$1,0))&amp;""),"")</f>
        <v/>
      </c>
      <c r="AI246" s="42">
        <f>IF(AND(AF246&lt;&gt;"",UPPER(TRIM(AB246))&lt;&gt;"Y"),1,0)</f>
        <v/>
      </c>
      <c r="AJ246" s="42">
        <f>IF(AI246=1,IFERROR(VALUE(IFERROR(TRIM(INDEX($A246:$Z246,MATCH(Lists!$J$5,$A$1:$Z$1,0))&amp;""),"")),0),0)</f>
        <v/>
      </c>
      <c r="AK246" s="42">
        <f>IFERROR(TRIM(INDEX($A246:$Z246,MATCH(Lists!$J$8,$A$1:$Z$1,0))&amp;""),"")</f>
        <v/>
      </c>
      <c r="AL246" s="42">
        <f>IF(AI246=0,0,IF(AK246="",1,IF(IFERROR(INDEX(Lists!$B$2:$B$9,MATCH(AK246,Lists!$A$2:$A$9,0)),"N")="Y",1,0)))</f>
        <v/>
      </c>
      <c r="AM246" s="42">
        <f>AL246*AJ246</f>
        <v/>
      </c>
      <c r="AN246" s="42">
        <f>IF(AI246=0,0,IF(IFERROR(INDEX(Lists!$C$2:$C$9,MATCH(AK246,Lists!$A$2:$A$9,0)),"N")="Y",1,0))</f>
        <v/>
      </c>
      <c r="AO246" s="42">
        <f>AN246*AJ246</f>
        <v/>
      </c>
      <c r="AP246" s="42">
        <f>IFERROR(VALUE(IFERROR(TRIM(INDEX($A246:$Z246,MATCH(Lists!$J$9,$A$1:$Z$1,0))&amp;""),"")),0)</f>
        <v/>
      </c>
      <c r="AQ246" s="42">
        <f>IFERROR(VALUE(IFERROR(TRIM(INDEX($A246:$Z246,MATCH(Lists!$J$11,$A$1:$Z$1,0))&amp;""),"")),0)</f>
        <v/>
      </c>
      <c r="AR246" s="42">
        <f>IF(IFERROR(INDEX(Lists!$C$2:$C$9,MATCH(AK246,Lists!$A$2:$A$9,0)),"N")="Y",AP246-AQ246,0)</f>
        <v/>
      </c>
      <c r="AS246" s="42">
        <f>UPPER(IFERROR(TRIM(INDEX($A246:$Z246,MATCH(Lists!$J$10,$A$1:$Z$1,0))&amp;""),""))</f>
        <v/>
      </c>
      <c r="AT246" s="42">
        <f>IF(LEN(AS246)&gt;0,ROW(),"")</f>
        <v/>
      </c>
      <c r="AU246" s="42">
        <f>IFERROR(TRIM(INDEX($A246:$Z246,MATCH(Lists!$J$6,$A$1:$Z$1,0))&amp;""),"")</f>
        <v/>
      </c>
      <c r="AV246" s="42">
        <f>IFERROR(TRIM(INDEX($A246:$Z246,MATCH(Lists!$J$7,$A$1:$Z$1,0))&amp;""),"")</f>
        <v/>
      </c>
      <c r="AW246" s="42">
        <f>IF(AND(AL246=1,UPPER(TRIM(AC246))="Y"),1,0)</f>
        <v/>
      </c>
      <c r="AX246" s="42">
        <f>IF(AL246=1,AF246,"")</f>
        <v/>
      </c>
      <c r="AY246" s="42">
        <f>IF(AX246="","",SUMPRODUCT(($AX$2:$AX$501&lt;&gt;"")*($AX$2:$AX$501&lt;AX246))+SUMPRODUCT(($AX$2:AX246=AX246)*1))</f>
        <v/>
      </c>
    </row>
    <row r="247">
      <c r="AA247" s="41" t="n"/>
      <c r="AB247" s="21" t="n"/>
      <c r="AC247" s="21" t="n"/>
      <c r="AD247" s="21" t="n"/>
      <c r="AE247" s="41" t="n"/>
      <c r="AF247" s="42">
        <f>IFERROR(TRIM(INDEX($A247:$Z247,MATCH(Lists!$J$2,$A$1:$Z$1,0))&amp;""),"")</f>
        <v/>
      </c>
      <c r="AG247" s="42">
        <f>IFERROR(TRIM(INDEX($A247:$Z247,MATCH(Lists!$J$3,$A$1:$Z$1,0))&amp;""),"")</f>
        <v/>
      </c>
      <c r="AH247" s="42">
        <f>IFERROR(TRIM(INDEX($A247:$Z247,MATCH(Lists!$J$4,$A$1:$Z$1,0))&amp;""),"")</f>
        <v/>
      </c>
      <c r="AI247" s="42">
        <f>IF(AND(AF247&lt;&gt;"",UPPER(TRIM(AB247))&lt;&gt;"Y"),1,0)</f>
        <v/>
      </c>
      <c r="AJ247" s="42">
        <f>IF(AI247=1,IFERROR(VALUE(IFERROR(TRIM(INDEX($A247:$Z247,MATCH(Lists!$J$5,$A$1:$Z$1,0))&amp;""),"")),0),0)</f>
        <v/>
      </c>
      <c r="AK247" s="42">
        <f>IFERROR(TRIM(INDEX($A247:$Z247,MATCH(Lists!$J$8,$A$1:$Z$1,0))&amp;""),"")</f>
        <v/>
      </c>
      <c r="AL247" s="42">
        <f>IF(AI247=0,0,IF(AK247="",1,IF(IFERROR(INDEX(Lists!$B$2:$B$9,MATCH(AK247,Lists!$A$2:$A$9,0)),"N")="Y",1,0)))</f>
        <v/>
      </c>
      <c r="AM247" s="42">
        <f>AL247*AJ247</f>
        <v/>
      </c>
      <c r="AN247" s="42">
        <f>IF(AI247=0,0,IF(IFERROR(INDEX(Lists!$C$2:$C$9,MATCH(AK247,Lists!$A$2:$A$9,0)),"N")="Y",1,0))</f>
        <v/>
      </c>
      <c r="AO247" s="42">
        <f>AN247*AJ247</f>
        <v/>
      </c>
      <c r="AP247" s="42">
        <f>IFERROR(VALUE(IFERROR(TRIM(INDEX($A247:$Z247,MATCH(Lists!$J$9,$A$1:$Z$1,0))&amp;""),"")),0)</f>
        <v/>
      </c>
      <c r="AQ247" s="42">
        <f>IFERROR(VALUE(IFERROR(TRIM(INDEX($A247:$Z247,MATCH(Lists!$J$11,$A$1:$Z$1,0))&amp;""),"")),0)</f>
        <v/>
      </c>
      <c r="AR247" s="42">
        <f>IF(IFERROR(INDEX(Lists!$C$2:$C$9,MATCH(AK247,Lists!$A$2:$A$9,0)),"N")="Y",AP247-AQ247,0)</f>
        <v/>
      </c>
      <c r="AS247" s="42">
        <f>UPPER(IFERROR(TRIM(INDEX($A247:$Z247,MATCH(Lists!$J$10,$A$1:$Z$1,0))&amp;""),""))</f>
        <v/>
      </c>
      <c r="AT247" s="42">
        <f>IF(LEN(AS247)&gt;0,ROW(),"")</f>
        <v/>
      </c>
      <c r="AU247" s="42">
        <f>IFERROR(TRIM(INDEX($A247:$Z247,MATCH(Lists!$J$6,$A$1:$Z$1,0))&amp;""),"")</f>
        <v/>
      </c>
      <c r="AV247" s="42">
        <f>IFERROR(TRIM(INDEX($A247:$Z247,MATCH(Lists!$J$7,$A$1:$Z$1,0))&amp;""),"")</f>
        <v/>
      </c>
      <c r="AW247" s="42">
        <f>IF(AND(AL247=1,UPPER(TRIM(AC247))="Y"),1,0)</f>
        <v/>
      </c>
      <c r="AX247" s="42">
        <f>IF(AL247=1,AF247,"")</f>
        <v/>
      </c>
      <c r="AY247" s="42">
        <f>IF(AX247="","",SUMPRODUCT(($AX$2:$AX$501&lt;&gt;"")*($AX$2:$AX$501&lt;AX247))+SUMPRODUCT(($AX$2:AX247=AX247)*1))</f>
        <v/>
      </c>
    </row>
    <row r="248">
      <c r="AA248" s="41" t="n"/>
      <c r="AB248" s="21" t="n"/>
      <c r="AC248" s="21" t="n"/>
      <c r="AD248" s="21" t="n"/>
      <c r="AE248" s="41" t="n"/>
      <c r="AF248" s="42">
        <f>IFERROR(TRIM(INDEX($A248:$Z248,MATCH(Lists!$J$2,$A$1:$Z$1,0))&amp;""),"")</f>
        <v/>
      </c>
      <c r="AG248" s="42">
        <f>IFERROR(TRIM(INDEX($A248:$Z248,MATCH(Lists!$J$3,$A$1:$Z$1,0))&amp;""),"")</f>
        <v/>
      </c>
      <c r="AH248" s="42">
        <f>IFERROR(TRIM(INDEX($A248:$Z248,MATCH(Lists!$J$4,$A$1:$Z$1,0))&amp;""),"")</f>
        <v/>
      </c>
      <c r="AI248" s="42">
        <f>IF(AND(AF248&lt;&gt;"",UPPER(TRIM(AB248))&lt;&gt;"Y"),1,0)</f>
        <v/>
      </c>
      <c r="AJ248" s="42">
        <f>IF(AI248=1,IFERROR(VALUE(IFERROR(TRIM(INDEX($A248:$Z248,MATCH(Lists!$J$5,$A$1:$Z$1,0))&amp;""),"")),0),0)</f>
        <v/>
      </c>
      <c r="AK248" s="42">
        <f>IFERROR(TRIM(INDEX($A248:$Z248,MATCH(Lists!$J$8,$A$1:$Z$1,0))&amp;""),"")</f>
        <v/>
      </c>
      <c r="AL248" s="42">
        <f>IF(AI248=0,0,IF(AK248="",1,IF(IFERROR(INDEX(Lists!$B$2:$B$9,MATCH(AK248,Lists!$A$2:$A$9,0)),"N")="Y",1,0)))</f>
        <v/>
      </c>
      <c r="AM248" s="42">
        <f>AL248*AJ248</f>
        <v/>
      </c>
      <c r="AN248" s="42">
        <f>IF(AI248=0,0,IF(IFERROR(INDEX(Lists!$C$2:$C$9,MATCH(AK248,Lists!$A$2:$A$9,0)),"N")="Y",1,0))</f>
        <v/>
      </c>
      <c r="AO248" s="42">
        <f>AN248*AJ248</f>
        <v/>
      </c>
      <c r="AP248" s="42">
        <f>IFERROR(VALUE(IFERROR(TRIM(INDEX($A248:$Z248,MATCH(Lists!$J$9,$A$1:$Z$1,0))&amp;""),"")),0)</f>
        <v/>
      </c>
      <c r="AQ248" s="42">
        <f>IFERROR(VALUE(IFERROR(TRIM(INDEX($A248:$Z248,MATCH(Lists!$J$11,$A$1:$Z$1,0))&amp;""),"")),0)</f>
        <v/>
      </c>
      <c r="AR248" s="42">
        <f>IF(IFERROR(INDEX(Lists!$C$2:$C$9,MATCH(AK248,Lists!$A$2:$A$9,0)),"N")="Y",AP248-AQ248,0)</f>
        <v/>
      </c>
      <c r="AS248" s="42">
        <f>UPPER(IFERROR(TRIM(INDEX($A248:$Z248,MATCH(Lists!$J$10,$A$1:$Z$1,0))&amp;""),""))</f>
        <v/>
      </c>
      <c r="AT248" s="42">
        <f>IF(LEN(AS248)&gt;0,ROW(),"")</f>
        <v/>
      </c>
      <c r="AU248" s="42">
        <f>IFERROR(TRIM(INDEX($A248:$Z248,MATCH(Lists!$J$6,$A$1:$Z$1,0))&amp;""),"")</f>
        <v/>
      </c>
      <c r="AV248" s="42">
        <f>IFERROR(TRIM(INDEX($A248:$Z248,MATCH(Lists!$J$7,$A$1:$Z$1,0))&amp;""),"")</f>
        <v/>
      </c>
      <c r="AW248" s="42">
        <f>IF(AND(AL248=1,UPPER(TRIM(AC248))="Y"),1,0)</f>
        <v/>
      </c>
      <c r="AX248" s="42">
        <f>IF(AL248=1,AF248,"")</f>
        <v/>
      </c>
      <c r="AY248" s="42">
        <f>IF(AX248="","",SUMPRODUCT(($AX$2:$AX$501&lt;&gt;"")*($AX$2:$AX$501&lt;AX248))+SUMPRODUCT(($AX$2:AX248=AX248)*1))</f>
        <v/>
      </c>
    </row>
    <row r="249">
      <c r="AA249" s="41" t="n"/>
      <c r="AB249" s="21" t="n"/>
      <c r="AC249" s="21" t="n"/>
      <c r="AD249" s="21" t="n"/>
      <c r="AE249" s="41" t="n"/>
      <c r="AF249" s="42">
        <f>IFERROR(TRIM(INDEX($A249:$Z249,MATCH(Lists!$J$2,$A$1:$Z$1,0))&amp;""),"")</f>
        <v/>
      </c>
      <c r="AG249" s="42">
        <f>IFERROR(TRIM(INDEX($A249:$Z249,MATCH(Lists!$J$3,$A$1:$Z$1,0))&amp;""),"")</f>
        <v/>
      </c>
      <c r="AH249" s="42">
        <f>IFERROR(TRIM(INDEX($A249:$Z249,MATCH(Lists!$J$4,$A$1:$Z$1,0))&amp;""),"")</f>
        <v/>
      </c>
      <c r="AI249" s="42">
        <f>IF(AND(AF249&lt;&gt;"",UPPER(TRIM(AB249))&lt;&gt;"Y"),1,0)</f>
        <v/>
      </c>
      <c r="AJ249" s="42">
        <f>IF(AI249=1,IFERROR(VALUE(IFERROR(TRIM(INDEX($A249:$Z249,MATCH(Lists!$J$5,$A$1:$Z$1,0))&amp;""),"")),0),0)</f>
        <v/>
      </c>
      <c r="AK249" s="42">
        <f>IFERROR(TRIM(INDEX($A249:$Z249,MATCH(Lists!$J$8,$A$1:$Z$1,0))&amp;""),"")</f>
        <v/>
      </c>
      <c r="AL249" s="42">
        <f>IF(AI249=0,0,IF(AK249="",1,IF(IFERROR(INDEX(Lists!$B$2:$B$9,MATCH(AK249,Lists!$A$2:$A$9,0)),"N")="Y",1,0)))</f>
        <v/>
      </c>
      <c r="AM249" s="42">
        <f>AL249*AJ249</f>
        <v/>
      </c>
      <c r="AN249" s="42">
        <f>IF(AI249=0,0,IF(IFERROR(INDEX(Lists!$C$2:$C$9,MATCH(AK249,Lists!$A$2:$A$9,0)),"N")="Y",1,0))</f>
        <v/>
      </c>
      <c r="AO249" s="42">
        <f>AN249*AJ249</f>
        <v/>
      </c>
      <c r="AP249" s="42">
        <f>IFERROR(VALUE(IFERROR(TRIM(INDEX($A249:$Z249,MATCH(Lists!$J$9,$A$1:$Z$1,0))&amp;""),"")),0)</f>
        <v/>
      </c>
      <c r="AQ249" s="42">
        <f>IFERROR(VALUE(IFERROR(TRIM(INDEX($A249:$Z249,MATCH(Lists!$J$11,$A$1:$Z$1,0))&amp;""),"")),0)</f>
        <v/>
      </c>
      <c r="AR249" s="42">
        <f>IF(IFERROR(INDEX(Lists!$C$2:$C$9,MATCH(AK249,Lists!$A$2:$A$9,0)),"N")="Y",AP249-AQ249,0)</f>
        <v/>
      </c>
      <c r="AS249" s="42">
        <f>UPPER(IFERROR(TRIM(INDEX($A249:$Z249,MATCH(Lists!$J$10,$A$1:$Z$1,0))&amp;""),""))</f>
        <v/>
      </c>
      <c r="AT249" s="42">
        <f>IF(LEN(AS249)&gt;0,ROW(),"")</f>
        <v/>
      </c>
      <c r="AU249" s="42">
        <f>IFERROR(TRIM(INDEX($A249:$Z249,MATCH(Lists!$J$6,$A$1:$Z$1,0))&amp;""),"")</f>
        <v/>
      </c>
      <c r="AV249" s="42">
        <f>IFERROR(TRIM(INDEX($A249:$Z249,MATCH(Lists!$J$7,$A$1:$Z$1,0))&amp;""),"")</f>
        <v/>
      </c>
      <c r="AW249" s="42">
        <f>IF(AND(AL249=1,UPPER(TRIM(AC249))="Y"),1,0)</f>
        <v/>
      </c>
      <c r="AX249" s="42">
        <f>IF(AL249=1,AF249,"")</f>
        <v/>
      </c>
      <c r="AY249" s="42">
        <f>IF(AX249="","",SUMPRODUCT(($AX$2:$AX$501&lt;&gt;"")*($AX$2:$AX$501&lt;AX249))+SUMPRODUCT(($AX$2:AX249=AX249)*1))</f>
        <v/>
      </c>
    </row>
    <row r="250">
      <c r="AA250" s="41" t="n"/>
      <c r="AB250" s="21" t="n"/>
      <c r="AC250" s="21" t="n"/>
      <c r="AD250" s="21" t="n"/>
      <c r="AE250" s="41" t="n"/>
      <c r="AF250" s="42">
        <f>IFERROR(TRIM(INDEX($A250:$Z250,MATCH(Lists!$J$2,$A$1:$Z$1,0))&amp;""),"")</f>
        <v/>
      </c>
      <c r="AG250" s="42">
        <f>IFERROR(TRIM(INDEX($A250:$Z250,MATCH(Lists!$J$3,$A$1:$Z$1,0))&amp;""),"")</f>
        <v/>
      </c>
      <c r="AH250" s="42">
        <f>IFERROR(TRIM(INDEX($A250:$Z250,MATCH(Lists!$J$4,$A$1:$Z$1,0))&amp;""),"")</f>
        <v/>
      </c>
      <c r="AI250" s="42">
        <f>IF(AND(AF250&lt;&gt;"",UPPER(TRIM(AB250))&lt;&gt;"Y"),1,0)</f>
        <v/>
      </c>
      <c r="AJ250" s="42">
        <f>IF(AI250=1,IFERROR(VALUE(IFERROR(TRIM(INDEX($A250:$Z250,MATCH(Lists!$J$5,$A$1:$Z$1,0))&amp;""),"")),0),0)</f>
        <v/>
      </c>
      <c r="AK250" s="42">
        <f>IFERROR(TRIM(INDEX($A250:$Z250,MATCH(Lists!$J$8,$A$1:$Z$1,0))&amp;""),"")</f>
        <v/>
      </c>
      <c r="AL250" s="42">
        <f>IF(AI250=0,0,IF(AK250="",1,IF(IFERROR(INDEX(Lists!$B$2:$B$9,MATCH(AK250,Lists!$A$2:$A$9,0)),"N")="Y",1,0)))</f>
        <v/>
      </c>
      <c r="AM250" s="42">
        <f>AL250*AJ250</f>
        <v/>
      </c>
      <c r="AN250" s="42">
        <f>IF(AI250=0,0,IF(IFERROR(INDEX(Lists!$C$2:$C$9,MATCH(AK250,Lists!$A$2:$A$9,0)),"N")="Y",1,0))</f>
        <v/>
      </c>
      <c r="AO250" s="42">
        <f>AN250*AJ250</f>
        <v/>
      </c>
      <c r="AP250" s="42">
        <f>IFERROR(VALUE(IFERROR(TRIM(INDEX($A250:$Z250,MATCH(Lists!$J$9,$A$1:$Z$1,0))&amp;""),"")),0)</f>
        <v/>
      </c>
      <c r="AQ250" s="42">
        <f>IFERROR(VALUE(IFERROR(TRIM(INDEX($A250:$Z250,MATCH(Lists!$J$11,$A$1:$Z$1,0))&amp;""),"")),0)</f>
        <v/>
      </c>
      <c r="AR250" s="42">
        <f>IF(IFERROR(INDEX(Lists!$C$2:$C$9,MATCH(AK250,Lists!$A$2:$A$9,0)),"N")="Y",AP250-AQ250,0)</f>
        <v/>
      </c>
      <c r="AS250" s="42">
        <f>UPPER(IFERROR(TRIM(INDEX($A250:$Z250,MATCH(Lists!$J$10,$A$1:$Z$1,0))&amp;""),""))</f>
        <v/>
      </c>
      <c r="AT250" s="42">
        <f>IF(LEN(AS250)&gt;0,ROW(),"")</f>
        <v/>
      </c>
      <c r="AU250" s="42">
        <f>IFERROR(TRIM(INDEX($A250:$Z250,MATCH(Lists!$J$6,$A$1:$Z$1,0))&amp;""),"")</f>
        <v/>
      </c>
      <c r="AV250" s="42">
        <f>IFERROR(TRIM(INDEX($A250:$Z250,MATCH(Lists!$J$7,$A$1:$Z$1,0))&amp;""),"")</f>
        <v/>
      </c>
      <c r="AW250" s="42">
        <f>IF(AND(AL250=1,UPPER(TRIM(AC250))="Y"),1,0)</f>
        <v/>
      </c>
      <c r="AX250" s="42">
        <f>IF(AL250=1,AF250,"")</f>
        <v/>
      </c>
      <c r="AY250" s="42">
        <f>IF(AX250="","",SUMPRODUCT(($AX$2:$AX$501&lt;&gt;"")*($AX$2:$AX$501&lt;AX250))+SUMPRODUCT(($AX$2:AX250=AX250)*1))</f>
        <v/>
      </c>
    </row>
    <row r="251">
      <c r="AA251" s="41" t="n"/>
      <c r="AB251" s="21" t="n"/>
      <c r="AC251" s="21" t="n"/>
      <c r="AD251" s="21" t="n"/>
      <c r="AE251" s="41" t="n"/>
      <c r="AF251" s="42">
        <f>IFERROR(TRIM(INDEX($A251:$Z251,MATCH(Lists!$J$2,$A$1:$Z$1,0))&amp;""),"")</f>
        <v/>
      </c>
      <c r="AG251" s="42">
        <f>IFERROR(TRIM(INDEX($A251:$Z251,MATCH(Lists!$J$3,$A$1:$Z$1,0))&amp;""),"")</f>
        <v/>
      </c>
      <c r="AH251" s="42">
        <f>IFERROR(TRIM(INDEX($A251:$Z251,MATCH(Lists!$J$4,$A$1:$Z$1,0))&amp;""),"")</f>
        <v/>
      </c>
      <c r="AI251" s="42">
        <f>IF(AND(AF251&lt;&gt;"",UPPER(TRIM(AB251))&lt;&gt;"Y"),1,0)</f>
        <v/>
      </c>
      <c r="AJ251" s="42">
        <f>IF(AI251=1,IFERROR(VALUE(IFERROR(TRIM(INDEX($A251:$Z251,MATCH(Lists!$J$5,$A$1:$Z$1,0))&amp;""),"")),0),0)</f>
        <v/>
      </c>
      <c r="AK251" s="42">
        <f>IFERROR(TRIM(INDEX($A251:$Z251,MATCH(Lists!$J$8,$A$1:$Z$1,0))&amp;""),"")</f>
        <v/>
      </c>
      <c r="AL251" s="42">
        <f>IF(AI251=0,0,IF(AK251="",1,IF(IFERROR(INDEX(Lists!$B$2:$B$9,MATCH(AK251,Lists!$A$2:$A$9,0)),"N")="Y",1,0)))</f>
        <v/>
      </c>
      <c r="AM251" s="42">
        <f>AL251*AJ251</f>
        <v/>
      </c>
      <c r="AN251" s="42">
        <f>IF(AI251=0,0,IF(IFERROR(INDEX(Lists!$C$2:$C$9,MATCH(AK251,Lists!$A$2:$A$9,0)),"N")="Y",1,0))</f>
        <v/>
      </c>
      <c r="AO251" s="42">
        <f>AN251*AJ251</f>
        <v/>
      </c>
      <c r="AP251" s="42">
        <f>IFERROR(VALUE(IFERROR(TRIM(INDEX($A251:$Z251,MATCH(Lists!$J$9,$A$1:$Z$1,0))&amp;""),"")),0)</f>
        <v/>
      </c>
      <c r="AQ251" s="42">
        <f>IFERROR(VALUE(IFERROR(TRIM(INDEX($A251:$Z251,MATCH(Lists!$J$11,$A$1:$Z$1,0))&amp;""),"")),0)</f>
        <v/>
      </c>
      <c r="AR251" s="42">
        <f>IF(IFERROR(INDEX(Lists!$C$2:$C$9,MATCH(AK251,Lists!$A$2:$A$9,0)),"N")="Y",AP251-AQ251,0)</f>
        <v/>
      </c>
      <c r="AS251" s="42">
        <f>UPPER(IFERROR(TRIM(INDEX($A251:$Z251,MATCH(Lists!$J$10,$A$1:$Z$1,0))&amp;""),""))</f>
        <v/>
      </c>
      <c r="AT251" s="42">
        <f>IF(LEN(AS251)&gt;0,ROW(),"")</f>
        <v/>
      </c>
      <c r="AU251" s="42">
        <f>IFERROR(TRIM(INDEX($A251:$Z251,MATCH(Lists!$J$6,$A$1:$Z$1,0))&amp;""),"")</f>
        <v/>
      </c>
      <c r="AV251" s="42">
        <f>IFERROR(TRIM(INDEX($A251:$Z251,MATCH(Lists!$J$7,$A$1:$Z$1,0))&amp;""),"")</f>
        <v/>
      </c>
      <c r="AW251" s="42">
        <f>IF(AND(AL251=1,UPPER(TRIM(AC251))="Y"),1,0)</f>
        <v/>
      </c>
      <c r="AX251" s="42">
        <f>IF(AL251=1,AF251,"")</f>
        <v/>
      </c>
      <c r="AY251" s="42">
        <f>IF(AX251="","",SUMPRODUCT(($AX$2:$AX$501&lt;&gt;"")*($AX$2:$AX$501&lt;AX251))+SUMPRODUCT(($AX$2:AX251=AX251)*1))</f>
        <v/>
      </c>
    </row>
    <row r="252">
      <c r="AA252" s="41" t="n"/>
      <c r="AB252" s="21" t="n"/>
      <c r="AC252" s="21" t="n"/>
      <c r="AD252" s="21" t="n"/>
      <c r="AE252" s="41" t="n"/>
      <c r="AF252" s="42">
        <f>IFERROR(TRIM(INDEX($A252:$Z252,MATCH(Lists!$J$2,$A$1:$Z$1,0))&amp;""),"")</f>
        <v/>
      </c>
      <c r="AG252" s="42">
        <f>IFERROR(TRIM(INDEX($A252:$Z252,MATCH(Lists!$J$3,$A$1:$Z$1,0))&amp;""),"")</f>
        <v/>
      </c>
      <c r="AH252" s="42">
        <f>IFERROR(TRIM(INDEX($A252:$Z252,MATCH(Lists!$J$4,$A$1:$Z$1,0))&amp;""),"")</f>
        <v/>
      </c>
      <c r="AI252" s="42">
        <f>IF(AND(AF252&lt;&gt;"",UPPER(TRIM(AB252))&lt;&gt;"Y"),1,0)</f>
        <v/>
      </c>
      <c r="AJ252" s="42">
        <f>IF(AI252=1,IFERROR(VALUE(IFERROR(TRIM(INDEX($A252:$Z252,MATCH(Lists!$J$5,$A$1:$Z$1,0))&amp;""),"")),0),0)</f>
        <v/>
      </c>
      <c r="AK252" s="42">
        <f>IFERROR(TRIM(INDEX($A252:$Z252,MATCH(Lists!$J$8,$A$1:$Z$1,0))&amp;""),"")</f>
        <v/>
      </c>
      <c r="AL252" s="42">
        <f>IF(AI252=0,0,IF(AK252="",1,IF(IFERROR(INDEX(Lists!$B$2:$B$9,MATCH(AK252,Lists!$A$2:$A$9,0)),"N")="Y",1,0)))</f>
        <v/>
      </c>
      <c r="AM252" s="42">
        <f>AL252*AJ252</f>
        <v/>
      </c>
      <c r="AN252" s="42">
        <f>IF(AI252=0,0,IF(IFERROR(INDEX(Lists!$C$2:$C$9,MATCH(AK252,Lists!$A$2:$A$9,0)),"N")="Y",1,0))</f>
        <v/>
      </c>
      <c r="AO252" s="42">
        <f>AN252*AJ252</f>
        <v/>
      </c>
      <c r="AP252" s="42">
        <f>IFERROR(VALUE(IFERROR(TRIM(INDEX($A252:$Z252,MATCH(Lists!$J$9,$A$1:$Z$1,0))&amp;""),"")),0)</f>
        <v/>
      </c>
      <c r="AQ252" s="42">
        <f>IFERROR(VALUE(IFERROR(TRIM(INDEX($A252:$Z252,MATCH(Lists!$J$11,$A$1:$Z$1,0))&amp;""),"")),0)</f>
        <v/>
      </c>
      <c r="AR252" s="42">
        <f>IF(IFERROR(INDEX(Lists!$C$2:$C$9,MATCH(AK252,Lists!$A$2:$A$9,0)),"N")="Y",AP252-AQ252,0)</f>
        <v/>
      </c>
      <c r="AS252" s="42">
        <f>UPPER(IFERROR(TRIM(INDEX($A252:$Z252,MATCH(Lists!$J$10,$A$1:$Z$1,0))&amp;""),""))</f>
        <v/>
      </c>
      <c r="AT252" s="42">
        <f>IF(LEN(AS252)&gt;0,ROW(),"")</f>
        <v/>
      </c>
      <c r="AU252" s="42">
        <f>IFERROR(TRIM(INDEX($A252:$Z252,MATCH(Lists!$J$6,$A$1:$Z$1,0))&amp;""),"")</f>
        <v/>
      </c>
      <c r="AV252" s="42">
        <f>IFERROR(TRIM(INDEX($A252:$Z252,MATCH(Lists!$J$7,$A$1:$Z$1,0))&amp;""),"")</f>
        <v/>
      </c>
      <c r="AW252" s="42">
        <f>IF(AND(AL252=1,UPPER(TRIM(AC252))="Y"),1,0)</f>
        <v/>
      </c>
      <c r="AX252" s="42">
        <f>IF(AL252=1,AF252,"")</f>
        <v/>
      </c>
      <c r="AY252" s="42">
        <f>IF(AX252="","",SUMPRODUCT(($AX$2:$AX$501&lt;&gt;"")*($AX$2:$AX$501&lt;AX252))+SUMPRODUCT(($AX$2:AX252=AX252)*1))</f>
        <v/>
      </c>
    </row>
    <row r="253">
      <c r="AA253" s="41" t="n"/>
      <c r="AB253" s="21" t="n"/>
      <c r="AC253" s="21" t="n"/>
      <c r="AD253" s="21" t="n"/>
      <c r="AE253" s="41" t="n"/>
      <c r="AF253" s="42">
        <f>IFERROR(TRIM(INDEX($A253:$Z253,MATCH(Lists!$J$2,$A$1:$Z$1,0))&amp;""),"")</f>
        <v/>
      </c>
      <c r="AG253" s="42">
        <f>IFERROR(TRIM(INDEX($A253:$Z253,MATCH(Lists!$J$3,$A$1:$Z$1,0))&amp;""),"")</f>
        <v/>
      </c>
      <c r="AH253" s="42">
        <f>IFERROR(TRIM(INDEX($A253:$Z253,MATCH(Lists!$J$4,$A$1:$Z$1,0))&amp;""),"")</f>
        <v/>
      </c>
      <c r="AI253" s="42">
        <f>IF(AND(AF253&lt;&gt;"",UPPER(TRIM(AB253))&lt;&gt;"Y"),1,0)</f>
        <v/>
      </c>
      <c r="AJ253" s="42">
        <f>IF(AI253=1,IFERROR(VALUE(IFERROR(TRIM(INDEX($A253:$Z253,MATCH(Lists!$J$5,$A$1:$Z$1,0))&amp;""),"")),0),0)</f>
        <v/>
      </c>
      <c r="AK253" s="42">
        <f>IFERROR(TRIM(INDEX($A253:$Z253,MATCH(Lists!$J$8,$A$1:$Z$1,0))&amp;""),"")</f>
        <v/>
      </c>
      <c r="AL253" s="42">
        <f>IF(AI253=0,0,IF(AK253="",1,IF(IFERROR(INDEX(Lists!$B$2:$B$9,MATCH(AK253,Lists!$A$2:$A$9,0)),"N")="Y",1,0)))</f>
        <v/>
      </c>
      <c r="AM253" s="42">
        <f>AL253*AJ253</f>
        <v/>
      </c>
      <c r="AN253" s="42">
        <f>IF(AI253=0,0,IF(IFERROR(INDEX(Lists!$C$2:$C$9,MATCH(AK253,Lists!$A$2:$A$9,0)),"N")="Y",1,0))</f>
        <v/>
      </c>
      <c r="AO253" s="42">
        <f>AN253*AJ253</f>
        <v/>
      </c>
      <c r="AP253" s="42">
        <f>IFERROR(VALUE(IFERROR(TRIM(INDEX($A253:$Z253,MATCH(Lists!$J$9,$A$1:$Z$1,0))&amp;""),"")),0)</f>
        <v/>
      </c>
      <c r="AQ253" s="42">
        <f>IFERROR(VALUE(IFERROR(TRIM(INDEX($A253:$Z253,MATCH(Lists!$J$11,$A$1:$Z$1,0))&amp;""),"")),0)</f>
        <v/>
      </c>
      <c r="AR253" s="42">
        <f>IF(IFERROR(INDEX(Lists!$C$2:$C$9,MATCH(AK253,Lists!$A$2:$A$9,0)),"N")="Y",AP253-AQ253,0)</f>
        <v/>
      </c>
      <c r="AS253" s="42">
        <f>UPPER(IFERROR(TRIM(INDEX($A253:$Z253,MATCH(Lists!$J$10,$A$1:$Z$1,0))&amp;""),""))</f>
        <v/>
      </c>
      <c r="AT253" s="42">
        <f>IF(LEN(AS253)&gt;0,ROW(),"")</f>
        <v/>
      </c>
      <c r="AU253" s="42">
        <f>IFERROR(TRIM(INDEX($A253:$Z253,MATCH(Lists!$J$6,$A$1:$Z$1,0))&amp;""),"")</f>
        <v/>
      </c>
      <c r="AV253" s="42">
        <f>IFERROR(TRIM(INDEX($A253:$Z253,MATCH(Lists!$J$7,$A$1:$Z$1,0))&amp;""),"")</f>
        <v/>
      </c>
      <c r="AW253" s="42">
        <f>IF(AND(AL253=1,UPPER(TRIM(AC253))="Y"),1,0)</f>
        <v/>
      </c>
      <c r="AX253" s="42">
        <f>IF(AL253=1,AF253,"")</f>
        <v/>
      </c>
      <c r="AY253" s="42">
        <f>IF(AX253="","",SUMPRODUCT(($AX$2:$AX$501&lt;&gt;"")*($AX$2:$AX$501&lt;AX253))+SUMPRODUCT(($AX$2:AX253=AX253)*1))</f>
        <v/>
      </c>
    </row>
    <row r="254">
      <c r="AA254" s="41" t="n"/>
      <c r="AB254" s="21" t="n"/>
      <c r="AC254" s="21" t="n"/>
      <c r="AD254" s="21" t="n"/>
      <c r="AE254" s="41" t="n"/>
      <c r="AF254" s="42">
        <f>IFERROR(TRIM(INDEX($A254:$Z254,MATCH(Lists!$J$2,$A$1:$Z$1,0))&amp;""),"")</f>
        <v/>
      </c>
      <c r="AG254" s="42">
        <f>IFERROR(TRIM(INDEX($A254:$Z254,MATCH(Lists!$J$3,$A$1:$Z$1,0))&amp;""),"")</f>
        <v/>
      </c>
      <c r="AH254" s="42">
        <f>IFERROR(TRIM(INDEX($A254:$Z254,MATCH(Lists!$J$4,$A$1:$Z$1,0))&amp;""),"")</f>
        <v/>
      </c>
      <c r="AI254" s="42">
        <f>IF(AND(AF254&lt;&gt;"",UPPER(TRIM(AB254))&lt;&gt;"Y"),1,0)</f>
        <v/>
      </c>
      <c r="AJ254" s="42">
        <f>IF(AI254=1,IFERROR(VALUE(IFERROR(TRIM(INDEX($A254:$Z254,MATCH(Lists!$J$5,$A$1:$Z$1,0))&amp;""),"")),0),0)</f>
        <v/>
      </c>
      <c r="AK254" s="42">
        <f>IFERROR(TRIM(INDEX($A254:$Z254,MATCH(Lists!$J$8,$A$1:$Z$1,0))&amp;""),"")</f>
        <v/>
      </c>
      <c r="AL254" s="42">
        <f>IF(AI254=0,0,IF(AK254="",1,IF(IFERROR(INDEX(Lists!$B$2:$B$9,MATCH(AK254,Lists!$A$2:$A$9,0)),"N")="Y",1,0)))</f>
        <v/>
      </c>
      <c r="AM254" s="42">
        <f>AL254*AJ254</f>
        <v/>
      </c>
      <c r="AN254" s="42">
        <f>IF(AI254=0,0,IF(IFERROR(INDEX(Lists!$C$2:$C$9,MATCH(AK254,Lists!$A$2:$A$9,0)),"N")="Y",1,0))</f>
        <v/>
      </c>
      <c r="AO254" s="42">
        <f>AN254*AJ254</f>
        <v/>
      </c>
      <c r="AP254" s="42">
        <f>IFERROR(VALUE(IFERROR(TRIM(INDEX($A254:$Z254,MATCH(Lists!$J$9,$A$1:$Z$1,0))&amp;""),"")),0)</f>
        <v/>
      </c>
      <c r="AQ254" s="42">
        <f>IFERROR(VALUE(IFERROR(TRIM(INDEX($A254:$Z254,MATCH(Lists!$J$11,$A$1:$Z$1,0))&amp;""),"")),0)</f>
        <v/>
      </c>
      <c r="AR254" s="42">
        <f>IF(IFERROR(INDEX(Lists!$C$2:$C$9,MATCH(AK254,Lists!$A$2:$A$9,0)),"N")="Y",AP254-AQ254,0)</f>
        <v/>
      </c>
      <c r="AS254" s="42">
        <f>UPPER(IFERROR(TRIM(INDEX($A254:$Z254,MATCH(Lists!$J$10,$A$1:$Z$1,0))&amp;""),""))</f>
        <v/>
      </c>
      <c r="AT254" s="42">
        <f>IF(LEN(AS254)&gt;0,ROW(),"")</f>
        <v/>
      </c>
      <c r="AU254" s="42">
        <f>IFERROR(TRIM(INDEX($A254:$Z254,MATCH(Lists!$J$6,$A$1:$Z$1,0))&amp;""),"")</f>
        <v/>
      </c>
      <c r="AV254" s="42">
        <f>IFERROR(TRIM(INDEX($A254:$Z254,MATCH(Lists!$J$7,$A$1:$Z$1,0))&amp;""),"")</f>
        <v/>
      </c>
      <c r="AW254" s="42">
        <f>IF(AND(AL254=1,UPPER(TRIM(AC254))="Y"),1,0)</f>
        <v/>
      </c>
      <c r="AX254" s="42">
        <f>IF(AL254=1,AF254,"")</f>
        <v/>
      </c>
      <c r="AY254" s="42">
        <f>IF(AX254="","",SUMPRODUCT(($AX$2:$AX$501&lt;&gt;"")*($AX$2:$AX$501&lt;AX254))+SUMPRODUCT(($AX$2:AX254=AX254)*1))</f>
        <v/>
      </c>
    </row>
    <row r="255">
      <c r="AA255" s="41" t="n"/>
      <c r="AB255" s="21" t="n"/>
      <c r="AC255" s="21" t="n"/>
      <c r="AD255" s="21" t="n"/>
      <c r="AE255" s="41" t="n"/>
      <c r="AF255" s="42">
        <f>IFERROR(TRIM(INDEX($A255:$Z255,MATCH(Lists!$J$2,$A$1:$Z$1,0))&amp;""),"")</f>
        <v/>
      </c>
      <c r="AG255" s="42">
        <f>IFERROR(TRIM(INDEX($A255:$Z255,MATCH(Lists!$J$3,$A$1:$Z$1,0))&amp;""),"")</f>
        <v/>
      </c>
      <c r="AH255" s="42">
        <f>IFERROR(TRIM(INDEX($A255:$Z255,MATCH(Lists!$J$4,$A$1:$Z$1,0))&amp;""),"")</f>
        <v/>
      </c>
      <c r="AI255" s="42">
        <f>IF(AND(AF255&lt;&gt;"",UPPER(TRIM(AB255))&lt;&gt;"Y"),1,0)</f>
        <v/>
      </c>
      <c r="AJ255" s="42">
        <f>IF(AI255=1,IFERROR(VALUE(IFERROR(TRIM(INDEX($A255:$Z255,MATCH(Lists!$J$5,$A$1:$Z$1,0))&amp;""),"")),0),0)</f>
        <v/>
      </c>
      <c r="AK255" s="42">
        <f>IFERROR(TRIM(INDEX($A255:$Z255,MATCH(Lists!$J$8,$A$1:$Z$1,0))&amp;""),"")</f>
        <v/>
      </c>
      <c r="AL255" s="42">
        <f>IF(AI255=0,0,IF(AK255="",1,IF(IFERROR(INDEX(Lists!$B$2:$B$9,MATCH(AK255,Lists!$A$2:$A$9,0)),"N")="Y",1,0)))</f>
        <v/>
      </c>
      <c r="AM255" s="42">
        <f>AL255*AJ255</f>
        <v/>
      </c>
      <c r="AN255" s="42">
        <f>IF(AI255=0,0,IF(IFERROR(INDEX(Lists!$C$2:$C$9,MATCH(AK255,Lists!$A$2:$A$9,0)),"N")="Y",1,0))</f>
        <v/>
      </c>
      <c r="AO255" s="42">
        <f>AN255*AJ255</f>
        <v/>
      </c>
      <c r="AP255" s="42">
        <f>IFERROR(VALUE(IFERROR(TRIM(INDEX($A255:$Z255,MATCH(Lists!$J$9,$A$1:$Z$1,0))&amp;""),"")),0)</f>
        <v/>
      </c>
      <c r="AQ255" s="42">
        <f>IFERROR(VALUE(IFERROR(TRIM(INDEX($A255:$Z255,MATCH(Lists!$J$11,$A$1:$Z$1,0))&amp;""),"")),0)</f>
        <v/>
      </c>
      <c r="AR255" s="42">
        <f>IF(IFERROR(INDEX(Lists!$C$2:$C$9,MATCH(AK255,Lists!$A$2:$A$9,0)),"N")="Y",AP255-AQ255,0)</f>
        <v/>
      </c>
      <c r="AS255" s="42">
        <f>UPPER(IFERROR(TRIM(INDEX($A255:$Z255,MATCH(Lists!$J$10,$A$1:$Z$1,0))&amp;""),""))</f>
        <v/>
      </c>
      <c r="AT255" s="42">
        <f>IF(LEN(AS255)&gt;0,ROW(),"")</f>
        <v/>
      </c>
      <c r="AU255" s="42">
        <f>IFERROR(TRIM(INDEX($A255:$Z255,MATCH(Lists!$J$6,$A$1:$Z$1,0))&amp;""),"")</f>
        <v/>
      </c>
      <c r="AV255" s="42">
        <f>IFERROR(TRIM(INDEX($A255:$Z255,MATCH(Lists!$J$7,$A$1:$Z$1,0))&amp;""),"")</f>
        <v/>
      </c>
      <c r="AW255" s="42">
        <f>IF(AND(AL255=1,UPPER(TRIM(AC255))="Y"),1,0)</f>
        <v/>
      </c>
      <c r="AX255" s="42">
        <f>IF(AL255=1,AF255,"")</f>
        <v/>
      </c>
      <c r="AY255" s="42">
        <f>IF(AX255="","",SUMPRODUCT(($AX$2:$AX$501&lt;&gt;"")*($AX$2:$AX$501&lt;AX255))+SUMPRODUCT(($AX$2:AX255=AX255)*1))</f>
        <v/>
      </c>
    </row>
    <row r="256">
      <c r="AA256" s="41" t="n"/>
      <c r="AB256" s="21" t="n"/>
      <c r="AC256" s="21" t="n"/>
      <c r="AD256" s="21" t="n"/>
      <c r="AE256" s="41" t="n"/>
      <c r="AF256" s="42">
        <f>IFERROR(TRIM(INDEX($A256:$Z256,MATCH(Lists!$J$2,$A$1:$Z$1,0))&amp;""),"")</f>
        <v/>
      </c>
      <c r="AG256" s="42">
        <f>IFERROR(TRIM(INDEX($A256:$Z256,MATCH(Lists!$J$3,$A$1:$Z$1,0))&amp;""),"")</f>
        <v/>
      </c>
      <c r="AH256" s="42">
        <f>IFERROR(TRIM(INDEX($A256:$Z256,MATCH(Lists!$J$4,$A$1:$Z$1,0))&amp;""),"")</f>
        <v/>
      </c>
      <c r="AI256" s="42">
        <f>IF(AND(AF256&lt;&gt;"",UPPER(TRIM(AB256))&lt;&gt;"Y"),1,0)</f>
        <v/>
      </c>
      <c r="AJ256" s="42">
        <f>IF(AI256=1,IFERROR(VALUE(IFERROR(TRIM(INDEX($A256:$Z256,MATCH(Lists!$J$5,$A$1:$Z$1,0))&amp;""),"")),0),0)</f>
        <v/>
      </c>
      <c r="AK256" s="42">
        <f>IFERROR(TRIM(INDEX($A256:$Z256,MATCH(Lists!$J$8,$A$1:$Z$1,0))&amp;""),"")</f>
        <v/>
      </c>
      <c r="AL256" s="42">
        <f>IF(AI256=0,0,IF(AK256="",1,IF(IFERROR(INDEX(Lists!$B$2:$B$9,MATCH(AK256,Lists!$A$2:$A$9,0)),"N")="Y",1,0)))</f>
        <v/>
      </c>
      <c r="AM256" s="42">
        <f>AL256*AJ256</f>
        <v/>
      </c>
      <c r="AN256" s="42">
        <f>IF(AI256=0,0,IF(IFERROR(INDEX(Lists!$C$2:$C$9,MATCH(AK256,Lists!$A$2:$A$9,0)),"N")="Y",1,0))</f>
        <v/>
      </c>
      <c r="AO256" s="42">
        <f>AN256*AJ256</f>
        <v/>
      </c>
      <c r="AP256" s="42">
        <f>IFERROR(VALUE(IFERROR(TRIM(INDEX($A256:$Z256,MATCH(Lists!$J$9,$A$1:$Z$1,0))&amp;""),"")),0)</f>
        <v/>
      </c>
      <c r="AQ256" s="42">
        <f>IFERROR(VALUE(IFERROR(TRIM(INDEX($A256:$Z256,MATCH(Lists!$J$11,$A$1:$Z$1,0))&amp;""),"")),0)</f>
        <v/>
      </c>
      <c r="AR256" s="42">
        <f>IF(IFERROR(INDEX(Lists!$C$2:$C$9,MATCH(AK256,Lists!$A$2:$A$9,0)),"N")="Y",AP256-AQ256,0)</f>
        <v/>
      </c>
      <c r="AS256" s="42">
        <f>UPPER(IFERROR(TRIM(INDEX($A256:$Z256,MATCH(Lists!$J$10,$A$1:$Z$1,0))&amp;""),""))</f>
        <v/>
      </c>
      <c r="AT256" s="42">
        <f>IF(LEN(AS256)&gt;0,ROW(),"")</f>
        <v/>
      </c>
      <c r="AU256" s="42">
        <f>IFERROR(TRIM(INDEX($A256:$Z256,MATCH(Lists!$J$6,$A$1:$Z$1,0))&amp;""),"")</f>
        <v/>
      </c>
      <c r="AV256" s="42">
        <f>IFERROR(TRIM(INDEX($A256:$Z256,MATCH(Lists!$J$7,$A$1:$Z$1,0))&amp;""),"")</f>
        <v/>
      </c>
      <c r="AW256" s="42">
        <f>IF(AND(AL256=1,UPPER(TRIM(AC256))="Y"),1,0)</f>
        <v/>
      </c>
      <c r="AX256" s="42">
        <f>IF(AL256=1,AF256,"")</f>
        <v/>
      </c>
      <c r="AY256" s="42">
        <f>IF(AX256="","",SUMPRODUCT(($AX$2:$AX$501&lt;&gt;"")*($AX$2:$AX$501&lt;AX256))+SUMPRODUCT(($AX$2:AX256=AX256)*1))</f>
        <v/>
      </c>
    </row>
    <row r="257">
      <c r="AA257" s="41" t="n"/>
      <c r="AB257" s="21" t="n"/>
      <c r="AC257" s="21" t="n"/>
      <c r="AD257" s="21" t="n"/>
      <c r="AE257" s="41" t="n"/>
      <c r="AF257" s="42">
        <f>IFERROR(TRIM(INDEX($A257:$Z257,MATCH(Lists!$J$2,$A$1:$Z$1,0))&amp;""),"")</f>
        <v/>
      </c>
      <c r="AG257" s="42">
        <f>IFERROR(TRIM(INDEX($A257:$Z257,MATCH(Lists!$J$3,$A$1:$Z$1,0))&amp;""),"")</f>
        <v/>
      </c>
      <c r="AH257" s="42">
        <f>IFERROR(TRIM(INDEX($A257:$Z257,MATCH(Lists!$J$4,$A$1:$Z$1,0))&amp;""),"")</f>
        <v/>
      </c>
      <c r="AI257" s="42">
        <f>IF(AND(AF257&lt;&gt;"",UPPER(TRIM(AB257))&lt;&gt;"Y"),1,0)</f>
        <v/>
      </c>
      <c r="AJ257" s="42">
        <f>IF(AI257=1,IFERROR(VALUE(IFERROR(TRIM(INDEX($A257:$Z257,MATCH(Lists!$J$5,$A$1:$Z$1,0))&amp;""),"")),0),0)</f>
        <v/>
      </c>
      <c r="AK257" s="42">
        <f>IFERROR(TRIM(INDEX($A257:$Z257,MATCH(Lists!$J$8,$A$1:$Z$1,0))&amp;""),"")</f>
        <v/>
      </c>
      <c r="AL257" s="42">
        <f>IF(AI257=0,0,IF(AK257="",1,IF(IFERROR(INDEX(Lists!$B$2:$B$9,MATCH(AK257,Lists!$A$2:$A$9,0)),"N")="Y",1,0)))</f>
        <v/>
      </c>
      <c r="AM257" s="42">
        <f>AL257*AJ257</f>
        <v/>
      </c>
      <c r="AN257" s="42">
        <f>IF(AI257=0,0,IF(IFERROR(INDEX(Lists!$C$2:$C$9,MATCH(AK257,Lists!$A$2:$A$9,0)),"N")="Y",1,0))</f>
        <v/>
      </c>
      <c r="AO257" s="42">
        <f>AN257*AJ257</f>
        <v/>
      </c>
      <c r="AP257" s="42">
        <f>IFERROR(VALUE(IFERROR(TRIM(INDEX($A257:$Z257,MATCH(Lists!$J$9,$A$1:$Z$1,0))&amp;""),"")),0)</f>
        <v/>
      </c>
      <c r="AQ257" s="42">
        <f>IFERROR(VALUE(IFERROR(TRIM(INDEX($A257:$Z257,MATCH(Lists!$J$11,$A$1:$Z$1,0))&amp;""),"")),0)</f>
        <v/>
      </c>
      <c r="AR257" s="42">
        <f>IF(IFERROR(INDEX(Lists!$C$2:$C$9,MATCH(AK257,Lists!$A$2:$A$9,0)),"N")="Y",AP257-AQ257,0)</f>
        <v/>
      </c>
      <c r="AS257" s="42">
        <f>UPPER(IFERROR(TRIM(INDEX($A257:$Z257,MATCH(Lists!$J$10,$A$1:$Z$1,0))&amp;""),""))</f>
        <v/>
      </c>
      <c r="AT257" s="42">
        <f>IF(LEN(AS257)&gt;0,ROW(),"")</f>
        <v/>
      </c>
      <c r="AU257" s="42">
        <f>IFERROR(TRIM(INDEX($A257:$Z257,MATCH(Lists!$J$6,$A$1:$Z$1,0))&amp;""),"")</f>
        <v/>
      </c>
      <c r="AV257" s="42">
        <f>IFERROR(TRIM(INDEX($A257:$Z257,MATCH(Lists!$J$7,$A$1:$Z$1,0))&amp;""),"")</f>
        <v/>
      </c>
      <c r="AW257" s="42">
        <f>IF(AND(AL257=1,UPPER(TRIM(AC257))="Y"),1,0)</f>
        <v/>
      </c>
      <c r="AX257" s="42">
        <f>IF(AL257=1,AF257,"")</f>
        <v/>
      </c>
      <c r="AY257" s="42">
        <f>IF(AX257="","",SUMPRODUCT(($AX$2:$AX$501&lt;&gt;"")*($AX$2:$AX$501&lt;AX257))+SUMPRODUCT(($AX$2:AX257=AX257)*1))</f>
        <v/>
      </c>
    </row>
    <row r="258">
      <c r="AA258" s="41" t="n"/>
      <c r="AB258" s="21" t="n"/>
      <c r="AC258" s="21" t="n"/>
      <c r="AD258" s="21" t="n"/>
      <c r="AE258" s="41" t="n"/>
      <c r="AF258" s="42">
        <f>IFERROR(TRIM(INDEX($A258:$Z258,MATCH(Lists!$J$2,$A$1:$Z$1,0))&amp;""),"")</f>
        <v/>
      </c>
      <c r="AG258" s="42">
        <f>IFERROR(TRIM(INDEX($A258:$Z258,MATCH(Lists!$J$3,$A$1:$Z$1,0))&amp;""),"")</f>
        <v/>
      </c>
      <c r="AH258" s="42">
        <f>IFERROR(TRIM(INDEX($A258:$Z258,MATCH(Lists!$J$4,$A$1:$Z$1,0))&amp;""),"")</f>
        <v/>
      </c>
      <c r="AI258" s="42">
        <f>IF(AND(AF258&lt;&gt;"",UPPER(TRIM(AB258))&lt;&gt;"Y"),1,0)</f>
        <v/>
      </c>
      <c r="AJ258" s="42">
        <f>IF(AI258=1,IFERROR(VALUE(IFERROR(TRIM(INDEX($A258:$Z258,MATCH(Lists!$J$5,$A$1:$Z$1,0))&amp;""),"")),0),0)</f>
        <v/>
      </c>
      <c r="AK258" s="42">
        <f>IFERROR(TRIM(INDEX($A258:$Z258,MATCH(Lists!$J$8,$A$1:$Z$1,0))&amp;""),"")</f>
        <v/>
      </c>
      <c r="AL258" s="42">
        <f>IF(AI258=0,0,IF(AK258="",1,IF(IFERROR(INDEX(Lists!$B$2:$B$9,MATCH(AK258,Lists!$A$2:$A$9,0)),"N")="Y",1,0)))</f>
        <v/>
      </c>
      <c r="AM258" s="42">
        <f>AL258*AJ258</f>
        <v/>
      </c>
      <c r="AN258" s="42">
        <f>IF(AI258=0,0,IF(IFERROR(INDEX(Lists!$C$2:$C$9,MATCH(AK258,Lists!$A$2:$A$9,0)),"N")="Y",1,0))</f>
        <v/>
      </c>
      <c r="AO258" s="42">
        <f>AN258*AJ258</f>
        <v/>
      </c>
      <c r="AP258" s="42">
        <f>IFERROR(VALUE(IFERROR(TRIM(INDEX($A258:$Z258,MATCH(Lists!$J$9,$A$1:$Z$1,0))&amp;""),"")),0)</f>
        <v/>
      </c>
      <c r="AQ258" s="42">
        <f>IFERROR(VALUE(IFERROR(TRIM(INDEX($A258:$Z258,MATCH(Lists!$J$11,$A$1:$Z$1,0))&amp;""),"")),0)</f>
        <v/>
      </c>
      <c r="AR258" s="42">
        <f>IF(IFERROR(INDEX(Lists!$C$2:$C$9,MATCH(AK258,Lists!$A$2:$A$9,0)),"N")="Y",AP258-AQ258,0)</f>
        <v/>
      </c>
      <c r="AS258" s="42">
        <f>UPPER(IFERROR(TRIM(INDEX($A258:$Z258,MATCH(Lists!$J$10,$A$1:$Z$1,0))&amp;""),""))</f>
        <v/>
      </c>
      <c r="AT258" s="42">
        <f>IF(LEN(AS258)&gt;0,ROW(),"")</f>
        <v/>
      </c>
      <c r="AU258" s="42">
        <f>IFERROR(TRIM(INDEX($A258:$Z258,MATCH(Lists!$J$6,$A$1:$Z$1,0))&amp;""),"")</f>
        <v/>
      </c>
      <c r="AV258" s="42">
        <f>IFERROR(TRIM(INDEX($A258:$Z258,MATCH(Lists!$J$7,$A$1:$Z$1,0))&amp;""),"")</f>
        <v/>
      </c>
      <c r="AW258" s="42">
        <f>IF(AND(AL258=1,UPPER(TRIM(AC258))="Y"),1,0)</f>
        <v/>
      </c>
      <c r="AX258" s="42">
        <f>IF(AL258=1,AF258,"")</f>
        <v/>
      </c>
      <c r="AY258" s="42">
        <f>IF(AX258="","",SUMPRODUCT(($AX$2:$AX$501&lt;&gt;"")*($AX$2:$AX$501&lt;AX258))+SUMPRODUCT(($AX$2:AX258=AX258)*1))</f>
        <v/>
      </c>
    </row>
    <row r="259">
      <c r="AA259" s="41" t="n"/>
      <c r="AB259" s="21" t="n"/>
      <c r="AC259" s="21" t="n"/>
      <c r="AD259" s="21" t="n"/>
      <c r="AE259" s="41" t="n"/>
      <c r="AF259" s="42">
        <f>IFERROR(TRIM(INDEX($A259:$Z259,MATCH(Lists!$J$2,$A$1:$Z$1,0))&amp;""),"")</f>
        <v/>
      </c>
      <c r="AG259" s="42">
        <f>IFERROR(TRIM(INDEX($A259:$Z259,MATCH(Lists!$J$3,$A$1:$Z$1,0))&amp;""),"")</f>
        <v/>
      </c>
      <c r="AH259" s="42">
        <f>IFERROR(TRIM(INDEX($A259:$Z259,MATCH(Lists!$J$4,$A$1:$Z$1,0))&amp;""),"")</f>
        <v/>
      </c>
      <c r="AI259" s="42">
        <f>IF(AND(AF259&lt;&gt;"",UPPER(TRIM(AB259))&lt;&gt;"Y"),1,0)</f>
        <v/>
      </c>
      <c r="AJ259" s="42">
        <f>IF(AI259=1,IFERROR(VALUE(IFERROR(TRIM(INDEX($A259:$Z259,MATCH(Lists!$J$5,$A$1:$Z$1,0))&amp;""),"")),0),0)</f>
        <v/>
      </c>
      <c r="AK259" s="42">
        <f>IFERROR(TRIM(INDEX($A259:$Z259,MATCH(Lists!$J$8,$A$1:$Z$1,0))&amp;""),"")</f>
        <v/>
      </c>
      <c r="AL259" s="42">
        <f>IF(AI259=0,0,IF(AK259="",1,IF(IFERROR(INDEX(Lists!$B$2:$B$9,MATCH(AK259,Lists!$A$2:$A$9,0)),"N")="Y",1,0)))</f>
        <v/>
      </c>
      <c r="AM259" s="42">
        <f>AL259*AJ259</f>
        <v/>
      </c>
      <c r="AN259" s="42">
        <f>IF(AI259=0,0,IF(IFERROR(INDEX(Lists!$C$2:$C$9,MATCH(AK259,Lists!$A$2:$A$9,0)),"N")="Y",1,0))</f>
        <v/>
      </c>
      <c r="AO259" s="42">
        <f>AN259*AJ259</f>
        <v/>
      </c>
      <c r="AP259" s="42">
        <f>IFERROR(VALUE(IFERROR(TRIM(INDEX($A259:$Z259,MATCH(Lists!$J$9,$A$1:$Z$1,0))&amp;""),"")),0)</f>
        <v/>
      </c>
      <c r="AQ259" s="42">
        <f>IFERROR(VALUE(IFERROR(TRIM(INDEX($A259:$Z259,MATCH(Lists!$J$11,$A$1:$Z$1,0))&amp;""),"")),0)</f>
        <v/>
      </c>
      <c r="AR259" s="42">
        <f>IF(IFERROR(INDEX(Lists!$C$2:$C$9,MATCH(AK259,Lists!$A$2:$A$9,0)),"N")="Y",AP259-AQ259,0)</f>
        <v/>
      </c>
      <c r="AS259" s="42">
        <f>UPPER(IFERROR(TRIM(INDEX($A259:$Z259,MATCH(Lists!$J$10,$A$1:$Z$1,0))&amp;""),""))</f>
        <v/>
      </c>
      <c r="AT259" s="42">
        <f>IF(LEN(AS259)&gt;0,ROW(),"")</f>
        <v/>
      </c>
      <c r="AU259" s="42">
        <f>IFERROR(TRIM(INDEX($A259:$Z259,MATCH(Lists!$J$6,$A$1:$Z$1,0))&amp;""),"")</f>
        <v/>
      </c>
      <c r="AV259" s="42">
        <f>IFERROR(TRIM(INDEX($A259:$Z259,MATCH(Lists!$J$7,$A$1:$Z$1,0))&amp;""),"")</f>
        <v/>
      </c>
      <c r="AW259" s="42">
        <f>IF(AND(AL259=1,UPPER(TRIM(AC259))="Y"),1,0)</f>
        <v/>
      </c>
      <c r="AX259" s="42">
        <f>IF(AL259=1,AF259,"")</f>
        <v/>
      </c>
      <c r="AY259" s="42">
        <f>IF(AX259="","",SUMPRODUCT(($AX$2:$AX$501&lt;&gt;"")*($AX$2:$AX$501&lt;AX259))+SUMPRODUCT(($AX$2:AX259=AX259)*1))</f>
        <v/>
      </c>
    </row>
    <row r="260">
      <c r="AA260" s="41" t="n"/>
      <c r="AB260" s="21" t="n"/>
      <c r="AC260" s="21" t="n"/>
      <c r="AD260" s="21" t="n"/>
      <c r="AE260" s="41" t="n"/>
      <c r="AF260" s="42">
        <f>IFERROR(TRIM(INDEX($A260:$Z260,MATCH(Lists!$J$2,$A$1:$Z$1,0))&amp;""),"")</f>
        <v/>
      </c>
      <c r="AG260" s="42">
        <f>IFERROR(TRIM(INDEX($A260:$Z260,MATCH(Lists!$J$3,$A$1:$Z$1,0))&amp;""),"")</f>
        <v/>
      </c>
      <c r="AH260" s="42">
        <f>IFERROR(TRIM(INDEX($A260:$Z260,MATCH(Lists!$J$4,$A$1:$Z$1,0))&amp;""),"")</f>
        <v/>
      </c>
      <c r="AI260" s="42">
        <f>IF(AND(AF260&lt;&gt;"",UPPER(TRIM(AB260))&lt;&gt;"Y"),1,0)</f>
        <v/>
      </c>
      <c r="AJ260" s="42">
        <f>IF(AI260=1,IFERROR(VALUE(IFERROR(TRIM(INDEX($A260:$Z260,MATCH(Lists!$J$5,$A$1:$Z$1,0))&amp;""),"")),0),0)</f>
        <v/>
      </c>
      <c r="AK260" s="42">
        <f>IFERROR(TRIM(INDEX($A260:$Z260,MATCH(Lists!$J$8,$A$1:$Z$1,0))&amp;""),"")</f>
        <v/>
      </c>
      <c r="AL260" s="42">
        <f>IF(AI260=0,0,IF(AK260="",1,IF(IFERROR(INDEX(Lists!$B$2:$B$9,MATCH(AK260,Lists!$A$2:$A$9,0)),"N")="Y",1,0)))</f>
        <v/>
      </c>
      <c r="AM260" s="42">
        <f>AL260*AJ260</f>
        <v/>
      </c>
      <c r="AN260" s="42">
        <f>IF(AI260=0,0,IF(IFERROR(INDEX(Lists!$C$2:$C$9,MATCH(AK260,Lists!$A$2:$A$9,0)),"N")="Y",1,0))</f>
        <v/>
      </c>
      <c r="AO260" s="42">
        <f>AN260*AJ260</f>
        <v/>
      </c>
      <c r="AP260" s="42">
        <f>IFERROR(VALUE(IFERROR(TRIM(INDEX($A260:$Z260,MATCH(Lists!$J$9,$A$1:$Z$1,0))&amp;""),"")),0)</f>
        <v/>
      </c>
      <c r="AQ260" s="42">
        <f>IFERROR(VALUE(IFERROR(TRIM(INDEX($A260:$Z260,MATCH(Lists!$J$11,$A$1:$Z$1,0))&amp;""),"")),0)</f>
        <v/>
      </c>
      <c r="AR260" s="42">
        <f>IF(IFERROR(INDEX(Lists!$C$2:$C$9,MATCH(AK260,Lists!$A$2:$A$9,0)),"N")="Y",AP260-AQ260,0)</f>
        <v/>
      </c>
      <c r="AS260" s="42">
        <f>UPPER(IFERROR(TRIM(INDEX($A260:$Z260,MATCH(Lists!$J$10,$A$1:$Z$1,0))&amp;""),""))</f>
        <v/>
      </c>
      <c r="AT260" s="42">
        <f>IF(LEN(AS260)&gt;0,ROW(),"")</f>
        <v/>
      </c>
      <c r="AU260" s="42">
        <f>IFERROR(TRIM(INDEX($A260:$Z260,MATCH(Lists!$J$6,$A$1:$Z$1,0))&amp;""),"")</f>
        <v/>
      </c>
      <c r="AV260" s="42">
        <f>IFERROR(TRIM(INDEX($A260:$Z260,MATCH(Lists!$J$7,$A$1:$Z$1,0))&amp;""),"")</f>
        <v/>
      </c>
      <c r="AW260" s="42">
        <f>IF(AND(AL260=1,UPPER(TRIM(AC260))="Y"),1,0)</f>
        <v/>
      </c>
      <c r="AX260" s="42">
        <f>IF(AL260=1,AF260,"")</f>
        <v/>
      </c>
      <c r="AY260" s="42">
        <f>IF(AX260="","",SUMPRODUCT(($AX$2:$AX$501&lt;&gt;"")*($AX$2:$AX$501&lt;AX260))+SUMPRODUCT(($AX$2:AX260=AX260)*1))</f>
        <v/>
      </c>
    </row>
    <row r="261">
      <c r="AA261" s="41" t="n"/>
      <c r="AB261" s="21" t="n"/>
      <c r="AC261" s="21" t="n"/>
      <c r="AD261" s="21" t="n"/>
      <c r="AE261" s="41" t="n"/>
      <c r="AF261" s="42">
        <f>IFERROR(TRIM(INDEX($A261:$Z261,MATCH(Lists!$J$2,$A$1:$Z$1,0))&amp;""),"")</f>
        <v/>
      </c>
      <c r="AG261" s="42">
        <f>IFERROR(TRIM(INDEX($A261:$Z261,MATCH(Lists!$J$3,$A$1:$Z$1,0))&amp;""),"")</f>
        <v/>
      </c>
      <c r="AH261" s="42">
        <f>IFERROR(TRIM(INDEX($A261:$Z261,MATCH(Lists!$J$4,$A$1:$Z$1,0))&amp;""),"")</f>
        <v/>
      </c>
      <c r="AI261" s="42">
        <f>IF(AND(AF261&lt;&gt;"",UPPER(TRIM(AB261))&lt;&gt;"Y"),1,0)</f>
        <v/>
      </c>
      <c r="AJ261" s="42">
        <f>IF(AI261=1,IFERROR(VALUE(IFERROR(TRIM(INDEX($A261:$Z261,MATCH(Lists!$J$5,$A$1:$Z$1,0))&amp;""),"")),0),0)</f>
        <v/>
      </c>
      <c r="AK261" s="42">
        <f>IFERROR(TRIM(INDEX($A261:$Z261,MATCH(Lists!$J$8,$A$1:$Z$1,0))&amp;""),"")</f>
        <v/>
      </c>
      <c r="AL261" s="42">
        <f>IF(AI261=0,0,IF(AK261="",1,IF(IFERROR(INDEX(Lists!$B$2:$B$9,MATCH(AK261,Lists!$A$2:$A$9,0)),"N")="Y",1,0)))</f>
        <v/>
      </c>
      <c r="AM261" s="42">
        <f>AL261*AJ261</f>
        <v/>
      </c>
      <c r="AN261" s="42">
        <f>IF(AI261=0,0,IF(IFERROR(INDEX(Lists!$C$2:$C$9,MATCH(AK261,Lists!$A$2:$A$9,0)),"N")="Y",1,0))</f>
        <v/>
      </c>
      <c r="AO261" s="42">
        <f>AN261*AJ261</f>
        <v/>
      </c>
      <c r="AP261" s="42">
        <f>IFERROR(VALUE(IFERROR(TRIM(INDEX($A261:$Z261,MATCH(Lists!$J$9,$A$1:$Z$1,0))&amp;""),"")),0)</f>
        <v/>
      </c>
      <c r="AQ261" s="42">
        <f>IFERROR(VALUE(IFERROR(TRIM(INDEX($A261:$Z261,MATCH(Lists!$J$11,$A$1:$Z$1,0))&amp;""),"")),0)</f>
        <v/>
      </c>
      <c r="AR261" s="42">
        <f>IF(IFERROR(INDEX(Lists!$C$2:$C$9,MATCH(AK261,Lists!$A$2:$A$9,0)),"N")="Y",AP261-AQ261,0)</f>
        <v/>
      </c>
      <c r="AS261" s="42">
        <f>UPPER(IFERROR(TRIM(INDEX($A261:$Z261,MATCH(Lists!$J$10,$A$1:$Z$1,0))&amp;""),""))</f>
        <v/>
      </c>
      <c r="AT261" s="42">
        <f>IF(LEN(AS261)&gt;0,ROW(),"")</f>
        <v/>
      </c>
      <c r="AU261" s="42">
        <f>IFERROR(TRIM(INDEX($A261:$Z261,MATCH(Lists!$J$6,$A$1:$Z$1,0))&amp;""),"")</f>
        <v/>
      </c>
      <c r="AV261" s="42">
        <f>IFERROR(TRIM(INDEX($A261:$Z261,MATCH(Lists!$J$7,$A$1:$Z$1,0))&amp;""),"")</f>
        <v/>
      </c>
      <c r="AW261" s="42">
        <f>IF(AND(AL261=1,UPPER(TRIM(AC261))="Y"),1,0)</f>
        <v/>
      </c>
      <c r="AX261" s="42">
        <f>IF(AL261=1,AF261,"")</f>
        <v/>
      </c>
      <c r="AY261" s="42">
        <f>IF(AX261="","",SUMPRODUCT(($AX$2:$AX$501&lt;&gt;"")*($AX$2:$AX$501&lt;AX261))+SUMPRODUCT(($AX$2:AX261=AX261)*1))</f>
        <v/>
      </c>
    </row>
    <row r="262">
      <c r="AA262" s="41" t="n"/>
      <c r="AB262" s="21" t="n"/>
      <c r="AC262" s="21" t="n"/>
      <c r="AD262" s="21" t="n"/>
      <c r="AE262" s="41" t="n"/>
      <c r="AF262" s="42">
        <f>IFERROR(TRIM(INDEX($A262:$Z262,MATCH(Lists!$J$2,$A$1:$Z$1,0))&amp;""),"")</f>
        <v/>
      </c>
      <c r="AG262" s="42">
        <f>IFERROR(TRIM(INDEX($A262:$Z262,MATCH(Lists!$J$3,$A$1:$Z$1,0))&amp;""),"")</f>
        <v/>
      </c>
      <c r="AH262" s="42">
        <f>IFERROR(TRIM(INDEX($A262:$Z262,MATCH(Lists!$J$4,$A$1:$Z$1,0))&amp;""),"")</f>
        <v/>
      </c>
      <c r="AI262" s="42">
        <f>IF(AND(AF262&lt;&gt;"",UPPER(TRIM(AB262))&lt;&gt;"Y"),1,0)</f>
        <v/>
      </c>
      <c r="AJ262" s="42">
        <f>IF(AI262=1,IFERROR(VALUE(IFERROR(TRIM(INDEX($A262:$Z262,MATCH(Lists!$J$5,$A$1:$Z$1,0))&amp;""),"")),0),0)</f>
        <v/>
      </c>
      <c r="AK262" s="42">
        <f>IFERROR(TRIM(INDEX($A262:$Z262,MATCH(Lists!$J$8,$A$1:$Z$1,0))&amp;""),"")</f>
        <v/>
      </c>
      <c r="AL262" s="42">
        <f>IF(AI262=0,0,IF(AK262="",1,IF(IFERROR(INDEX(Lists!$B$2:$B$9,MATCH(AK262,Lists!$A$2:$A$9,0)),"N")="Y",1,0)))</f>
        <v/>
      </c>
      <c r="AM262" s="42">
        <f>AL262*AJ262</f>
        <v/>
      </c>
      <c r="AN262" s="42">
        <f>IF(AI262=0,0,IF(IFERROR(INDEX(Lists!$C$2:$C$9,MATCH(AK262,Lists!$A$2:$A$9,0)),"N")="Y",1,0))</f>
        <v/>
      </c>
      <c r="AO262" s="42">
        <f>AN262*AJ262</f>
        <v/>
      </c>
      <c r="AP262" s="42">
        <f>IFERROR(VALUE(IFERROR(TRIM(INDEX($A262:$Z262,MATCH(Lists!$J$9,$A$1:$Z$1,0))&amp;""),"")),0)</f>
        <v/>
      </c>
      <c r="AQ262" s="42">
        <f>IFERROR(VALUE(IFERROR(TRIM(INDEX($A262:$Z262,MATCH(Lists!$J$11,$A$1:$Z$1,0))&amp;""),"")),0)</f>
        <v/>
      </c>
      <c r="AR262" s="42">
        <f>IF(IFERROR(INDEX(Lists!$C$2:$C$9,MATCH(AK262,Lists!$A$2:$A$9,0)),"N")="Y",AP262-AQ262,0)</f>
        <v/>
      </c>
      <c r="AS262" s="42">
        <f>UPPER(IFERROR(TRIM(INDEX($A262:$Z262,MATCH(Lists!$J$10,$A$1:$Z$1,0))&amp;""),""))</f>
        <v/>
      </c>
      <c r="AT262" s="42">
        <f>IF(LEN(AS262)&gt;0,ROW(),"")</f>
        <v/>
      </c>
      <c r="AU262" s="42">
        <f>IFERROR(TRIM(INDEX($A262:$Z262,MATCH(Lists!$J$6,$A$1:$Z$1,0))&amp;""),"")</f>
        <v/>
      </c>
      <c r="AV262" s="42">
        <f>IFERROR(TRIM(INDEX($A262:$Z262,MATCH(Lists!$J$7,$A$1:$Z$1,0))&amp;""),"")</f>
        <v/>
      </c>
      <c r="AW262" s="42">
        <f>IF(AND(AL262=1,UPPER(TRIM(AC262))="Y"),1,0)</f>
        <v/>
      </c>
      <c r="AX262" s="42">
        <f>IF(AL262=1,AF262,"")</f>
        <v/>
      </c>
      <c r="AY262" s="42">
        <f>IF(AX262="","",SUMPRODUCT(($AX$2:$AX$501&lt;&gt;"")*($AX$2:$AX$501&lt;AX262))+SUMPRODUCT(($AX$2:AX262=AX262)*1))</f>
        <v/>
      </c>
    </row>
    <row r="263">
      <c r="AA263" s="41" t="n"/>
      <c r="AB263" s="21" t="n"/>
      <c r="AC263" s="21" t="n"/>
      <c r="AD263" s="21" t="n"/>
      <c r="AE263" s="41" t="n"/>
      <c r="AF263" s="42">
        <f>IFERROR(TRIM(INDEX($A263:$Z263,MATCH(Lists!$J$2,$A$1:$Z$1,0))&amp;""),"")</f>
        <v/>
      </c>
      <c r="AG263" s="42">
        <f>IFERROR(TRIM(INDEX($A263:$Z263,MATCH(Lists!$J$3,$A$1:$Z$1,0))&amp;""),"")</f>
        <v/>
      </c>
      <c r="AH263" s="42">
        <f>IFERROR(TRIM(INDEX($A263:$Z263,MATCH(Lists!$J$4,$A$1:$Z$1,0))&amp;""),"")</f>
        <v/>
      </c>
      <c r="AI263" s="42">
        <f>IF(AND(AF263&lt;&gt;"",UPPER(TRIM(AB263))&lt;&gt;"Y"),1,0)</f>
        <v/>
      </c>
      <c r="AJ263" s="42">
        <f>IF(AI263=1,IFERROR(VALUE(IFERROR(TRIM(INDEX($A263:$Z263,MATCH(Lists!$J$5,$A$1:$Z$1,0))&amp;""),"")),0),0)</f>
        <v/>
      </c>
      <c r="AK263" s="42">
        <f>IFERROR(TRIM(INDEX($A263:$Z263,MATCH(Lists!$J$8,$A$1:$Z$1,0))&amp;""),"")</f>
        <v/>
      </c>
      <c r="AL263" s="42">
        <f>IF(AI263=0,0,IF(AK263="",1,IF(IFERROR(INDEX(Lists!$B$2:$B$9,MATCH(AK263,Lists!$A$2:$A$9,0)),"N")="Y",1,0)))</f>
        <v/>
      </c>
      <c r="AM263" s="42">
        <f>AL263*AJ263</f>
        <v/>
      </c>
      <c r="AN263" s="42">
        <f>IF(AI263=0,0,IF(IFERROR(INDEX(Lists!$C$2:$C$9,MATCH(AK263,Lists!$A$2:$A$9,0)),"N")="Y",1,0))</f>
        <v/>
      </c>
      <c r="AO263" s="42">
        <f>AN263*AJ263</f>
        <v/>
      </c>
      <c r="AP263" s="42">
        <f>IFERROR(VALUE(IFERROR(TRIM(INDEX($A263:$Z263,MATCH(Lists!$J$9,$A$1:$Z$1,0))&amp;""),"")),0)</f>
        <v/>
      </c>
      <c r="AQ263" s="42">
        <f>IFERROR(VALUE(IFERROR(TRIM(INDEX($A263:$Z263,MATCH(Lists!$J$11,$A$1:$Z$1,0))&amp;""),"")),0)</f>
        <v/>
      </c>
      <c r="AR263" s="42">
        <f>IF(IFERROR(INDEX(Lists!$C$2:$C$9,MATCH(AK263,Lists!$A$2:$A$9,0)),"N")="Y",AP263-AQ263,0)</f>
        <v/>
      </c>
      <c r="AS263" s="42">
        <f>UPPER(IFERROR(TRIM(INDEX($A263:$Z263,MATCH(Lists!$J$10,$A$1:$Z$1,0))&amp;""),""))</f>
        <v/>
      </c>
      <c r="AT263" s="42">
        <f>IF(LEN(AS263)&gt;0,ROW(),"")</f>
        <v/>
      </c>
      <c r="AU263" s="42">
        <f>IFERROR(TRIM(INDEX($A263:$Z263,MATCH(Lists!$J$6,$A$1:$Z$1,0))&amp;""),"")</f>
        <v/>
      </c>
      <c r="AV263" s="42">
        <f>IFERROR(TRIM(INDEX($A263:$Z263,MATCH(Lists!$J$7,$A$1:$Z$1,0))&amp;""),"")</f>
        <v/>
      </c>
      <c r="AW263" s="42">
        <f>IF(AND(AL263=1,UPPER(TRIM(AC263))="Y"),1,0)</f>
        <v/>
      </c>
      <c r="AX263" s="42">
        <f>IF(AL263=1,AF263,"")</f>
        <v/>
      </c>
      <c r="AY263" s="42">
        <f>IF(AX263="","",SUMPRODUCT(($AX$2:$AX$501&lt;&gt;"")*($AX$2:$AX$501&lt;AX263))+SUMPRODUCT(($AX$2:AX263=AX263)*1))</f>
        <v/>
      </c>
    </row>
    <row r="264">
      <c r="AA264" s="41" t="n"/>
      <c r="AB264" s="21" t="n"/>
      <c r="AC264" s="21" t="n"/>
      <c r="AD264" s="21" t="n"/>
      <c r="AE264" s="41" t="n"/>
      <c r="AF264" s="42">
        <f>IFERROR(TRIM(INDEX($A264:$Z264,MATCH(Lists!$J$2,$A$1:$Z$1,0))&amp;""),"")</f>
        <v/>
      </c>
      <c r="AG264" s="42">
        <f>IFERROR(TRIM(INDEX($A264:$Z264,MATCH(Lists!$J$3,$A$1:$Z$1,0))&amp;""),"")</f>
        <v/>
      </c>
      <c r="AH264" s="42">
        <f>IFERROR(TRIM(INDEX($A264:$Z264,MATCH(Lists!$J$4,$A$1:$Z$1,0))&amp;""),"")</f>
        <v/>
      </c>
      <c r="AI264" s="42">
        <f>IF(AND(AF264&lt;&gt;"",UPPER(TRIM(AB264))&lt;&gt;"Y"),1,0)</f>
        <v/>
      </c>
      <c r="AJ264" s="42">
        <f>IF(AI264=1,IFERROR(VALUE(IFERROR(TRIM(INDEX($A264:$Z264,MATCH(Lists!$J$5,$A$1:$Z$1,0))&amp;""),"")),0),0)</f>
        <v/>
      </c>
      <c r="AK264" s="42">
        <f>IFERROR(TRIM(INDEX($A264:$Z264,MATCH(Lists!$J$8,$A$1:$Z$1,0))&amp;""),"")</f>
        <v/>
      </c>
      <c r="AL264" s="42">
        <f>IF(AI264=0,0,IF(AK264="",1,IF(IFERROR(INDEX(Lists!$B$2:$B$9,MATCH(AK264,Lists!$A$2:$A$9,0)),"N")="Y",1,0)))</f>
        <v/>
      </c>
      <c r="AM264" s="42">
        <f>AL264*AJ264</f>
        <v/>
      </c>
      <c r="AN264" s="42">
        <f>IF(AI264=0,0,IF(IFERROR(INDEX(Lists!$C$2:$C$9,MATCH(AK264,Lists!$A$2:$A$9,0)),"N")="Y",1,0))</f>
        <v/>
      </c>
      <c r="AO264" s="42">
        <f>AN264*AJ264</f>
        <v/>
      </c>
      <c r="AP264" s="42">
        <f>IFERROR(VALUE(IFERROR(TRIM(INDEX($A264:$Z264,MATCH(Lists!$J$9,$A$1:$Z$1,0))&amp;""),"")),0)</f>
        <v/>
      </c>
      <c r="AQ264" s="42">
        <f>IFERROR(VALUE(IFERROR(TRIM(INDEX($A264:$Z264,MATCH(Lists!$J$11,$A$1:$Z$1,0))&amp;""),"")),0)</f>
        <v/>
      </c>
      <c r="AR264" s="42">
        <f>IF(IFERROR(INDEX(Lists!$C$2:$C$9,MATCH(AK264,Lists!$A$2:$A$9,0)),"N")="Y",AP264-AQ264,0)</f>
        <v/>
      </c>
      <c r="AS264" s="42">
        <f>UPPER(IFERROR(TRIM(INDEX($A264:$Z264,MATCH(Lists!$J$10,$A$1:$Z$1,0))&amp;""),""))</f>
        <v/>
      </c>
      <c r="AT264" s="42">
        <f>IF(LEN(AS264)&gt;0,ROW(),"")</f>
        <v/>
      </c>
      <c r="AU264" s="42">
        <f>IFERROR(TRIM(INDEX($A264:$Z264,MATCH(Lists!$J$6,$A$1:$Z$1,0))&amp;""),"")</f>
        <v/>
      </c>
      <c r="AV264" s="42">
        <f>IFERROR(TRIM(INDEX($A264:$Z264,MATCH(Lists!$J$7,$A$1:$Z$1,0))&amp;""),"")</f>
        <v/>
      </c>
      <c r="AW264" s="42">
        <f>IF(AND(AL264=1,UPPER(TRIM(AC264))="Y"),1,0)</f>
        <v/>
      </c>
      <c r="AX264" s="42">
        <f>IF(AL264=1,AF264,"")</f>
        <v/>
      </c>
      <c r="AY264" s="42">
        <f>IF(AX264="","",SUMPRODUCT(($AX$2:$AX$501&lt;&gt;"")*($AX$2:$AX$501&lt;AX264))+SUMPRODUCT(($AX$2:AX264=AX264)*1))</f>
        <v/>
      </c>
    </row>
    <row r="265">
      <c r="AA265" s="41" t="n"/>
      <c r="AB265" s="21" t="n"/>
      <c r="AC265" s="21" t="n"/>
      <c r="AD265" s="21" t="n"/>
      <c r="AE265" s="41" t="n"/>
      <c r="AF265" s="42">
        <f>IFERROR(TRIM(INDEX($A265:$Z265,MATCH(Lists!$J$2,$A$1:$Z$1,0))&amp;""),"")</f>
        <v/>
      </c>
      <c r="AG265" s="42">
        <f>IFERROR(TRIM(INDEX($A265:$Z265,MATCH(Lists!$J$3,$A$1:$Z$1,0))&amp;""),"")</f>
        <v/>
      </c>
      <c r="AH265" s="42">
        <f>IFERROR(TRIM(INDEX($A265:$Z265,MATCH(Lists!$J$4,$A$1:$Z$1,0))&amp;""),"")</f>
        <v/>
      </c>
      <c r="AI265" s="42">
        <f>IF(AND(AF265&lt;&gt;"",UPPER(TRIM(AB265))&lt;&gt;"Y"),1,0)</f>
        <v/>
      </c>
      <c r="AJ265" s="42">
        <f>IF(AI265=1,IFERROR(VALUE(IFERROR(TRIM(INDEX($A265:$Z265,MATCH(Lists!$J$5,$A$1:$Z$1,0))&amp;""),"")),0),0)</f>
        <v/>
      </c>
      <c r="AK265" s="42">
        <f>IFERROR(TRIM(INDEX($A265:$Z265,MATCH(Lists!$J$8,$A$1:$Z$1,0))&amp;""),"")</f>
        <v/>
      </c>
      <c r="AL265" s="42">
        <f>IF(AI265=0,0,IF(AK265="",1,IF(IFERROR(INDEX(Lists!$B$2:$B$9,MATCH(AK265,Lists!$A$2:$A$9,0)),"N")="Y",1,0)))</f>
        <v/>
      </c>
      <c r="AM265" s="42">
        <f>AL265*AJ265</f>
        <v/>
      </c>
      <c r="AN265" s="42">
        <f>IF(AI265=0,0,IF(IFERROR(INDEX(Lists!$C$2:$C$9,MATCH(AK265,Lists!$A$2:$A$9,0)),"N")="Y",1,0))</f>
        <v/>
      </c>
      <c r="AO265" s="42">
        <f>AN265*AJ265</f>
        <v/>
      </c>
      <c r="AP265" s="42">
        <f>IFERROR(VALUE(IFERROR(TRIM(INDEX($A265:$Z265,MATCH(Lists!$J$9,$A$1:$Z$1,0))&amp;""),"")),0)</f>
        <v/>
      </c>
      <c r="AQ265" s="42">
        <f>IFERROR(VALUE(IFERROR(TRIM(INDEX($A265:$Z265,MATCH(Lists!$J$11,$A$1:$Z$1,0))&amp;""),"")),0)</f>
        <v/>
      </c>
      <c r="AR265" s="42">
        <f>IF(IFERROR(INDEX(Lists!$C$2:$C$9,MATCH(AK265,Lists!$A$2:$A$9,0)),"N")="Y",AP265-AQ265,0)</f>
        <v/>
      </c>
      <c r="AS265" s="42">
        <f>UPPER(IFERROR(TRIM(INDEX($A265:$Z265,MATCH(Lists!$J$10,$A$1:$Z$1,0))&amp;""),""))</f>
        <v/>
      </c>
      <c r="AT265" s="42">
        <f>IF(LEN(AS265)&gt;0,ROW(),"")</f>
        <v/>
      </c>
      <c r="AU265" s="42">
        <f>IFERROR(TRIM(INDEX($A265:$Z265,MATCH(Lists!$J$6,$A$1:$Z$1,0))&amp;""),"")</f>
        <v/>
      </c>
      <c r="AV265" s="42">
        <f>IFERROR(TRIM(INDEX($A265:$Z265,MATCH(Lists!$J$7,$A$1:$Z$1,0))&amp;""),"")</f>
        <v/>
      </c>
      <c r="AW265" s="42">
        <f>IF(AND(AL265=1,UPPER(TRIM(AC265))="Y"),1,0)</f>
        <v/>
      </c>
      <c r="AX265" s="42">
        <f>IF(AL265=1,AF265,"")</f>
        <v/>
      </c>
      <c r="AY265" s="42">
        <f>IF(AX265="","",SUMPRODUCT(($AX$2:$AX$501&lt;&gt;"")*($AX$2:$AX$501&lt;AX265))+SUMPRODUCT(($AX$2:AX265=AX265)*1))</f>
        <v/>
      </c>
    </row>
    <row r="266">
      <c r="AA266" s="41" t="n"/>
      <c r="AB266" s="21" t="n"/>
      <c r="AC266" s="21" t="n"/>
      <c r="AD266" s="21" t="n"/>
      <c r="AE266" s="41" t="n"/>
      <c r="AF266" s="42">
        <f>IFERROR(TRIM(INDEX($A266:$Z266,MATCH(Lists!$J$2,$A$1:$Z$1,0))&amp;""),"")</f>
        <v/>
      </c>
      <c r="AG266" s="42">
        <f>IFERROR(TRIM(INDEX($A266:$Z266,MATCH(Lists!$J$3,$A$1:$Z$1,0))&amp;""),"")</f>
        <v/>
      </c>
      <c r="AH266" s="42">
        <f>IFERROR(TRIM(INDEX($A266:$Z266,MATCH(Lists!$J$4,$A$1:$Z$1,0))&amp;""),"")</f>
        <v/>
      </c>
      <c r="AI266" s="42">
        <f>IF(AND(AF266&lt;&gt;"",UPPER(TRIM(AB266))&lt;&gt;"Y"),1,0)</f>
        <v/>
      </c>
      <c r="AJ266" s="42">
        <f>IF(AI266=1,IFERROR(VALUE(IFERROR(TRIM(INDEX($A266:$Z266,MATCH(Lists!$J$5,$A$1:$Z$1,0))&amp;""),"")),0),0)</f>
        <v/>
      </c>
      <c r="AK266" s="42">
        <f>IFERROR(TRIM(INDEX($A266:$Z266,MATCH(Lists!$J$8,$A$1:$Z$1,0))&amp;""),"")</f>
        <v/>
      </c>
      <c r="AL266" s="42">
        <f>IF(AI266=0,0,IF(AK266="",1,IF(IFERROR(INDEX(Lists!$B$2:$B$9,MATCH(AK266,Lists!$A$2:$A$9,0)),"N")="Y",1,0)))</f>
        <v/>
      </c>
      <c r="AM266" s="42">
        <f>AL266*AJ266</f>
        <v/>
      </c>
      <c r="AN266" s="42">
        <f>IF(AI266=0,0,IF(IFERROR(INDEX(Lists!$C$2:$C$9,MATCH(AK266,Lists!$A$2:$A$9,0)),"N")="Y",1,0))</f>
        <v/>
      </c>
      <c r="AO266" s="42">
        <f>AN266*AJ266</f>
        <v/>
      </c>
      <c r="AP266" s="42">
        <f>IFERROR(VALUE(IFERROR(TRIM(INDEX($A266:$Z266,MATCH(Lists!$J$9,$A$1:$Z$1,0))&amp;""),"")),0)</f>
        <v/>
      </c>
      <c r="AQ266" s="42">
        <f>IFERROR(VALUE(IFERROR(TRIM(INDEX($A266:$Z266,MATCH(Lists!$J$11,$A$1:$Z$1,0))&amp;""),"")),0)</f>
        <v/>
      </c>
      <c r="AR266" s="42">
        <f>IF(IFERROR(INDEX(Lists!$C$2:$C$9,MATCH(AK266,Lists!$A$2:$A$9,0)),"N")="Y",AP266-AQ266,0)</f>
        <v/>
      </c>
      <c r="AS266" s="42">
        <f>UPPER(IFERROR(TRIM(INDEX($A266:$Z266,MATCH(Lists!$J$10,$A$1:$Z$1,0))&amp;""),""))</f>
        <v/>
      </c>
      <c r="AT266" s="42">
        <f>IF(LEN(AS266)&gt;0,ROW(),"")</f>
        <v/>
      </c>
      <c r="AU266" s="42">
        <f>IFERROR(TRIM(INDEX($A266:$Z266,MATCH(Lists!$J$6,$A$1:$Z$1,0))&amp;""),"")</f>
        <v/>
      </c>
      <c r="AV266" s="42">
        <f>IFERROR(TRIM(INDEX($A266:$Z266,MATCH(Lists!$J$7,$A$1:$Z$1,0))&amp;""),"")</f>
        <v/>
      </c>
      <c r="AW266" s="42">
        <f>IF(AND(AL266=1,UPPER(TRIM(AC266))="Y"),1,0)</f>
        <v/>
      </c>
      <c r="AX266" s="42">
        <f>IF(AL266=1,AF266,"")</f>
        <v/>
      </c>
      <c r="AY266" s="42">
        <f>IF(AX266="","",SUMPRODUCT(($AX$2:$AX$501&lt;&gt;"")*($AX$2:$AX$501&lt;AX266))+SUMPRODUCT(($AX$2:AX266=AX266)*1))</f>
        <v/>
      </c>
    </row>
    <row r="267">
      <c r="AA267" s="41" t="n"/>
      <c r="AB267" s="21" t="n"/>
      <c r="AC267" s="21" t="n"/>
      <c r="AD267" s="21" t="n"/>
      <c r="AE267" s="41" t="n"/>
      <c r="AF267" s="42">
        <f>IFERROR(TRIM(INDEX($A267:$Z267,MATCH(Lists!$J$2,$A$1:$Z$1,0))&amp;""),"")</f>
        <v/>
      </c>
      <c r="AG267" s="42">
        <f>IFERROR(TRIM(INDEX($A267:$Z267,MATCH(Lists!$J$3,$A$1:$Z$1,0))&amp;""),"")</f>
        <v/>
      </c>
      <c r="AH267" s="42">
        <f>IFERROR(TRIM(INDEX($A267:$Z267,MATCH(Lists!$J$4,$A$1:$Z$1,0))&amp;""),"")</f>
        <v/>
      </c>
      <c r="AI267" s="42">
        <f>IF(AND(AF267&lt;&gt;"",UPPER(TRIM(AB267))&lt;&gt;"Y"),1,0)</f>
        <v/>
      </c>
      <c r="AJ267" s="42">
        <f>IF(AI267=1,IFERROR(VALUE(IFERROR(TRIM(INDEX($A267:$Z267,MATCH(Lists!$J$5,$A$1:$Z$1,0))&amp;""),"")),0),0)</f>
        <v/>
      </c>
      <c r="AK267" s="42">
        <f>IFERROR(TRIM(INDEX($A267:$Z267,MATCH(Lists!$J$8,$A$1:$Z$1,0))&amp;""),"")</f>
        <v/>
      </c>
      <c r="AL267" s="42">
        <f>IF(AI267=0,0,IF(AK267="",1,IF(IFERROR(INDEX(Lists!$B$2:$B$9,MATCH(AK267,Lists!$A$2:$A$9,0)),"N")="Y",1,0)))</f>
        <v/>
      </c>
      <c r="AM267" s="42">
        <f>AL267*AJ267</f>
        <v/>
      </c>
      <c r="AN267" s="42">
        <f>IF(AI267=0,0,IF(IFERROR(INDEX(Lists!$C$2:$C$9,MATCH(AK267,Lists!$A$2:$A$9,0)),"N")="Y",1,0))</f>
        <v/>
      </c>
      <c r="AO267" s="42">
        <f>AN267*AJ267</f>
        <v/>
      </c>
      <c r="AP267" s="42">
        <f>IFERROR(VALUE(IFERROR(TRIM(INDEX($A267:$Z267,MATCH(Lists!$J$9,$A$1:$Z$1,0))&amp;""),"")),0)</f>
        <v/>
      </c>
      <c r="AQ267" s="42">
        <f>IFERROR(VALUE(IFERROR(TRIM(INDEX($A267:$Z267,MATCH(Lists!$J$11,$A$1:$Z$1,0))&amp;""),"")),0)</f>
        <v/>
      </c>
      <c r="AR267" s="42">
        <f>IF(IFERROR(INDEX(Lists!$C$2:$C$9,MATCH(AK267,Lists!$A$2:$A$9,0)),"N")="Y",AP267-AQ267,0)</f>
        <v/>
      </c>
      <c r="AS267" s="42">
        <f>UPPER(IFERROR(TRIM(INDEX($A267:$Z267,MATCH(Lists!$J$10,$A$1:$Z$1,0))&amp;""),""))</f>
        <v/>
      </c>
      <c r="AT267" s="42">
        <f>IF(LEN(AS267)&gt;0,ROW(),"")</f>
        <v/>
      </c>
      <c r="AU267" s="42">
        <f>IFERROR(TRIM(INDEX($A267:$Z267,MATCH(Lists!$J$6,$A$1:$Z$1,0))&amp;""),"")</f>
        <v/>
      </c>
      <c r="AV267" s="42">
        <f>IFERROR(TRIM(INDEX($A267:$Z267,MATCH(Lists!$J$7,$A$1:$Z$1,0))&amp;""),"")</f>
        <v/>
      </c>
      <c r="AW267" s="42">
        <f>IF(AND(AL267=1,UPPER(TRIM(AC267))="Y"),1,0)</f>
        <v/>
      </c>
      <c r="AX267" s="42">
        <f>IF(AL267=1,AF267,"")</f>
        <v/>
      </c>
      <c r="AY267" s="42">
        <f>IF(AX267="","",SUMPRODUCT(($AX$2:$AX$501&lt;&gt;"")*($AX$2:$AX$501&lt;AX267))+SUMPRODUCT(($AX$2:AX267=AX267)*1))</f>
        <v/>
      </c>
    </row>
    <row r="268">
      <c r="AA268" s="41" t="n"/>
      <c r="AB268" s="21" t="n"/>
      <c r="AC268" s="21" t="n"/>
      <c r="AD268" s="21" t="n"/>
      <c r="AE268" s="41" t="n"/>
      <c r="AF268" s="42">
        <f>IFERROR(TRIM(INDEX($A268:$Z268,MATCH(Lists!$J$2,$A$1:$Z$1,0))&amp;""),"")</f>
        <v/>
      </c>
      <c r="AG268" s="42">
        <f>IFERROR(TRIM(INDEX($A268:$Z268,MATCH(Lists!$J$3,$A$1:$Z$1,0))&amp;""),"")</f>
        <v/>
      </c>
      <c r="AH268" s="42">
        <f>IFERROR(TRIM(INDEX($A268:$Z268,MATCH(Lists!$J$4,$A$1:$Z$1,0))&amp;""),"")</f>
        <v/>
      </c>
      <c r="AI268" s="42">
        <f>IF(AND(AF268&lt;&gt;"",UPPER(TRIM(AB268))&lt;&gt;"Y"),1,0)</f>
        <v/>
      </c>
      <c r="AJ268" s="42">
        <f>IF(AI268=1,IFERROR(VALUE(IFERROR(TRIM(INDEX($A268:$Z268,MATCH(Lists!$J$5,$A$1:$Z$1,0))&amp;""),"")),0),0)</f>
        <v/>
      </c>
      <c r="AK268" s="42">
        <f>IFERROR(TRIM(INDEX($A268:$Z268,MATCH(Lists!$J$8,$A$1:$Z$1,0))&amp;""),"")</f>
        <v/>
      </c>
      <c r="AL268" s="42">
        <f>IF(AI268=0,0,IF(AK268="",1,IF(IFERROR(INDEX(Lists!$B$2:$B$9,MATCH(AK268,Lists!$A$2:$A$9,0)),"N")="Y",1,0)))</f>
        <v/>
      </c>
      <c r="AM268" s="42">
        <f>AL268*AJ268</f>
        <v/>
      </c>
      <c r="AN268" s="42">
        <f>IF(AI268=0,0,IF(IFERROR(INDEX(Lists!$C$2:$C$9,MATCH(AK268,Lists!$A$2:$A$9,0)),"N")="Y",1,0))</f>
        <v/>
      </c>
      <c r="AO268" s="42">
        <f>AN268*AJ268</f>
        <v/>
      </c>
      <c r="AP268" s="42">
        <f>IFERROR(VALUE(IFERROR(TRIM(INDEX($A268:$Z268,MATCH(Lists!$J$9,$A$1:$Z$1,0))&amp;""),"")),0)</f>
        <v/>
      </c>
      <c r="AQ268" s="42">
        <f>IFERROR(VALUE(IFERROR(TRIM(INDEX($A268:$Z268,MATCH(Lists!$J$11,$A$1:$Z$1,0))&amp;""),"")),0)</f>
        <v/>
      </c>
      <c r="AR268" s="42">
        <f>IF(IFERROR(INDEX(Lists!$C$2:$C$9,MATCH(AK268,Lists!$A$2:$A$9,0)),"N")="Y",AP268-AQ268,0)</f>
        <v/>
      </c>
      <c r="AS268" s="42">
        <f>UPPER(IFERROR(TRIM(INDEX($A268:$Z268,MATCH(Lists!$J$10,$A$1:$Z$1,0))&amp;""),""))</f>
        <v/>
      </c>
      <c r="AT268" s="42">
        <f>IF(LEN(AS268)&gt;0,ROW(),"")</f>
        <v/>
      </c>
      <c r="AU268" s="42">
        <f>IFERROR(TRIM(INDEX($A268:$Z268,MATCH(Lists!$J$6,$A$1:$Z$1,0))&amp;""),"")</f>
        <v/>
      </c>
      <c r="AV268" s="42">
        <f>IFERROR(TRIM(INDEX($A268:$Z268,MATCH(Lists!$J$7,$A$1:$Z$1,0))&amp;""),"")</f>
        <v/>
      </c>
      <c r="AW268" s="42">
        <f>IF(AND(AL268=1,UPPER(TRIM(AC268))="Y"),1,0)</f>
        <v/>
      </c>
      <c r="AX268" s="42">
        <f>IF(AL268=1,AF268,"")</f>
        <v/>
      </c>
      <c r="AY268" s="42">
        <f>IF(AX268="","",SUMPRODUCT(($AX$2:$AX$501&lt;&gt;"")*($AX$2:$AX$501&lt;AX268))+SUMPRODUCT(($AX$2:AX268=AX268)*1))</f>
        <v/>
      </c>
    </row>
    <row r="269">
      <c r="AA269" s="41" t="n"/>
      <c r="AB269" s="21" t="n"/>
      <c r="AC269" s="21" t="n"/>
      <c r="AD269" s="21" t="n"/>
      <c r="AE269" s="41" t="n"/>
      <c r="AF269" s="42">
        <f>IFERROR(TRIM(INDEX($A269:$Z269,MATCH(Lists!$J$2,$A$1:$Z$1,0))&amp;""),"")</f>
        <v/>
      </c>
      <c r="AG269" s="42">
        <f>IFERROR(TRIM(INDEX($A269:$Z269,MATCH(Lists!$J$3,$A$1:$Z$1,0))&amp;""),"")</f>
        <v/>
      </c>
      <c r="AH269" s="42">
        <f>IFERROR(TRIM(INDEX($A269:$Z269,MATCH(Lists!$J$4,$A$1:$Z$1,0))&amp;""),"")</f>
        <v/>
      </c>
      <c r="AI269" s="42">
        <f>IF(AND(AF269&lt;&gt;"",UPPER(TRIM(AB269))&lt;&gt;"Y"),1,0)</f>
        <v/>
      </c>
      <c r="AJ269" s="42">
        <f>IF(AI269=1,IFERROR(VALUE(IFERROR(TRIM(INDEX($A269:$Z269,MATCH(Lists!$J$5,$A$1:$Z$1,0))&amp;""),"")),0),0)</f>
        <v/>
      </c>
      <c r="AK269" s="42">
        <f>IFERROR(TRIM(INDEX($A269:$Z269,MATCH(Lists!$J$8,$A$1:$Z$1,0))&amp;""),"")</f>
        <v/>
      </c>
      <c r="AL269" s="42">
        <f>IF(AI269=0,0,IF(AK269="",1,IF(IFERROR(INDEX(Lists!$B$2:$B$9,MATCH(AK269,Lists!$A$2:$A$9,0)),"N")="Y",1,0)))</f>
        <v/>
      </c>
      <c r="AM269" s="42">
        <f>AL269*AJ269</f>
        <v/>
      </c>
      <c r="AN269" s="42">
        <f>IF(AI269=0,0,IF(IFERROR(INDEX(Lists!$C$2:$C$9,MATCH(AK269,Lists!$A$2:$A$9,0)),"N")="Y",1,0))</f>
        <v/>
      </c>
      <c r="AO269" s="42">
        <f>AN269*AJ269</f>
        <v/>
      </c>
      <c r="AP269" s="42">
        <f>IFERROR(VALUE(IFERROR(TRIM(INDEX($A269:$Z269,MATCH(Lists!$J$9,$A$1:$Z$1,0))&amp;""),"")),0)</f>
        <v/>
      </c>
      <c r="AQ269" s="42">
        <f>IFERROR(VALUE(IFERROR(TRIM(INDEX($A269:$Z269,MATCH(Lists!$J$11,$A$1:$Z$1,0))&amp;""),"")),0)</f>
        <v/>
      </c>
      <c r="AR269" s="42">
        <f>IF(IFERROR(INDEX(Lists!$C$2:$C$9,MATCH(AK269,Lists!$A$2:$A$9,0)),"N")="Y",AP269-AQ269,0)</f>
        <v/>
      </c>
      <c r="AS269" s="42">
        <f>UPPER(IFERROR(TRIM(INDEX($A269:$Z269,MATCH(Lists!$J$10,$A$1:$Z$1,0))&amp;""),""))</f>
        <v/>
      </c>
      <c r="AT269" s="42">
        <f>IF(LEN(AS269)&gt;0,ROW(),"")</f>
        <v/>
      </c>
      <c r="AU269" s="42">
        <f>IFERROR(TRIM(INDEX($A269:$Z269,MATCH(Lists!$J$6,$A$1:$Z$1,0))&amp;""),"")</f>
        <v/>
      </c>
      <c r="AV269" s="42">
        <f>IFERROR(TRIM(INDEX($A269:$Z269,MATCH(Lists!$J$7,$A$1:$Z$1,0))&amp;""),"")</f>
        <v/>
      </c>
      <c r="AW269" s="42">
        <f>IF(AND(AL269=1,UPPER(TRIM(AC269))="Y"),1,0)</f>
        <v/>
      </c>
      <c r="AX269" s="42">
        <f>IF(AL269=1,AF269,"")</f>
        <v/>
      </c>
      <c r="AY269" s="42">
        <f>IF(AX269="","",SUMPRODUCT(($AX$2:$AX$501&lt;&gt;"")*($AX$2:$AX$501&lt;AX269))+SUMPRODUCT(($AX$2:AX269=AX269)*1))</f>
        <v/>
      </c>
    </row>
    <row r="270">
      <c r="AA270" s="41" t="n"/>
      <c r="AB270" s="21" t="n"/>
      <c r="AC270" s="21" t="n"/>
      <c r="AD270" s="21" t="n"/>
      <c r="AE270" s="41" t="n"/>
      <c r="AF270" s="42">
        <f>IFERROR(TRIM(INDEX($A270:$Z270,MATCH(Lists!$J$2,$A$1:$Z$1,0))&amp;""),"")</f>
        <v/>
      </c>
      <c r="AG270" s="42">
        <f>IFERROR(TRIM(INDEX($A270:$Z270,MATCH(Lists!$J$3,$A$1:$Z$1,0))&amp;""),"")</f>
        <v/>
      </c>
      <c r="AH270" s="42">
        <f>IFERROR(TRIM(INDEX($A270:$Z270,MATCH(Lists!$J$4,$A$1:$Z$1,0))&amp;""),"")</f>
        <v/>
      </c>
      <c r="AI270" s="42">
        <f>IF(AND(AF270&lt;&gt;"",UPPER(TRIM(AB270))&lt;&gt;"Y"),1,0)</f>
        <v/>
      </c>
      <c r="AJ270" s="42">
        <f>IF(AI270=1,IFERROR(VALUE(IFERROR(TRIM(INDEX($A270:$Z270,MATCH(Lists!$J$5,$A$1:$Z$1,0))&amp;""),"")),0),0)</f>
        <v/>
      </c>
      <c r="AK270" s="42">
        <f>IFERROR(TRIM(INDEX($A270:$Z270,MATCH(Lists!$J$8,$A$1:$Z$1,0))&amp;""),"")</f>
        <v/>
      </c>
      <c r="AL270" s="42">
        <f>IF(AI270=0,0,IF(AK270="",1,IF(IFERROR(INDEX(Lists!$B$2:$B$9,MATCH(AK270,Lists!$A$2:$A$9,0)),"N")="Y",1,0)))</f>
        <v/>
      </c>
      <c r="AM270" s="42">
        <f>AL270*AJ270</f>
        <v/>
      </c>
      <c r="AN270" s="42">
        <f>IF(AI270=0,0,IF(IFERROR(INDEX(Lists!$C$2:$C$9,MATCH(AK270,Lists!$A$2:$A$9,0)),"N")="Y",1,0))</f>
        <v/>
      </c>
      <c r="AO270" s="42">
        <f>AN270*AJ270</f>
        <v/>
      </c>
      <c r="AP270" s="42">
        <f>IFERROR(VALUE(IFERROR(TRIM(INDEX($A270:$Z270,MATCH(Lists!$J$9,$A$1:$Z$1,0))&amp;""),"")),0)</f>
        <v/>
      </c>
      <c r="AQ270" s="42">
        <f>IFERROR(VALUE(IFERROR(TRIM(INDEX($A270:$Z270,MATCH(Lists!$J$11,$A$1:$Z$1,0))&amp;""),"")),0)</f>
        <v/>
      </c>
      <c r="AR270" s="42">
        <f>IF(IFERROR(INDEX(Lists!$C$2:$C$9,MATCH(AK270,Lists!$A$2:$A$9,0)),"N")="Y",AP270-AQ270,0)</f>
        <v/>
      </c>
      <c r="AS270" s="42">
        <f>UPPER(IFERROR(TRIM(INDEX($A270:$Z270,MATCH(Lists!$J$10,$A$1:$Z$1,0))&amp;""),""))</f>
        <v/>
      </c>
      <c r="AT270" s="42">
        <f>IF(LEN(AS270)&gt;0,ROW(),"")</f>
        <v/>
      </c>
      <c r="AU270" s="42">
        <f>IFERROR(TRIM(INDEX($A270:$Z270,MATCH(Lists!$J$6,$A$1:$Z$1,0))&amp;""),"")</f>
        <v/>
      </c>
      <c r="AV270" s="42">
        <f>IFERROR(TRIM(INDEX($A270:$Z270,MATCH(Lists!$J$7,$A$1:$Z$1,0))&amp;""),"")</f>
        <v/>
      </c>
      <c r="AW270" s="42">
        <f>IF(AND(AL270=1,UPPER(TRIM(AC270))="Y"),1,0)</f>
        <v/>
      </c>
      <c r="AX270" s="42">
        <f>IF(AL270=1,AF270,"")</f>
        <v/>
      </c>
      <c r="AY270" s="42">
        <f>IF(AX270="","",SUMPRODUCT(($AX$2:$AX$501&lt;&gt;"")*($AX$2:$AX$501&lt;AX270))+SUMPRODUCT(($AX$2:AX270=AX270)*1))</f>
        <v/>
      </c>
    </row>
    <row r="271">
      <c r="AA271" s="41" t="n"/>
      <c r="AB271" s="21" t="n"/>
      <c r="AC271" s="21" t="n"/>
      <c r="AD271" s="21" t="n"/>
      <c r="AE271" s="41" t="n"/>
      <c r="AF271" s="42">
        <f>IFERROR(TRIM(INDEX($A271:$Z271,MATCH(Lists!$J$2,$A$1:$Z$1,0))&amp;""),"")</f>
        <v/>
      </c>
      <c r="AG271" s="42">
        <f>IFERROR(TRIM(INDEX($A271:$Z271,MATCH(Lists!$J$3,$A$1:$Z$1,0))&amp;""),"")</f>
        <v/>
      </c>
      <c r="AH271" s="42">
        <f>IFERROR(TRIM(INDEX($A271:$Z271,MATCH(Lists!$J$4,$A$1:$Z$1,0))&amp;""),"")</f>
        <v/>
      </c>
      <c r="AI271" s="42">
        <f>IF(AND(AF271&lt;&gt;"",UPPER(TRIM(AB271))&lt;&gt;"Y"),1,0)</f>
        <v/>
      </c>
      <c r="AJ271" s="42">
        <f>IF(AI271=1,IFERROR(VALUE(IFERROR(TRIM(INDEX($A271:$Z271,MATCH(Lists!$J$5,$A$1:$Z$1,0))&amp;""),"")),0),0)</f>
        <v/>
      </c>
      <c r="AK271" s="42">
        <f>IFERROR(TRIM(INDEX($A271:$Z271,MATCH(Lists!$J$8,$A$1:$Z$1,0))&amp;""),"")</f>
        <v/>
      </c>
      <c r="AL271" s="42">
        <f>IF(AI271=0,0,IF(AK271="",1,IF(IFERROR(INDEX(Lists!$B$2:$B$9,MATCH(AK271,Lists!$A$2:$A$9,0)),"N")="Y",1,0)))</f>
        <v/>
      </c>
      <c r="AM271" s="42">
        <f>AL271*AJ271</f>
        <v/>
      </c>
      <c r="AN271" s="42">
        <f>IF(AI271=0,0,IF(IFERROR(INDEX(Lists!$C$2:$C$9,MATCH(AK271,Lists!$A$2:$A$9,0)),"N")="Y",1,0))</f>
        <v/>
      </c>
      <c r="AO271" s="42">
        <f>AN271*AJ271</f>
        <v/>
      </c>
      <c r="AP271" s="42">
        <f>IFERROR(VALUE(IFERROR(TRIM(INDEX($A271:$Z271,MATCH(Lists!$J$9,$A$1:$Z$1,0))&amp;""),"")),0)</f>
        <v/>
      </c>
      <c r="AQ271" s="42">
        <f>IFERROR(VALUE(IFERROR(TRIM(INDEX($A271:$Z271,MATCH(Lists!$J$11,$A$1:$Z$1,0))&amp;""),"")),0)</f>
        <v/>
      </c>
      <c r="AR271" s="42">
        <f>IF(IFERROR(INDEX(Lists!$C$2:$C$9,MATCH(AK271,Lists!$A$2:$A$9,0)),"N")="Y",AP271-AQ271,0)</f>
        <v/>
      </c>
      <c r="AS271" s="42">
        <f>UPPER(IFERROR(TRIM(INDEX($A271:$Z271,MATCH(Lists!$J$10,$A$1:$Z$1,0))&amp;""),""))</f>
        <v/>
      </c>
      <c r="AT271" s="42">
        <f>IF(LEN(AS271)&gt;0,ROW(),"")</f>
        <v/>
      </c>
      <c r="AU271" s="42">
        <f>IFERROR(TRIM(INDEX($A271:$Z271,MATCH(Lists!$J$6,$A$1:$Z$1,0))&amp;""),"")</f>
        <v/>
      </c>
      <c r="AV271" s="42">
        <f>IFERROR(TRIM(INDEX($A271:$Z271,MATCH(Lists!$J$7,$A$1:$Z$1,0))&amp;""),"")</f>
        <v/>
      </c>
      <c r="AW271" s="42">
        <f>IF(AND(AL271=1,UPPER(TRIM(AC271))="Y"),1,0)</f>
        <v/>
      </c>
      <c r="AX271" s="42">
        <f>IF(AL271=1,AF271,"")</f>
        <v/>
      </c>
      <c r="AY271" s="42">
        <f>IF(AX271="","",SUMPRODUCT(($AX$2:$AX$501&lt;&gt;"")*($AX$2:$AX$501&lt;AX271))+SUMPRODUCT(($AX$2:AX271=AX271)*1))</f>
        <v/>
      </c>
    </row>
    <row r="272">
      <c r="AA272" s="41" t="n"/>
      <c r="AB272" s="21" t="n"/>
      <c r="AC272" s="21" t="n"/>
      <c r="AD272" s="21" t="n"/>
      <c r="AE272" s="41" t="n"/>
      <c r="AF272" s="42">
        <f>IFERROR(TRIM(INDEX($A272:$Z272,MATCH(Lists!$J$2,$A$1:$Z$1,0))&amp;""),"")</f>
        <v/>
      </c>
      <c r="AG272" s="42">
        <f>IFERROR(TRIM(INDEX($A272:$Z272,MATCH(Lists!$J$3,$A$1:$Z$1,0))&amp;""),"")</f>
        <v/>
      </c>
      <c r="AH272" s="42">
        <f>IFERROR(TRIM(INDEX($A272:$Z272,MATCH(Lists!$J$4,$A$1:$Z$1,0))&amp;""),"")</f>
        <v/>
      </c>
      <c r="AI272" s="42">
        <f>IF(AND(AF272&lt;&gt;"",UPPER(TRIM(AB272))&lt;&gt;"Y"),1,0)</f>
        <v/>
      </c>
      <c r="AJ272" s="42">
        <f>IF(AI272=1,IFERROR(VALUE(IFERROR(TRIM(INDEX($A272:$Z272,MATCH(Lists!$J$5,$A$1:$Z$1,0))&amp;""),"")),0),0)</f>
        <v/>
      </c>
      <c r="AK272" s="42">
        <f>IFERROR(TRIM(INDEX($A272:$Z272,MATCH(Lists!$J$8,$A$1:$Z$1,0))&amp;""),"")</f>
        <v/>
      </c>
      <c r="AL272" s="42">
        <f>IF(AI272=0,0,IF(AK272="",1,IF(IFERROR(INDEX(Lists!$B$2:$B$9,MATCH(AK272,Lists!$A$2:$A$9,0)),"N")="Y",1,0)))</f>
        <v/>
      </c>
      <c r="AM272" s="42">
        <f>AL272*AJ272</f>
        <v/>
      </c>
      <c r="AN272" s="42">
        <f>IF(AI272=0,0,IF(IFERROR(INDEX(Lists!$C$2:$C$9,MATCH(AK272,Lists!$A$2:$A$9,0)),"N")="Y",1,0))</f>
        <v/>
      </c>
      <c r="AO272" s="42">
        <f>AN272*AJ272</f>
        <v/>
      </c>
      <c r="AP272" s="42">
        <f>IFERROR(VALUE(IFERROR(TRIM(INDEX($A272:$Z272,MATCH(Lists!$J$9,$A$1:$Z$1,0))&amp;""),"")),0)</f>
        <v/>
      </c>
      <c r="AQ272" s="42">
        <f>IFERROR(VALUE(IFERROR(TRIM(INDEX($A272:$Z272,MATCH(Lists!$J$11,$A$1:$Z$1,0))&amp;""),"")),0)</f>
        <v/>
      </c>
      <c r="AR272" s="42">
        <f>IF(IFERROR(INDEX(Lists!$C$2:$C$9,MATCH(AK272,Lists!$A$2:$A$9,0)),"N")="Y",AP272-AQ272,0)</f>
        <v/>
      </c>
      <c r="AS272" s="42">
        <f>UPPER(IFERROR(TRIM(INDEX($A272:$Z272,MATCH(Lists!$J$10,$A$1:$Z$1,0))&amp;""),""))</f>
        <v/>
      </c>
      <c r="AT272" s="42">
        <f>IF(LEN(AS272)&gt;0,ROW(),"")</f>
        <v/>
      </c>
      <c r="AU272" s="42">
        <f>IFERROR(TRIM(INDEX($A272:$Z272,MATCH(Lists!$J$6,$A$1:$Z$1,0))&amp;""),"")</f>
        <v/>
      </c>
      <c r="AV272" s="42">
        <f>IFERROR(TRIM(INDEX($A272:$Z272,MATCH(Lists!$J$7,$A$1:$Z$1,0))&amp;""),"")</f>
        <v/>
      </c>
      <c r="AW272" s="42">
        <f>IF(AND(AL272=1,UPPER(TRIM(AC272))="Y"),1,0)</f>
        <v/>
      </c>
      <c r="AX272" s="42">
        <f>IF(AL272=1,AF272,"")</f>
        <v/>
      </c>
      <c r="AY272" s="42">
        <f>IF(AX272="","",SUMPRODUCT(($AX$2:$AX$501&lt;&gt;"")*($AX$2:$AX$501&lt;AX272))+SUMPRODUCT(($AX$2:AX272=AX272)*1))</f>
        <v/>
      </c>
    </row>
    <row r="273">
      <c r="AA273" s="41" t="n"/>
      <c r="AB273" s="21" t="n"/>
      <c r="AC273" s="21" t="n"/>
      <c r="AD273" s="21" t="n"/>
      <c r="AE273" s="41" t="n"/>
      <c r="AF273" s="42">
        <f>IFERROR(TRIM(INDEX($A273:$Z273,MATCH(Lists!$J$2,$A$1:$Z$1,0))&amp;""),"")</f>
        <v/>
      </c>
      <c r="AG273" s="42">
        <f>IFERROR(TRIM(INDEX($A273:$Z273,MATCH(Lists!$J$3,$A$1:$Z$1,0))&amp;""),"")</f>
        <v/>
      </c>
      <c r="AH273" s="42">
        <f>IFERROR(TRIM(INDEX($A273:$Z273,MATCH(Lists!$J$4,$A$1:$Z$1,0))&amp;""),"")</f>
        <v/>
      </c>
      <c r="AI273" s="42">
        <f>IF(AND(AF273&lt;&gt;"",UPPER(TRIM(AB273))&lt;&gt;"Y"),1,0)</f>
        <v/>
      </c>
      <c r="AJ273" s="42">
        <f>IF(AI273=1,IFERROR(VALUE(IFERROR(TRIM(INDEX($A273:$Z273,MATCH(Lists!$J$5,$A$1:$Z$1,0))&amp;""),"")),0),0)</f>
        <v/>
      </c>
      <c r="AK273" s="42">
        <f>IFERROR(TRIM(INDEX($A273:$Z273,MATCH(Lists!$J$8,$A$1:$Z$1,0))&amp;""),"")</f>
        <v/>
      </c>
      <c r="AL273" s="42">
        <f>IF(AI273=0,0,IF(AK273="",1,IF(IFERROR(INDEX(Lists!$B$2:$B$9,MATCH(AK273,Lists!$A$2:$A$9,0)),"N")="Y",1,0)))</f>
        <v/>
      </c>
      <c r="AM273" s="42">
        <f>AL273*AJ273</f>
        <v/>
      </c>
      <c r="AN273" s="42">
        <f>IF(AI273=0,0,IF(IFERROR(INDEX(Lists!$C$2:$C$9,MATCH(AK273,Lists!$A$2:$A$9,0)),"N")="Y",1,0))</f>
        <v/>
      </c>
      <c r="AO273" s="42">
        <f>AN273*AJ273</f>
        <v/>
      </c>
      <c r="AP273" s="42">
        <f>IFERROR(VALUE(IFERROR(TRIM(INDEX($A273:$Z273,MATCH(Lists!$J$9,$A$1:$Z$1,0))&amp;""),"")),0)</f>
        <v/>
      </c>
      <c r="AQ273" s="42">
        <f>IFERROR(VALUE(IFERROR(TRIM(INDEX($A273:$Z273,MATCH(Lists!$J$11,$A$1:$Z$1,0))&amp;""),"")),0)</f>
        <v/>
      </c>
      <c r="AR273" s="42">
        <f>IF(IFERROR(INDEX(Lists!$C$2:$C$9,MATCH(AK273,Lists!$A$2:$A$9,0)),"N")="Y",AP273-AQ273,0)</f>
        <v/>
      </c>
      <c r="AS273" s="42">
        <f>UPPER(IFERROR(TRIM(INDEX($A273:$Z273,MATCH(Lists!$J$10,$A$1:$Z$1,0))&amp;""),""))</f>
        <v/>
      </c>
      <c r="AT273" s="42">
        <f>IF(LEN(AS273)&gt;0,ROW(),"")</f>
        <v/>
      </c>
      <c r="AU273" s="42">
        <f>IFERROR(TRIM(INDEX($A273:$Z273,MATCH(Lists!$J$6,$A$1:$Z$1,0))&amp;""),"")</f>
        <v/>
      </c>
      <c r="AV273" s="42">
        <f>IFERROR(TRIM(INDEX($A273:$Z273,MATCH(Lists!$J$7,$A$1:$Z$1,0))&amp;""),"")</f>
        <v/>
      </c>
      <c r="AW273" s="42">
        <f>IF(AND(AL273=1,UPPER(TRIM(AC273))="Y"),1,0)</f>
        <v/>
      </c>
      <c r="AX273" s="42">
        <f>IF(AL273=1,AF273,"")</f>
        <v/>
      </c>
      <c r="AY273" s="42">
        <f>IF(AX273="","",SUMPRODUCT(($AX$2:$AX$501&lt;&gt;"")*($AX$2:$AX$501&lt;AX273))+SUMPRODUCT(($AX$2:AX273=AX273)*1))</f>
        <v/>
      </c>
    </row>
    <row r="274">
      <c r="AA274" s="41" t="n"/>
      <c r="AB274" s="21" t="n"/>
      <c r="AC274" s="21" t="n"/>
      <c r="AD274" s="21" t="n"/>
      <c r="AE274" s="41" t="n"/>
      <c r="AF274" s="42">
        <f>IFERROR(TRIM(INDEX($A274:$Z274,MATCH(Lists!$J$2,$A$1:$Z$1,0))&amp;""),"")</f>
        <v/>
      </c>
      <c r="AG274" s="42">
        <f>IFERROR(TRIM(INDEX($A274:$Z274,MATCH(Lists!$J$3,$A$1:$Z$1,0))&amp;""),"")</f>
        <v/>
      </c>
      <c r="AH274" s="42">
        <f>IFERROR(TRIM(INDEX($A274:$Z274,MATCH(Lists!$J$4,$A$1:$Z$1,0))&amp;""),"")</f>
        <v/>
      </c>
      <c r="AI274" s="42">
        <f>IF(AND(AF274&lt;&gt;"",UPPER(TRIM(AB274))&lt;&gt;"Y"),1,0)</f>
        <v/>
      </c>
      <c r="AJ274" s="42">
        <f>IF(AI274=1,IFERROR(VALUE(IFERROR(TRIM(INDEX($A274:$Z274,MATCH(Lists!$J$5,$A$1:$Z$1,0))&amp;""),"")),0),0)</f>
        <v/>
      </c>
      <c r="AK274" s="42">
        <f>IFERROR(TRIM(INDEX($A274:$Z274,MATCH(Lists!$J$8,$A$1:$Z$1,0))&amp;""),"")</f>
        <v/>
      </c>
      <c r="AL274" s="42">
        <f>IF(AI274=0,0,IF(AK274="",1,IF(IFERROR(INDEX(Lists!$B$2:$B$9,MATCH(AK274,Lists!$A$2:$A$9,0)),"N")="Y",1,0)))</f>
        <v/>
      </c>
      <c r="AM274" s="42">
        <f>AL274*AJ274</f>
        <v/>
      </c>
      <c r="AN274" s="42">
        <f>IF(AI274=0,0,IF(IFERROR(INDEX(Lists!$C$2:$C$9,MATCH(AK274,Lists!$A$2:$A$9,0)),"N")="Y",1,0))</f>
        <v/>
      </c>
      <c r="AO274" s="42">
        <f>AN274*AJ274</f>
        <v/>
      </c>
      <c r="AP274" s="42">
        <f>IFERROR(VALUE(IFERROR(TRIM(INDEX($A274:$Z274,MATCH(Lists!$J$9,$A$1:$Z$1,0))&amp;""),"")),0)</f>
        <v/>
      </c>
      <c r="AQ274" s="42">
        <f>IFERROR(VALUE(IFERROR(TRIM(INDEX($A274:$Z274,MATCH(Lists!$J$11,$A$1:$Z$1,0))&amp;""),"")),0)</f>
        <v/>
      </c>
      <c r="AR274" s="42">
        <f>IF(IFERROR(INDEX(Lists!$C$2:$C$9,MATCH(AK274,Lists!$A$2:$A$9,0)),"N")="Y",AP274-AQ274,0)</f>
        <v/>
      </c>
      <c r="AS274" s="42">
        <f>UPPER(IFERROR(TRIM(INDEX($A274:$Z274,MATCH(Lists!$J$10,$A$1:$Z$1,0))&amp;""),""))</f>
        <v/>
      </c>
      <c r="AT274" s="42">
        <f>IF(LEN(AS274)&gt;0,ROW(),"")</f>
        <v/>
      </c>
      <c r="AU274" s="42">
        <f>IFERROR(TRIM(INDEX($A274:$Z274,MATCH(Lists!$J$6,$A$1:$Z$1,0))&amp;""),"")</f>
        <v/>
      </c>
      <c r="AV274" s="42">
        <f>IFERROR(TRIM(INDEX($A274:$Z274,MATCH(Lists!$J$7,$A$1:$Z$1,0))&amp;""),"")</f>
        <v/>
      </c>
      <c r="AW274" s="42">
        <f>IF(AND(AL274=1,UPPER(TRIM(AC274))="Y"),1,0)</f>
        <v/>
      </c>
      <c r="AX274" s="42">
        <f>IF(AL274=1,AF274,"")</f>
        <v/>
      </c>
      <c r="AY274" s="42">
        <f>IF(AX274="","",SUMPRODUCT(($AX$2:$AX$501&lt;&gt;"")*($AX$2:$AX$501&lt;AX274))+SUMPRODUCT(($AX$2:AX274=AX274)*1))</f>
        <v/>
      </c>
    </row>
    <row r="275">
      <c r="AA275" s="41" t="n"/>
      <c r="AB275" s="21" t="n"/>
      <c r="AC275" s="21" t="n"/>
      <c r="AD275" s="21" t="n"/>
      <c r="AE275" s="41" t="n"/>
      <c r="AF275" s="42">
        <f>IFERROR(TRIM(INDEX($A275:$Z275,MATCH(Lists!$J$2,$A$1:$Z$1,0))&amp;""),"")</f>
        <v/>
      </c>
      <c r="AG275" s="42">
        <f>IFERROR(TRIM(INDEX($A275:$Z275,MATCH(Lists!$J$3,$A$1:$Z$1,0))&amp;""),"")</f>
        <v/>
      </c>
      <c r="AH275" s="42">
        <f>IFERROR(TRIM(INDEX($A275:$Z275,MATCH(Lists!$J$4,$A$1:$Z$1,0))&amp;""),"")</f>
        <v/>
      </c>
      <c r="AI275" s="42">
        <f>IF(AND(AF275&lt;&gt;"",UPPER(TRIM(AB275))&lt;&gt;"Y"),1,0)</f>
        <v/>
      </c>
      <c r="AJ275" s="42">
        <f>IF(AI275=1,IFERROR(VALUE(IFERROR(TRIM(INDEX($A275:$Z275,MATCH(Lists!$J$5,$A$1:$Z$1,0))&amp;""),"")),0),0)</f>
        <v/>
      </c>
      <c r="AK275" s="42">
        <f>IFERROR(TRIM(INDEX($A275:$Z275,MATCH(Lists!$J$8,$A$1:$Z$1,0))&amp;""),"")</f>
        <v/>
      </c>
      <c r="AL275" s="42">
        <f>IF(AI275=0,0,IF(AK275="",1,IF(IFERROR(INDEX(Lists!$B$2:$B$9,MATCH(AK275,Lists!$A$2:$A$9,0)),"N")="Y",1,0)))</f>
        <v/>
      </c>
      <c r="AM275" s="42">
        <f>AL275*AJ275</f>
        <v/>
      </c>
      <c r="AN275" s="42">
        <f>IF(AI275=0,0,IF(IFERROR(INDEX(Lists!$C$2:$C$9,MATCH(AK275,Lists!$A$2:$A$9,0)),"N")="Y",1,0))</f>
        <v/>
      </c>
      <c r="AO275" s="42">
        <f>AN275*AJ275</f>
        <v/>
      </c>
      <c r="AP275" s="42">
        <f>IFERROR(VALUE(IFERROR(TRIM(INDEX($A275:$Z275,MATCH(Lists!$J$9,$A$1:$Z$1,0))&amp;""),"")),0)</f>
        <v/>
      </c>
      <c r="AQ275" s="42">
        <f>IFERROR(VALUE(IFERROR(TRIM(INDEX($A275:$Z275,MATCH(Lists!$J$11,$A$1:$Z$1,0))&amp;""),"")),0)</f>
        <v/>
      </c>
      <c r="AR275" s="42">
        <f>IF(IFERROR(INDEX(Lists!$C$2:$C$9,MATCH(AK275,Lists!$A$2:$A$9,0)),"N")="Y",AP275-AQ275,0)</f>
        <v/>
      </c>
      <c r="AS275" s="42">
        <f>UPPER(IFERROR(TRIM(INDEX($A275:$Z275,MATCH(Lists!$J$10,$A$1:$Z$1,0))&amp;""),""))</f>
        <v/>
      </c>
      <c r="AT275" s="42">
        <f>IF(LEN(AS275)&gt;0,ROW(),"")</f>
        <v/>
      </c>
      <c r="AU275" s="42">
        <f>IFERROR(TRIM(INDEX($A275:$Z275,MATCH(Lists!$J$6,$A$1:$Z$1,0))&amp;""),"")</f>
        <v/>
      </c>
      <c r="AV275" s="42">
        <f>IFERROR(TRIM(INDEX($A275:$Z275,MATCH(Lists!$J$7,$A$1:$Z$1,0))&amp;""),"")</f>
        <v/>
      </c>
      <c r="AW275" s="42">
        <f>IF(AND(AL275=1,UPPER(TRIM(AC275))="Y"),1,0)</f>
        <v/>
      </c>
      <c r="AX275" s="42">
        <f>IF(AL275=1,AF275,"")</f>
        <v/>
      </c>
      <c r="AY275" s="42">
        <f>IF(AX275="","",SUMPRODUCT(($AX$2:$AX$501&lt;&gt;"")*($AX$2:$AX$501&lt;AX275))+SUMPRODUCT(($AX$2:AX275=AX275)*1))</f>
        <v/>
      </c>
    </row>
    <row r="276">
      <c r="AA276" s="41" t="n"/>
      <c r="AB276" s="21" t="n"/>
      <c r="AC276" s="21" t="n"/>
      <c r="AD276" s="21" t="n"/>
      <c r="AE276" s="41" t="n"/>
      <c r="AF276" s="42">
        <f>IFERROR(TRIM(INDEX($A276:$Z276,MATCH(Lists!$J$2,$A$1:$Z$1,0))&amp;""),"")</f>
        <v/>
      </c>
      <c r="AG276" s="42">
        <f>IFERROR(TRIM(INDEX($A276:$Z276,MATCH(Lists!$J$3,$A$1:$Z$1,0))&amp;""),"")</f>
        <v/>
      </c>
      <c r="AH276" s="42">
        <f>IFERROR(TRIM(INDEX($A276:$Z276,MATCH(Lists!$J$4,$A$1:$Z$1,0))&amp;""),"")</f>
        <v/>
      </c>
      <c r="AI276" s="42">
        <f>IF(AND(AF276&lt;&gt;"",UPPER(TRIM(AB276))&lt;&gt;"Y"),1,0)</f>
        <v/>
      </c>
      <c r="AJ276" s="42">
        <f>IF(AI276=1,IFERROR(VALUE(IFERROR(TRIM(INDEX($A276:$Z276,MATCH(Lists!$J$5,$A$1:$Z$1,0))&amp;""),"")),0),0)</f>
        <v/>
      </c>
      <c r="AK276" s="42">
        <f>IFERROR(TRIM(INDEX($A276:$Z276,MATCH(Lists!$J$8,$A$1:$Z$1,0))&amp;""),"")</f>
        <v/>
      </c>
      <c r="AL276" s="42">
        <f>IF(AI276=0,0,IF(AK276="",1,IF(IFERROR(INDEX(Lists!$B$2:$B$9,MATCH(AK276,Lists!$A$2:$A$9,0)),"N")="Y",1,0)))</f>
        <v/>
      </c>
      <c r="AM276" s="42">
        <f>AL276*AJ276</f>
        <v/>
      </c>
      <c r="AN276" s="42">
        <f>IF(AI276=0,0,IF(IFERROR(INDEX(Lists!$C$2:$C$9,MATCH(AK276,Lists!$A$2:$A$9,0)),"N")="Y",1,0))</f>
        <v/>
      </c>
      <c r="AO276" s="42">
        <f>AN276*AJ276</f>
        <v/>
      </c>
      <c r="AP276" s="42">
        <f>IFERROR(VALUE(IFERROR(TRIM(INDEX($A276:$Z276,MATCH(Lists!$J$9,$A$1:$Z$1,0))&amp;""),"")),0)</f>
        <v/>
      </c>
      <c r="AQ276" s="42">
        <f>IFERROR(VALUE(IFERROR(TRIM(INDEX($A276:$Z276,MATCH(Lists!$J$11,$A$1:$Z$1,0))&amp;""),"")),0)</f>
        <v/>
      </c>
      <c r="AR276" s="42">
        <f>IF(IFERROR(INDEX(Lists!$C$2:$C$9,MATCH(AK276,Lists!$A$2:$A$9,0)),"N")="Y",AP276-AQ276,0)</f>
        <v/>
      </c>
      <c r="AS276" s="42">
        <f>UPPER(IFERROR(TRIM(INDEX($A276:$Z276,MATCH(Lists!$J$10,$A$1:$Z$1,0))&amp;""),""))</f>
        <v/>
      </c>
      <c r="AT276" s="42">
        <f>IF(LEN(AS276)&gt;0,ROW(),"")</f>
        <v/>
      </c>
      <c r="AU276" s="42">
        <f>IFERROR(TRIM(INDEX($A276:$Z276,MATCH(Lists!$J$6,$A$1:$Z$1,0))&amp;""),"")</f>
        <v/>
      </c>
      <c r="AV276" s="42">
        <f>IFERROR(TRIM(INDEX($A276:$Z276,MATCH(Lists!$J$7,$A$1:$Z$1,0))&amp;""),"")</f>
        <v/>
      </c>
      <c r="AW276" s="42">
        <f>IF(AND(AL276=1,UPPER(TRIM(AC276))="Y"),1,0)</f>
        <v/>
      </c>
      <c r="AX276" s="42">
        <f>IF(AL276=1,AF276,"")</f>
        <v/>
      </c>
      <c r="AY276" s="42">
        <f>IF(AX276="","",SUMPRODUCT(($AX$2:$AX$501&lt;&gt;"")*($AX$2:$AX$501&lt;AX276))+SUMPRODUCT(($AX$2:AX276=AX276)*1))</f>
        <v/>
      </c>
    </row>
    <row r="277">
      <c r="AA277" s="41" t="n"/>
      <c r="AB277" s="21" t="n"/>
      <c r="AC277" s="21" t="n"/>
      <c r="AD277" s="21" t="n"/>
      <c r="AE277" s="41" t="n"/>
      <c r="AF277" s="42">
        <f>IFERROR(TRIM(INDEX($A277:$Z277,MATCH(Lists!$J$2,$A$1:$Z$1,0))&amp;""),"")</f>
        <v/>
      </c>
      <c r="AG277" s="42">
        <f>IFERROR(TRIM(INDEX($A277:$Z277,MATCH(Lists!$J$3,$A$1:$Z$1,0))&amp;""),"")</f>
        <v/>
      </c>
      <c r="AH277" s="42">
        <f>IFERROR(TRIM(INDEX($A277:$Z277,MATCH(Lists!$J$4,$A$1:$Z$1,0))&amp;""),"")</f>
        <v/>
      </c>
      <c r="AI277" s="42">
        <f>IF(AND(AF277&lt;&gt;"",UPPER(TRIM(AB277))&lt;&gt;"Y"),1,0)</f>
        <v/>
      </c>
      <c r="AJ277" s="42">
        <f>IF(AI277=1,IFERROR(VALUE(IFERROR(TRIM(INDEX($A277:$Z277,MATCH(Lists!$J$5,$A$1:$Z$1,0))&amp;""),"")),0),0)</f>
        <v/>
      </c>
      <c r="AK277" s="42">
        <f>IFERROR(TRIM(INDEX($A277:$Z277,MATCH(Lists!$J$8,$A$1:$Z$1,0))&amp;""),"")</f>
        <v/>
      </c>
      <c r="AL277" s="42">
        <f>IF(AI277=0,0,IF(AK277="",1,IF(IFERROR(INDEX(Lists!$B$2:$B$9,MATCH(AK277,Lists!$A$2:$A$9,0)),"N")="Y",1,0)))</f>
        <v/>
      </c>
      <c r="AM277" s="42">
        <f>AL277*AJ277</f>
        <v/>
      </c>
      <c r="AN277" s="42">
        <f>IF(AI277=0,0,IF(IFERROR(INDEX(Lists!$C$2:$C$9,MATCH(AK277,Lists!$A$2:$A$9,0)),"N")="Y",1,0))</f>
        <v/>
      </c>
      <c r="AO277" s="42">
        <f>AN277*AJ277</f>
        <v/>
      </c>
      <c r="AP277" s="42">
        <f>IFERROR(VALUE(IFERROR(TRIM(INDEX($A277:$Z277,MATCH(Lists!$J$9,$A$1:$Z$1,0))&amp;""),"")),0)</f>
        <v/>
      </c>
      <c r="AQ277" s="42">
        <f>IFERROR(VALUE(IFERROR(TRIM(INDEX($A277:$Z277,MATCH(Lists!$J$11,$A$1:$Z$1,0))&amp;""),"")),0)</f>
        <v/>
      </c>
      <c r="AR277" s="42">
        <f>IF(IFERROR(INDEX(Lists!$C$2:$C$9,MATCH(AK277,Lists!$A$2:$A$9,0)),"N")="Y",AP277-AQ277,0)</f>
        <v/>
      </c>
      <c r="AS277" s="42">
        <f>UPPER(IFERROR(TRIM(INDEX($A277:$Z277,MATCH(Lists!$J$10,$A$1:$Z$1,0))&amp;""),""))</f>
        <v/>
      </c>
      <c r="AT277" s="42">
        <f>IF(LEN(AS277)&gt;0,ROW(),"")</f>
        <v/>
      </c>
      <c r="AU277" s="42">
        <f>IFERROR(TRIM(INDEX($A277:$Z277,MATCH(Lists!$J$6,$A$1:$Z$1,0))&amp;""),"")</f>
        <v/>
      </c>
      <c r="AV277" s="42">
        <f>IFERROR(TRIM(INDEX($A277:$Z277,MATCH(Lists!$J$7,$A$1:$Z$1,0))&amp;""),"")</f>
        <v/>
      </c>
      <c r="AW277" s="42">
        <f>IF(AND(AL277=1,UPPER(TRIM(AC277))="Y"),1,0)</f>
        <v/>
      </c>
      <c r="AX277" s="42">
        <f>IF(AL277=1,AF277,"")</f>
        <v/>
      </c>
      <c r="AY277" s="42">
        <f>IF(AX277="","",SUMPRODUCT(($AX$2:$AX$501&lt;&gt;"")*($AX$2:$AX$501&lt;AX277))+SUMPRODUCT(($AX$2:AX277=AX277)*1))</f>
        <v/>
      </c>
    </row>
    <row r="278">
      <c r="AA278" s="41" t="n"/>
      <c r="AB278" s="21" t="n"/>
      <c r="AC278" s="21" t="n"/>
      <c r="AD278" s="21" t="n"/>
      <c r="AE278" s="41" t="n"/>
      <c r="AF278" s="42">
        <f>IFERROR(TRIM(INDEX($A278:$Z278,MATCH(Lists!$J$2,$A$1:$Z$1,0))&amp;""),"")</f>
        <v/>
      </c>
      <c r="AG278" s="42">
        <f>IFERROR(TRIM(INDEX($A278:$Z278,MATCH(Lists!$J$3,$A$1:$Z$1,0))&amp;""),"")</f>
        <v/>
      </c>
      <c r="AH278" s="42">
        <f>IFERROR(TRIM(INDEX($A278:$Z278,MATCH(Lists!$J$4,$A$1:$Z$1,0))&amp;""),"")</f>
        <v/>
      </c>
      <c r="AI278" s="42">
        <f>IF(AND(AF278&lt;&gt;"",UPPER(TRIM(AB278))&lt;&gt;"Y"),1,0)</f>
        <v/>
      </c>
      <c r="AJ278" s="42">
        <f>IF(AI278=1,IFERROR(VALUE(IFERROR(TRIM(INDEX($A278:$Z278,MATCH(Lists!$J$5,$A$1:$Z$1,0))&amp;""),"")),0),0)</f>
        <v/>
      </c>
      <c r="AK278" s="42">
        <f>IFERROR(TRIM(INDEX($A278:$Z278,MATCH(Lists!$J$8,$A$1:$Z$1,0))&amp;""),"")</f>
        <v/>
      </c>
      <c r="AL278" s="42">
        <f>IF(AI278=0,0,IF(AK278="",1,IF(IFERROR(INDEX(Lists!$B$2:$B$9,MATCH(AK278,Lists!$A$2:$A$9,0)),"N")="Y",1,0)))</f>
        <v/>
      </c>
      <c r="AM278" s="42">
        <f>AL278*AJ278</f>
        <v/>
      </c>
      <c r="AN278" s="42">
        <f>IF(AI278=0,0,IF(IFERROR(INDEX(Lists!$C$2:$C$9,MATCH(AK278,Lists!$A$2:$A$9,0)),"N")="Y",1,0))</f>
        <v/>
      </c>
      <c r="AO278" s="42">
        <f>AN278*AJ278</f>
        <v/>
      </c>
      <c r="AP278" s="42">
        <f>IFERROR(VALUE(IFERROR(TRIM(INDEX($A278:$Z278,MATCH(Lists!$J$9,$A$1:$Z$1,0))&amp;""),"")),0)</f>
        <v/>
      </c>
      <c r="AQ278" s="42">
        <f>IFERROR(VALUE(IFERROR(TRIM(INDEX($A278:$Z278,MATCH(Lists!$J$11,$A$1:$Z$1,0))&amp;""),"")),0)</f>
        <v/>
      </c>
      <c r="AR278" s="42">
        <f>IF(IFERROR(INDEX(Lists!$C$2:$C$9,MATCH(AK278,Lists!$A$2:$A$9,0)),"N")="Y",AP278-AQ278,0)</f>
        <v/>
      </c>
      <c r="AS278" s="42">
        <f>UPPER(IFERROR(TRIM(INDEX($A278:$Z278,MATCH(Lists!$J$10,$A$1:$Z$1,0))&amp;""),""))</f>
        <v/>
      </c>
      <c r="AT278" s="42">
        <f>IF(LEN(AS278)&gt;0,ROW(),"")</f>
        <v/>
      </c>
      <c r="AU278" s="42">
        <f>IFERROR(TRIM(INDEX($A278:$Z278,MATCH(Lists!$J$6,$A$1:$Z$1,0))&amp;""),"")</f>
        <v/>
      </c>
      <c r="AV278" s="42">
        <f>IFERROR(TRIM(INDEX($A278:$Z278,MATCH(Lists!$J$7,$A$1:$Z$1,0))&amp;""),"")</f>
        <v/>
      </c>
      <c r="AW278" s="42">
        <f>IF(AND(AL278=1,UPPER(TRIM(AC278))="Y"),1,0)</f>
        <v/>
      </c>
      <c r="AX278" s="42">
        <f>IF(AL278=1,AF278,"")</f>
        <v/>
      </c>
      <c r="AY278" s="42">
        <f>IF(AX278="","",SUMPRODUCT(($AX$2:$AX$501&lt;&gt;"")*($AX$2:$AX$501&lt;AX278))+SUMPRODUCT(($AX$2:AX278=AX278)*1))</f>
        <v/>
      </c>
    </row>
    <row r="279">
      <c r="AA279" s="41" t="n"/>
      <c r="AB279" s="21" t="n"/>
      <c r="AC279" s="21" t="n"/>
      <c r="AD279" s="21" t="n"/>
      <c r="AE279" s="41" t="n"/>
      <c r="AF279" s="42">
        <f>IFERROR(TRIM(INDEX($A279:$Z279,MATCH(Lists!$J$2,$A$1:$Z$1,0))&amp;""),"")</f>
        <v/>
      </c>
      <c r="AG279" s="42">
        <f>IFERROR(TRIM(INDEX($A279:$Z279,MATCH(Lists!$J$3,$A$1:$Z$1,0))&amp;""),"")</f>
        <v/>
      </c>
      <c r="AH279" s="42">
        <f>IFERROR(TRIM(INDEX($A279:$Z279,MATCH(Lists!$J$4,$A$1:$Z$1,0))&amp;""),"")</f>
        <v/>
      </c>
      <c r="AI279" s="42">
        <f>IF(AND(AF279&lt;&gt;"",UPPER(TRIM(AB279))&lt;&gt;"Y"),1,0)</f>
        <v/>
      </c>
      <c r="AJ279" s="42">
        <f>IF(AI279=1,IFERROR(VALUE(IFERROR(TRIM(INDEX($A279:$Z279,MATCH(Lists!$J$5,$A$1:$Z$1,0))&amp;""),"")),0),0)</f>
        <v/>
      </c>
      <c r="AK279" s="42">
        <f>IFERROR(TRIM(INDEX($A279:$Z279,MATCH(Lists!$J$8,$A$1:$Z$1,0))&amp;""),"")</f>
        <v/>
      </c>
      <c r="AL279" s="42">
        <f>IF(AI279=0,0,IF(AK279="",1,IF(IFERROR(INDEX(Lists!$B$2:$B$9,MATCH(AK279,Lists!$A$2:$A$9,0)),"N")="Y",1,0)))</f>
        <v/>
      </c>
      <c r="AM279" s="42">
        <f>AL279*AJ279</f>
        <v/>
      </c>
      <c r="AN279" s="42">
        <f>IF(AI279=0,0,IF(IFERROR(INDEX(Lists!$C$2:$C$9,MATCH(AK279,Lists!$A$2:$A$9,0)),"N")="Y",1,0))</f>
        <v/>
      </c>
      <c r="AO279" s="42">
        <f>AN279*AJ279</f>
        <v/>
      </c>
      <c r="AP279" s="42">
        <f>IFERROR(VALUE(IFERROR(TRIM(INDEX($A279:$Z279,MATCH(Lists!$J$9,$A$1:$Z$1,0))&amp;""),"")),0)</f>
        <v/>
      </c>
      <c r="AQ279" s="42">
        <f>IFERROR(VALUE(IFERROR(TRIM(INDEX($A279:$Z279,MATCH(Lists!$J$11,$A$1:$Z$1,0))&amp;""),"")),0)</f>
        <v/>
      </c>
      <c r="AR279" s="42">
        <f>IF(IFERROR(INDEX(Lists!$C$2:$C$9,MATCH(AK279,Lists!$A$2:$A$9,0)),"N")="Y",AP279-AQ279,0)</f>
        <v/>
      </c>
      <c r="AS279" s="42">
        <f>UPPER(IFERROR(TRIM(INDEX($A279:$Z279,MATCH(Lists!$J$10,$A$1:$Z$1,0))&amp;""),""))</f>
        <v/>
      </c>
      <c r="AT279" s="42">
        <f>IF(LEN(AS279)&gt;0,ROW(),"")</f>
        <v/>
      </c>
      <c r="AU279" s="42">
        <f>IFERROR(TRIM(INDEX($A279:$Z279,MATCH(Lists!$J$6,$A$1:$Z$1,0))&amp;""),"")</f>
        <v/>
      </c>
      <c r="AV279" s="42">
        <f>IFERROR(TRIM(INDEX($A279:$Z279,MATCH(Lists!$J$7,$A$1:$Z$1,0))&amp;""),"")</f>
        <v/>
      </c>
      <c r="AW279" s="42">
        <f>IF(AND(AL279=1,UPPER(TRIM(AC279))="Y"),1,0)</f>
        <v/>
      </c>
      <c r="AX279" s="42">
        <f>IF(AL279=1,AF279,"")</f>
        <v/>
      </c>
      <c r="AY279" s="42">
        <f>IF(AX279="","",SUMPRODUCT(($AX$2:$AX$501&lt;&gt;"")*($AX$2:$AX$501&lt;AX279))+SUMPRODUCT(($AX$2:AX279=AX279)*1))</f>
        <v/>
      </c>
    </row>
    <row r="280">
      <c r="AA280" s="41" t="n"/>
      <c r="AB280" s="21" t="n"/>
      <c r="AC280" s="21" t="n"/>
      <c r="AD280" s="21" t="n"/>
      <c r="AE280" s="41" t="n"/>
      <c r="AF280" s="42">
        <f>IFERROR(TRIM(INDEX($A280:$Z280,MATCH(Lists!$J$2,$A$1:$Z$1,0))&amp;""),"")</f>
        <v/>
      </c>
      <c r="AG280" s="42">
        <f>IFERROR(TRIM(INDEX($A280:$Z280,MATCH(Lists!$J$3,$A$1:$Z$1,0))&amp;""),"")</f>
        <v/>
      </c>
      <c r="AH280" s="42">
        <f>IFERROR(TRIM(INDEX($A280:$Z280,MATCH(Lists!$J$4,$A$1:$Z$1,0))&amp;""),"")</f>
        <v/>
      </c>
      <c r="AI280" s="42">
        <f>IF(AND(AF280&lt;&gt;"",UPPER(TRIM(AB280))&lt;&gt;"Y"),1,0)</f>
        <v/>
      </c>
      <c r="AJ280" s="42">
        <f>IF(AI280=1,IFERROR(VALUE(IFERROR(TRIM(INDEX($A280:$Z280,MATCH(Lists!$J$5,$A$1:$Z$1,0))&amp;""),"")),0),0)</f>
        <v/>
      </c>
      <c r="AK280" s="42">
        <f>IFERROR(TRIM(INDEX($A280:$Z280,MATCH(Lists!$J$8,$A$1:$Z$1,0))&amp;""),"")</f>
        <v/>
      </c>
      <c r="AL280" s="42">
        <f>IF(AI280=0,0,IF(AK280="",1,IF(IFERROR(INDEX(Lists!$B$2:$B$9,MATCH(AK280,Lists!$A$2:$A$9,0)),"N")="Y",1,0)))</f>
        <v/>
      </c>
      <c r="AM280" s="42">
        <f>AL280*AJ280</f>
        <v/>
      </c>
      <c r="AN280" s="42">
        <f>IF(AI280=0,0,IF(IFERROR(INDEX(Lists!$C$2:$C$9,MATCH(AK280,Lists!$A$2:$A$9,0)),"N")="Y",1,0))</f>
        <v/>
      </c>
      <c r="AO280" s="42">
        <f>AN280*AJ280</f>
        <v/>
      </c>
      <c r="AP280" s="42">
        <f>IFERROR(VALUE(IFERROR(TRIM(INDEX($A280:$Z280,MATCH(Lists!$J$9,$A$1:$Z$1,0))&amp;""),"")),0)</f>
        <v/>
      </c>
      <c r="AQ280" s="42">
        <f>IFERROR(VALUE(IFERROR(TRIM(INDEX($A280:$Z280,MATCH(Lists!$J$11,$A$1:$Z$1,0))&amp;""),"")),0)</f>
        <v/>
      </c>
      <c r="AR280" s="42">
        <f>IF(IFERROR(INDEX(Lists!$C$2:$C$9,MATCH(AK280,Lists!$A$2:$A$9,0)),"N")="Y",AP280-AQ280,0)</f>
        <v/>
      </c>
      <c r="AS280" s="42">
        <f>UPPER(IFERROR(TRIM(INDEX($A280:$Z280,MATCH(Lists!$J$10,$A$1:$Z$1,0))&amp;""),""))</f>
        <v/>
      </c>
      <c r="AT280" s="42">
        <f>IF(LEN(AS280)&gt;0,ROW(),"")</f>
        <v/>
      </c>
      <c r="AU280" s="42">
        <f>IFERROR(TRIM(INDEX($A280:$Z280,MATCH(Lists!$J$6,$A$1:$Z$1,0))&amp;""),"")</f>
        <v/>
      </c>
      <c r="AV280" s="42">
        <f>IFERROR(TRIM(INDEX($A280:$Z280,MATCH(Lists!$J$7,$A$1:$Z$1,0))&amp;""),"")</f>
        <v/>
      </c>
      <c r="AW280" s="42">
        <f>IF(AND(AL280=1,UPPER(TRIM(AC280))="Y"),1,0)</f>
        <v/>
      </c>
      <c r="AX280" s="42">
        <f>IF(AL280=1,AF280,"")</f>
        <v/>
      </c>
      <c r="AY280" s="42">
        <f>IF(AX280="","",SUMPRODUCT(($AX$2:$AX$501&lt;&gt;"")*($AX$2:$AX$501&lt;AX280))+SUMPRODUCT(($AX$2:AX280=AX280)*1))</f>
        <v/>
      </c>
    </row>
    <row r="281">
      <c r="AA281" s="41" t="n"/>
      <c r="AB281" s="21" t="n"/>
      <c r="AC281" s="21" t="n"/>
      <c r="AD281" s="21" t="n"/>
      <c r="AE281" s="41" t="n"/>
      <c r="AF281" s="42">
        <f>IFERROR(TRIM(INDEX($A281:$Z281,MATCH(Lists!$J$2,$A$1:$Z$1,0))&amp;""),"")</f>
        <v/>
      </c>
      <c r="AG281" s="42">
        <f>IFERROR(TRIM(INDEX($A281:$Z281,MATCH(Lists!$J$3,$A$1:$Z$1,0))&amp;""),"")</f>
        <v/>
      </c>
      <c r="AH281" s="42">
        <f>IFERROR(TRIM(INDEX($A281:$Z281,MATCH(Lists!$J$4,$A$1:$Z$1,0))&amp;""),"")</f>
        <v/>
      </c>
      <c r="AI281" s="42">
        <f>IF(AND(AF281&lt;&gt;"",UPPER(TRIM(AB281))&lt;&gt;"Y"),1,0)</f>
        <v/>
      </c>
      <c r="AJ281" s="42">
        <f>IF(AI281=1,IFERROR(VALUE(IFERROR(TRIM(INDEX($A281:$Z281,MATCH(Lists!$J$5,$A$1:$Z$1,0))&amp;""),"")),0),0)</f>
        <v/>
      </c>
      <c r="AK281" s="42">
        <f>IFERROR(TRIM(INDEX($A281:$Z281,MATCH(Lists!$J$8,$A$1:$Z$1,0))&amp;""),"")</f>
        <v/>
      </c>
      <c r="AL281" s="42">
        <f>IF(AI281=0,0,IF(AK281="",1,IF(IFERROR(INDEX(Lists!$B$2:$B$9,MATCH(AK281,Lists!$A$2:$A$9,0)),"N")="Y",1,0)))</f>
        <v/>
      </c>
      <c r="AM281" s="42">
        <f>AL281*AJ281</f>
        <v/>
      </c>
      <c r="AN281" s="42">
        <f>IF(AI281=0,0,IF(IFERROR(INDEX(Lists!$C$2:$C$9,MATCH(AK281,Lists!$A$2:$A$9,0)),"N")="Y",1,0))</f>
        <v/>
      </c>
      <c r="AO281" s="42">
        <f>AN281*AJ281</f>
        <v/>
      </c>
      <c r="AP281" s="42">
        <f>IFERROR(VALUE(IFERROR(TRIM(INDEX($A281:$Z281,MATCH(Lists!$J$9,$A$1:$Z$1,0))&amp;""),"")),0)</f>
        <v/>
      </c>
      <c r="AQ281" s="42">
        <f>IFERROR(VALUE(IFERROR(TRIM(INDEX($A281:$Z281,MATCH(Lists!$J$11,$A$1:$Z$1,0))&amp;""),"")),0)</f>
        <v/>
      </c>
      <c r="AR281" s="42">
        <f>IF(IFERROR(INDEX(Lists!$C$2:$C$9,MATCH(AK281,Lists!$A$2:$A$9,0)),"N")="Y",AP281-AQ281,0)</f>
        <v/>
      </c>
      <c r="AS281" s="42">
        <f>UPPER(IFERROR(TRIM(INDEX($A281:$Z281,MATCH(Lists!$J$10,$A$1:$Z$1,0))&amp;""),""))</f>
        <v/>
      </c>
      <c r="AT281" s="42">
        <f>IF(LEN(AS281)&gt;0,ROW(),"")</f>
        <v/>
      </c>
      <c r="AU281" s="42">
        <f>IFERROR(TRIM(INDEX($A281:$Z281,MATCH(Lists!$J$6,$A$1:$Z$1,0))&amp;""),"")</f>
        <v/>
      </c>
      <c r="AV281" s="42">
        <f>IFERROR(TRIM(INDEX($A281:$Z281,MATCH(Lists!$J$7,$A$1:$Z$1,0))&amp;""),"")</f>
        <v/>
      </c>
      <c r="AW281" s="42">
        <f>IF(AND(AL281=1,UPPER(TRIM(AC281))="Y"),1,0)</f>
        <v/>
      </c>
      <c r="AX281" s="42">
        <f>IF(AL281=1,AF281,"")</f>
        <v/>
      </c>
      <c r="AY281" s="42">
        <f>IF(AX281="","",SUMPRODUCT(($AX$2:$AX$501&lt;&gt;"")*($AX$2:$AX$501&lt;AX281))+SUMPRODUCT(($AX$2:AX281=AX281)*1))</f>
        <v/>
      </c>
    </row>
    <row r="282">
      <c r="AA282" s="41" t="n"/>
      <c r="AB282" s="21" t="n"/>
      <c r="AC282" s="21" t="n"/>
      <c r="AD282" s="21" t="n"/>
      <c r="AE282" s="41" t="n"/>
      <c r="AF282" s="42">
        <f>IFERROR(TRIM(INDEX($A282:$Z282,MATCH(Lists!$J$2,$A$1:$Z$1,0))&amp;""),"")</f>
        <v/>
      </c>
      <c r="AG282" s="42">
        <f>IFERROR(TRIM(INDEX($A282:$Z282,MATCH(Lists!$J$3,$A$1:$Z$1,0))&amp;""),"")</f>
        <v/>
      </c>
      <c r="AH282" s="42">
        <f>IFERROR(TRIM(INDEX($A282:$Z282,MATCH(Lists!$J$4,$A$1:$Z$1,0))&amp;""),"")</f>
        <v/>
      </c>
      <c r="AI282" s="42">
        <f>IF(AND(AF282&lt;&gt;"",UPPER(TRIM(AB282))&lt;&gt;"Y"),1,0)</f>
        <v/>
      </c>
      <c r="AJ282" s="42">
        <f>IF(AI282=1,IFERROR(VALUE(IFERROR(TRIM(INDEX($A282:$Z282,MATCH(Lists!$J$5,$A$1:$Z$1,0))&amp;""),"")),0),0)</f>
        <v/>
      </c>
      <c r="AK282" s="42">
        <f>IFERROR(TRIM(INDEX($A282:$Z282,MATCH(Lists!$J$8,$A$1:$Z$1,0))&amp;""),"")</f>
        <v/>
      </c>
      <c r="AL282" s="42">
        <f>IF(AI282=0,0,IF(AK282="",1,IF(IFERROR(INDEX(Lists!$B$2:$B$9,MATCH(AK282,Lists!$A$2:$A$9,0)),"N")="Y",1,0)))</f>
        <v/>
      </c>
      <c r="AM282" s="42">
        <f>AL282*AJ282</f>
        <v/>
      </c>
      <c r="AN282" s="42">
        <f>IF(AI282=0,0,IF(IFERROR(INDEX(Lists!$C$2:$C$9,MATCH(AK282,Lists!$A$2:$A$9,0)),"N")="Y",1,0))</f>
        <v/>
      </c>
      <c r="AO282" s="42">
        <f>AN282*AJ282</f>
        <v/>
      </c>
      <c r="AP282" s="42">
        <f>IFERROR(VALUE(IFERROR(TRIM(INDEX($A282:$Z282,MATCH(Lists!$J$9,$A$1:$Z$1,0))&amp;""),"")),0)</f>
        <v/>
      </c>
      <c r="AQ282" s="42">
        <f>IFERROR(VALUE(IFERROR(TRIM(INDEX($A282:$Z282,MATCH(Lists!$J$11,$A$1:$Z$1,0))&amp;""),"")),0)</f>
        <v/>
      </c>
      <c r="AR282" s="42">
        <f>IF(IFERROR(INDEX(Lists!$C$2:$C$9,MATCH(AK282,Lists!$A$2:$A$9,0)),"N")="Y",AP282-AQ282,0)</f>
        <v/>
      </c>
      <c r="AS282" s="42">
        <f>UPPER(IFERROR(TRIM(INDEX($A282:$Z282,MATCH(Lists!$J$10,$A$1:$Z$1,0))&amp;""),""))</f>
        <v/>
      </c>
      <c r="AT282" s="42">
        <f>IF(LEN(AS282)&gt;0,ROW(),"")</f>
        <v/>
      </c>
      <c r="AU282" s="42">
        <f>IFERROR(TRIM(INDEX($A282:$Z282,MATCH(Lists!$J$6,$A$1:$Z$1,0))&amp;""),"")</f>
        <v/>
      </c>
      <c r="AV282" s="42">
        <f>IFERROR(TRIM(INDEX($A282:$Z282,MATCH(Lists!$J$7,$A$1:$Z$1,0))&amp;""),"")</f>
        <v/>
      </c>
      <c r="AW282" s="42">
        <f>IF(AND(AL282=1,UPPER(TRIM(AC282))="Y"),1,0)</f>
        <v/>
      </c>
      <c r="AX282" s="42">
        <f>IF(AL282=1,AF282,"")</f>
        <v/>
      </c>
      <c r="AY282" s="42">
        <f>IF(AX282="","",SUMPRODUCT(($AX$2:$AX$501&lt;&gt;"")*($AX$2:$AX$501&lt;AX282))+SUMPRODUCT(($AX$2:AX282=AX282)*1))</f>
        <v/>
      </c>
    </row>
    <row r="283">
      <c r="AA283" s="41" t="n"/>
      <c r="AB283" s="21" t="n"/>
      <c r="AC283" s="21" t="n"/>
      <c r="AD283" s="21" t="n"/>
      <c r="AE283" s="41" t="n"/>
      <c r="AF283" s="42">
        <f>IFERROR(TRIM(INDEX($A283:$Z283,MATCH(Lists!$J$2,$A$1:$Z$1,0))&amp;""),"")</f>
        <v/>
      </c>
      <c r="AG283" s="42">
        <f>IFERROR(TRIM(INDEX($A283:$Z283,MATCH(Lists!$J$3,$A$1:$Z$1,0))&amp;""),"")</f>
        <v/>
      </c>
      <c r="AH283" s="42">
        <f>IFERROR(TRIM(INDEX($A283:$Z283,MATCH(Lists!$J$4,$A$1:$Z$1,0))&amp;""),"")</f>
        <v/>
      </c>
      <c r="AI283" s="42">
        <f>IF(AND(AF283&lt;&gt;"",UPPER(TRIM(AB283))&lt;&gt;"Y"),1,0)</f>
        <v/>
      </c>
      <c r="AJ283" s="42">
        <f>IF(AI283=1,IFERROR(VALUE(IFERROR(TRIM(INDEX($A283:$Z283,MATCH(Lists!$J$5,$A$1:$Z$1,0))&amp;""),"")),0),0)</f>
        <v/>
      </c>
      <c r="AK283" s="42">
        <f>IFERROR(TRIM(INDEX($A283:$Z283,MATCH(Lists!$J$8,$A$1:$Z$1,0))&amp;""),"")</f>
        <v/>
      </c>
      <c r="AL283" s="42">
        <f>IF(AI283=0,0,IF(AK283="",1,IF(IFERROR(INDEX(Lists!$B$2:$B$9,MATCH(AK283,Lists!$A$2:$A$9,0)),"N")="Y",1,0)))</f>
        <v/>
      </c>
      <c r="AM283" s="42">
        <f>AL283*AJ283</f>
        <v/>
      </c>
      <c r="AN283" s="42">
        <f>IF(AI283=0,0,IF(IFERROR(INDEX(Lists!$C$2:$C$9,MATCH(AK283,Lists!$A$2:$A$9,0)),"N")="Y",1,0))</f>
        <v/>
      </c>
      <c r="AO283" s="42">
        <f>AN283*AJ283</f>
        <v/>
      </c>
      <c r="AP283" s="42">
        <f>IFERROR(VALUE(IFERROR(TRIM(INDEX($A283:$Z283,MATCH(Lists!$J$9,$A$1:$Z$1,0))&amp;""),"")),0)</f>
        <v/>
      </c>
      <c r="AQ283" s="42">
        <f>IFERROR(VALUE(IFERROR(TRIM(INDEX($A283:$Z283,MATCH(Lists!$J$11,$A$1:$Z$1,0))&amp;""),"")),0)</f>
        <v/>
      </c>
      <c r="AR283" s="42">
        <f>IF(IFERROR(INDEX(Lists!$C$2:$C$9,MATCH(AK283,Lists!$A$2:$A$9,0)),"N")="Y",AP283-AQ283,0)</f>
        <v/>
      </c>
      <c r="AS283" s="42">
        <f>UPPER(IFERROR(TRIM(INDEX($A283:$Z283,MATCH(Lists!$J$10,$A$1:$Z$1,0))&amp;""),""))</f>
        <v/>
      </c>
      <c r="AT283" s="42">
        <f>IF(LEN(AS283)&gt;0,ROW(),"")</f>
        <v/>
      </c>
      <c r="AU283" s="42">
        <f>IFERROR(TRIM(INDEX($A283:$Z283,MATCH(Lists!$J$6,$A$1:$Z$1,0))&amp;""),"")</f>
        <v/>
      </c>
      <c r="AV283" s="42">
        <f>IFERROR(TRIM(INDEX($A283:$Z283,MATCH(Lists!$J$7,$A$1:$Z$1,0))&amp;""),"")</f>
        <v/>
      </c>
      <c r="AW283" s="42">
        <f>IF(AND(AL283=1,UPPER(TRIM(AC283))="Y"),1,0)</f>
        <v/>
      </c>
      <c r="AX283" s="42">
        <f>IF(AL283=1,AF283,"")</f>
        <v/>
      </c>
      <c r="AY283" s="42">
        <f>IF(AX283="","",SUMPRODUCT(($AX$2:$AX$501&lt;&gt;"")*($AX$2:$AX$501&lt;AX283))+SUMPRODUCT(($AX$2:AX283=AX283)*1))</f>
        <v/>
      </c>
    </row>
    <row r="284">
      <c r="AA284" s="41" t="n"/>
      <c r="AB284" s="21" t="n"/>
      <c r="AC284" s="21" t="n"/>
      <c r="AD284" s="21" t="n"/>
      <c r="AE284" s="41" t="n"/>
      <c r="AF284" s="42">
        <f>IFERROR(TRIM(INDEX($A284:$Z284,MATCH(Lists!$J$2,$A$1:$Z$1,0))&amp;""),"")</f>
        <v/>
      </c>
      <c r="AG284" s="42">
        <f>IFERROR(TRIM(INDEX($A284:$Z284,MATCH(Lists!$J$3,$A$1:$Z$1,0))&amp;""),"")</f>
        <v/>
      </c>
      <c r="AH284" s="42">
        <f>IFERROR(TRIM(INDEX($A284:$Z284,MATCH(Lists!$J$4,$A$1:$Z$1,0))&amp;""),"")</f>
        <v/>
      </c>
      <c r="AI284" s="42">
        <f>IF(AND(AF284&lt;&gt;"",UPPER(TRIM(AB284))&lt;&gt;"Y"),1,0)</f>
        <v/>
      </c>
      <c r="AJ284" s="42">
        <f>IF(AI284=1,IFERROR(VALUE(IFERROR(TRIM(INDEX($A284:$Z284,MATCH(Lists!$J$5,$A$1:$Z$1,0))&amp;""),"")),0),0)</f>
        <v/>
      </c>
      <c r="AK284" s="42">
        <f>IFERROR(TRIM(INDEX($A284:$Z284,MATCH(Lists!$J$8,$A$1:$Z$1,0))&amp;""),"")</f>
        <v/>
      </c>
      <c r="AL284" s="42">
        <f>IF(AI284=0,0,IF(AK284="",1,IF(IFERROR(INDEX(Lists!$B$2:$B$9,MATCH(AK284,Lists!$A$2:$A$9,0)),"N")="Y",1,0)))</f>
        <v/>
      </c>
      <c r="AM284" s="42">
        <f>AL284*AJ284</f>
        <v/>
      </c>
      <c r="AN284" s="42">
        <f>IF(AI284=0,0,IF(IFERROR(INDEX(Lists!$C$2:$C$9,MATCH(AK284,Lists!$A$2:$A$9,0)),"N")="Y",1,0))</f>
        <v/>
      </c>
      <c r="AO284" s="42">
        <f>AN284*AJ284</f>
        <v/>
      </c>
      <c r="AP284" s="42">
        <f>IFERROR(VALUE(IFERROR(TRIM(INDEX($A284:$Z284,MATCH(Lists!$J$9,$A$1:$Z$1,0))&amp;""),"")),0)</f>
        <v/>
      </c>
      <c r="AQ284" s="42">
        <f>IFERROR(VALUE(IFERROR(TRIM(INDEX($A284:$Z284,MATCH(Lists!$J$11,$A$1:$Z$1,0))&amp;""),"")),0)</f>
        <v/>
      </c>
      <c r="AR284" s="42">
        <f>IF(IFERROR(INDEX(Lists!$C$2:$C$9,MATCH(AK284,Lists!$A$2:$A$9,0)),"N")="Y",AP284-AQ284,0)</f>
        <v/>
      </c>
      <c r="AS284" s="42">
        <f>UPPER(IFERROR(TRIM(INDEX($A284:$Z284,MATCH(Lists!$J$10,$A$1:$Z$1,0))&amp;""),""))</f>
        <v/>
      </c>
      <c r="AT284" s="42">
        <f>IF(LEN(AS284)&gt;0,ROW(),"")</f>
        <v/>
      </c>
      <c r="AU284" s="42">
        <f>IFERROR(TRIM(INDEX($A284:$Z284,MATCH(Lists!$J$6,$A$1:$Z$1,0))&amp;""),"")</f>
        <v/>
      </c>
      <c r="AV284" s="42">
        <f>IFERROR(TRIM(INDEX($A284:$Z284,MATCH(Lists!$J$7,$A$1:$Z$1,0))&amp;""),"")</f>
        <v/>
      </c>
      <c r="AW284" s="42">
        <f>IF(AND(AL284=1,UPPER(TRIM(AC284))="Y"),1,0)</f>
        <v/>
      </c>
      <c r="AX284" s="42">
        <f>IF(AL284=1,AF284,"")</f>
        <v/>
      </c>
      <c r="AY284" s="42">
        <f>IF(AX284="","",SUMPRODUCT(($AX$2:$AX$501&lt;&gt;"")*($AX$2:$AX$501&lt;AX284))+SUMPRODUCT(($AX$2:AX284=AX284)*1))</f>
        <v/>
      </c>
    </row>
    <row r="285">
      <c r="AA285" s="41" t="n"/>
      <c r="AB285" s="21" t="n"/>
      <c r="AC285" s="21" t="n"/>
      <c r="AD285" s="21" t="n"/>
      <c r="AE285" s="41" t="n"/>
      <c r="AF285" s="42">
        <f>IFERROR(TRIM(INDEX($A285:$Z285,MATCH(Lists!$J$2,$A$1:$Z$1,0))&amp;""),"")</f>
        <v/>
      </c>
      <c r="AG285" s="42">
        <f>IFERROR(TRIM(INDEX($A285:$Z285,MATCH(Lists!$J$3,$A$1:$Z$1,0))&amp;""),"")</f>
        <v/>
      </c>
      <c r="AH285" s="42">
        <f>IFERROR(TRIM(INDEX($A285:$Z285,MATCH(Lists!$J$4,$A$1:$Z$1,0))&amp;""),"")</f>
        <v/>
      </c>
      <c r="AI285" s="42">
        <f>IF(AND(AF285&lt;&gt;"",UPPER(TRIM(AB285))&lt;&gt;"Y"),1,0)</f>
        <v/>
      </c>
      <c r="AJ285" s="42">
        <f>IF(AI285=1,IFERROR(VALUE(IFERROR(TRIM(INDEX($A285:$Z285,MATCH(Lists!$J$5,$A$1:$Z$1,0))&amp;""),"")),0),0)</f>
        <v/>
      </c>
      <c r="AK285" s="42">
        <f>IFERROR(TRIM(INDEX($A285:$Z285,MATCH(Lists!$J$8,$A$1:$Z$1,0))&amp;""),"")</f>
        <v/>
      </c>
      <c r="AL285" s="42">
        <f>IF(AI285=0,0,IF(AK285="",1,IF(IFERROR(INDEX(Lists!$B$2:$B$9,MATCH(AK285,Lists!$A$2:$A$9,0)),"N")="Y",1,0)))</f>
        <v/>
      </c>
      <c r="AM285" s="42">
        <f>AL285*AJ285</f>
        <v/>
      </c>
      <c r="AN285" s="42">
        <f>IF(AI285=0,0,IF(IFERROR(INDEX(Lists!$C$2:$C$9,MATCH(AK285,Lists!$A$2:$A$9,0)),"N")="Y",1,0))</f>
        <v/>
      </c>
      <c r="AO285" s="42">
        <f>AN285*AJ285</f>
        <v/>
      </c>
      <c r="AP285" s="42">
        <f>IFERROR(VALUE(IFERROR(TRIM(INDEX($A285:$Z285,MATCH(Lists!$J$9,$A$1:$Z$1,0))&amp;""),"")),0)</f>
        <v/>
      </c>
      <c r="AQ285" s="42">
        <f>IFERROR(VALUE(IFERROR(TRIM(INDEX($A285:$Z285,MATCH(Lists!$J$11,$A$1:$Z$1,0))&amp;""),"")),0)</f>
        <v/>
      </c>
      <c r="AR285" s="42">
        <f>IF(IFERROR(INDEX(Lists!$C$2:$C$9,MATCH(AK285,Lists!$A$2:$A$9,0)),"N")="Y",AP285-AQ285,0)</f>
        <v/>
      </c>
      <c r="AS285" s="42">
        <f>UPPER(IFERROR(TRIM(INDEX($A285:$Z285,MATCH(Lists!$J$10,$A$1:$Z$1,0))&amp;""),""))</f>
        <v/>
      </c>
      <c r="AT285" s="42">
        <f>IF(LEN(AS285)&gt;0,ROW(),"")</f>
        <v/>
      </c>
      <c r="AU285" s="42">
        <f>IFERROR(TRIM(INDEX($A285:$Z285,MATCH(Lists!$J$6,$A$1:$Z$1,0))&amp;""),"")</f>
        <v/>
      </c>
      <c r="AV285" s="42">
        <f>IFERROR(TRIM(INDEX($A285:$Z285,MATCH(Lists!$J$7,$A$1:$Z$1,0))&amp;""),"")</f>
        <v/>
      </c>
      <c r="AW285" s="42">
        <f>IF(AND(AL285=1,UPPER(TRIM(AC285))="Y"),1,0)</f>
        <v/>
      </c>
      <c r="AX285" s="42">
        <f>IF(AL285=1,AF285,"")</f>
        <v/>
      </c>
      <c r="AY285" s="42">
        <f>IF(AX285="","",SUMPRODUCT(($AX$2:$AX$501&lt;&gt;"")*($AX$2:$AX$501&lt;AX285))+SUMPRODUCT(($AX$2:AX285=AX285)*1))</f>
        <v/>
      </c>
    </row>
    <row r="286">
      <c r="AA286" s="41" t="n"/>
      <c r="AB286" s="21" t="n"/>
      <c r="AC286" s="21" t="n"/>
      <c r="AD286" s="21" t="n"/>
      <c r="AE286" s="41" t="n"/>
      <c r="AF286" s="42">
        <f>IFERROR(TRIM(INDEX($A286:$Z286,MATCH(Lists!$J$2,$A$1:$Z$1,0))&amp;""),"")</f>
        <v/>
      </c>
      <c r="AG286" s="42">
        <f>IFERROR(TRIM(INDEX($A286:$Z286,MATCH(Lists!$J$3,$A$1:$Z$1,0))&amp;""),"")</f>
        <v/>
      </c>
      <c r="AH286" s="42">
        <f>IFERROR(TRIM(INDEX($A286:$Z286,MATCH(Lists!$J$4,$A$1:$Z$1,0))&amp;""),"")</f>
        <v/>
      </c>
      <c r="AI286" s="42">
        <f>IF(AND(AF286&lt;&gt;"",UPPER(TRIM(AB286))&lt;&gt;"Y"),1,0)</f>
        <v/>
      </c>
      <c r="AJ286" s="42">
        <f>IF(AI286=1,IFERROR(VALUE(IFERROR(TRIM(INDEX($A286:$Z286,MATCH(Lists!$J$5,$A$1:$Z$1,0))&amp;""),"")),0),0)</f>
        <v/>
      </c>
      <c r="AK286" s="42">
        <f>IFERROR(TRIM(INDEX($A286:$Z286,MATCH(Lists!$J$8,$A$1:$Z$1,0))&amp;""),"")</f>
        <v/>
      </c>
      <c r="AL286" s="42">
        <f>IF(AI286=0,0,IF(AK286="",1,IF(IFERROR(INDEX(Lists!$B$2:$B$9,MATCH(AK286,Lists!$A$2:$A$9,0)),"N")="Y",1,0)))</f>
        <v/>
      </c>
      <c r="AM286" s="42">
        <f>AL286*AJ286</f>
        <v/>
      </c>
      <c r="AN286" s="42">
        <f>IF(AI286=0,0,IF(IFERROR(INDEX(Lists!$C$2:$C$9,MATCH(AK286,Lists!$A$2:$A$9,0)),"N")="Y",1,0))</f>
        <v/>
      </c>
      <c r="AO286" s="42">
        <f>AN286*AJ286</f>
        <v/>
      </c>
      <c r="AP286" s="42">
        <f>IFERROR(VALUE(IFERROR(TRIM(INDEX($A286:$Z286,MATCH(Lists!$J$9,$A$1:$Z$1,0))&amp;""),"")),0)</f>
        <v/>
      </c>
      <c r="AQ286" s="42">
        <f>IFERROR(VALUE(IFERROR(TRIM(INDEX($A286:$Z286,MATCH(Lists!$J$11,$A$1:$Z$1,0))&amp;""),"")),0)</f>
        <v/>
      </c>
      <c r="AR286" s="42">
        <f>IF(IFERROR(INDEX(Lists!$C$2:$C$9,MATCH(AK286,Lists!$A$2:$A$9,0)),"N")="Y",AP286-AQ286,0)</f>
        <v/>
      </c>
      <c r="AS286" s="42">
        <f>UPPER(IFERROR(TRIM(INDEX($A286:$Z286,MATCH(Lists!$J$10,$A$1:$Z$1,0))&amp;""),""))</f>
        <v/>
      </c>
      <c r="AT286" s="42">
        <f>IF(LEN(AS286)&gt;0,ROW(),"")</f>
        <v/>
      </c>
      <c r="AU286" s="42">
        <f>IFERROR(TRIM(INDEX($A286:$Z286,MATCH(Lists!$J$6,$A$1:$Z$1,0))&amp;""),"")</f>
        <v/>
      </c>
      <c r="AV286" s="42">
        <f>IFERROR(TRIM(INDEX($A286:$Z286,MATCH(Lists!$J$7,$A$1:$Z$1,0))&amp;""),"")</f>
        <v/>
      </c>
      <c r="AW286" s="42">
        <f>IF(AND(AL286=1,UPPER(TRIM(AC286))="Y"),1,0)</f>
        <v/>
      </c>
      <c r="AX286" s="42">
        <f>IF(AL286=1,AF286,"")</f>
        <v/>
      </c>
      <c r="AY286" s="42">
        <f>IF(AX286="","",SUMPRODUCT(($AX$2:$AX$501&lt;&gt;"")*($AX$2:$AX$501&lt;AX286))+SUMPRODUCT(($AX$2:AX286=AX286)*1))</f>
        <v/>
      </c>
    </row>
    <row r="287">
      <c r="AA287" s="41" t="n"/>
      <c r="AB287" s="21" t="n"/>
      <c r="AC287" s="21" t="n"/>
      <c r="AD287" s="21" t="n"/>
      <c r="AE287" s="41" t="n"/>
      <c r="AF287" s="42">
        <f>IFERROR(TRIM(INDEX($A287:$Z287,MATCH(Lists!$J$2,$A$1:$Z$1,0))&amp;""),"")</f>
        <v/>
      </c>
      <c r="AG287" s="42">
        <f>IFERROR(TRIM(INDEX($A287:$Z287,MATCH(Lists!$J$3,$A$1:$Z$1,0))&amp;""),"")</f>
        <v/>
      </c>
      <c r="AH287" s="42">
        <f>IFERROR(TRIM(INDEX($A287:$Z287,MATCH(Lists!$J$4,$A$1:$Z$1,0))&amp;""),"")</f>
        <v/>
      </c>
      <c r="AI287" s="42">
        <f>IF(AND(AF287&lt;&gt;"",UPPER(TRIM(AB287))&lt;&gt;"Y"),1,0)</f>
        <v/>
      </c>
      <c r="AJ287" s="42">
        <f>IF(AI287=1,IFERROR(VALUE(IFERROR(TRIM(INDEX($A287:$Z287,MATCH(Lists!$J$5,$A$1:$Z$1,0))&amp;""),"")),0),0)</f>
        <v/>
      </c>
      <c r="AK287" s="42">
        <f>IFERROR(TRIM(INDEX($A287:$Z287,MATCH(Lists!$J$8,$A$1:$Z$1,0))&amp;""),"")</f>
        <v/>
      </c>
      <c r="AL287" s="42">
        <f>IF(AI287=0,0,IF(AK287="",1,IF(IFERROR(INDEX(Lists!$B$2:$B$9,MATCH(AK287,Lists!$A$2:$A$9,0)),"N")="Y",1,0)))</f>
        <v/>
      </c>
      <c r="AM287" s="42">
        <f>AL287*AJ287</f>
        <v/>
      </c>
      <c r="AN287" s="42">
        <f>IF(AI287=0,0,IF(IFERROR(INDEX(Lists!$C$2:$C$9,MATCH(AK287,Lists!$A$2:$A$9,0)),"N")="Y",1,0))</f>
        <v/>
      </c>
      <c r="AO287" s="42">
        <f>AN287*AJ287</f>
        <v/>
      </c>
      <c r="AP287" s="42">
        <f>IFERROR(VALUE(IFERROR(TRIM(INDEX($A287:$Z287,MATCH(Lists!$J$9,$A$1:$Z$1,0))&amp;""),"")),0)</f>
        <v/>
      </c>
      <c r="AQ287" s="42">
        <f>IFERROR(VALUE(IFERROR(TRIM(INDEX($A287:$Z287,MATCH(Lists!$J$11,$A$1:$Z$1,0))&amp;""),"")),0)</f>
        <v/>
      </c>
      <c r="AR287" s="42">
        <f>IF(IFERROR(INDEX(Lists!$C$2:$C$9,MATCH(AK287,Lists!$A$2:$A$9,0)),"N")="Y",AP287-AQ287,0)</f>
        <v/>
      </c>
      <c r="AS287" s="42">
        <f>UPPER(IFERROR(TRIM(INDEX($A287:$Z287,MATCH(Lists!$J$10,$A$1:$Z$1,0))&amp;""),""))</f>
        <v/>
      </c>
      <c r="AT287" s="42">
        <f>IF(LEN(AS287)&gt;0,ROW(),"")</f>
        <v/>
      </c>
      <c r="AU287" s="42">
        <f>IFERROR(TRIM(INDEX($A287:$Z287,MATCH(Lists!$J$6,$A$1:$Z$1,0))&amp;""),"")</f>
        <v/>
      </c>
      <c r="AV287" s="42">
        <f>IFERROR(TRIM(INDEX($A287:$Z287,MATCH(Lists!$J$7,$A$1:$Z$1,0))&amp;""),"")</f>
        <v/>
      </c>
      <c r="AW287" s="42">
        <f>IF(AND(AL287=1,UPPER(TRIM(AC287))="Y"),1,0)</f>
        <v/>
      </c>
      <c r="AX287" s="42">
        <f>IF(AL287=1,AF287,"")</f>
        <v/>
      </c>
      <c r="AY287" s="42">
        <f>IF(AX287="","",SUMPRODUCT(($AX$2:$AX$501&lt;&gt;"")*($AX$2:$AX$501&lt;AX287))+SUMPRODUCT(($AX$2:AX287=AX287)*1))</f>
        <v/>
      </c>
    </row>
    <row r="288">
      <c r="AA288" s="41" t="n"/>
      <c r="AB288" s="21" t="n"/>
      <c r="AC288" s="21" t="n"/>
      <c r="AD288" s="21" t="n"/>
      <c r="AE288" s="41" t="n"/>
      <c r="AF288" s="42">
        <f>IFERROR(TRIM(INDEX($A288:$Z288,MATCH(Lists!$J$2,$A$1:$Z$1,0))&amp;""),"")</f>
        <v/>
      </c>
      <c r="AG288" s="42">
        <f>IFERROR(TRIM(INDEX($A288:$Z288,MATCH(Lists!$J$3,$A$1:$Z$1,0))&amp;""),"")</f>
        <v/>
      </c>
      <c r="AH288" s="42">
        <f>IFERROR(TRIM(INDEX($A288:$Z288,MATCH(Lists!$J$4,$A$1:$Z$1,0))&amp;""),"")</f>
        <v/>
      </c>
      <c r="AI288" s="42">
        <f>IF(AND(AF288&lt;&gt;"",UPPER(TRIM(AB288))&lt;&gt;"Y"),1,0)</f>
        <v/>
      </c>
      <c r="AJ288" s="42">
        <f>IF(AI288=1,IFERROR(VALUE(IFERROR(TRIM(INDEX($A288:$Z288,MATCH(Lists!$J$5,$A$1:$Z$1,0))&amp;""),"")),0),0)</f>
        <v/>
      </c>
      <c r="AK288" s="42">
        <f>IFERROR(TRIM(INDEX($A288:$Z288,MATCH(Lists!$J$8,$A$1:$Z$1,0))&amp;""),"")</f>
        <v/>
      </c>
      <c r="AL288" s="42">
        <f>IF(AI288=0,0,IF(AK288="",1,IF(IFERROR(INDEX(Lists!$B$2:$B$9,MATCH(AK288,Lists!$A$2:$A$9,0)),"N")="Y",1,0)))</f>
        <v/>
      </c>
      <c r="AM288" s="42">
        <f>AL288*AJ288</f>
        <v/>
      </c>
      <c r="AN288" s="42">
        <f>IF(AI288=0,0,IF(IFERROR(INDEX(Lists!$C$2:$C$9,MATCH(AK288,Lists!$A$2:$A$9,0)),"N")="Y",1,0))</f>
        <v/>
      </c>
      <c r="AO288" s="42">
        <f>AN288*AJ288</f>
        <v/>
      </c>
      <c r="AP288" s="42">
        <f>IFERROR(VALUE(IFERROR(TRIM(INDEX($A288:$Z288,MATCH(Lists!$J$9,$A$1:$Z$1,0))&amp;""),"")),0)</f>
        <v/>
      </c>
      <c r="AQ288" s="42">
        <f>IFERROR(VALUE(IFERROR(TRIM(INDEX($A288:$Z288,MATCH(Lists!$J$11,$A$1:$Z$1,0))&amp;""),"")),0)</f>
        <v/>
      </c>
      <c r="AR288" s="42">
        <f>IF(IFERROR(INDEX(Lists!$C$2:$C$9,MATCH(AK288,Lists!$A$2:$A$9,0)),"N")="Y",AP288-AQ288,0)</f>
        <v/>
      </c>
      <c r="AS288" s="42">
        <f>UPPER(IFERROR(TRIM(INDEX($A288:$Z288,MATCH(Lists!$J$10,$A$1:$Z$1,0))&amp;""),""))</f>
        <v/>
      </c>
      <c r="AT288" s="42">
        <f>IF(LEN(AS288)&gt;0,ROW(),"")</f>
        <v/>
      </c>
      <c r="AU288" s="42">
        <f>IFERROR(TRIM(INDEX($A288:$Z288,MATCH(Lists!$J$6,$A$1:$Z$1,0))&amp;""),"")</f>
        <v/>
      </c>
      <c r="AV288" s="42">
        <f>IFERROR(TRIM(INDEX($A288:$Z288,MATCH(Lists!$J$7,$A$1:$Z$1,0))&amp;""),"")</f>
        <v/>
      </c>
      <c r="AW288" s="42">
        <f>IF(AND(AL288=1,UPPER(TRIM(AC288))="Y"),1,0)</f>
        <v/>
      </c>
      <c r="AX288" s="42">
        <f>IF(AL288=1,AF288,"")</f>
        <v/>
      </c>
      <c r="AY288" s="42">
        <f>IF(AX288="","",SUMPRODUCT(($AX$2:$AX$501&lt;&gt;"")*($AX$2:$AX$501&lt;AX288))+SUMPRODUCT(($AX$2:AX288=AX288)*1))</f>
        <v/>
      </c>
    </row>
    <row r="289">
      <c r="AA289" s="41" t="n"/>
      <c r="AB289" s="21" t="n"/>
      <c r="AC289" s="21" t="n"/>
      <c r="AD289" s="21" t="n"/>
      <c r="AE289" s="41" t="n"/>
      <c r="AF289" s="42">
        <f>IFERROR(TRIM(INDEX($A289:$Z289,MATCH(Lists!$J$2,$A$1:$Z$1,0))&amp;""),"")</f>
        <v/>
      </c>
      <c r="AG289" s="42">
        <f>IFERROR(TRIM(INDEX($A289:$Z289,MATCH(Lists!$J$3,$A$1:$Z$1,0))&amp;""),"")</f>
        <v/>
      </c>
      <c r="AH289" s="42">
        <f>IFERROR(TRIM(INDEX($A289:$Z289,MATCH(Lists!$J$4,$A$1:$Z$1,0))&amp;""),"")</f>
        <v/>
      </c>
      <c r="AI289" s="42">
        <f>IF(AND(AF289&lt;&gt;"",UPPER(TRIM(AB289))&lt;&gt;"Y"),1,0)</f>
        <v/>
      </c>
      <c r="AJ289" s="42">
        <f>IF(AI289=1,IFERROR(VALUE(IFERROR(TRIM(INDEX($A289:$Z289,MATCH(Lists!$J$5,$A$1:$Z$1,0))&amp;""),"")),0),0)</f>
        <v/>
      </c>
      <c r="AK289" s="42">
        <f>IFERROR(TRIM(INDEX($A289:$Z289,MATCH(Lists!$J$8,$A$1:$Z$1,0))&amp;""),"")</f>
        <v/>
      </c>
      <c r="AL289" s="42">
        <f>IF(AI289=0,0,IF(AK289="",1,IF(IFERROR(INDEX(Lists!$B$2:$B$9,MATCH(AK289,Lists!$A$2:$A$9,0)),"N")="Y",1,0)))</f>
        <v/>
      </c>
      <c r="AM289" s="42">
        <f>AL289*AJ289</f>
        <v/>
      </c>
      <c r="AN289" s="42">
        <f>IF(AI289=0,0,IF(IFERROR(INDEX(Lists!$C$2:$C$9,MATCH(AK289,Lists!$A$2:$A$9,0)),"N")="Y",1,0))</f>
        <v/>
      </c>
      <c r="AO289" s="42">
        <f>AN289*AJ289</f>
        <v/>
      </c>
      <c r="AP289" s="42">
        <f>IFERROR(VALUE(IFERROR(TRIM(INDEX($A289:$Z289,MATCH(Lists!$J$9,$A$1:$Z$1,0))&amp;""),"")),0)</f>
        <v/>
      </c>
      <c r="AQ289" s="42">
        <f>IFERROR(VALUE(IFERROR(TRIM(INDEX($A289:$Z289,MATCH(Lists!$J$11,$A$1:$Z$1,0))&amp;""),"")),0)</f>
        <v/>
      </c>
      <c r="AR289" s="42">
        <f>IF(IFERROR(INDEX(Lists!$C$2:$C$9,MATCH(AK289,Lists!$A$2:$A$9,0)),"N")="Y",AP289-AQ289,0)</f>
        <v/>
      </c>
      <c r="AS289" s="42">
        <f>UPPER(IFERROR(TRIM(INDEX($A289:$Z289,MATCH(Lists!$J$10,$A$1:$Z$1,0))&amp;""),""))</f>
        <v/>
      </c>
      <c r="AT289" s="42">
        <f>IF(LEN(AS289)&gt;0,ROW(),"")</f>
        <v/>
      </c>
      <c r="AU289" s="42">
        <f>IFERROR(TRIM(INDEX($A289:$Z289,MATCH(Lists!$J$6,$A$1:$Z$1,0))&amp;""),"")</f>
        <v/>
      </c>
      <c r="AV289" s="42">
        <f>IFERROR(TRIM(INDEX($A289:$Z289,MATCH(Lists!$J$7,$A$1:$Z$1,0))&amp;""),"")</f>
        <v/>
      </c>
      <c r="AW289" s="42">
        <f>IF(AND(AL289=1,UPPER(TRIM(AC289))="Y"),1,0)</f>
        <v/>
      </c>
      <c r="AX289" s="42">
        <f>IF(AL289=1,AF289,"")</f>
        <v/>
      </c>
      <c r="AY289" s="42">
        <f>IF(AX289="","",SUMPRODUCT(($AX$2:$AX$501&lt;&gt;"")*($AX$2:$AX$501&lt;AX289))+SUMPRODUCT(($AX$2:AX289=AX289)*1))</f>
        <v/>
      </c>
    </row>
    <row r="290">
      <c r="AA290" s="41" t="n"/>
      <c r="AB290" s="21" t="n"/>
      <c r="AC290" s="21" t="n"/>
      <c r="AD290" s="21" t="n"/>
      <c r="AE290" s="41" t="n"/>
      <c r="AF290" s="42">
        <f>IFERROR(TRIM(INDEX($A290:$Z290,MATCH(Lists!$J$2,$A$1:$Z$1,0))&amp;""),"")</f>
        <v/>
      </c>
      <c r="AG290" s="42">
        <f>IFERROR(TRIM(INDEX($A290:$Z290,MATCH(Lists!$J$3,$A$1:$Z$1,0))&amp;""),"")</f>
        <v/>
      </c>
      <c r="AH290" s="42">
        <f>IFERROR(TRIM(INDEX($A290:$Z290,MATCH(Lists!$J$4,$A$1:$Z$1,0))&amp;""),"")</f>
        <v/>
      </c>
      <c r="AI290" s="42">
        <f>IF(AND(AF290&lt;&gt;"",UPPER(TRIM(AB290))&lt;&gt;"Y"),1,0)</f>
        <v/>
      </c>
      <c r="AJ290" s="42">
        <f>IF(AI290=1,IFERROR(VALUE(IFERROR(TRIM(INDEX($A290:$Z290,MATCH(Lists!$J$5,$A$1:$Z$1,0))&amp;""),"")),0),0)</f>
        <v/>
      </c>
      <c r="AK290" s="42">
        <f>IFERROR(TRIM(INDEX($A290:$Z290,MATCH(Lists!$J$8,$A$1:$Z$1,0))&amp;""),"")</f>
        <v/>
      </c>
      <c r="AL290" s="42">
        <f>IF(AI290=0,0,IF(AK290="",1,IF(IFERROR(INDEX(Lists!$B$2:$B$9,MATCH(AK290,Lists!$A$2:$A$9,0)),"N")="Y",1,0)))</f>
        <v/>
      </c>
      <c r="AM290" s="42">
        <f>AL290*AJ290</f>
        <v/>
      </c>
      <c r="AN290" s="42">
        <f>IF(AI290=0,0,IF(IFERROR(INDEX(Lists!$C$2:$C$9,MATCH(AK290,Lists!$A$2:$A$9,0)),"N")="Y",1,0))</f>
        <v/>
      </c>
      <c r="AO290" s="42">
        <f>AN290*AJ290</f>
        <v/>
      </c>
      <c r="AP290" s="42">
        <f>IFERROR(VALUE(IFERROR(TRIM(INDEX($A290:$Z290,MATCH(Lists!$J$9,$A$1:$Z$1,0))&amp;""),"")),0)</f>
        <v/>
      </c>
      <c r="AQ290" s="42">
        <f>IFERROR(VALUE(IFERROR(TRIM(INDEX($A290:$Z290,MATCH(Lists!$J$11,$A$1:$Z$1,0))&amp;""),"")),0)</f>
        <v/>
      </c>
      <c r="AR290" s="42">
        <f>IF(IFERROR(INDEX(Lists!$C$2:$C$9,MATCH(AK290,Lists!$A$2:$A$9,0)),"N")="Y",AP290-AQ290,0)</f>
        <v/>
      </c>
      <c r="AS290" s="42">
        <f>UPPER(IFERROR(TRIM(INDEX($A290:$Z290,MATCH(Lists!$J$10,$A$1:$Z$1,0))&amp;""),""))</f>
        <v/>
      </c>
      <c r="AT290" s="42">
        <f>IF(LEN(AS290)&gt;0,ROW(),"")</f>
        <v/>
      </c>
      <c r="AU290" s="42">
        <f>IFERROR(TRIM(INDEX($A290:$Z290,MATCH(Lists!$J$6,$A$1:$Z$1,0))&amp;""),"")</f>
        <v/>
      </c>
      <c r="AV290" s="42">
        <f>IFERROR(TRIM(INDEX($A290:$Z290,MATCH(Lists!$J$7,$A$1:$Z$1,0))&amp;""),"")</f>
        <v/>
      </c>
      <c r="AW290" s="42">
        <f>IF(AND(AL290=1,UPPER(TRIM(AC290))="Y"),1,0)</f>
        <v/>
      </c>
      <c r="AX290" s="42">
        <f>IF(AL290=1,AF290,"")</f>
        <v/>
      </c>
      <c r="AY290" s="42">
        <f>IF(AX290="","",SUMPRODUCT(($AX$2:$AX$501&lt;&gt;"")*($AX$2:$AX$501&lt;AX290))+SUMPRODUCT(($AX$2:AX290=AX290)*1))</f>
        <v/>
      </c>
    </row>
    <row r="291">
      <c r="AA291" s="41" t="n"/>
      <c r="AB291" s="21" t="n"/>
      <c r="AC291" s="21" t="n"/>
      <c r="AD291" s="21" t="n"/>
      <c r="AE291" s="41" t="n"/>
      <c r="AF291" s="42">
        <f>IFERROR(TRIM(INDEX($A291:$Z291,MATCH(Lists!$J$2,$A$1:$Z$1,0))&amp;""),"")</f>
        <v/>
      </c>
      <c r="AG291" s="42">
        <f>IFERROR(TRIM(INDEX($A291:$Z291,MATCH(Lists!$J$3,$A$1:$Z$1,0))&amp;""),"")</f>
        <v/>
      </c>
      <c r="AH291" s="42">
        <f>IFERROR(TRIM(INDEX($A291:$Z291,MATCH(Lists!$J$4,$A$1:$Z$1,0))&amp;""),"")</f>
        <v/>
      </c>
      <c r="AI291" s="42">
        <f>IF(AND(AF291&lt;&gt;"",UPPER(TRIM(AB291))&lt;&gt;"Y"),1,0)</f>
        <v/>
      </c>
      <c r="AJ291" s="42">
        <f>IF(AI291=1,IFERROR(VALUE(IFERROR(TRIM(INDEX($A291:$Z291,MATCH(Lists!$J$5,$A$1:$Z$1,0))&amp;""),"")),0),0)</f>
        <v/>
      </c>
      <c r="AK291" s="42">
        <f>IFERROR(TRIM(INDEX($A291:$Z291,MATCH(Lists!$J$8,$A$1:$Z$1,0))&amp;""),"")</f>
        <v/>
      </c>
      <c r="AL291" s="42">
        <f>IF(AI291=0,0,IF(AK291="",1,IF(IFERROR(INDEX(Lists!$B$2:$B$9,MATCH(AK291,Lists!$A$2:$A$9,0)),"N")="Y",1,0)))</f>
        <v/>
      </c>
      <c r="AM291" s="42">
        <f>AL291*AJ291</f>
        <v/>
      </c>
      <c r="AN291" s="42">
        <f>IF(AI291=0,0,IF(IFERROR(INDEX(Lists!$C$2:$C$9,MATCH(AK291,Lists!$A$2:$A$9,0)),"N")="Y",1,0))</f>
        <v/>
      </c>
      <c r="AO291" s="42">
        <f>AN291*AJ291</f>
        <v/>
      </c>
      <c r="AP291" s="42">
        <f>IFERROR(VALUE(IFERROR(TRIM(INDEX($A291:$Z291,MATCH(Lists!$J$9,$A$1:$Z$1,0))&amp;""),"")),0)</f>
        <v/>
      </c>
      <c r="AQ291" s="42">
        <f>IFERROR(VALUE(IFERROR(TRIM(INDEX($A291:$Z291,MATCH(Lists!$J$11,$A$1:$Z$1,0))&amp;""),"")),0)</f>
        <v/>
      </c>
      <c r="AR291" s="42">
        <f>IF(IFERROR(INDEX(Lists!$C$2:$C$9,MATCH(AK291,Lists!$A$2:$A$9,0)),"N")="Y",AP291-AQ291,0)</f>
        <v/>
      </c>
      <c r="AS291" s="42">
        <f>UPPER(IFERROR(TRIM(INDEX($A291:$Z291,MATCH(Lists!$J$10,$A$1:$Z$1,0))&amp;""),""))</f>
        <v/>
      </c>
      <c r="AT291" s="42">
        <f>IF(LEN(AS291)&gt;0,ROW(),"")</f>
        <v/>
      </c>
      <c r="AU291" s="42">
        <f>IFERROR(TRIM(INDEX($A291:$Z291,MATCH(Lists!$J$6,$A$1:$Z$1,0))&amp;""),"")</f>
        <v/>
      </c>
      <c r="AV291" s="42">
        <f>IFERROR(TRIM(INDEX($A291:$Z291,MATCH(Lists!$J$7,$A$1:$Z$1,0))&amp;""),"")</f>
        <v/>
      </c>
      <c r="AW291" s="42">
        <f>IF(AND(AL291=1,UPPER(TRIM(AC291))="Y"),1,0)</f>
        <v/>
      </c>
      <c r="AX291" s="42">
        <f>IF(AL291=1,AF291,"")</f>
        <v/>
      </c>
      <c r="AY291" s="42">
        <f>IF(AX291="","",SUMPRODUCT(($AX$2:$AX$501&lt;&gt;"")*($AX$2:$AX$501&lt;AX291))+SUMPRODUCT(($AX$2:AX291=AX291)*1))</f>
        <v/>
      </c>
    </row>
    <row r="292">
      <c r="AA292" s="41" t="n"/>
      <c r="AB292" s="21" t="n"/>
      <c r="AC292" s="21" t="n"/>
      <c r="AD292" s="21" t="n"/>
      <c r="AE292" s="41" t="n"/>
      <c r="AF292" s="42">
        <f>IFERROR(TRIM(INDEX($A292:$Z292,MATCH(Lists!$J$2,$A$1:$Z$1,0))&amp;""),"")</f>
        <v/>
      </c>
      <c r="AG292" s="42">
        <f>IFERROR(TRIM(INDEX($A292:$Z292,MATCH(Lists!$J$3,$A$1:$Z$1,0))&amp;""),"")</f>
        <v/>
      </c>
      <c r="AH292" s="42">
        <f>IFERROR(TRIM(INDEX($A292:$Z292,MATCH(Lists!$J$4,$A$1:$Z$1,0))&amp;""),"")</f>
        <v/>
      </c>
      <c r="AI292" s="42">
        <f>IF(AND(AF292&lt;&gt;"",UPPER(TRIM(AB292))&lt;&gt;"Y"),1,0)</f>
        <v/>
      </c>
      <c r="AJ292" s="42">
        <f>IF(AI292=1,IFERROR(VALUE(IFERROR(TRIM(INDEX($A292:$Z292,MATCH(Lists!$J$5,$A$1:$Z$1,0))&amp;""),"")),0),0)</f>
        <v/>
      </c>
      <c r="AK292" s="42">
        <f>IFERROR(TRIM(INDEX($A292:$Z292,MATCH(Lists!$J$8,$A$1:$Z$1,0))&amp;""),"")</f>
        <v/>
      </c>
      <c r="AL292" s="42">
        <f>IF(AI292=0,0,IF(AK292="",1,IF(IFERROR(INDEX(Lists!$B$2:$B$9,MATCH(AK292,Lists!$A$2:$A$9,0)),"N")="Y",1,0)))</f>
        <v/>
      </c>
      <c r="AM292" s="42">
        <f>AL292*AJ292</f>
        <v/>
      </c>
      <c r="AN292" s="42">
        <f>IF(AI292=0,0,IF(IFERROR(INDEX(Lists!$C$2:$C$9,MATCH(AK292,Lists!$A$2:$A$9,0)),"N")="Y",1,0))</f>
        <v/>
      </c>
      <c r="AO292" s="42">
        <f>AN292*AJ292</f>
        <v/>
      </c>
      <c r="AP292" s="42">
        <f>IFERROR(VALUE(IFERROR(TRIM(INDEX($A292:$Z292,MATCH(Lists!$J$9,$A$1:$Z$1,0))&amp;""),"")),0)</f>
        <v/>
      </c>
      <c r="AQ292" s="42">
        <f>IFERROR(VALUE(IFERROR(TRIM(INDEX($A292:$Z292,MATCH(Lists!$J$11,$A$1:$Z$1,0))&amp;""),"")),0)</f>
        <v/>
      </c>
      <c r="AR292" s="42">
        <f>IF(IFERROR(INDEX(Lists!$C$2:$C$9,MATCH(AK292,Lists!$A$2:$A$9,0)),"N")="Y",AP292-AQ292,0)</f>
        <v/>
      </c>
      <c r="AS292" s="42">
        <f>UPPER(IFERROR(TRIM(INDEX($A292:$Z292,MATCH(Lists!$J$10,$A$1:$Z$1,0))&amp;""),""))</f>
        <v/>
      </c>
      <c r="AT292" s="42">
        <f>IF(LEN(AS292)&gt;0,ROW(),"")</f>
        <v/>
      </c>
      <c r="AU292" s="42">
        <f>IFERROR(TRIM(INDEX($A292:$Z292,MATCH(Lists!$J$6,$A$1:$Z$1,0))&amp;""),"")</f>
        <v/>
      </c>
      <c r="AV292" s="42">
        <f>IFERROR(TRIM(INDEX($A292:$Z292,MATCH(Lists!$J$7,$A$1:$Z$1,0))&amp;""),"")</f>
        <v/>
      </c>
      <c r="AW292" s="42">
        <f>IF(AND(AL292=1,UPPER(TRIM(AC292))="Y"),1,0)</f>
        <v/>
      </c>
      <c r="AX292" s="42">
        <f>IF(AL292=1,AF292,"")</f>
        <v/>
      </c>
      <c r="AY292" s="42">
        <f>IF(AX292="","",SUMPRODUCT(($AX$2:$AX$501&lt;&gt;"")*($AX$2:$AX$501&lt;AX292))+SUMPRODUCT(($AX$2:AX292=AX292)*1))</f>
        <v/>
      </c>
    </row>
    <row r="293">
      <c r="AA293" s="41" t="n"/>
      <c r="AB293" s="21" t="n"/>
      <c r="AC293" s="21" t="n"/>
      <c r="AD293" s="21" t="n"/>
      <c r="AE293" s="41" t="n"/>
      <c r="AF293" s="42">
        <f>IFERROR(TRIM(INDEX($A293:$Z293,MATCH(Lists!$J$2,$A$1:$Z$1,0))&amp;""),"")</f>
        <v/>
      </c>
      <c r="AG293" s="42">
        <f>IFERROR(TRIM(INDEX($A293:$Z293,MATCH(Lists!$J$3,$A$1:$Z$1,0))&amp;""),"")</f>
        <v/>
      </c>
      <c r="AH293" s="42">
        <f>IFERROR(TRIM(INDEX($A293:$Z293,MATCH(Lists!$J$4,$A$1:$Z$1,0))&amp;""),"")</f>
        <v/>
      </c>
      <c r="AI293" s="42">
        <f>IF(AND(AF293&lt;&gt;"",UPPER(TRIM(AB293))&lt;&gt;"Y"),1,0)</f>
        <v/>
      </c>
      <c r="AJ293" s="42">
        <f>IF(AI293=1,IFERROR(VALUE(IFERROR(TRIM(INDEX($A293:$Z293,MATCH(Lists!$J$5,$A$1:$Z$1,0))&amp;""),"")),0),0)</f>
        <v/>
      </c>
      <c r="AK293" s="42">
        <f>IFERROR(TRIM(INDEX($A293:$Z293,MATCH(Lists!$J$8,$A$1:$Z$1,0))&amp;""),"")</f>
        <v/>
      </c>
      <c r="AL293" s="42">
        <f>IF(AI293=0,0,IF(AK293="",1,IF(IFERROR(INDEX(Lists!$B$2:$B$9,MATCH(AK293,Lists!$A$2:$A$9,0)),"N")="Y",1,0)))</f>
        <v/>
      </c>
      <c r="AM293" s="42">
        <f>AL293*AJ293</f>
        <v/>
      </c>
      <c r="AN293" s="42">
        <f>IF(AI293=0,0,IF(IFERROR(INDEX(Lists!$C$2:$C$9,MATCH(AK293,Lists!$A$2:$A$9,0)),"N")="Y",1,0))</f>
        <v/>
      </c>
      <c r="AO293" s="42">
        <f>AN293*AJ293</f>
        <v/>
      </c>
      <c r="AP293" s="42">
        <f>IFERROR(VALUE(IFERROR(TRIM(INDEX($A293:$Z293,MATCH(Lists!$J$9,$A$1:$Z$1,0))&amp;""),"")),0)</f>
        <v/>
      </c>
      <c r="AQ293" s="42">
        <f>IFERROR(VALUE(IFERROR(TRIM(INDEX($A293:$Z293,MATCH(Lists!$J$11,$A$1:$Z$1,0))&amp;""),"")),0)</f>
        <v/>
      </c>
      <c r="AR293" s="42">
        <f>IF(IFERROR(INDEX(Lists!$C$2:$C$9,MATCH(AK293,Lists!$A$2:$A$9,0)),"N")="Y",AP293-AQ293,0)</f>
        <v/>
      </c>
      <c r="AS293" s="42">
        <f>UPPER(IFERROR(TRIM(INDEX($A293:$Z293,MATCH(Lists!$J$10,$A$1:$Z$1,0))&amp;""),""))</f>
        <v/>
      </c>
      <c r="AT293" s="42">
        <f>IF(LEN(AS293)&gt;0,ROW(),"")</f>
        <v/>
      </c>
      <c r="AU293" s="42">
        <f>IFERROR(TRIM(INDEX($A293:$Z293,MATCH(Lists!$J$6,$A$1:$Z$1,0))&amp;""),"")</f>
        <v/>
      </c>
      <c r="AV293" s="42">
        <f>IFERROR(TRIM(INDEX($A293:$Z293,MATCH(Lists!$J$7,$A$1:$Z$1,0))&amp;""),"")</f>
        <v/>
      </c>
      <c r="AW293" s="42">
        <f>IF(AND(AL293=1,UPPER(TRIM(AC293))="Y"),1,0)</f>
        <v/>
      </c>
      <c r="AX293" s="42">
        <f>IF(AL293=1,AF293,"")</f>
        <v/>
      </c>
      <c r="AY293" s="42">
        <f>IF(AX293="","",SUMPRODUCT(($AX$2:$AX$501&lt;&gt;"")*($AX$2:$AX$501&lt;AX293))+SUMPRODUCT(($AX$2:AX293=AX293)*1))</f>
        <v/>
      </c>
    </row>
    <row r="294">
      <c r="AA294" s="41" t="n"/>
      <c r="AB294" s="21" t="n"/>
      <c r="AC294" s="21" t="n"/>
      <c r="AD294" s="21" t="n"/>
      <c r="AE294" s="41" t="n"/>
      <c r="AF294" s="42">
        <f>IFERROR(TRIM(INDEX($A294:$Z294,MATCH(Lists!$J$2,$A$1:$Z$1,0))&amp;""),"")</f>
        <v/>
      </c>
      <c r="AG294" s="42">
        <f>IFERROR(TRIM(INDEX($A294:$Z294,MATCH(Lists!$J$3,$A$1:$Z$1,0))&amp;""),"")</f>
        <v/>
      </c>
      <c r="AH294" s="42">
        <f>IFERROR(TRIM(INDEX($A294:$Z294,MATCH(Lists!$J$4,$A$1:$Z$1,0))&amp;""),"")</f>
        <v/>
      </c>
      <c r="AI294" s="42">
        <f>IF(AND(AF294&lt;&gt;"",UPPER(TRIM(AB294))&lt;&gt;"Y"),1,0)</f>
        <v/>
      </c>
      <c r="AJ294" s="42">
        <f>IF(AI294=1,IFERROR(VALUE(IFERROR(TRIM(INDEX($A294:$Z294,MATCH(Lists!$J$5,$A$1:$Z$1,0))&amp;""),"")),0),0)</f>
        <v/>
      </c>
      <c r="AK294" s="42">
        <f>IFERROR(TRIM(INDEX($A294:$Z294,MATCH(Lists!$J$8,$A$1:$Z$1,0))&amp;""),"")</f>
        <v/>
      </c>
      <c r="AL294" s="42">
        <f>IF(AI294=0,0,IF(AK294="",1,IF(IFERROR(INDEX(Lists!$B$2:$B$9,MATCH(AK294,Lists!$A$2:$A$9,0)),"N")="Y",1,0)))</f>
        <v/>
      </c>
      <c r="AM294" s="42">
        <f>AL294*AJ294</f>
        <v/>
      </c>
      <c r="AN294" s="42">
        <f>IF(AI294=0,0,IF(IFERROR(INDEX(Lists!$C$2:$C$9,MATCH(AK294,Lists!$A$2:$A$9,0)),"N")="Y",1,0))</f>
        <v/>
      </c>
      <c r="AO294" s="42">
        <f>AN294*AJ294</f>
        <v/>
      </c>
      <c r="AP294" s="42">
        <f>IFERROR(VALUE(IFERROR(TRIM(INDEX($A294:$Z294,MATCH(Lists!$J$9,$A$1:$Z$1,0))&amp;""),"")),0)</f>
        <v/>
      </c>
      <c r="AQ294" s="42">
        <f>IFERROR(VALUE(IFERROR(TRIM(INDEX($A294:$Z294,MATCH(Lists!$J$11,$A$1:$Z$1,0))&amp;""),"")),0)</f>
        <v/>
      </c>
      <c r="AR294" s="42">
        <f>IF(IFERROR(INDEX(Lists!$C$2:$C$9,MATCH(AK294,Lists!$A$2:$A$9,0)),"N")="Y",AP294-AQ294,0)</f>
        <v/>
      </c>
      <c r="AS294" s="42">
        <f>UPPER(IFERROR(TRIM(INDEX($A294:$Z294,MATCH(Lists!$J$10,$A$1:$Z$1,0))&amp;""),""))</f>
        <v/>
      </c>
      <c r="AT294" s="42">
        <f>IF(LEN(AS294)&gt;0,ROW(),"")</f>
        <v/>
      </c>
      <c r="AU294" s="42">
        <f>IFERROR(TRIM(INDEX($A294:$Z294,MATCH(Lists!$J$6,$A$1:$Z$1,0))&amp;""),"")</f>
        <v/>
      </c>
      <c r="AV294" s="42">
        <f>IFERROR(TRIM(INDEX($A294:$Z294,MATCH(Lists!$J$7,$A$1:$Z$1,0))&amp;""),"")</f>
        <v/>
      </c>
      <c r="AW294" s="42">
        <f>IF(AND(AL294=1,UPPER(TRIM(AC294))="Y"),1,0)</f>
        <v/>
      </c>
      <c r="AX294" s="42">
        <f>IF(AL294=1,AF294,"")</f>
        <v/>
      </c>
      <c r="AY294" s="42">
        <f>IF(AX294="","",SUMPRODUCT(($AX$2:$AX$501&lt;&gt;"")*($AX$2:$AX$501&lt;AX294))+SUMPRODUCT(($AX$2:AX294=AX294)*1))</f>
        <v/>
      </c>
    </row>
    <row r="295">
      <c r="AA295" s="41" t="n"/>
      <c r="AB295" s="21" t="n"/>
      <c r="AC295" s="21" t="n"/>
      <c r="AD295" s="21" t="n"/>
      <c r="AE295" s="41" t="n"/>
      <c r="AF295" s="42">
        <f>IFERROR(TRIM(INDEX($A295:$Z295,MATCH(Lists!$J$2,$A$1:$Z$1,0))&amp;""),"")</f>
        <v/>
      </c>
      <c r="AG295" s="42">
        <f>IFERROR(TRIM(INDEX($A295:$Z295,MATCH(Lists!$J$3,$A$1:$Z$1,0))&amp;""),"")</f>
        <v/>
      </c>
      <c r="AH295" s="42">
        <f>IFERROR(TRIM(INDEX($A295:$Z295,MATCH(Lists!$J$4,$A$1:$Z$1,0))&amp;""),"")</f>
        <v/>
      </c>
      <c r="AI295" s="42">
        <f>IF(AND(AF295&lt;&gt;"",UPPER(TRIM(AB295))&lt;&gt;"Y"),1,0)</f>
        <v/>
      </c>
      <c r="AJ295" s="42">
        <f>IF(AI295=1,IFERROR(VALUE(IFERROR(TRIM(INDEX($A295:$Z295,MATCH(Lists!$J$5,$A$1:$Z$1,0))&amp;""),"")),0),0)</f>
        <v/>
      </c>
      <c r="AK295" s="42">
        <f>IFERROR(TRIM(INDEX($A295:$Z295,MATCH(Lists!$J$8,$A$1:$Z$1,0))&amp;""),"")</f>
        <v/>
      </c>
      <c r="AL295" s="42">
        <f>IF(AI295=0,0,IF(AK295="",1,IF(IFERROR(INDEX(Lists!$B$2:$B$9,MATCH(AK295,Lists!$A$2:$A$9,0)),"N")="Y",1,0)))</f>
        <v/>
      </c>
      <c r="AM295" s="42">
        <f>AL295*AJ295</f>
        <v/>
      </c>
      <c r="AN295" s="42">
        <f>IF(AI295=0,0,IF(IFERROR(INDEX(Lists!$C$2:$C$9,MATCH(AK295,Lists!$A$2:$A$9,0)),"N")="Y",1,0))</f>
        <v/>
      </c>
      <c r="AO295" s="42">
        <f>AN295*AJ295</f>
        <v/>
      </c>
      <c r="AP295" s="42">
        <f>IFERROR(VALUE(IFERROR(TRIM(INDEX($A295:$Z295,MATCH(Lists!$J$9,$A$1:$Z$1,0))&amp;""),"")),0)</f>
        <v/>
      </c>
      <c r="AQ295" s="42">
        <f>IFERROR(VALUE(IFERROR(TRIM(INDEX($A295:$Z295,MATCH(Lists!$J$11,$A$1:$Z$1,0))&amp;""),"")),0)</f>
        <v/>
      </c>
      <c r="AR295" s="42">
        <f>IF(IFERROR(INDEX(Lists!$C$2:$C$9,MATCH(AK295,Lists!$A$2:$A$9,0)),"N")="Y",AP295-AQ295,0)</f>
        <v/>
      </c>
      <c r="AS295" s="42">
        <f>UPPER(IFERROR(TRIM(INDEX($A295:$Z295,MATCH(Lists!$J$10,$A$1:$Z$1,0))&amp;""),""))</f>
        <v/>
      </c>
      <c r="AT295" s="42">
        <f>IF(LEN(AS295)&gt;0,ROW(),"")</f>
        <v/>
      </c>
      <c r="AU295" s="42">
        <f>IFERROR(TRIM(INDEX($A295:$Z295,MATCH(Lists!$J$6,$A$1:$Z$1,0))&amp;""),"")</f>
        <v/>
      </c>
      <c r="AV295" s="42">
        <f>IFERROR(TRIM(INDEX($A295:$Z295,MATCH(Lists!$J$7,$A$1:$Z$1,0))&amp;""),"")</f>
        <v/>
      </c>
      <c r="AW295" s="42">
        <f>IF(AND(AL295=1,UPPER(TRIM(AC295))="Y"),1,0)</f>
        <v/>
      </c>
      <c r="AX295" s="42">
        <f>IF(AL295=1,AF295,"")</f>
        <v/>
      </c>
      <c r="AY295" s="42">
        <f>IF(AX295="","",SUMPRODUCT(($AX$2:$AX$501&lt;&gt;"")*($AX$2:$AX$501&lt;AX295))+SUMPRODUCT(($AX$2:AX295=AX295)*1))</f>
        <v/>
      </c>
    </row>
    <row r="296">
      <c r="AA296" s="41" t="n"/>
      <c r="AB296" s="21" t="n"/>
      <c r="AC296" s="21" t="n"/>
      <c r="AD296" s="21" t="n"/>
      <c r="AE296" s="41" t="n"/>
      <c r="AF296" s="42">
        <f>IFERROR(TRIM(INDEX($A296:$Z296,MATCH(Lists!$J$2,$A$1:$Z$1,0))&amp;""),"")</f>
        <v/>
      </c>
      <c r="AG296" s="42">
        <f>IFERROR(TRIM(INDEX($A296:$Z296,MATCH(Lists!$J$3,$A$1:$Z$1,0))&amp;""),"")</f>
        <v/>
      </c>
      <c r="AH296" s="42">
        <f>IFERROR(TRIM(INDEX($A296:$Z296,MATCH(Lists!$J$4,$A$1:$Z$1,0))&amp;""),"")</f>
        <v/>
      </c>
      <c r="AI296" s="42">
        <f>IF(AND(AF296&lt;&gt;"",UPPER(TRIM(AB296))&lt;&gt;"Y"),1,0)</f>
        <v/>
      </c>
      <c r="AJ296" s="42">
        <f>IF(AI296=1,IFERROR(VALUE(IFERROR(TRIM(INDEX($A296:$Z296,MATCH(Lists!$J$5,$A$1:$Z$1,0))&amp;""),"")),0),0)</f>
        <v/>
      </c>
      <c r="AK296" s="42">
        <f>IFERROR(TRIM(INDEX($A296:$Z296,MATCH(Lists!$J$8,$A$1:$Z$1,0))&amp;""),"")</f>
        <v/>
      </c>
      <c r="AL296" s="42">
        <f>IF(AI296=0,0,IF(AK296="",1,IF(IFERROR(INDEX(Lists!$B$2:$B$9,MATCH(AK296,Lists!$A$2:$A$9,0)),"N")="Y",1,0)))</f>
        <v/>
      </c>
      <c r="AM296" s="42">
        <f>AL296*AJ296</f>
        <v/>
      </c>
      <c r="AN296" s="42">
        <f>IF(AI296=0,0,IF(IFERROR(INDEX(Lists!$C$2:$C$9,MATCH(AK296,Lists!$A$2:$A$9,0)),"N")="Y",1,0))</f>
        <v/>
      </c>
      <c r="AO296" s="42">
        <f>AN296*AJ296</f>
        <v/>
      </c>
      <c r="AP296" s="42">
        <f>IFERROR(VALUE(IFERROR(TRIM(INDEX($A296:$Z296,MATCH(Lists!$J$9,$A$1:$Z$1,0))&amp;""),"")),0)</f>
        <v/>
      </c>
      <c r="AQ296" s="42">
        <f>IFERROR(VALUE(IFERROR(TRIM(INDEX($A296:$Z296,MATCH(Lists!$J$11,$A$1:$Z$1,0))&amp;""),"")),0)</f>
        <v/>
      </c>
      <c r="AR296" s="42">
        <f>IF(IFERROR(INDEX(Lists!$C$2:$C$9,MATCH(AK296,Lists!$A$2:$A$9,0)),"N")="Y",AP296-AQ296,0)</f>
        <v/>
      </c>
      <c r="AS296" s="42">
        <f>UPPER(IFERROR(TRIM(INDEX($A296:$Z296,MATCH(Lists!$J$10,$A$1:$Z$1,0))&amp;""),""))</f>
        <v/>
      </c>
      <c r="AT296" s="42">
        <f>IF(LEN(AS296)&gt;0,ROW(),"")</f>
        <v/>
      </c>
      <c r="AU296" s="42">
        <f>IFERROR(TRIM(INDEX($A296:$Z296,MATCH(Lists!$J$6,$A$1:$Z$1,0))&amp;""),"")</f>
        <v/>
      </c>
      <c r="AV296" s="42">
        <f>IFERROR(TRIM(INDEX($A296:$Z296,MATCH(Lists!$J$7,$A$1:$Z$1,0))&amp;""),"")</f>
        <v/>
      </c>
      <c r="AW296" s="42">
        <f>IF(AND(AL296=1,UPPER(TRIM(AC296))="Y"),1,0)</f>
        <v/>
      </c>
      <c r="AX296" s="42">
        <f>IF(AL296=1,AF296,"")</f>
        <v/>
      </c>
      <c r="AY296" s="42">
        <f>IF(AX296="","",SUMPRODUCT(($AX$2:$AX$501&lt;&gt;"")*($AX$2:$AX$501&lt;AX296))+SUMPRODUCT(($AX$2:AX296=AX296)*1))</f>
        <v/>
      </c>
    </row>
    <row r="297">
      <c r="AA297" s="41" t="n"/>
      <c r="AB297" s="21" t="n"/>
      <c r="AC297" s="21" t="n"/>
      <c r="AD297" s="21" t="n"/>
      <c r="AE297" s="41" t="n"/>
      <c r="AF297" s="42">
        <f>IFERROR(TRIM(INDEX($A297:$Z297,MATCH(Lists!$J$2,$A$1:$Z$1,0))&amp;""),"")</f>
        <v/>
      </c>
      <c r="AG297" s="42">
        <f>IFERROR(TRIM(INDEX($A297:$Z297,MATCH(Lists!$J$3,$A$1:$Z$1,0))&amp;""),"")</f>
        <v/>
      </c>
      <c r="AH297" s="42">
        <f>IFERROR(TRIM(INDEX($A297:$Z297,MATCH(Lists!$J$4,$A$1:$Z$1,0))&amp;""),"")</f>
        <v/>
      </c>
      <c r="AI297" s="42">
        <f>IF(AND(AF297&lt;&gt;"",UPPER(TRIM(AB297))&lt;&gt;"Y"),1,0)</f>
        <v/>
      </c>
      <c r="AJ297" s="42">
        <f>IF(AI297=1,IFERROR(VALUE(IFERROR(TRIM(INDEX($A297:$Z297,MATCH(Lists!$J$5,$A$1:$Z$1,0))&amp;""),"")),0),0)</f>
        <v/>
      </c>
      <c r="AK297" s="42">
        <f>IFERROR(TRIM(INDEX($A297:$Z297,MATCH(Lists!$J$8,$A$1:$Z$1,0))&amp;""),"")</f>
        <v/>
      </c>
      <c r="AL297" s="42">
        <f>IF(AI297=0,0,IF(AK297="",1,IF(IFERROR(INDEX(Lists!$B$2:$B$9,MATCH(AK297,Lists!$A$2:$A$9,0)),"N")="Y",1,0)))</f>
        <v/>
      </c>
      <c r="AM297" s="42">
        <f>AL297*AJ297</f>
        <v/>
      </c>
      <c r="AN297" s="42">
        <f>IF(AI297=0,0,IF(IFERROR(INDEX(Lists!$C$2:$C$9,MATCH(AK297,Lists!$A$2:$A$9,0)),"N")="Y",1,0))</f>
        <v/>
      </c>
      <c r="AO297" s="42">
        <f>AN297*AJ297</f>
        <v/>
      </c>
      <c r="AP297" s="42">
        <f>IFERROR(VALUE(IFERROR(TRIM(INDEX($A297:$Z297,MATCH(Lists!$J$9,$A$1:$Z$1,0))&amp;""),"")),0)</f>
        <v/>
      </c>
      <c r="AQ297" s="42">
        <f>IFERROR(VALUE(IFERROR(TRIM(INDEX($A297:$Z297,MATCH(Lists!$J$11,$A$1:$Z$1,0))&amp;""),"")),0)</f>
        <v/>
      </c>
      <c r="AR297" s="42">
        <f>IF(IFERROR(INDEX(Lists!$C$2:$C$9,MATCH(AK297,Lists!$A$2:$A$9,0)),"N")="Y",AP297-AQ297,0)</f>
        <v/>
      </c>
      <c r="AS297" s="42">
        <f>UPPER(IFERROR(TRIM(INDEX($A297:$Z297,MATCH(Lists!$J$10,$A$1:$Z$1,0))&amp;""),""))</f>
        <v/>
      </c>
      <c r="AT297" s="42">
        <f>IF(LEN(AS297)&gt;0,ROW(),"")</f>
        <v/>
      </c>
      <c r="AU297" s="42">
        <f>IFERROR(TRIM(INDEX($A297:$Z297,MATCH(Lists!$J$6,$A$1:$Z$1,0))&amp;""),"")</f>
        <v/>
      </c>
      <c r="AV297" s="42">
        <f>IFERROR(TRIM(INDEX($A297:$Z297,MATCH(Lists!$J$7,$A$1:$Z$1,0))&amp;""),"")</f>
        <v/>
      </c>
      <c r="AW297" s="42">
        <f>IF(AND(AL297=1,UPPER(TRIM(AC297))="Y"),1,0)</f>
        <v/>
      </c>
      <c r="AX297" s="42">
        <f>IF(AL297=1,AF297,"")</f>
        <v/>
      </c>
      <c r="AY297" s="42">
        <f>IF(AX297="","",SUMPRODUCT(($AX$2:$AX$501&lt;&gt;"")*($AX$2:$AX$501&lt;AX297))+SUMPRODUCT(($AX$2:AX297=AX297)*1))</f>
        <v/>
      </c>
    </row>
    <row r="298">
      <c r="AA298" s="41" t="n"/>
      <c r="AB298" s="21" t="n"/>
      <c r="AC298" s="21" t="n"/>
      <c r="AD298" s="21" t="n"/>
      <c r="AE298" s="41" t="n"/>
      <c r="AF298" s="42">
        <f>IFERROR(TRIM(INDEX($A298:$Z298,MATCH(Lists!$J$2,$A$1:$Z$1,0))&amp;""),"")</f>
        <v/>
      </c>
      <c r="AG298" s="42">
        <f>IFERROR(TRIM(INDEX($A298:$Z298,MATCH(Lists!$J$3,$A$1:$Z$1,0))&amp;""),"")</f>
        <v/>
      </c>
      <c r="AH298" s="42">
        <f>IFERROR(TRIM(INDEX($A298:$Z298,MATCH(Lists!$J$4,$A$1:$Z$1,0))&amp;""),"")</f>
        <v/>
      </c>
      <c r="AI298" s="42">
        <f>IF(AND(AF298&lt;&gt;"",UPPER(TRIM(AB298))&lt;&gt;"Y"),1,0)</f>
        <v/>
      </c>
      <c r="AJ298" s="42">
        <f>IF(AI298=1,IFERROR(VALUE(IFERROR(TRIM(INDEX($A298:$Z298,MATCH(Lists!$J$5,$A$1:$Z$1,0))&amp;""),"")),0),0)</f>
        <v/>
      </c>
      <c r="AK298" s="42">
        <f>IFERROR(TRIM(INDEX($A298:$Z298,MATCH(Lists!$J$8,$A$1:$Z$1,0))&amp;""),"")</f>
        <v/>
      </c>
      <c r="AL298" s="42">
        <f>IF(AI298=0,0,IF(AK298="",1,IF(IFERROR(INDEX(Lists!$B$2:$B$9,MATCH(AK298,Lists!$A$2:$A$9,0)),"N")="Y",1,0)))</f>
        <v/>
      </c>
      <c r="AM298" s="42">
        <f>AL298*AJ298</f>
        <v/>
      </c>
      <c r="AN298" s="42">
        <f>IF(AI298=0,0,IF(IFERROR(INDEX(Lists!$C$2:$C$9,MATCH(AK298,Lists!$A$2:$A$9,0)),"N")="Y",1,0))</f>
        <v/>
      </c>
      <c r="AO298" s="42">
        <f>AN298*AJ298</f>
        <v/>
      </c>
      <c r="AP298" s="42">
        <f>IFERROR(VALUE(IFERROR(TRIM(INDEX($A298:$Z298,MATCH(Lists!$J$9,$A$1:$Z$1,0))&amp;""),"")),0)</f>
        <v/>
      </c>
      <c r="AQ298" s="42">
        <f>IFERROR(VALUE(IFERROR(TRIM(INDEX($A298:$Z298,MATCH(Lists!$J$11,$A$1:$Z$1,0))&amp;""),"")),0)</f>
        <v/>
      </c>
      <c r="AR298" s="42">
        <f>IF(IFERROR(INDEX(Lists!$C$2:$C$9,MATCH(AK298,Lists!$A$2:$A$9,0)),"N")="Y",AP298-AQ298,0)</f>
        <v/>
      </c>
      <c r="AS298" s="42">
        <f>UPPER(IFERROR(TRIM(INDEX($A298:$Z298,MATCH(Lists!$J$10,$A$1:$Z$1,0))&amp;""),""))</f>
        <v/>
      </c>
      <c r="AT298" s="42">
        <f>IF(LEN(AS298)&gt;0,ROW(),"")</f>
        <v/>
      </c>
      <c r="AU298" s="42">
        <f>IFERROR(TRIM(INDEX($A298:$Z298,MATCH(Lists!$J$6,$A$1:$Z$1,0))&amp;""),"")</f>
        <v/>
      </c>
      <c r="AV298" s="42">
        <f>IFERROR(TRIM(INDEX($A298:$Z298,MATCH(Lists!$J$7,$A$1:$Z$1,0))&amp;""),"")</f>
        <v/>
      </c>
      <c r="AW298" s="42">
        <f>IF(AND(AL298=1,UPPER(TRIM(AC298))="Y"),1,0)</f>
        <v/>
      </c>
      <c r="AX298" s="42">
        <f>IF(AL298=1,AF298,"")</f>
        <v/>
      </c>
      <c r="AY298" s="42">
        <f>IF(AX298="","",SUMPRODUCT(($AX$2:$AX$501&lt;&gt;"")*($AX$2:$AX$501&lt;AX298))+SUMPRODUCT(($AX$2:AX298=AX298)*1))</f>
        <v/>
      </c>
    </row>
    <row r="299">
      <c r="AA299" s="41" t="n"/>
      <c r="AB299" s="21" t="n"/>
      <c r="AC299" s="21" t="n"/>
      <c r="AD299" s="21" t="n"/>
      <c r="AE299" s="41" t="n"/>
      <c r="AF299" s="42">
        <f>IFERROR(TRIM(INDEX($A299:$Z299,MATCH(Lists!$J$2,$A$1:$Z$1,0))&amp;""),"")</f>
        <v/>
      </c>
      <c r="AG299" s="42">
        <f>IFERROR(TRIM(INDEX($A299:$Z299,MATCH(Lists!$J$3,$A$1:$Z$1,0))&amp;""),"")</f>
        <v/>
      </c>
      <c r="AH299" s="42">
        <f>IFERROR(TRIM(INDEX($A299:$Z299,MATCH(Lists!$J$4,$A$1:$Z$1,0))&amp;""),"")</f>
        <v/>
      </c>
      <c r="AI299" s="42">
        <f>IF(AND(AF299&lt;&gt;"",UPPER(TRIM(AB299))&lt;&gt;"Y"),1,0)</f>
        <v/>
      </c>
      <c r="AJ299" s="42">
        <f>IF(AI299=1,IFERROR(VALUE(IFERROR(TRIM(INDEX($A299:$Z299,MATCH(Lists!$J$5,$A$1:$Z$1,0))&amp;""),"")),0),0)</f>
        <v/>
      </c>
      <c r="AK299" s="42">
        <f>IFERROR(TRIM(INDEX($A299:$Z299,MATCH(Lists!$J$8,$A$1:$Z$1,0))&amp;""),"")</f>
        <v/>
      </c>
      <c r="AL299" s="42">
        <f>IF(AI299=0,0,IF(AK299="",1,IF(IFERROR(INDEX(Lists!$B$2:$B$9,MATCH(AK299,Lists!$A$2:$A$9,0)),"N")="Y",1,0)))</f>
        <v/>
      </c>
      <c r="AM299" s="42">
        <f>AL299*AJ299</f>
        <v/>
      </c>
      <c r="AN299" s="42">
        <f>IF(AI299=0,0,IF(IFERROR(INDEX(Lists!$C$2:$C$9,MATCH(AK299,Lists!$A$2:$A$9,0)),"N")="Y",1,0))</f>
        <v/>
      </c>
      <c r="AO299" s="42">
        <f>AN299*AJ299</f>
        <v/>
      </c>
      <c r="AP299" s="42">
        <f>IFERROR(VALUE(IFERROR(TRIM(INDEX($A299:$Z299,MATCH(Lists!$J$9,$A$1:$Z$1,0))&amp;""),"")),0)</f>
        <v/>
      </c>
      <c r="AQ299" s="42">
        <f>IFERROR(VALUE(IFERROR(TRIM(INDEX($A299:$Z299,MATCH(Lists!$J$11,$A$1:$Z$1,0))&amp;""),"")),0)</f>
        <v/>
      </c>
      <c r="AR299" s="42">
        <f>IF(IFERROR(INDEX(Lists!$C$2:$C$9,MATCH(AK299,Lists!$A$2:$A$9,0)),"N")="Y",AP299-AQ299,0)</f>
        <v/>
      </c>
      <c r="AS299" s="42">
        <f>UPPER(IFERROR(TRIM(INDEX($A299:$Z299,MATCH(Lists!$J$10,$A$1:$Z$1,0))&amp;""),""))</f>
        <v/>
      </c>
      <c r="AT299" s="42">
        <f>IF(LEN(AS299)&gt;0,ROW(),"")</f>
        <v/>
      </c>
      <c r="AU299" s="42">
        <f>IFERROR(TRIM(INDEX($A299:$Z299,MATCH(Lists!$J$6,$A$1:$Z$1,0))&amp;""),"")</f>
        <v/>
      </c>
      <c r="AV299" s="42">
        <f>IFERROR(TRIM(INDEX($A299:$Z299,MATCH(Lists!$J$7,$A$1:$Z$1,0))&amp;""),"")</f>
        <v/>
      </c>
      <c r="AW299" s="42">
        <f>IF(AND(AL299=1,UPPER(TRIM(AC299))="Y"),1,0)</f>
        <v/>
      </c>
      <c r="AX299" s="42">
        <f>IF(AL299=1,AF299,"")</f>
        <v/>
      </c>
      <c r="AY299" s="42">
        <f>IF(AX299="","",SUMPRODUCT(($AX$2:$AX$501&lt;&gt;"")*($AX$2:$AX$501&lt;AX299))+SUMPRODUCT(($AX$2:AX299=AX299)*1))</f>
        <v/>
      </c>
    </row>
    <row r="300">
      <c r="AA300" s="41" t="n"/>
      <c r="AB300" s="21" t="n"/>
      <c r="AC300" s="21" t="n"/>
      <c r="AD300" s="21" t="n"/>
      <c r="AE300" s="41" t="n"/>
      <c r="AF300" s="42">
        <f>IFERROR(TRIM(INDEX($A300:$Z300,MATCH(Lists!$J$2,$A$1:$Z$1,0))&amp;""),"")</f>
        <v/>
      </c>
      <c r="AG300" s="42">
        <f>IFERROR(TRIM(INDEX($A300:$Z300,MATCH(Lists!$J$3,$A$1:$Z$1,0))&amp;""),"")</f>
        <v/>
      </c>
      <c r="AH300" s="42">
        <f>IFERROR(TRIM(INDEX($A300:$Z300,MATCH(Lists!$J$4,$A$1:$Z$1,0))&amp;""),"")</f>
        <v/>
      </c>
      <c r="AI300" s="42">
        <f>IF(AND(AF300&lt;&gt;"",UPPER(TRIM(AB300))&lt;&gt;"Y"),1,0)</f>
        <v/>
      </c>
      <c r="AJ300" s="42">
        <f>IF(AI300=1,IFERROR(VALUE(IFERROR(TRIM(INDEX($A300:$Z300,MATCH(Lists!$J$5,$A$1:$Z$1,0))&amp;""),"")),0),0)</f>
        <v/>
      </c>
      <c r="AK300" s="42">
        <f>IFERROR(TRIM(INDEX($A300:$Z300,MATCH(Lists!$J$8,$A$1:$Z$1,0))&amp;""),"")</f>
        <v/>
      </c>
      <c r="AL300" s="42">
        <f>IF(AI300=0,0,IF(AK300="",1,IF(IFERROR(INDEX(Lists!$B$2:$B$9,MATCH(AK300,Lists!$A$2:$A$9,0)),"N")="Y",1,0)))</f>
        <v/>
      </c>
      <c r="AM300" s="42">
        <f>AL300*AJ300</f>
        <v/>
      </c>
      <c r="AN300" s="42">
        <f>IF(AI300=0,0,IF(IFERROR(INDEX(Lists!$C$2:$C$9,MATCH(AK300,Lists!$A$2:$A$9,0)),"N")="Y",1,0))</f>
        <v/>
      </c>
      <c r="AO300" s="42">
        <f>AN300*AJ300</f>
        <v/>
      </c>
      <c r="AP300" s="42">
        <f>IFERROR(VALUE(IFERROR(TRIM(INDEX($A300:$Z300,MATCH(Lists!$J$9,$A$1:$Z$1,0))&amp;""),"")),0)</f>
        <v/>
      </c>
      <c r="AQ300" s="42">
        <f>IFERROR(VALUE(IFERROR(TRIM(INDEX($A300:$Z300,MATCH(Lists!$J$11,$A$1:$Z$1,0))&amp;""),"")),0)</f>
        <v/>
      </c>
      <c r="AR300" s="42">
        <f>IF(IFERROR(INDEX(Lists!$C$2:$C$9,MATCH(AK300,Lists!$A$2:$A$9,0)),"N")="Y",AP300-AQ300,0)</f>
        <v/>
      </c>
      <c r="AS300" s="42">
        <f>UPPER(IFERROR(TRIM(INDEX($A300:$Z300,MATCH(Lists!$J$10,$A$1:$Z$1,0))&amp;""),""))</f>
        <v/>
      </c>
      <c r="AT300" s="42">
        <f>IF(LEN(AS300)&gt;0,ROW(),"")</f>
        <v/>
      </c>
      <c r="AU300" s="42">
        <f>IFERROR(TRIM(INDEX($A300:$Z300,MATCH(Lists!$J$6,$A$1:$Z$1,0))&amp;""),"")</f>
        <v/>
      </c>
      <c r="AV300" s="42">
        <f>IFERROR(TRIM(INDEX($A300:$Z300,MATCH(Lists!$J$7,$A$1:$Z$1,0))&amp;""),"")</f>
        <v/>
      </c>
      <c r="AW300" s="42">
        <f>IF(AND(AL300=1,UPPER(TRIM(AC300))="Y"),1,0)</f>
        <v/>
      </c>
      <c r="AX300" s="42">
        <f>IF(AL300=1,AF300,"")</f>
        <v/>
      </c>
      <c r="AY300" s="42">
        <f>IF(AX300="","",SUMPRODUCT(($AX$2:$AX$501&lt;&gt;"")*($AX$2:$AX$501&lt;AX300))+SUMPRODUCT(($AX$2:AX300=AX300)*1))</f>
        <v/>
      </c>
    </row>
    <row r="301">
      <c r="AA301" s="41" t="n"/>
      <c r="AB301" s="21" t="n"/>
      <c r="AC301" s="21" t="n"/>
      <c r="AD301" s="21" t="n"/>
      <c r="AE301" s="41" t="n"/>
      <c r="AF301" s="42">
        <f>IFERROR(TRIM(INDEX($A301:$Z301,MATCH(Lists!$J$2,$A$1:$Z$1,0))&amp;""),"")</f>
        <v/>
      </c>
      <c r="AG301" s="42">
        <f>IFERROR(TRIM(INDEX($A301:$Z301,MATCH(Lists!$J$3,$A$1:$Z$1,0))&amp;""),"")</f>
        <v/>
      </c>
      <c r="AH301" s="42">
        <f>IFERROR(TRIM(INDEX($A301:$Z301,MATCH(Lists!$J$4,$A$1:$Z$1,0))&amp;""),"")</f>
        <v/>
      </c>
      <c r="AI301" s="42">
        <f>IF(AND(AF301&lt;&gt;"",UPPER(TRIM(AB301))&lt;&gt;"Y"),1,0)</f>
        <v/>
      </c>
      <c r="AJ301" s="42">
        <f>IF(AI301=1,IFERROR(VALUE(IFERROR(TRIM(INDEX($A301:$Z301,MATCH(Lists!$J$5,$A$1:$Z$1,0))&amp;""),"")),0),0)</f>
        <v/>
      </c>
      <c r="AK301" s="42">
        <f>IFERROR(TRIM(INDEX($A301:$Z301,MATCH(Lists!$J$8,$A$1:$Z$1,0))&amp;""),"")</f>
        <v/>
      </c>
      <c r="AL301" s="42">
        <f>IF(AI301=0,0,IF(AK301="",1,IF(IFERROR(INDEX(Lists!$B$2:$B$9,MATCH(AK301,Lists!$A$2:$A$9,0)),"N")="Y",1,0)))</f>
        <v/>
      </c>
      <c r="AM301" s="42">
        <f>AL301*AJ301</f>
        <v/>
      </c>
      <c r="AN301" s="42">
        <f>IF(AI301=0,0,IF(IFERROR(INDEX(Lists!$C$2:$C$9,MATCH(AK301,Lists!$A$2:$A$9,0)),"N")="Y",1,0))</f>
        <v/>
      </c>
      <c r="AO301" s="42">
        <f>AN301*AJ301</f>
        <v/>
      </c>
      <c r="AP301" s="42">
        <f>IFERROR(VALUE(IFERROR(TRIM(INDEX($A301:$Z301,MATCH(Lists!$J$9,$A$1:$Z$1,0))&amp;""),"")),0)</f>
        <v/>
      </c>
      <c r="AQ301" s="42">
        <f>IFERROR(VALUE(IFERROR(TRIM(INDEX($A301:$Z301,MATCH(Lists!$J$11,$A$1:$Z$1,0))&amp;""),"")),0)</f>
        <v/>
      </c>
      <c r="AR301" s="42">
        <f>IF(IFERROR(INDEX(Lists!$C$2:$C$9,MATCH(AK301,Lists!$A$2:$A$9,0)),"N")="Y",AP301-AQ301,0)</f>
        <v/>
      </c>
      <c r="AS301" s="42">
        <f>UPPER(IFERROR(TRIM(INDEX($A301:$Z301,MATCH(Lists!$J$10,$A$1:$Z$1,0))&amp;""),""))</f>
        <v/>
      </c>
      <c r="AT301" s="42">
        <f>IF(LEN(AS301)&gt;0,ROW(),"")</f>
        <v/>
      </c>
      <c r="AU301" s="42">
        <f>IFERROR(TRIM(INDEX($A301:$Z301,MATCH(Lists!$J$6,$A$1:$Z$1,0))&amp;""),"")</f>
        <v/>
      </c>
      <c r="AV301" s="42">
        <f>IFERROR(TRIM(INDEX($A301:$Z301,MATCH(Lists!$J$7,$A$1:$Z$1,0))&amp;""),"")</f>
        <v/>
      </c>
      <c r="AW301" s="42">
        <f>IF(AND(AL301=1,UPPER(TRIM(AC301))="Y"),1,0)</f>
        <v/>
      </c>
      <c r="AX301" s="42">
        <f>IF(AL301=1,AF301,"")</f>
        <v/>
      </c>
      <c r="AY301" s="42">
        <f>IF(AX301="","",SUMPRODUCT(($AX$2:$AX$501&lt;&gt;"")*($AX$2:$AX$501&lt;AX301))+SUMPRODUCT(($AX$2:AX301=AX301)*1))</f>
        <v/>
      </c>
    </row>
    <row r="302">
      <c r="AA302" s="41" t="n"/>
      <c r="AB302" s="21" t="n"/>
      <c r="AC302" s="21" t="n"/>
      <c r="AD302" s="21" t="n"/>
      <c r="AE302" s="41" t="n"/>
      <c r="AF302" s="42">
        <f>IFERROR(TRIM(INDEX($A302:$Z302,MATCH(Lists!$J$2,$A$1:$Z$1,0))&amp;""),"")</f>
        <v/>
      </c>
      <c r="AG302" s="42">
        <f>IFERROR(TRIM(INDEX($A302:$Z302,MATCH(Lists!$J$3,$A$1:$Z$1,0))&amp;""),"")</f>
        <v/>
      </c>
      <c r="AH302" s="42">
        <f>IFERROR(TRIM(INDEX($A302:$Z302,MATCH(Lists!$J$4,$A$1:$Z$1,0))&amp;""),"")</f>
        <v/>
      </c>
      <c r="AI302" s="42">
        <f>IF(AND(AF302&lt;&gt;"",UPPER(TRIM(AB302))&lt;&gt;"Y"),1,0)</f>
        <v/>
      </c>
      <c r="AJ302" s="42">
        <f>IF(AI302=1,IFERROR(VALUE(IFERROR(TRIM(INDEX($A302:$Z302,MATCH(Lists!$J$5,$A$1:$Z$1,0))&amp;""),"")),0),0)</f>
        <v/>
      </c>
      <c r="AK302" s="42">
        <f>IFERROR(TRIM(INDEX($A302:$Z302,MATCH(Lists!$J$8,$A$1:$Z$1,0))&amp;""),"")</f>
        <v/>
      </c>
      <c r="AL302" s="42">
        <f>IF(AI302=0,0,IF(AK302="",1,IF(IFERROR(INDEX(Lists!$B$2:$B$9,MATCH(AK302,Lists!$A$2:$A$9,0)),"N")="Y",1,0)))</f>
        <v/>
      </c>
      <c r="AM302" s="42">
        <f>AL302*AJ302</f>
        <v/>
      </c>
      <c r="AN302" s="42">
        <f>IF(AI302=0,0,IF(IFERROR(INDEX(Lists!$C$2:$C$9,MATCH(AK302,Lists!$A$2:$A$9,0)),"N")="Y",1,0))</f>
        <v/>
      </c>
      <c r="AO302" s="42">
        <f>AN302*AJ302</f>
        <v/>
      </c>
      <c r="AP302" s="42">
        <f>IFERROR(VALUE(IFERROR(TRIM(INDEX($A302:$Z302,MATCH(Lists!$J$9,$A$1:$Z$1,0))&amp;""),"")),0)</f>
        <v/>
      </c>
      <c r="AQ302" s="42">
        <f>IFERROR(VALUE(IFERROR(TRIM(INDEX($A302:$Z302,MATCH(Lists!$J$11,$A$1:$Z$1,0))&amp;""),"")),0)</f>
        <v/>
      </c>
      <c r="AR302" s="42">
        <f>IF(IFERROR(INDEX(Lists!$C$2:$C$9,MATCH(AK302,Lists!$A$2:$A$9,0)),"N")="Y",AP302-AQ302,0)</f>
        <v/>
      </c>
      <c r="AS302" s="42">
        <f>UPPER(IFERROR(TRIM(INDEX($A302:$Z302,MATCH(Lists!$J$10,$A$1:$Z$1,0))&amp;""),""))</f>
        <v/>
      </c>
      <c r="AT302" s="42">
        <f>IF(LEN(AS302)&gt;0,ROW(),"")</f>
        <v/>
      </c>
      <c r="AU302" s="42">
        <f>IFERROR(TRIM(INDEX($A302:$Z302,MATCH(Lists!$J$6,$A$1:$Z$1,0))&amp;""),"")</f>
        <v/>
      </c>
      <c r="AV302" s="42">
        <f>IFERROR(TRIM(INDEX($A302:$Z302,MATCH(Lists!$J$7,$A$1:$Z$1,0))&amp;""),"")</f>
        <v/>
      </c>
      <c r="AW302" s="42">
        <f>IF(AND(AL302=1,UPPER(TRIM(AC302))="Y"),1,0)</f>
        <v/>
      </c>
      <c r="AX302" s="42">
        <f>IF(AL302=1,AF302,"")</f>
        <v/>
      </c>
      <c r="AY302" s="42">
        <f>IF(AX302="","",SUMPRODUCT(($AX$2:$AX$501&lt;&gt;"")*($AX$2:$AX$501&lt;AX302))+SUMPRODUCT(($AX$2:AX302=AX302)*1))</f>
        <v/>
      </c>
    </row>
    <row r="303">
      <c r="AA303" s="41" t="n"/>
      <c r="AB303" s="21" t="n"/>
      <c r="AC303" s="21" t="n"/>
      <c r="AD303" s="21" t="n"/>
      <c r="AE303" s="41" t="n"/>
      <c r="AF303" s="42">
        <f>IFERROR(TRIM(INDEX($A303:$Z303,MATCH(Lists!$J$2,$A$1:$Z$1,0))&amp;""),"")</f>
        <v/>
      </c>
      <c r="AG303" s="42">
        <f>IFERROR(TRIM(INDEX($A303:$Z303,MATCH(Lists!$J$3,$A$1:$Z$1,0))&amp;""),"")</f>
        <v/>
      </c>
      <c r="AH303" s="42">
        <f>IFERROR(TRIM(INDEX($A303:$Z303,MATCH(Lists!$J$4,$A$1:$Z$1,0))&amp;""),"")</f>
        <v/>
      </c>
      <c r="AI303" s="42">
        <f>IF(AND(AF303&lt;&gt;"",UPPER(TRIM(AB303))&lt;&gt;"Y"),1,0)</f>
        <v/>
      </c>
      <c r="AJ303" s="42">
        <f>IF(AI303=1,IFERROR(VALUE(IFERROR(TRIM(INDEX($A303:$Z303,MATCH(Lists!$J$5,$A$1:$Z$1,0))&amp;""),"")),0),0)</f>
        <v/>
      </c>
      <c r="AK303" s="42">
        <f>IFERROR(TRIM(INDEX($A303:$Z303,MATCH(Lists!$J$8,$A$1:$Z$1,0))&amp;""),"")</f>
        <v/>
      </c>
      <c r="AL303" s="42">
        <f>IF(AI303=0,0,IF(AK303="",1,IF(IFERROR(INDEX(Lists!$B$2:$B$9,MATCH(AK303,Lists!$A$2:$A$9,0)),"N")="Y",1,0)))</f>
        <v/>
      </c>
      <c r="AM303" s="42">
        <f>AL303*AJ303</f>
        <v/>
      </c>
      <c r="AN303" s="42">
        <f>IF(AI303=0,0,IF(IFERROR(INDEX(Lists!$C$2:$C$9,MATCH(AK303,Lists!$A$2:$A$9,0)),"N")="Y",1,0))</f>
        <v/>
      </c>
      <c r="AO303" s="42">
        <f>AN303*AJ303</f>
        <v/>
      </c>
      <c r="AP303" s="42">
        <f>IFERROR(VALUE(IFERROR(TRIM(INDEX($A303:$Z303,MATCH(Lists!$J$9,$A$1:$Z$1,0))&amp;""),"")),0)</f>
        <v/>
      </c>
      <c r="AQ303" s="42">
        <f>IFERROR(VALUE(IFERROR(TRIM(INDEX($A303:$Z303,MATCH(Lists!$J$11,$A$1:$Z$1,0))&amp;""),"")),0)</f>
        <v/>
      </c>
      <c r="AR303" s="42">
        <f>IF(IFERROR(INDEX(Lists!$C$2:$C$9,MATCH(AK303,Lists!$A$2:$A$9,0)),"N")="Y",AP303-AQ303,0)</f>
        <v/>
      </c>
      <c r="AS303" s="42">
        <f>UPPER(IFERROR(TRIM(INDEX($A303:$Z303,MATCH(Lists!$J$10,$A$1:$Z$1,0))&amp;""),""))</f>
        <v/>
      </c>
      <c r="AT303" s="42">
        <f>IF(LEN(AS303)&gt;0,ROW(),"")</f>
        <v/>
      </c>
      <c r="AU303" s="42">
        <f>IFERROR(TRIM(INDEX($A303:$Z303,MATCH(Lists!$J$6,$A$1:$Z$1,0))&amp;""),"")</f>
        <v/>
      </c>
      <c r="AV303" s="42">
        <f>IFERROR(TRIM(INDEX($A303:$Z303,MATCH(Lists!$J$7,$A$1:$Z$1,0))&amp;""),"")</f>
        <v/>
      </c>
      <c r="AW303" s="42">
        <f>IF(AND(AL303=1,UPPER(TRIM(AC303))="Y"),1,0)</f>
        <v/>
      </c>
      <c r="AX303" s="42">
        <f>IF(AL303=1,AF303,"")</f>
        <v/>
      </c>
      <c r="AY303" s="42">
        <f>IF(AX303="","",SUMPRODUCT(($AX$2:$AX$501&lt;&gt;"")*($AX$2:$AX$501&lt;AX303))+SUMPRODUCT(($AX$2:AX303=AX303)*1))</f>
        <v/>
      </c>
    </row>
    <row r="304">
      <c r="AA304" s="41" t="n"/>
      <c r="AB304" s="21" t="n"/>
      <c r="AC304" s="21" t="n"/>
      <c r="AD304" s="21" t="n"/>
      <c r="AE304" s="41" t="n"/>
      <c r="AF304" s="42">
        <f>IFERROR(TRIM(INDEX($A304:$Z304,MATCH(Lists!$J$2,$A$1:$Z$1,0))&amp;""),"")</f>
        <v/>
      </c>
      <c r="AG304" s="42">
        <f>IFERROR(TRIM(INDEX($A304:$Z304,MATCH(Lists!$J$3,$A$1:$Z$1,0))&amp;""),"")</f>
        <v/>
      </c>
      <c r="AH304" s="42">
        <f>IFERROR(TRIM(INDEX($A304:$Z304,MATCH(Lists!$J$4,$A$1:$Z$1,0))&amp;""),"")</f>
        <v/>
      </c>
      <c r="AI304" s="42">
        <f>IF(AND(AF304&lt;&gt;"",UPPER(TRIM(AB304))&lt;&gt;"Y"),1,0)</f>
        <v/>
      </c>
      <c r="AJ304" s="42">
        <f>IF(AI304=1,IFERROR(VALUE(IFERROR(TRIM(INDEX($A304:$Z304,MATCH(Lists!$J$5,$A$1:$Z$1,0))&amp;""),"")),0),0)</f>
        <v/>
      </c>
      <c r="AK304" s="42">
        <f>IFERROR(TRIM(INDEX($A304:$Z304,MATCH(Lists!$J$8,$A$1:$Z$1,0))&amp;""),"")</f>
        <v/>
      </c>
      <c r="AL304" s="42">
        <f>IF(AI304=0,0,IF(AK304="",1,IF(IFERROR(INDEX(Lists!$B$2:$B$9,MATCH(AK304,Lists!$A$2:$A$9,0)),"N")="Y",1,0)))</f>
        <v/>
      </c>
      <c r="AM304" s="42">
        <f>AL304*AJ304</f>
        <v/>
      </c>
      <c r="AN304" s="42">
        <f>IF(AI304=0,0,IF(IFERROR(INDEX(Lists!$C$2:$C$9,MATCH(AK304,Lists!$A$2:$A$9,0)),"N")="Y",1,0))</f>
        <v/>
      </c>
      <c r="AO304" s="42">
        <f>AN304*AJ304</f>
        <v/>
      </c>
      <c r="AP304" s="42">
        <f>IFERROR(VALUE(IFERROR(TRIM(INDEX($A304:$Z304,MATCH(Lists!$J$9,$A$1:$Z$1,0))&amp;""),"")),0)</f>
        <v/>
      </c>
      <c r="AQ304" s="42">
        <f>IFERROR(VALUE(IFERROR(TRIM(INDEX($A304:$Z304,MATCH(Lists!$J$11,$A$1:$Z$1,0))&amp;""),"")),0)</f>
        <v/>
      </c>
      <c r="AR304" s="42">
        <f>IF(IFERROR(INDEX(Lists!$C$2:$C$9,MATCH(AK304,Lists!$A$2:$A$9,0)),"N")="Y",AP304-AQ304,0)</f>
        <v/>
      </c>
      <c r="AS304" s="42">
        <f>UPPER(IFERROR(TRIM(INDEX($A304:$Z304,MATCH(Lists!$J$10,$A$1:$Z$1,0))&amp;""),""))</f>
        <v/>
      </c>
      <c r="AT304" s="42">
        <f>IF(LEN(AS304)&gt;0,ROW(),"")</f>
        <v/>
      </c>
      <c r="AU304" s="42">
        <f>IFERROR(TRIM(INDEX($A304:$Z304,MATCH(Lists!$J$6,$A$1:$Z$1,0))&amp;""),"")</f>
        <v/>
      </c>
      <c r="AV304" s="42">
        <f>IFERROR(TRIM(INDEX($A304:$Z304,MATCH(Lists!$J$7,$A$1:$Z$1,0))&amp;""),"")</f>
        <v/>
      </c>
      <c r="AW304" s="42">
        <f>IF(AND(AL304=1,UPPER(TRIM(AC304))="Y"),1,0)</f>
        <v/>
      </c>
      <c r="AX304" s="42">
        <f>IF(AL304=1,AF304,"")</f>
        <v/>
      </c>
      <c r="AY304" s="42">
        <f>IF(AX304="","",SUMPRODUCT(($AX$2:$AX$501&lt;&gt;"")*($AX$2:$AX$501&lt;AX304))+SUMPRODUCT(($AX$2:AX304=AX304)*1))</f>
        <v/>
      </c>
    </row>
    <row r="305">
      <c r="AA305" s="41" t="n"/>
      <c r="AB305" s="21" t="n"/>
      <c r="AC305" s="21" t="n"/>
      <c r="AD305" s="21" t="n"/>
      <c r="AE305" s="41" t="n"/>
      <c r="AF305" s="42">
        <f>IFERROR(TRIM(INDEX($A305:$Z305,MATCH(Lists!$J$2,$A$1:$Z$1,0))&amp;""),"")</f>
        <v/>
      </c>
      <c r="AG305" s="42">
        <f>IFERROR(TRIM(INDEX($A305:$Z305,MATCH(Lists!$J$3,$A$1:$Z$1,0))&amp;""),"")</f>
        <v/>
      </c>
      <c r="AH305" s="42">
        <f>IFERROR(TRIM(INDEX($A305:$Z305,MATCH(Lists!$J$4,$A$1:$Z$1,0))&amp;""),"")</f>
        <v/>
      </c>
      <c r="AI305" s="42">
        <f>IF(AND(AF305&lt;&gt;"",UPPER(TRIM(AB305))&lt;&gt;"Y"),1,0)</f>
        <v/>
      </c>
      <c r="AJ305" s="42">
        <f>IF(AI305=1,IFERROR(VALUE(IFERROR(TRIM(INDEX($A305:$Z305,MATCH(Lists!$J$5,$A$1:$Z$1,0))&amp;""),"")),0),0)</f>
        <v/>
      </c>
      <c r="AK305" s="42">
        <f>IFERROR(TRIM(INDEX($A305:$Z305,MATCH(Lists!$J$8,$A$1:$Z$1,0))&amp;""),"")</f>
        <v/>
      </c>
      <c r="AL305" s="42">
        <f>IF(AI305=0,0,IF(AK305="",1,IF(IFERROR(INDEX(Lists!$B$2:$B$9,MATCH(AK305,Lists!$A$2:$A$9,0)),"N")="Y",1,0)))</f>
        <v/>
      </c>
      <c r="AM305" s="42">
        <f>AL305*AJ305</f>
        <v/>
      </c>
      <c r="AN305" s="42">
        <f>IF(AI305=0,0,IF(IFERROR(INDEX(Lists!$C$2:$C$9,MATCH(AK305,Lists!$A$2:$A$9,0)),"N")="Y",1,0))</f>
        <v/>
      </c>
      <c r="AO305" s="42">
        <f>AN305*AJ305</f>
        <v/>
      </c>
      <c r="AP305" s="42">
        <f>IFERROR(VALUE(IFERROR(TRIM(INDEX($A305:$Z305,MATCH(Lists!$J$9,$A$1:$Z$1,0))&amp;""),"")),0)</f>
        <v/>
      </c>
      <c r="AQ305" s="42">
        <f>IFERROR(VALUE(IFERROR(TRIM(INDEX($A305:$Z305,MATCH(Lists!$J$11,$A$1:$Z$1,0))&amp;""),"")),0)</f>
        <v/>
      </c>
      <c r="AR305" s="42">
        <f>IF(IFERROR(INDEX(Lists!$C$2:$C$9,MATCH(AK305,Lists!$A$2:$A$9,0)),"N")="Y",AP305-AQ305,0)</f>
        <v/>
      </c>
      <c r="AS305" s="42">
        <f>UPPER(IFERROR(TRIM(INDEX($A305:$Z305,MATCH(Lists!$J$10,$A$1:$Z$1,0))&amp;""),""))</f>
        <v/>
      </c>
      <c r="AT305" s="42">
        <f>IF(LEN(AS305)&gt;0,ROW(),"")</f>
        <v/>
      </c>
      <c r="AU305" s="42">
        <f>IFERROR(TRIM(INDEX($A305:$Z305,MATCH(Lists!$J$6,$A$1:$Z$1,0))&amp;""),"")</f>
        <v/>
      </c>
      <c r="AV305" s="42">
        <f>IFERROR(TRIM(INDEX($A305:$Z305,MATCH(Lists!$J$7,$A$1:$Z$1,0))&amp;""),"")</f>
        <v/>
      </c>
      <c r="AW305" s="42">
        <f>IF(AND(AL305=1,UPPER(TRIM(AC305))="Y"),1,0)</f>
        <v/>
      </c>
      <c r="AX305" s="42">
        <f>IF(AL305=1,AF305,"")</f>
        <v/>
      </c>
      <c r="AY305" s="42">
        <f>IF(AX305="","",SUMPRODUCT(($AX$2:$AX$501&lt;&gt;"")*($AX$2:$AX$501&lt;AX305))+SUMPRODUCT(($AX$2:AX305=AX305)*1))</f>
        <v/>
      </c>
    </row>
    <row r="306">
      <c r="AA306" s="41" t="n"/>
      <c r="AB306" s="21" t="n"/>
      <c r="AC306" s="21" t="n"/>
      <c r="AD306" s="21" t="n"/>
      <c r="AE306" s="41" t="n"/>
      <c r="AF306" s="42">
        <f>IFERROR(TRIM(INDEX($A306:$Z306,MATCH(Lists!$J$2,$A$1:$Z$1,0))&amp;""),"")</f>
        <v/>
      </c>
      <c r="AG306" s="42">
        <f>IFERROR(TRIM(INDEX($A306:$Z306,MATCH(Lists!$J$3,$A$1:$Z$1,0))&amp;""),"")</f>
        <v/>
      </c>
      <c r="AH306" s="42">
        <f>IFERROR(TRIM(INDEX($A306:$Z306,MATCH(Lists!$J$4,$A$1:$Z$1,0))&amp;""),"")</f>
        <v/>
      </c>
      <c r="AI306" s="42">
        <f>IF(AND(AF306&lt;&gt;"",UPPER(TRIM(AB306))&lt;&gt;"Y"),1,0)</f>
        <v/>
      </c>
      <c r="AJ306" s="42">
        <f>IF(AI306=1,IFERROR(VALUE(IFERROR(TRIM(INDEX($A306:$Z306,MATCH(Lists!$J$5,$A$1:$Z$1,0))&amp;""),"")),0),0)</f>
        <v/>
      </c>
      <c r="AK306" s="42">
        <f>IFERROR(TRIM(INDEX($A306:$Z306,MATCH(Lists!$J$8,$A$1:$Z$1,0))&amp;""),"")</f>
        <v/>
      </c>
      <c r="AL306" s="42">
        <f>IF(AI306=0,0,IF(AK306="",1,IF(IFERROR(INDEX(Lists!$B$2:$B$9,MATCH(AK306,Lists!$A$2:$A$9,0)),"N")="Y",1,0)))</f>
        <v/>
      </c>
      <c r="AM306" s="42">
        <f>AL306*AJ306</f>
        <v/>
      </c>
      <c r="AN306" s="42">
        <f>IF(AI306=0,0,IF(IFERROR(INDEX(Lists!$C$2:$C$9,MATCH(AK306,Lists!$A$2:$A$9,0)),"N")="Y",1,0))</f>
        <v/>
      </c>
      <c r="AO306" s="42">
        <f>AN306*AJ306</f>
        <v/>
      </c>
      <c r="AP306" s="42">
        <f>IFERROR(VALUE(IFERROR(TRIM(INDEX($A306:$Z306,MATCH(Lists!$J$9,$A$1:$Z$1,0))&amp;""),"")),0)</f>
        <v/>
      </c>
      <c r="AQ306" s="42">
        <f>IFERROR(VALUE(IFERROR(TRIM(INDEX($A306:$Z306,MATCH(Lists!$J$11,$A$1:$Z$1,0))&amp;""),"")),0)</f>
        <v/>
      </c>
      <c r="AR306" s="42">
        <f>IF(IFERROR(INDEX(Lists!$C$2:$C$9,MATCH(AK306,Lists!$A$2:$A$9,0)),"N")="Y",AP306-AQ306,0)</f>
        <v/>
      </c>
      <c r="AS306" s="42">
        <f>UPPER(IFERROR(TRIM(INDEX($A306:$Z306,MATCH(Lists!$J$10,$A$1:$Z$1,0))&amp;""),""))</f>
        <v/>
      </c>
      <c r="AT306" s="42">
        <f>IF(LEN(AS306)&gt;0,ROW(),"")</f>
        <v/>
      </c>
      <c r="AU306" s="42">
        <f>IFERROR(TRIM(INDEX($A306:$Z306,MATCH(Lists!$J$6,$A$1:$Z$1,0))&amp;""),"")</f>
        <v/>
      </c>
      <c r="AV306" s="42">
        <f>IFERROR(TRIM(INDEX($A306:$Z306,MATCH(Lists!$J$7,$A$1:$Z$1,0))&amp;""),"")</f>
        <v/>
      </c>
      <c r="AW306" s="42">
        <f>IF(AND(AL306=1,UPPER(TRIM(AC306))="Y"),1,0)</f>
        <v/>
      </c>
      <c r="AX306" s="42">
        <f>IF(AL306=1,AF306,"")</f>
        <v/>
      </c>
      <c r="AY306" s="42">
        <f>IF(AX306="","",SUMPRODUCT(($AX$2:$AX$501&lt;&gt;"")*($AX$2:$AX$501&lt;AX306))+SUMPRODUCT(($AX$2:AX306=AX306)*1))</f>
        <v/>
      </c>
    </row>
    <row r="307">
      <c r="AA307" s="41" t="n"/>
      <c r="AB307" s="21" t="n"/>
      <c r="AC307" s="21" t="n"/>
      <c r="AD307" s="21" t="n"/>
      <c r="AE307" s="41" t="n"/>
      <c r="AF307" s="42">
        <f>IFERROR(TRIM(INDEX($A307:$Z307,MATCH(Lists!$J$2,$A$1:$Z$1,0))&amp;""),"")</f>
        <v/>
      </c>
      <c r="AG307" s="42">
        <f>IFERROR(TRIM(INDEX($A307:$Z307,MATCH(Lists!$J$3,$A$1:$Z$1,0))&amp;""),"")</f>
        <v/>
      </c>
      <c r="AH307" s="42">
        <f>IFERROR(TRIM(INDEX($A307:$Z307,MATCH(Lists!$J$4,$A$1:$Z$1,0))&amp;""),"")</f>
        <v/>
      </c>
      <c r="AI307" s="42">
        <f>IF(AND(AF307&lt;&gt;"",UPPER(TRIM(AB307))&lt;&gt;"Y"),1,0)</f>
        <v/>
      </c>
      <c r="AJ307" s="42">
        <f>IF(AI307=1,IFERROR(VALUE(IFERROR(TRIM(INDEX($A307:$Z307,MATCH(Lists!$J$5,$A$1:$Z$1,0))&amp;""),"")),0),0)</f>
        <v/>
      </c>
      <c r="AK307" s="42">
        <f>IFERROR(TRIM(INDEX($A307:$Z307,MATCH(Lists!$J$8,$A$1:$Z$1,0))&amp;""),"")</f>
        <v/>
      </c>
      <c r="AL307" s="42">
        <f>IF(AI307=0,0,IF(AK307="",1,IF(IFERROR(INDEX(Lists!$B$2:$B$9,MATCH(AK307,Lists!$A$2:$A$9,0)),"N")="Y",1,0)))</f>
        <v/>
      </c>
      <c r="AM307" s="42">
        <f>AL307*AJ307</f>
        <v/>
      </c>
      <c r="AN307" s="42">
        <f>IF(AI307=0,0,IF(IFERROR(INDEX(Lists!$C$2:$C$9,MATCH(AK307,Lists!$A$2:$A$9,0)),"N")="Y",1,0))</f>
        <v/>
      </c>
      <c r="AO307" s="42">
        <f>AN307*AJ307</f>
        <v/>
      </c>
      <c r="AP307" s="42">
        <f>IFERROR(VALUE(IFERROR(TRIM(INDEX($A307:$Z307,MATCH(Lists!$J$9,$A$1:$Z$1,0))&amp;""),"")),0)</f>
        <v/>
      </c>
      <c r="AQ307" s="42">
        <f>IFERROR(VALUE(IFERROR(TRIM(INDEX($A307:$Z307,MATCH(Lists!$J$11,$A$1:$Z$1,0))&amp;""),"")),0)</f>
        <v/>
      </c>
      <c r="AR307" s="42">
        <f>IF(IFERROR(INDEX(Lists!$C$2:$C$9,MATCH(AK307,Lists!$A$2:$A$9,0)),"N")="Y",AP307-AQ307,0)</f>
        <v/>
      </c>
      <c r="AS307" s="42">
        <f>UPPER(IFERROR(TRIM(INDEX($A307:$Z307,MATCH(Lists!$J$10,$A$1:$Z$1,0))&amp;""),""))</f>
        <v/>
      </c>
      <c r="AT307" s="42">
        <f>IF(LEN(AS307)&gt;0,ROW(),"")</f>
        <v/>
      </c>
      <c r="AU307" s="42">
        <f>IFERROR(TRIM(INDEX($A307:$Z307,MATCH(Lists!$J$6,$A$1:$Z$1,0))&amp;""),"")</f>
        <v/>
      </c>
      <c r="AV307" s="42">
        <f>IFERROR(TRIM(INDEX($A307:$Z307,MATCH(Lists!$J$7,$A$1:$Z$1,0))&amp;""),"")</f>
        <v/>
      </c>
      <c r="AW307" s="42">
        <f>IF(AND(AL307=1,UPPER(TRIM(AC307))="Y"),1,0)</f>
        <v/>
      </c>
      <c r="AX307" s="42">
        <f>IF(AL307=1,AF307,"")</f>
        <v/>
      </c>
      <c r="AY307" s="42">
        <f>IF(AX307="","",SUMPRODUCT(($AX$2:$AX$501&lt;&gt;"")*($AX$2:$AX$501&lt;AX307))+SUMPRODUCT(($AX$2:AX307=AX307)*1))</f>
        <v/>
      </c>
    </row>
    <row r="308">
      <c r="AA308" s="41" t="n"/>
      <c r="AB308" s="21" t="n"/>
      <c r="AC308" s="21" t="n"/>
      <c r="AD308" s="21" t="n"/>
      <c r="AE308" s="41" t="n"/>
      <c r="AF308" s="42">
        <f>IFERROR(TRIM(INDEX($A308:$Z308,MATCH(Lists!$J$2,$A$1:$Z$1,0))&amp;""),"")</f>
        <v/>
      </c>
      <c r="AG308" s="42">
        <f>IFERROR(TRIM(INDEX($A308:$Z308,MATCH(Lists!$J$3,$A$1:$Z$1,0))&amp;""),"")</f>
        <v/>
      </c>
      <c r="AH308" s="42">
        <f>IFERROR(TRIM(INDEX($A308:$Z308,MATCH(Lists!$J$4,$A$1:$Z$1,0))&amp;""),"")</f>
        <v/>
      </c>
      <c r="AI308" s="42">
        <f>IF(AND(AF308&lt;&gt;"",UPPER(TRIM(AB308))&lt;&gt;"Y"),1,0)</f>
        <v/>
      </c>
      <c r="AJ308" s="42">
        <f>IF(AI308=1,IFERROR(VALUE(IFERROR(TRIM(INDEX($A308:$Z308,MATCH(Lists!$J$5,$A$1:$Z$1,0))&amp;""),"")),0),0)</f>
        <v/>
      </c>
      <c r="AK308" s="42">
        <f>IFERROR(TRIM(INDEX($A308:$Z308,MATCH(Lists!$J$8,$A$1:$Z$1,0))&amp;""),"")</f>
        <v/>
      </c>
      <c r="AL308" s="42">
        <f>IF(AI308=0,0,IF(AK308="",1,IF(IFERROR(INDEX(Lists!$B$2:$B$9,MATCH(AK308,Lists!$A$2:$A$9,0)),"N")="Y",1,0)))</f>
        <v/>
      </c>
      <c r="AM308" s="42">
        <f>AL308*AJ308</f>
        <v/>
      </c>
      <c r="AN308" s="42">
        <f>IF(AI308=0,0,IF(IFERROR(INDEX(Lists!$C$2:$C$9,MATCH(AK308,Lists!$A$2:$A$9,0)),"N")="Y",1,0))</f>
        <v/>
      </c>
      <c r="AO308" s="42">
        <f>AN308*AJ308</f>
        <v/>
      </c>
      <c r="AP308" s="42">
        <f>IFERROR(VALUE(IFERROR(TRIM(INDEX($A308:$Z308,MATCH(Lists!$J$9,$A$1:$Z$1,0))&amp;""),"")),0)</f>
        <v/>
      </c>
      <c r="AQ308" s="42">
        <f>IFERROR(VALUE(IFERROR(TRIM(INDEX($A308:$Z308,MATCH(Lists!$J$11,$A$1:$Z$1,0))&amp;""),"")),0)</f>
        <v/>
      </c>
      <c r="AR308" s="42">
        <f>IF(IFERROR(INDEX(Lists!$C$2:$C$9,MATCH(AK308,Lists!$A$2:$A$9,0)),"N")="Y",AP308-AQ308,0)</f>
        <v/>
      </c>
      <c r="AS308" s="42">
        <f>UPPER(IFERROR(TRIM(INDEX($A308:$Z308,MATCH(Lists!$J$10,$A$1:$Z$1,0))&amp;""),""))</f>
        <v/>
      </c>
      <c r="AT308" s="42">
        <f>IF(LEN(AS308)&gt;0,ROW(),"")</f>
        <v/>
      </c>
      <c r="AU308" s="42">
        <f>IFERROR(TRIM(INDEX($A308:$Z308,MATCH(Lists!$J$6,$A$1:$Z$1,0))&amp;""),"")</f>
        <v/>
      </c>
      <c r="AV308" s="42">
        <f>IFERROR(TRIM(INDEX($A308:$Z308,MATCH(Lists!$J$7,$A$1:$Z$1,0))&amp;""),"")</f>
        <v/>
      </c>
      <c r="AW308" s="42">
        <f>IF(AND(AL308=1,UPPER(TRIM(AC308))="Y"),1,0)</f>
        <v/>
      </c>
      <c r="AX308" s="42">
        <f>IF(AL308=1,AF308,"")</f>
        <v/>
      </c>
      <c r="AY308" s="42">
        <f>IF(AX308="","",SUMPRODUCT(($AX$2:$AX$501&lt;&gt;"")*($AX$2:$AX$501&lt;AX308))+SUMPRODUCT(($AX$2:AX308=AX308)*1))</f>
        <v/>
      </c>
    </row>
    <row r="309">
      <c r="AA309" s="41" t="n"/>
      <c r="AB309" s="21" t="n"/>
      <c r="AC309" s="21" t="n"/>
      <c r="AD309" s="21" t="n"/>
      <c r="AE309" s="41" t="n"/>
      <c r="AF309" s="42">
        <f>IFERROR(TRIM(INDEX($A309:$Z309,MATCH(Lists!$J$2,$A$1:$Z$1,0))&amp;""),"")</f>
        <v/>
      </c>
      <c r="AG309" s="42">
        <f>IFERROR(TRIM(INDEX($A309:$Z309,MATCH(Lists!$J$3,$A$1:$Z$1,0))&amp;""),"")</f>
        <v/>
      </c>
      <c r="AH309" s="42">
        <f>IFERROR(TRIM(INDEX($A309:$Z309,MATCH(Lists!$J$4,$A$1:$Z$1,0))&amp;""),"")</f>
        <v/>
      </c>
      <c r="AI309" s="42">
        <f>IF(AND(AF309&lt;&gt;"",UPPER(TRIM(AB309))&lt;&gt;"Y"),1,0)</f>
        <v/>
      </c>
      <c r="AJ309" s="42">
        <f>IF(AI309=1,IFERROR(VALUE(IFERROR(TRIM(INDEX($A309:$Z309,MATCH(Lists!$J$5,$A$1:$Z$1,0))&amp;""),"")),0),0)</f>
        <v/>
      </c>
      <c r="AK309" s="42">
        <f>IFERROR(TRIM(INDEX($A309:$Z309,MATCH(Lists!$J$8,$A$1:$Z$1,0))&amp;""),"")</f>
        <v/>
      </c>
      <c r="AL309" s="42">
        <f>IF(AI309=0,0,IF(AK309="",1,IF(IFERROR(INDEX(Lists!$B$2:$B$9,MATCH(AK309,Lists!$A$2:$A$9,0)),"N")="Y",1,0)))</f>
        <v/>
      </c>
      <c r="AM309" s="42">
        <f>AL309*AJ309</f>
        <v/>
      </c>
      <c r="AN309" s="42">
        <f>IF(AI309=0,0,IF(IFERROR(INDEX(Lists!$C$2:$C$9,MATCH(AK309,Lists!$A$2:$A$9,0)),"N")="Y",1,0))</f>
        <v/>
      </c>
      <c r="AO309" s="42">
        <f>AN309*AJ309</f>
        <v/>
      </c>
      <c r="AP309" s="42">
        <f>IFERROR(VALUE(IFERROR(TRIM(INDEX($A309:$Z309,MATCH(Lists!$J$9,$A$1:$Z$1,0))&amp;""),"")),0)</f>
        <v/>
      </c>
      <c r="AQ309" s="42">
        <f>IFERROR(VALUE(IFERROR(TRIM(INDEX($A309:$Z309,MATCH(Lists!$J$11,$A$1:$Z$1,0))&amp;""),"")),0)</f>
        <v/>
      </c>
      <c r="AR309" s="42">
        <f>IF(IFERROR(INDEX(Lists!$C$2:$C$9,MATCH(AK309,Lists!$A$2:$A$9,0)),"N")="Y",AP309-AQ309,0)</f>
        <v/>
      </c>
      <c r="AS309" s="42">
        <f>UPPER(IFERROR(TRIM(INDEX($A309:$Z309,MATCH(Lists!$J$10,$A$1:$Z$1,0))&amp;""),""))</f>
        <v/>
      </c>
      <c r="AT309" s="42">
        <f>IF(LEN(AS309)&gt;0,ROW(),"")</f>
        <v/>
      </c>
      <c r="AU309" s="42">
        <f>IFERROR(TRIM(INDEX($A309:$Z309,MATCH(Lists!$J$6,$A$1:$Z$1,0))&amp;""),"")</f>
        <v/>
      </c>
      <c r="AV309" s="42">
        <f>IFERROR(TRIM(INDEX($A309:$Z309,MATCH(Lists!$J$7,$A$1:$Z$1,0))&amp;""),"")</f>
        <v/>
      </c>
      <c r="AW309" s="42">
        <f>IF(AND(AL309=1,UPPER(TRIM(AC309))="Y"),1,0)</f>
        <v/>
      </c>
      <c r="AX309" s="42">
        <f>IF(AL309=1,AF309,"")</f>
        <v/>
      </c>
      <c r="AY309" s="42">
        <f>IF(AX309="","",SUMPRODUCT(($AX$2:$AX$501&lt;&gt;"")*($AX$2:$AX$501&lt;AX309))+SUMPRODUCT(($AX$2:AX309=AX309)*1))</f>
        <v/>
      </c>
    </row>
    <row r="310">
      <c r="AA310" s="41" t="n"/>
      <c r="AB310" s="21" t="n"/>
      <c r="AC310" s="21" t="n"/>
      <c r="AD310" s="21" t="n"/>
      <c r="AE310" s="41" t="n"/>
      <c r="AF310" s="42">
        <f>IFERROR(TRIM(INDEX($A310:$Z310,MATCH(Lists!$J$2,$A$1:$Z$1,0))&amp;""),"")</f>
        <v/>
      </c>
      <c r="AG310" s="42">
        <f>IFERROR(TRIM(INDEX($A310:$Z310,MATCH(Lists!$J$3,$A$1:$Z$1,0))&amp;""),"")</f>
        <v/>
      </c>
      <c r="AH310" s="42">
        <f>IFERROR(TRIM(INDEX($A310:$Z310,MATCH(Lists!$J$4,$A$1:$Z$1,0))&amp;""),"")</f>
        <v/>
      </c>
      <c r="AI310" s="42">
        <f>IF(AND(AF310&lt;&gt;"",UPPER(TRIM(AB310))&lt;&gt;"Y"),1,0)</f>
        <v/>
      </c>
      <c r="AJ310" s="42">
        <f>IF(AI310=1,IFERROR(VALUE(IFERROR(TRIM(INDEX($A310:$Z310,MATCH(Lists!$J$5,$A$1:$Z$1,0))&amp;""),"")),0),0)</f>
        <v/>
      </c>
      <c r="AK310" s="42">
        <f>IFERROR(TRIM(INDEX($A310:$Z310,MATCH(Lists!$J$8,$A$1:$Z$1,0))&amp;""),"")</f>
        <v/>
      </c>
      <c r="AL310" s="42">
        <f>IF(AI310=0,0,IF(AK310="",1,IF(IFERROR(INDEX(Lists!$B$2:$B$9,MATCH(AK310,Lists!$A$2:$A$9,0)),"N")="Y",1,0)))</f>
        <v/>
      </c>
      <c r="AM310" s="42">
        <f>AL310*AJ310</f>
        <v/>
      </c>
      <c r="AN310" s="42">
        <f>IF(AI310=0,0,IF(IFERROR(INDEX(Lists!$C$2:$C$9,MATCH(AK310,Lists!$A$2:$A$9,0)),"N")="Y",1,0))</f>
        <v/>
      </c>
      <c r="AO310" s="42">
        <f>AN310*AJ310</f>
        <v/>
      </c>
      <c r="AP310" s="42">
        <f>IFERROR(VALUE(IFERROR(TRIM(INDEX($A310:$Z310,MATCH(Lists!$J$9,$A$1:$Z$1,0))&amp;""),"")),0)</f>
        <v/>
      </c>
      <c r="AQ310" s="42">
        <f>IFERROR(VALUE(IFERROR(TRIM(INDEX($A310:$Z310,MATCH(Lists!$J$11,$A$1:$Z$1,0))&amp;""),"")),0)</f>
        <v/>
      </c>
      <c r="AR310" s="42">
        <f>IF(IFERROR(INDEX(Lists!$C$2:$C$9,MATCH(AK310,Lists!$A$2:$A$9,0)),"N")="Y",AP310-AQ310,0)</f>
        <v/>
      </c>
      <c r="AS310" s="42">
        <f>UPPER(IFERROR(TRIM(INDEX($A310:$Z310,MATCH(Lists!$J$10,$A$1:$Z$1,0))&amp;""),""))</f>
        <v/>
      </c>
      <c r="AT310" s="42">
        <f>IF(LEN(AS310)&gt;0,ROW(),"")</f>
        <v/>
      </c>
      <c r="AU310" s="42">
        <f>IFERROR(TRIM(INDEX($A310:$Z310,MATCH(Lists!$J$6,$A$1:$Z$1,0))&amp;""),"")</f>
        <v/>
      </c>
      <c r="AV310" s="42">
        <f>IFERROR(TRIM(INDEX($A310:$Z310,MATCH(Lists!$J$7,$A$1:$Z$1,0))&amp;""),"")</f>
        <v/>
      </c>
      <c r="AW310" s="42">
        <f>IF(AND(AL310=1,UPPER(TRIM(AC310))="Y"),1,0)</f>
        <v/>
      </c>
      <c r="AX310" s="42">
        <f>IF(AL310=1,AF310,"")</f>
        <v/>
      </c>
      <c r="AY310" s="42">
        <f>IF(AX310="","",SUMPRODUCT(($AX$2:$AX$501&lt;&gt;"")*($AX$2:$AX$501&lt;AX310))+SUMPRODUCT(($AX$2:AX310=AX310)*1))</f>
        <v/>
      </c>
    </row>
    <row r="311">
      <c r="AA311" s="41" t="n"/>
      <c r="AB311" s="21" t="n"/>
      <c r="AC311" s="21" t="n"/>
      <c r="AD311" s="21" t="n"/>
      <c r="AE311" s="41" t="n"/>
      <c r="AF311" s="42">
        <f>IFERROR(TRIM(INDEX($A311:$Z311,MATCH(Lists!$J$2,$A$1:$Z$1,0))&amp;""),"")</f>
        <v/>
      </c>
      <c r="AG311" s="42">
        <f>IFERROR(TRIM(INDEX($A311:$Z311,MATCH(Lists!$J$3,$A$1:$Z$1,0))&amp;""),"")</f>
        <v/>
      </c>
      <c r="AH311" s="42">
        <f>IFERROR(TRIM(INDEX($A311:$Z311,MATCH(Lists!$J$4,$A$1:$Z$1,0))&amp;""),"")</f>
        <v/>
      </c>
      <c r="AI311" s="42">
        <f>IF(AND(AF311&lt;&gt;"",UPPER(TRIM(AB311))&lt;&gt;"Y"),1,0)</f>
        <v/>
      </c>
      <c r="AJ311" s="42">
        <f>IF(AI311=1,IFERROR(VALUE(IFERROR(TRIM(INDEX($A311:$Z311,MATCH(Lists!$J$5,$A$1:$Z$1,0))&amp;""),"")),0),0)</f>
        <v/>
      </c>
      <c r="AK311" s="42">
        <f>IFERROR(TRIM(INDEX($A311:$Z311,MATCH(Lists!$J$8,$A$1:$Z$1,0))&amp;""),"")</f>
        <v/>
      </c>
      <c r="AL311" s="42">
        <f>IF(AI311=0,0,IF(AK311="",1,IF(IFERROR(INDEX(Lists!$B$2:$B$9,MATCH(AK311,Lists!$A$2:$A$9,0)),"N")="Y",1,0)))</f>
        <v/>
      </c>
      <c r="AM311" s="42">
        <f>AL311*AJ311</f>
        <v/>
      </c>
      <c r="AN311" s="42">
        <f>IF(AI311=0,0,IF(IFERROR(INDEX(Lists!$C$2:$C$9,MATCH(AK311,Lists!$A$2:$A$9,0)),"N")="Y",1,0))</f>
        <v/>
      </c>
      <c r="AO311" s="42">
        <f>AN311*AJ311</f>
        <v/>
      </c>
      <c r="AP311" s="42">
        <f>IFERROR(VALUE(IFERROR(TRIM(INDEX($A311:$Z311,MATCH(Lists!$J$9,$A$1:$Z$1,0))&amp;""),"")),0)</f>
        <v/>
      </c>
      <c r="AQ311" s="42">
        <f>IFERROR(VALUE(IFERROR(TRIM(INDEX($A311:$Z311,MATCH(Lists!$J$11,$A$1:$Z$1,0))&amp;""),"")),0)</f>
        <v/>
      </c>
      <c r="AR311" s="42">
        <f>IF(IFERROR(INDEX(Lists!$C$2:$C$9,MATCH(AK311,Lists!$A$2:$A$9,0)),"N")="Y",AP311-AQ311,0)</f>
        <v/>
      </c>
      <c r="AS311" s="42">
        <f>UPPER(IFERROR(TRIM(INDEX($A311:$Z311,MATCH(Lists!$J$10,$A$1:$Z$1,0))&amp;""),""))</f>
        <v/>
      </c>
      <c r="AT311" s="42">
        <f>IF(LEN(AS311)&gt;0,ROW(),"")</f>
        <v/>
      </c>
      <c r="AU311" s="42">
        <f>IFERROR(TRIM(INDEX($A311:$Z311,MATCH(Lists!$J$6,$A$1:$Z$1,0))&amp;""),"")</f>
        <v/>
      </c>
      <c r="AV311" s="42">
        <f>IFERROR(TRIM(INDEX($A311:$Z311,MATCH(Lists!$J$7,$A$1:$Z$1,0))&amp;""),"")</f>
        <v/>
      </c>
      <c r="AW311" s="42">
        <f>IF(AND(AL311=1,UPPER(TRIM(AC311))="Y"),1,0)</f>
        <v/>
      </c>
      <c r="AX311" s="42">
        <f>IF(AL311=1,AF311,"")</f>
        <v/>
      </c>
      <c r="AY311" s="42">
        <f>IF(AX311="","",SUMPRODUCT(($AX$2:$AX$501&lt;&gt;"")*($AX$2:$AX$501&lt;AX311))+SUMPRODUCT(($AX$2:AX311=AX311)*1))</f>
        <v/>
      </c>
    </row>
    <row r="312">
      <c r="AA312" s="41" t="n"/>
      <c r="AB312" s="21" t="n"/>
      <c r="AC312" s="21" t="n"/>
      <c r="AD312" s="21" t="n"/>
      <c r="AE312" s="41" t="n"/>
      <c r="AF312" s="42">
        <f>IFERROR(TRIM(INDEX($A312:$Z312,MATCH(Lists!$J$2,$A$1:$Z$1,0))&amp;""),"")</f>
        <v/>
      </c>
      <c r="AG312" s="42">
        <f>IFERROR(TRIM(INDEX($A312:$Z312,MATCH(Lists!$J$3,$A$1:$Z$1,0))&amp;""),"")</f>
        <v/>
      </c>
      <c r="AH312" s="42">
        <f>IFERROR(TRIM(INDEX($A312:$Z312,MATCH(Lists!$J$4,$A$1:$Z$1,0))&amp;""),"")</f>
        <v/>
      </c>
      <c r="AI312" s="42">
        <f>IF(AND(AF312&lt;&gt;"",UPPER(TRIM(AB312))&lt;&gt;"Y"),1,0)</f>
        <v/>
      </c>
      <c r="AJ312" s="42">
        <f>IF(AI312=1,IFERROR(VALUE(IFERROR(TRIM(INDEX($A312:$Z312,MATCH(Lists!$J$5,$A$1:$Z$1,0))&amp;""),"")),0),0)</f>
        <v/>
      </c>
      <c r="AK312" s="42">
        <f>IFERROR(TRIM(INDEX($A312:$Z312,MATCH(Lists!$J$8,$A$1:$Z$1,0))&amp;""),"")</f>
        <v/>
      </c>
      <c r="AL312" s="42">
        <f>IF(AI312=0,0,IF(AK312="",1,IF(IFERROR(INDEX(Lists!$B$2:$B$9,MATCH(AK312,Lists!$A$2:$A$9,0)),"N")="Y",1,0)))</f>
        <v/>
      </c>
      <c r="AM312" s="42">
        <f>AL312*AJ312</f>
        <v/>
      </c>
      <c r="AN312" s="42">
        <f>IF(AI312=0,0,IF(IFERROR(INDEX(Lists!$C$2:$C$9,MATCH(AK312,Lists!$A$2:$A$9,0)),"N")="Y",1,0))</f>
        <v/>
      </c>
      <c r="AO312" s="42">
        <f>AN312*AJ312</f>
        <v/>
      </c>
      <c r="AP312" s="42">
        <f>IFERROR(VALUE(IFERROR(TRIM(INDEX($A312:$Z312,MATCH(Lists!$J$9,$A$1:$Z$1,0))&amp;""),"")),0)</f>
        <v/>
      </c>
      <c r="AQ312" s="42">
        <f>IFERROR(VALUE(IFERROR(TRIM(INDEX($A312:$Z312,MATCH(Lists!$J$11,$A$1:$Z$1,0))&amp;""),"")),0)</f>
        <v/>
      </c>
      <c r="AR312" s="42">
        <f>IF(IFERROR(INDEX(Lists!$C$2:$C$9,MATCH(AK312,Lists!$A$2:$A$9,0)),"N")="Y",AP312-AQ312,0)</f>
        <v/>
      </c>
      <c r="AS312" s="42">
        <f>UPPER(IFERROR(TRIM(INDEX($A312:$Z312,MATCH(Lists!$J$10,$A$1:$Z$1,0))&amp;""),""))</f>
        <v/>
      </c>
      <c r="AT312" s="42">
        <f>IF(LEN(AS312)&gt;0,ROW(),"")</f>
        <v/>
      </c>
      <c r="AU312" s="42">
        <f>IFERROR(TRIM(INDEX($A312:$Z312,MATCH(Lists!$J$6,$A$1:$Z$1,0))&amp;""),"")</f>
        <v/>
      </c>
      <c r="AV312" s="42">
        <f>IFERROR(TRIM(INDEX($A312:$Z312,MATCH(Lists!$J$7,$A$1:$Z$1,0))&amp;""),"")</f>
        <v/>
      </c>
      <c r="AW312" s="42">
        <f>IF(AND(AL312=1,UPPER(TRIM(AC312))="Y"),1,0)</f>
        <v/>
      </c>
      <c r="AX312" s="42">
        <f>IF(AL312=1,AF312,"")</f>
        <v/>
      </c>
      <c r="AY312" s="42">
        <f>IF(AX312="","",SUMPRODUCT(($AX$2:$AX$501&lt;&gt;"")*($AX$2:$AX$501&lt;AX312))+SUMPRODUCT(($AX$2:AX312=AX312)*1))</f>
        <v/>
      </c>
    </row>
    <row r="313">
      <c r="AA313" s="41" t="n"/>
      <c r="AB313" s="21" t="n"/>
      <c r="AC313" s="21" t="n"/>
      <c r="AD313" s="21" t="n"/>
      <c r="AE313" s="41" t="n"/>
      <c r="AF313" s="42">
        <f>IFERROR(TRIM(INDEX($A313:$Z313,MATCH(Lists!$J$2,$A$1:$Z$1,0))&amp;""),"")</f>
        <v/>
      </c>
      <c r="AG313" s="42">
        <f>IFERROR(TRIM(INDEX($A313:$Z313,MATCH(Lists!$J$3,$A$1:$Z$1,0))&amp;""),"")</f>
        <v/>
      </c>
      <c r="AH313" s="42">
        <f>IFERROR(TRIM(INDEX($A313:$Z313,MATCH(Lists!$J$4,$A$1:$Z$1,0))&amp;""),"")</f>
        <v/>
      </c>
      <c r="AI313" s="42">
        <f>IF(AND(AF313&lt;&gt;"",UPPER(TRIM(AB313))&lt;&gt;"Y"),1,0)</f>
        <v/>
      </c>
      <c r="AJ313" s="42">
        <f>IF(AI313=1,IFERROR(VALUE(IFERROR(TRIM(INDEX($A313:$Z313,MATCH(Lists!$J$5,$A$1:$Z$1,0))&amp;""),"")),0),0)</f>
        <v/>
      </c>
      <c r="AK313" s="42">
        <f>IFERROR(TRIM(INDEX($A313:$Z313,MATCH(Lists!$J$8,$A$1:$Z$1,0))&amp;""),"")</f>
        <v/>
      </c>
      <c r="AL313" s="42">
        <f>IF(AI313=0,0,IF(AK313="",1,IF(IFERROR(INDEX(Lists!$B$2:$B$9,MATCH(AK313,Lists!$A$2:$A$9,0)),"N")="Y",1,0)))</f>
        <v/>
      </c>
      <c r="AM313" s="42">
        <f>AL313*AJ313</f>
        <v/>
      </c>
      <c r="AN313" s="42">
        <f>IF(AI313=0,0,IF(IFERROR(INDEX(Lists!$C$2:$C$9,MATCH(AK313,Lists!$A$2:$A$9,0)),"N")="Y",1,0))</f>
        <v/>
      </c>
      <c r="AO313" s="42">
        <f>AN313*AJ313</f>
        <v/>
      </c>
      <c r="AP313" s="42">
        <f>IFERROR(VALUE(IFERROR(TRIM(INDEX($A313:$Z313,MATCH(Lists!$J$9,$A$1:$Z$1,0))&amp;""),"")),0)</f>
        <v/>
      </c>
      <c r="AQ313" s="42">
        <f>IFERROR(VALUE(IFERROR(TRIM(INDEX($A313:$Z313,MATCH(Lists!$J$11,$A$1:$Z$1,0))&amp;""),"")),0)</f>
        <v/>
      </c>
      <c r="AR313" s="42">
        <f>IF(IFERROR(INDEX(Lists!$C$2:$C$9,MATCH(AK313,Lists!$A$2:$A$9,0)),"N")="Y",AP313-AQ313,0)</f>
        <v/>
      </c>
      <c r="AS313" s="42">
        <f>UPPER(IFERROR(TRIM(INDEX($A313:$Z313,MATCH(Lists!$J$10,$A$1:$Z$1,0))&amp;""),""))</f>
        <v/>
      </c>
      <c r="AT313" s="42">
        <f>IF(LEN(AS313)&gt;0,ROW(),"")</f>
        <v/>
      </c>
      <c r="AU313" s="42">
        <f>IFERROR(TRIM(INDEX($A313:$Z313,MATCH(Lists!$J$6,$A$1:$Z$1,0))&amp;""),"")</f>
        <v/>
      </c>
      <c r="AV313" s="42">
        <f>IFERROR(TRIM(INDEX($A313:$Z313,MATCH(Lists!$J$7,$A$1:$Z$1,0))&amp;""),"")</f>
        <v/>
      </c>
      <c r="AW313" s="42">
        <f>IF(AND(AL313=1,UPPER(TRIM(AC313))="Y"),1,0)</f>
        <v/>
      </c>
      <c r="AX313" s="42">
        <f>IF(AL313=1,AF313,"")</f>
        <v/>
      </c>
      <c r="AY313" s="42">
        <f>IF(AX313="","",SUMPRODUCT(($AX$2:$AX$501&lt;&gt;"")*($AX$2:$AX$501&lt;AX313))+SUMPRODUCT(($AX$2:AX313=AX313)*1))</f>
        <v/>
      </c>
    </row>
    <row r="314">
      <c r="AA314" s="41" t="n"/>
      <c r="AB314" s="21" t="n"/>
      <c r="AC314" s="21" t="n"/>
      <c r="AD314" s="21" t="n"/>
      <c r="AE314" s="41" t="n"/>
      <c r="AF314" s="42">
        <f>IFERROR(TRIM(INDEX($A314:$Z314,MATCH(Lists!$J$2,$A$1:$Z$1,0))&amp;""),"")</f>
        <v/>
      </c>
      <c r="AG314" s="42">
        <f>IFERROR(TRIM(INDEX($A314:$Z314,MATCH(Lists!$J$3,$A$1:$Z$1,0))&amp;""),"")</f>
        <v/>
      </c>
      <c r="AH314" s="42">
        <f>IFERROR(TRIM(INDEX($A314:$Z314,MATCH(Lists!$J$4,$A$1:$Z$1,0))&amp;""),"")</f>
        <v/>
      </c>
      <c r="AI314" s="42">
        <f>IF(AND(AF314&lt;&gt;"",UPPER(TRIM(AB314))&lt;&gt;"Y"),1,0)</f>
        <v/>
      </c>
      <c r="AJ314" s="42">
        <f>IF(AI314=1,IFERROR(VALUE(IFERROR(TRIM(INDEX($A314:$Z314,MATCH(Lists!$J$5,$A$1:$Z$1,0))&amp;""),"")),0),0)</f>
        <v/>
      </c>
      <c r="AK314" s="42">
        <f>IFERROR(TRIM(INDEX($A314:$Z314,MATCH(Lists!$J$8,$A$1:$Z$1,0))&amp;""),"")</f>
        <v/>
      </c>
      <c r="AL314" s="42">
        <f>IF(AI314=0,0,IF(AK314="",1,IF(IFERROR(INDEX(Lists!$B$2:$B$9,MATCH(AK314,Lists!$A$2:$A$9,0)),"N")="Y",1,0)))</f>
        <v/>
      </c>
      <c r="AM314" s="42">
        <f>AL314*AJ314</f>
        <v/>
      </c>
      <c r="AN314" s="42">
        <f>IF(AI314=0,0,IF(IFERROR(INDEX(Lists!$C$2:$C$9,MATCH(AK314,Lists!$A$2:$A$9,0)),"N")="Y",1,0))</f>
        <v/>
      </c>
      <c r="AO314" s="42">
        <f>AN314*AJ314</f>
        <v/>
      </c>
      <c r="AP314" s="42">
        <f>IFERROR(VALUE(IFERROR(TRIM(INDEX($A314:$Z314,MATCH(Lists!$J$9,$A$1:$Z$1,0))&amp;""),"")),0)</f>
        <v/>
      </c>
      <c r="AQ314" s="42">
        <f>IFERROR(VALUE(IFERROR(TRIM(INDEX($A314:$Z314,MATCH(Lists!$J$11,$A$1:$Z$1,0))&amp;""),"")),0)</f>
        <v/>
      </c>
      <c r="AR314" s="42">
        <f>IF(IFERROR(INDEX(Lists!$C$2:$C$9,MATCH(AK314,Lists!$A$2:$A$9,0)),"N")="Y",AP314-AQ314,0)</f>
        <v/>
      </c>
      <c r="AS314" s="42">
        <f>UPPER(IFERROR(TRIM(INDEX($A314:$Z314,MATCH(Lists!$J$10,$A$1:$Z$1,0))&amp;""),""))</f>
        <v/>
      </c>
      <c r="AT314" s="42">
        <f>IF(LEN(AS314)&gt;0,ROW(),"")</f>
        <v/>
      </c>
      <c r="AU314" s="42">
        <f>IFERROR(TRIM(INDEX($A314:$Z314,MATCH(Lists!$J$6,$A$1:$Z$1,0))&amp;""),"")</f>
        <v/>
      </c>
      <c r="AV314" s="42">
        <f>IFERROR(TRIM(INDEX($A314:$Z314,MATCH(Lists!$J$7,$A$1:$Z$1,0))&amp;""),"")</f>
        <v/>
      </c>
      <c r="AW314" s="42">
        <f>IF(AND(AL314=1,UPPER(TRIM(AC314))="Y"),1,0)</f>
        <v/>
      </c>
      <c r="AX314" s="42">
        <f>IF(AL314=1,AF314,"")</f>
        <v/>
      </c>
      <c r="AY314" s="42">
        <f>IF(AX314="","",SUMPRODUCT(($AX$2:$AX$501&lt;&gt;"")*($AX$2:$AX$501&lt;AX314))+SUMPRODUCT(($AX$2:AX314=AX314)*1))</f>
        <v/>
      </c>
    </row>
    <row r="315">
      <c r="AA315" s="41" t="n"/>
      <c r="AB315" s="21" t="n"/>
      <c r="AC315" s="21" t="n"/>
      <c r="AD315" s="21" t="n"/>
      <c r="AE315" s="41" t="n"/>
      <c r="AF315" s="42">
        <f>IFERROR(TRIM(INDEX($A315:$Z315,MATCH(Lists!$J$2,$A$1:$Z$1,0))&amp;""),"")</f>
        <v/>
      </c>
      <c r="AG315" s="42">
        <f>IFERROR(TRIM(INDEX($A315:$Z315,MATCH(Lists!$J$3,$A$1:$Z$1,0))&amp;""),"")</f>
        <v/>
      </c>
      <c r="AH315" s="42">
        <f>IFERROR(TRIM(INDEX($A315:$Z315,MATCH(Lists!$J$4,$A$1:$Z$1,0))&amp;""),"")</f>
        <v/>
      </c>
      <c r="AI315" s="42">
        <f>IF(AND(AF315&lt;&gt;"",UPPER(TRIM(AB315))&lt;&gt;"Y"),1,0)</f>
        <v/>
      </c>
      <c r="AJ315" s="42">
        <f>IF(AI315=1,IFERROR(VALUE(IFERROR(TRIM(INDEX($A315:$Z315,MATCH(Lists!$J$5,$A$1:$Z$1,0))&amp;""),"")),0),0)</f>
        <v/>
      </c>
      <c r="AK315" s="42">
        <f>IFERROR(TRIM(INDEX($A315:$Z315,MATCH(Lists!$J$8,$A$1:$Z$1,0))&amp;""),"")</f>
        <v/>
      </c>
      <c r="AL315" s="42">
        <f>IF(AI315=0,0,IF(AK315="",1,IF(IFERROR(INDEX(Lists!$B$2:$B$9,MATCH(AK315,Lists!$A$2:$A$9,0)),"N")="Y",1,0)))</f>
        <v/>
      </c>
      <c r="AM315" s="42">
        <f>AL315*AJ315</f>
        <v/>
      </c>
      <c r="AN315" s="42">
        <f>IF(AI315=0,0,IF(IFERROR(INDEX(Lists!$C$2:$C$9,MATCH(AK315,Lists!$A$2:$A$9,0)),"N")="Y",1,0))</f>
        <v/>
      </c>
      <c r="AO315" s="42">
        <f>AN315*AJ315</f>
        <v/>
      </c>
      <c r="AP315" s="42">
        <f>IFERROR(VALUE(IFERROR(TRIM(INDEX($A315:$Z315,MATCH(Lists!$J$9,$A$1:$Z$1,0))&amp;""),"")),0)</f>
        <v/>
      </c>
      <c r="AQ315" s="42">
        <f>IFERROR(VALUE(IFERROR(TRIM(INDEX($A315:$Z315,MATCH(Lists!$J$11,$A$1:$Z$1,0))&amp;""),"")),0)</f>
        <v/>
      </c>
      <c r="AR315" s="42">
        <f>IF(IFERROR(INDEX(Lists!$C$2:$C$9,MATCH(AK315,Lists!$A$2:$A$9,0)),"N")="Y",AP315-AQ315,0)</f>
        <v/>
      </c>
      <c r="AS315" s="42">
        <f>UPPER(IFERROR(TRIM(INDEX($A315:$Z315,MATCH(Lists!$J$10,$A$1:$Z$1,0))&amp;""),""))</f>
        <v/>
      </c>
      <c r="AT315" s="42">
        <f>IF(LEN(AS315)&gt;0,ROW(),"")</f>
        <v/>
      </c>
      <c r="AU315" s="42">
        <f>IFERROR(TRIM(INDEX($A315:$Z315,MATCH(Lists!$J$6,$A$1:$Z$1,0))&amp;""),"")</f>
        <v/>
      </c>
      <c r="AV315" s="42">
        <f>IFERROR(TRIM(INDEX($A315:$Z315,MATCH(Lists!$J$7,$A$1:$Z$1,0))&amp;""),"")</f>
        <v/>
      </c>
      <c r="AW315" s="42">
        <f>IF(AND(AL315=1,UPPER(TRIM(AC315))="Y"),1,0)</f>
        <v/>
      </c>
      <c r="AX315" s="42">
        <f>IF(AL315=1,AF315,"")</f>
        <v/>
      </c>
      <c r="AY315" s="42">
        <f>IF(AX315="","",SUMPRODUCT(($AX$2:$AX$501&lt;&gt;"")*($AX$2:$AX$501&lt;AX315))+SUMPRODUCT(($AX$2:AX315=AX315)*1))</f>
        <v/>
      </c>
    </row>
    <row r="316">
      <c r="AA316" s="41" t="n"/>
      <c r="AB316" s="21" t="n"/>
      <c r="AC316" s="21" t="n"/>
      <c r="AD316" s="21" t="n"/>
      <c r="AE316" s="41" t="n"/>
      <c r="AF316" s="42">
        <f>IFERROR(TRIM(INDEX($A316:$Z316,MATCH(Lists!$J$2,$A$1:$Z$1,0))&amp;""),"")</f>
        <v/>
      </c>
      <c r="AG316" s="42">
        <f>IFERROR(TRIM(INDEX($A316:$Z316,MATCH(Lists!$J$3,$A$1:$Z$1,0))&amp;""),"")</f>
        <v/>
      </c>
      <c r="AH316" s="42">
        <f>IFERROR(TRIM(INDEX($A316:$Z316,MATCH(Lists!$J$4,$A$1:$Z$1,0))&amp;""),"")</f>
        <v/>
      </c>
      <c r="AI316" s="42">
        <f>IF(AND(AF316&lt;&gt;"",UPPER(TRIM(AB316))&lt;&gt;"Y"),1,0)</f>
        <v/>
      </c>
      <c r="AJ316" s="42">
        <f>IF(AI316=1,IFERROR(VALUE(IFERROR(TRIM(INDEX($A316:$Z316,MATCH(Lists!$J$5,$A$1:$Z$1,0))&amp;""),"")),0),0)</f>
        <v/>
      </c>
      <c r="AK316" s="42">
        <f>IFERROR(TRIM(INDEX($A316:$Z316,MATCH(Lists!$J$8,$A$1:$Z$1,0))&amp;""),"")</f>
        <v/>
      </c>
      <c r="AL316" s="42">
        <f>IF(AI316=0,0,IF(AK316="",1,IF(IFERROR(INDEX(Lists!$B$2:$B$9,MATCH(AK316,Lists!$A$2:$A$9,0)),"N")="Y",1,0)))</f>
        <v/>
      </c>
      <c r="AM316" s="42">
        <f>AL316*AJ316</f>
        <v/>
      </c>
      <c r="AN316" s="42">
        <f>IF(AI316=0,0,IF(IFERROR(INDEX(Lists!$C$2:$C$9,MATCH(AK316,Lists!$A$2:$A$9,0)),"N")="Y",1,0))</f>
        <v/>
      </c>
      <c r="AO316" s="42">
        <f>AN316*AJ316</f>
        <v/>
      </c>
      <c r="AP316" s="42">
        <f>IFERROR(VALUE(IFERROR(TRIM(INDEX($A316:$Z316,MATCH(Lists!$J$9,$A$1:$Z$1,0))&amp;""),"")),0)</f>
        <v/>
      </c>
      <c r="AQ316" s="42">
        <f>IFERROR(VALUE(IFERROR(TRIM(INDEX($A316:$Z316,MATCH(Lists!$J$11,$A$1:$Z$1,0))&amp;""),"")),0)</f>
        <v/>
      </c>
      <c r="AR316" s="42">
        <f>IF(IFERROR(INDEX(Lists!$C$2:$C$9,MATCH(AK316,Lists!$A$2:$A$9,0)),"N")="Y",AP316-AQ316,0)</f>
        <v/>
      </c>
      <c r="AS316" s="42">
        <f>UPPER(IFERROR(TRIM(INDEX($A316:$Z316,MATCH(Lists!$J$10,$A$1:$Z$1,0))&amp;""),""))</f>
        <v/>
      </c>
      <c r="AT316" s="42">
        <f>IF(LEN(AS316)&gt;0,ROW(),"")</f>
        <v/>
      </c>
      <c r="AU316" s="42">
        <f>IFERROR(TRIM(INDEX($A316:$Z316,MATCH(Lists!$J$6,$A$1:$Z$1,0))&amp;""),"")</f>
        <v/>
      </c>
      <c r="AV316" s="42">
        <f>IFERROR(TRIM(INDEX($A316:$Z316,MATCH(Lists!$J$7,$A$1:$Z$1,0))&amp;""),"")</f>
        <v/>
      </c>
      <c r="AW316" s="42">
        <f>IF(AND(AL316=1,UPPER(TRIM(AC316))="Y"),1,0)</f>
        <v/>
      </c>
      <c r="AX316" s="42">
        <f>IF(AL316=1,AF316,"")</f>
        <v/>
      </c>
      <c r="AY316" s="42">
        <f>IF(AX316="","",SUMPRODUCT(($AX$2:$AX$501&lt;&gt;"")*($AX$2:$AX$501&lt;AX316))+SUMPRODUCT(($AX$2:AX316=AX316)*1))</f>
        <v/>
      </c>
    </row>
    <row r="317">
      <c r="AA317" s="41" t="n"/>
      <c r="AB317" s="21" t="n"/>
      <c r="AC317" s="21" t="n"/>
      <c r="AD317" s="21" t="n"/>
      <c r="AE317" s="41" t="n"/>
      <c r="AF317" s="42">
        <f>IFERROR(TRIM(INDEX($A317:$Z317,MATCH(Lists!$J$2,$A$1:$Z$1,0))&amp;""),"")</f>
        <v/>
      </c>
      <c r="AG317" s="42">
        <f>IFERROR(TRIM(INDEX($A317:$Z317,MATCH(Lists!$J$3,$A$1:$Z$1,0))&amp;""),"")</f>
        <v/>
      </c>
      <c r="AH317" s="42">
        <f>IFERROR(TRIM(INDEX($A317:$Z317,MATCH(Lists!$J$4,$A$1:$Z$1,0))&amp;""),"")</f>
        <v/>
      </c>
      <c r="AI317" s="42">
        <f>IF(AND(AF317&lt;&gt;"",UPPER(TRIM(AB317))&lt;&gt;"Y"),1,0)</f>
        <v/>
      </c>
      <c r="AJ317" s="42">
        <f>IF(AI317=1,IFERROR(VALUE(IFERROR(TRIM(INDEX($A317:$Z317,MATCH(Lists!$J$5,$A$1:$Z$1,0))&amp;""),"")),0),0)</f>
        <v/>
      </c>
      <c r="AK317" s="42">
        <f>IFERROR(TRIM(INDEX($A317:$Z317,MATCH(Lists!$J$8,$A$1:$Z$1,0))&amp;""),"")</f>
        <v/>
      </c>
      <c r="AL317" s="42">
        <f>IF(AI317=0,0,IF(AK317="",1,IF(IFERROR(INDEX(Lists!$B$2:$B$9,MATCH(AK317,Lists!$A$2:$A$9,0)),"N")="Y",1,0)))</f>
        <v/>
      </c>
      <c r="AM317" s="42">
        <f>AL317*AJ317</f>
        <v/>
      </c>
      <c r="AN317" s="42">
        <f>IF(AI317=0,0,IF(IFERROR(INDEX(Lists!$C$2:$C$9,MATCH(AK317,Lists!$A$2:$A$9,0)),"N")="Y",1,0))</f>
        <v/>
      </c>
      <c r="AO317" s="42">
        <f>AN317*AJ317</f>
        <v/>
      </c>
      <c r="AP317" s="42">
        <f>IFERROR(VALUE(IFERROR(TRIM(INDEX($A317:$Z317,MATCH(Lists!$J$9,$A$1:$Z$1,0))&amp;""),"")),0)</f>
        <v/>
      </c>
      <c r="AQ317" s="42">
        <f>IFERROR(VALUE(IFERROR(TRIM(INDEX($A317:$Z317,MATCH(Lists!$J$11,$A$1:$Z$1,0))&amp;""),"")),0)</f>
        <v/>
      </c>
      <c r="AR317" s="42">
        <f>IF(IFERROR(INDEX(Lists!$C$2:$C$9,MATCH(AK317,Lists!$A$2:$A$9,0)),"N")="Y",AP317-AQ317,0)</f>
        <v/>
      </c>
      <c r="AS317" s="42">
        <f>UPPER(IFERROR(TRIM(INDEX($A317:$Z317,MATCH(Lists!$J$10,$A$1:$Z$1,0))&amp;""),""))</f>
        <v/>
      </c>
      <c r="AT317" s="42">
        <f>IF(LEN(AS317)&gt;0,ROW(),"")</f>
        <v/>
      </c>
      <c r="AU317" s="42">
        <f>IFERROR(TRIM(INDEX($A317:$Z317,MATCH(Lists!$J$6,$A$1:$Z$1,0))&amp;""),"")</f>
        <v/>
      </c>
      <c r="AV317" s="42">
        <f>IFERROR(TRIM(INDEX($A317:$Z317,MATCH(Lists!$J$7,$A$1:$Z$1,0))&amp;""),"")</f>
        <v/>
      </c>
      <c r="AW317" s="42">
        <f>IF(AND(AL317=1,UPPER(TRIM(AC317))="Y"),1,0)</f>
        <v/>
      </c>
      <c r="AX317" s="42">
        <f>IF(AL317=1,AF317,"")</f>
        <v/>
      </c>
      <c r="AY317" s="42">
        <f>IF(AX317="","",SUMPRODUCT(($AX$2:$AX$501&lt;&gt;"")*($AX$2:$AX$501&lt;AX317))+SUMPRODUCT(($AX$2:AX317=AX317)*1))</f>
        <v/>
      </c>
    </row>
    <row r="318">
      <c r="AA318" s="41" t="n"/>
      <c r="AB318" s="21" t="n"/>
      <c r="AC318" s="21" t="n"/>
      <c r="AD318" s="21" t="n"/>
      <c r="AE318" s="41" t="n"/>
      <c r="AF318" s="42">
        <f>IFERROR(TRIM(INDEX($A318:$Z318,MATCH(Lists!$J$2,$A$1:$Z$1,0))&amp;""),"")</f>
        <v/>
      </c>
      <c r="AG318" s="42">
        <f>IFERROR(TRIM(INDEX($A318:$Z318,MATCH(Lists!$J$3,$A$1:$Z$1,0))&amp;""),"")</f>
        <v/>
      </c>
      <c r="AH318" s="42">
        <f>IFERROR(TRIM(INDEX($A318:$Z318,MATCH(Lists!$J$4,$A$1:$Z$1,0))&amp;""),"")</f>
        <v/>
      </c>
      <c r="AI318" s="42">
        <f>IF(AND(AF318&lt;&gt;"",UPPER(TRIM(AB318))&lt;&gt;"Y"),1,0)</f>
        <v/>
      </c>
      <c r="AJ318" s="42">
        <f>IF(AI318=1,IFERROR(VALUE(IFERROR(TRIM(INDEX($A318:$Z318,MATCH(Lists!$J$5,$A$1:$Z$1,0))&amp;""),"")),0),0)</f>
        <v/>
      </c>
      <c r="AK318" s="42">
        <f>IFERROR(TRIM(INDEX($A318:$Z318,MATCH(Lists!$J$8,$A$1:$Z$1,0))&amp;""),"")</f>
        <v/>
      </c>
      <c r="AL318" s="42">
        <f>IF(AI318=0,0,IF(AK318="",1,IF(IFERROR(INDEX(Lists!$B$2:$B$9,MATCH(AK318,Lists!$A$2:$A$9,0)),"N")="Y",1,0)))</f>
        <v/>
      </c>
      <c r="AM318" s="42">
        <f>AL318*AJ318</f>
        <v/>
      </c>
      <c r="AN318" s="42">
        <f>IF(AI318=0,0,IF(IFERROR(INDEX(Lists!$C$2:$C$9,MATCH(AK318,Lists!$A$2:$A$9,0)),"N")="Y",1,0))</f>
        <v/>
      </c>
      <c r="AO318" s="42">
        <f>AN318*AJ318</f>
        <v/>
      </c>
      <c r="AP318" s="42">
        <f>IFERROR(VALUE(IFERROR(TRIM(INDEX($A318:$Z318,MATCH(Lists!$J$9,$A$1:$Z$1,0))&amp;""),"")),0)</f>
        <v/>
      </c>
      <c r="AQ318" s="42">
        <f>IFERROR(VALUE(IFERROR(TRIM(INDEX($A318:$Z318,MATCH(Lists!$J$11,$A$1:$Z$1,0))&amp;""),"")),0)</f>
        <v/>
      </c>
      <c r="AR318" s="42">
        <f>IF(IFERROR(INDEX(Lists!$C$2:$C$9,MATCH(AK318,Lists!$A$2:$A$9,0)),"N")="Y",AP318-AQ318,0)</f>
        <v/>
      </c>
      <c r="AS318" s="42">
        <f>UPPER(IFERROR(TRIM(INDEX($A318:$Z318,MATCH(Lists!$J$10,$A$1:$Z$1,0))&amp;""),""))</f>
        <v/>
      </c>
      <c r="AT318" s="42">
        <f>IF(LEN(AS318)&gt;0,ROW(),"")</f>
        <v/>
      </c>
      <c r="AU318" s="42">
        <f>IFERROR(TRIM(INDEX($A318:$Z318,MATCH(Lists!$J$6,$A$1:$Z$1,0))&amp;""),"")</f>
        <v/>
      </c>
      <c r="AV318" s="42">
        <f>IFERROR(TRIM(INDEX($A318:$Z318,MATCH(Lists!$J$7,$A$1:$Z$1,0))&amp;""),"")</f>
        <v/>
      </c>
      <c r="AW318" s="42">
        <f>IF(AND(AL318=1,UPPER(TRIM(AC318))="Y"),1,0)</f>
        <v/>
      </c>
      <c r="AX318" s="42">
        <f>IF(AL318=1,AF318,"")</f>
        <v/>
      </c>
      <c r="AY318" s="42">
        <f>IF(AX318="","",SUMPRODUCT(($AX$2:$AX$501&lt;&gt;"")*($AX$2:$AX$501&lt;AX318))+SUMPRODUCT(($AX$2:AX318=AX318)*1))</f>
        <v/>
      </c>
    </row>
    <row r="319">
      <c r="AA319" s="41" t="n"/>
      <c r="AB319" s="21" t="n"/>
      <c r="AC319" s="21" t="n"/>
      <c r="AD319" s="21" t="n"/>
      <c r="AE319" s="41" t="n"/>
      <c r="AF319" s="42">
        <f>IFERROR(TRIM(INDEX($A319:$Z319,MATCH(Lists!$J$2,$A$1:$Z$1,0))&amp;""),"")</f>
        <v/>
      </c>
      <c r="AG319" s="42">
        <f>IFERROR(TRIM(INDEX($A319:$Z319,MATCH(Lists!$J$3,$A$1:$Z$1,0))&amp;""),"")</f>
        <v/>
      </c>
      <c r="AH319" s="42">
        <f>IFERROR(TRIM(INDEX($A319:$Z319,MATCH(Lists!$J$4,$A$1:$Z$1,0))&amp;""),"")</f>
        <v/>
      </c>
      <c r="AI319" s="42">
        <f>IF(AND(AF319&lt;&gt;"",UPPER(TRIM(AB319))&lt;&gt;"Y"),1,0)</f>
        <v/>
      </c>
      <c r="AJ319" s="42">
        <f>IF(AI319=1,IFERROR(VALUE(IFERROR(TRIM(INDEX($A319:$Z319,MATCH(Lists!$J$5,$A$1:$Z$1,0))&amp;""),"")),0),0)</f>
        <v/>
      </c>
      <c r="AK319" s="42">
        <f>IFERROR(TRIM(INDEX($A319:$Z319,MATCH(Lists!$J$8,$A$1:$Z$1,0))&amp;""),"")</f>
        <v/>
      </c>
      <c r="AL319" s="42">
        <f>IF(AI319=0,0,IF(AK319="",1,IF(IFERROR(INDEX(Lists!$B$2:$B$9,MATCH(AK319,Lists!$A$2:$A$9,0)),"N")="Y",1,0)))</f>
        <v/>
      </c>
      <c r="AM319" s="42">
        <f>AL319*AJ319</f>
        <v/>
      </c>
      <c r="AN319" s="42">
        <f>IF(AI319=0,0,IF(IFERROR(INDEX(Lists!$C$2:$C$9,MATCH(AK319,Lists!$A$2:$A$9,0)),"N")="Y",1,0))</f>
        <v/>
      </c>
      <c r="AO319" s="42">
        <f>AN319*AJ319</f>
        <v/>
      </c>
      <c r="AP319" s="42">
        <f>IFERROR(VALUE(IFERROR(TRIM(INDEX($A319:$Z319,MATCH(Lists!$J$9,$A$1:$Z$1,0))&amp;""),"")),0)</f>
        <v/>
      </c>
      <c r="AQ319" s="42">
        <f>IFERROR(VALUE(IFERROR(TRIM(INDEX($A319:$Z319,MATCH(Lists!$J$11,$A$1:$Z$1,0))&amp;""),"")),0)</f>
        <v/>
      </c>
      <c r="AR319" s="42">
        <f>IF(IFERROR(INDEX(Lists!$C$2:$C$9,MATCH(AK319,Lists!$A$2:$A$9,0)),"N")="Y",AP319-AQ319,0)</f>
        <v/>
      </c>
      <c r="AS319" s="42">
        <f>UPPER(IFERROR(TRIM(INDEX($A319:$Z319,MATCH(Lists!$J$10,$A$1:$Z$1,0))&amp;""),""))</f>
        <v/>
      </c>
      <c r="AT319" s="42">
        <f>IF(LEN(AS319)&gt;0,ROW(),"")</f>
        <v/>
      </c>
      <c r="AU319" s="42">
        <f>IFERROR(TRIM(INDEX($A319:$Z319,MATCH(Lists!$J$6,$A$1:$Z$1,0))&amp;""),"")</f>
        <v/>
      </c>
      <c r="AV319" s="42">
        <f>IFERROR(TRIM(INDEX($A319:$Z319,MATCH(Lists!$J$7,$A$1:$Z$1,0))&amp;""),"")</f>
        <v/>
      </c>
      <c r="AW319" s="42">
        <f>IF(AND(AL319=1,UPPER(TRIM(AC319))="Y"),1,0)</f>
        <v/>
      </c>
      <c r="AX319" s="42">
        <f>IF(AL319=1,AF319,"")</f>
        <v/>
      </c>
      <c r="AY319" s="42">
        <f>IF(AX319="","",SUMPRODUCT(($AX$2:$AX$501&lt;&gt;"")*($AX$2:$AX$501&lt;AX319))+SUMPRODUCT(($AX$2:AX319=AX319)*1))</f>
        <v/>
      </c>
    </row>
    <row r="320">
      <c r="AA320" s="41" t="n"/>
      <c r="AB320" s="21" t="n"/>
      <c r="AC320" s="21" t="n"/>
      <c r="AD320" s="21" t="n"/>
      <c r="AE320" s="41" t="n"/>
      <c r="AF320" s="42">
        <f>IFERROR(TRIM(INDEX($A320:$Z320,MATCH(Lists!$J$2,$A$1:$Z$1,0))&amp;""),"")</f>
        <v/>
      </c>
      <c r="AG320" s="42">
        <f>IFERROR(TRIM(INDEX($A320:$Z320,MATCH(Lists!$J$3,$A$1:$Z$1,0))&amp;""),"")</f>
        <v/>
      </c>
      <c r="AH320" s="42">
        <f>IFERROR(TRIM(INDEX($A320:$Z320,MATCH(Lists!$J$4,$A$1:$Z$1,0))&amp;""),"")</f>
        <v/>
      </c>
      <c r="AI320" s="42">
        <f>IF(AND(AF320&lt;&gt;"",UPPER(TRIM(AB320))&lt;&gt;"Y"),1,0)</f>
        <v/>
      </c>
      <c r="AJ320" s="42">
        <f>IF(AI320=1,IFERROR(VALUE(IFERROR(TRIM(INDEX($A320:$Z320,MATCH(Lists!$J$5,$A$1:$Z$1,0))&amp;""),"")),0),0)</f>
        <v/>
      </c>
      <c r="AK320" s="42">
        <f>IFERROR(TRIM(INDEX($A320:$Z320,MATCH(Lists!$J$8,$A$1:$Z$1,0))&amp;""),"")</f>
        <v/>
      </c>
      <c r="AL320" s="42">
        <f>IF(AI320=0,0,IF(AK320="",1,IF(IFERROR(INDEX(Lists!$B$2:$B$9,MATCH(AK320,Lists!$A$2:$A$9,0)),"N")="Y",1,0)))</f>
        <v/>
      </c>
      <c r="AM320" s="42">
        <f>AL320*AJ320</f>
        <v/>
      </c>
      <c r="AN320" s="42">
        <f>IF(AI320=0,0,IF(IFERROR(INDEX(Lists!$C$2:$C$9,MATCH(AK320,Lists!$A$2:$A$9,0)),"N")="Y",1,0))</f>
        <v/>
      </c>
      <c r="AO320" s="42">
        <f>AN320*AJ320</f>
        <v/>
      </c>
      <c r="AP320" s="42">
        <f>IFERROR(VALUE(IFERROR(TRIM(INDEX($A320:$Z320,MATCH(Lists!$J$9,$A$1:$Z$1,0))&amp;""),"")),0)</f>
        <v/>
      </c>
      <c r="AQ320" s="42">
        <f>IFERROR(VALUE(IFERROR(TRIM(INDEX($A320:$Z320,MATCH(Lists!$J$11,$A$1:$Z$1,0))&amp;""),"")),0)</f>
        <v/>
      </c>
      <c r="AR320" s="42">
        <f>IF(IFERROR(INDEX(Lists!$C$2:$C$9,MATCH(AK320,Lists!$A$2:$A$9,0)),"N")="Y",AP320-AQ320,0)</f>
        <v/>
      </c>
      <c r="AS320" s="42">
        <f>UPPER(IFERROR(TRIM(INDEX($A320:$Z320,MATCH(Lists!$J$10,$A$1:$Z$1,0))&amp;""),""))</f>
        <v/>
      </c>
      <c r="AT320" s="42">
        <f>IF(LEN(AS320)&gt;0,ROW(),"")</f>
        <v/>
      </c>
      <c r="AU320" s="42">
        <f>IFERROR(TRIM(INDEX($A320:$Z320,MATCH(Lists!$J$6,$A$1:$Z$1,0))&amp;""),"")</f>
        <v/>
      </c>
      <c r="AV320" s="42">
        <f>IFERROR(TRIM(INDEX($A320:$Z320,MATCH(Lists!$J$7,$A$1:$Z$1,0))&amp;""),"")</f>
        <v/>
      </c>
      <c r="AW320" s="42">
        <f>IF(AND(AL320=1,UPPER(TRIM(AC320))="Y"),1,0)</f>
        <v/>
      </c>
      <c r="AX320" s="42">
        <f>IF(AL320=1,AF320,"")</f>
        <v/>
      </c>
      <c r="AY320" s="42">
        <f>IF(AX320="","",SUMPRODUCT(($AX$2:$AX$501&lt;&gt;"")*($AX$2:$AX$501&lt;AX320))+SUMPRODUCT(($AX$2:AX320=AX320)*1))</f>
        <v/>
      </c>
    </row>
    <row r="321">
      <c r="AA321" s="41" t="n"/>
      <c r="AB321" s="21" t="n"/>
      <c r="AC321" s="21" t="n"/>
      <c r="AD321" s="21" t="n"/>
      <c r="AE321" s="41" t="n"/>
      <c r="AF321" s="42">
        <f>IFERROR(TRIM(INDEX($A321:$Z321,MATCH(Lists!$J$2,$A$1:$Z$1,0))&amp;""),"")</f>
        <v/>
      </c>
      <c r="AG321" s="42">
        <f>IFERROR(TRIM(INDEX($A321:$Z321,MATCH(Lists!$J$3,$A$1:$Z$1,0))&amp;""),"")</f>
        <v/>
      </c>
      <c r="AH321" s="42">
        <f>IFERROR(TRIM(INDEX($A321:$Z321,MATCH(Lists!$J$4,$A$1:$Z$1,0))&amp;""),"")</f>
        <v/>
      </c>
      <c r="AI321" s="42">
        <f>IF(AND(AF321&lt;&gt;"",UPPER(TRIM(AB321))&lt;&gt;"Y"),1,0)</f>
        <v/>
      </c>
      <c r="AJ321" s="42">
        <f>IF(AI321=1,IFERROR(VALUE(IFERROR(TRIM(INDEX($A321:$Z321,MATCH(Lists!$J$5,$A$1:$Z$1,0))&amp;""),"")),0),0)</f>
        <v/>
      </c>
      <c r="AK321" s="42">
        <f>IFERROR(TRIM(INDEX($A321:$Z321,MATCH(Lists!$J$8,$A$1:$Z$1,0))&amp;""),"")</f>
        <v/>
      </c>
      <c r="AL321" s="42">
        <f>IF(AI321=0,0,IF(AK321="",1,IF(IFERROR(INDEX(Lists!$B$2:$B$9,MATCH(AK321,Lists!$A$2:$A$9,0)),"N")="Y",1,0)))</f>
        <v/>
      </c>
      <c r="AM321" s="42">
        <f>AL321*AJ321</f>
        <v/>
      </c>
      <c r="AN321" s="42">
        <f>IF(AI321=0,0,IF(IFERROR(INDEX(Lists!$C$2:$C$9,MATCH(AK321,Lists!$A$2:$A$9,0)),"N")="Y",1,0))</f>
        <v/>
      </c>
      <c r="AO321" s="42">
        <f>AN321*AJ321</f>
        <v/>
      </c>
      <c r="AP321" s="42">
        <f>IFERROR(VALUE(IFERROR(TRIM(INDEX($A321:$Z321,MATCH(Lists!$J$9,$A$1:$Z$1,0))&amp;""),"")),0)</f>
        <v/>
      </c>
      <c r="AQ321" s="42">
        <f>IFERROR(VALUE(IFERROR(TRIM(INDEX($A321:$Z321,MATCH(Lists!$J$11,$A$1:$Z$1,0))&amp;""),"")),0)</f>
        <v/>
      </c>
      <c r="AR321" s="42">
        <f>IF(IFERROR(INDEX(Lists!$C$2:$C$9,MATCH(AK321,Lists!$A$2:$A$9,0)),"N")="Y",AP321-AQ321,0)</f>
        <v/>
      </c>
      <c r="AS321" s="42">
        <f>UPPER(IFERROR(TRIM(INDEX($A321:$Z321,MATCH(Lists!$J$10,$A$1:$Z$1,0))&amp;""),""))</f>
        <v/>
      </c>
      <c r="AT321" s="42">
        <f>IF(LEN(AS321)&gt;0,ROW(),"")</f>
        <v/>
      </c>
      <c r="AU321" s="42">
        <f>IFERROR(TRIM(INDEX($A321:$Z321,MATCH(Lists!$J$6,$A$1:$Z$1,0))&amp;""),"")</f>
        <v/>
      </c>
      <c r="AV321" s="42">
        <f>IFERROR(TRIM(INDEX($A321:$Z321,MATCH(Lists!$J$7,$A$1:$Z$1,0))&amp;""),"")</f>
        <v/>
      </c>
      <c r="AW321" s="42">
        <f>IF(AND(AL321=1,UPPER(TRIM(AC321))="Y"),1,0)</f>
        <v/>
      </c>
      <c r="AX321" s="42">
        <f>IF(AL321=1,AF321,"")</f>
        <v/>
      </c>
      <c r="AY321" s="42">
        <f>IF(AX321="","",SUMPRODUCT(($AX$2:$AX$501&lt;&gt;"")*($AX$2:$AX$501&lt;AX321))+SUMPRODUCT(($AX$2:AX321=AX321)*1))</f>
        <v/>
      </c>
    </row>
    <row r="322">
      <c r="AA322" s="41" t="n"/>
      <c r="AB322" s="21" t="n"/>
      <c r="AC322" s="21" t="n"/>
      <c r="AD322" s="21" t="n"/>
      <c r="AE322" s="41" t="n"/>
      <c r="AF322" s="42">
        <f>IFERROR(TRIM(INDEX($A322:$Z322,MATCH(Lists!$J$2,$A$1:$Z$1,0))&amp;""),"")</f>
        <v/>
      </c>
      <c r="AG322" s="42">
        <f>IFERROR(TRIM(INDEX($A322:$Z322,MATCH(Lists!$J$3,$A$1:$Z$1,0))&amp;""),"")</f>
        <v/>
      </c>
      <c r="AH322" s="42">
        <f>IFERROR(TRIM(INDEX($A322:$Z322,MATCH(Lists!$J$4,$A$1:$Z$1,0))&amp;""),"")</f>
        <v/>
      </c>
      <c r="AI322" s="42">
        <f>IF(AND(AF322&lt;&gt;"",UPPER(TRIM(AB322))&lt;&gt;"Y"),1,0)</f>
        <v/>
      </c>
      <c r="AJ322" s="42">
        <f>IF(AI322=1,IFERROR(VALUE(IFERROR(TRIM(INDEX($A322:$Z322,MATCH(Lists!$J$5,$A$1:$Z$1,0))&amp;""),"")),0),0)</f>
        <v/>
      </c>
      <c r="AK322" s="42">
        <f>IFERROR(TRIM(INDEX($A322:$Z322,MATCH(Lists!$J$8,$A$1:$Z$1,0))&amp;""),"")</f>
        <v/>
      </c>
      <c r="AL322" s="42">
        <f>IF(AI322=0,0,IF(AK322="",1,IF(IFERROR(INDEX(Lists!$B$2:$B$9,MATCH(AK322,Lists!$A$2:$A$9,0)),"N")="Y",1,0)))</f>
        <v/>
      </c>
      <c r="AM322" s="42">
        <f>AL322*AJ322</f>
        <v/>
      </c>
      <c r="AN322" s="42">
        <f>IF(AI322=0,0,IF(IFERROR(INDEX(Lists!$C$2:$C$9,MATCH(AK322,Lists!$A$2:$A$9,0)),"N")="Y",1,0))</f>
        <v/>
      </c>
      <c r="AO322" s="42">
        <f>AN322*AJ322</f>
        <v/>
      </c>
      <c r="AP322" s="42">
        <f>IFERROR(VALUE(IFERROR(TRIM(INDEX($A322:$Z322,MATCH(Lists!$J$9,$A$1:$Z$1,0))&amp;""),"")),0)</f>
        <v/>
      </c>
      <c r="AQ322" s="42">
        <f>IFERROR(VALUE(IFERROR(TRIM(INDEX($A322:$Z322,MATCH(Lists!$J$11,$A$1:$Z$1,0))&amp;""),"")),0)</f>
        <v/>
      </c>
      <c r="AR322" s="42">
        <f>IF(IFERROR(INDEX(Lists!$C$2:$C$9,MATCH(AK322,Lists!$A$2:$A$9,0)),"N")="Y",AP322-AQ322,0)</f>
        <v/>
      </c>
      <c r="AS322" s="42">
        <f>UPPER(IFERROR(TRIM(INDEX($A322:$Z322,MATCH(Lists!$J$10,$A$1:$Z$1,0))&amp;""),""))</f>
        <v/>
      </c>
      <c r="AT322" s="42">
        <f>IF(LEN(AS322)&gt;0,ROW(),"")</f>
        <v/>
      </c>
      <c r="AU322" s="42">
        <f>IFERROR(TRIM(INDEX($A322:$Z322,MATCH(Lists!$J$6,$A$1:$Z$1,0))&amp;""),"")</f>
        <v/>
      </c>
      <c r="AV322" s="42">
        <f>IFERROR(TRIM(INDEX($A322:$Z322,MATCH(Lists!$J$7,$A$1:$Z$1,0))&amp;""),"")</f>
        <v/>
      </c>
      <c r="AW322" s="42">
        <f>IF(AND(AL322=1,UPPER(TRIM(AC322))="Y"),1,0)</f>
        <v/>
      </c>
      <c r="AX322" s="42">
        <f>IF(AL322=1,AF322,"")</f>
        <v/>
      </c>
      <c r="AY322" s="42">
        <f>IF(AX322="","",SUMPRODUCT(($AX$2:$AX$501&lt;&gt;"")*($AX$2:$AX$501&lt;AX322))+SUMPRODUCT(($AX$2:AX322=AX322)*1))</f>
        <v/>
      </c>
    </row>
    <row r="323">
      <c r="AA323" s="41" t="n"/>
      <c r="AB323" s="21" t="n"/>
      <c r="AC323" s="21" t="n"/>
      <c r="AD323" s="21" t="n"/>
      <c r="AE323" s="41" t="n"/>
      <c r="AF323" s="42">
        <f>IFERROR(TRIM(INDEX($A323:$Z323,MATCH(Lists!$J$2,$A$1:$Z$1,0))&amp;""),"")</f>
        <v/>
      </c>
      <c r="AG323" s="42">
        <f>IFERROR(TRIM(INDEX($A323:$Z323,MATCH(Lists!$J$3,$A$1:$Z$1,0))&amp;""),"")</f>
        <v/>
      </c>
      <c r="AH323" s="42">
        <f>IFERROR(TRIM(INDEX($A323:$Z323,MATCH(Lists!$J$4,$A$1:$Z$1,0))&amp;""),"")</f>
        <v/>
      </c>
      <c r="AI323" s="42">
        <f>IF(AND(AF323&lt;&gt;"",UPPER(TRIM(AB323))&lt;&gt;"Y"),1,0)</f>
        <v/>
      </c>
      <c r="AJ323" s="42">
        <f>IF(AI323=1,IFERROR(VALUE(IFERROR(TRIM(INDEX($A323:$Z323,MATCH(Lists!$J$5,$A$1:$Z$1,0))&amp;""),"")),0),0)</f>
        <v/>
      </c>
      <c r="AK323" s="42">
        <f>IFERROR(TRIM(INDEX($A323:$Z323,MATCH(Lists!$J$8,$A$1:$Z$1,0))&amp;""),"")</f>
        <v/>
      </c>
      <c r="AL323" s="42">
        <f>IF(AI323=0,0,IF(AK323="",1,IF(IFERROR(INDEX(Lists!$B$2:$B$9,MATCH(AK323,Lists!$A$2:$A$9,0)),"N")="Y",1,0)))</f>
        <v/>
      </c>
      <c r="AM323" s="42">
        <f>AL323*AJ323</f>
        <v/>
      </c>
      <c r="AN323" s="42">
        <f>IF(AI323=0,0,IF(IFERROR(INDEX(Lists!$C$2:$C$9,MATCH(AK323,Lists!$A$2:$A$9,0)),"N")="Y",1,0))</f>
        <v/>
      </c>
      <c r="AO323" s="42">
        <f>AN323*AJ323</f>
        <v/>
      </c>
      <c r="AP323" s="42">
        <f>IFERROR(VALUE(IFERROR(TRIM(INDEX($A323:$Z323,MATCH(Lists!$J$9,$A$1:$Z$1,0))&amp;""),"")),0)</f>
        <v/>
      </c>
      <c r="AQ323" s="42">
        <f>IFERROR(VALUE(IFERROR(TRIM(INDEX($A323:$Z323,MATCH(Lists!$J$11,$A$1:$Z$1,0))&amp;""),"")),0)</f>
        <v/>
      </c>
      <c r="AR323" s="42">
        <f>IF(IFERROR(INDEX(Lists!$C$2:$C$9,MATCH(AK323,Lists!$A$2:$A$9,0)),"N")="Y",AP323-AQ323,0)</f>
        <v/>
      </c>
      <c r="AS323" s="42">
        <f>UPPER(IFERROR(TRIM(INDEX($A323:$Z323,MATCH(Lists!$J$10,$A$1:$Z$1,0))&amp;""),""))</f>
        <v/>
      </c>
      <c r="AT323" s="42">
        <f>IF(LEN(AS323)&gt;0,ROW(),"")</f>
        <v/>
      </c>
      <c r="AU323" s="42">
        <f>IFERROR(TRIM(INDEX($A323:$Z323,MATCH(Lists!$J$6,$A$1:$Z$1,0))&amp;""),"")</f>
        <v/>
      </c>
      <c r="AV323" s="42">
        <f>IFERROR(TRIM(INDEX($A323:$Z323,MATCH(Lists!$J$7,$A$1:$Z$1,0))&amp;""),"")</f>
        <v/>
      </c>
      <c r="AW323" s="42">
        <f>IF(AND(AL323=1,UPPER(TRIM(AC323))="Y"),1,0)</f>
        <v/>
      </c>
      <c r="AX323" s="42">
        <f>IF(AL323=1,AF323,"")</f>
        <v/>
      </c>
      <c r="AY323" s="42">
        <f>IF(AX323="","",SUMPRODUCT(($AX$2:$AX$501&lt;&gt;"")*($AX$2:$AX$501&lt;AX323))+SUMPRODUCT(($AX$2:AX323=AX323)*1))</f>
        <v/>
      </c>
    </row>
    <row r="324">
      <c r="AA324" s="41" t="n"/>
      <c r="AB324" s="21" t="n"/>
      <c r="AC324" s="21" t="n"/>
      <c r="AD324" s="21" t="n"/>
      <c r="AE324" s="41" t="n"/>
      <c r="AF324" s="42">
        <f>IFERROR(TRIM(INDEX($A324:$Z324,MATCH(Lists!$J$2,$A$1:$Z$1,0))&amp;""),"")</f>
        <v/>
      </c>
      <c r="AG324" s="42">
        <f>IFERROR(TRIM(INDEX($A324:$Z324,MATCH(Lists!$J$3,$A$1:$Z$1,0))&amp;""),"")</f>
        <v/>
      </c>
      <c r="AH324" s="42">
        <f>IFERROR(TRIM(INDEX($A324:$Z324,MATCH(Lists!$J$4,$A$1:$Z$1,0))&amp;""),"")</f>
        <v/>
      </c>
      <c r="AI324" s="42">
        <f>IF(AND(AF324&lt;&gt;"",UPPER(TRIM(AB324))&lt;&gt;"Y"),1,0)</f>
        <v/>
      </c>
      <c r="AJ324" s="42">
        <f>IF(AI324=1,IFERROR(VALUE(IFERROR(TRIM(INDEX($A324:$Z324,MATCH(Lists!$J$5,$A$1:$Z$1,0))&amp;""),"")),0),0)</f>
        <v/>
      </c>
      <c r="AK324" s="42">
        <f>IFERROR(TRIM(INDEX($A324:$Z324,MATCH(Lists!$J$8,$A$1:$Z$1,0))&amp;""),"")</f>
        <v/>
      </c>
      <c r="AL324" s="42">
        <f>IF(AI324=0,0,IF(AK324="",1,IF(IFERROR(INDEX(Lists!$B$2:$B$9,MATCH(AK324,Lists!$A$2:$A$9,0)),"N")="Y",1,0)))</f>
        <v/>
      </c>
      <c r="AM324" s="42">
        <f>AL324*AJ324</f>
        <v/>
      </c>
      <c r="AN324" s="42">
        <f>IF(AI324=0,0,IF(IFERROR(INDEX(Lists!$C$2:$C$9,MATCH(AK324,Lists!$A$2:$A$9,0)),"N")="Y",1,0))</f>
        <v/>
      </c>
      <c r="AO324" s="42">
        <f>AN324*AJ324</f>
        <v/>
      </c>
      <c r="AP324" s="42">
        <f>IFERROR(VALUE(IFERROR(TRIM(INDEX($A324:$Z324,MATCH(Lists!$J$9,$A$1:$Z$1,0))&amp;""),"")),0)</f>
        <v/>
      </c>
      <c r="AQ324" s="42">
        <f>IFERROR(VALUE(IFERROR(TRIM(INDEX($A324:$Z324,MATCH(Lists!$J$11,$A$1:$Z$1,0))&amp;""),"")),0)</f>
        <v/>
      </c>
      <c r="AR324" s="42">
        <f>IF(IFERROR(INDEX(Lists!$C$2:$C$9,MATCH(AK324,Lists!$A$2:$A$9,0)),"N")="Y",AP324-AQ324,0)</f>
        <v/>
      </c>
      <c r="AS324" s="42">
        <f>UPPER(IFERROR(TRIM(INDEX($A324:$Z324,MATCH(Lists!$J$10,$A$1:$Z$1,0))&amp;""),""))</f>
        <v/>
      </c>
      <c r="AT324" s="42">
        <f>IF(LEN(AS324)&gt;0,ROW(),"")</f>
        <v/>
      </c>
      <c r="AU324" s="42">
        <f>IFERROR(TRIM(INDEX($A324:$Z324,MATCH(Lists!$J$6,$A$1:$Z$1,0))&amp;""),"")</f>
        <v/>
      </c>
      <c r="AV324" s="42">
        <f>IFERROR(TRIM(INDEX($A324:$Z324,MATCH(Lists!$J$7,$A$1:$Z$1,0))&amp;""),"")</f>
        <v/>
      </c>
      <c r="AW324" s="42">
        <f>IF(AND(AL324=1,UPPER(TRIM(AC324))="Y"),1,0)</f>
        <v/>
      </c>
      <c r="AX324" s="42">
        <f>IF(AL324=1,AF324,"")</f>
        <v/>
      </c>
      <c r="AY324" s="42">
        <f>IF(AX324="","",SUMPRODUCT(($AX$2:$AX$501&lt;&gt;"")*($AX$2:$AX$501&lt;AX324))+SUMPRODUCT(($AX$2:AX324=AX324)*1))</f>
        <v/>
      </c>
    </row>
    <row r="325">
      <c r="AA325" s="41" t="n"/>
      <c r="AB325" s="21" t="n"/>
      <c r="AC325" s="21" t="n"/>
      <c r="AD325" s="21" t="n"/>
      <c r="AE325" s="41" t="n"/>
      <c r="AF325" s="42">
        <f>IFERROR(TRIM(INDEX($A325:$Z325,MATCH(Lists!$J$2,$A$1:$Z$1,0))&amp;""),"")</f>
        <v/>
      </c>
      <c r="AG325" s="42">
        <f>IFERROR(TRIM(INDEX($A325:$Z325,MATCH(Lists!$J$3,$A$1:$Z$1,0))&amp;""),"")</f>
        <v/>
      </c>
      <c r="AH325" s="42">
        <f>IFERROR(TRIM(INDEX($A325:$Z325,MATCH(Lists!$J$4,$A$1:$Z$1,0))&amp;""),"")</f>
        <v/>
      </c>
      <c r="AI325" s="42">
        <f>IF(AND(AF325&lt;&gt;"",UPPER(TRIM(AB325))&lt;&gt;"Y"),1,0)</f>
        <v/>
      </c>
      <c r="AJ325" s="42">
        <f>IF(AI325=1,IFERROR(VALUE(IFERROR(TRIM(INDEX($A325:$Z325,MATCH(Lists!$J$5,$A$1:$Z$1,0))&amp;""),"")),0),0)</f>
        <v/>
      </c>
      <c r="AK325" s="42">
        <f>IFERROR(TRIM(INDEX($A325:$Z325,MATCH(Lists!$J$8,$A$1:$Z$1,0))&amp;""),"")</f>
        <v/>
      </c>
      <c r="AL325" s="42">
        <f>IF(AI325=0,0,IF(AK325="",1,IF(IFERROR(INDEX(Lists!$B$2:$B$9,MATCH(AK325,Lists!$A$2:$A$9,0)),"N")="Y",1,0)))</f>
        <v/>
      </c>
      <c r="AM325" s="42">
        <f>AL325*AJ325</f>
        <v/>
      </c>
      <c r="AN325" s="42">
        <f>IF(AI325=0,0,IF(IFERROR(INDEX(Lists!$C$2:$C$9,MATCH(AK325,Lists!$A$2:$A$9,0)),"N")="Y",1,0))</f>
        <v/>
      </c>
      <c r="AO325" s="42">
        <f>AN325*AJ325</f>
        <v/>
      </c>
      <c r="AP325" s="42">
        <f>IFERROR(VALUE(IFERROR(TRIM(INDEX($A325:$Z325,MATCH(Lists!$J$9,$A$1:$Z$1,0))&amp;""),"")),0)</f>
        <v/>
      </c>
      <c r="AQ325" s="42">
        <f>IFERROR(VALUE(IFERROR(TRIM(INDEX($A325:$Z325,MATCH(Lists!$J$11,$A$1:$Z$1,0))&amp;""),"")),0)</f>
        <v/>
      </c>
      <c r="AR325" s="42">
        <f>IF(IFERROR(INDEX(Lists!$C$2:$C$9,MATCH(AK325,Lists!$A$2:$A$9,0)),"N")="Y",AP325-AQ325,0)</f>
        <v/>
      </c>
      <c r="AS325" s="42">
        <f>UPPER(IFERROR(TRIM(INDEX($A325:$Z325,MATCH(Lists!$J$10,$A$1:$Z$1,0))&amp;""),""))</f>
        <v/>
      </c>
      <c r="AT325" s="42">
        <f>IF(LEN(AS325)&gt;0,ROW(),"")</f>
        <v/>
      </c>
      <c r="AU325" s="42">
        <f>IFERROR(TRIM(INDEX($A325:$Z325,MATCH(Lists!$J$6,$A$1:$Z$1,0))&amp;""),"")</f>
        <v/>
      </c>
      <c r="AV325" s="42">
        <f>IFERROR(TRIM(INDEX($A325:$Z325,MATCH(Lists!$J$7,$A$1:$Z$1,0))&amp;""),"")</f>
        <v/>
      </c>
      <c r="AW325" s="42">
        <f>IF(AND(AL325=1,UPPER(TRIM(AC325))="Y"),1,0)</f>
        <v/>
      </c>
      <c r="AX325" s="42">
        <f>IF(AL325=1,AF325,"")</f>
        <v/>
      </c>
      <c r="AY325" s="42">
        <f>IF(AX325="","",SUMPRODUCT(($AX$2:$AX$501&lt;&gt;"")*($AX$2:$AX$501&lt;AX325))+SUMPRODUCT(($AX$2:AX325=AX325)*1))</f>
        <v/>
      </c>
    </row>
    <row r="326">
      <c r="AA326" s="41" t="n"/>
      <c r="AB326" s="21" t="n"/>
      <c r="AC326" s="21" t="n"/>
      <c r="AD326" s="21" t="n"/>
      <c r="AE326" s="41" t="n"/>
      <c r="AF326" s="42">
        <f>IFERROR(TRIM(INDEX($A326:$Z326,MATCH(Lists!$J$2,$A$1:$Z$1,0))&amp;""),"")</f>
        <v/>
      </c>
      <c r="AG326" s="42">
        <f>IFERROR(TRIM(INDEX($A326:$Z326,MATCH(Lists!$J$3,$A$1:$Z$1,0))&amp;""),"")</f>
        <v/>
      </c>
      <c r="AH326" s="42">
        <f>IFERROR(TRIM(INDEX($A326:$Z326,MATCH(Lists!$J$4,$A$1:$Z$1,0))&amp;""),"")</f>
        <v/>
      </c>
      <c r="AI326" s="42">
        <f>IF(AND(AF326&lt;&gt;"",UPPER(TRIM(AB326))&lt;&gt;"Y"),1,0)</f>
        <v/>
      </c>
      <c r="AJ326" s="42">
        <f>IF(AI326=1,IFERROR(VALUE(IFERROR(TRIM(INDEX($A326:$Z326,MATCH(Lists!$J$5,$A$1:$Z$1,0))&amp;""),"")),0),0)</f>
        <v/>
      </c>
      <c r="AK326" s="42">
        <f>IFERROR(TRIM(INDEX($A326:$Z326,MATCH(Lists!$J$8,$A$1:$Z$1,0))&amp;""),"")</f>
        <v/>
      </c>
      <c r="AL326" s="42">
        <f>IF(AI326=0,0,IF(AK326="",1,IF(IFERROR(INDEX(Lists!$B$2:$B$9,MATCH(AK326,Lists!$A$2:$A$9,0)),"N")="Y",1,0)))</f>
        <v/>
      </c>
      <c r="AM326" s="42">
        <f>AL326*AJ326</f>
        <v/>
      </c>
      <c r="AN326" s="42">
        <f>IF(AI326=0,0,IF(IFERROR(INDEX(Lists!$C$2:$C$9,MATCH(AK326,Lists!$A$2:$A$9,0)),"N")="Y",1,0))</f>
        <v/>
      </c>
      <c r="AO326" s="42">
        <f>AN326*AJ326</f>
        <v/>
      </c>
      <c r="AP326" s="42">
        <f>IFERROR(VALUE(IFERROR(TRIM(INDEX($A326:$Z326,MATCH(Lists!$J$9,$A$1:$Z$1,0))&amp;""),"")),0)</f>
        <v/>
      </c>
      <c r="AQ326" s="42">
        <f>IFERROR(VALUE(IFERROR(TRIM(INDEX($A326:$Z326,MATCH(Lists!$J$11,$A$1:$Z$1,0))&amp;""),"")),0)</f>
        <v/>
      </c>
      <c r="AR326" s="42">
        <f>IF(IFERROR(INDEX(Lists!$C$2:$C$9,MATCH(AK326,Lists!$A$2:$A$9,0)),"N")="Y",AP326-AQ326,0)</f>
        <v/>
      </c>
      <c r="AS326" s="42">
        <f>UPPER(IFERROR(TRIM(INDEX($A326:$Z326,MATCH(Lists!$J$10,$A$1:$Z$1,0))&amp;""),""))</f>
        <v/>
      </c>
      <c r="AT326" s="42">
        <f>IF(LEN(AS326)&gt;0,ROW(),"")</f>
        <v/>
      </c>
      <c r="AU326" s="42">
        <f>IFERROR(TRIM(INDEX($A326:$Z326,MATCH(Lists!$J$6,$A$1:$Z$1,0))&amp;""),"")</f>
        <v/>
      </c>
      <c r="AV326" s="42">
        <f>IFERROR(TRIM(INDEX($A326:$Z326,MATCH(Lists!$J$7,$A$1:$Z$1,0))&amp;""),"")</f>
        <v/>
      </c>
      <c r="AW326" s="42">
        <f>IF(AND(AL326=1,UPPER(TRIM(AC326))="Y"),1,0)</f>
        <v/>
      </c>
      <c r="AX326" s="42">
        <f>IF(AL326=1,AF326,"")</f>
        <v/>
      </c>
      <c r="AY326" s="42">
        <f>IF(AX326="","",SUMPRODUCT(($AX$2:$AX$501&lt;&gt;"")*($AX$2:$AX$501&lt;AX326))+SUMPRODUCT(($AX$2:AX326=AX326)*1))</f>
        <v/>
      </c>
    </row>
    <row r="327">
      <c r="AA327" s="41" t="n"/>
      <c r="AB327" s="21" t="n"/>
      <c r="AC327" s="21" t="n"/>
      <c r="AD327" s="21" t="n"/>
      <c r="AE327" s="41" t="n"/>
      <c r="AF327" s="42">
        <f>IFERROR(TRIM(INDEX($A327:$Z327,MATCH(Lists!$J$2,$A$1:$Z$1,0))&amp;""),"")</f>
        <v/>
      </c>
      <c r="AG327" s="42">
        <f>IFERROR(TRIM(INDEX($A327:$Z327,MATCH(Lists!$J$3,$A$1:$Z$1,0))&amp;""),"")</f>
        <v/>
      </c>
      <c r="AH327" s="42">
        <f>IFERROR(TRIM(INDEX($A327:$Z327,MATCH(Lists!$J$4,$A$1:$Z$1,0))&amp;""),"")</f>
        <v/>
      </c>
      <c r="AI327" s="42">
        <f>IF(AND(AF327&lt;&gt;"",UPPER(TRIM(AB327))&lt;&gt;"Y"),1,0)</f>
        <v/>
      </c>
      <c r="AJ327" s="42">
        <f>IF(AI327=1,IFERROR(VALUE(IFERROR(TRIM(INDEX($A327:$Z327,MATCH(Lists!$J$5,$A$1:$Z$1,0))&amp;""),"")),0),0)</f>
        <v/>
      </c>
      <c r="AK327" s="42">
        <f>IFERROR(TRIM(INDEX($A327:$Z327,MATCH(Lists!$J$8,$A$1:$Z$1,0))&amp;""),"")</f>
        <v/>
      </c>
      <c r="AL327" s="42">
        <f>IF(AI327=0,0,IF(AK327="",1,IF(IFERROR(INDEX(Lists!$B$2:$B$9,MATCH(AK327,Lists!$A$2:$A$9,0)),"N")="Y",1,0)))</f>
        <v/>
      </c>
      <c r="AM327" s="42">
        <f>AL327*AJ327</f>
        <v/>
      </c>
      <c r="AN327" s="42">
        <f>IF(AI327=0,0,IF(IFERROR(INDEX(Lists!$C$2:$C$9,MATCH(AK327,Lists!$A$2:$A$9,0)),"N")="Y",1,0))</f>
        <v/>
      </c>
      <c r="AO327" s="42">
        <f>AN327*AJ327</f>
        <v/>
      </c>
      <c r="AP327" s="42">
        <f>IFERROR(VALUE(IFERROR(TRIM(INDEX($A327:$Z327,MATCH(Lists!$J$9,$A$1:$Z$1,0))&amp;""),"")),0)</f>
        <v/>
      </c>
      <c r="AQ327" s="42">
        <f>IFERROR(VALUE(IFERROR(TRIM(INDEX($A327:$Z327,MATCH(Lists!$J$11,$A$1:$Z$1,0))&amp;""),"")),0)</f>
        <v/>
      </c>
      <c r="AR327" s="42">
        <f>IF(IFERROR(INDEX(Lists!$C$2:$C$9,MATCH(AK327,Lists!$A$2:$A$9,0)),"N")="Y",AP327-AQ327,0)</f>
        <v/>
      </c>
      <c r="AS327" s="42">
        <f>UPPER(IFERROR(TRIM(INDEX($A327:$Z327,MATCH(Lists!$J$10,$A$1:$Z$1,0))&amp;""),""))</f>
        <v/>
      </c>
      <c r="AT327" s="42">
        <f>IF(LEN(AS327)&gt;0,ROW(),"")</f>
        <v/>
      </c>
      <c r="AU327" s="42">
        <f>IFERROR(TRIM(INDEX($A327:$Z327,MATCH(Lists!$J$6,$A$1:$Z$1,0))&amp;""),"")</f>
        <v/>
      </c>
      <c r="AV327" s="42">
        <f>IFERROR(TRIM(INDEX($A327:$Z327,MATCH(Lists!$J$7,$A$1:$Z$1,0))&amp;""),"")</f>
        <v/>
      </c>
      <c r="AW327" s="42">
        <f>IF(AND(AL327=1,UPPER(TRIM(AC327))="Y"),1,0)</f>
        <v/>
      </c>
      <c r="AX327" s="42">
        <f>IF(AL327=1,AF327,"")</f>
        <v/>
      </c>
      <c r="AY327" s="42">
        <f>IF(AX327="","",SUMPRODUCT(($AX$2:$AX$501&lt;&gt;"")*($AX$2:$AX$501&lt;AX327))+SUMPRODUCT(($AX$2:AX327=AX327)*1))</f>
        <v/>
      </c>
    </row>
    <row r="328">
      <c r="AA328" s="41" t="n"/>
      <c r="AB328" s="21" t="n"/>
      <c r="AC328" s="21" t="n"/>
      <c r="AD328" s="21" t="n"/>
      <c r="AE328" s="41" t="n"/>
      <c r="AF328" s="42">
        <f>IFERROR(TRIM(INDEX($A328:$Z328,MATCH(Lists!$J$2,$A$1:$Z$1,0))&amp;""),"")</f>
        <v/>
      </c>
      <c r="AG328" s="42">
        <f>IFERROR(TRIM(INDEX($A328:$Z328,MATCH(Lists!$J$3,$A$1:$Z$1,0))&amp;""),"")</f>
        <v/>
      </c>
      <c r="AH328" s="42">
        <f>IFERROR(TRIM(INDEX($A328:$Z328,MATCH(Lists!$J$4,$A$1:$Z$1,0))&amp;""),"")</f>
        <v/>
      </c>
      <c r="AI328" s="42">
        <f>IF(AND(AF328&lt;&gt;"",UPPER(TRIM(AB328))&lt;&gt;"Y"),1,0)</f>
        <v/>
      </c>
      <c r="AJ328" s="42">
        <f>IF(AI328=1,IFERROR(VALUE(IFERROR(TRIM(INDEX($A328:$Z328,MATCH(Lists!$J$5,$A$1:$Z$1,0))&amp;""),"")),0),0)</f>
        <v/>
      </c>
      <c r="AK328" s="42">
        <f>IFERROR(TRIM(INDEX($A328:$Z328,MATCH(Lists!$J$8,$A$1:$Z$1,0))&amp;""),"")</f>
        <v/>
      </c>
      <c r="AL328" s="42">
        <f>IF(AI328=0,0,IF(AK328="",1,IF(IFERROR(INDEX(Lists!$B$2:$B$9,MATCH(AK328,Lists!$A$2:$A$9,0)),"N")="Y",1,0)))</f>
        <v/>
      </c>
      <c r="AM328" s="42">
        <f>AL328*AJ328</f>
        <v/>
      </c>
      <c r="AN328" s="42">
        <f>IF(AI328=0,0,IF(IFERROR(INDEX(Lists!$C$2:$C$9,MATCH(AK328,Lists!$A$2:$A$9,0)),"N")="Y",1,0))</f>
        <v/>
      </c>
      <c r="AO328" s="42">
        <f>AN328*AJ328</f>
        <v/>
      </c>
      <c r="AP328" s="42">
        <f>IFERROR(VALUE(IFERROR(TRIM(INDEX($A328:$Z328,MATCH(Lists!$J$9,$A$1:$Z$1,0))&amp;""),"")),0)</f>
        <v/>
      </c>
      <c r="AQ328" s="42">
        <f>IFERROR(VALUE(IFERROR(TRIM(INDEX($A328:$Z328,MATCH(Lists!$J$11,$A$1:$Z$1,0))&amp;""),"")),0)</f>
        <v/>
      </c>
      <c r="AR328" s="42">
        <f>IF(IFERROR(INDEX(Lists!$C$2:$C$9,MATCH(AK328,Lists!$A$2:$A$9,0)),"N")="Y",AP328-AQ328,0)</f>
        <v/>
      </c>
      <c r="AS328" s="42">
        <f>UPPER(IFERROR(TRIM(INDEX($A328:$Z328,MATCH(Lists!$J$10,$A$1:$Z$1,0))&amp;""),""))</f>
        <v/>
      </c>
      <c r="AT328" s="42">
        <f>IF(LEN(AS328)&gt;0,ROW(),"")</f>
        <v/>
      </c>
      <c r="AU328" s="42">
        <f>IFERROR(TRIM(INDEX($A328:$Z328,MATCH(Lists!$J$6,$A$1:$Z$1,0))&amp;""),"")</f>
        <v/>
      </c>
      <c r="AV328" s="42">
        <f>IFERROR(TRIM(INDEX($A328:$Z328,MATCH(Lists!$J$7,$A$1:$Z$1,0))&amp;""),"")</f>
        <v/>
      </c>
      <c r="AW328" s="42">
        <f>IF(AND(AL328=1,UPPER(TRIM(AC328))="Y"),1,0)</f>
        <v/>
      </c>
      <c r="AX328" s="42">
        <f>IF(AL328=1,AF328,"")</f>
        <v/>
      </c>
      <c r="AY328" s="42">
        <f>IF(AX328="","",SUMPRODUCT(($AX$2:$AX$501&lt;&gt;"")*($AX$2:$AX$501&lt;AX328))+SUMPRODUCT(($AX$2:AX328=AX328)*1))</f>
        <v/>
      </c>
    </row>
    <row r="329">
      <c r="AA329" s="41" t="n"/>
      <c r="AB329" s="21" t="n"/>
      <c r="AC329" s="21" t="n"/>
      <c r="AD329" s="21" t="n"/>
      <c r="AE329" s="41" t="n"/>
      <c r="AF329" s="42">
        <f>IFERROR(TRIM(INDEX($A329:$Z329,MATCH(Lists!$J$2,$A$1:$Z$1,0))&amp;""),"")</f>
        <v/>
      </c>
      <c r="AG329" s="42">
        <f>IFERROR(TRIM(INDEX($A329:$Z329,MATCH(Lists!$J$3,$A$1:$Z$1,0))&amp;""),"")</f>
        <v/>
      </c>
      <c r="AH329" s="42">
        <f>IFERROR(TRIM(INDEX($A329:$Z329,MATCH(Lists!$J$4,$A$1:$Z$1,0))&amp;""),"")</f>
        <v/>
      </c>
      <c r="AI329" s="42">
        <f>IF(AND(AF329&lt;&gt;"",UPPER(TRIM(AB329))&lt;&gt;"Y"),1,0)</f>
        <v/>
      </c>
      <c r="AJ329" s="42">
        <f>IF(AI329=1,IFERROR(VALUE(IFERROR(TRIM(INDEX($A329:$Z329,MATCH(Lists!$J$5,$A$1:$Z$1,0))&amp;""),"")),0),0)</f>
        <v/>
      </c>
      <c r="AK329" s="42">
        <f>IFERROR(TRIM(INDEX($A329:$Z329,MATCH(Lists!$J$8,$A$1:$Z$1,0))&amp;""),"")</f>
        <v/>
      </c>
      <c r="AL329" s="42">
        <f>IF(AI329=0,0,IF(AK329="",1,IF(IFERROR(INDEX(Lists!$B$2:$B$9,MATCH(AK329,Lists!$A$2:$A$9,0)),"N")="Y",1,0)))</f>
        <v/>
      </c>
      <c r="AM329" s="42">
        <f>AL329*AJ329</f>
        <v/>
      </c>
      <c r="AN329" s="42">
        <f>IF(AI329=0,0,IF(IFERROR(INDEX(Lists!$C$2:$C$9,MATCH(AK329,Lists!$A$2:$A$9,0)),"N")="Y",1,0))</f>
        <v/>
      </c>
      <c r="AO329" s="42">
        <f>AN329*AJ329</f>
        <v/>
      </c>
      <c r="AP329" s="42">
        <f>IFERROR(VALUE(IFERROR(TRIM(INDEX($A329:$Z329,MATCH(Lists!$J$9,$A$1:$Z$1,0))&amp;""),"")),0)</f>
        <v/>
      </c>
      <c r="AQ329" s="42">
        <f>IFERROR(VALUE(IFERROR(TRIM(INDEX($A329:$Z329,MATCH(Lists!$J$11,$A$1:$Z$1,0))&amp;""),"")),0)</f>
        <v/>
      </c>
      <c r="AR329" s="42">
        <f>IF(IFERROR(INDEX(Lists!$C$2:$C$9,MATCH(AK329,Lists!$A$2:$A$9,0)),"N")="Y",AP329-AQ329,0)</f>
        <v/>
      </c>
      <c r="AS329" s="42">
        <f>UPPER(IFERROR(TRIM(INDEX($A329:$Z329,MATCH(Lists!$J$10,$A$1:$Z$1,0))&amp;""),""))</f>
        <v/>
      </c>
      <c r="AT329" s="42">
        <f>IF(LEN(AS329)&gt;0,ROW(),"")</f>
        <v/>
      </c>
      <c r="AU329" s="42">
        <f>IFERROR(TRIM(INDEX($A329:$Z329,MATCH(Lists!$J$6,$A$1:$Z$1,0))&amp;""),"")</f>
        <v/>
      </c>
      <c r="AV329" s="42">
        <f>IFERROR(TRIM(INDEX($A329:$Z329,MATCH(Lists!$J$7,$A$1:$Z$1,0))&amp;""),"")</f>
        <v/>
      </c>
      <c r="AW329" s="42">
        <f>IF(AND(AL329=1,UPPER(TRIM(AC329))="Y"),1,0)</f>
        <v/>
      </c>
      <c r="AX329" s="42">
        <f>IF(AL329=1,AF329,"")</f>
        <v/>
      </c>
      <c r="AY329" s="42">
        <f>IF(AX329="","",SUMPRODUCT(($AX$2:$AX$501&lt;&gt;"")*($AX$2:$AX$501&lt;AX329))+SUMPRODUCT(($AX$2:AX329=AX329)*1))</f>
        <v/>
      </c>
    </row>
    <row r="330">
      <c r="AA330" s="41" t="n"/>
      <c r="AB330" s="21" t="n"/>
      <c r="AC330" s="21" t="n"/>
      <c r="AD330" s="21" t="n"/>
      <c r="AE330" s="41" t="n"/>
      <c r="AF330" s="42">
        <f>IFERROR(TRIM(INDEX($A330:$Z330,MATCH(Lists!$J$2,$A$1:$Z$1,0))&amp;""),"")</f>
        <v/>
      </c>
      <c r="AG330" s="42">
        <f>IFERROR(TRIM(INDEX($A330:$Z330,MATCH(Lists!$J$3,$A$1:$Z$1,0))&amp;""),"")</f>
        <v/>
      </c>
      <c r="AH330" s="42">
        <f>IFERROR(TRIM(INDEX($A330:$Z330,MATCH(Lists!$J$4,$A$1:$Z$1,0))&amp;""),"")</f>
        <v/>
      </c>
      <c r="AI330" s="42">
        <f>IF(AND(AF330&lt;&gt;"",UPPER(TRIM(AB330))&lt;&gt;"Y"),1,0)</f>
        <v/>
      </c>
      <c r="AJ330" s="42">
        <f>IF(AI330=1,IFERROR(VALUE(IFERROR(TRIM(INDEX($A330:$Z330,MATCH(Lists!$J$5,$A$1:$Z$1,0))&amp;""),"")),0),0)</f>
        <v/>
      </c>
      <c r="AK330" s="42">
        <f>IFERROR(TRIM(INDEX($A330:$Z330,MATCH(Lists!$J$8,$A$1:$Z$1,0))&amp;""),"")</f>
        <v/>
      </c>
      <c r="AL330" s="42">
        <f>IF(AI330=0,0,IF(AK330="",1,IF(IFERROR(INDEX(Lists!$B$2:$B$9,MATCH(AK330,Lists!$A$2:$A$9,0)),"N")="Y",1,0)))</f>
        <v/>
      </c>
      <c r="AM330" s="42">
        <f>AL330*AJ330</f>
        <v/>
      </c>
      <c r="AN330" s="42">
        <f>IF(AI330=0,0,IF(IFERROR(INDEX(Lists!$C$2:$C$9,MATCH(AK330,Lists!$A$2:$A$9,0)),"N")="Y",1,0))</f>
        <v/>
      </c>
      <c r="AO330" s="42">
        <f>AN330*AJ330</f>
        <v/>
      </c>
      <c r="AP330" s="42">
        <f>IFERROR(VALUE(IFERROR(TRIM(INDEX($A330:$Z330,MATCH(Lists!$J$9,$A$1:$Z$1,0))&amp;""),"")),0)</f>
        <v/>
      </c>
      <c r="AQ330" s="42">
        <f>IFERROR(VALUE(IFERROR(TRIM(INDEX($A330:$Z330,MATCH(Lists!$J$11,$A$1:$Z$1,0))&amp;""),"")),0)</f>
        <v/>
      </c>
      <c r="AR330" s="42">
        <f>IF(IFERROR(INDEX(Lists!$C$2:$C$9,MATCH(AK330,Lists!$A$2:$A$9,0)),"N")="Y",AP330-AQ330,0)</f>
        <v/>
      </c>
      <c r="AS330" s="42">
        <f>UPPER(IFERROR(TRIM(INDEX($A330:$Z330,MATCH(Lists!$J$10,$A$1:$Z$1,0))&amp;""),""))</f>
        <v/>
      </c>
      <c r="AT330" s="42">
        <f>IF(LEN(AS330)&gt;0,ROW(),"")</f>
        <v/>
      </c>
      <c r="AU330" s="42">
        <f>IFERROR(TRIM(INDEX($A330:$Z330,MATCH(Lists!$J$6,$A$1:$Z$1,0))&amp;""),"")</f>
        <v/>
      </c>
      <c r="AV330" s="42">
        <f>IFERROR(TRIM(INDEX($A330:$Z330,MATCH(Lists!$J$7,$A$1:$Z$1,0))&amp;""),"")</f>
        <v/>
      </c>
      <c r="AW330" s="42">
        <f>IF(AND(AL330=1,UPPER(TRIM(AC330))="Y"),1,0)</f>
        <v/>
      </c>
      <c r="AX330" s="42">
        <f>IF(AL330=1,AF330,"")</f>
        <v/>
      </c>
      <c r="AY330" s="42">
        <f>IF(AX330="","",SUMPRODUCT(($AX$2:$AX$501&lt;&gt;"")*($AX$2:$AX$501&lt;AX330))+SUMPRODUCT(($AX$2:AX330=AX330)*1))</f>
        <v/>
      </c>
    </row>
    <row r="331">
      <c r="AA331" s="41" t="n"/>
      <c r="AB331" s="21" t="n"/>
      <c r="AC331" s="21" t="n"/>
      <c r="AD331" s="21" t="n"/>
      <c r="AE331" s="41" t="n"/>
      <c r="AF331" s="42">
        <f>IFERROR(TRIM(INDEX($A331:$Z331,MATCH(Lists!$J$2,$A$1:$Z$1,0))&amp;""),"")</f>
        <v/>
      </c>
      <c r="AG331" s="42">
        <f>IFERROR(TRIM(INDEX($A331:$Z331,MATCH(Lists!$J$3,$A$1:$Z$1,0))&amp;""),"")</f>
        <v/>
      </c>
      <c r="AH331" s="42">
        <f>IFERROR(TRIM(INDEX($A331:$Z331,MATCH(Lists!$J$4,$A$1:$Z$1,0))&amp;""),"")</f>
        <v/>
      </c>
      <c r="AI331" s="42">
        <f>IF(AND(AF331&lt;&gt;"",UPPER(TRIM(AB331))&lt;&gt;"Y"),1,0)</f>
        <v/>
      </c>
      <c r="AJ331" s="42">
        <f>IF(AI331=1,IFERROR(VALUE(IFERROR(TRIM(INDEX($A331:$Z331,MATCH(Lists!$J$5,$A$1:$Z$1,0))&amp;""),"")),0),0)</f>
        <v/>
      </c>
      <c r="AK331" s="42">
        <f>IFERROR(TRIM(INDEX($A331:$Z331,MATCH(Lists!$J$8,$A$1:$Z$1,0))&amp;""),"")</f>
        <v/>
      </c>
      <c r="AL331" s="42">
        <f>IF(AI331=0,0,IF(AK331="",1,IF(IFERROR(INDEX(Lists!$B$2:$B$9,MATCH(AK331,Lists!$A$2:$A$9,0)),"N")="Y",1,0)))</f>
        <v/>
      </c>
      <c r="AM331" s="42">
        <f>AL331*AJ331</f>
        <v/>
      </c>
      <c r="AN331" s="42">
        <f>IF(AI331=0,0,IF(IFERROR(INDEX(Lists!$C$2:$C$9,MATCH(AK331,Lists!$A$2:$A$9,0)),"N")="Y",1,0))</f>
        <v/>
      </c>
      <c r="AO331" s="42">
        <f>AN331*AJ331</f>
        <v/>
      </c>
      <c r="AP331" s="42">
        <f>IFERROR(VALUE(IFERROR(TRIM(INDEX($A331:$Z331,MATCH(Lists!$J$9,$A$1:$Z$1,0))&amp;""),"")),0)</f>
        <v/>
      </c>
      <c r="AQ331" s="42">
        <f>IFERROR(VALUE(IFERROR(TRIM(INDEX($A331:$Z331,MATCH(Lists!$J$11,$A$1:$Z$1,0))&amp;""),"")),0)</f>
        <v/>
      </c>
      <c r="AR331" s="42">
        <f>IF(IFERROR(INDEX(Lists!$C$2:$C$9,MATCH(AK331,Lists!$A$2:$A$9,0)),"N")="Y",AP331-AQ331,0)</f>
        <v/>
      </c>
      <c r="AS331" s="42">
        <f>UPPER(IFERROR(TRIM(INDEX($A331:$Z331,MATCH(Lists!$J$10,$A$1:$Z$1,0))&amp;""),""))</f>
        <v/>
      </c>
      <c r="AT331" s="42">
        <f>IF(LEN(AS331)&gt;0,ROW(),"")</f>
        <v/>
      </c>
      <c r="AU331" s="42">
        <f>IFERROR(TRIM(INDEX($A331:$Z331,MATCH(Lists!$J$6,$A$1:$Z$1,0))&amp;""),"")</f>
        <v/>
      </c>
      <c r="AV331" s="42">
        <f>IFERROR(TRIM(INDEX($A331:$Z331,MATCH(Lists!$J$7,$A$1:$Z$1,0))&amp;""),"")</f>
        <v/>
      </c>
      <c r="AW331" s="42">
        <f>IF(AND(AL331=1,UPPER(TRIM(AC331))="Y"),1,0)</f>
        <v/>
      </c>
      <c r="AX331" s="42">
        <f>IF(AL331=1,AF331,"")</f>
        <v/>
      </c>
      <c r="AY331" s="42">
        <f>IF(AX331="","",SUMPRODUCT(($AX$2:$AX$501&lt;&gt;"")*($AX$2:$AX$501&lt;AX331))+SUMPRODUCT(($AX$2:AX331=AX331)*1))</f>
        <v/>
      </c>
    </row>
    <row r="332">
      <c r="AA332" s="41" t="n"/>
      <c r="AB332" s="21" t="n"/>
      <c r="AC332" s="21" t="n"/>
      <c r="AD332" s="21" t="n"/>
      <c r="AE332" s="41" t="n"/>
      <c r="AF332" s="42">
        <f>IFERROR(TRIM(INDEX($A332:$Z332,MATCH(Lists!$J$2,$A$1:$Z$1,0))&amp;""),"")</f>
        <v/>
      </c>
      <c r="AG332" s="42">
        <f>IFERROR(TRIM(INDEX($A332:$Z332,MATCH(Lists!$J$3,$A$1:$Z$1,0))&amp;""),"")</f>
        <v/>
      </c>
      <c r="AH332" s="42">
        <f>IFERROR(TRIM(INDEX($A332:$Z332,MATCH(Lists!$J$4,$A$1:$Z$1,0))&amp;""),"")</f>
        <v/>
      </c>
      <c r="AI332" s="42">
        <f>IF(AND(AF332&lt;&gt;"",UPPER(TRIM(AB332))&lt;&gt;"Y"),1,0)</f>
        <v/>
      </c>
      <c r="AJ332" s="42">
        <f>IF(AI332=1,IFERROR(VALUE(IFERROR(TRIM(INDEX($A332:$Z332,MATCH(Lists!$J$5,$A$1:$Z$1,0))&amp;""),"")),0),0)</f>
        <v/>
      </c>
      <c r="AK332" s="42">
        <f>IFERROR(TRIM(INDEX($A332:$Z332,MATCH(Lists!$J$8,$A$1:$Z$1,0))&amp;""),"")</f>
        <v/>
      </c>
      <c r="AL332" s="42">
        <f>IF(AI332=0,0,IF(AK332="",1,IF(IFERROR(INDEX(Lists!$B$2:$B$9,MATCH(AK332,Lists!$A$2:$A$9,0)),"N")="Y",1,0)))</f>
        <v/>
      </c>
      <c r="AM332" s="42">
        <f>AL332*AJ332</f>
        <v/>
      </c>
      <c r="AN332" s="42">
        <f>IF(AI332=0,0,IF(IFERROR(INDEX(Lists!$C$2:$C$9,MATCH(AK332,Lists!$A$2:$A$9,0)),"N")="Y",1,0))</f>
        <v/>
      </c>
      <c r="AO332" s="42">
        <f>AN332*AJ332</f>
        <v/>
      </c>
      <c r="AP332" s="42">
        <f>IFERROR(VALUE(IFERROR(TRIM(INDEX($A332:$Z332,MATCH(Lists!$J$9,$A$1:$Z$1,0))&amp;""),"")),0)</f>
        <v/>
      </c>
      <c r="AQ332" s="42">
        <f>IFERROR(VALUE(IFERROR(TRIM(INDEX($A332:$Z332,MATCH(Lists!$J$11,$A$1:$Z$1,0))&amp;""),"")),0)</f>
        <v/>
      </c>
      <c r="AR332" s="42">
        <f>IF(IFERROR(INDEX(Lists!$C$2:$C$9,MATCH(AK332,Lists!$A$2:$A$9,0)),"N")="Y",AP332-AQ332,0)</f>
        <v/>
      </c>
      <c r="AS332" s="42">
        <f>UPPER(IFERROR(TRIM(INDEX($A332:$Z332,MATCH(Lists!$J$10,$A$1:$Z$1,0))&amp;""),""))</f>
        <v/>
      </c>
      <c r="AT332" s="42">
        <f>IF(LEN(AS332)&gt;0,ROW(),"")</f>
        <v/>
      </c>
      <c r="AU332" s="42">
        <f>IFERROR(TRIM(INDEX($A332:$Z332,MATCH(Lists!$J$6,$A$1:$Z$1,0))&amp;""),"")</f>
        <v/>
      </c>
      <c r="AV332" s="42">
        <f>IFERROR(TRIM(INDEX($A332:$Z332,MATCH(Lists!$J$7,$A$1:$Z$1,0))&amp;""),"")</f>
        <v/>
      </c>
      <c r="AW332" s="42">
        <f>IF(AND(AL332=1,UPPER(TRIM(AC332))="Y"),1,0)</f>
        <v/>
      </c>
      <c r="AX332" s="42">
        <f>IF(AL332=1,AF332,"")</f>
        <v/>
      </c>
      <c r="AY332" s="42">
        <f>IF(AX332="","",SUMPRODUCT(($AX$2:$AX$501&lt;&gt;"")*($AX$2:$AX$501&lt;AX332))+SUMPRODUCT(($AX$2:AX332=AX332)*1))</f>
        <v/>
      </c>
    </row>
    <row r="333">
      <c r="AA333" s="41" t="n"/>
      <c r="AB333" s="21" t="n"/>
      <c r="AC333" s="21" t="n"/>
      <c r="AD333" s="21" t="n"/>
      <c r="AE333" s="41" t="n"/>
      <c r="AF333" s="42">
        <f>IFERROR(TRIM(INDEX($A333:$Z333,MATCH(Lists!$J$2,$A$1:$Z$1,0))&amp;""),"")</f>
        <v/>
      </c>
      <c r="AG333" s="42">
        <f>IFERROR(TRIM(INDEX($A333:$Z333,MATCH(Lists!$J$3,$A$1:$Z$1,0))&amp;""),"")</f>
        <v/>
      </c>
      <c r="AH333" s="42">
        <f>IFERROR(TRIM(INDEX($A333:$Z333,MATCH(Lists!$J$4,$A$1:$Z$1,0))&amp;""),"")</f>
        <v/>
      </c>
      <c r="AI333" s="42">
        <f>IF(AND(AF333&lt;&gt;"",UPPER(TRIM(AB333))&lt;&gt;"Y"),1,0)</f>
        <v/>
      </c>
      <c r="AJ333" s="42">
        <f>IF(AI333=1,IFERROR(VALUE(IFERROR(TRIM(INDEX($A333:$Z333,MATCH(Lists!$J$5,$A$1:$Z$1,0))&amp;""),"")),0),0)</f>
        <v/>
      </c>
      <c r="AK333" s="42">
        <f>IFERROR(TRIM(INDEX($A333:$Z333,MATCH(Lists!$J$8,$A$1:$Z$1,0))&amp;""),"")</f>
        <v/>
      </c>
      <c r="AL333" s="42">
        <f>IF(AI333=0,0,IF(AK333="",1,IF(IFERROR(INDEX(Lists!$B$2:$B$9,MATCH(AK333,Lists!$A$2:$A$9,0)),"N")="Y",1,0)))</f>
        <v/>
      </c>
      <c r="AM333" s="42">
        <f>AL333*AJ333</f>
        <v/>
      </c>
      <c r="AN333" s="42">
        <f>IF(AI333=0,0,IF(IFERROR(INDEX(Lists!$C$2:$C$9,MATCH(AK333,Lists!$A$2:$A$9,0)),"N")="Y",1,0))</f>
        <v/>
      </c>
      <c r="AO333" s="42">
        <f>AN333*AJ333</f>
        <v/>
      </c>
      <c r="AP333" s="42">
        <f>IFERROR(VALUE(IFERROR(TRIM(INDEX($A333:$Z333,MATCH(Lists!$J$9,$A$1:$Z$1,0))&amp;""),"")),0)</f>
        <v/>
      </c>
      <c r="AQ333" s="42">
        <f>IFERROR(VALUE(IFERROR(TRIM(INDEX($A333:$Z333,MATCH(Lists!$J$11,$A$1:$Z$1,0))&amp;""),"")),0)</f>
        <v/>
      </c>
      <c r="AR333" s="42">
        <f>IF(IFERROR(INDEX(Lists!$C$2:$C$9,MATCH(AK333,Lists!$A$2:$A$9,0)),"N")="Y",AP333-AQ333,0)</f>
        <v/>
      </c>
      <c r="AS333" s="42">
        <f>UPPER(IFERROR(TRIM(INDEX($A333:$Z333,MATCH(Lists!$J$10,$A$1:$Z$1,0))&amp;""),""))</f>
        <v/>
      </c>
      <c r="AT333" s="42">
        <f>IF(LEN(AS333)&gt;0,ROW(),"")</f>
        <v/>
      </c>
      <c r="AU333" s="42">
        <f>IFERROR(TRIM(INDEX($A333:$Z333,MATCH(Lists!$J$6,$A$1:$Z$1,0))&amp;""),"")</f>
        <v/>
      </c>
      <c r="AV333" s="42">
        <f>IFERROR(TRIM(INDEX($A333:$Z333,MATCH(Lists!$J$7,$A$1:$Z$1,0))&amp;""),"")</f>
        <v/>
      </c>
      <c r="AW333" s="42">
        <f>IF(AND(AL333=1,UPPER(TRIM(AC333))="Y"),1,0)</f>
        <v/>
      </c>
      <c r="AX333" s="42">
        <f>IF(AL333=1,AF333,"")</f>
        <v/>
      </c>
      <c r="AY333" s="42">
        <f>IF(AX333="","",SUMPRODUCT(($AX$2:$AX$501&lt;&gt;"")*($AX$2:$AX$501&lt;AX333))+SUMPRODUCT(($AX$2:AX333=AX333)*1))</f>
        <v/>
      </c>
    </row>
    <row r="334">
      <c r="AA334" s="41" t="n"/>
      <c r="AB334" s="21" t="n"/>
      <c r="AC334" s="21" t="n"/>
      <c r="AD334" s="21" t="n"/>
      <c r="AE334" s="41" t="n"/>
      <c r="AF334" s="42">
        <f>IFERROR(TRIM(INDEX($A334:$Z334,MATCH(Lists!$J$2,$A$1:$Z$1,0))&amp;""),"")</f>
        <v/>
      </c>
      <c r="AG334" s="42">
        <f>IFERROR(TRIM(INDEX($A334:$Z334,MATCH(Lists!$J$3,$A$1:$Z$1,0))&amp;""),"")</f>
        <v/>
      </c>
      <c r="AH334" s="42">
        <f>IFERROR(TRIM(INDEX($A334:$Z334,MATCH(Lists!$J$4,$A$1:$Z$1,0))&amp;""),"")</f>
        <v/>
      </c>
      <c r="AI334" s="42">
        <f>IF(AND(AF334&lt;&gt;"",UPPER(TRIM(AB334))&lt;&gt;"Y"),1,0)</f>
        <v/>
      </c>
      <c r="AJ334" s="42">
        <f>IF(AI334=1,IFERROR(VALUE(IFERROR(TRIM(INDEX($A334:$Z334,MATCH(Lists!$J$5,$A$1:$Z$1,0))&amp;""),"")),0),0)</f>
        <v/>
      </c>
      <c r="AK334" s="42">
        <f>IFERROR(TRIM(INDEX($A334:$Z334,MATCH(Lists!$J$8,$A$1:$Z$1,0))&amp;""),"")</f>
        <v/>
      </c>
      <c r="AL334" s="42">
        <f>IF(AI334=0,0,IF(AK334="",1,IF(IFERROR(INDEX(Lists!$B$2:$B$9,MATCH(AK334,Lists!$A$2:$A$9,0)),"N")="Y",1,0)))</f>
        <v/>
      </c>
      <c r="AM334" s="42">
        <f>AL334*AJ334</f>
        <v/>
      </c>
      <c r="AN334" s="42">
        <f>IF(AI334=0,0,IF(IFERROR(INDEX(Lists!$C$2:$C$9,MATCH(AK334,Lists!$A$2:$A$9,0)),"N")="Y",1,0))</f>
        <v/>
      </c>
      <c r="AO334" s="42">
        <f>AN334*AJ334</f>
        <v/>
      </c>
      <c r="AP334" s="42">
        <f>IFERROR(VALUE(IFERROR(TRIM(INDEX($A334:$Z334,MATCH(Lists!$J$9,$A$1:$Z$1,0))&amp;""),"")),0)</f>
        <v/>
      </c>
      <c r="AQ334" s="42">
        <f>IFERROR(VALUE(IFERROR(TRIM(INDEX($A334:$Z334,MATCH(Lists!$J$11,$A$1:$Z$1,0))&amp;""),"")),0)</f>
        <v/>
      </c>
      <c r="AR334" s="42">
        <f>IF(IFERROR(INDEX(Lists!$C$2:$C$9,MATCH(AK334,Lists!$A$2:$A$9,0)),"N")="Y",AP334-AQ334,0)</f>
        <v/>
      </c>
      <c r="AS334" s="42">
        <f>UPPER(IFERROR(TRIM(INDEX($A334:$Z334,MATCH(Lists!$J$10,$A$1:$Z$1,0))&amp;""),""))</f>
        <v/>
      </c>
      <c r="AT334" s="42">
        <f>IF(LEN(AS334)&gt;0,ROW(),"")</f>
        <v/>
      </c>
      <c r="AU334" s="42">
        <f>IFERROR(TRIM(INDEX($A334:$Z334,MATCH(Lists!$J$6,$A$1:$Z$1,0))&amp;""),"")</f>
        <v/>
      </c>
      <c r="AV334" s="42">
        <f>IFERROR(TRIM(INDEX($A334:$Z334,MATCH(Lists!$J$7,$A$1:$Z$1,0))&amp;""),"")</f>
        <v/>
      </c>
      <c r="AW334" s="42">
        <f>IF(AND(AL334=1,UPPER(TRIM(AC334))="Y"),1,0)</f>
        <v/>
      </c>
      <c r="AX334" s="42">
        <f>IF(AL334=1,AF334,"")</f>
        <v/>
      </c>
      <c r="AY334" s="42">
        <f>IF(AX334="","",SUMPRODUCT(($AX$2:$AX$501&lt;&gt;"")*($AX$2:$AX$501&lt;AX334))+SUMPRODUCT(($AX$2:AX334=AX334)*1))</f>
        <v/>
      </c>
    </row>
    <row r="335">
      <c r="AA335" s="41" t="n"/>
      <c r="AB335" s="21" t="n"/>
      <c r="AC335" s="21" t="n"/>
      <c r="AD335" s="21" t="n"/>
      <c r="AE335" s="41" t="n"/>
      <c r="AF335" s="42">
        <f>IFERROR(TRIM(INDEX($A335:$Z335,MATCH(Lists!$J$2,$A$1:$Z$1,0))&amp;""),"")</f>
        <v/>
      </c>
      <c r="AG335" s="42">
        <f>IFERROR(TRIM(INDEX($A335:$Z335,MATCH(Lists!$J$3,$A$1:$Z$1,0))&amp;""),"")</f>
        <v/>
      </c>
      <c r="AH335" s="42">
        <f>IFERROR(TRIM(INDEX($A335:$Z335,MATCH(Lists!$J$4,$A$1:$Z$1,0))&amp;""),"")</f>
        <v/>
      </c>
      <c r="AI335" s="42">
        <f>IF(AND(AF335&lt;&gt;"",UPPER(TRIM(AB335))&lt;&gt;"Y"),1,0)</f>
        <v/>
      </c>
      <c r="AJ335" s="42">
        <f>IF(AI335=1,IFERROR(VALUE(IFERROR(TRIM(INDEX($A335:$Z335,MATCH(Lists!$J$5,$A$1:$Z$1,0))&amp;""),"")),0),0)</f>
        <v/>
      </c>
      <c r="AK335" s="42">
        <f>IFERROR(TRIM(INDEX($A335:$Z335,MATCH(Lists!$J$8,$A$1:$Z$1,0))&amp;""),"")</f>
        <v/>
      </c>
      <c r="AL335" s="42">
        <f>IF(AI335=0,0,IF(AK335="",1,IF(IFERROR(INDEX(Lists!$B$2:$B$9,MATCH(AK335,Lists!$A$2:$A$9,0)),"N")="Y",1,0)))</f>
        <v/>
      </c>
      <c r="AM335" s="42">
        <f>AL335*AJ335</f>
        <v/>
      </c>
      <c r="AN335" s="42">
        <f>IF(AI335=0,0,IF(IFERROR(INDEX(Lists!$C$2:$C$9,MATCH(AK335,Lists!$A$2:$A$9,0)),"N")="Y",1,0))</f>
        <v/>
      </c>
      <c r="AO335" s="42">
        <f>AN335*AJ335</f>
        <v/>
      </c>
      <c r="AP335" s="42">
        <f>IFERROR(VALUE(IFERROR(TRIM(INDEX($A335:$Z335,MATCH(Lists!$J$9,$A$1:$Z$1,0))&amp;""),"")),0)</f>
        <v/>
      </c>
      <c r="AQ335" s="42">
        <f>IFERROR(VALUE(IFERROR(TRIM(INDEX($A335:$Z335,MATCH(Lists!$J$11,$A$1:$Z$1,0))&amp;""),"")),0)</f>
        <v/>
      </c>
      <c r="AR335" s="42">
        <f>IF(IFERROR(INDEX(Lists!$C$2:$C$9,MATCH(AK335,Lists!$A$2:$A$9,0)),"N")="Y",AP335-AQ335,0)</f>
        <v/>
      </c>
      <c r="AS335" s="42">
        <f>UPPER(IFERROR(TRIM(INDEX($A335:$Z335,MATCH(Lists!$J$10,$A$1:$Z$1,0))&amp;""),""))</f>
        <v/>
      </c>
      <c r="AT335" s="42">
        <f>IF(LEN(AS335)&gt;0,ROW(),"")</f>
        <v/>
      </c>
      <c r="AU335" s="42">
        <f>IFERROR(TRIM(INDEX($A335:$Z335,MATCH(Lists!$J$6,$A$1:$Z$1,0))&amp;""),"")</f>
        <v/>
      </c>
      <c r="AV335" s="42">
        <f>IFERROR(TRIM(INDEX($A335:$Z335,MATCH(Lists!$J$7,$A$1:$Z$1,0))&amp;""),"")</f>
        <v/>
      </c>
      <c r="AW335" s="42">
        <f>IF(AND(AL335=1,UPPER(TRIM(AC335))="Y"),1,0)</f>
        <v/>
      </c>
      <c r="AX335" s="42">
        <f>IF(AL335=1,AF335,"")</f>
        <v/>
      </c>
      <c r="AY335" s="42">
        <f>IF(AX335="","",SUMPRODUCT(($AX$2:$AX$501&lt;&gt;"")*($AX$2:$AX$501&lt;AX335))+SUMPRODUCT(($AX$2:AX335=AX335)*1))</f>
        <v/>
      </c>
    </row>
    <row r="336">
      <c r="AA336" s="41" t="n"/>
      <c r="AB336" s="21" t="n"/>
      <c r="AC336" s="21" t="n"/>
      <c r="AD336" s="21" t="n"/>
      <c r="AE336" s="41" t="n"/>
      <c r="AF336" s="42">
        <f>IFERROR(TRIM(INDEX($A336:$Z336,MATCH(Lists!$J$2,$A$1:$Z$1,0))&amp;""),"")</f>
        <v/>
      </c>
      <c r="AG336" s="42">
        <f>IFERROR(TRIM(INDEX($A336:$Z336,MATCH(Lists!$J$3,$A$1:$Z$1,0))&amp;""),"")</f>
        <v/>
      </c>
      <c r="AH336" s="42">
        <f>IFERROR(TRIM(INDEX($A336:$Z336,MATCH(Lists!$J$4,$A$1:$Z$1,0))&amp;""),"")</f>
        <v/>
      </c>
      <c r="AI336" s="42">
        <f>IF(AND(AF336&lt;&gt;"",UPPER(TRIM(AB336))&lt;&gt;"Y"),1,0)</f>
        <v/>
      </c>
      <c r="AJ336" s="42">
        <f>IF(AI336=1,IFERROR(VALUE(IFERROR(TRIM(INDEX($A336:$Z336,MATCH(Lists!$J$5,$A$1:$Z$1,0))&amp;""),"")),0),0)</f>
        <v/>
      </c>
      <c r="AK336" s="42">
        <f>IFERROR(TRIM(INDEX($A336:$Z336,MATCH(Lists!$J$8,$A$1:$Z$1,0))&amp;""),"")</f>
        <v/>
      </c>
      <c r="AL336" s="42">
        <f>IF(AI336=0,0,IF(AK336="",1,IF(IFERROR(INDEX(Lists!$B$2:$B$9,MATCH(AK336,Lists!$A$2:$A$9,0)),"N")="Y",1,0)))</f>
        <v/>
      </c>
      <c r="AM336" s="42">
        <f>AL336*AJ336</f>
        <v/>
      </c>
      <c r="AN336" s="42">
        <f>IF(AI336=0,0,IF(IFERROR(INDEX(Lists!$C$2:$C$9,MATCH(AK336,Lists!$A$2:$A$9,0)),"N")="Y",1,0))</f>
        <v/>
      </c>
      <c r="AO336" s="42">
        <f>AN336*AJ336</f>
        <v/>
      </c>
      <c r="AP336" s="42">
        <f>IFERROR(VALUE(IFERROR(TRIM(INDEX($A336:$Z336,MATCH(Lists!$J$9,$A$1:$Z$1,0))&amp;""),"")),0)</f>
        <v/>
      </c>
      <c r="AQ336" s="42">
        <f>IFERROR(VALUE(IFERROR(TRIM(INDEX($A336:$Z336,MATCH(Lists!$J$11,$A$1:$Z$1,0))&amp;""),"")),0)</f>
        <v/>
      </c>
      <c r="AR336" s="42">
        <f>IF(IFERROR(INDEX(Lists!$C$2:$C$9,MATCH(AK336,Lists!$A$2:$A$9,0)),"N")="Y",AP336-AQ336,0)</f>
        <v/>
      </c>
      <c r="AS336" s="42">
        <f>UPPER(IFERROR(TRIM(INDEX($A336:$Z336,MATCH(Lists!$J$10,$A$1:$Z$1,0))&amp;""),""))</f>
        <v/>
      </c>
      <c r="AT336" s="42">
        <f>IF(LEN(AS336)&gt;0,ROW(),"")</f>
        <v/>
      </c>
      <c r="AU336" s="42">
        <f>IFERROR(TRIM(INDEX($A336:$Z336,MATCH(Lists!$J$6,$A$1:$Z$1,0))&amp;""),"")</f>
        <v/>
      </c>
      <c r="AV336" s="42">
        <f>IFERROR(TRIM(INDEX($A336:$Z336,MATCH(Lists!$J$7,$A$1:$Z$1,0))&amp;""),"")</f>
        <v/>
      </c>
      <c r="AW336" s="42">
        <f>IF(AND(AL336=1,UPPER(TRIM(AC336))="Y"),1,0)</f>
        <v/>
      </c>
      <c r="AX336" s="42">
        <f>IF(AL336=1,AF336,"")</f>
        <v/>
      </c>
      <c r="AY336" s="42">
        <f>IF(AX336="","",SUMPRODUCT(($AX$2:$AX$501&lt;&gt;"")*($AX$2:$AX$501&lt;AX336))+SUMPRODUCT(($AX$2:AX336=AX336)*1))</f>
        <v/>
      </c>
    </row>
    <row r="337">
      <c r="AA337" s="41" t="n"/>
      <c r="AB337" s="21" t="n"/>
      <c r="AC337" s="21" t="n"/>
      <c r="AD337" s="21" t="n"/>
      <c r="AE337" s="41" t="n"/>
      <c r="AF337" s="42">
        <f>IFERROR(TRIM(INDEX($A337:$Z337,MATCH(Lists!$J$2,$A$1:$Z$1,0))&amp;""),"")</f>
        <v/>
      </c>
      <c r="AG337" s="42">
        <f>IFERROR(TRIM(INDEX($A337:$Z337,MATCH(Lists!$J$3,$A$1:$Z$1,0))&amp;""),"")</f>
        <v/>
      </c>
      <c r="AH337" s="42">
        <f>IFERROR(TRIM(INDEX($A337:$Z337,MATCH(Lists!$J$4,$A$1:$Z$1,0))&amp;""),"")</f>
        <v/>
      </c>
      <c r="AI337" s="42">
        <f>IF(AND(AF337&lt;&gt;"",UPPER(TRIM(AB337))&lt;&gt;"Y"),1,0)</f>
        <v/>
      </c>
      <c r="AJ337" s="42">
        <f>IF(AI337=1,IFERROR(VALUE(IFERROR(TRIM(INDEX($A337:$Z337,MATCH(Lists!$J$5,$A$1:$Z$1,0))&amp;""),"")),0),0)</f>
        <v/>
      </c>
      <c r="AK337" s="42">
        <f>IFERROR(TRIM(INDEX($A337:$Z337,MATCH(Lists!$J$8,$A$1:$Z$1,0))&amp;""),"")</f>
        <v/>
      </c>
      <c r="AL337" s="42">
        <f>IF(AI337=0,0,IF(AK337="",1,IF(IFERROR(INDEX(Lists!$B$2:$B$9,MATCH(AK337,Lists!$A$2:$A$9,0)),"N")="Y",1,0)))</f>
        <v/>
      </c>
      <c r="AM337" s="42">
        <f>AL337*AJ337</f>
        <v/>
      </c>
      <c r="AN337" s="42">
        <f>IF(AI337=0,0,IF(IFERROR(INDEX(Lists!$C$2:$C$9,MATCH(AK337,Lists!$A$2:$A$9,0)),"N")="Y",1,0))</f>
        <v/>
      </c>
      <c r="AO337" s="42">
        <f>AN337*AJ337</f>
        <v/>
      </c>
      <c r="AP337" s="42">
        <f>IFERROR(VALUE(IFERROR(TRIM(INDEX($A337:$Z337,MATCH(Lists!$J$9,$A$1:$Z$1,0))&amp;""),"")),0)</f>
        <v/>
      </c>
      <c r="AQ337" s="42">
        <f>IFERROR(VALUE(IFERROR(TRIM(INDEX($A337:$Z337,MATCH(Lists!$J$11,$A$1:$Z$1,0))&amp;""),"")),0)</f>
        <v/>
      </c>
      <c r="AR337" s="42">
        <f>IF(IFERROR(INDEX(Lists!$C$2:$C$9,MATCH(AK337,Lists!$A$2:$A$9,0)),"N")="Y",AP337-AQ337,0)</f>
        <v/>
      </c>
      <c r="AS337" s="42">
        <f>UPPER(IFERROR(TRIM(INDEX($A337:$Z337,MATCH(Lists!$J$10,$A$1:$Z$1,0))&amp;""),""))</f>
        <v/>
      </c>
      <c r="AT337" s="42">
        <f>IF(LEN(AS337)&gt;0,ROW(),"")</f>
        <v/>
      </c>
      <c r="AU337" s="42">
        <f>IFERROR(TRIM(INDEX($A337:$Z337,MATCH(Lists!$J$6,$A$1:$Z$1,0))&amp;""),"")</f>
        <v/>
      </c>
      <c r="AV337" s="42">
        <f>IFERROR(TRIM(INDEX($A337:$Z337,MATCH(Lists!$J$7,$A$1:$Z$1,0))&amp;""),"")</f>
        <v/>
      </c>
      <c r="AW337" s="42">
        <f>IF(AND(AL337=1,UPPER(TRIM(AC337))="Y"),1,0)</f>
        <v/>
      </c>
      <c r="AX337" s="42">
        <f>IF(AL337=1,AF337,"")</f>
        <v/>
      </c>
      <c r="AY337" s="42">
        <f>IF(AX337="","",SUMPRODUCT(($AX$2:$AX$501&lt;&gt;"")*($AX$2:$AX$501&lt;AX337))+SUMPRODUCT(($AX$2:AX337=AX337)*1))</f>
        <v/>
      </c>
    </row>
    <row r="338">
      <c r="AA338" s="41" t="n"/>
      <c r="AB338" s="21" t="n"/>
      <c r="AC338" s="21" t="n"/>
      <c r="AD338" s="21" t="n"/>
      <c r="AE338" s="41" t="n"/>
      <c r="AF338" s="42">
        <f>IFERROR(TRIM(INDEX($A338:$Z338,MATCH(Lists!$J$2,$A$1:$Z$1,0))&amp;""),"")</f>
        <v/>
      </c>
      <c r="AG338" s="42">
        <f>IFERROR(TRIM(INDEX($A338:$Z338,MATCH(Lists!$J$3,$A$1:$Z$1,0))&amp;""),"")</f>
        <v/>
      </c>
      <c r="AH338" s="42">
        <f>IFERROR(TRIM(INDEX($A338:$Z338,MATCH(Lists!$J$4,$A$1:$Z$1,0))&amp;""),"")</f>
        <v/>
      </c>
      <c r="AI338" s="42">
        <f>IF(AND(AF338&lt;&gt;"",UPPER(TRIM(AB338))&lt;&gt;"Y"),1,0)</f>
        <v/>
      </c>
      <c r="AJ338" s="42">
        <f>IF(AI338=1,IFERROR(VALUE(IFERROR(TRIM(INDEX($A338:$Z338,MATCH(Lists!$J$5,$A$1:$Z$1,0))&amp;""),"")),0),0)</f>
        <v/>
      </c>
      <c r="AK338" s="42">
        <f>IFERROR(TRIM(INDEX($A338:$Z338,MATCH(Lists!$J$8,$A$1:$Z$1,0))&amp;""),"")</f>
        <v/>
      </c>
      <c r="AL338" s="42">
        <f>IF(AI338=0,0,IF(AK338="",1,IF(IFERROR(INDEX(Lists!$B$2:$B$9,MATCH(AK338,Lists!$A$2:$A$9,0)),"N")="Y",1,0)))</f>
        <v/>
      </c>
      <c r="AM338" s="42">
        <f>AL338*AJ338</f>
        <v/>
      </c>
      <c r="AN338" s="42">
        <f>IF(AI338=0,0,IF(IFERROR(INDEX(Lists!$C$2:$C$9,MATCH(AK338,Lists!$A$2:$A$9,0)),"N")="Y",1,0))</f>
        <v/>
      </c>
      <c r="AO338" s="42">
        <f>AN338*AJ338</f>
        <v/>
      </c>
      <c r="AP338" s="42">
        <f>IFERROR(VALUE(IFERROR(TRIM(INDEX($A338:$Z338,MATCH(Lists!$J$9,$A$1:$Z$1,0))&amp;""),"")),0)</f>
        <v/>
      </c>
      <c r="AQ338" s="42">
        <f>IFERROR(VALUE(IFERROR(TRIM(INDEX($A338:$Z338,MATCH(Lists!$J$11,$A$1:$Z$1,0))&amp;""),"")),0)</f>
        <v/>
      </c>
      <c r="AR338" s="42">
        <f>IF(IFERROR(INDEX(Lists!$C$2:$C$9,MATCH(AK338,Lists!$A$2:$A$9,0)),"N")="Y",AP338-AQ338,0)</f>
        <v/>
      </c>
      <c r="AS338" s="42">
        <f>UPPER(IFERROR(TRIM(INDEX($A338:$Z338,MATCH(Lists!$J$10,$A$1:$Z$1,0))&amp;""),""))</f>
        <v/>
      </c>
      <c r="AT338" s="42">
        <f>IF(LEN(AS338)&gt;0,ROW(),"")</f>
        <v/>
      </c>
      <c r="AU338" s="42">
        <f>IFERROR(TRIM(INDEX($A338:$Z338,MATCH(Lists!$J$6,$A$1:$Z$1,0))&amp;""),"")</f>
        <v/>
      </c>
      <c r="AV338" s="42">
        <f>IFERROR(TRIM(INDEX($A338:$Z338,MATCH(Lists!$J$7,$A$1:$Z$1,0))&amp;""),"")</f>
        <v/>
      </c>
      <c r="AW338" s="42">
        <f>IF(AND(AL338=1,UPPER(TRIM(AC338))="Y"),1,0)</f>
        <v/>
      </c>
      <c r="AX338" s="42">
        <f>IF(AL338=1,AF338,"")</f>
        <v/>
      </c>
      <c r="AY338" s="42">
        <f>IF(AX338="","",SUMPRODUCT(($AX$2:$AX$501&lt;&gt;"")*($AX$2:$AX$501&lt;AX338))+SUMPRODUCT(($AX$2:AX338=AX338)*1))</f>
        <v/>
      </c>
    </row>
    <row r="339">
      <c r="AA339" s="41" t="n"/>
      <c r="AB339" s="21" t="n"/>
      <c r="AC339" s="21" t="n"/>
      <c r="AD339" s="21" t="n"/>
      <c r="AE339" s="41" t="n"/>
      <c r="AF339" s="42">
        <f>IFERROR(TRIM(INDEX($A339:$Z339,MATCH(Lists!$J$2,$A$1:$Z$1,0))&amp;""),"")</f>
        <v/>
      </c>
      <c r="AG339" s="42">
        <f>IFERROR(TRIM(INDEX($A339:$Z339,MATCH(Lists!$J$3,$A$1:$Z$1,0))&amp;""),"")</f>
        <v/>
      </c>
      <c r="AH339" s="42">
        <f>IFERROR(TRIM(INDEX($A339:$Z339,MATCH(Lists!$J$4,$A$1:$Z$1,0))&amp;""),"")</f>
        <v/>
      </c>
      <c r="AI339" s="42">
        <f>IF(AND(AF339&lt;&gt;"",UPPER(TRIM(AB339))&lt;&gt;"Y"),1,0)</f>
        <v/>
      </c>
      <c r="AJ339" s="42">
        <f>IF(AI339=1,IFERROR(VALUE(IFERROR(TRIM(INDEX($A339:$Z339,MATCH(Lists!$J$5,$A$1:$Z$1,0))&amp;""),"")),0),0)</f>
        <v/>
      </c>
      <c r="AK339" s="42">
        <f>IFERROR(TRIM(INDEX($A339:$Z339,MATCH(Lists!$J$8,$A$1:$Z$1,0))&amp;""),"")</f>
        <v/>
      </c>
      <c r="AL339" s="42">
        <f>IF(AI339=0,0,IF(AK339="",1,IF(IFERROR(INDEX(Lists!$B$2:$B$9,MATCH(AK339,Lists!$A$2:$A$9,0)),"N")="Y",1,0)))</f>
        <v/>
      </c>
      <c r="AM339" s="42">
        <f>AL339*AJ339</f>
        <v/>
      </c>
      <c r="AN339" s="42">
        <f>IF(AI339=0,0,IF(IFERROR(INDEX(Lists!$C$2:$C$9,MATCH(AK339,Lists!$A$2:$A$9,0)),"N")="Y",1,0))</f>
        <v/>
      </c>
      <c r="AO339" s="42">
        <f>AN339*AJ339</f>
        <v/>
      </c>
      <c r="AP339" s="42">
        <f>IFERROR(VALUE(IFERROR(TRIM(INDEX($A339:$Z339,MATCH(Lists!$J$9,$A$1:$Z$1,0))&amp;""),"")),0)</f>
        <v/>
      </c>
      <c r="AQ339" s="42">
        <f>IFERROR(VALUE(IFERROR(TRIM(INDEX($A339:$Z339,MATCH(Lists!$J$11,$A$1:$Z$1,0))&amp;""),"")),0)</f>
        <v/>
      </c>
      <c r="AR339" s="42">
        <f>IF(IFERROR(INDEX(Lists!$C$2:$C$9,MATCH(AK339,Lists!$A$2:$A$9,0)),"N")="Y",AP339-AQ339,0)</f>
        <v/>
      </c>
      <c r="AS339" s="42">
        <f>UPPER(IFERROR(TRIM(INDEX($A339:$Z339,MATCH(Lists!$J$10,$A$1:$Z$1,0))&amp;""),""))</f>
        <v/>
      </c>
      <c r="AT339" s="42">
        <f>IF(LEN(AS339)&gt;0,ROW(),"")</f>
        <v/>
      </c>
      <c r="AU339" s="42">
        <f>IFERROR(TRIM(INDEX($A339:$Z339,MATCH(Lists!$J$6,$A$1:$Z$1,0))&amp;""),"")</f>
        <v/>
      </c>
      <c r="AV339" s="42">
        <f>IFERROR(TRIM(INDEX($A339:$Z339,MATCH(Lists!$J$7,$A$1:$Z$1,0))&amp;""),"")</f>
        <v/>
      </c>
      <c r="AW339" s="42">
        <f>IF(AND(AL339=1,UPPER(TRIM(AC339))="Y"),1,0)</f>
        <v/>
      </c>
      <c r="AX339" s="42">
        <f>IF(AL339=1,AF339,"")</f>
        <v/>
      </c>
      <c r="AY339" s="42">
        <f>IF(AX339="","",SUMPRODUCT(($AX$2:$AX$501&lt;&gt;"")*($AX$2:$AX$501&lt;AX339))+SUMPRODUCT(($AX$2:AX339=AX339)*1))</f>
        <v/>
      </c>
    </row>
    <row r="340">
      <c r="AA340" s="41" t="n"/>
      <c r="AB340" s="21" t="n"/>
      <c r="AC340" s="21" t="n"/>
      <c r="AD340" s="21" t="n"/>
      <c r="AE340" s="41" t="n"/>
      <c r="AF340" s="42">
        <f>IFERROR(TRIM(INDEX($A340:$Z340,MATCH(Lists!$J$2,$A$1:$Z$1,0))&amp;""),"")</f>
        <v/>
      </c>
      <c r="AG340" s="42">
        <f>IFERROR(TRIM(INDEX($A340:$Z340,MATCH(Lists!$J$3,$A$1:$Z$1,0))&amp;""),"")</f>
        <v/>
      </c>
      <c r="AH340" s="42">
        <f>IFERROR(TRIM(INDEX($A340:$Z340,MATCH(Lists!$J$4,$A$1:$Z$1,0))&amp;""),"")</f>
        <v/>
      </c>
      <c r="AI340" s="42">
        <f>IF(AND(AF340&lt;&gt;"",UPPER(TRIM(AB340))&lt;&gt;"Y"),1,0)</f>
        <v/>
      </c>
      <c r="AJ340" s="42">
        <f>IF(AI340=1,IFERROR(VALUE(IFERROR(TRIM(INDEX($A340:$Z340,MATCH(Lists!$J$5,$A$1:$Z$1,0))&amp;""),"")),0),0)</f>
        <v/>
      </c>
      <c r="AK340" s="42">
        <f>IFERROR(TRIM(INDEX($A340:$Z340,MATCH(Lists!$J$8,$A$1:$Z$1,0))&amp;""),"")</f>
        <v/>
      </c>
      <c r="AL340" s="42">
        <f>IF(AI340=0,0,IF(AK340="",1,IF(IFERROR(INDEX(Lists!$B$2:$B$9,MATCH(AK340,Lists!$A$2:$A$9,0)),"N")="Y",1,0)))</f>
        <v/>
      </c>
      <c r="AM340" s="42">
        <f>AL340*AJ340</f>
        <v/>
      </c>
      <c r="AN340" s="42">
        <f>IF(AI340=0,0,IF(IFERROR(INDEX(Lists!$C$2:$C$9,MATCH(AK340,Lists!$A$2:$A$9,0)),"N")="Y",1,0))</f>
        <v/>
      </c>
      <c r="AO340" s="42">
        <f>AN340*AJ340</f>
        <v/>
      </c>
      <c r="AP340" s="42">
        <f>IFERROR(VALUE(IFERROR(TRIM(INDEX($A340:$Z340,MATCH(Lists!$J$9,$A$1:$Z$1,0))&amp;""),"")),0)</f>
        <v/>
      </c>
      <c r="AQ340" s="42">
        <f>IFERROR(VALUE(IFERROR(TRIM(INDEX($A340:$Z340,MATCH(Lists!$J$11,$A$1:$Z$1,0))&amp;""),"")),0)</f>
        <v/>
      </c>
      <c r="AR340" s="42">
        <f>IF(IFERROR(INDEX(Lists!$C$2:$C$9,MATCH(AK340,Lists!$A$2:$A$9,0)),"N")="Y",AP340-AQ340,0)</f>
        <v/>
      </c>
      <c r="AS340" s="42">
        <f>UPPER(IFERROR(TRIM(INDEX($A340:$Z340,MATCH(Lists!$J$10,$A$1:$Z$1,0))&amp;""),""))</f>
        <v/>
      </c>
      <c r="AT340" s="42">
        <f>IF(LEN(AS340)&gt;0,ROW(),"")</f>
        <v/>
      </c>
      <c r="AU340" s="42">
        <f>IFERROR(TRIM(INDEX($A340:$Z340,MATCH(Lists!$J$6,$A$1:$Z$1,0))&amp;""),"")</f>
        <v/>
      </c>
      <c r="AV340" s="42">
        <f>IFERROR(TRIM(INDEX($A340:$Z340,MATCH(Lists!$J$7,$A$1:$Z$1,0))&amp;""),"")</f>
        <v/>
      </c>
      <c r="AW340" s="42">
        <f>IF(AND(AL340=1,UPPER(TRIM(AC340))="Y"),1,0)</f>
        <v/>
      </c>
      <c r="AX340" s="42">
        <f>IF(AL340=1,AF340,"")</f>
        <v/>
      </c>
      <c r="AY340" s="42">
        <f>IF(AX340="","",SUMPRODUCT(($AX$2:$AX$501&lt;&gt;"")*($AX$2:$AX$501&lt;AX340))+SUMPRODUCT(($AX$2:AX340=AX340)*1))</f>
        <v/>
      </c>
    </row>
    <row r="341">
      <c r="AA341" s="41" t="n"/>
      <c r="AB341" s="21" t="n"/>
      <c r="AC341" s="21" t="n"/>
      <c r="AD341" s="21" t="n"/>
      <c r="AE341" s="41" t="n"/>
      <c r="AF341" s="42">
        <f>IFERROR(TRIM(INDEX($A341:$Z341,MATCH(Lists!$J$2,$A$1:$Z$1,0))&amp;""),"")</f>
        <v/>
      </c>
      <c r="AG341" s="42">
        <f>IFERROR(TRIM(INDEX($A341:$Z341,MATCH(Lists!$J$3,$A$1:$Z$1,0))&amp;""),"")</f>
        <v/>
      </c>
      <c r="AH341" s="42">
        <f>IFERROR(TRIM(INDEX($A341:$Z341,MATCH(Lists!$J$4,$A$1:$Z$1,0))&amp;""),"")</f>
        <v/>
      </c>
      <c r="AI341" s="42">
        <f>IF(AND(AF341&lt;&gt;"",UPPER(TRIM(AB341))&lt;&gt;"Y"),1,0)</f>
        <v/>
      </c>
      <c r="AJ341" s="42">
        <f>IF(AI341=1,IFERROR(VALUE(IFERROR(TRIM(INDEX($A341:$Z341,MATCH(Lists!$J$5,$A$1:$Z$1,0))&amp;""),"")),0),0)</f>
        <v/>
      </c>
      <c r="AK341" s="42">
        <f>IFERROR(TRIM(INDEX($A341:$Z341,MATCH(Lists!$J$8,$A$1:$Z$1,0))&amp;""),"")</f>
        <v/>
      </c>
      <c r="AL341" s="42">
        <f>IF(AI341=0,0,IF(AK341="",1,IF(IFERROR(INDEX(Lists!$B$2:$B$9,MATCH(AK341,Lists!$A$2:$A$9,0)),"N")="Y",1,0)))</f>
        <v/>
      </c>
      <c r="AM341" s="42">
        <f>AL341*AJ341</f>
        <v/>
      </c>
      <c r="AN341" s="42">
        <f>IF(AI341=0,0,IF(IFERROR(INDEX(Lists!$C$2:$C$9,MATCH(AK341,Lists!$A$2:$A$9,0)),"N")="Y",1,0))</f>
        <v/>
      </c>
      <c r="AO341" s="42">
        <f>AN341*AJ341</f>
        <v/>
      </c>
      <c r="AP341" s="42">
        <f>IFERROR(VALUE(IFERROR(TRIM(INDEX($A341:$Z341,MATCH(Lists!$J$9,$A$1:$Z$1,0))&amp;""),"")),0)</f>
        <v/>
      </c>
      <c r="AQ341" s="42">
        <f>IFERROR(VALUE(IFERROR(TRIM(INDEX($A341:$Z341,MATCH(Lists!$J$11,$A$1:$Z$1,0))&amp;""),"")),0)</f>
        <v/>
      </c>
      <c r="AR341" s="42">
        <f>IF(IFERROR(INDEX(Lists!$C$2:$C$9,MATCH(AK341,Lists!$A$2:$A$9,0)),"N")="Y",AP341-AQ341,0)</f>
        <v/>
      </c>
      <c r="AS341" s="42">
        <f>UPPER(IFERROR(TRIM(INDEX($A341:$Z341,MATCH(Lists!$J$10,$A$1:$Z$1,0))&amp;""),""))</f>
        <v/>
      </c>
      <c r="AT341" s="42">
        <f>IF(LEN(AS341)&gt;0,ROW(),"")</f>
        <v/>
      </c>
      <c r="AU341" s="42">
        <f>IFERROR(TRIM(INDEX($A341:$Z341,MATCH(Lists!$J$6,$A$1:$Z$1,0))&amp;""),"")</f>
        <v/>
      </c>
      <c r="AV341" s="42">
        <f>IFERROR(TRIM(INDEX($A341:$Z341,MATCH(Lists!$J$7,$A$1:$Z$1,0))&amp;""),"")</f>
        <v/>
      </c>
      <c r="AW341" s="42">
        <f>IF(AND(AL341=1,UPPER(TRIM(AC341))="Y"),1,0)</f>
        <v/>
      </c>
      <c r="AX341" s="42">
        <f>IF(AL341=1,AF341,"")</f>
        <v/>
      </c>
      <c r="AY341" s="42">
        <f>IF(AX341="","",SUMPRODUCT(($AX$2:$AX$501&lt;&gt;"")*($AX$2:$AX$501&lt;AX341))+SUMPRODUCT(($AX$2:AX341=AX341)*1))</f>
        <v/>
      </c>
    </row>
    <row r="342">
      <c r="AA342" s="41" t="n"/>
      <c r="AB342" s="21" t="n"/>
      <c r="AC342" s="21" t="n"/>
      <c r="AD342" s="21" t="n"/>
      <c r="AE342" s="41" t="n"/>
      <c r="AF342" s="42">
        <f>IFERROR(TRIM(INDEX($A342:$Z342,MATCH(Lists!$J$2,$A$1:$Z$1,0))&amp;""),"")</f>
        <v/>
      </c>
      <c r="AG342" s="42">
        <f>IFERROR(TRIM(INDEX($A342:$Z342,MATCH(Lists!$J$3,$A$1:$Z$1,0))&amp;""),"")</f>
        <v/>
      </c>
      <c r="AH342" s="42">
        <f>IFERROR(TRIM(INDEX($A342:$Z342,MATCH(Lists!$J$4,$A$1:$Z$1,0))&amp;""),"")</f>
        <v/>
      </c>
      <c r="AI342" s="42">
        <f>IF(AND(AF342&lt;&gt;"",UPPER(TRIM(AB342))&lt;&gt;"Y"),1,0)</f>
        <v/>
      </c>
      <c r="AJ342" s="42">
        <f>IF(AI342=1,IFERROR(VALUE(IFERROR(TRIM(INDEX($A342:$Z342,MATCH(Lists!$J$5,$A$1:$Z$1,0))&amp;""),"")),0),0)</f>
        <v/>
      </c>
      <c r="AK342" s="42">
        <f>IFERROR(TRIM(INDEX($A342:$Z342,MATCH(Lists!$J$8,$A$1:$Z$1,0))&amp;""),"")</f>
        <v/>
      </c>
      <c r="AL342" s="42">
        <f>IF(AI342=0,0,IF(AK342="",1,IF(IFERROR(INDEX(Lists!$B$2:$B$9,MATCH(AK342,Lists!$A$2:$A$9,0)),"N")="Y",1,0)))</f>
        <v/>
      </c>
      <c r="AM342" s="42">
        <f>AL342*AJ342</f>
        <v/>
      </c>
      <c r="AN342" s="42">
        <f>IF(AI342=0,0,IF(IFERROR(INDEX(Lists!$C$2:$C$9,MATCH(AK342,Lists!$A$2:$A$9,0)),"N")="Y",1,0))</f>
        <v/>
      </c>
      <c r="AO342" s="42">
        <f>AN342*AJ342</f>
        <v/>
      </c>
      <c r="AP342" s="42">
        <f>IFERROR(VALUE(IFERROR(TRIM(INDEX($A342:$Z342,MATCH(Lists!$J$9,$A$1:$Z$1,0))&amp;""),"")),0)</f>
        <v/>
      </c>
      <c r="AQ342" s="42">
        <f>IFERROR(VALUE(IFERROR(TRIM(INDEX($A342:$Z342,MATCH(Lists!$J$11,$A$1:$Z$1,0))&amp;""),"")),0)</f>
        <v/>
      </c>
      <c r="AR342" s="42">
        <f>IF(IFERROR(INDEX(Lists!$C$2:$C$9,MATCH(AK342,Lists!$A$2:$A$9,0)),"N")="Y",AP342-AQ342,0)</f>
        <v/>
      </c>
      <c r="AS342" s="42">
        <f>UPPER(IFERROR(TRIM(INDEX($A342:$Z342,MATCH(Lists!$J$10,$A$1:$Z$1,0))&amp;""),""))</f>
        <v/>
      </c>
      <c r="AT342" s="42">
        <f>IF(LEN(AS342)&gt;0,ROW(),"")</f>
        <v/>
      </c>
      <c r="AU342" s="42">
        <f>IFERROR(TRIM(INDEX($A342:$Z342,MATCH(Lists!$J$6,$A$1:$Z$1,0))&amp;""),"")</f>
        <v/>
      </c>
      <c r="AV342" s="42">
        <f>IFERROR(TRIM(INDEX($A342:$Z342,MATCH(Lists!$J$7,$A$1:$Z$1,0))&amp;""),"")</f>
        <v/>
      </c>
      <c r="AW342" s="42">
        <f>IF(AND(AL342=1,UPPER(TRIM(AC342))="Y"),1,0)</f>
        <v/>
      </c>
      <c r="AX342" s="42">
        <f>IF(AL342=1,AF342,"")</f>
        <v/>
      </c>
      <c r="AY342" s="42">
        <f>IF(AX342="","",SUMPRODUCT(($AX$2:$AX$501&lt;&gt;"")*($AX$2:$AX$501&lt;AX342))+SUMPRODUCT(($AX$2:AX342=AX342)*1))</f>
        <v/>
      </c>
    </row>
    <row r="343">
      <c r="AA343" s="41" t="n"/>
      <c r="AB343" s="21" t="n"/>
      <c r="AC343" s="21" t="n"/>
      <c r="AD343" s="21" t="n"/>
      <c r="AE343" s="41" t="n"/>
      <c r="AF343" s="42">
        <f>IFERROR(TRIM(INDEX($A343:$Z343,MATCH(Lists!$J$2,$A$1:$Z$1,0))&amp;""),"")</f>
        <v/>
      </c>
      <c r="AG343" s="42">
        <f>IFERROR(TRIM(INDEX($A343:$Z343,MATCH(Lists!$J$3,$A$1:$Z$1,0))&amp;""),"")</f>
        <v/>
      </c>
      <c r="AH343" s="42">
        <f>IFERROR(TRIM(INDEX($A343:$Z343,MATCH(Lists!$J$4,$A$1:$Z$1,0))&amp;""),"")</f>
        <v/>
      </c>
      <c r="AI343" s="42">
        <f>IF(AND(AF343&lt;&gt;"",UPPER(TRIM(AB343))&lt;&gt;"Y"),1,0)</f>
        <v/>
      </c>
      <c r="AJ343" s="42">
        <f>IF(AI343=1,IFERROR(VALUE(IFERROR(TRIM(INDEX($A343:$Z343,MATCH(Lists!$J$5,$A$1:$Z$1,0))&amp;""),"")),0),0)</f>
        <v/>
      </c>
      <c r="AK343" s="42">
        <f>IFERROR(TRIM(INDEX($A343:$Z343,MATCH(Lists!$J$8,$A$1:$Z$1,0))&amp;""),"")</f>
        <v/>
      </c>
      <c r="AL343" s="42">
        <f>IF(AI343=0,0,IF(AK343="",1,IF(IFERROR(INDEX(Lists!$B$2:$B$9,MATCH(AK343,Lists!$A$2:$A$9,0)),"N")="Y",1,0)))</f>
        <v/>
      </c>
      <c r="AM343" s="42">
        <f>AL343*AJ343</f>
        <v/>
      </c>
      <c r="AN343" s="42">
        <f>IF(AI343=0,0,IF(IFERROR(INDEX(Lists!$C$2:$C$9,MATCH(AK343,Lists!$A$2:$A$9,0)),"N")="Y",1,0))</f>
        <v/>
      </c>
      <c r="AO343" s="42">
        <f>AN343*AJ343</f>
        <v/>
      </c>
      <c r="AP343" s="42">
        <f>IFERROR(VALUE(IFERROR(TRIM(INDEX($A343:$Z343,MATCH(Lists!$J$9,$A$1:$Z$1,0))&amp;""),"")),0)</f>
        <v/>
      </c>
      <c r="AQ343" s="42">
        <f>IFERROR(VALUE(IFERROR(TRIM(INDEX($A343:$Z343,MATCH(Lists!$J$11,$A$1:$Z$1,0))&amp;""),"")),0)</f>
        <v/>
      </c>
      <c r="AR343" s="42">
        <f>IF(IFERROR(INDEX(Lists!$C$2:$C$9,MATCH(AK343,Lists!$A$2:$A$9,0)),"N")="Y",AP343-AQ343,0)</f>
        <v/>
      </c>
      <c r="AS343" s="42">
        <f>UPPER(IFERROR(TRIM(INDEX($A343:$Z343,MATCH(Lists!$J$10,$A$1:$Z$1,0))&amp;""),""))</f>
        <v/>
      </c>
      <c r="AT343" s="42">
        <f>IF(LEN(AS343)&gt;0,ROW(),"")</f>
        <v/>
      </c>
      <c r="AU343" s="42">
        <f>IFERROR(TRIM(INDEX($A343:$Z343,MATCH(Lists!$J$6,$A$1:$Z$1,0))&amp;""),"")</f>
        <v/>
      </c>
      <c r="AV343" s="42">
        <f>IFERROR(TRIM(INDEX($A343:$Z343,MATCH(Lists!$J$7,$A$1:$Z$1,0))&amp;""),"")</f>
        <v/>
      </c>
      <c r="AW343" s="42">
        <f>IF(AND(AL343=1,UPPER(TRIM(AC343))="Y"),1,0)</f>
        <v/>
      </c>
      <c r="AX343" s="42">
        <f>IF(AL343=1,AF343,"")</f>
        <v/>
      </c>
      <c r="AY343" s="42">
        <f>IF(AX343="","",SUMPRODUCT(($AX$2:$AX$501&lt;&gt;"")*($AX$2:$AX$501&lt;AX343))+SUMPRODUCT(($AX$2:AX343=AX343)*1))</f>
        <v/>
      </c>
    </row>
    <row r="344">
      <c r="AA344" s="41" t="n"/>
      <c r="AB344" s="21" t="n"/>
      <c r="AC344" s="21" t="n"/>
      <c r="AD344" s="21" t="n"/>
      <c r="AE344" s="41" t="n"/>
      <c r="AF344" s="42">
        <f>IFERROR(TRIM(INDEX($A344:$Z344,MATCH(Lists!$J$2,$A$1:$Z$1,0))&amp;""),"")</f>
        <v/>
      </c>
      <c r="AG344" s="42">
        <f>IFERROR(TRIM(INDEX($A344:$Z344,MATCH(Lists!$J$3,$A$1:$Z$1,0))&amp;""),"")</f>
        <v/>
      </c>
      <c r="AH344" s="42">
        <f>IFERROR(TRIM(INDEX($A344:$Z344,MATCH(Lists!$J$4,$A$1:$Z$1,0))&amp;""),"")</f>
        <v/>
      </c>
      <c r="AI344" s="42">
        <f>IF(AND(AF344&lt;&gt;"",UPPER(TRIM(AB344))&lt;&gt;"Y"),1,0)</f>
        <v/>
      </c>
      <c r="AJ344" s="42">
        <f>IF(AI344=1,IFERROR(VALUE(IFERROR(TRIM(INDEX($A344:$Z344,MATCH(Lists!$J$5,$A$1:$Z$1,0))&amp;""),"")),0),0)</f>
        <v/>
      </c>
      <c r="AK344" s="42">
        <f>IFERROR(TRIM(INDEX($A344:$Z344,MATCH(Lists!$J$8,$A$1:$Z$1,0))&amp;""),"")</f>
        <v/>
      </c>
      <c r="AL344" s="42">
        <f>IF(AI344=0,0,IF(AK344="",1,IF(IFERROR(INDEX(Lists!$B$2:$B$9,MATCH(AK344,Lists!$A$2:$A$9,0)),"N")="Y",1,0)))</f>
        <v/>
      </c>
      <c r="AM344" s="42">
        <f>AL344*AJ344</f>
        <v/>
      </c>
      <c r="AN344" s="42">
        <f>IF(AI344=0,0,IF(IFERROR(INDEX(Lists!$C$2:$C$9,MATCH(AK344,Lists!$A$2:$A$9,0)),"N")="Y",1,0))</f>
        <v/>
      </c>
      <c r="AO344" s="42">
        <f>AN344*AJ344</f>
        <v/>
      </c>
      <c r="AP344" s="42">
        <f>IFERROR(VALUE(IFERROR(TRIM(INDEX($A344:$Z344,MATCH(Lists!$J$9,$A$1:$Z$1,0))&amp;""),"")),0)</f>
        <v/>
      </c>
      <c r="AQ344" s="42">
        <f>IFERROR(VALUE(IFERROR(TRIM(INDEX($A344:$Z344,MATCH(Lists!$J$11,$A$1:$Z$1,0))&amp;""),"")),0)</f>
        <v/>
      </c>
      <c r="AR344" s="42">
        <f>IF(IFERROR(INDEX(Lists!$C$2:$C$9,MATCH(AK344,Lists!$A$2:$A$9,0)),"N")="Y",AP344-AQ344,0)</f>
        <v/>
      </c>
      <c r="AS344" s="42">
        <f>UPPER(IFERROR(TRIM(INDEX($A344:$Z344,MATCH(Lists!$J$10,$A$1:$Z$1,0))&amp;""),""))</f>
        <v/>
      </c>
      <c r="AT344" s="42">
        <f>IF(LEN(AS344)&gt;0,ROW(),"")</f>
        <v/>
      </c>
      <c r="AU344" s="42">
        <f>IFERROR(TRIM(INDEX($A344:$Z344,MATCH(Lists!$J$6,$A$1:$Z$1,0))&amp;""),"")</f>
        <v/>
      </c>
      <c r="AV344" s="42">
        <f>IFERROR(TRIM(INDEX($A344:$Z344,MATCH(Lists!$J$7,$A$1:$Z$1,0))&amp;""),"")</f>
        <v/>
      </c>
      <c r="AW344" s="42">
        <f>IF(AND(AL344=1,UPPER(TRIM(AC344))="Y"),1,0)</f>
        <v/>
      </c>
      <c r="AX344" s="42">
        <f>IF(AL344=1,AF344,"")</f>
        <v/>
      </c>
      <c r="AY344" s="42">
        <f>IF(AX344="","",SUMPRODUCT(($AX$2:$AX$501&lt;&gt;"")*($AX$2:$AX$501&lt;AX344))+SUMPRODUCT(($AX$2:AX344=AX344)*1))</f>
        <v/>
      </c>
    </row>
    <row r="345">
      <c r="AA345" s="41" t="n"/>
      <c r="AB345" s="21" t="n"/>
      <c r="AC345" s="21" t="n"/>
      <c r="AD345" s="21" t="n"/>
      <c r="AE345" s="41" t="n"/>
      <c r="AF345" s="42">
        <f>IFERROR(TRIM(INDEX($A345:$Z345,MATCH(Lists!$J$2,$A$1:$Z$1,0))&amp;""),"")</f>
        <v/>
      </c>
      <c r="AG345" s="42">
        <f>IFERROR(TRIM(INDEX($A345:$Z345,MATCH(Lists!$J$3,$A$1:$Z$1,0))&amp;""),"")</f>
        <v/>
      </c>
      <c r="AH345" s="42">
        <f>IFERROR(TRIM(INDEX($A345:$Z345,MATCH(Lists!$J$4,$A$1:$Z$1,0))&amp;""),"")</f>
        <v/>
      </c>
      <c r="AI345" s="42">
        <f>IF(AND(AF345&lt;&gt;"",UPPER(TRIM(AB345))&lt;&gt;"Y"),1,0)</f>
        <v/>
      </c>
      <c r="AJ345" s="42">
        <f>IF(AI345=1,IFERROR(VALUE(IFERROR(TRIM(INDEX($A345:$Z345,MATCH(Lists!$J$5,$A$1:$Z$1,0))&amp;""),"")),0),0)</f>
        <v/>
      </c>
      <c r="AK345" s="42">
        <f>IFERROR(TRIM(INDEX($A345:$Z345,MATCH(Lists!$J$8,$A$1:$Z$1,0))&amp;""),"")</f>
        <v/>
      </c>
      <c r="AL345" s="42">
        <f>IF(AI345=0,0,IF(AK345="",1,IF(IFERROR(INDEX(Lists!$B$2:$B$9,MATCH(AK345,Lists!$A$2:$A$9,0)),"N")="Y",1,0)))</f>
        <v/>
      </c>
      <c r="AM345" s="42">
        <f>AL345*AJ345</f>
        <v/>
      </c>
      <c r="AN345" s="42">
        <f>IF(AI345=0,0,IF(IFERROR(INDEX(Lists!$C$2:$C$9,MATCH(AK345,Lists!$A$2:$A$9,0)),"N")="Y",1,0))</f>
        <v/>
      </c>
      <c r="AO345" s="42">
        <f>AN345*AJ345</f>
        <v/>
      </c>
      <c r="AP345" s="42">
        <f>IFERROR(VALUE(IFERROR(TRIM(INDEX($A345:$Z345,MATCH(Lists!$J$9,$A$1:$Z$1,0))&amp;""),"")),0)</f>
        <v/>
      </c>
      <c r="AQ345" s="42">
        <f>IFERROR(VALUE(IFERROR(TRIM(INDEX($A345:$Z345,MATCH(Lists!$J$11,$A$1:$Z$1,0))&amp;""),"")),0)</f>
        <v/>
      </c>
      <c r="AR345" s="42">
        <f>IF(IFERROR(INDEX(Lists!$C$2:$C$9,MATCH(AK345,Lists!$A$2:$A$9,0)),"N")="Y",AP345-AQ345,0)</f>
        <v/>
      </c>
      <c r="AS345" s="42">
        <f>UPPER(IFERROR(TRIM(INDEX($A345:$Z345,MATCH(Lists!$J$10,$A$1:$Z$1,0))&amp;""),""))</f>
        <v/>
      </c>
      <c r="AT345" s="42">
        <f>IF(LEN(AS345)&gt;0,ROW(),"")</f>
        <v/>
      </c>
      <c r="AU345" s="42">
        <f>IFERROR(TRIM(INDEX($A345:$Z345,MATCH(Lists!$J$6,$A$1:$Z$1,0))&amp;""),"")</f>
        <v/>
      </c>
      <c r="AV345" s="42">
        <f>IFERROR(TRIM(INDEX($A345:$Z345,MATCH(Lists!$J$7,$A$1:$Z$1,0))&amp;""),"")</f>
        <v/>
      </c>
      <c r="AW345" s="42">
        <f>IF(AND(AL345=1,UPPER(TRIM(AC345))="Y"),1,0)</f>
        <v/>
      </c>
      <c r="AX345" s="42">
        <f>IF(AL345=1,AF345,"")</f>
        <v/>
      </c>
      <c r="AY345" s="42">
        <f>IF(AX345="","",SUMPRODUCT(($AX$2:$AX$501&lt;&gt;"")*($AX$2:$AX$501&lt;AX345))+SUMPRODUCT(($AX$2:AX345=AX345)*1))</f>
        <v/>
      </c>
    </row>
    <row r="346">
      <c r="AA346" s="41" t="n"/>
      <c r="AB346" s="21" t="n"/>
      <c r="AC346" s="21" t="n"/>
      <c r="AD346" s="21" t="n"/>
      <c r="AE346" s="41" t="n"/>
      <c r="AF346" s="42">
        <f>IFERROR(TRIM(INDEX($A346:$Z346,MATCH(Lists!$J$2,$A$1:$Z$1,0))&amp;""),"")</f>
        <v/>
      </c>
      <c r="AG346" s="42">
        <f>IFERROR(TRIM(INDEX($A346:$Z346,MATCH(Lists!$J$3,$A$1:$Z$1,0))&amp;""),"")</f>
        <v/>
      </c>
      <c r="AH346" s="42">
        <f>IFERROR(TRIM(INDEX($A346:$Z346,MATCH(Lists!$J$4,$A$1:$Z$1,0))&amp;""),"")</f>
        <v/>
      </c>
      <c r="AI346" s="42">
        <f>IF(AND(AF346&lt;&gt;"",UPPER(TRIM(AB346))&lt;&gt;"Y"),1,0)</f>
        <v/>
      </c>
      <c r="AJ346" s="42">
        <f>IF(AI346=1,IFERROR(VALUE(IFERROR(TRIM(INDEX($A346:$Z346,MATCH(Lists!$J$5,$A$1:$Z$1,0))&amp;""),"")),0),0)</f>
        <v/>
      </c>
      <c r="AK346" s="42">
        <f>IFERROR(TRIM(INDEX($A346:$Z346,MATCH(Lists!$J$8,$A$1:$Z$1,0))&amp;""),"")</f>
        <v/>
      </c>
      <c r="AL346" s="42">
        <f>IF(AI346=0,0,IF(AK346="",1,IF(IFERROR(INDEX(Lists!$B$2:$B$9,MATCH(AK346,Lists!$A$2:$A$9,0)),"N")="Y",1,0)))</f>
        <v/>
      </c>
      <c r="AM346" s="42">
        <f>AL346*AJ346</f>
        <v/>
      </c>
      <c r="AN346" s="42">
        <f>IF(AI346=0,0,IF(IFERROR(INDEX(Lists!$C$2:$C$9,MATCH(AK346,Lists!$A$2:$A$9,0)),"N")="Y",1,0))</f>
        <v/>
      </c>
      <c r="AO346" s="42">
        <f>AN346*AJ346</f>
        <v/>
      </c>
      <c r="AP346" s="42">
        <f>IFERROR(VALUE(IFERROR(TRIM(INDEX($A346:$Z346,MATCH(Lists!$J$9,$A$1:$Z$1,0))&amp;""),"")),0)</f>
        <v/>
      </c>
      <c r="AQ346" s="42">
        <f>IFERROR(VALUE(IFERROR(TRIM(INDEX($A346:$Z346,MATCH(Lists!$J$11,$A$1:$Z$1,0))&amp;""),"")),0)</f>
        <v/>
      </c>
      <c r="AR346" s="42">
        <f>IF(IFERROR(INDEX(Lists!$C$2:$C$9,MATCH(AK346,Lists!$A$2:$A$9,0)),"N")="Y",AP346-AQ346,0)</f>
        <v/>
      </c>
      <c r="AS346" s="42">
        <f>UPPER(IFERROR(TRIM(INDEX($A346:$Z346,MATCH(Lists!$J$10,$A$1:$Z$1,0))&amp;""),""))</f>
        <v/>
      </c>
      <c r="AT346" s="42">
        <f>IF(LEN(AS346)&gt;0,ROW(),"")</f>
        <v/>
      </c>
      <c r="AU346" s="42">
        <f>IFERROR(TRIM(INDEX($A346:$Z346,MATCH(Lists!$J$6,$A$1:$Z$1,0))&amp;""),"")</f>
        <v/>
      </c>
      <c r="AV346" s="42">
        <f>IFERROR(TRIM(INDEX($A346:$Z346,MATCH(Lists!$J$7,$A$1:$Z$1,0))&amp;""),"")</f>
        <v/>
      </c>
      <c r="AW346" s="42">
        <f>IF(AND(AL346=1,UPPER(TRIM(AC346))="Y"),1,0)</f>
        <v/>
      </c>
      <c r="AX346" s="42">
        <f>IF(AL346=1,AF346,"")</f>
        <v/>
      </c>
      <c r="AY346" s="42">
        <f>IF(AX346="","",SUMPRODUCT(($AX$2:$AX$501&lt;&gt;"")*($AX$2:$AX$501&lt;AX346))+SUMPRODUCT(($AX$2:AX346=AX346)*1))</f>
        <v/>
      </c>
    </row>
    <row r="347">
      <c r="AA347" s="41" t="n"/>
      <c r="AB347" s="21" t="n"/>
      <c r="AC347" s="21" t="n"/>
      <c r="AD347" s="21" t="n"/>
      <c r="AE347" s="41" t="n"/>
      <c r="AF347" s="42">
        <f>IFERROR(TRIM(INDEX($A347:$Z347,MATCH(Lists!$J$2,$A$1:$Z$1,0))&amp;""),"")</f>
        <v/>
      </c>
      <c r="AG347" s="42">
        <f>IFERROR(TRIM(INDEX($A347:$Z347,MATCH(Lists!$J$3,$A$1:$Z$1,0))&amp;""),"")</f>
        <v/>
      </c>
      <c r="AH347" s="42">
        <f>IFERROR(TRIM(INDEX($A347:$Z347,MATCH(Lists!$J$4,$A$1:$Z$1,0))&amp;""),"")</f>
        <v/>
      </c>
      <c r="AI347" s="42">
        <f>IF(AND(AF347&lt;&gt;"",UPPER(TRIM(AB347))&lt;&gt;"Y"),1,0)</f>
        <v/>
      </c>
      <c r="AJ347" s="42">
        <f>IF(AI347=1,IFERROR(VALUE(IFERROR(TRIM(INDEX($A347:$Z347,MATCH(Lists!$J$5,$A$1:$Z$1,0))&amp;""),"")),0),0)</f>
        <v/>
      </c>
      <c r="AK347" s="42">
        <f>IFERROR(TRIM(INDEX($A347:$Z347,MATCH(Lists!$J$8,$A$1:$Z$1,0))&amp;""),"")</f>
        <v/>
      </c>
      <c r="AL347" s="42">
        <f>IF(AI347=0,0,IF(AK347="",1,IF(IFERROR(INDEX(Lists!$B$2:$B$9,MATCH(AK347,Lists!$A$2:$A$9,0)),"N")="Y",1,0)))</f>
        <v/>
      </c>
      <c r="AM347" s="42">
        <f>AL347*AJ347</f>
        <v/>
      </c>
      <c r="AN347" s="42">
        <f>IF(AI347=0,0,IF(IFERROR(INDEX(Lists!$C$2:$C$9,MATCH(AK347,Lists!$A$2:$A$9,0)),"N")="Y",1,0))</f>
        <v/>
      </c>
      <c r="AO347" s="42">
        <f>AN347*AJ347</f>
        <v/>
      </c>
      <c r="AP347" s="42">
        <f>IFERROR(VALUE(IFERROR(TRIM(INDEX($A347:$Z347,MATCH(Lists!$J$9,$A$1:$Z$1,0))&amp;""),"")),0)</f>
        <v/>
      </c>
      <c r="AQ347" s="42">
        <f>IFERROR(VALUE(IFERROR(TRIM(INDEX($A347:$Z347,MATCH(Lists!$J$11,$A$1:$Z$1,0))&amp;""),"")),0)</f>
        <v/>
      </c>
      <c r="AR347" s="42">
        <f>IF(IFERROR(INDEX(Lists!$C$2:$C$9,MATCH(AK347,Lists!$A$2:$A$9,0)),"N")="Y",AP347-AQ347,0)</f>
        <v/>
      </c>
      <c r="AS347" s="42">
        <f>UPPER(IFERROR(TRIM(INDEX($A347:$Z347,MATCH(Lists!$J$10,$A$1:$Z$1,0))&amp;""),""))</f>
        <v/>
      </c>
      <c r="AT347" s="42">
        <f>IF(LEN(AS347)&gt;0,ROW(),"")</f>
        <v/>
      </c>
      <c r="AU347" s="42">
        <f>IFERROR(TRIM(INDEX($A347:$Z347,MATCH(Lists!$J$6,$A$1:$Z$1,0))&amp;""),"")</f>
        <v/>
      </c>
      <c r="AV347" s="42">
        <f>IFERROR(TRIM(INDEX($A347:$Z347,MATCH(Lists!$J$7,$A$1:$Z$1,0))&amp;""),"")</f>
        <v/>
      </c>
      <c r="AW347" s="42">
        <f>IF(AND(AL347=1,UPPER(TRIM(AC347))="Y"),1,0)</f>
        <v/>
      </c>
      <c r="AX347" s="42">
        <f>IF(AL347=1,AF347,"")</f>
        <v/>
      </c>
      <c r="AY347" s="42">
        <f>IF(AX347="","",SUMPRODUCT(($AX$2:$AX$501&lt;&gt;"")*($AX$2:$AX$501&lt;AX347))+SUMPRODUCT(($AX$2:AX347=AX347)*1))</f>
        <v/>
      </c>
    </row>
    <row r="348">
      <c r="AA348" s="41" t="n"/>
      <c r="AB348" s="21" t="n"/>
      <c r="AC348" s="21" t="n"/>
      <c r="AD348" s="21" t="n"/>
      <c r="AE348" s="41" t="n"/>
      <c r="AF348" s="42">
        <f>IFERROR(TRIM(INDEX($A348:$Z348,MATCH(Lists!$J$2,$A$1:$Z$1,0))&amp;""),"")</f>
        <v/>
      </c>
      <c r="AG348" s="42">
        <f>IFERROR(TRIM(INDEX($A348:$Z348,MATCH(Lists!$J$3,$A$1:$Z$1,0))&amp;""),"")</f>
        <v/>
      </c>
      <c r="AH348" s="42">
        <f>IFERROR(TRIM(INDEX($A348:$Z348,MATCH(Lists!$J$4,$A$1:$Z$1,0))&amp;""),"")</f>
        <v/>
      </c>
      <c r="AI348" s="42">
        <f>IF(AND(AF348&lt;&gt;"",UPPER(TRIM(AB348))&lt;&gt;"Y"),1,0)</f>
        <v/>
      </c>
      <c r="AJ348" s="42">
        <f>IF(AI348=1,IFERROR(VALUE(IFERROR(TRIM(INDEX($A348:$Z348,MATCH(Lists!$J$5,$A$1:$Z$1,0))&amp;""),"")),0),0)</f>
        <v/>
      </c>
      <c r="AK348" s="42">
        <f>IFERROR(TRIM(INDEX($A348:$Z348,MATCH(Lists!$J$8,$A$1:$Z$1,0))&amp;""),"")</f>
        <v/>
      </c>
      <c r="AL348" s="42">
        <f>IF(AI348=0,0,IF(AK348="",1,IF(IFERROR(INDEX(Lists!$B$2:$B$9,MATCH(AK348,Lists!$A$2:$A$9,0)),"N")="Y",1,0)))</f>
        <v/>
      </c>
      <c r="AM348" s="42">
        <f>AL348*AJ348</f>
        <v/>
      </c>
      <c r="AN348" s="42">
        <f>IF(AI348=0,0,IF(IFERROR(INDEX(Lists!$C$2:$C$9,MATCH(AK348,Lists!$A$2:$A$9,0)),"N")="Y",1,0))</f>
        <v/>
      </c>
      <c r="AO348" s="42">
        <f>AN348*AJ348</f>
        <v/>
      </c>
      <c r="AP348" s="42">
        <f>IFERROR(VALUE(IFERROR(TRIM(INDEX($A348:$Z348,MATCH(Lists!$J$9,$A$1:$Z$1,0))&amp;""),"")),0)</f>
        <v/>
      </c>
      <c r="AQ348" s="42">
        <f>IFERROR(VALUE(IFERROR(TRIM(INDEX($A348:$Z348,MATCH(Lists!$J$11,$A$1:$Z$1,0))&amp;""),"")),0)</f>
        <v/>
      </c>
      <c r="AR348" s="42">
        <f>IF(IFERROR(INDEX(Lists!$C$2:$C$9,MATCH(AK348,Lists!$A$2:$A$9,0)),"N")="Y",AP348-AQ348,0)</f>
        <v/>
      </c>
      <c r="AS348" s="42">
        <f>UPPER(IFERROR(TRIM(INDEX($A348:$Z348,MATCH(Lists!$J$10,$A$1:$Z$1,0))&amp;""),""))</f>
        <v/>
      </c>
      <c r="AT348" s="42">
        <f>IF(LEN(AS348)&gt;0,ROW(),"")</f>
        <v/>
      </c>
      <c r="AU348" s="42">
        <f>IFERROR(TRIM(INDEX($A348:$Z348,MATCH(Lists!$J$6,$A$1:$Z$1,0))&amp;""),"")</f>
        <v/>
      </c>
      <c r="AV348" s="42">
        <f>IFERROR(TRIM(INDEX($A348:$Z348,MATCH(Lists!$J$7,$A$1:$Z$1,0))&amp;""),"")</f>
        <v/>
      </c>
      <c r="AW348" s="42">
        <f>IF(AND(AL348=1,UPPER(TRIM(AC348))="Y"),1,0)</f>
        <v/>
      </c>
      <c r="AX348" s="42">
        <f>IF(AL348=1,AF348,"")</f>
        <v/>
      </c>
      <c r="AY348" s="42">
        <f>IF(AX348="","",SUMPRODUCT(($AX$2:$AX$501&lt;&gt;"")*($AX$2:$AX$501&lt;AX348))+SUMPRODUCT(($AX$2:AX348=AX348)*1))</f>
        <v/>
      </c>
    </row>
    <row r="349">
      <c r="AA349" s="41" t="n"/>
      <c r="AB349" s="21" t="n"/>
      <c r="AC349" s="21" t="n"/>
      <c r="AD349" s="21" t="n"/>
      <c r="AE349" s="41" t="n"/>
      <c r="AF349" s="42">
        <f>IFERROR(TRIM(INDEX($A349:$Z349,MATCH(Lists!$J$2,$A$1:$Z$1,0))&amp;""),"")</f>
        <v/>
      </c>
      <c r="AG349" s="42">
        <f>IFERROR(TRIM(INDEX($A349:$Z349,MATCH(Lists!$J$3,$A$1:$Z$1,0))&amp;""),"")</f>
        <v/>
      </c>
      <c r="AH349" s="42">
        <f>IFERROR(TRIM(INDEX($A349:$Z349,MATCH(Lists!$J$4,$A$1:$Z$1,0))&amp;""),"")</f>
        <v/>
      </c>
      <c r="AI349" s="42">
        <f>IF(AND(AF349&lt;&gt;"",UPPER(TRIM(AB349))&lt;&gt;"Y"),1,0)</f>
        <v/>
      </c>
      <c r="AJ349" s="42">
        <f>IF(AI349=1,IFERROR(VALUE(IFERROR(TRIM(INDEX($A349:$Z349,MATCH(Lists!$J$5,$A$1:$Z$1,0))&amp;""),"")),0),0)</f>
        <v/>
      </c>
      <c r="AK349" s="42">
        <f>IFERROR(TRIM(INDEX($A349:$Z349,MATCH(Lists!$J$8,$A$1:$Z$1,0))&amp;""),"")</f>
        <v/>
      </c>
      <c r="AL349" s="42">
        <f>IF(AI349=0,0,IF(AK349="",1,IF(IFERROR(INDEX(Lists!$B$2:$B$9,MATCH(AK349,Lists!$A$2:$A$9,0)),"N")="Y",1,0)))</f>
        <v/>
      </c>
      <c r="AM349" s="42">
        <f>AL349*AJ349</f>
        <v/>
      </c>
      <c r="AN349" s="42">
        <f>IF(AI349=0,0,IF(IFERROR(INDEX(Lists!$C$2:$C$9,MATCH(AK349,Lists!$A$2:$A$9,0)),"N")="Y",1,0))</f>
        <v/>
      </c>
      <c r="AO349" s="42">
        <f>AN349*AJ349</f>
        <v/>
      </c>
      <c r="AP349" s="42">
        <f>IFERROR(VALUE(IFERROR(TRIM(INDEX($A349:$Z349,MATCH(Lists!$J$9,$A$1:$Z$1,0))&amp;""),"")),0)</f>
        <v/>
      </c>
      <c r="AQ349" s="42">
        <f>IFERROR(VALUE(IFERROR(TRIM(INDEX($A349:$Z349,MATCH(Lists!$J$11,$A$1:$Z$1,0))&amp;""),"")),0)</f>
        <v/>
      </c>
      <c r="AR349" s="42">
        <f>IF(IFERROR(INDEX(Lists!$C$2:$C$9,MATCH(AK349,Lists!$A$2:$A$9,0)),"N")="Y",AP349-AQ349,0)</f>
        <v/>
      </c>
      <c r="AS349" s="42">
        <f>UPPER(IFERROR(TRIM(INDEX($A349:$Z349,MATCH(Lists!$J$10,$A$1:$Z$1,0))&amp;""),""))</f>
        <v/>
      </c>
      <c r="AT349" s="42">
        <f>IF(LEN(AS349)&gt;0,ROW(),"")</f>
        <v/>
      </c>
      <c r="AU349" s="42">
        <f>IFERROR(TRIM(INDEX($A349:$Z349,MATCH(Lists!$J$6,$A$1:$Z$1,0))&amp;""),"")</f>
        <v/>
      </c>
      <c r="AV349" s="42">
        <f>IFERROR(TRIM(INDEX($A349:$Z349,MATCH(Lists!$J$7,$A$1:$Z$1,0))&amp;""),"")</f>
        <v/>
      </c>
      <c r="AW349" s="42">
        <f>IF(AND(AL349=1,UPPER(TRIM(AC349))="Y"),1,0)</f>
        <v/>
      </c>
      <c r="AX349" s="42">
        <f>IF(AL349=1,AF349,"")</f>
        <v/>
      </c>
      <c r="AY349" s="42">
        <f>IF(AX349="","",SUMPRODUCT(($AX$2:$AX$501&lt;&gt;"")*($AX$2:$AX$501&lt;AX349))+SUMPRODUCT(($AX$2:AX349=AX349)*1))</f>
        <v/>
      </c>
    </row>
    <row r="350">
      <c r="AA350" s="41" t="n"/>
      <c r="AB350" s="21" t="n"/>
      <c r="AC350" s="21" t="n"/>
      <c r="AD350" s="21" t="n"/>
      <c r="AE350" s="41" t="n"/>
      <c r="AF350" s="42">
        <f>IFERROR(TRIM(INDEX($A350:$Z350,MATCH(Lists!$J$2,$A$1:$Z$1,0))&amp;""),"")</f>
        <v/>
      </c>
      <c r="AG350" s="42">
        <f>IFERROR(TRIM(INDEX($A350:$Z350,MATCH(Lists!$J$3,$A$1:$Z$1,0))&amp;""),"")</f>
        <v/>
      </c>
      <c r="AH350" s="42">
        <f>IFERROR(TRIM(INDEX($A350:$Z350,MATCH(Lists!$J$4,$A$1:$Z$1,0))&amp;""),"")</f>
        <v/>
      </c>
      <c r="AI350" s="42">
        <f>IF(AND(AF350&lt;&gt;"",UPPER(TRIM(AB350))&lt;&gt;"Y"),1,0)</f>
        <v/>
      </c>
      <c r="AJ350" s="42">
        <f>IF(AI350=1,IFERROR(VALUE(IFERROR(TRIM(INDEX($A350:$Z350,MATCH(Lists!$J$5,$A$1:$Z$1,0))&amp;""),"")),0),0)</f>
        <v/>
      </c>
      <c r="AK350" s="42">
        <f>IFERROR(TRIM(INDEX($A350:$Z350,MATCH(Lists!$J$8,$A$1:$Z$1,0))&amp;""),"")</f>
        <v/>
      </c>
      <c r="AL350" s="42">
        <f>IF(AI350=0,0,IF(AK350="",1,IF(IFERROR(INDEX(Lists!$B$2:$B$9,MATCH(AK350,Lists!$A$2:$A$9,0)),"N")="Y",1,0)))</f>
        <v/>
      </c>
      <c r="AM350" s="42">
        <f>AL350*AJ350</f>
        <v/>
      </c>
      <c r="AN350" s="42">
        <f>IF(AI350=0,0,IF(IFERROR(INDEX(Lists!$C$2:$C$9,MATCH(AK350,Lists!$A$2:$A$9,0)),"N")="Y",1,0))</f>
        <v/>
      </c>
      <c r="AO350" s="42">
        <f>AN350*AJ350</f>
        <v/>
      </c>
      <c r="AP350" s="42">
        <f>IFERROR(VALUE(IFERROR(TRIM(INDEX($A350:$Z350,MATCH(Lists!$J$9,$A$1:$Z$1,0))&amp;""),"")),0)</f>
        <v/>
      </c>
      <c r="AQ350" s="42">
        <f>IFERROR(VALUE(IFERROR(TRIM(INDEX($A350:$Z350,MATCH(Lists!$J$11,$A$1:$Z$1,0))&amp;""),"")),0)</f>
        <v/>
      </c>
      <c r="AR350" s="42">
        <f>IF(IFERROR(INDEX(Lists!$C$2:$C$9,MATCH(AK350,Lists!$A$2:$A$9,0)),"N")="Y",AP350-AQ350,0)</f>
        <v/>
      </c>
      <c r="AS350" s="42">
        <f>UPPER(IFERROR(TRIM(INDEX($A350:$Z350,MATCH(Lists!$J$10,$A$1:$Z$1,0))&amp;""),""))</f>
        <v/>
      </c>
      <c r="AT350" s="42">
        <f>IF(LEN(AS350)&gt;0,ROW(),"")</f>
        <v/>
      </c>
      <c r="AU350" s="42">
        <f>IFERROR(TRIM(INDEX($A350:$Z350,MATCH(Lists!$J$6,$A$1:$Z$1,0))&amp;""),"")</f>
        <v/>
      </c>
      <c r="AV350" s="42">
        <f>IFERROR(TRIM(INDEX($A350:$Z350,MATCH(Lists!$J$7,$A$1:$Z$1,0))&amp;""),"")</f>
        <v/>
      </c>
      <c r="AW350" s="42">
        <f>IF(AND(AL350=1,UPPER(TRIM(AC350))="Y"),1,0)</f>
        <v/>
      </c>
      <c r="AX350" s="42">
        <f>IF(AL350=1,AF350,"")</f>
        <v/>
      </c>
      <c r="AY350" s="42">
        <f>IF(AX350="","",SUMPRODUCT(($AX$2:$AX$501&lt;&gt;"")*($AX$2:$AX$501&lt;AX350))+SUMPRODUCT(($AX$2:AX350=AX350)*1))</f>
        <v/>
      </c>
    </row>
    <row r="351">
      <c r="AA351" s="41" t="n"/>
      <c r="AB351" s="21" t="n"/>
      <c r="AC351" s="21" t="n"/>
      <c r="AD351" s="21" t="n"/>
      <c r="AE351" s="41" t="n"/>
      <c r="AF351" s="42">
        <f>IFERROR(TRIM(INDEX($A351:$Z351,MATCH(Lists!$J$2,$A$1:$Z$1,0))&amp;""),"")</f>
        <v/>
      </c>
      <c r="AG351" s="42">
        <f>IFERROR(TRIM(INDEX($A351:$Z351,MATCH(Lists!$J$3,$A$1:$Z$1,0))&amp;""),"")</f>
        <v/>
      </c>
      <c r="AH351" s="42">
        <f>IFERROR(TRIM(INDEX($A351:$Z351,MATCH(Lists!$J$4,$A$1:$Z$1,0))&amp;""),"")</f>
        <v/>
      </c>
      <c r="AI351" s="42">
        <f>IF(AND(AF351&lt;&gt;"",UPPER(TRIM(AB351))&lt;&gt;"Y"),1,0)</f>
        <v/>
      </c>
      <c r="AJ351" s="42">
        <f>IF(AI351=1,IFERROR(VALUE(IFERROR(TRIM(INDEX($A351:$Z351,MATCH(Lists!$J$5,$A$1:$Z$1,0))&amp;""),"")),0),0)</f>
        <v/>
      </c>
      <c r="AK351" s="42">
        <f>IFERROR(TRIM(INDEX($A351:$Z351,MATCH(Lists!$J$8,$A$1:$Z$1,0))&amp;""),"")</f>
        <v/>
      </c>
      <c r="AL351" s="42">
        <f>IF(AI351=0,0,IF(AK351="",1,IF(IFERROR(INDEX(Lists!$B$2:$B$9,MATCH(AK351,Lists!$A$2:$A$9,0)),"N")="Y",1,0)))</f>
        <v/>
      </c>
      <c r="AM351" s="42">
        <f>AL351*AJ351</f>
        <v/>
      </c>
      <c r="AN351" s="42">
        <f>IF(AI351=0,0,IF(IFERROR(INDEX(Lists!$C$2:$C$9,MATCH(AK351,Lists!$A$2:$A$9,0)),"N")="Y",1,0))</f>
        <v/>
      </c>
      <c r="AO351" s="42">
        <f>AN351*AJ351</f>
        <v/>
      </c>
      <c r="AP351" s="42">
        <f>IFERROR(VALUE(IFERROR(TRIM(INDEX($A351:$Z351,MATCH(Lists!$J$9,$A$1:$Z$1,0))&amp;""),"")),0)</f>
        <v/>
      </c>
      <c r="AQ351" s="42">
        <f>IFERROR(VALUE(IFERROR(TRIM(INDEX($A351:$Z351,MATCH(Lists!$J$11,$A$1:$Z$1,0))&amp;""),"")),0)</f>
        <v/>
      </c>
      <c r="AR351" s="42">
        <f>IF(IFERROR(INDEX(Lists!$C$2:$C$9,MATCH(AK351,Lists!$A$2:$A$9,0)),"N")="Y",AP351-AQ351,0)</f>
        <v/>
      </c>
      <c r="AS351" s="42">
        <f>UPPER(IFERROR(TRIM(INDEX($A351:$Z351,MATCH(Lists!$J$10,$A$1:$Z$1,0))&amp;""),""))</f>
        <v/>
      </c>
      <c r="AT351" s="42">
        <f>IF(LEN(AS351)&gt;0,ROW(),"")</f>
        <v/>
      </c>
      <c r="AU351" s="42">
        <f>IFERROR(TRIM(INDEX($A351:$Z351,MATCH(Lists!$J$6,$A$1:$Z$1,0))&amp;""),"")</f>
        <v/>
      </c>
      <c r="AV351" s="42">
        <f>IFERROR(TRIM(INDEX($A351:$Z351,MATCH(Lists!$J$7,$A$1:$Z$1,0))&amp;""),"")</f>
        <v/>
      </c>
      <c r="AW351" s="42">
        <f>IF(AND(AL351=1,UPPER(TRIM(AC351))="Y"),1,0)</f>
        <v/>
      </c>
      <c r="AX351" s="42">
        <f>IF(AL351=1,AF351,"")</f>
        <v/>
      </c>
      <c r="AY351" s="42">
        <f>IF(AX351="","",SUMPRODUCT(($AX$2:$AX$501&lt;&gt;"")*($AX$2:$AX$501&lt;AX351))+SUMPRODUCT(($AX$2:AX351=AX351)*1))</f>
        <v/>
      </c>
    </row>
    <row r="352">
      <c r="AA352" s="41" t="n"/>
      <c r="AB352" s="21" t="n"/>
      <c r="AC352" s="21" t="n"/>
      <c r="AD352" s="21" t="n"/>
      <c r="AE352" s="41" t="n"/>
      <c r="AF352" s="42">
        <f>IFERROR(TRIM(INDEX($A352:$Z352,MATCH(Lists!$J$2,$A$1:$Z$1,0))&amp;""),"")</f>
        <v/>
      </c>
      <c r="AG352" s="42">
        <f>IFERROR(TRIM(INDEX($A352:$Z352,MATCH(Lists!$J$3,$A$1:$Z$1,0))&amp;""),"")</f>
        <v/>
      </c>
      <c r="AH352" s="42">
        <f>IFERROR(TRIM(INDEX($A352:$Z352,MATCH(Lists!$J$4,$A$1:$Z$1,0))&amp;""),"")</f>
        <v/>
      </c>
      <c r="AI352" s="42">
        <f>IF(AND(AF352&lt;&gt;"",UPPER(TRIM(AB352))&lt;&gt;"Y"),1,0)</f>
        <v/>
      </c>
      <c r="AJ352" s="42">
        <f>IF(AI352=1,IFERROR(VALUE(IFERROR(TRIM(INDEX($A352:$Z352,MATCH(Lists!$J$5,$A$1:$Z$1,0))&amp;""),"")),0),0)</f>
        <v/>
      </c>
      <c r="AK352" s="42">
        <f>IFERROR(TRIM(INDEX($A352:$Z352,MATCH(Lists!$J$8,$A$1:$Z$1,0))&amp;""),"")</f>
        <v/>
      </c>
      <c r="AL352" s="42">
        <f>IF(AI352=0,0,IF(AK352="",1,IF(IFERROR(INDEX(Lists!$B$2:$B$9,MATCH(AK352,Lists!$A$2:$A$9,0)),"N")="Y",1,0)))</f>
        <v/>
      </c>
      <c r="AM352" s="42">
        <f>AL352*AJ352</f>
        <v/>
      </c>
      <c r="AN352" s="42">
        <f>IF(AI352=0,0,IF(IFERROR(INDEX(Lists!$C$2:$C$9,MATCH(AK352,Lists!$A$2:$A$9,0)),"N")="Y",1,0))</f>
        <v/>
      </c>
      <c r="AO352" s="42">
        <f>AN352*AJ352</f>
        <v/>
      </c>
      <c r="AP352" s="42">
        <f>IFERROR(VALUE(IFERROR(TRIM(INDEX($A352:$Z352,MATCH(Lists!$J$9,$A$1:$Z$1,0))&amp;""),"")),0)</f>
        <v/>
      </c>
      <c r="AQ352" s="42">
        <f>IFERROR(VALUE(IFERROR(TRIM(INDEX($A352:$Z352,MATCH(Lists!$J$11,$A$1:$Z$1,0))&amp;""),"")),0)</f>
        <v/>
      </c>
      <c r="AR352" s="42">
        <f>IF(IFERROR(INDEX(Lists!$C$2:$C$9,MATCH(AK352,Lists!$A$2:$A$9,0)),"N")="Y",AP352-AQ352,0)</f>
        <v/>
      </c>
      <c r="AS352" s="42">
        <f>UPPER(IFERROR(TRIM(INDEX($A352:$Z352,MATCH(Lists!$J$10,$A$1:$Z$1,0))&amp;""),""))</f>
        <v/>
      </c>
      <c r="AT352" s="42">
        <f>IF(LEN(AS352)&gt;0,ROW(),"")</f>
        <v/>
      </c>
      <c r="AU352" s="42">
        <f>IFERROR(TRIM(INDEX($A352:$Z352,MATCH(Lists!$J$6,$A$1:$Z$1,0))&amp;""),"")</f>
        <v/>
      </c>
      <c r="AV352" s="42">
        <f>IFERROR(TRIM(INDEX($A352:$Z352,MATCH(Lists!$J$7,$A$1:$Z$1,0))&amp;""),"")</f>
        <v/>
      </c>
      <c r="AW352" s="42">
        <f>IF(AND(AL352=1,UPPER(TRIM(AC352))="Y"),1,0)</f>
        <v/>
      </c>
      <c r="AX352" s="42">
        <f>IF(AL352=1,AF352,"")</f>
        <v/>
      </c>
      <c r="AY352" s="42">
        <f>IF(AX352="","",SUMPRODUCT(($AX$2:$AX$501&lt;&gt;"")*($AX$2:$AX$501&lt;AX352))+SUMPRODUCT(($AX$2:AX352=AX352)*1))</f>
        <v/>
      </c>
    </row>
    <row r="353">
      <c r="AA353" s="41" t="n"/>
      <c r="AB353" s="21" t="n"/>
      <c r="AC353" s="21" t="n"/>
      <c r="AD353" s="21" t="n"/>
      <c r="AE353" s="41" t="n"/>
      <c r="AF353" s="42">
        <f>IFERROR(TRIM(INDEX($A353:$Z353,MATCH(Lists!$J$2,$A$1:$Z$1,0))&amp;""),"")</f>
        <v/>
      </c>
      <c r="AG353" s="42">
        <f>IFERROR(TRIM(INDEX($A353:$Z353,MATCH(Lists!$J$3,$A$1:$Z$1,0))&amp;""),"")</f>
        <v/>
      </c>
      <c r="AH353" s="42">
        <f>IFERROR(TRIM(INDEX($A353:$Z353,MATCH(Lists!$J$4,$A$1:$Z$1,0))&amp;""),"")</f>
        <v/>
      </c>
      <c r="AI353" s="42">
        <f>IF(AND(AF353&lt;&gt;"",UPPER(TRIM(AB353))&lt;&gt;"Y"),1,0)</f>
        <v/>
      </c>
      <c r="AJ353" s="42">
        <f>IF(AI353=1,IFERROR(VALUE(IFERROR(TRIM(INDEX($A353:$Z353,MATCH(Lists!$J$5,$A$1:$Z$1,0))&amp;""),"")),0),0)</f>
        <v/>
      </c>
      <c r="AK353" s="42">
        <f>IFERROR(TRIM(INDEX($A353:$Z353,MATCH(Lists!$J$8,$A$1:$Z$1,0))&amp;""),"")</f>
        <v/>
      </c>
      <c r="AL353" s="42">
        <f>IF(AI353=0,0,IF(AK353="",1,IF(IFERROR(INDEX(Lists!$B$2:$B$9,MATCH(AK353,Lists!$A$2:$A$9,0)),"N")="Y",1,0)))</f>
        <v/>
      </c>
      <c r="AM353" s="42">
        <f>AL353*AJ353</f>
        <v/>
      </c>
      <c r="AN353" s="42">
        <f>IF(AI353=0,0,IF(IFERROR(INDEX(Lists!$C$2:$C$9,MATCH(AK353,Lists!$A$2:$A$9,0)),"N")="Y",1,0))</f>
        <v/>
      </c>
      <c r="AO353" s="42">
        <f>AN353*AJ353</f>
        <v/>
      </c>
      <c r="AP353" s="42">
        <f>IFERROR(VALUE(IFERROR(TRIM(INDEX($A353:$Z353,MATCH(Lists!$J$9,$A$1:$Z$1,0))&amp;""),"")),0)</f>
        <v/>
      </c>
      <c r="AQ353" s="42">
        <f>IFERROR(VALUE(IFERROR(TRIM(INDEX($A353:$Z353,MATCH(Lists!$J$11,$A$1:$Z$1,0))&amp;""),"")),0)</f>
        <v/>
      </c>
      <c r="AR353" s="42">
        <f>IF(IFERROR(INDEX(Lists!$C$2:$C$9,MATCH(AK353,Lists!$A$2:$A$9,0)),"N")="Y",AP353-AQ353,0)</f>
        <v/>
      </c>
      <c r="AS353" s="42">
        <f>UPPER(IFERROR(TRIM(INDEX($A353:$Z353,MATCH(Lists!$J$10,$A$1:$Z$1,0))&amp;""),""))</f>
        <v/>
      </c>
      <c r="AT353" s="42">
        <f>IF(LEN(AS353)&gt;0,ROW(),"")</f>
        <v/>
      </c>
      <c r="AU353" s="42">
        <f>IFERROR(TRIM(INDEX($A353:$Z353,MATCH(Lists!$J$6,$A$1:$Z$1,0))&amp;""),"")</f>
        <v/>
      </c>
      <c r="AV353" s="42">
        <f>IFERROR(TRIM(INDEX($A353:$Z353,MATCH(Lists!$J$7,$A$1:$Z$1,0))&amp;""),"")</f>
        <v/>
      </c>
      <c r="AW353" s="42">
        <f>IF(AND(AL353=1,UPPER(TRIM(AC353))="Y"),1,0)</f>
        <v/>
      </c>
      <c r="AX353" s="42">
        <f>IF(AL353=1,AF353,"")</f>
        <v/>
      </c>
      <c r="AY353" s="42">
        <f>IF(AX353="","",SUMPRODUCT(($AX$2:$AX$501&lt;&gt;"")*($AX$2:$AX$501&lt;AX353))+SUMPRODUCT(($AX$2:AX353=AX353)*1))</f>
        <v/>
      </c>
    </row>
    <row r="354">
      <c r="AA354" s="41" t="n"/>
      <c r="AB354" s="21" t="n"/>
      <c r="AC354" s="21" t="n"/>
      <c r="AD354" s="21" t="n"/>
      <c r="AE354" s="41" t="n"/>
      <c r="AF354" s="42">
        <f>IFERROR(TRIM(INDEX($A354:$Z354,MATCH(Lists!$J$2,$A$1:$Z$1,0))&amp;""),"")</f>
        <v/>
      </c>
      <c r="AG354" s="42">
        <f>IFERROR(TRIM(INDEX($A354:$Z354,MATCH(Lists!$J$3,$A$1:$Z$1,0))&amp;""),"")</f>
        <v/>
      </c>
      <c r="AH354" s="42">
        <f>IFERROR(TRIM(INDEX($A354:$Z354,MATCH(Lists!$J$4,$A$1:$Z$1,0))&amp;""),"")</f>
        <v/>
      </c>
      <c r="AI354" s="42">
        <f>IF(AND(AF354&lt;&gt;"",UPPER(TRIM(AB354))&lt;&gt;"Y"),1,0)</f>
        <v/>
      </c>
      <c r="AJ354" s="42">
        <f>IF(AI354=1,IFERROR(VALUE(IFERROR(TRIM(INDEX($A354:$Z354,MATCH(Lists!$J$5,$A$1:$Z$1,0))&amp;""),"")),0),0)</f>
        <v/>
      </c>
      <c r="AK354" s="42">
        <f>IFERROR(TRIM(INDEX($A354:$Z354,MATCH(Lists!$J$8,$A$1:$Z$1,0))&amp;""),"")</f>
        <v/>
      </c>
      <c r="AL354" s="42">
        <f>IF(AI354=0,0,IF(AK354="",1,IF(IFERROR(INDEX(Lists!$B$2:$B$9,MATCH(AK354,Lists!$A$2:$A$9,0)),"N")="Y",1,0)))</f>
        <v/>
      </c>
      <c r="AM354" s="42">
        <f>AL354*AJ354</f>
        <v/>
      </c>
      <c r="AN354" s="42">
        <f>IF(AI354=0,0,IF(IFERROR(INDEX(Lists!$C$2:$C$9,MATCH(AK354,Lists!$A$2:$A$9,0)),"N")="Y",1,0))</f>
        <v/>
      </c>
      <c r="AO354" s="42">
        <f>AN354*AJ354</f>
        <v/>
      </c>
      <c r="AP354" s="42">
        <f>IFERROR(VALUE(IFERROR(TRIM(INDEX($A354:$Z354,MATCH(Lists!$J$9,$A$1:$Z$1,0))&amp;""),"")),0)</f>
        <v/>
      </c>
      <c r="AQ354" s="42">
        <f>IFERROR(VALUE(IFERROR(TRIM(INDEX($A354:$Z354,MATCH(Lists!$J$11,$A$1:$Z$1,0))&amp;""),"")),0)</f>
        <v/>
      </c>
      <c r="AR354" s="42">
        <f>IF(IFERROR(INDEX(Lists!$C$2:$C$9,MATCH(AK354,Lists!$A$2:$A$9,0)),"N")="Y",AP354-AQ354,0)</f>
        <v/>
      </c>
      <c r="AS354" s="42">
        <f>UPPER(IFERROR(TRIM(INDEX($A354:$Z354,MATCH(Lists!$J$10,$A$1:$Z$1,0))&amp;""),""))</f>
        <v/>
      </c>
      <c r="AT354" s="42">
        <f>IF(LEN(AS354)&gt;0,ROW(),"")</f>
        <v/>
      </c>
      <c r="AU354" s="42">
        <f>IFERROR(TRIM(INDEX($A354:$Z354,MATCH(Lists!$J$6,$A$1:$Z$1,0))&amp;""),"")</f>
        <v/>
      </c>
      <c r="AV354" s="42">
        <f>IFERROR(TRIM(INDEX($A354:$Z354,MATCH(Lists!$J$7,$A$1:$Z$1,0))&amp;""),"")</f>
        <v/>
      </c>
      <c r="AW354" s="42">
        <f>IF(AND(AL354=1,UPPER(TRIM(AC354))="Y"),1,0)</f>
        <v/>
      </c>
      <c r="AX354" s="42">
        <f>IF(AL354=1,AF354,"")</f>
        <v/>
      </c>
      <c r="AY354" s="42">
        <f>IF(AX354="","",SUMPRODUCT(($AX$2:$AX$501&lt;&gt;"")*($AX$2:$AX$501&lt;AX354))+SUMPRODUCT(($AX$2:AX354=AX354)*1))</f>
        <v/>
      </c>
    </row>
    <row r="355">
      <c r="AA355" s="41" t="n"/>
      <c r="AB355" s="21" t="n"/>
      <c r="AC355" s="21" t="n"/>
      <c r="AD355" s="21" t="n"/>
      <c r="AE355" s="41" t="n"/>
      <c r="AF355" s="42">
        <f>IFERROR(TRIM(INDEX($A355:$Z355,MATCH(Lists!$J$2,$A$1:$Z$1,0))&amp;""),"")</f>
        <v/>
      </c>
      <c r="AG355" s="42">
        <f>IFERROR(TRIM(INDEX($A355:$Z355,MATCH(Lists!$J$3,$A$1:$Z$1,0))&amp;""),"")</f>
        <v/>
      </c>
      <c r="AH355" s="42">
        <f>IFERROR(TRIM(INDEX($A355:$Z355,MATCH(Lists!$J$4,$A$1:$Z$1,0))&amp;""),"")</f>
        <v/>
      </c>
      <c r="AI355" s="42">
        <f>IF(AND(AF355&lt;&gt;"",UPPER(TRIM(AB355))&lt;&gt;"Y"),1,0)</f>
        <v/>
      </c>
      <c r="AJ355" s="42">
        <f>IF(AI355=1,IFERROR(VALUE(IFERROR(TRIM(INDEX($A355:$Z355,MATCH(Lists!$J$5,$A$1:$Z$1,0))&amp;""),"")),0),0)</f>
        <v/>
      </c>
      <c r="AK355" s="42">
        <f>IFERROR(TRIM(INDEX($A355:$Z355,MATCH(Lists!$J$8,$A$1:$Z$1,0))&amp;""),"")</f>
        <v/>
      </c>
      <c r="AL355" s="42">
        <f>IF(AI355=0,0,IF(AK355="",1,IF(IFERROR(INDEX(Lists!$B$2:$B$9,MATCH(AK355,Lists!$A$2:$A$9,0)),"N")="Y",1,0)))</f>
        <v/>
      </c>
      <c r="AM355" s="42">
        <f>AL355*AJ355</f>
        <v/>
      </c>
      <c r="AN355" s="42">
        <f>IF(AI355=0,0,IF(IFERROR(INDEX(Lists!$C$2:$C$9,MATCH(AK355,Lists!$A$2:$A$9,0)),"N")="Y",1,0))</f>
        <v/>
      </c>
      <c r="AO355" s="42">
        <f>AN355*AJ355</f>
        <v/>
      </c>
      <c r="AP355" s="42">
        <f>IFERROR(VALUE(IFERROR(TRIM(INDEX($A355:$Z355,MATCH(Lists!$J$9,$A$1:$Z$1,0))&amp;""),"")),0)</f>
        <v/>
      </c>
      <c r="AQ355" s="42">
        <f>IFERROR(VALUE(IFERROR(TRIM(INDEX($A355:$Z355,MATCH(Lists!$J$11,$A$1:$Z$1,0))&amp;""),"")),0)</f>
        <v/>
      </c>
      <c r="AR355" s="42">
        <f>IF(IFERROR(INDEX(Lists!$C$2:$C$9,MATCH(AK355,Lists!$A$2:$A$9,0)),"N")="Y",AP355-AQ355,0)</f>
        <v/>
      </c>
      <c r="AS355" s="42">
        <f>UPPER(IFERROR(TRIM(INDEX($A355:$Z355,MATCH(Lists!$J$10,$A$1:$Z$1,0))&amp;""),""))</f>
        <v/>
      </c>
      <c r="AT355" s="42">
        <f>IF(LEN(AS355)&gt;0,ROW(),"")</f>
        <v/>
      </c>
      <c r="AU355" s="42">
        <f>IFERROR(TRIM(INDEX($A355:$Z355,MATCH(Lists!$J$6,$A$1:$Z$1,0))&amp;""),"")</f>
        <v/>
      </c>
      <c r="AV355" s="42">
        <f>IFERROR(TRIM(INDEX($A355:$Z355,MATCH(Lists!$J$7,$A$1:$Z$1,0))&amp;""),"")</f>
        <v/>
      </c>
      <c r="AW355" s="42">
        <f>IF(AND(AL355=1,UPPER(TRIM(AC355))="Y"),1,0)</f>
        <v/>
      </c>
      <c r="AX355" s="42">
        <f>IF(AL355=1,AF355,"")</f>
        <v/>
      </c>
      <c r="AY355" s="42">
        <f>IF(AX355="","",SUMPRODUCT(($AX$2:$AX$501&lt;&gt;"")*($AX$2:$AX$501&lt;AX355))+SUMPRODUCT(($AX$2:AX355=AX355)*1))</f>
        <v/>
      </c>
    </row>
    <row r="356">
      <c r="AA356" s="41" t="n"/>
      <c r="AB356" s="21" t="n"/>
      <c r="AC356" s="21" t="n"/>
      <c r="AD356" s="21" t="n"/>
      <c r="AE356" s="41" t="n"/>
      <c r="AF356" s="42">
        <f>IFERROR(TRIM(INDEX($A356:$Z356,MATCH(Lists!$J$2,$A$1:$Z$1,0))&amp;""),"")</f>
        <v/>
      </c>
      <c r="AG356" s="42">
        <f>IFERROR(TRIM(INDEX($A356:$Z356,MATCH(Lists!$J$3,$A$1:$Z$1,0))&amp;""),"")</f>
        <v/>
      </c>
      <c r="AH356" s="42">
        <f>IFERROR(TRIM(INDEX($A356:$Z356,MATCH(Lists!$J$4,$A$1:$Z$1,0))&amp;""),"")</f>
        <v/>
      </c>
      <c r="AI356" s="42">
        <f>IF(AND(AF356&lt;&gt;"",UPPER(TRIM(AB356))&lt;&gt;"Y"),1,0)</f>
        <v/>
      </c>
      <c r="AJ356" s="42">
        <f>IF(AI356=1,IFERROR(VALUE(IFERROR(TRIM(INDEX($A356:$Z356,MATCH(Lists!$J$5,$A$1:$Z$1,0))&amp;""),"")),0),0)</f>
        <v/>
      </c>
      <c r="AK356" s="42">
        <f>IFERROR(TRIM(INDEX($A356:$Z356,MATCH(Lists!$J$8,$A$1:$Z$1,0))&amp;""),"")</f>
        <v/>
      </c>
      <c r="AL356" s="42">
        <f>IF(AI356=0,0,IF(AK356="",1,IF(IFERROR(INDEX(Lists!$B$2:$B$9,MATCH(AK356,Lists!$A$2:$A$9,0)),"N")="Y",1,0)))</f>
        <v/>
      </c>
      <c r="AM356" s="42">
        <f>AL356*AJ356</f>
        <v/>
      </c>
      <c r="AN356" s="42">
        <f>IF(AI356=0,0,IF(IFERROR(INDEX(Lists!$C$2:$C$9,MATCH(AK356,Lists!$A$2:$A$9,0)),"N")="Y",1,0))</f>
        <v/>
      </c>
      <c r="AO356" s="42">
        <f>AN356*AJ356</f>
        <v/>
      </c>
      <c r="AP356" s="42">
        <f>IFERROR(VALUE(IFERROR(TRIM(INDEX($A356:$Z356,MATCH(Lists!$J$9,$A$1:$Z$1,0))&amp;""),"")),0)</f>
        <v/>
      </c>
      <c r="AQ356" s="42">
        <f>IFERROR(VALUE(IFERROR(TRIM(INDEX($A356:$Z356,MATCH(Lists!$J$11,$A$1:$Z$1,0))&amp;""),"")),0)</f>
        <v/>
      </c>
      <c r="AR356" s="42">
        <f>IF(IFERROR(INDEX(Lists!$C$2:$C$9,MATCH(AK356,Lists!$A$2:$A$9,0)),"N")="Y",AP356-AQ356,0)</f>
        <v/>
      </c>
      <c r="AS356" s="42">
        <f>UPPER(IFERROR(TRIM(INDEX($A356:$Z356,MATCH(Lists!$J$10,$A$1:$Z$1,0))&amp;""),""))</f>
        <v/>
      </c>
      <c r="AT356" s="42">
        <f>IF(LEN(AS356)&gt;0,ROW(),"")</f>
        <v/>
      </c>
      <c r="AU356" s="42">
        <f>IFERROR(TRIM(INDEX($A356:$Z356,MATCH(Lists!$J$6,$A$1:$Z$1,0))&amp;""),"")</f>
        <v/>
      </c>
      <c r="AV356" s="42">
        <f>IFERROR(TRIM(INDEX($A356:$Z356,MATCH(Lists!$J$7,$A$1:$Z$1,0))&amp;""),"")</f>
        <v/>
      </c>
      <c r="AW356" s="42">
        <f>IF(AND(AL356=1,UPPER(TRIM(AC356))="Y"),1,0)</f>
        <v/>
      </c>
      <c r="AX356" s="42">
        <f>IF(AL356=1,AF356,"")</f>
        <v/>
      </c>
      <c r="AY356" s="42">
        <f>IF(AX356="","",SUMPRODUCT(($AX$2:$AX$501&lt;&gt;"")*($AX$2:$AX$501&lt;AX356))+SUMPRODUCT(($AX$2:AX356=AX356)*1))</f>
        <v/>
      </c>
    </row>
    <row r="357">
      <c r="AA357" s="41" t="n"/>
      <c r="AB357" s="21" t="n"/>
      <c r="AC357" s="21" t="n"/>
      <c r="AD357" s="21" t="n"/>
      <c r="AE357" s="41" t="n"/>
      <c r="AF357" s="42">
        <f>IFERROR(TRIM(INDEX($A357:$Z357,MATCH(Lists!$J$2,$A$1:$Z$1,0))&amp;""),"")</f>
        <v/>
      </c>
      <c r="AG357" s="42">
        <f>IFERROR(TRIM(INDEX($A357:$Z357,MATCH(Lists!$J$3,$A$1:$Z$1,0))&amp;""),"")</f>
        <v/>
      </c>
      <c r="AH357" s="42">
        <f>IFERROR(TRIM(INDEX($A357:$Z357,MATCH(Lists!$J$4,$A$1:$Z$1,0))&amp;""),"")</f>
        <v/>
      </c>
      <c r="AI357" s="42">
        <f>IF(AND(AF357&lt;&gt;"",UPPER(TRIM(AB357))&lt;&gt;"Y"),1,0)</f>
        <v/>
      </c>
      <c r="AJ357" s="42">
        <f>IF(AI357=1,IFERROR(VALUE(IFERROR(TRIM(INDEX($A357:$Z357,MATCH(Lists!$J$5,$A$1:$Z$1,0))&amp;""),"")),0),0)</f>
        <v/>
      </c>
      <c r="AK357" s="42">
        <f>IFERROR(TRIM(INDEX($A357:$Z357,MATCH(Lists!$J$8,$A$1:$Z$1,0))&amp;""),"")</f>
        <v/>
      </c>
      <c r="AL357" s="42">
        <f>IF(AI357=0,0,IF(AK357="",1,IF(IFERROR(INDEX(Lists!$B$2:$B$9,MATCH(AK357,Lists!$A$2:$A$9,0)),"N")="Y",1,0)))</f>
        <v/>
      </c>
      <c r="AM357" s="42">
        <f>AL357*AJ357</f>
        <v/>
      </c>
      <c r="AN357" s="42">
        <f>IF(AI357=0,0,IF(IFERROR(INDEX(Lists!$C$2:$C$9,MATCH(AK357,Lists!$A$2:$A$9,0)),"N")="Y",1,0))</f>
        <v/>
      </c>
      <c r="AO357" s="42">
        <f>AN357*AJ357</f>
        <v/>
      </c>
      <c r="AP357" s="42">
        <f>IFERROR(VALUE(IFERROR(TRIM(INDEX($A357:$Z357,MATCH(Lists!$J$9,$A$1:$Z$1,0))&amp;""),"")),0)</f>
        <v/>
      </c>
      <c r="AQ357" s="42">
        <f>IFERROR(VALUE(IFERROR(TRIM(INDEX($A357:$Z357,MATCH(Lists!$J$11,$A$1:$Z$1,0))&amp;""),"")),0)</f>
        <v/>
      </c>
      <c r="AR357" s="42">
        <f>IF(IFERROR(INDEX(Lists!$C$2:$C$9,MATCH(AK357,Lists!$A$2:$A$9,0)),"N")="Y",AP357-AQ357,0)</f>
        <v/>
      </c>
      <c r="AS357" s="42">
        <f>UPPER(IFERROR(TRIM(INDEX($A357:$Z357,MATCH(Lists!$J$10,$A$1:$Z$1,0))&amp;""),""))</f>
        <v/>
      </c>
      <c r="AT357" s="42">
        <f>IF(LEN(AS357)&gt;0,ROW(),"")</f>
        <v/>
      </c>
      <c r="AU357" s="42">
        <f>IFERROR(TRIM(INDEX($A357:$Z357,MATCH(Lists!$J$6,$A$1:$Z$1,0))&amp;""),"")</f>
        <v/>
      </c>
      <c r="AV357" s="42">
        <f>IFERROR(TRIM(INDEX($A357:$Z357,MATCH(Lists!$J$7,$A$1:$Z$1,0))&amp;""),"")</f>
        <v/>
      </c>
      <c r="AW357" s="42">
        <f>IF(AND(AL357=1,UPPER(TRIM(AC357))="Y"),1,0)</f>
        <v/>
      </c>
      <c r="AX357" s="42">
        <f>IF(AL357=1,AF357,"")</f>
        <v/>
      </c>
      <c r="AY357" s="42">
        <f>IF(AX357="","",SUMPRODUCT(($AX$2:$AX$501&lt;&gt;"")*($AX$2:$AX$501&lt;AX357))+SUMPRODUCT(($AX$2:AX357=AX357)*1))</f>
        <v/>
      </c>
    </row>
    <row r="358">
      <c r="AA358" s="41" t="n"/>
      <c r="AB358" s="21" t="n"/>
      <c r="AC358" s="21" t="n"/>
      <c r="AD358" s="21" t="n"/>
      <c r="AE358" s="41" t="n"/>
      <c r="AF358" s="42">
        <f>IFERROR(TRIM(INDEX($A358:$Z358,MATCH(Lists!$J$2,$A$1:$Z$1,0))&amp;""),"")</f>
        <v/>
      </c>
      <c r="AG358" s="42">
        <f>IFERROR(TRIM(INDEX($A358:$Z358,MATCH(Lists!$J$3,$A$1:$Z$1,0))&amp;""),"")</f>
        <v/>
      </c>
      <c r="AH358" s="42">
        <f>IFERROR(TRIM(INDEX($A358:$Z358,MATCH(Lists!$J$4,$A$1:$Z$1,0))&amp;""),"")</f>
        <v/>
      </c>
      <c r="AI358" s="42">
        <f>IF(AND(AF358&lt;&gt;"",UPPER(TRIM(AB358))&lt;&gt;"Y"),1,0)</f>
        <v/>
      </c>
      <c r="AJ358" s="42">
        <f>IF(AI358=1,IFERROR(VALUE(IFERROR(TRIM(INDEX($A358:$Z358,MATCH(Lists!$J$5,$A$1:$Z$1,0))&amp;""),"")),0),0)</f>
        <v/>
      </c>
      <c r="AK358" s="42">
        <f>IFERROR(TRIM(INDEX($A358:$Z358,MATCH(Lists!$J$8,$A$1:$Z$1,0))&amp;""),"")</f>
        <v/>
      </c>
      <c r="AL358" s="42">
        <f>IF(AI358=0,0,IF(AK358="",1,IF(IFERROR(INDEX(Lists!$B$2:$B$9,MATCH(AK358,Lists!$A$2:$A$9,0)),"N")="Y",1,0)))</f>
        <v/>
      </c>
      <c r="AM358" s="42">
        <f>AL358*AJ358</f>
        <v/>
      </c>
      <c r="AN358" s="42">
        <f>IF(AI358=0,0,IF(IFERROR(INDEX(Lists!$C$2:$C$9,MATCH(AK358,Lists!$A$2:$A$9,0)),"N")="Y",1,0))</f>
        <v/>
      </c>
      <c r="AO358" s="42">
        <f>AN358*AJ358</f>
        <v/>
      </c>
      <c r="AP358" s="42">
        <f>IFERROR(VALUE(IFERROR(TRIM(INDEX($A358:$Z358,MATCH(Lists!$J$9,$A$1:$Z$1,0))&amp;""),"")),0)</f>
        <v/>
      </c>
      <c r="AQ358" s="42">
        <f>IFERROR(VALUE(IFERROR(TRIM(INDEX($A358:$Z358,MATCH(Lists!$J$11,$A$1:$Z$1,0))&amp;""),"")),0)</f>
        <v/>
      </c>
      <c r="AR358" s="42">
        <f>IF(IFERROR(INDEX(Lists!$C$2:$C$9,MATCH(AK358,Lists!$A$2:$A$9,0)),"N")="Y",AP358-AQ358,0)</f>
        <v/>
      </c>
      <c r="AS358" s="42">
        <f>UPPER(IFERROR(TRIM(INDEX($A358:$Z358,MATCH(Lists!$J$10,$A$1:$Z$1,0))&amp;""),""))</f>
        <v/>
      </c>
      <c r="AT358" s="42">
        <f>IF(LEN(AS358)&gt;0,ROW(),"")</f>
        <v/>
      </c>
      <c r="AU358" s="42">
        <f>IFERROR(TRIM(INDEX($A358:$Z358,MATCH(Lists!$J$6,$A$1:$Z$1,0))&amp;""),"")</f>
        <v/>
      </c>
      <c r="AV358" s="42">
        <f>IFERROR(TRIM(INDEX($A358:$Z358,MATCH(Lists!$J$7,$A$1:$Z$1,0))&amp;""),"")</f>
        <v/>
      </c>
      <c r="AW358" s="42">
        <f>IF(AND(AL358=1,UPPER(TRIM(AC358))="Y"),1,0)</f>
        <v/>
      </c>
      <c r="AX358" s="42">
        <f>IF(AL358=1,AF358,"")</f>
        <v/>
      </c>
      <c r="AY358" s="42">
        <f>IF(AX358="","",SUMPRODUCT(($AX$2:$AX$501&lt;&gt;"")*($AX$2:$AX$501&lt;AX358))+SUMPRODUCT(($AX$2:AX358=AX358)*1))</f>
        <v/>
      </c>
    </row>
    <row r="359">
      <c r="AA359" s="41" t="n"/>
      <c r="AB359" s="21" t="n"/>
      <c r="AC359" s="21" t="n"/>
      <c r="AD359" s="21" t="n"/>
      <c r="AE359" s="41" t="n"/>
      <c r="AF359" s="42">
        <f>IFERROR(TRIM(INDEX($A359:$Z359,MATCH(Lists!$J$2,$A$1:$Z$1,0))&amp;""),"")</f>
        <v/>
      </c>
      <c r="AG359" s="42">
        <f>IFERROR(TRIM(INDEX($A359:$Z359,MATCH(Lists!$J$3,$A$1:$Z$1,0))&amp;""),"")</f>
        <v/>
      </c>
      <c r="AH359" s="42">
        <f>IFERROR(TRIM(INDEX($A359:$Z359,MATCH(Lists!$J$4,$A$1:$Z$1,0))&amp;""),"")</f>
        <v/>
      </c>
      <c r="AI359" s="42">
        <f>IF(AND(AF359&lt;&gt;"",UPPER(TRIM(AB359))&lt;&gt;"Y"),1,0)</f>
        <v/>
      </c>
      <c r="AJ359" s="42">
        <f>IF(AI359=1,IFERROR(VALUE(IFERROR(TRIM(INDEX($A359:$Z359,MATCH(Lists!$J$5,$A$1:$Z$1,0))&amp;""),"")),0),0)</f>
        <v/>
      </c>
      <c r="AK359" s="42">
        <f>IFERROR(TRIM(INDEX($A359:$Z359,MATCH(Lists!$J$8,$A$1:$Z$1,0))&amp;""),"")</f>
        <v/>
      </c>
      <c r="AL359" s="42">
        <f>IF(AI359=0,0,IF(AK359="",1,IF(IFERROR(INDEX(Lists!$B$2:$B$9,MATCH(AK359,Lists!$A$2:$A$9,0)),"N")="Y",1,0)))</f>
        <v/>
      </c>
      <c r="AM359" s="42">
        <f>AL359*AJ359</f>
        <v/>
      </c>
      <c r="AN359" s="42">
        <f>IF(AI359=0,0,IF(IFERROR(INDEX(Lists!$C$2:$C$9,MATCH(AK359,Lists!$A$2:$A$9,0)),"N")="Y",1,0))</f>
        <v/>
      </c>
      <c r="AO359" s="42">
        <f>AN359*AJ359</f>
        <v/>
      </c>
      <c r="AP359" s="42">
        <f>IFERROR(VALUE(IFERROR(TRIM(INDEX($A359:$Z359,MATCH(Lists!$J$9,$A$1:$Z$1,0))&amp;""),"")),0)</f>
        <v/>
      </c>
      <c r="AQ359" s="42">
        <f>IFERROR(VALUE(IFERROR(TRIM(INDEX($A359:$Z359,MATCH(Lists!$J$11,$A$1:$Z$1,0))&amp;""),"")),0)</f>
        <v/>
      </c>
      <c r="AR359" s="42">
        <f>IF(IFERROR(INDEX(Lists!$C$2:$C$9,MATCH(AK359,Lists!$A$2:$A$9,0)),"N")="Y",AP359-AQ359,0)</f>
        <v/>
      </c>
      <c r="AS359" s="42">
        <f>UPPER(IFERROR(TRIM(INDEX($A359:$Z359,MATCH(Lists!$J$10,$A$1:$Z$1,0))&amp;""),""))</f>
        <v/>
      </c>
      <c r="AT359" s="42">
        <f>IF(LEN(AS359)&gt;0,ROW(),"")</f>
        <v/>
      </c>
      <c r="AU359" s="42">
        <f>IFERROR(TRIM(INDEX($A359:$Z359,MATCH(Lists!$J$6,$A$1:$Z$1,0))&amp;""),"")</f>
        <v/>
      </c>
      <c r="AV359" s="42">
        <f>IFERROR(TRIM(INDEX($A359:$Z359,MATCH(Lists!$J$7,$A$1:$Z$1,0))&amp;""),"")</f>
        <v/>
      </c>
      <c r="AW359" s="42">
        <f>IF(AND(AL359=1,UPPER(TRIM(AC359))="Y"),1,0)</f>
        <v/>
      </c>
      <c r="AX359" s="42">
        <f>IF(AL359=1,AF359,"")</f>
        <v/>
      </c>
      <c r="AY359" s="42">
        <f>IF(AX359="","",SUMPRODUCT(($AX$2:$AX$501&lt;&gt;"")*($AX$2:$AX$501&lt;AX359))+SUMPRODUCT(($AX$2:AX359=AX359)*1))</f>
        <v/>
      </c>
    </row>
    <row r="360">
      <c r="AA360" s="41" t="n"/>
      <c r="AB360" s="21" t="n"/>
      <c r="AC360" s="21" t="n"/>
      <c r="AD360" s="21" t="n"/>
      <c r="AE360" s="41" t="n"/>
      <c r="AF360" s="42">
        <f>IFERROR(TRIM(INDEX($A360:$Z360,MATCH(Lists!$J$2,$A$1:$Z$1,0))&amp;""),"")</f>
        <v/>
      </c>
      <c r="AG360" s="42">
        <f>IFERROR(TRIM(INDEX($A360:$Z360,MATCH(Lists!$J$3,$A$1:$Z$1,0))&amp;""),"")</f>
        <v/>
      </c>
      <c r="AH360" s="42">
        <f>IFERROR(TRIM(INDEX($A360:$Z360,MATCH(Lists!$J$4,$A$1:$Z$1,0))&amp;""),"")</f>
        <v/>
      </c>
      <c r="AI360" s="42">
        <f>IF(AND(AF360&lt;&gt;"",UPPER(TRIM(AB360))&lt;&gt;"Y"),1,0)</f>
        <v/>
      </c>
      <c r="AJ360" s="42">
        <f>IF(AI360=1,IFERROR(VALUE(IFERROR(TRIM(INDEX($A360:$Z360,MATCH(Lists!$J$5,$A$1:$Z$1,0))&amp;""),"")),0),0)</f>
        <v/>
      </c>
      <c r="AK360" s="42">
        <f>IFERROR(TRIM(INDEX($A360:$Z360,MATCH(Lists!$J$8,$A$1:$Z$1,0))&amp;""),"")</f>
        <v/>
      </c>
      <c r="AL360" s="42">
        <f>IF(AI360=0,0,IF(AK360="",1,IF(IFERROR(INDEX(Lists!$B$2:$B$9,MATCH(AK360,Lists!$A$2:$A$9,0)),"N")="Y",1,0)))</f>
        <v/>
      </c>
      <c r="AM360" s="42">
        <f>AL360*AJ360</f>
        <v/>
      </c>
      <c r="AN360" s="42">
        <f>IF(AI360=0,0,IF(IFERROR(INDEX(Lists!$C$2:$C$9,MATCH(AK360,Lists!$A$2:$A$9,0)),"N")="Y",1,0))</f>
        <v/>
      </c>
      <c r="AO360" s="42">
        <f>AN360*AJ360</f>
        <v/>
      </c>
      <c r="AP360" s="42">
        <f>IFERROR(VALUE(IFERROR(TRIM(INDEX($A360:$Z360,MATCH(Lists!$J$9,$A$1:$Z$1,0))&amp;""),"")),0)</f>
        <v/>
      </c>
      <c r="AQ360" s="42">
        <f>IFERROR(VALUE(IFERROR(TRIM(INDEX($A360:$Z360,MATCH(Lists!$J$11,$A$1:$Z$1,0))&amp;""),"")),0)</f>
        <v/>
      </c>
      <c r="AR360" s="42">
        <f>IF(IFERROR(INDEX(Lists!$C$2:$C$9,MATCH(AK360,Lists!$A$2:$A$9,0)),"N")="Y",AP360-AQ360,0)</f>
        <v/>
      </c>
      <c r="AS360" s="42">
        <f>UPPER(IFERROR(TRIM(INDEX($A360:$Z360,MATCH(Lists!$J$10,$A$1:$Z$1,0))&amp;""),""))</f>
        <v/>
      </c>
      <c r="AT360" s="42">
        <f>IF(LEN(AS360)&gt;0,ROW(),"")</f>
        <v/>
      </c>
      <c r="AU360" s="42">
        <f>IFERROR(TRIM(INDEX($A360:$Z360,MATCH(Lists!$J$6,$A$1:$Z$1,0))&amp;""),"")</f>
        <v/>
      </c>
      <c r="AV360" s="42">
        <f>IFERROR(TRIM(INDEX($A360:$Z360,MATCH(Lists!$J$7,$A$1:$Z$1,0))&amp;""),"")</f>
        <v/>
      </c>
      <c r="AW360" s="42">
        <f>IF(AND(AL360=1,UPPER(TRIM(AC360))="Y"),1,0)</f>
        <v/>
      </c>
      <c r="AX360" s="42">
        <f>IF(AL360=1,AF360,"")</f>
        <v/>
      </c>
      <c r="AY360" s="42">
        <f>IF(AX360="","",SUMPRODUCT(($AX$2:$AX$501&lt;&gt;"")*($AX$2:$AX$501&lt;AX360))+SUMPRODUCT(($AX$2:AX360=AX360)*1))</f>
        <v/>
      </c>
    </row>
    <row r="361">
      <c r="AA361" s="41" t="n"/>
      <c r="AB361" s="21" t="n"/>
      <c r="AC361" s="21" t="n"/>
      <c r="AD361" s="21" t="n"/>
      <c r="AE361" s="41" t="n"/>
      <c r="AF361" s="42">
        <f>IFERROR(TRIM(INDEX($A361:$Z361,MATCH(Lists!$J$2,$A$1:$Z$1,0))&amp;""),"")</f>
        <v/>
      </c>
      <c r="AG361" s="42">
        <f>IFERROR(TRIM(INDEX($A361:$Z361,MATCH(Lists!$J$3,$A$1:$Z$1,0))&amp;""),"")</f>
        <v/>
      </c>
      <c r="AH361" s="42">
        <f>IFERROR(TRIM(INDEX($A361:$Z361,MATCH(Lists!$J$4,$A$1:$Z$1,0))&amp;""),"")</f>
        <v/>
      </c>
      <c r="AI361" s="42">
        <f>IF(AND(AF361&lt;&gt;"",UPPER(TRIM(AB361))&lt;&gt;"Y"),1,0)</f>
        <v/>
      </c>
      <c r="AJ361" s="42">
        <f>IF(AI361=1,IFERROR(VALUE(IFERROR(TRIM(INDEX($A361:$Z361,MATCH(Lists!$J$5,$A$1:$Z$1,0))&amp;""),"")),0),0)</f>
        <v/>
      </c>
      <c r="AK361" s="42">
        <f>IFERROR(TRIM(INDEX($A361:$Z361,MATCH(Lists!$J$8,$A$1:$Z$1,0))&amp;""),"")</f>
        <v/>
      </c>
      <c r="AL361" s="42">
        <f>IF(AI361=0,0,IF(AK361="",1,IF(IFERROR(INDEX(Lists!$B$2:$B$9,MATCH(AK361,Lists!$A$2:$A$9,0)),"N")="Y",1,0)))</f>
        <v/>
      </c>
      <c r="AM361" s="42">
        <f>AL361*AJ361</f>
        <v/>
      </c>
      <c r="AN361" s="42">
        <f>IF(AI361=0,0,IF(IFERROR(INDEX(Lists!$C$2:$C$9,MATCH(AK361,Lists!$A$2:$A$9,0)),"N")="Y",1,0))</f>
        <v/>
      </c>
      <c r="AO361" s="42">
        <f>AN361*AJ361</f>
        <v/>
      </c>
      <c r="AP361" s="42">
        <f>IFERROR(VALUE(IFERROR(TRIM(INDEX($A361:$Z361,MATCH(Lists!$J$9,$A$1:$Z$1,0))&amp;""),"")),0)</f>
        <v/>
      </c>
      <c r="AQ361" s="42">
        <f>IFERROR(VALUE(IFERROR(TRIM(INDEX($A361:$Z361,MATCH(Lists!$J$11,$A$1:$Z$1,0))&amp;""),"")),0)</f>
        <v/>
      </c>
      <c r="AR361" s="42">
        <f>IF(IFERROR(INDEX(Lists!$C$2:$C$9,MATCH(AK361,Lists!$A$2:$A$9,0)),"N")="Y",AP361-AQ361,0)</f>
        <v/>
      </c>
      <c r="AS361" s="42">
        <f>UPPER(IFERROR(TRIM(INDEX($A361:$Z361,MATCH(Lists!$J$10,$A$1:$Z$1,0))&amp;""),""))</f>
        <v/>
      </c>
      <c r="AT361" s="42">
        <f>IF(LEN(AS361)&gt;0,ROW(),"")</f>
        <v/>
      </c>
      <c r="AU361" s="42">
        <f>IFERROR(TRIM(INDEX($A361:$Z361,MATCH(Lists!$J$6,$A$1:$Z$1,0))&amp;""),"")</f>
        <v/>
      </c>
      <c r="AV361" s="42">
        <f>IFERROR(TRIM(INDEX($A361:$Z361,MATCH(Lists!$J$7,$A$1:$Z$1,0))&amp;""),"")</f>
        <v/>
      </c>
      <c r="AW361" s="42">
        <f>IF(AND(AL361=1,UPPER(TRIM(AC361))="Y"),1,0)</f>
        <v/>
      </c>
      <c r="AX361" s="42">
        <f>IF(AL361=1,AF361,"")</f>
        <v/>
      </c>
      <c r="AY361" s="42">
        <f>IF(AX361="","",SUMPRODUCT(($AX$2:$AX$501&lt;&gt;"")*($AX$2:$AX$501&lt;AX361))+SUMPRODUCT(($AX$2:AX361=AX361)*1))</f>
        <v/>
      </c>
    </row>
    <row r="362">
      <c r="AA362" s="41" t="n"/>
      <c r="AB362" s="21" t="n"/>
      <c r="AC362" s="21" t="n"/>
      <c r="AD362" s="21" t="n"/>
      <c r="AE362" s="41" t="n"/>
      <c r="AF362" s="42">
        <f>IFERROR(TRIM(INDEX($A362:$Z362,MATCH(Lists!$J$2,$A$1:$Z$1,0))&amp;""),"")</f>
        <v/>
      </c>
      <c r="AG362" s="42">
        <f>IFERROR(TRIM(INDEX($A362:$Z362,MATCH(Lists!$J$3,$A$1:$Z$1,0))&amp;""),"")</f>
        <v/>
      </c>
      <c r="AH362" s="42">
        <f>IFERROR(TRIM(INDEX($A362:$Z362,MATCH(Lists!$J$4,$A$1:$Z$1,0))&amp;""),"")</f>
        <v/>
      </c>
      <c r="AI362" s="42">
        <f>IF(AND(AF362&lt;&gt;"",UPPER(TRIM(AB362))&lt;&gt;"Y"),1,0)</f>
        <v/>
      </c>
      <c r="AJ362" s="42">
        <f>IF(AI362=1,IFERROR(VALUE(IFERROR(TRIM(INDEX($A362:$Z362,MATCH(Lists!$J$5,$A$1:$Z$1,0))&amp;""),"")),0),0)</f>
        <v/>
      </c>
      <c r="AK362" s="42">
        <f>IFERROR(TRIM(INDEX($A362:$Z362,MATCH(Lists!$J$8,$A$1:$Z$1,0))&amp;""),"")</f>
        <v/>
      </c>
      <c r="AL362" s="42">
        <f>IF(AI362=0,0,IF(AK362="",1,IF(IFERROR(INDEX(Lists!$B$2:$B$9,MATCH(AK362,Lists!$A$2:$A$9,0)),"N")="Y",1,0)))</f>
        <v/>
      </c>
      <c r="AM362" s="42">
        <f>AL362*AJ362</f>
        <v/>
      </c>
      <c r="AN362" s="42">
        <f>IF(AI362=0,0,IF(IFERROR(INDEX(Lists!$C$2:$C$9,MATCH(AK362,Lists!$A$2:$A$9,0)),"N")="Y",1,0))</f>
        <v/>
      </c>
      <c r="AO362" s="42">
        <f>AN362*AJ362</f>
        <v/>
      </c>
      <c r="AP362" s="42">
        <f>IFERROR(VALUE(IFERROR(TRIM(INDEX($A362:$Z362,MATCH(Lists!$J$9,$A$1:$Z$1,0))&amp;""),"")),0)</f>
        <v/>
      </c>
      <c r="AQ362" s="42">
        <f>IFERROR(VALUE(IFERROR(TRIM(INDEX($A362:$Z362,MATCH(Lists!$J$11,$A$1:$Z$1,0))&amp;""),"")),0)</f>
        <v/>
      </c>
      <c r="AR362" s="42">
        <f>IF(IFERROR(INDEX(Lists!$C$2:$C$9,MATCH(AK362,Lists!$A$2:$A$9,0)),"N")="Y",AP362-AQ362,0)</f>
        <v/>
      </c>
      <c r="AS362" s="42">
        <f>UPPER(IFERROR(TRIM(INDEX($A362:$Z362,MATCH(Lists!$J$10,$A$1:$Z$1,0))&amp;""),""))</f>
        <v/>
      </c>
      <c r="AT362" s="42">
        <f>IF(LEN(AS362)&gt;0,ROW(),"")</f>
        <v/>
      </c>
      <c r="AU362" s="42">
        <f>IFERROR(TRIM(INDEX($A362:$Z362,MATCH(Lists!$J$6,$A$1:$Z$1,0))&amp;""),"")</f>
        <v/>
      </c>
      <c r="AV362" s="42">
        <f>IFERROR(TRIM(INDEX($A362:$Z362,MATCH(Lists!$J$7,$A$1:$Z$1,0))&amp;""),"")</f>
        <v/>
      </c>
      <c r="AW362" s="42">
        <f>IF(AND(AL362=1,UPPER(TRIM(AC362))="Y"),1,0)</f>
        <v/>
      </c>
      <c r="AX362" s="42">
        <f>IF(AL362=1,AF362,"")</f>
        <v/>
      </c>
      <c r="AY362" s="42">
        <f>IF(AX362="","",SUMPRODUCT(($AX$2:$AX$501&lt;&gt;"")*($AX$2:$AX$501&lt;AX362))+SUMPRODUCT(($AX$2:AX362=AX362)*1))</f>
        <v/>
      </c>
    </row>
    <row r="363">
      <c r="AA363" s="41" t="n"/>
      <c r="AB363" s="21" t="n"/>
      <c r="AC363" s="21" t="n"/>
      <c r="AD363" s="21" t="n"/>
      <c r="AE363" s="41" t="n"/>
      <c r="AF363" s="42">
        <f>IFERROR(TRIM(INDEX($A363:$Z363,MATCH(Lists!$J$2,$A$1:$Z$1,0))&amp;""),"")</f>
        <v/>
      </c>
      <c r="AG363" s="42">
        <f>IFERROR(TRIM(INDEX($A363:$Z363,MATCH(Lists!$J$3,$A$1:$Z$1,0))&amp;""),"")</f>
        <v/>
      </c>
      <c r="AH363" s="42">
        <f>IFERROR(TRIM(INDEX($A363:$Z363,MATCH(Lists!$J$4,$A$1:$Z$1,0))&amp;""),"")</f>
        <v/>
      </c>
      <c r="AI363" s="42">
        <f>IF(AND(AF363&lt;&gt;"",UPPER(TRIM(AB363))&lt;&gt;"Y"),1,0)</f>
        <v/>
      </c>
      <c r="AJ363" s="42">
        <f>IF(AI363=1,IFERROR(VALUE(IFERROR(TRIM(INDEX($A363:$Z363,MATCH(Lists!$J$5,$A$1:$Z$1,0))&amp;""),"")),0),0)</f>
        <v/>
      </c>
      <c r="AK363" s="42">
        <f>IFERROR(TRIM(INDEX($A363:$Z363,MATCH(Lists!$J$8,$A$1:$Z$1,0))&amp;""),"")</f>
        <v/>
      </c>
      <c r="AL363" s="42">
        <f>IF(AI363=0,0,IF(AK363="",1,IF(IFERROR(INDEX(Lists!$B$2:$B$9,MATCH(AK363,Lists!$A$2:$A$9,0)),"N")="Y",1,0)))</f>
        <v/>
      </c>
      <c r="AM363" s="42">
        <f>AL363*AJ363</f>
        <v/>
      </c>
      <c r="AN363" s="42">
        <f>IF(AI363=0,0,IF(IFERROR(INDEX(Lists!$C$2:$C$9,MATCH(AK363,Lists!$A$2:$A$9,0)),"N")="Y",1,0))</f>
        <v/>
      </c>
      <c r="AO363" s="42">
        <f>AN363*AJ363</f>
        <v/>
      </c>
      <c r="AP363" s="42">
        <f>IFERROR(VALUE(IFERROR(TRIM(INDEX($A363:$Z363,MATCH(Lists!$J$9,$A$1:$Z$1,0))&amp;""),"")),0)</f>
        <v/>
      </c>
      <c r="AQ363" s="42">
        <f>IFERROR(VALUE(IFERROR(TRIM(INDEX($A363:$Z363,MATCH(Lists!$J$11,$A$1:$Z$1,0))&amp;""),"")),0)</f>
        <v/>
      </c>
      <c r="AR363" s="42">
        <f>IF(IFERROR(INDEX(Lists!$C$2:$C$9,MATCH(AK363,Lists!$A$2:$A$9,0)),"N")="Y",AP363-AQ363,0)</f>
        <v/>
      </c>
      <c r="AS363" s="42">
        <f>UPPER(IFERROR(TRIM(INDEX($A363:$Z363,MATCH(Lists!$J$10,$A$1:$Z$1,0))&amp;""),""))</f>
        <v/>
      </c>
      <c r="AT363" s="42">
        <f>IF(LEN(AS363)&gt;0,ROW(),"")</f>
        <v/>
      </c>
      <c r="AU363" s="42">
        <f>IFERROR(TRIM(INDEX($A363:$Z363,MATCH(Lists!$J$6,$A$1:$Z$1,0))&amp;""),"")</f>
        <v/>
      </c>
      <c r="AV363" s="42">
        <f>IFERROR(TRIM(INDEX($A363:$Z363,MATCH(Lists!$J$7,$A$1:$Z$1,0))&amp;""),"")</f>
        <v/>
      </c>
      <c r="AW363" s="42">
        <f>IF(AND(AL363=1,UPPER(TRIM(AC363))="Y"),1,0)</f>
        <v/>
      </c>
      <c r="AX363" s="42">
        <f>IF(AL363=1,AF363,"")</f>
        <v/>
      </c>
      <c r="AY363" s="42">
        <f>IF(AX363="","",SUMPRODUCT(($AX$2:$AX$501&lt;&gt;"")*($AX$2:$AX$501&lt;AX363))+SUMPRODUCT(($AX$2:AX363=AX363)*1))</f>
        <v/>
      </c>
    </row>
    <row r="364">
      <c r="AA364" s="41" t="n"/>
      <c r="AB364" s="21" t="n"/>
      <c r="AC364" s="21" t="n"/>
      <c r="AD364" s="21" t="n"/>
      <c r="AE364" s="41" t="n"/>
      <c r="AF364" s="42">
        <f>IFERROR(TRIM(INDEX($A364:$Z364,MATCH(Lists!$J$2,$A$1:$Z$1,0))&amp;""),"")</f>
        <v/>
      </c>
      <c r="AG364" s="42">
        <f>IFERROR(TRIM(INDEX($A364:$Z364,MATCH(Lists!$J$3,$A$1:$Z$1,0))&amp;""),"")</f>
        <v/>
      </c>
      <c r="AH364" s="42">
        <f>IFERROR(TRIM(INDEX($A364:$Z364,MATCH(Lists!$J$4,$A$1:$Z$1,0))&amp;""),"")</f>
        <v/>
      </c>
      <c r="AI364" s="42">
        <f>IF(AND(AF364&lt;&gt;"",UPPER(TRIM(AB364))&lt;&gt;"Y"),1,0)</f>
        <v/>
      </c>
      <c r="AJ364" s="42">
        <f>IF(AI364=1,IFERROR(VALUE(IFERROR(TRIM(INDEX($A364:$Z364,MATCH(Lists!$J$5,$A$1:$Z$1,0))&amp;""),"")),0),0)</f>
        <v/>
      </c>
      <c r="AK364" s="42">
        <f>IFERROR(TRIM(INDEX($A364:$Z364,MATCH(Lists!$J$8,$A$1:$Z$1,0))&amp;""),"")</f>
        <v/>
      </c>
      <c r="AL364" s="42">
        <f>IF(AI364=0,0,IF(AK364="",1,IF(IFERROR(INDEX(Lists!$B$2:$B$9,MATCH(AK364,Lists!$A$2:$A$9,0)),"N")="Y",1,0)))</f>
        <v/>
      </c>
      <c r="AM364" s="42">
        <f>AL364*AJ364</f>
        <v/>
      </c>
      <c r="AN364" s="42">
        <f>IF(AI364=0,0,IF(IFERROR(INDEX(Lists!$C$2:$C$9,MATCH(AK364,Lists!$A$2:$A$9,0)),"N")="Y",1,0))</f>
        <v/>
      </c>
      <c r="AO364" s="42">
        <f>AN364*AJ364</f>
        <v/>
      </c>
      <c r="AP364" s="42">
        <f>IFERROR(VALUE(IFERROR(TRIM(INDEX($A364:$Z364,MATCH(Lists!$J$9,$A$1:$Z$1,0))&amp;""),"")),0)</f>
        <v/>
      </c>
      <c r="AQ364" s="42">
        <f>IFERROR(VALUE(IFERROR(TRIM(INDEX($A364:$Z364,MATCH(Lists!$J$11,$A$1:$Z$1,0))&amp;""),"")),0)</f>
        <v/>
      </c>
      <c r="AR364" s="42">
        <f>IF(IFERROR(INDEX(Lists!$C$2:$C$9,MATCH(AK364,Lists!$A$2:$A$9,0)),"N")="Y",AP364-AQ364,0)</f>
        <v/>
      </c>
      <c r="AS364" s="42">
        <f>UPPER(IFERROR(TRIM(INDEX($A364:$Z364,MATCH(Lists!$J$10,$A$1:$Z$1,0))&amp;""),""))</f>
        <v/>
      </c>
      <c r="AT364" s="42">
        <f>IF(LEN(AS364)&gt;0,ROW(),"")</f>
        <v/>
      </c>
      <c r="AU364" s="42">
        <f>IFERROR(TRIM(INDEX($A364:$Z364,MATCH(Lists!$J$6,$A$1:$Z$1,0))&amp;""),"")</f>
        <v/>
      </c>
      <c r="AV364" s="42">
        <f>IFERROR(TRIM(INDEX($A364:$Z364,MATCH(Lists!$J$7,$A$1:$Z$1,0))&amp;""),"")</f>
        <v/>
      </c>
      <c r="AW364" s="42">
        <f>IF(AND(AL364=1,UPPER(TRIM(AC364))="Y"),1,0)</f>
        <v/>
      </c>
      <c r="AX364" s="42">
        <f>IF(AL364=1,AF364,"")</f>
        <v/>
      </c>
      <c r="AY364" s="42">
        <f>IF(AX364="","",SUMPRODUCT(($AX$2:$AX$501&lt;&gt;"")*($AX$2:$AX$501&lt;AX364))+SUMPRODUCT(($AX$2:AX364=AX364)*1))</f>
        <v/>
      </c>
    </row>
    <row r="365">
      <c r="AA365" s="41" t="n"/>
      <c r="AB365" s="21" t="n"/>
      <c r="AC365" s="21" t="n"/>
      <c r="AD365" s="21" t="n"/>
      <c r="AE365" s="41" t="n"/>
      <c r="AF365" s="42">
        <f>IFERROR(TRIM(INDEX($A365:$Z365,MATCH(Lists!$J$2,$A$1:$Z$1,0))&amp;""),"")</f>
        <v/>
      </c>
      <c r="AG365" s="42">
        <f>IFERROR(TRIM(INDEX($A365:$Z365,MATCH(Lists!$J$3,$A$1:$Z$1,0))&amp;""),"")</f>
        <v/>
      </c>
      <c r="AH365" s="42">
        <f>IFERROR(TRIM(INDEX($A365:$Z365,MATCH(Lists!$J$4,$A$1:$Z$1,0))&amp;""),"")</f>
        <v/>
      </c>
      <c r="AI365" s="42">
        <f>IF(AND(AF365&lt;&gt;"",UPPER(TRIM(AB365))&lt;&gt;"Y"),1,0)</f>
        <v/>
      </c>
      <c r="AJ365" s="42">
        <f>IF(AI365=1,IFERROR(VALUE(IFERROR(TRIM(INDEX($A365:$Z365,MATCH(Lists!$J$5,$A$1:$Z$1,0))&amp;""),"")),0),0)</f>
        <v/>
      </c>
      <c r="AK365" s="42">
        <f>IFERROR(TRIM(INDEX($A365:$Z365,MATCH(Lists!$J$8,$A$1:$Z$1,0))&amp;""),"")</f>
        <v/>
      </c>
      <c r="AL365" s="42">
        <f>IF(AI365=0,0,IF(AK365="",1,IF(IFERROR(INDEX(Lists!$B$2:$B$9,MATCH(AK365,Lists!$A$2:$A$9,0)),"N")="Y",1,0)))</f>
        <v/>
      </c>
      <c r="AM365" s="42">
        <f>AL365*AJ365</f>
        <v/>
      </c>
      <c r="AN365" s="42">
        <f>IF(AI365=0,0,IF(IFERROR(INDEX(Lists!$C$2:$C$9,MATCH(AK365,Lists!$A$2:$A$9,0)),"N")="Y",1,0))</f>
        <v/>
      </c>
      <c r="AO365" s="42">
        <f>AN365*AJ365</f>
        <v/>
      </c>
      <c r="AP365" s="42">
        <f>IFERROR(VALUE(IFERROR(TRIM(INDEX($A365:$Z365,MATCH(Lists!$J$9,$A$1:$Z$1,0))&amp;""),"")),0)</f>
        <v/>
      </c>
      <c r="AQ365" s="42">
        <f>IFERROR(VALUE(IFERROR(TRIM(INDEX($A365:$Z365,MATCH(Lists!$J$11,$A$1:$Z$1,0))&amp;""),"")),0)</f>
        <v/>
      </c>
      <c r="AR365" s="42">
        <f>IF(IFERROR(INDEX(Lists!$C$2:$C$9,MATCH(AK365,Lists!$A$2:$A$9,0)),"N")="Y",AP365-AQ365,0)</f>
        <v/>
      </c>
      <c r="AS365" s="42">
        <f>UPPER(IFERROR(TRIM(INDEX($A365:$Z365,MATCH(Lists!$J$10,$A$1:$Z$1,0))&amp;""),""))</f>
        <v/>
      </c>
      <c r="AT365" s="42">
        <f>IF(LEN(AS365)&gt;0,ROW(),"")</f>
        <v/>
      </c>
      <c r="AU365" s="42">
        <f>IFERROR(TRIM(INDEX($A365:$Z365,MATCH(Lists!$J$6,$A$1:$Z$1,0))&amp;""),"")</f>
        <v/>
      </c>
      <c r="AV365" s="42">
        <f>IFERROR(TRIM(INDEX($A365:$Z365,MATCH(Lists!$J$7,$A$1:$Z$1,0))&amp;""),"")</f>
        <v/>
      </c>
      <c r="AW365" s="42">
        <f>IF(AND(AL365=1,UPPER(TRIM(AC365))="Y"),1,0)</f>
        <v/>
      </c>
      <c r="AX365" s="42">
        <f>IF(AL365=1,AF365,"")</f>
        <v/>
      </c>
      <c r="AY365" s="42">
        <f>IF(AX365="","",SUMPRODUCT(($AX$2:$AX$501&lt;&gt;"")*($AX$2:$AX$501&lt;AX365))+SUMPRODUCT(($AX$2:AX365=AX365)*1))</f>
        <v/>
      </c>
    </row>
    <row r="366">
      <c r="AA366" s="41" t="n"/>
      <c r="AB366" s="21" t="n"/>
      <c r="AC366" s="21" t="n"/>
      <c r="AD366" s="21" t="n"/>
      <c r="AE366" s="41" t="n"/>
      <c r="AF366" s="42">
        <f>IFERROR(TRIM(INDEX($A366:$Z366,MATCH(Lists!$J$2,$A$1:$Z$1,0))&amp;""),"")</f>
        <v/>
      </c>
      <c r="AG366" s="42">
        <f>IFERROR(TRIM(INDEX($A366:$Z366,MATCH(Lists!$J$3,$A$1:$Z$1,0))&amp;""),"")</f>
        <v/>
      </c>
      <c r="AH366" s="42">
        <f>IFERROR(TRIM(INDEX($A366:$Z366,MATCH(Lists!$J$4,$A$1:$Z$1,0))&amp;""),"")</f>
        <v/>
      </c>
      <c r="AI366" s="42">
        <f>IF(AND(AF366&lt;&gt;"",UPPER(TRIM(AB366))&lt;&gt;"Y"),1,0)</f>
        <v/>
      </c>
      <c r="AJ366" s="42">
        <f>IF(AI366=1,IFERROR(VALUE(IFERROR(TRIM(INDEX($A366:$Z366,MATCH(Lists!$J$5,$A$1:$Z$1,0))&amp;""),"")),0),0)</f>
        <v/>
      </c>
      <c r="AK366" s="42">
        <f>IFERROR(TRIM(INDEX($A366:$Z366,MATCH(Lists!$J$8,$A$1:$Z$1,0))&amp;""),"")</f>
        <v/>
      </c>
      <c r="AL366" s="42">
        <f>IF(AI366=0,0,IF(AK366="",1,IF(IFERROR(INDEX(Lists!$B$2:$B$9,MATCH(AK366,Lists!$A$2:$A$9,0)),"N")="Y",1,0)))</f>
        <v/>
      </c>
      <c r="AM366" s="42">
        <f>AL366*AJ366</f>
        <v/>
      </c>
      <c r="AN366" s="42">
        <f>IF(AI366=0,0,IF(IFERROR(INDEX(Lists!$C$2:$C$9,MATCH(AK366,Lists!$A$2:$A$9,0)),"N")="Y",1,0))</f>
        <v/>
      </c>
      <c r="AO366" s="42">
        <f>AN366*AJ366</f>
        <v/>
      </c>
      <c r="AP366" s="42">
        <f>IFERROR(VALUE(IFERROR(TRIM(INDEX($A366:$Z366,MATCH(Lists!$J$9,$A$1:$Z$1,0))&amp;""),"")),0)</f>
        <v/>
      </c>
      <c r="AQ366" s="42">
        <f>IFERROR(VALUE(IFERROR(TRIM(INDEX($A366:$Z366,MATCH(Lists!$J$11,$A$1:$Z$1,0))&amp;""),"")),0)</f>
        <v/>
      </c>
      <c r="AR366" s="42">
        <f>IF(IFERROR(INDEX(Lists!$C$2:$C$9,MATCH(AK366,Lists!$A$2:$A$9,0)),"N")="Y",AP366-AQ366,0)</f>
        <v/>
      </c>
      <c r="AS366" s="42">
        <f>UPPER(IFERROR(TRIM(INDEX($A366:$Z366,MATCH(Lists!$J$10,$A$1:$Z$1,0))&amp;""),""))</f>
        <v/>
      </c>
      <c r="AT366" s="42">
        <f>IF(LEN(AS366)&gt;0,ROW(),"")</f>
        <v/>
      </c>
      <c r="AU366" s="42">
        <f>IFERROR(TRIM(INDEX($A366:$Z366,MATCH(Lists!$J$6,$A$1:$Z$1,0))&amp;""),"")</f>
        <v/>
      </c>
      <c r="AV366" s="42">
        <f>IFERROR(TRIM(INDEX($A366:$Z366,MATCH(Lists!$J$7,$A$1:$Z$1,0))&amp;""),"")</f>
        <v/>
      </c>
      <c r="AW366" s="42">
        <f>IF(AND(AL366=1,UPPER(TRIM(AC366))="Y"),1,0)</f>
        <v/>
      </c>
      <c r="AX366" s="42">
        <f>IF(AL366=1,AF366,"")</f>
        <v/>
      </c>
      <c r="AY366" s="42">
        <f>IF(AX366="","",SUMPRODUCT(($AX$2:$AX$501&lt;&gt;"")*($AX$2:$AX$501&lt;AX366))+SUMPRODUCT(($AX$2:AX366=AX366)*1))</f>
        <v/>
      </c>
    </row>
    <row r="367">
      <c r="AA367" s="41" t="n"/>
      <c r="AB367" s="21" t="n"/>
      <c r="AC367" s="21" t="n"/>
      <c r="AD367" s="21" t="n"/>
      <c r="AE367" s="41" t="n"/>
      <c r="AF367" s="42">
        <f>IFERROR(TRIM(INDEX($A367:$Z367,MATCH(Lists!$J$2,$A$1:$Z$1,0))&amp;""),"")</f>
        <v/>
      </c>
      <c r="AG367" s="42">
        <f>IFERROR(TRIM(INDEX($A367:$Z367,MATCH(Lists!$J$3,$A$1:$Z$1,0))&amp;""),"")</f>
        <v/>
      </c>
      <c r="AH367" s="42">
        <f>IFERROR(TRIM(INDEX($A367:$Z367,MATCH(Lists!$J$4,$A$1:$Z$1,0))&amp;""),"")</f>
        <v/>
      </c>
      <c r="AI367" s="42">
        <f>IF(AND(AF367&lt;&gt;"",UPPER(TRIM(AB367))&lt;&gt;"Y"),1,0)</f>
        <v/>
      </c>
      <c r="AJ367" s="42">
        <f>IF(AI367=1,IFERROR(VALUE(IFERROR(TRIM(INDEX($A367:$Z367,MATCH(Lists!$J$5,$A$1:$Z$1,0))&amp;""),"")),0),0)</f>
        <v/>
      </c>
      <c r="AK367" s="42">
        <f>IFERROR(TRIM(INDEX($A367:$Z367,MATCH(Lists!$J$8,$A$1:$Z$1,0))&amp;""),"")</f>
        <v/>
      </c>
      <c r="AL367" s="42">
        <f>IF(AI367=0,0,IF(AK367="",1,IF(IFERROR(INDEX(Lists!$B$2:$B$9,MATCH(AK367,Lists!$A$2:$A$9,0)),"N")="Y",1,0)))</f>
        <v/>
      </c>
      <c r="AM367" s="42">
        <f>AL367*AJ367</f>
        <v/>
      </c>
      <c r="AN367" s="42">
        <f>IF(AI367=0,0,IF(IFERROR(INDEX(Lists!$C$2:$C$9,MATCH(AK367,Lists!$A$2:$A$9,0)),"N")="Y",1,0))</f>
        <v/>
      </c>
      <c r="AO367" s="42">
        <f>AN367*AJ367</f>
        <v/>
      </c>
      <c r="AP367" s="42">
        <f>IFERROR(VALUE(IFERROR(TRIM(INDEX($A367:$Z367,MATCH(Lists!$J$9,$A$1:$Z$1,0))&amp;""),"")),0)</f>
        <v/>
      </c>
      <c r="AQ367" s="42">
        <f>IFERROR(VALUE(IFERROR(TRIM(INDEX($A367:$Z367,MATCH(Lists!$J$11,$A$1:$Z$1,0))&amp;""),"")),0)</f>
        <v/>
      </c>
      <c r="AR367" s="42">
        <f>IF(IFERROR(INDEX(Lists!$C$2:$C$9,MATCH(AK367,Lists!$A$2:$A$9,0)),"N")="Y",AP367-AQ367,0)</f>
        <v/>
      </c>
      <c r="AS367" s="42">
        <f>UPPER(IFERROR(TRIM(INDEX($A367:$Z367,MATCH(Lists!$J$10,$A$1:$Z$1,0))&amp;""),""))</f>
        <v/>
      </c>
      <c r="AT367" s="42">
        <f>IF(LEN(AS367)&gt;0,ROW(),"")</f>
        <v/>
      </c>
      <c r="AU367" s="42">
        <f>IFERROR(TRIM(INDEX($A367:$Z367,MATCH(Lists!$J$6,$A$1:$Z$1,0))&amp;""),"")</f>
        <v/>
      </c>
      <c r="AV367" s="42">
        <f>IFERROR(TRIM(INDEX($A367:$Z367,MATCH(Lists!$J$7,$A$1:$Z$1,0))&amp;""),"")</f>
        <v/>
      </c>
      <c r="AW367" s="42">
        <f>IF(AND(AL367=1,UPPER(TRIM(AC367))="Y"),1,0)</f>
        <v/>
      </c>
      <c r="AX367" s="42">
        <f>IF(AL367=1,AF367,"")</f>
        <v/>
      </c>
      <c r="AY367" s="42">
        <f>IF(AX367="","",SUMPRODUCT(($AX$2:$AX$501&lt;&gt;"")*($AX$2:$AX$501&lt;AX367))+SUMPRODUCT(($AX$2:AX367=AX367)*1))</f>
        <v/>
      </c>
    </row>
    <row r="368">
      <c r="AA368" s="41" t="n"/>
      <c r="AB368" s="21" t="n"/>
      <c r="AC368" s="21" t="n"/>
      <c r="AD368" s="21" t="n"/>
      <c r="AE368" s="41" t="n"/>
      <c r="AF368" s="42">
        <f>IFERROR(TRIM(INDEX($A368:$Z368,MATCH(Lists!$J$2,$A$1:$Z$1,0))&amp;""),"")</f>
        <v/>
      </c>
      <c r="AG368" s="42">
        <f>IFERROR(TRIM(INDEX($A368:$Z368,MATCH(Lists!$J$3,$A$1:$Z$1,0))&amp;""),"")</f>
        <v/>
      </c>
      <c r="AH368" s="42">
        <f>IFERROR(TRIM(INDEX($A368:$Z368,MATCH(Lists!$J$4,$A$1:$Z$1,0))&amp;""),"")</f>
        <v/>
      </c>
      <c r="AI368" s="42">
        <f>IF(AND(AF368&lt;&gt;"",UPPER(TRIM(AB368))&lt;&gt;"Y"),1,0)</f>
        <v/>
      </c>
      <c r="AJ368" s="42">
        <f>IF(AI368=1,IFERROR(VALUE(IFERROR(TRIM(INDEX($A368:$Z368,MATCH(Lists!$J$5,$A$1:$Z$1,0))&amp;""),"")),0),0)</f>
        <v/>
      </c>
      <c r="AK368" s="42">
        <f>IFERROR(TRIM(INDEX($A368:$Z368,MATCH(Lists!$J$8,$A$1:$Z$1,0))&amp;""),"")</f>
        <v/>
      </c>
      <c r="AL368" s="42">
        <f>IF(AI368=0,0,IF(AK368="",1,IF(IFERROR(INDEX(Lists!$B$2:$B$9,MATCH(AK368,Lists!$A$2:$A$9,0)),"N")="Y",1,0)))</f>
        <v/>
      </c>
      <c r="AM368" s="42">
        <f>AL368*AJ368</f>
        <v/>
      </c>
      <c r="AN368" s="42">
        <f>IF(AI368=0,0,IF(IFERROR(INDEX(Lists!$C$2:$C$9,MATCH(AK368,Lists!$A$2:$A$9,0)),"N")="Y",1,0))</f>
        <v/>
      </c>
      <c r="AO368" s="42">
        <f>AN368*AJ368</f>
        <v/>
      </c>
      <c r="AP368" s="42">
        <f>IFERROR(VALUE(IFERROR(TRIM(INDEX($A368:$Z368,MATCH(Lists!$J$9,$A$1:$Z$1,0))&amp;""),"")),0)</f>
        <v/>
      </c>
      <c r="AQ368" s="42">
        <f>IFERROR(VALUE(IFERROR(TRIM(INDEX($A368:$Z368,MATCH(Lists!$J$11,$A$1:$Z$1,0))&amp;""),"")),0)</f>
        <v/>
      </c>
      <c r="AR368" s="42">
        <f>IF(IFERROR(INDEX(Lists!$C$2:$C$9,MATCH(AK368,Lists!$A$2:$A$9,0)),"N")="Y",AP368-AQ368,0)</f>
        <v/>
      </c>
      <c r="AS368" s="42">
        <f>UPPER(IFERROR(TRIM(INDEX($A368:$Z368,MATCH(Lists!$J$10,$A$1:$Z$1,0))&amp;""),""))</f>
        <v/>
      </c>
      <c r="AT368" s="42">
        <f>IF(LEN(AS368)&gt;0,ROW(),"")</f>
        <v/>
      </c>
      <c r="AU368" s="42">
        <f>IFERROR(TRIM(INDEX($A368:$Z368,MATCH(Lists!$J$6,$A$1:$Z$1,0))&amp;""),"")</f>
        <v/>
      </c>
      <c r="AV368" s="42">
        <f>IFERROR(TRIM(INDEX($A368:$Z368,MATCH(Lists!$J$7,$A$1:$Z$1,0))&amp;""),"")</f>
        <v/>
      </c>
      <c r="AW368" s="42">
        <f>IF(AND(AL368=1,UPPER(TRIM(AC368))="Y"),1,0)</f>
        <v/>
      </c>
      <c r="AX368" s="42">
        <f>IF(AL368=1,AF368,"")</f>
        <v/>
      </c>
      <c r="AY368" s="42">
        <f>IF(AX368="","",SUMPRODUCT(($AX$2:$AX$501&lt;&gt;"")*($AX$2:$AX$501&lt;AX368))+SUMPRODUCT(($AX$2:AX368=AX368)*1))</f>
        <v/>
      </c>
    </row>
    <row r="369">
      <c r="AA369" s="41" t="n"/>
      <c r="AB369" s="21" t="n"/>
      <c r="AC369" s="21" t="n"/>
      <c r="AD369" s="21" t="n"/>
      <c r="AE369" s="41" t="n"/>
      <c r="AF369" s="42">
        <f>IFERROR(TRIM(INDEX($A369:$Z369,MATCH(Lists!$J$2,$A$1:$Z$1,0))&amp;""),"")</f>
        <v/>
      </c>
      <c r="AG369" s="42">
        <f>IFERROR(TRIM(INDEX($A369:$Z369,MATCH(Lists!$J$3,$A$1:$Z$1,0))&amp;""),"")</f>
        <v/>
      </c>
      <c r="AH369" s="42">
        <f>IFERROR(TRIM(INDEX($A369:$Z369,MATCH(Lists!$J$4,$A$1:$Z$1,0))&amp;""),"")</f>
        <v/>
      </c>
      <c r="AI369" s="42">
        <f>IF(AND(AF369&lt;&gt;"",UPPER(TRIM(AB369))&lt;&gt;"Y"),1,0)</f>
        <v/>
      </c>
      <c r="AJ369" s="42">
        <f>IF(AI369=1,IFERROR(VALUE(IFERROR(TRIM(INDEX($A369:$Z369,MATCH(Lists!$J$5,$A$1:$Z$1,0))&amp;""),"")),0),0)</f>
        <v/>
      </c>
      <c r="AK369" s="42">
        <f>IFERROR(TRIM(INDEX($A369:$Z369,MATCH(Lists!$J$8,$A$1:$Z$1,0))&amp;""),"")</f>
        <v/>
      </c>
      <c r="AL369" s="42">
        <f>IF(AI369=0,0,IF(AK369="",1,IF(IFERROR(INDEX(Lists!$B$2:$B$9,MATCH(AK369,Lists!$A$2:$A$9,0)),"N")="Y",1,0)))</f>
        <v/>
      </c>
      <c r="AM369" s="42">
        <f>AL369*AJ369</f>
        <v/>
      </c>
      <c r="AN369" s="42">
        <f>IF(AI369=0,0,IF(IFERROR(INDEX(Lists!$C$2:$C$9,MATCH(AK369,Lists!$A$2:$A$9,0)),"N")="Y",1,0))</f>
        <v/>
      </c>
      <c r="AO369" s="42">
        <f>AN369*AJ369</f>
        <v/>
      </c>
      <c r="AP369" s="42">
        <f>IFERROR(VALUE(IFERROR(TRIM(INDEX($A369:$Z369,MATCH(Lists!$J$9,$A$1:$Z$1,0))&amp;""),"")),0)</f>
        <v/>
      </c>
      <c r="AQ369" s="42">
        <f>IFERROR(VALUE(IFERROR(TRIM(INDEX($A369:$Z369,MATCH(Lists!$J$11,$A$1:$Z$1,0))&amp;""),"")),0)</f>
        <v/>
      </c>
      <c r="AR369" s="42">
        <f>IF(IFERROR(INDEX(Lists!$C$2:$C$9,MATCH(AK369,Lists!$A$2:$A$9,0)),"N")="Y",AP369-AQ369,0)</f>
        <v/>
      </c>
      <c r="AS369" s="42">
        <f>UPPER(IFERROR(TRIM(INDEX($A369:$Z369,MATCH(Lists!$J$10,$A$1:$Z$1,0))&amp;""),""))</f>
        <v/>
      </c>
      <c r="AT369" s="42">
        <f>IF(LEN(AS369)&gt;0,ROW(),"")</f>
        <v/>
      </c>
      <c r="AU369" s="42">
        <f>IFERROR(TRIM(INDEX($A369:$Z369,MATCH(Lists!$J$6,$A$1:$Z$1,0))&amp;""),"")</f>
        <v/>
      </c>
      <c r="AV369" s="42">
        <f>IFERROR(TRIM(INDEX($A369:$Z369,MATCH(Lists!$J$7,$A$1:$Z$1,0))&amp;""),"")</f>
        <v/>
      </c>
      <c r="AW369" s="42">
        <f>IF(AND(AL369=1,UPPER(TRIM(AC369))="Y"),1,0)</f>
        <v/>
      </c>
      <c r="AX369" s="42">
        <f>IF(AL369=1,AF369,"")</f>
        <v/>
      </c>
      <c r="AY369" s="42">
        <f>IF(AX369="","",SUMPRODUCT(($AX$2:$AX$501&lt;&gt;"")*($AX$2:$AX$501&lt;AX369))+SUMPRODUCT(($AX$2:AX369=AX369)*1))</f>
        <v/>
      </c>
    </row>
    <row r="370">
      <c r="AA370" s="41" t="n"/>
      <c r="AB370" s="21" t="n"/>
      <c r="AC370" s="21" t="n"/>
      <c r="AD370" s="21" t="n"/>
      <c r="AE370" s="41" t="n"/>
      <c r="AF370" s="42">
        <f>IFERROR(TRIM(INDEX($A370:$Z370,MATCH(Lists!$J$2,$A$1:$Z$1,0))&amp;""),"")</f>
        <v/>
      </c>
      <c r="AG370" s="42">
        <f>IFERROR(TRIM(INDEX($A370:$Z370,MATCH(Lists!$J$3,$A$1:$Z$1,0))&amp;""),"")</f>
        <v/>
      </c>
      <c r="AH370" s="42">
        <f>IFERROR(TRIM(INDEX($A370:$Z370,MATCH(Lists!$J$4,$A$1:$Z$1,0))&amp;""),"")</f>
        <v/>
      </c>
      <c r="AI370" s="42">
        <f>IF(AND(AF370&lt;&gt;"",UPPER(TRIM(AB370))&lt;&gt;"Y"),1,0)</f>
        <v/>
      </c>
      <c r="AJ370" s="42">
        <f>IF(AI370=1,IFERROR(VALUE(IFERROR(TRIM(INDEX($A370:$Z370,MATCH(Lists!$J$5,$A$1:$Z$1,0))&amp;""),"")),0),0)</f>
        <v/>
      </c>
      <c r="AK370" s="42">
        <f>IFERROR(TRIM(INDEX($A370:$Z370,MATCH(Lists!$J$8,$A$1:$Z$1,0))&amp;""),"")</f>
        <v/>
      </c>
      <c r="AL370" s="42">
        <f>IF(AI370=0,0,IF(AK370="",1,IF(IFERROR(INDEX(Lists!$B$2:$B$9,MATCH(AK370,Lists!$A$2:$A$9,0)),"N")="Y",1,0)))</f>
        <v/>
      </c>
      <c r="AM370" s="42">
        <f>AL370*AJ370</f>
        <v/>
      </c>
      <c r="AN370" s="42">
        <f>IF(AI370=0,0,IF(IFERROR(INDEX(Lists!$C$2:$C$9,MATCH(AK370,Lists!$A$2:$A$9,0)),"N")="Y",1,0))</f>
        <v/>
      </c>
      <c r="AO370" s="42">
        <f>AN370*AJ370</f>
        <v/>
      </c>
      <c r="AP370" s="42">
        <f>IFERROR(VALUE(IFERROR(TRIM(INDEX($A370:$Z370,MATCH(Lists!$J$9,$A$1:$Z$1,0))&amp;""),"")),0)</f>
        <v/>
      </c>
      <c r="AQ370" s="42">
        <f>IFERROR(VALUE(IFERROR(TRIM(INDEX($A370:$Z370,MATCH(Lists!$J$11,$A$1:$Z$1,0))&amp;""),"")),0)</f>
        <v/>
      </c>
      <c r="AR370" s="42">
        <f>IF(IFERROR(INDEX(Lists!$C$2:$C$9,MATCH(AK370,Lists!$A$2:$A$9,0)),"N")="Y",AP370-AQ370,0)</f>
        <v/>
      </c>
      <c r="AS370" s="42">
        <f>UPPER(IFERROR(TRIM(INDEX($A370:$Z370,MATCH(Lists!$J$10,$A$1:$Z$1,0))&amp;""),""))</f>
        <v/>
      </c>
      <c r="AT370" s="42">
        <f>IF(LEN(AS370)&gt;0,ROW(),"")</f>
        <v/>
      </c>
      <c r="AU370" s="42">
        <f>IFERROR(TRIM(INDEX($A370:$Z370,MATCH(Lists!$J$6,$A$1:$Z$1,0))&amp;""),"")</f>
        <v/>
      </c>
      <c r="AV370" s="42">
        <f>IFERROR(TRIM(INDEX($A370:$Z370,MATCH(Lists!$J$7,$A$1:$Z$1,0))&amp;""),"")</f>
        <v/>
      </c>
      <c r="AW370" s="42">
        <f>IF(AND(AL370=1,UPPER(TRIM(AC370))="Y"),1,0)</f>
        <v/>
      </c>
      <c r="AX370" s="42">
        <f>IF(AL370=1,AF370,"")</f>
        <v/>
      </c>
      <c r="AY370" s="42">
        <f>IF(AX370="","",SUMPRODUCT(($AX$2:$AX$501&lt;&gt;"")*($AX$2:$AX$501&lt;AX370))+SUMPRODUCT(($AX$2:AX370=AX370)*1))</f>
        <v/>
      </c>
    </row>
    <row r="371">
      <c r="AA371" s="41" t="n"/>
      <c r="AB371" s="21" t="n"/>
      <c r="AC371" s="21" t="n"/>
      <c r="AD371" s="21" t="n"/>
      <c r="AE371" s="41" t="n"/>
      <c r="AF371" s="42">
        <f>IFERROR(TRIM(INDEX($A371:$Z371,MATCH(Lists!$J$2,$A$1:$Z$1,0))&amp;""),"")</f>
        <v/>
      </c>
      <c r="AG371" s="42">
        <f>IFERROR(TRIM(INDEX($A371:$Z371,MATCH(Lists!$J$3,$A$1:$Z$1,0))&amp;""),"")</f>
        <v/>
      </c>
      <c r="AH371" s="42">
        <f>IFERROR(TRIM(INDEX($A371:$Z371,MATCH(Lists!$J$4,$A$1:$Z$1,0))&amp;""),"")</f>
        <v/>
      </c>
      <c r="AI371" s="42">
        <f>IF(AND(AF371&lt;&gt;"",UPPER(TRIM(AB371))&lt;&gt;"Y"),1,0)</f>
        <v/>
      </c>
      <c r="AJ371" s="42">
        <f>IF(AI371=1,IFERROR(VALUE(IFERROR(TRIM(INDEX($A371:$Z371,MATCH(Lists!$J$5,$A$1:$Z$1,0))&amp;""),"")),0),0)</f>
        <v/>
      </c>
      <c r="AK371" s="42">
        <f>IFERROR(TRIM(INDEX($A371:$Z371,MATCH(Lists!$J$8,$A$1:$Z$1,0))&amp;""),"")</f>
        <v/>
      </c>
      <c r="AL371" s="42">
        <f>IF(AI371=0,0,IF(AK371="",1,IF(IFERROR(INDEX(Lists!$B$2:$B$9,MATCH(AK371,Lists!$A$2:$A$9,0)),"N")="Y",1,0)))</f>
        <v/>
      </c>
      <c r="AM371" s="42">
        <f>AL371*AJ371</f>
        <v/>
      </c>
      <c r="AN371" s="42">
        <f>IF(AI371=0,0,IF(IFERROR(INDEX(Lists!$C$2:$C$9,MATCH(AK371,Lists!$A$2:$A$9,0)),"N")="Y",1,0))</f>
        <v/>
      </c>
      <c r="AO371" s="42">
        <f>AN371*AJ371</f>
        <v/>
      </c>
      <c r="AP371" s="42">
        <f>IFERROR(VALUE(IFERROR(TRIM(INDEX($A371:$Z371,MATCH(Lists!$J$9,$A$1:$Z$1,0))&amp;""),"")),0)</f>
        <v/>
      </c>
      <c r="AQ371" s="42">
        <f>IFERROR(VALUE(IFERROR(TRIM(INDEX($A371:$Z371,MATCH(Lists!$J$11,$A$1:$Z$1,0))&amp;""),"")),0)</f>
        <v/>
      </c>
      <c r="AR371" s="42">
        <f>IF(IFERROR(INDEX(Lists!$C$2:$C$9,MATCH(AK371,Lists!$A$2:$A$9,0)),"N")="Y",AP371-AQ371,0)</f>
        <v/>
      </c>
      <c r="AS371" s="42">
        <f>UPPER(IFERROR(TRIM(INDEX($A371:$Z371,MATCH(Lists!$J$10,$A$1:$Z$1,0))&amp;""),""))</f>
        <v/>
      </c>
      <c r="AT371" s="42">
        <f>IF(LEN(AS371)&gt;0,ROW(),"")</f>
        <v/>
      </c>
      <c r="AU371" s="42">
        <f>IFERROR(TRIM(INDEX($A371:$Z371,MATCH(Lists!$J$6,$A$1:$Z$1,0))&amp;""),"")</f>
        <v/>
      </c>
      <c r="AV371" s="42">
        <f>IFERROR(TRIM(INDEX($A371:$Z371,MATCH(Lists!$J$7,$A$1:$Z$1,0))&amp;""),"")</f>
        <v/>
      </c>
      <c r="AW371" s="42">
        <f>IF(AND(AL371=1,UPPER(TRIM(AC371))="Y"),1,0)</f>
        <v/>
      </c>
      <c r="AX371" s="42">
        <f>IF(AL371=1,AF371,"")</f>
        <v/>
      </c>
      <c r="AY371" s="42">
        <f>IF(AX371="","",SUMPRODUCT(($AX$2:$AX$501&lt;&gt;"")*($AX$2:$AX$501&lt;AX371))+SUMPRODUCT(($AX$2:AX371=AX371)*1))</f>
        <v/>
      </c>
    </row>
    <row r="372">
      <c r="AA372" s="41" t="n"/>
      <c r="AB372" s="21" t="n"/>
      <c r="AC372" s="21" t="n"/>
      <c r="AD372" s="21" t="n"/>
      <c r="AE372" s="41" t="n"/>
      <c r="AF372" s="42">
        <f>IFERROR(TRIM(INDEX($A372:$Z372,MATCH(Lists!$J$2,$A$1:$Z$1,0))&amp;""),"")</f>
        <v/>
      </c>
      <c r="AG372" s="42">
        <f>IFERROR(TRIM(INDEX($A372:$Z372,MATCH(Lists!$J$3,$A$1:$Z$1,0))&amp;""),"")</f>
        <v/>
      </c>
      <c r="AH372" s="42">
        <f>IFERROR(TRIM(INDEX($A372:$Z372,MATCH(Lists!$J$4,$A$1:$Z$1,0))&amp;""),"")</f>
        <v/>
      </c>
      <c r="AI372" s="42">
        <f>IF(AND(AF372&lt;&gt;"",UPPER(TRIM(AB372))&lt;&gt;"Y"),1,0)</f>
        <v/>
      </c>
      <c r="AJ372" s="42">
        <f>IF(AI372=1,IFERROR(VALUE(IFERROR(TRIM(INDEX($A372:$Z372,MATCH(Lists!$J$5,$A$1:$Z$1,0))&amp;""),"")),0),0)</f>
        <v/>
      </c>
      <c r="AK372" s="42">
        <f>IFERROR(TRIM(INDEX($A372:$Z372,MATCH(Lists!$J$8,$A$1:$Z$1,0))&amp;""),"")</f>
        <v/>
      </c>
      <c r="AL372" s="42">
        <f>IF(AI372=0,0,IF(AK372="",1,IF(IFERROR(INDEX(Lists!$B$2:$B$9,MATCH(AK372,Lists!$A$2:$A$9,0)),"N")="Y",1,0)))</f>
        <v/>
      </c>
      <c r="AM372" s="42">
        <f>AL372*AJ372</f>
        <v/>
      </c>
      <c r="AN372" s="42">
        <f>IF(AI372=0,0,IF(IFERROR(INDEX(Lists!$C$2:$C$9,MATCH(AK372,Lists!$A$2:$A$9,0)),"N")="Y",1,0))</f>
        <v/>
      </c>
      <c r="AO372" s="42">
        <f>AN372*AJ372</f>
        <v/>
      </c>
      <c r="AP372" s="42">
        <f>IFERROR(VALUE(IFERROR(TRIM(INDEX($A372:$Z372,MATCH(Lists!$J$9,$A$1:$Z$1,0))&amp;""),"")),0)</f>
        <v/>
      </c>
      <c r="AQ372" s="42">
        <f>IFERROR(VALUE(IFERROR(TRIM(INDEX($A372:$Z372,MATCH(Lists!$J$11,$A$1:$Z$1,0))&amp;""),"")),0)</f>
        <v/>
      </c>
      <c r="AR372" s="42">
        <f>IF(IFERROR(INDEX(Lists!$C$2:$C$9,MATCH(AK372,Lists!$A$2:$A$9,0)),"N")="Y",AP372-AQ372,0)</f>
        <v/>
      </c>
      <c r="AS372" s="42">
        <f>UPPER(IFERROR(TRIM(INDEX($A372:$Z372,MATCH(Lists!$J$10,$A$1:$Z$1,0))&amp;""),""))</f>
        <v/>
      </c>
      <c r="AT372" s="42">
        <f>IF(LEN(AS372)&gt;0,ROW(),"")</f>
        <v/>
      </c>
      <c r="AU372" s="42">
        <f>IFERROR(TRIM(INDEX($A372:$Z372,MATCH(Lists!$J$6,$A$1:$Z$1,0))&amp;""),"")</f>
        <v/>
      </c>
      <c r="AV372" s="42">
        <f>IFERROR(TRIM(INDEX($A372:$Z372,MATCH(Lists!$J$7,$A$1:$Z$1,0))&amp;""),"")</f>
        <v/>
      </c>
      <c r="AW372" s="42">
        <f>IF(AND(AL372=1,UPPER(TRIM(AC372))="Y"),1,0)</f>
        <v/>
      </c>
      <c r="AX372" s="42">
        <f>IF(AL372=1,AF372,"")</f>
        <v/>
      </c>
      <c r="AY372" s="42">
        <f>IF(AX372="","",SUMPRODUCT(($AX$2:$AX$501&lt;&gt;"")*($AX$2:$AX$501&lt;AX372))+SUMPRODUCT(($AX$2:AX372=AX372)*1))</f>
        <v/>
      </c>
    </row>
    <row r="373">
      <c r="AA373" s="41" t="n"/>
      <c r="AB373" s="21" t="n"/>
      <c r="AC373" s="21" t="n"/>
      <c r="AD373" s="21" t="n"/>
      <c r="AE373" s="41" t="n"/>
      <c r="AF373" s="42">
        <f>IFERROR(TRIM(INDEX($A373:$Z373,MATCH(Lists!$J$2,$A$1:$Z$1,0))&amp;""),"")</f>
        <v/>
      </c>
      <c r="AG373" s="42">
        <f>IFERROR(TRIM(INDEX($A373:$Z373,MATCH(Lists!$J$3,$A$1:$Z$1,0))&amp;""),"")</f>
        <v/>
      </c>
      <c r="AH373" s="42">
        <f>IFERROR(TRIM(INDEX($A373:$Z373,MATCH(Lists!$J$4,$A$1:$Z$1,0))&amp;""),"")</f>
        <v/>
      </c>
      <c r="AI373" s="42">
        <f>IF(AND(AF373&lt;&gt;"",UPPER(TRIM(AB373))&lt;&gt;"Y"),1,0)</f>
        <v/>
      </c>
      <c r="AJ373" s="42">
        <f>IF(AI373=1,IFERROR(VALUE(IFERROR(TRIM(INDEX($A373:$Z373,MATCH(Lists!$J$5,$A$1:$Z$1,0))&amp;""),"")),0),0)</f>
        <v/>
      </c>
      <c r="AK373" s="42">
        <f>IFERROR(TRIM(INDEX($A373:$Z373,MATCH(Lists!$J$8,$A$1:$Z$1,0))&amp;""),"")</f>
        <v/>
      </c>
      <c r="AL373" s="42">
        <f>IF(AI373=0,0,IF(AK373="",1,IF(IFERROR(INDEX(Lists!$B$2:$B$9,MATCH(AK373,Lists!$A$2:$A$9,0)),"N")="Y",1,0)))</f>
        <v/>
      </c>
      <c r="AM373" s="42">
        <f>AL373*AJ373</f>
        <v/>
      </c>
      <c r="AN373" s="42">
        <f>IF(AI373=0,0,IF(IFERROR(INDEX(Lists!$C$2:$C$9,MATCH(AK373,Lists!$A$2:$A$9,0)),"N")="Y",1,0))</f>
        <v/>
      </c>
      <c r="AO373" s="42">
        <f>AN373*AJ373</f>
        <v/>
      </c>
      <c r="AP373" s="42">
        <f>IFERROR(VALUE(IFERROR(TRIM(INDEX($A373:$Z373,MATCH(Lists!$J$9,$A$1:$Z$1,0))&amp;""),"")),0)</f>
        <v/>
      </c>
      <c r="AQ373" s="42">
        <f>IFERROR(VALUE(IFERROR(TRIM(INDEX($A373:$Z373,MATCH(Lists!$J$11,$A$1:$Z$1,0))&amp;""),"")),0)</f>
        <v/>
      </c>
      <c r="AR373" s="42">
        <f>IF(IFERROR(INDEX(Lists!$C$2:$C$9,MATCH(AK373,Lists!$A$2:$A$9,0)),"N")="Y",AP373-AQ373,0)</f>
        <v/>
      </c>
      <c r="AS373" s="42">
        <f>UPPER(IFERROR(TRIM(INDEX($A373:$Z373,MATCH(Lists!$J$10,$A$1:$Z$1,0))&amp;""),""))</f>
        <v/>
      </c>
      <c r="AT373" s="42">
        <f>IF(LEN(AS373)&gt;0,ROW(),"")</f>
        <v/>
      </c>
      <c r="AU373" s="42">
        <f>IFERROR(TRIM(INDEX($A373:$Z373,MATCH(Lists!$J$6,$A$1:$Z$1,0))&amp;""),"")</f>
        <v/>
      </c>
      <c r="AV373" s="42">
        <f>IFERROR(TRIM(INDEX($A373:$Z373,MATCH(Lists!$J$7,$A$1:$Z$1,0))&amp;""),"")</f>
        <v/>
      </c>
      <c r="AW373" s="42">
        <f>IF(AND(AL373=1,UPPER(TRIM(AC373))="Y"),1,0)</f>
        <v/>
      </c>
      <c r="AX373" s="42">
        <f>IF(AL373=1,AF373,"")</f>
        <v/>
      </c>
      <c r="AY373" s="42">
        <f>IF(AX373="","",SUMPRODUCT(($AX$2:$AX$501&lt;&gt;"")*($AX$2:$AX$501&lt;AX373))+SUMPRODUCT(($AX$2:AX373=AX373)*1))</f>
        <v/>
      </c>
    </row>
    <row r="374">
      <c r="AA374" s="41" t="n"/>
      <c r="AB374" s="21" t="n"/>
      <c r="AC374" s="21" t="n"/>
      <c r="AD374" s="21" t="n"/>
      <c r="AE374" s="41" t="n"/>
      <c r="AF374" s="42">
        <f>IFERROR(TRIM(INDEX($A374:$Z374,MATCH(Lists!$J$2,$A$1:$Z$1,0))&amp;""),"")</f>
        <v/>
      </c>
      <c r="AG374" s="42">
        <f>IFERROR(TRIM(INDEX($A374:$Z374,MATCH(Lists!$J$3,$A$1:$Z$1,0))&amp;""),"")</f>
        <v/>
      </c>
      <c r="AH374" s="42">
        <f>IFERROR(TRIM(INDEX($A374:$Z374,MATCH(Lists!$J$4,$A$1:$Z$1,0))&amp;""),"")</f>
        <v/>
      </c>
      <c r="AI374" s="42">
        <f>IF(AND(AF374&lt;&gt;"",UPPER(TRIM(AB374))&lt;&gt;"Y"),1,0)</f>
        <v/>
      </c>
      <c r="AJ374" s="42">
        <f>IF(AI374=1,IFERROR(VALUE(IFERROR(TRIM(INDEX($A374:$Z374,MATCH(Lists!$J$5,$A$1:$Z$1,0))&amp;""),"")),0),0)</f>
        <v/>
      </c>
      <c r="AK374" s="42">
        <f>IFERROR(TRIM(INDEX($A374:$Z374,MATCH(Lists!$J$8,$A$1:$Z$1,0))&amp;""),"")</f>
        <v/>
      </c>
      <c r="AL374" s="42">
        <f>IF(AI374=0,0,IF(AK374="",1,IF(IFERROR(INDEX(Lists!$B$2:$B$9,MATCH(AK374,Lists!$A$2:$A$9,0)),"N")="Y",1,0)))</f>
        <v/>
      </c>
      <c r="AM374" s="42">
        <f>AL374*AJ374</f>
        <v/>
      </c>
      <c r="AN374" s="42">
        <f>IF(AI374=0,0,IF(IFERROR(INDEX(Lists!$C$2:$C$9,MATCH(AK374,Lists!$A$2:$A$9,0)),"N")="Y",1,0))</f>
        <v/>
      </c>
      <c r="AO374" s="42">
        <f>AN374*AJ374</f>
        <v/>
      </c>
      <c r="AP374" s="42">
        <f>IFERROR(VALUE(IFERROR(TRIM(INDEX($A374:$Z374,MATCH(Lists!$J$9,$A$1:$Z$1,0))&amp;""),"")),0)</f>
        <v/>
      </c>
      <c r="AQ374" s="42">
        <f>IFERROR(VALUE(IFERROR(TRIM(INDEX($A374:$Z374,MATCH(Lists!$J$11,$A$1:$Z$1,0))&amp;""),"")),0)</f>
        <v/>
      </c>
      <c r="AR374" s="42">
        <f>IF(IFERROR(INDEX(Lists!$C$2:$C$9,MATCH(AK374,Lists!$A$2:$A$9,0)),"N")="Y",AP374-AQ374,0)</f>
        <v/>
      </c>
      <c r="AS374" s="42">
        <f>UPPER(IFERROR(TRIM(INDEX($A374:$Z374,MATCH(Lists!$J$10,$A$1:$Z$1,0))&amp;""),""))</f>
        <v/>
      </c>
      <c r="AT374" s="42">
        <f>IF(LEN(AS374)&gt;0,ROW(),"")</f>
        <v/>
      </c>
      <c r="AU374" s="42">
        <f>IFERROR(TRIM(INDEX($A374:$Z374,MATCH(Lists!$J$6,$A$1:$Z$1,0))&amp;""),"")</f>
        <v/>
      </c>
      <c r="AV374" s="42">
        <f>IFERROR(TRIM(INDEX($A374:$Z374,MATCH(Lists!$J$7,$A$1:$Z$1,0))&amp;""),"")</f>
        <v/>
      </c>
      <c r="AW374" s="42">
        <f>IF(AND(AL374=1,UPPER(TRIM(AC374))="Y"),1,0)</f>
        <v/>
      </c>
      <c r="AX374" s="42">
        <f>IF(AL374=1,AF374,"")</f>
        <v/>
      </c>
      <c r="AY374" s="42">
        <f>IF(AX374="","",SUMPRODUCT(($AX$2:$AX$501&lt;&gt;"")*($AX$2:$AX$501&lt;AX374))+SUMPRODUCT(($AX$2:AX374=AX374)*1))</f>
        <v/>
      </c>
    </row>
    <row r="375">
      <c r="AA375" s="41" t="n"/>
      <c r="AB375" s="21" t="n"/>
      <c r="AC375" s="21" t="n"/>
      <c r="AD375" s="21" t="n"/>
      <c r="AE375" s="41" t="n"/>
      <c r="AF375" s="42">
        <f>IFERROR(TRIM(INDEX($A375:$Z375,MATCH(Lists!$J$2,$A$1:$Z$1,0))&amp;""),"")</f>
        <v/>
      </c>
      <c r="AG375" s="42">
        <f>IFERROR(TRIM(INDEX($A375:$Z375,MATCH(Lists!$J$3,$A$1:$Z$1,0))&amp;""),"")</f>
        <v/>
      </c>
      <c r="AH375" s="42">
        <f>IFERROR(TRIM(INDEX($A375:$Z375,MATCH(Lists!$J$4,$A$1:$Z$1,0))&amp;""),"")</f>
        <v/>
      </c>
      <c r="AI375" s="42">
        <f>IF(AND(AF375&lt;&gt;"",UPPER(TRIM(AB375))&lt;&gt;"Y"),1,0)</f>
        <v/>
      </c>
      <c r="AJ375" s="42">
        <f>IF(AI375=1,IFERROR(VALUE(IFERROR(TRIM(INDEX($A375:$Z375,MATCH(Lists!$J$5,$A$1:$Z$1,0))&amp;""),"")),0),0)</f>
        <v/>
      </c>
      <c r="AK375" s="42">
        <f>IFERROR(TRIM(INDEX($A375:$Z375,MATCH(Lists!$J$8,$A$1:$Z$1,0))&amp;""),"")</f>
        <v/>
      </c>
      <c r="AL375" s="42">
        <f>IF(AI375=0,0,IF(AK375="",1,IF(IFERROR(INDEX(Lists!$B$2:$B$9,MATCH(AK375,Lists!$A$2:$A$9,0)),"N")="Y",1,0)))</f>
        <v/>
      </c>
      <c r="AM375" s="42">
        <f>AL375*AJ375</f>
        <v/>
      </c>
      <c r="AN375" s="42">
        <f>IF(AI375=0,0,IF(IFERROR(INDEX(Lists!$C$2:$C$9,MATCH(AK375,Lists!$A$2:$A$9,0)),"N")="Y",1,0))</f>
        <v/>
      </c>
      <c r="AO375" s="42">
        <f>AN375*AJ375</f>
        <v/>
      </c>
      <c r="AP375" s="42">
        <f>IFERROR(VALUE(IFERROR(TRIM(INDEX($A375:$Z375,MATCH(Lists!$J$9,$A$1:$Z$1,0))&amp;""),"")),0)</f>
        <v/>
      </c>
      <c r="AQ375" s="42">
        <f>IFERROR(VALUE(IFERROR(TRIM(INDEX($A375:$Z375,MATCH(Lists!$J$11,$A$1:$Z$1,0))&amp;""),"")),0)</f>
        <v/>
      </c>
      <c r="AR375" s="42">
        <f>IF(IFERROR(INDEX(Lists!$C$2:$C$9,MATCH(AK375,Lists!$A$2:$A$9,0)),"N")="Y",AP375-AQ375,0)</f>
        <v/>
      </c>
      <c r="AS375" s="42">
        <f>UPPER(IFERROR(TRIM(INDEX($A375:$Z375,MATCH(Lists!$J$10,$A$1:$Z$1,0))&amp;""),""))</f>
        <v/>
      </c>
      <c r="AT375" s="42">
        <f>IF(LEN(AS375)&gt;0,ROW(),"")</f>
        <v/>
      </c>
      <c r="AU375" s="42">
        <f>IFERROR(TRIM(INDEX($A375:$Z375,MATCH(Lists!$J$6,$A$1:$Z$1,0))&amp;""),"")</f>
        <v/>
      </c>
      <c r="AV375" s="42">
        <f>IFERROR(TRIM(INDEX($A375:$Z375,MATCH(Lists!$J$7,$A$1:$Z$1,0))&amp;""),"")</f>
        <v/>
      </c>
      <c r="AW375" s="42">
        <f>IF(AND(AL375=1,UPPER(TRIM(AC375))="Y"),1,0)</f>
        <v/>
      </c>
      <c r="AX375" s="42">
        <f>IF(AL375=1,AF375,"")</f>
        <v/>
      </c>
      <c r="AY375" s="42">
        <f>IF(AX375="","",SUMPRODUCT(($AX$2:$AX$501&lt;&gt;"")*($AX$2:$AX$501&lt;AX375))+SUMPRODUCT(($AX$2:AX375=AX375)*1))</f>
        <v/>
      </c>
    </row>
    <row r="376">
      <c r="AA376" s="41" t="n"/>
      <c r="AB376" s="21" t="n"/>
      <c r="AC376" s="21" t="n"/>
      <c r="AD376" s="21" t="n"/>
      <c r="AE376" s="41" t="n"/>
      <c r="AF376" s="42">
        <f>IFERROR(TRIM(INDEX($A376:$Z376,MATCH(Lists!$J$2,$A$1:$Z$1,0))&amp;""),"")</f>
        <v/>
      </c>
      <c r="AG376" s="42">
        <f>IFERROR(TRIM(INDEX($A376:$Z376,MATCH(Lists!$J$3,$A$1:$Z$1,0))&amp;""),"")</f>
        <v/>
      </c>
      <c r="AH376" s="42">
        <f>IFERROR(TRIM(INDEX($A376:$Z376,MATCH(Lists!$J$4,$A$1:$Z$1,0))&amp;""),"")</f>
        <v/>
      </c>
      <c r="AI376" s="42">
        <f>IF(AND(AF376&lt;&gt;"",UPPER(TRIM(AB376))&lt;&gt;"Y"),1,0)</f>
        <v/>
      </c>
      <c r="AJ376" s="42">
        <f>IF(AI376=1,IFERROR(VALUE(IFERROR(TRIM(INDEX($A376:$Z376,MATCH(Lists!$J$5,$A$1:$Z$1,0))&amp;""),"")),0),0)</f>
        <v/>
      </c>
      <c r="AK376" s="42">
        <f>IFERROR(TRIM(INDEX($A376:$Z376,MATCH(Lists!$J$8,$A$1:$Z$1,0))&amp;""),"")</f>
        <v/>
      </c>
      <c r="AL376" s="42">
        <f>IF(AI376=0,0,IF(AK376="",1,IF(IFERROR(INDEX(Lists!$B$2:$B$9,MATCH(AK376,Lists!$A$2:$A$9,0)),"N")="Y",1,0)))</f>
        <v/>
      </c>
      <c r="AM376" s="42">
        <f>AL376*AJ376</f>
        <v/>
      </c>
      <c r="AN376" s="42">
        <f>IF(AI376=0,0,IF(IFERROR(INDEX(Lists!$C$2:$C$9,MATCH(AK376,Lists!$A$2:$A$9,0)),"N")="Y",1,0))</f>
        <v/>
      </c>
      <c r="AO376" s="42">
        <f>AN376*AJ376</f>
        <v/>
      </c>
      <c r="AP376" s="42">
        <f>IFERROR(VALUE(IFERROR(TRIM(INDEX($A376:$Z376,MATCH(Lists!$J$9,$A$1:$Z$1,0))&amp;""),"")),0)</f>
        <v/>
      </c>
      <c r="AQ376" s="42">
        <f>IFERROR(VALUE(IFERROR(TRIM(INDEX($A376:$Z376,MATCH(Lists!$J$11,$A$1:$Z$1,0))&amp;""),"")),0)</f>
        <v/>
      </c>
      <c r="AR376" s="42">
        <f>IF(IFERROR(INDEX(Lists!$C$2:$C$9,MATCH(AK376,Lists!$A$2:$A$9,0)),"N")="Y",AP376-AQ376,0)</f>
        <v/>
      </c>
      <c r="AS376" s="42">
        <f>UPPER(IFERROR(TRIM(INDEX($A376:$Z376,MATCH(Lists!$J$10,$A$1:$Z$1,0))&amp;""),""))</f>
        <v/>
      </c>
      <c r="AT376" s="42">
        <f>IF(LEN(AS376)&gt;0,ROW(),"")</f>
        <v/>
      </c>
      <c r="AU376" s="42">
        <f>IFERROR(TRIM(INDEX($A376:$Z376,MATCH(Lists!$J$6,$A$1:$Z$1,0))&amp;""),"")</f>
        <v/>
      </c>
      <c r="AV376" s="42">
        <f>IFERROR(TRIM(INDEX($A376:$Z376,MATCH(Lists!$J$7,$A$1:$Z$1,0))&amp;""),"")</f>
        <v/>
      </c>
      <c r="AW376" s="42">
        <f>IF(AND(AL376=1,UPPER(TRIM(AC376))="Y"),1,0)</f>
        <v/>
      </c>
      <c r="AX376" s="42">
        <f>IF(AL376=1,AF376,"")</f>
        <v/>
      </c>
      <c r="AY376" s="42">
        <f>IF(AX376="","",SUMPRODUCT(($AX$2:$AX$501&lt;&gt;"")*($AX$2:$AX$501&lt;AX376))+SUMPRODUCT(($AX$2:AX376=AX376)*1))</f>
        <v/>
      </c>
    </row>
    <row r="377">
      <c r="AA377" s="41" t="n"/>
      <c r="AB377" s="21" t="n"/>
      <c r="AC377" s="21" t="n"/>
      <c r="AD377" s="21" t="n"/>
      <c r="AE377" s="41" t="n"/>
      <c r="AF377" s="42">
        <f>IFERROR(TRIM(INDEX($A377:$Z377,MATCH(Lists!$J$2,$A$1:$Z$1,0))&amp;""),"")</f>
        <v/>
      </c>
      <c r="AG377" s="42">
        <f>IFERROR(TRIM(INDEX($A377:$Z377,MATCH(Lists!$J$3,$A$1:$Z$1,0))&amp;""),"")</f>
        <v/>
      </c>
      <c r="AH377" s="42">
        <f>IFERROR(TRIM(INDEX($A377:$Z377,MATCH(Lists!$J$4,$A$1:$Z$1,0))&amp;""),"")</f>
        <v/>
      </c>
      <c r="AI377" s="42">
        <f>IF(AND(AF377&lt;&gt;"",UPPER(TRIM(AB377))&lt;&gt;"Y"),1,0)</f>
        <v/>
      </c>
      <c r="AJ377" s="42">
        <f>IF(AI377=1,IFERROR(VALUE(IFERROR(TRIM(INDEX($A377:$Z377,MATCH(Lists!$J$5,$A$1:$Z$1,0))&amp;""),"")),0),0)</f>
        <v/>
      </c>
      <c r="AK377" s="42">
        <f>IFERROR(TRIM(INDEX($A377:$Z377,MATCH(Lists!$J$8,$A$1:$Z$1,0))&amp;""),"")</f>
        <v/>
      </c>
      <c r="AL377" s="42">
        <f>IF(AI377=0,0,IF(AK377="",1,IF(IFERROR(INDEX(Lists!$B$2:$B$9,MATCH(AK377,Lists!$A$2:$A$9,0)),"N")="Y",1,0)))</f>
        <v/>
      </c>
      <c r="AM377" s="42">
        <f>AL377*AJ377</f>
        <v/>
      </c>
      <c r="AN377" s="42">
        <f>IF(AI377=0,0,IF(IFERROR(INDEX(Lists!$C$2:$C$9,MATCH(AK377,Lists!$A$2:$A$9,0)),"N")="Y",1,0))</f>
        <v/>
      </c>
      <c r="AO377" s="42">
        <f>AN377*AJ377</f>
        <v/>
      </c>
      <c r="AP377" s="42">
        <f>IFERROR(VALUE(IFERROR(TRIM(INDEX($A377:$Z377,MATCH(Lists!$J$9,$A$1:$Z$1,0))&amp;""),"")),0)</f>
        <v/>
      </c>
      <c r="AQ377" s="42">
        <f>IFERROR(VALUE(IFERROR(TRIM(INDEX($A377:$Z377,MATCH(Lists!$J$11,$A$1:$Z$1,0))&amp;""),"")),0)</f>
        <v/>
      </c>
      <c r="AR377" s="42">
        <f>IF(IFERROR(INDEX(Lists!$C$2:$C$9,MATCH(AK377,Lists!$A$2:$A$9,0)),"N")="Y",AP377-AQ377,0)</f>
        <v/>
      </c>
      <c r="AS377" s="42">
        <f>UPPER(IFERROR(TRIM(INDEX($A377:$Z377,MATCH(Lists!$J$10,$A$1:$Z$1,0))&amp;""),""))</f>
        <v/>
      </c>
      <c r="AT377" s="42">
        <f>IF(LEN(AS377)&gt;0,ROW(),"")</f>
        <v/>
      </c>
      <c r="AU377" s="42">
        <f>IFERROR(TRIM(INDEX($A377:$Z377,MATCH(Lists!$J$6,$A$1:$Z$1,0))&amp;""),"")</f>
        <v/>
      </c>
      <c r="AV377" s="42">
        <f>IFERROR(TRIM(INDEX($A377:$Z377,MATCH(Lists!$J$7,$A$1:$Z$1,0))&amp;""),"")</f>
        <v/>
      </c>
      <c r="AW377" s="42">
        <f>IF(AND(AL377=1,UPPER(TRIM(AC377))="Y"),1,0)</f>
        <v/>
      </c>
      <c r="AX377" s="42">
        <f>IF(AL377=1,AF377,"")</f>
        <v/>
      </c>
      <c r="AY377" s="42">
        <f>IF(AX377="","",SUMPRODUCT(($AX$2:$AX$501&lt;&gt;"")*($AX$2:$AX$501&lt;AX377))+SUMPRODUCT(($AX$2:AX377=AX377)*1))</f>
        <v/>
      </c>
    </row>
    <row r="378">
      <c r="AA378" s="41" t="n"/>
      <c r="AB378" s="21" t="n"/>
      <c r="AC378" s="21" t="n"/>
      <c r="AD378" s="21" t="n"/>
      <c r="AE378" s="41" t="n"/>
      <c r="AF378" s="42">
        <f>IFERROR(TRIM(INDEX($A378:$Z378,MATCH(Lists!$J$2,$A$1:$Z$1,0))&amp;""),"")</f>
        <v/>
      </c>
      <c r="AG378" s="42">
        <f>IFERROR(TRIM(INDEX($A378:$Z378,MATCH(Lists!$J$3,$A$1:$Z$1,0))&amp;""),"")</f>
        <v/>
      </c>
      <c r="AH378" s="42">
        <f>IFERROR(TRIM(INDEX($A378:$Z378,MATCH(Lists!$J$4,$A$1:$Z$1,0))&amp;""),"")</f>
        <v/>
      </c>
      <c r="AI378" s="42">
        <f>IF(AND(AF378&lt;&gt;"",UPPER(TRIM(AB378))&lt;&gt;"Y"),1,0)</f>
        <v/>
      </c>
      <c r="AJ378" s="42">
        <f>IF(AI378=1,IFERROR(VALUE(IFERROR(TRIM(INDEX($A378:$Z378,MATCH(Lists!$J$5,$A$1:$Z$1,0))&amp;""),"")),0),0)</f>
        <v/>
      </c>
      <c r="AK378" s="42">
        <f>IFERROR(TRIM(INDEX($A378:$Z378,MATCH(Lists!$J$8,$A$1:$Z$1,0))&amp;""),"")</f>
        <v/>
      </c>
      <c r="AL378" s="42">
        <f>IF(AI378=0,0,IF(AK378="",1,IF(IFERROR(INDEX(Lists!$B$2:$B$9,MATCH(AK378,Lists!$A$2:$A$9,0)),"N")="Y",1,0)))</f>
        <v/>
      </c>
      <c r="AM378" s="42">
        <f>AL378*AJ378</f>
        <v/>
      </c>
      <c r="AN378" s="42">
        <f>IF(AI378=0,0,IF(IFERROR(INDEX(Lists!$C$2:$C$9,MATCH(AK378,Lists!$A$2:$A$9,0)),"N")="Y",1,0))</f>
        <v/>
      </c>
      <c r="AO378" s="42">
        <f>AN378*AJ378</f>
        <v/>
      </c>
      <c r="AP378" s="42">
        <f>IFERROR(VALUE(IFERROR(TRIM(INDEX($A378:$Z378,MATCH(Lists!$J$9,$A$1:$Z$1,0))&amp;""),"")),0)</f>
        <v/>
      </c>
      <c r="AQ378" s="42">
        <f>IFERROR(VALUE(IFERROR(TRIM(INDEX($A378:$Z378,MATCH(Lists!$J$11,$A$1:$Z$1,0))&amp;""),"")),0)</f>
        <v/>
      </c>
      <c r="AR378" s="42">
        <f>IF(IFERROR(INDEX(Lists!$C$2:$C$9,MATCH(AK378,Lists!$A$2:$A$9,0)),"N")="Y",AP378-AQ378,0)</f>
        <v/>
      </c>
      <c r="AS378" s="42">
        <f>UPPER(IFERROR(TRIM(INDEX($A378:$Z378,MATCH(Lists!$J$10,$A$1:$Z$1,0))&amp;""),""))</f>
        <v/>
      </c>
      <c r="AT378" s="42">
        <f>IF(LEN(AS378)&gt;0,ROW(),"")</f>
        <v/>
      </c>
      <c r="AU378" s="42">
        <f>IFERROR(TRIM(INDEX($A378:$Z378,MATCH(Lists!$J$6,$A$1:$Z$1,0))&amp;""),"")</f>
        <v/>
      </c>
      <c r="AV378" s="42">
        <f>IFERROR(TRIM(INDEX($A378:$Z378,MATCH(Lists!$J$7,$A$1:$Z$1,0))&amp;""),"")</f>
        <v/>
      </c>
      <c r="AW378" s="42">
        <f>IF(AND(AL378=1,UPPER(TRIM(AC378))="Y"),1,0)</f>
        <v/>
      </c>
      <c r="AX378" s="42">
        <f>IF(AL378=1,AF378,"")</f>
        <v/>
      </c>
      <c r="AY378" s="42">
        <f>IF(AX378="","",SUMPRODUCT(($AX$2:$AX$501&lt;&gt;"")*($AX$2:$AX$501&lt;AX378))+SUMPRODUCT(($AX$2:AX378=AX378)*1))</f>
        <v/>
      </c>
    </row>
    <row r="379">
      <c r="AA379" s="41" t="n"/>
      <c r="AB379" s="21" t="n"/>
      <c r="AC379" s="21" t="n"/>
      <c r="AD379" s="21" t="n"/>
      <c r="AE379" s="41" t="n"/>
      <c r="AF379" s="42">
        <f>IFERROR(TRIM(INDEX($A379:$Z379,MATCH(Lists!$J$2,$A$1:$Z$1,0))&amp;""),"")</f>
        <v/>
      </c>
      <c r="AG379" s="42">
        <f>IFERROR(TRIM(INDEX($A379:$Z379,MATCH(Lists!$J$3,$A$1:$Z$1,0))&amp;""),"")</f>
        <v/>
      </c>
      <c r="AH379" s="42">
        <f>IFERROR(TRIM(INDEX($A379:$Z379,MATCH(Lists!$J$4,$A$1:$Z$1,0))&amp;""),"")</f>
        <v/>
      </c>
      <c r="AI379" s="42">
        <f>IF(AND(AF379&lt;&gt;"",UPPER(TRIM(AB379))&lt;&gt;"Y"),1,0)</f>
        <v/>
      </c>
      <c r="AJ379" s="42">
        <f>IF(AI379=1,IFERROR(VALUE(IFERROR(TRIM(INDEX($A379:$Z379,MATCH(Lists!$J$5,$A$1:$Z$1,0))&amp;""),"")),0),0)</f>
        <v/>
      </c>
      <c r="AK379" s="42">
        <f>IFERROR(TRIM(INDEX($A379:$Z379,MATCH(Lists!$J$8,$A$1:$Z$1,0))&amp;""),"")</f>
        <v/>
      </c>
      <c r="AL379" s="42">
        <f>IF(AI379=0,0,IF(AK379="",1,IF(IFERROR(INDEX(Lists!$B$2:$B$9,MATCH(AK379,Lists!$A$2:$A$9,0)),"N")="Y",1,0)))</f>
        <v/>
      </c>
      <c r="AM379" s="42">
        <f>AL379*AJ379</f>
        <v/>
      </c>
      <c r="AN379" s="42">
        <f>IF(AI379=0,0,IF(IFERROR(INDEX(Lists!$C$2:$C$9,MATCH(AK379,Lists!$A$2:$A$9,0)),"N")="Y",1,0))</f>
        <v/>
      </c>
      <c r="AO379" s="42">
        <f>AN379*AJ379</f>
        <v/>
      </c>
      <c r="AP379" s="42">
        <f>IFERROR(VALUE(IFERROR(TRIM(INDEX($A379:$Z379,MATCH(Lists!$J$9,$A$1:$Z$1,0))&amp;""),"")),0)</f>
        <v/>
      </c>
      <c r="AQ379" s="42">
        <f>IFERROR(VALUE(IFERROR(TRIM(INDEX($A379:$Z379,MATCH(Lists!$J$11,$A$1:$Z$1,0))&amp;""),"")),0)</f>
        <v/>
      </c>
      <c r="AR379" s="42">
        <f>IF(IFERROR(INDEX(Lists!$C$2:$C$9,MATCH(AK379,Lists!$A$2:$A$9,0)),"N")="Y",AP379-AQ379,0)</f>
        <v/>
      </c>
      <c r="AS379" s="42">
        <f>UPPER(IFERROR(TRIM(INDEX($A379:$Z379,MATCH(Lists!$J$10,$A$1:$Z$1,0))&amp;""),""))</f>
        <v/>
      </c>
      <c r="AT379" s="42">
        <f>IF(LEN(AS379)&gt;0,ROW(),"")</f>
        <v/>
      </c>
      <c r="AU379" s="42">
        <f>IFERROR(TRIM(INDEX($A379:$Z379,MATCH(Lists!$J$6,$A$1:$Z$1,0))&amp;""),"")</f>
        <v/>
      </c>
      <c r="AV379" s="42">
        <f>IFERROR(TRIM(INDEX($A379:$Z379,MATCH(Lists!$J$7,$A$1:$Z$1,0))&amp;""),"")</f>
        <v/>
      </c>
      <c r="AW379" s="42">
        <f>IF(AND(AL379=1,UPPER(TRIM(AC379))="Y"),1,0)</f>
        <v/>
      </c>
      <c r="AX379" s="42">
        <f>IF(AL379=1,AF379,"")</f>
        <v/>
      </c>
      <c r="AY379" s="42">
        <f>IF(AX379="","",SUMPRODUCT(($AX$2:$AX$501&lt;&gt;"")*($AX$2:$AX$501&lt;AX379))+SUMPRODUCT(($AX$2:AX379=AX379)*1))</f>
        <v/>
      </c>
    </row>
    <row r="380">
      <c r="AA380" s="41" t="n"/>
      <c r="AB380" s="21" t="n"/>
      <c r="AC380" s="21" t="n"/>
      <c r="AD380" s="21" t="n"/>
      <c r="AE380" s="41" t="n"/>
      <c r="AF380" s="42">
        <f>IFERROR(TRIM(INDEX($A380:$Z380,MATCH(Lists!$J$2,$A$1:$Z$1,0))&amp;""),"")</f>
        <v/>
      </c>
      <c r="AG380" s="42">
        <f>IFERROR(TRIM(INDEX($A380:$Z380,MATCH(Lists!$J$3,$A$1:$Z$1,0))&amp;""),"")</f>
        <v/>
      </c>
      <c r="AH380" s="42">
        <f>IFERROR(TRIM(INDEX($A380:$Z380,MATCH(Lists!$J$4,$A$1:$Z$1,0))&amp;""),"")</f>
        <v/>
      </c>
      <c r="AI380" s="42">
        <f>IF(AND(AF380&lt;&gt;"",UPPER(TRIM(AB380))&lt;&gt;"Y"),1,0)</f>
        <v/>
      </c>
      <c r="AJ380" s="42">
        <f>IF(AI380=1,IFERROR(VALUE(IFERROR(TRIM(INDEX($A380:$Z380,MATCH(Lists!$J$5,$A$1:$Z$1,0))&amp;""),"")),0),0)</f>
        <v/>
      </c>
      <c r="AK380" s="42">
        <f>IFERROR(TRIM(INDEX($A380:$Z380,MATCH(Lists!$J$8,$A$1:$Z$1,0))&amp;""),"")</f>
        <v/>
      </c>
      <c r="AL380" s="42">
        <f>IF(AI380=0,0,IF(AK380="",1,IF(IFERROR(INDEX(Lists!$B$2:$B$9,MATCH(AK380,Lists!$A$2:$A$9,0)),"N")="Y",1,0)))</f>
        <v/>
      </c>
      <c r="AM380" s="42">
        <f>AL380*AJ380</f>
        <v/>
      </c>
      <c r="AN380" s="42">
        <f>IF(AI380=0,0,IF(IFERROR(INDEX(Lists!$C$2:$C$9,MATCH(AK380,Lists!$A$2:$A$9,0)),"N")="Y",1,0))</f>
        <v/>
      </c>
      <c r="AO380" s="42">
        <f>AN380*AJ380</f>
        <v/>
      </c>
      <c r="AP380" s="42">
        <f>IFERROR(VALUE(IFERROR(TRIM(INDEX($A380:$Z380,MATCH(Lists!$J$9,$A$1:$Z$1,0))&amp;""),"")),0)</f>
        <v/>
      </c>
      <c r="AQ380" s="42">
        <f>IFERROR(VALUE(IFERROR(TRIM(INDEX($A380:$Z380,MATCH(Lists!$J$11,$A$1:$Z$1,0))&amp;""),"")),0)</f>
        <v/>
      </c>
      <c r="AR380" s="42">
        <f>IF(IFERROR(INDEX(Lists!$C$2:$C$9,MATCH(AK380,Lists!$A$2:$A$9,0)),"N")="Y",AP380-AQ380,0)</f>
        <v/>
      </c>
      <c r="AS380" s="42">
        <f>UPPER(IFERROR(TRIM(INDEX($A380:$Z380,MATCH(Lists!$J$10,$A$1:$Z$1,0))&amp;""),""))</f>
        <v/>
      </c>
      <c r="AT380" s="42">
        <f>IF(LEN(AS380)&gt;0,ROW(),"")</f>
        <v/>
      </c>
      <c r="AU380" s="42">
        <f>IFERROR(TRIM(INDEX($A380:$Z380,MATCH(Lists!$J$6,$A$1:$Z$1,0))&amp;""),"")</f>
        <v/>
      </c>
      <c r="AV380" s="42">
        <f>IFERROR(TRIM(INDEX($A380:$Z380,MATCH(Lists!$J$7,$A$1:$Z$1,0))&amp;""),"")</f>
        <v/>
      </c>
      <c r="AW380" s="42">
        <f>IF(AND(AL380=1,UPPER(TRIM(AC380))="Y"),1,0)</f>
        <v/>
      </c>
      <c r="AX380" s="42">
        <f>IF(AL380=1,AF380,"")</f>
        <v/>
      </c>
      <c r="AY380" s="42">
        <f>IF(AX380="","",SUMPRODUCT(($AX$2:$AX$501&lt;&gt;"")*($AX$2:$AX$501&lt;AX380))+SUMPRODUCT(($AX$2:AX380=AX380)*1))</f>
        <v/>
      </c>
    </row>
    <row r="381">
      <c r="AA381" s="41" t="n"/>
      <c r="AB381" s="21" t="n"/>
      <c r="AC381" s="21" t="n"/>
      <c r="AD381" s="21" t="n"/>
      <c r="AE381" s="41" t="n"/>
      <c r="AF381" s="42">
        <f>IFERROR(TRIM(INDEX($A381:$Z381,MATCH(Lists!$J$2,$A$1:$Z$1,0))&amp;""),"")</f>
        <v/>
      </c>
      <c r="AG381" s="42">
        <f>IFERROR(TRIM(INDEX($A381:$Z381,MATCH(Lists!$J$3,$A$1:$Z$1,0))&amp;""),"")</f>
        <v/>
      </c>
      <c r="AH381" s="42">
        <f>IFERROR(TRIM(INDEX($A381:$Z381,MATCH(Lists!$J$4,$A$1:$Z$1,0))&amp;""),"")</f>
        <v/>
      </c>
      <c r="AI381" s="42">
        <f>IF(AND(AF381&lt;&gt;"",UPPER(TRIM(AB381))&lt;&gt;"Y"),1,0)</f>
        <v/>
      </c>
      <c r="AJ381" s="42">
        <f>IF(AI381=1,IFERROR(VALUE(IFERROR(TRIM(INDEX($A381:$Z381,MATCH(Lists!$J$5,$A$1:$Z$1,0))&amp;""),"")),0),0)</f>
        <v/>
      </c>
      <c r="AK381" s="42">
        <f>IFERROR(TRIM(INDEX($A381:$Z381,MATCH(Lists!$J$8,$A$1:$Z$1,0))&amp;""),"")</f>
        <v/>
      </c>
      <c r="AL381" s="42">
        <f>IF(AI381=0,0,IF(AK381="",1,IF(IFERROR(INDEX(Lists!$B$2:$B$9,MATCH(AK381,Lists!$A$2:$A$9,0)),"N")="Y",1,0)))</f>
        <v/>
      </c>
      <c r="AM381" s="42">
        <f>AL381*AJ381</f>
        <v/>
      </c>
      <c r="AN381" s="42">
        <f>IF(AI381=0,0,IF(IFERROR(INDEX(Lists!$C$2:$C$9,MATCH(AK381,Lists!$A$2:$A$9,0)),"N")="Y",1,0))</f>
        <v/>
      </c>
      <c r="AO381" s="42">
        <f>AN381*AJ381</f>
        <v/>
      </c>
      <c r="AP381" s="42">
        <f>IFERROR(VALUE(IFERROR(TRIM(INDEX($A381:$Z381,MATCH(Lists!$J$9,$A$1:$Z$1,0))&amp;""),"")),0)</f>
        <v/>
      </c>
      <c r="AQ381" s="42">
        <f>IFERROR(VALUE(IFERROR(TRIM(INDEX($A381:$Z381,MATCH(Lists!$J$11,$A$1:$Z$1,0))&amp;""),"")),0)</f>
        <v/>
      </c>
      <c r="AR381" s="42">
        <f>IF(IFERROR(INDEX(Lists!$C$2:$C$9,MATCH(AK381,Lists!$A$2:$A$9,0)),"N")="Y",AP381-AQ381,0)</f>
        <v/>
      </c>
      <c r="AS381" s="42">
        <f>UPPER(IFERROR(TRIM(INDEX($A381:$Z381,MATCH(Lists!$J$10,$A$1:$Z$1,0))&amp;""),""))</f>
        <v/>
      </c>
      <c r="AT381" s="42">
        <f>IF(LEN(AS381)&gt;0,ROW(),"")</f>
        <v/>
      </c>
      <c r="AU381" s="42">
        <f>IFERROR(TRIM(INDEX($A381:$Z381,MATCH(Lists!$J$6,$A$1:$Z$1,0))&amp;""),"")</f>
        <v/>
      </c>
      <c r="AV381" s="42">
        <f>IFERROR(TRIM(INDEX($A381:$Z381,MATCH(Lists!$J$7,$A$1:$Z$1,0))&amp;""),"")</f>
        <v/>
      </c>
      <c r="AW381" s="42">
        <f>IF(AND(AL381=1,UPPER(TRIM(AC381))="Y"),1,0)</f>
        <v/>
      </c>
      <c r="AX381" s="42">
        <f>IF(AL381=1,AF381,"")</f>
        <v/>
      </c>
      <c r="AY381" s="42">
        <f>IF(AX381="","",SUMPRODUCT(($AX$2:$AX$501&lt;&gt;"")*($AX$2:$AX$501&lt;AX381))+SUMPRODUCT(($AX$2:AX381=AX381)*1))</f>
        <v/>
      </c>
    </row>
    <row r="382">
      <c r="AA382" s="41" t="n"/>
      <c r="AB382" s="21" t="n"/>
      <c r="AC382" s="21" t="n"/>
      <c r="AD382" s="21" t="n"/>
      <c r="AE382" s="41" t="n"/>
      <c r="AF382" s="42">
        <f>IFERROR(TRIM(INDEX($A382:$Z382,MATCH(Lists!$J$2,$A$1:$Z$1,0))&amp;""),"")</f>
        <v/>
      </c>
      <c r="AG382" s="42">
        <f>IFERROR(TRIM(INDEX($A382:$Z382,MATCH(Lists!$J$3,$A$1:$Z$1,0))&amp;""),"")</f>
        <v/>
      </c>
      <c r="AH382" s="42">
        <f>IFERROR(TRIM(INDEX($A382:$Z382,MATCH(Lists!$J$4,$A$1:$Z$1,0))&amp;""),"")</f>
        <v/>
      </c>
      <c r="AI382" s="42">
        <f>IF(AND(AF382&lt;&gt;"",UPPER(TRIM(AB382))&lt;&gt;"Y"),1,0)</f>
        <v/>
      </c>
      <c r="AJ382" s="42">
        <f>IF(AI382=1,IFERROR(VALUE(IFERROR(TRIM(INDEX($A382:$Z382,MATCH(Lists!$J$5,$A$1:$Z$1,0))&amp;""),"")),0),0)</f>
        <v/>
      </c>
      <c r="AK382" s="42">
        <f>IFERROR(TRIM(INDEX($A382:$Z382,MATCH(Lists!$J$8,$A$1:$Z$1,0))&amp;""),"")</f>
        <v/>
      </c>
      <c r="AL382" s="42">
        <f>IF(AI382=0,0,IF(AK382="",1,IF(IFERROR(INDEX(Lists!$B$2:$B$9,MATCH(AK382,Lists!$A$2:$A$9,0)),"N")="Y",1,0)))</f>
        <v/>
      </c>
      <c r="AM382" s="42">
        <f>AL382*AJ382</f>
        <v/>
      </c>
      <c r="AN382" s="42">
        <f>IF(AI382=0,0,IF(IFERROR(INDEX(Lists!$C$2:$C$9,MATCH(AK382,Lists!$A$2:$A$9,0)),"N")="Y",1,0))</f>
        <v/>
      </c>
      <c r="AO382" s="42">
        <f>AN382*AJ382</f>
        <v/>
      </c>
      <c r="AP382" s="42">
        <f>IFERROR(VALUE(IFERROR(TRIM(INDEX($A382:$Z382,MATCH(Lists!$J$9,$A$1:$Z$1,0))&amp;""),"")),0)</f>
        <v/>
      </c>
      <c r="AQ382" s="42">
        <f>IFERROR(VALUE(IFERROR(TRIM(INDEX($A382:$Z382,MATCH(Lists!$J$11,$A$1:$Z$1,0))&amp;""),"")),0)</f>
        <v/>
      </c>
      <c r="AR382" s="42">
        <f>IF(IFERROR(INDEX(Lists!$C$2:$C$9,MATCH(AK382,Lists!$A$2:$A$9,0)),"N")="Y",AP382-AQ382,0)</f>
        <v/>
      </c>
      <c r="AS382" s="42">
        <f>UPPER(IFERROR(TRIM(INDEX($A382:$Z382,MATCH(Lists!$J$10,$A$1:$Z$1,0))&amp;""),""))</f>
        <v/>
      </c>
      <c r="AT382" s="42">
        <f>IF(LEN(AS382)&gt;0,ROW(),"")</f>
        <v/>
      </c>
      <c r="AU382" s="42">
        <f>IFERROR(TRIM(INDEX($A382:$Z382,MATCH(Lists!$J$6,$A$1:$Z$1,0))&amp;""),"")</f>
        <v/>
      </c>
      <c r="AV382" s="42">
        <f>IFERROR(TRIM(INDEX($A382:$Z382,MATCH(Lists!$J$7,$A$1:$Z$1,0))&amp;""),"")</f>
        <v/>
      </c>
      <c r="AW382" s="42">
        <f>IF(AND(AL382=1,UPPER(TRIM(AC382))="Y"),1,0)</f>
        <v/>
      </c>
      <c r="AX382" s="42">
        <f>IF(AL382=1,AF382,"")</f>
        <v/>
      </c>
      <c r="AY382" s="42">
        <f>IF(AX382="","",SUMPRODUCT(($AX$2:$AX$501&lt;&gt;"")*($AX$2:$AX$501&lt;AX382))+SUMPRODUCT(($AX$2:AX382=AX382)*1))</f>
        <v/>
      </c>
    </row>
    <row r="383">
      <c r="AA383" s="41" t="n"/>
      <c r="AB383" s="21" t="n"/>
      <c r="AC383" s="21" t="n"/>
      <c r="AD383" s="21" t="n"/>
      <c r="AE383" s="41" t="n"/>
      <c r="AF383" s="42">
        <f>IFERROR(TRIM(INDEX($A383:$Z383,MATCH(Lists!$J$2,$A$1:$Z$1,0))&amp;""),"")</f>
        <v/>
      </c>
      <c r="AG383" s="42">
        <f>IFERROR(TRIM(INDEX($A383:$Z383,MATCH(Lists!$J$3,$A$1:$Z$1,0))&amp;""),"")</f>
        <v/>
      </c>
      <c r="AH383" s="42">
        <f>IFERROR(TRIM(INDEX($A383:$Z383,MATCH(Lists!$J$4,$A$1:$Z$1,0))&amp;""),"")</f>
        <v/>
      </c>
      <c r="AI383" s="42">
        <f>IF(AND(AF383&lt;&gt;"",UPPER(TRIM(AB383))&lt;&gt;"Y"),1,0)</f>
        <v/>
      </c>
      <c r="AJ383" s="42">
        <f>IF(AI383=1,IFERROR(VALUE(IFERROR(TRIM(INDEX($A383:$Z383,MATCH(Lists!$J$5,$A$1:$Z$1,0))&amp;""),"")),0),0)</f>
        <v/>
      </c>
      <c r="AK383" s="42">
        <f>IFERROR(TRIM(INDEX($A383:$Z383,MATCH(Lists!$J$8,$A$1:$Z$1,0))&amp;""),"")</f>
        <v/>
      </c>
      <c r="AL383" s="42">
        <f>IF(AI383=0,0,IF(AK383="",1,IF(IFERROR(INDEX(Lists!$B$2:$B$9,MATCH(AK383,Lists!$A$2:$A$9,0)),"N")="Y",1,0)))</f>
        <v/>
      </c>
      <c r="AM383" s="42">
        <f>AL383*AJ383</f>
        <v/>
      </c>
      <c r="AN383" s="42">
        <f>IF(AI383=0,0,IF(IFERROR(INDEX(Lists!$C$2:$C$9,MATCH(AK383,Lists!$A$2:$A$9,0)),"N")="Y",1,0))</f>
        <v/>
      </c>
      <c r="AO383" s="42">
        <f>AN383*AJ383</f>
        <v/>
      </c>
      <c r="AP383" s="42">
        <f>IFERROR(VALUE(IFERROR(TRIM(INDEX($A383:$Z383,MATCH(Lists!$J$9,$A$1:$Z$1,0))&amp;""),"")),0)</f>
        <v/>
      </c>
      <c r="AQ383" s="42">
        <f>IFERROR(VALUE(IFERROR(TRIM(INDEX($A383:$Z383,MATCH(Lists!$J$11,$A$1:$Z$1,0))&amp;""),"")),0)</f>
        <v/>
      </c>
      <c r="AR383" s="42">
        <f>IF(IFERROR(INDEX(Lists!$C$2:$C$9,MATCH(AK383,Lists!$A$2:$A$9,0)),"N")="Y",AP383-AQ383,0)</f>
        <v/>
      </c>
      <c r="AS383" s="42">
        <f>UPPER(IFERROR(TRIM(INDEX($A383:$Z383,MATCH(Lists!$J$10,$A$1:$Z$1,0))&amp;""),""))</f>
        <v/>
      </c>
      <c r="AT383" s="42">
        <f>IF(LEN(AS383)&gt;0,ROW(),"")</f>
        <v/>
      </c>
      <c r="AU383" s="42">
        <f>IFERROR(TRIM(INDEX($A383:$Z383,MATCH(Lists!$J$6,$A$1:$Z$1,0))&amp;""),"")</f>
        <v/>
      </c>
      <c r="AV383" s="42">
        <f>IFERROR(TRIM(INDEX($A383:$Z383,MATCH(Lists!$J$7,$A$1:$Z$1,0))&amp;""),"")</f>
        <v/>
      </c>
      <c r="AW383" s="42">
        <f>IF(AND(AL383=1,UPPER(TRIM(AC383))="Y"),1,0)</f>
        <v/>
      </c>
      <c r="AX383" s="42">
        <f>IF(AL383=1,AF383,"")</f>
        <v/>
      </c>
      <c r="AY383" s="42">
        <f>IF(AX383="","",SUMPRODUCT(($AX$2:$AX$501&lt;&gt;"")*($AX$2:$AX$501&lt;AX383))+SUMPRODUCT(($AX$2:AX383=AX383)*1))</f>
        <v/>
      </c>
    </row>
    <row r="384">
      <c r="AA384" s="41" t="n"/>
      <c r="AB384" s="21" t="n"/>
      <c r="AC384" s="21" t="n"/>
      <c r="AD384" s="21" t="n"/>
      <c r="AE384" s="41" t="n"/>
      <c r="AF384" s="42">
        <f>IFERROR(TRIM(INDEX($A384:$Z384,MATCH(Lists!$J$2,$A$1:$Z$1,0))&amp;""),"")</f>
        <v/>
      </c>
      <c r="AG384" s="42">
        <f>IFERROR(TRIM(INDEX($A384:$Z384,MATCH(Lists!$J$3,$A$1:$Z$1,0))&amp;""),"")</f>
        <v/>
      </c>
      <c r="AH384" s="42">
        <f>IFERROR(TRIM(INDEX($A384:$Z384,MATCH(Lists!$J$4,$A$1:$Z$1,0))&amp;""),"")</f>
        <v/>
      </c>
      <c r="AI384" s="42">
        <f>IF(AND(AF384&lt;&gt;"",UPPER(TRIM(AB384))&lt;&gt;"Y"),1,0)</f>
        <v/>
      </c>
      <c r="AJ384" s="42">
        <f>IF(AI384=1,IFERROR(VALUE(IFERROR(TRIM(INDEX($A384:$Z384,MATCH(Lists!$J$5,$A$1:$Z$1,0))&amp;""),"")),0),0)</f>
        <v/>
      </c>
      <c r="AK384" s="42">
        <f>IFERROR(TRIM(INDEX($A384:$Z384,MATCH(Lists!$J$8,$A$1:$Z$1,0))&amp;""),"")</f>
        <v/>
      </c>
      <c r="AL384" s="42">
        <f>IF(AI384=0,0,IF(AK384="",1,IF(IFERROR(INDEX(Lists!$B$2:$B$9,MATCH(AK384,Lists!$A$2:$A$9,0)),"N")="Y",1,0)))</f>
        <v/>
      </c>
      <c r="AM384" s="42">
        <f>AL384*AJ384</f>
        <v/>
      </c>
      <c r="AN384" s="42">
        <f>IF(AI384=0,0,IF(IFERROR(INDEX(Lists!$C$2:$C$9,MATCH(AK384,Lists!$A$2:$A$9,0)),"N")="Y",1,0))</f>
        <v/>
      </c>
      <c r="AO384" s="42">
        <f>AN384*AJ384</f>
        <v/>
      </c>
      <c r="AP384" s="42">
        <f>IFERROR(VALUE(IFERROR(TRIM(INDEX($A384:$Z384,MATCH(Lists!$J$9,$A$1:$Z$1,0))&amp;""),"")),0)</f>
        <v/>
      </c>
      <c r="AQ384" s="42">
        <f>IFERROR(VALUE(IFERROR(TRIM(INDEX($A384:$Z384,MATCH(Lists!$J$11,$A$1:$Z$1,0))&amp;""),"")),0)</f>
        <v/>
      </c>
      <c r="AR384" s="42">
        <f>IF(IFERROR(INDEX(Lists!$C$2:$C$9,MATCH(AK384,Lists!$A$2:$A$9,0)),"N")="Y",AP384-AQ384,0)</f>
        <v/>
      </c>
      <c r="AS384" s="42">
        <f>UPPER(IFERROR(TRIM(INDEX($A384:$Z384,MATCH(Lists!$J$10,$A$1:$Z$1,0))&amp;""),""))</f>
        <v/>
      </c>
      <c r="AT384" s="42">
        <f>IF(LEN(AS384)&gt;0,ROW(),"")</f>
        <v/>
      </c>
      <c r="AU384" s="42">
        <f>IFERROR(TRIM(INDEX($A384:$Z384,MATCH(Lists!$J$6,$A$1:$Z$1,0))&amp;""),"")</f>
        <v/>
      </c>
      <c r="AV384" s="42">
        <f>IFERROR(TRIM(INDEX($A384:$Z384,MATCH(Lists!$J$7,$A$1:$Z$1,0))&amp;""),"")</f>
        <v/>
      </c>
      <c r="AW384" s="42">
        <f>IF(AND(AL384=1,UPPER(TRIM(AC384))="Y"),1,0)</f>
        <v/>
      </c>
      <c r="AX384" s="42">
        <f>IF(AL384=1,AF384,"")</f>
        <v/>
      </c>
      <c r="AY384" s="42">
        <f>IF(AX384="","",SUMPRODUCT(($AX$2:$AX$501&lt;&gt;"")*($AX$2:$AX$501&lt;AX384))+SUMPRODUCT(($AX$2:AX384=AX384)*1))</f>
        <v/>
      </c>
    </row>
    <row r="385">
      <c r="AA385" s="41" t="n"/>
      <c r="AB385" s="21" t="n"/>
      <c r="AC385" s="21" t="n"/>
      <c r="AD385" s="21" t="n"/>
      <c r="AE385" s="41" t="n"/>
      <c r="AF385" s="42">
        <f>IFERROR(TRIM(INDEX($A385:$Z385,MATCH(Lists!$J$2,$A$1:$Z$1,0))&amp;""),"")</f>
        <v/>
      </c>
      <c r="AG385" s="42">
        <f>IFERROR(TRIM(INDEX($A385:$Z385,MATCH(Lists!$J$3,$A$1:$Z$1,0))&amp;""),"")</f>
        <v/>
      </c>
      <c r="AH385" s="42">
        <f>IFERROR(TRIM(INDEX($A385:$Z385,MATCH(Lists!$J$4,$A$1:$Z$1,0))&amp;""),"")</f>
        <v/>
      </c>
      <c r="AI385" s="42">
        <f>IF(AND(AF385&lt;&gt;"",UPPER(TRIM(AB385))&lt;&gt;"Y"),1,0)</f>
        <v/>
      </c>
      <c r="AJ385" s="42">
        <f>IF(AI385=1,IFERROR(VALUE(IFERROR(TRIM(INDEX($A385:$Z385,MATCH(Lists!$J$5,$A$1:$Z$1,0))&amp;""),"")),0),0)</f>
        <v/>
      </c>
      <c r="AK385" s="42">
        <f>IFERROR(TRIM(INDEX($A385:$Z385,MATCH(Lists!$J$8,$A$1:$Z$1,0))&amp;""),"")</f>
        <v/>
      </c>
      <c r="AL385" s="42">
        <f>IF(AI385=0,0,IF(AK385="",1,IF(IFERROR(INDEX(Lists!$B$2:$B$9,MATCH(AK385,Lists!$A$2:$A$9,0)),"N")="Y",1,0)))</f>
        <v/>
      </c>
      <c r="AM385" s="42">
        <f>AL385*AJ385</f>
        <v/>
      </c>
      <c r="AN385" s="42">
        <f>IF(AI385=0,0,IF(IFERROR(INDEX(Lists!$C$2:$C$9,MATCH(AK385,Lists!$A$2:$A$9,0)),"N")="Y",1,0))</f>
        <v/>
      </c>
      <c r="AO385" s="42">
        <f>AN385*AJ385</f>
        <v/>
      </c>
      <c r="AP385" s="42">
        <f>IFERROR(VALUE(IFERROR(TRIM(INDEX($A385:$Z385,MATCH(Lists!$J$9,$A$1:$Z$1,0))&amp;""),"")),0)</f>
        <v/>
      </c>
      <c r="AQ385" s="42">
        <f>IFERROR(VALUE(IFERROR(TRIM(INDEX($A385:$Z385,MATCH(Lists!$J$11,$A$1:$Z$1,0))&amp;""),"")),0)</f>
        <v/>
      </c>
      <c r="AR385" s="42">
        <f>IF(IFERROR(INDEX(Lists!$C$2:$C$9,MATCH(AK385,Lists!$A$2:$A$9,0)),"N")="Y",AP385-AQ385,0)</f>
        <v/>
      </c>
      <c r="AS385" s="42">
        <f>UPPER(IFERROR(TRIM(INDEX($A385:$Z385,MATCH(Lists!$J$10,$A$1:$Z$1,0))&amp;""),""))</f>
        <v/>
      </c>
      <c r="AT385" s="42">
        <f>IF(LEN(AS385)&gt;0,ROW(),"")</f>
        <v/>
      </c>
      <c r="AU385" s="42">
        <f>IFERROR(TRIM(INDEX($A385:$Z385,MATCH(Lists!$J$6,$A$1:$Z$1,0))&amp;""),"")</f>
        <v/>
      </c>
      <c r="AV385" s="42">
        <f>IFERROR(TRIM(INDEX($A385:$Z385,MATCH(Lists!$J$7,$A$1:$Z$1,0))&amp;""),"")</f>
        <v/>
      </c>
      <c r="AW385" s="42">
        <f>IF(AND(AL385=1,UPPER(TRIM(AC385))="Y"),1,0)</f>
        <v/>
      </c>
      <c r="AX385" s="42">
        <f>IF(AL385=1,AF385,"")</f>
        <v/>
      </c>
      <c r="AY385" s="42">
        <f>IF(AX385="","",SUMPRODUCT(($AX$2:$AX$501&lt;&gt;"")*($AX$2:$AX$501&lt;AX385))+SUMPRODUCT(($AX$2:AX385=AX385)*1))</f>
        <v/>
      </c>
    </row>
    <row r="386">
      <c r="AA386" s="41" t="n"/>
      <c r="AB386" s="21" t="n"/>
      <c r="AC386" s="21" t="n"/>
      <c r="AD386" s="21" t="n"/>
      <c r="AE386" s="41" t="n"/>
      <c r="AF386" s="42">
        <f>IFERROR(TRIM(INDEX($A386:$Z386,MATCH(Lists!$J$2,$A$1:$Z$1,0))&amp;""),"")</f>
        <v/>
      </c>
      <c r="AG386" s="42">
        <f>IFERROR(TRIM(INDEX($A386:$Z386,MATCH(Lists!$J$3,$A$1:$Z$1,0))&amp;""),"")</f>
        <v/>
      </c>
      <c r="AH386" s="42">
        <f>IFERROR(TRIM(INDEX($A386:$Z386,MATCH(Lists!$J$4,$A$1:$Z$1,0))&amp;""),"")</f>
        <v/>
      </c>
      <c r="AI386" s="42">
        <f>IF(AND(AF386&lt;&gt;"",UPPER(TRIM(AB386))&lt;&gt;"Y"),1,0)</f>
        <v/>
      </c>
      <c r="AJ386" s="42">
        <f>IF(AI386=1,IFERROR(VALUE(IFERROR(TRIM(INDEX($A386:$Z386,MATCH(Lists!$J$5,$A$1:$Z$1,0))&amp;""),"")),0),0)</f>
        <v/>
      </c>
      <c r="AK386" s="42">
        <f>IFERROR(TRIM(INDEX($A386:$Z386,MATCH(Lists!$J$8,$A$1:$Z$1,0))&amp;""),"")</f>
        <v/>
      </c>
      <c r="AL386" s="42">
        <f>IF(AI386=0,0,IF(AK386="",1,IF(IFERROR(INDEX(Lists!$B$2:$B$9,MATCH(AK386,Lists!$A$2:$A$9,0)),"N")="Y",1,0)))</f>
        <v/>
      </c>
      <c r="AM386" s="42">
        <f>AL386*AJ386</f>
        <v/>
      </c>
      <c r="AN386" s="42">
        <f>IF(AI386=0,0,IF(IFERROR(INDEX(Lists!$C$2:$C$9,MATCH(AK386,Lists!$A$2:$A$9,0)),"N")="Y",1,0))</f>
        <v/>
      </c>
      <c r="AO386" s="42">
        <f>AN386*AJ386</f>
        <v/>
      </c>
      <c r="AP386" s="42">
        <f>IFERROR(VALUE(IFERROR(TRIM(INDEX($A386:$Z386,MATCH(Lists!$J$9,$A$1:$Z$1,0))&amp;""),"")),0)</f>
        <v/>
      </c>
      <c r="AQ386" s="42">
        <f>IFERROR(VALUE(IFERROR(TRIM(INDEX($A386:$Z386,MATCH(Lists!$J$11,$A$1:$Z$1,0))&amp;""),"")),0)</f>
        <v/>
      </c>
      <c r="AR386" s="42">
        <f>IF(IFERROR(INDEX(Lists!$C$2:$C$9,MATCH(AK386,Lists!$A$2:$A$9,0)),"N")="Y",AP386-AQ386,0)</f>
        <v/>
      </c>
      <c r="AS386" s="42">
        <f>UPPER(IFERROR(TRIM(INDEX($A386:$Z386,MATCH(Lists!$J$10,$A$1:$Z$1,0))&amp;""),""))</f>
        <v/>
      </c>
      <c r="AT386" s="42">
        <f>IF(LEN(AS386)&gt;0,ROW(),"")</f>
        <v/>
      </c>
      <c r="AU386" s="42">
        <f>IFERROR(TRIM(INDEX($A386:$Z386,MATCH(Lists!$J$6,$A$1:$Z$1,0))&amp;""),"")</f>
        <v/>
      </c>
      <c r="AV386" s="42">
        <f>IFERROR(TRIM(INDEX($A386:$Z386,MATCH(Lists!$J$7,$A$1:$Z$1,0))&amp;""),"")</f>
        <v/>
      </c>
      <c r="AW386" s="42">
        <f>IF(AND(AL386=1,UPPER(TRIM(AC386))="Y"),1,0)</f>
        <v/>
      </c>
      <c r="AX386" s="42">
        <f>IF(AL386=1,AF386,"")</f>
        <v/>
      </c>
      <c r="AY386" s="42">
        <f>IF(AX386="","",SUMPRODUCT(($AX$2:$AX$501&lt;&gt;"")*($AX$2:$AX$501&lt;AX386))+SUMPRODUCT(($AX$2:AX386=AX386)*1))</f>
        <v/>
      </c>
    </row>
    <row r="387">
      <c r="AA387" s="41" t="n"/>
      <c r="AB387" s="21" t="n"/>
      <c r="AC387" s="21" t="n"/>
      <c r="AD387" s="21" t="n"/>
      <c r="AE387" s="41" t="n"/>
      <c r="AF387" s="42">
        <f>IFERROR(TRIM(INDEX($A387:$Z387,MATCH(Lists!$J$2,$A$1:$Z$1,0))&amp;""),"")</f>
        <v/>
      </c>
      <c r="AG387" s="42">
        <f>IFERROR(TRIM(INDEX($A387:$Z387,MATCH(Lists!$J$3,$A$1:$Z$1,0))&amp;""),"")</f>
        <v/>
      </c>
      <c r="AH387" s="42">
        <f>IFERROR(TRIM(INDEX($A387:$Z387,MATCH(Lists!$J$4,$A$1:$Z$1,0))&amp;""),"")</f>
        <v/>
      </c>
      <c r="AI387" s="42">
        <f>IF(AND(AF387&lt;&gt;"",UPPER(TRIM(AB387))&lt;&gt;"Y"),1,0)</f>
        <v/>
      </c>
      <c r="AJ387" s="42">
        <f>IF(AI387=1,IFERROR(VALUE(IFERROR(TRIM(INDEX($A387:$Z387,MATCH(Lists!$J$5,$A$1:$Z$1,0))&amp;""),"")),0),0)</f>
        <v/>
      </c>
      <c r="AK387" s="42">
        <f>IFERROR(TRIM(INDEX($A387:$Z387,MATCH(Lists!$J$8,$A$1:$Z$1,0))&amp;""),"")</f>
        <v/>
      </c>
      <c r="AL387" s="42">
        <f>IF(AI387=0,0,IF(AK387="",1,IF(IFERROR(INDEX(Lists!$B$2:$B$9,MATCH(AK387,Lists!$A$2:$A$9,0)),"N")="Y",1,0)))</f>
        <v/>
      </c>
      <c r="AM387" s="42">
        <f>AL387*AJ387</f>
        <v/>
      </c>
      <c r="AN387" s="42">
        <f>IF(AI387=0,0,IF(IFERROR(INDEX(Lists!$C$2:$C$9,MATCH(AK387,Lists!$A$2:$A$9,0)),"N")="Y",1,0))</f>
        <v/>
      </c>
      <c r="AO387" s="42">
        <f>AN387*AJ387</f>
        <v/>
      </c>
      <c r="AP387" s="42">
        <f>IFERROR(VALUE(IFERROR(TRIM(INDEX($A387:$Z387,MATCH(Lists!$J$9,$A$1:$Z$1,0))&amp;""),"")),0)</f>
        <v/>
      </c>
      <c r="AQ387" s="42">
        <f>IFERROR(VALUE(IFERROR(TRIM(INDEX($A387:$Z387,MATCH(Lists!$J$11,$A$1:$Z$1,0))&amp;""),"")),0)</f>
        <v/>
      </c>
      <c r="AR387" s="42">
        <f>IF(IFERROR(INDEX(Lists!$C$2:$C$9,MATCH(AK387,Lists!$A$2:$A$9,0)),"N")="Y",AP387-AQ387,0)</f>
        <v/>
      </c>
      <c r="AS387" s="42">
        <f>UPPER(IFERROR(TRIM(INDEX($A387:$Z387,MATCH(Lists!$J$10,$A$1:$Z$1,0))&amp;""),""))</f>
        <v/>
      </c>
      <c r="AT387" s="42">
        <f>IF(LEN(AS387)&gt;0,ROW(),"")</f>
        <v/>
      </c>
      <c r="AU387" s="42">
        <f>IFERROR(TRIM(INDEX($A387:$Z387,MATCH(Lists!$J$6,$A$1:$Z$1,0))&amp;""),"")</f>
        <v/>
      </c>
      <c r="AV387" s="42">
        <f>IFERROR(TRIM(INDEX($A387:$Z387,MATCH(Lists!$J$7,$A$1:$Z$1,0))&amp;""),"")</f>
        <v/>
      </c>
      <c r="AW387" s="42">
        <f>IF(AND(AL387=1,UPPER(TRIM(AC387))="Y"),1,0)</f>
        <v/>
      </c>
      <c r="AX387" s="42">
        <f>IF(AL387=1,AF387,"")</f>
        <v/>
      </c>
      <c r="AY387" s="42">
        <f>IF(AX387="","",SUMPRODUCT(($AX$2:$AX$501&lt;&gt;"")*($AX$2:$AX$501&lt;AX387))+SUMPRODUCT(($AX$2:AX387=AX387)*1))</f>
        <v/>
      </c>
    </row>
    <row r="388">
      <c r="AA388" s="41" t="n"/>
      <c r="AB388" s="21" t="n"/>
      <c r="AC388" s="21" t="n"/>
      <c r="AD388" s="21" t="n"/>
      <c r="AE388" s="41" t="n"/>
      <c r="AF388" s="42">
        <f>IFERROR(TRIM(INDEX($A388:$Z388,MATCH(Lists!$J$2,$A$1:$Z$1,0))&amp;""),"")</f>
        <v/>
      </c>
      <c r="AG388" s="42">
        <f>IFERROR(TRIM(INDEX($A388:$Z388,MATCH(Lists!$J$3,$A$1:$Z$1,0))&amp;""),"")</f>
        <v/>
      </c>
      <c r="AH388" s="42">
        <f>IFERROR(TRIM(INDEX($A388:$Z388,MATCH(Lists!$J$4,$A$1:$Z$1,0))&amp;""),"")</f>
        <v/>
      </c>
      <c r="AI388" s="42">
        <f>IF(AND(AF388&lt;&gt;"",UPPER(TRIM(AB388))&lt;&gt;"Y"),1,0)</f>
        <v/>
      </c>
      <c r="AJ388" s="42">
        <f>IF(AI388=1,IFERROR(VALUE(IFERROR(TRIM(INDEX($A388:$Z388,MATCH(Lists!$J$5,$A$1:$Z$1,0))&amp;""),"")),0),0)</f>
        <v/>
      </c>
      <c r="AK388" s="42">
        <f>IFERROR(TRIM(INDEX($A388:$Z388,MATCH(Lists!$J$8,$A$1:$Z$1,0))&amp;""),"")</f>
        <v/>
      </c>
      <c r="AL388" s="42">
        <f>IF(AI388=0,0,IF(AK388="",1,IF(IFERROR(INDEX(Lists!$B$2:$B$9,MATCH(AK388,Lists!$A$2:$A$9,0)),"N")="Y",1,0)))</f>
        <v/>
      </c>
      <c r="AM388" s="42">
        <f>AL388*AJ388</f>
        <v/>
      </c>
      <c r="AN388" s="42">
        <f>IF(AI388=0,0,IF(IFERROR(INDEX(Lists!$C$2:$C$9,MATCH(AK388,Lists!$A$2:$A$9,0)),"N")="Y",1,0))</f>
        <v/>
      </c>
      <c r="AO388" s="42">
        <f>AN388*AJ388</f>
        <v/>
      </c>
      <c r="AP388" s="42">
        <f>IFERROR(VALUE(IFERROR(TRIM(INDEX($A388:$Z388,MATCH(Lists!$J$9,$A$1:$Z$1,0))&amp;""),"")),0)</f>
        <v/>
      </c>
      <c r="AQ388" s="42">
        <f>IFERROR(VALUE(IFERROR(TRIM(INDEX($A388:$Z388,MATCH(Lists!$J$11,$A$1:$Z$1,0))&amp;""),"")),0)</f>
        <v/>
      </c>
      <c r="AR388" s="42">
        <f>IF(IFERROR(INDEX(Lists!$C$2:$C$9,MATCH(AK388,Lists!$A$2:$A$9,0)),"N")="Y",AP388-AQ388,0)</f>
        <v/>
      </c>
      <c r="AS388" s="42">
        <f>UPPER(IFERROR(TRIM(INDEX($A388:$Z388,MATCH(Lists!$J$10,$A$1:$Z$1,0))&amp;""),""))</f>
        <v/>
      </c>
      <c r="AT388" s="42">
        <f>IF(LEN(AS388)&gt;0,ROW(),"")</f>
        <v/>
      </c>
      <c r="AU388" s="42">
        <f>IFERROR(TRIM(INDEX($A388:$Z388,MATCH(Lists!$J$6,$A$1:$Z$1,0))&amp;""),"")</f>
        <v/>
      </c>
      <c r="AV388" s="42">
        <f>IFERROR(TRIM(INDEX($A388:$Z388,MATCH(Lists!$J$7,$A$1:$Z$1,0))&amp;""),"")</f>
        <v/>
      </c>
      <c r="AW388" s="42">
        <f>IF(AND(AL388=1,UPPER(TRIM(AC388))="Y"),1,0)</f>
        <v/>
      </c>
      <c r="AX388" s="42">
        <f>IF(AL388=1,AF388,"")</f>
        <v/>
      </c>
      <c r="AY388" s="42">
        <f>IF(AX388="","",SUMPRODUCT(($AX$2:$AX$501&lt;&gt;"")*($AX$2:$AX$501&lt;AX388))+SUMPRODUCT(($AX$2:AX388=AX388)*1))</f>
        <v/>
      </c>
    </row>
    <row r="389">
      <c r="AA389" s="41" t="n"/>
      <c r="AB389" s="21" t="n"/>
      <c r="AC389" s="21" t="n"/>
      <c r="AD389" s="21" t="n"/>
      <c r="AE389" s="41" t="n"/>
      <c r="AF389" s="42">
        <f>IFERROR(TRIM(INDEX($A389:$Z389,MATCH(Lists!$J$2,$A$1:$Z$1,0))&amp;""),"")</f>
        <v/>
      </c>
      <c r="AG389" s="42">
        <f>IFERROR(TRIM(INDEX($A389:$Z389,MATCH(Lists!$J$3,$A$1:$Z$1,0))&amp;""),"")</f>
        <v/>
      </c>
      <c r="AH389" s="42">
        <f>IFERROR(TRIM(INDEX($A389:$Z389,MATCH(Lists!$J$4,$A$1:$Z$1,0))&amp;""),"")</f>
        <v/>
      </c>
      <c r="AI389" s="42">
        <f>IF(AND(AF389&lt;&gt;"",UPPER(TRIM(AB389))&lt;&gt;"Y"),1,0)</f>
        <v/>
      </c>
      <c r="AJ389" s="42">
        <f>IF(AI389=1,IFERROR(VALUE(IFERROR(TRIM(INDEX($A389:$Z389,MATCH(Lists!$J$5,$A$1:$Z$1,0))&amp;""),"")),0),0)</f>
        <v/>
      </c>
      <c r="AK389" s="42">
        <f>IFERROR(TRIM(INDEX($A389:$Z389,MATCH(Lists!$J$8,$A$1:$Z$1,0))&amp;""),"")</f>
        <v/>
      </c>
      <c r="AL389" s="42">
        <f>IF(AI389=0,0,IF(AK389="",1,IF(IFERROR(INDEX(Lists!$B$2:$B$9,MATCH(AK389,Lists!$A$2:$A$9,0)),"N")="Y",1,0)))</f>
        <v/>
      </c>
      <c r="AM389" s="42">
        <f>AL389*AJ389</f>
        <v/>
      </c>
      <c r="AN389" s="42">
        <f>IF(AI389=0,0,IF(IFERROR(INDEX(Lists!$C$2:$C$9,MATCH(AK389,Lists!$A$2:$A$9,0)),"N")="Y",1,0))</f>
        <v/>
      </c>
      <c r="AO389" s="42">
        <f>AN389*AJ389</f>
        <v/>
      </c>
      <c r="AP389" s="42">
        <f>IFERROR(VALUE(IFERROR(TRIM(INDEX($A389:$Z389,MATCH(Lists!$J$9,$A$1:$Z$1,0))&amp;""),"")),0)</f>
        <v/>
      </c>
      <c r="AQ389" s="42">
        <f>IFERROR(VALUE(IFERROR(TRIM(INDEX($A389:$Z389,MATCH(Lists!$J$11,$A$1:$Z$1,0))&amp;""),"")),0)</f>
        <v/>
      </c>
      <c r="AR389" s="42">
        <f>IF(IFERROR(INDEX(Lists!$C$2:$C$9,MATCH(AK389,Lists!$A$2:$A$9,0)),"N")="Y",AP389-AQ389,0)</f>
        <v/>
      </c>
      <c r="AS389" s="42">
        <f>UPPER(IFERROR(TRIM(INDEX($A389:$Z389,MATCH(Lists!$J$10,$A$1:$Z$1,0))&amp;""),""))</f>
        <v/>
      </c>
      <c r="AT389" s="42">
        <f>IF(LEN(AS389)&gt;0,ROW(),"")</f>
        <v/>
      </c>
      <c r="AU389" s="42">
        <f>IFERROR(TRIM(INDEX($A389:$Z389,MATCH(Lists!$J$6,$A$1:$Z$1,0))&amp;""),"")</f>
        <v/>
      </c>
      <c r="AV389" s="42">
        <f>IFERROR(TRIM(INDEX($A389:$Z389,MATCH(Lists!$J$7,$A$1:$Z$1,0))&amp;""),"")</f>
        <v/>
      </c>
      <c r="AW389" s="42">
        <f>IF(AND(AL389=1,UPPER(TRIM(AC389))="Y"),1,0)</f>
        <v/>
      </c>
      <c r="AX389" s="42">
        <f>IF(AL389=1,AF389,"")</f>
        <v/>
      </c>
      <c r="AY389" s="42">
        <f>IF(AX389="","",SUMPRODUCT(($AX$2:$AX$501&lt;&gt;"")*($AX$2:$AX$501&lt;AX389))+SUMPRODUCT(($AX$2:AX389=AX389)*1))</f>
        <v/>
      </c>
    </row>
    <row r="390">
      <c r="AA390" s="41" t="n"/>
      <c r="AB390" s="21" t="n"/>
      <c r="AC390" s="21" t="n"/>
      <c r="AD390" s="21" t="n"/>
      <c r="AE390" s="41" t="n"/>
      <c r="AF390" s="42">
        <f>IFERROR(TRIM(INDEX($A390:$Z390,MATCH(Lists!$J$2,$A$1:$Z$1,0))&amp;""),"")</f>
        <v/>
      </c>
      <c r="AG390" s="42">
        <f>IFERROR(TRIM(INDEX($A390:$Z390,MATCH(Lists!$J$3,$A$1:$Z$1,0))&amp;""),"")</f>
        <v/>
      </c>
      <c r="AH390" s="42">
        <f>IFERROR(TRIM(INDEX($A390:$Z390,MATCH(Lists!$J$4,$A$1:$Z$1,0))&amp;""),"")</f>
        <v/>
      </c>
      <c r="AI390" s="42">
        <f>IF(AND(AF390&lt;&gt;"",UPPER(TRIM(AB390))&lt;&gt;"Y"),1,0)</f>
        <v/>
      </c>
      <c r="AJ390" s="42">
        <f>IF(AI390=1,IFERROR(VALUE(IFERROR(TRIM(INDEX($A390:$Z390,MATCH(Lists!$J$5,$A$1:$Z$1,0))&amp;""),"")),0),0)</f>
        <v/>
      </c>
      <c r="AK390" s="42">
        <f>IFERROR(TRIM(INDEX($A390:$Z390,MATCH(Lists!$J$8,$A$1:$Z$1,0))&amp;""),"")</f>
        <v/>
      </c>
      <c r="AL390" s="42">
        <f>IF(AI390=0,0,IF(AK390="",1,IF(IFERROR(INDEX(Lists!$B$2:$B$9,MATCH(AK390,Lists!$A$2:$A$9,0)),"N")="Y",1,0)))</f>
        <v/>
      </c>
      <c r="AM390" s="42">
        <f>AL390*AJ390</f>
        <v/>
      </c>
      <c r="AN390" s="42">
        <f>IF(AI390=0,0,IF(IFERROR(INDEX(Lists!$C$2:$C$9,MATCH(AK390,Lists!$A$2:$A$9,0)),"N")="Y",1,0))</f>
        <v/>
      </c>
      <c r="AO390" s="42">
        <f>AN390*AJ390</f>
        <v/>
      </c>
      <c r="AP390" s="42">
        <f>IFERROR(VALUE(IFERROR(TRIM(INDEX($A390:$Z390,MATCH(Lists!$J$9,$A$1:$Z$1,0))&amp;""),"")),0)</f>
        <v/>
      </c>
      <c r="AQ390" s="42">
        <f>IFERROR(VALUE(IFERROR(TRIM(INDEX($A390:$Z390,MATCH(Lists!$J$11,$A$1:$Z$1,0))&amp;""),"")),0)</f>
        <v/>
      </c>
      <c r="AR390" s="42">
        <f>IF(IFERROR(INDEX(Lists!$C$2:$C$9,MATCH(AK390,Lists!$A$2:$A$9,0)),"N")="Y",AP390-AQ390,0)</f>
        <v/>
      </c>
      <c r="AS390" s="42">
        <f>UPPER(IFERROR(TRIM(INDEX($A390:$Z390,MATCH(Lists!$J$10,$A$1:$Z$1,0))&amp;""),""))</f>
        <v/>
      </c>
      <c r="AT390" s="42">
        <f>IF(LEN(AS390)&gt;0,ROW(),"")</f>
        <v/>
      </c>
      <c r="AU390" s="42">
        <f>IFERROR(TRIM(INDEX($A390:$Z390,MATCH(Lists!$J$6,$A$1:$Z$1,0))&amp;""),"")</f>
        <v/>
      </c>
      <c r="AV390" s="42">
        <f>IFERROR(TRIM(INDEX($A390:$Z390,MATCH(Lists!$J$7,$A$1:$Z$1,0))&amp;""),"")</f>
        <v/>
      </c>
      <c r="AW390" s="42">
        <f>IF(AND(AL390=1,UPPER(TRIM(AC390))="Y"),1,0)</f>
        <v/>
      </c>
      <c r="AX390" s="42">
        <f>IF(AL390=1,AF390,"")</f>
        <v/>
      </c>
      <c r="AY390" s="42">
        <f>IF(AX390="","",SUMPRODUCT(($AX$2:$AX$501&lt;&gt;"")*($AX$2:$AX$501&lt;AX390))+SUMPRODUCT(($AX$2:AX390=AX390)*1))</f>
        <v/>
      </c>
    </row>
    <row r="391">
      <c r="AA391" s="41" t="n"/>
      <c r="AB391" s="21" t="n"/>
      <c r="AC391" s="21" t="n"/>
      <c r="AD391" s="21" t="n"/>
      <c r="AE391" s="41" t="n"/>
      <c r="AF391" s="42">
        <f>IFERROR(TRIM(INDEX($A391:$Z391,MATCH(Lists!$J$2,$A$1:$Z$1,0))&amp;""),"")</f>
        <v/>
      </c>
      <c r="AG391" s="42">
        <f>IFERROR(TRIM(INDEX($A391:$Z391,MATCH(Lists!$J$3,$A$1:$Z$1,0))&amp;""),"")</f>
        <v/>
      </c>
      <c r="AH391" s="42">
        <f>IFERROR(TRIM(INDEX($A391:$Z391,MATCH(Lists!$J$4,$A$1:$Z$1,0))&amp;""),"")</f>
        <v/>
      </c>
      <c r="AI391" s="42">
        <f>IF(AND(AF391&lt;&gt;"",UPPER(TRIM(AB391))&lt;&gt;"Y"),1,0)</f>
        <v/>
      </c>
      <c r="AJ391" s="42">
        <f>IF(AI391=1,IFERROR(VALUE(IFERROR(TRIM(INDEX($A391:$Z391,MATCH(Lists!$J$5,$A$1:$Z$1,0))&amp;""),"")),0),0)</f>
        <v/>
      </c>
      <c r="AK391" s="42">
        <f>IFERROR(TRIM(INDEX($A391:$Z391,MATCH(Lists!$J$8,$A$1:$Z$1,0))&amp;""),"")</f>
        <v/>
      </c>
      <c r="AL391" s="42">
        <f>IF(AI391=0,0,IF(AK391="",1,IF(IFERROR(INDEX(Lists!$B$2:$B$9,MATCH(AK391,Lists!$A$2:$A$9,0)),"N")="Y",1,0)))</f>
        <v/>
      </c>
      <c r="AM391" s="42">
        <f>AL391*AJ391</f>
        <v/>
      </c>
      <c r="AN391" s="42">
        <f>IF(AI391=0,0,IF(IFERROR(INDEX(Lists!$C$2:$C$9,MATCH(AK391,Lists!$A$2:$A$9,0)),"N")="Y",1,0))</f>
        <v/>
      </c>
      <c r="AO391" s="42">
        <f>AN391*AJ391</f>
        <v/>
      </c>
      <c r="AP391" s="42">
        <f>IFERROR(VALUE(IFERROR(TRIM(INDEX($A391:$Z391,MATCH(Lists!$J$9,$A$1:$Z$1,0))&amp;""),"")),0)</f>
        <v/>
      </c>
      <c r="AQ391" s="42">
        <f>IFERROR(VALUE(IFERROR(TRIM(INDEX($A391:$Z391,MATCH(Lists!$J$11,$A$1:$Z$1,0))&amp;""),"")),0)</f>
        <v/>
      </c>
      <c r="AR391" s="42">
        <f>IF(IFERROR(INDEX(Lists!$C$2:$C$9,MATCH(AK391,Lists!$A$2:$A$9,0)),"N")="Y",AP391-AQ391,0)</f>
        <v/>
      </c>
      <c r="AS391" s="42">
        <f>UPPER(IFERROR(TRIM(INDEX($A391:$Z391,MATCH(Lists!$J$10,$A$1:$Z$1,0))&amp;""),""))</f>
        <v/>
      </c>
      <c r="AT391" s="42">
        <f>IF(LEN(AS391)&gt;0,ROW(),"")</f>
        <v/>
      </c>
      <c r="AU391" s="42">
        <f>IFERROR(TRIM(INDEX($A391:$Z391,MATCH(Lists!$J$6,$A$1:$Z$1,0))&amp;""),"")</f>
        <v/>
      </c>
      <c r="AV391" s="42">
        <f>IFERROR(TRIM(INDEX($A391:$Z391,MATCH(Lists!$J$7,$A$1:$Z$1,0))&amp;""),"")</f>
        <v/>
      </c>
      <c r="AW391" s="42">
        <f>IF(AND(AL391=1,UPPER(TRIM(AC391))="Y"),1,0)</f>
        <v/>
      </c>
      <c r="AX391" s="42">
        <f>IF(AL391=1,AF391,"")</f>
        <v/>
      </c>
      <c r="AY391" s="42">
        <f>IF(AX391="","",SUMPRODUCT(($AX$2:$AX$501&lt;&gt;"")*($AX$2:$AX$501&lt;AX391))+SUMPRODUCT(($AX$2:AX391=AX391)*1))</f>
        <v/>
      </c>
    </row>
    <row r="392">
      <c r="AA392" s="41" t="n"/>
      <c r="AB392" s="21" t="n"/>
      <c r="AC392" s="21" t="n"/>
      <c r="AD392" s="21" t="n"/>
      <c r="AE392" s="41" t="n"/>
      <c r="AF392" s="42">
        <f>IFERROR(TRIM(INDEX($A392:$Z392,MATCH(Lists!$J$2,$A$1:$Z$1,0))&amp;""),"")</f>
        <v/>
      </c>
      <c r="AG392" s="42">
        <f>IFERROR(TRIM(INDEX($A392:$Z392,MATCH(Lists!$J$3,$A$1:$Z$1,0))&amp;""),"")</f>
        <v/>
      </c>
      <c r="AH392" s="42">
        <f>IFERROR(TRIM(INDEX($A392:$Z392,MATCH(Lists!$J$4,$A$1:$Z$1,0))&amp;""),"")</f>
        <v/>
      </c>
      <c r="AI392" s="42">
        <f>IF(AND(AF392&lt;&gt;"",UPPER(TRIM(AB392))&lt;&gt;"Y"),1,0)</f>
        <v/>
      </c>
      <c r="AJ392" s="42">
        <f>IF(AI392=1,IFERROR(VALUE(IFERROR(TRIM(INDEX($A392:$Z392,MATCH(Lists!$J$5,$A$1:$Z$1,0))&amp;""),"")),0),0)</f>
        <v/>
      </c>
      <c r="AK392" s="42">
        <f>IFERROR(TRIM(INDEX($A392:$Z392,MATCH(Lists!$J$8,$A$1:$Z$1,0))&amp;""),"")</f>
        <v/>
      </c>
      <c r="AL392" s="42">
        <f>IF(AI392=0,0,IF(AK392="",1,IF(IFERROR(INDEX(Lists!$B$2:$B$9,MATCH(AK392,Lists!$A$2:$A$9,0)),"N")="Y",1,0)))</f>
        <v/>
      </c>
      <c r="AM392" s="42">
        <f>AL392*AJ392</f>
        <v/>
      </c>
      <c r="AN392" s="42">
        <f>IF(AI392=0,0,IF(IFERROR(INDEX(Lists!$C$2:$C$9,MATCH(AK392,Lists!$A$2:$A$9,0)),"N")="Y",1,0))</f>
        <v/>
      </c>
      <c r="AO392" s="42">
        <f>AN392*AJ392</f>
        <v/>
      </c>
      <c r="AP392" s="42">
        <f>IFERROR(VALUE(IFERROR(TRIM(INDEX($A392:$Z392,MATCH(Lists!$J$9,$A$1:$Z$1,0))&amp;""),"")),0)</f>
        <v/>
      </c>
      <c r="AQ392" s="42">
        <f>IFERROR(VALUE(IFERROR(TRIM(INDEX($A392:$Z392,MATCH(Lists!$J$11,$A$1:$Z$1,0))&amp;""),"")),0)</f>
        <v/>
      </c>
      <c r="AR392" s="42">
        <f>IF(IFERROR(INDEX(Lists!$C$2:$C$9,MATCH(AK392,Lists!$A$2:$A$9,0)),"N")="Y",AP392-AQ392,0)</f>
        <v/>
      </c>
      <c r="AS392" s="42">
        <f>UPPER(IFERROR(TRIM(INDEX($A392:$Z392,MATCH(Lists!$J$10,$A$1:$Z$1,0))&amp;""),""))</f>
        <v/>
      </c>
      <c r="AT392" s="42">
        <f>IF(LEN(AS392)&gt;0,ROW(),"")</f>
        <v/>
      </c>
      <c r="AU392" s="42">
        <f>IFERROR(TRIM(INDEX($A392:$Z392,MATCH(Lists!$J$6,$A$1:$Z$1,0))&amp;""),"")</f>
        <v/>
      </c>
      <c r="AV392" s="42">
        <f>IFERROR(TRIM(INDEX($A392:$Z392,MATCH(Lists!$J$7,$A$1:$Z$1,0))&amp;""),"")</f>
        <v/>
      </c>
      <c r="AW392" s="42">
        <f>IF(AND(AL392=1,UPPER(TRIM(AC392))="Y"),1,0)</f>
        <v/>
      </c>
      <c r="AX392" s="42">
        <f>IF(AL392=1,AF392,"")</f>
        <v/>
      </c>
      <c r="AY392" s="42">
        <f>IF(AX392="","",SUMPRODUCT(($AX$2:$AX$501&lt;&gt;"")*($AX$2:$AX$501&lt;AX392))+SUMPRODUCT(($AX$2:AX392=AX392)*1))</f>
        <v/>
      </c>
    </row>
    <row r="393">
      <c r="AA393" s="41" t="n"/>
      <c r="AB393" s="21" t="n"/>
      <c r="AC393" s="21" t="n"/>
      <c r="AD393" s="21" t="n"/>
      <c r="AE393" s="41" t="n"/>
      <c r="AF393" s="42">
        <f>IFERROR(TRIM(INDEX($A393:$Z393,MATCH(Lists!$J$2,$A$1:$Z$1,0))&amp;""),"")</f>
        <v/>
      </c>
      <c r="AG393" s="42">
        <f>IFERROR(TRIM(INDEX($A393:$Z393,MATCH(Lists!$J$3,$A$1:$Z$1,0))&amp;""),"")</f>
        <v/>
      </c>
      <c r="AH393" s="42">
        <f>IFERROR(TRIM(INDEX($A393:$Z393,MATCH(Lists!$J$4,$A$1:$Z$1,0))&amp;""),"")</f>
        <v/>
      </c>
      <c r="AI393" s="42">
        <f>IF(AND(AF393&lt;&gt;"",UPPER(TRIM(AB393))&lt;&gt;"Y"),1,0)</f>
        <v/>
      </c>
      <c r="AJ393" s="42">
        <f>IF(AI393=1,IFERROR(VALUE(IFERROR(TRIM(INDEX($A393:$Z393,MATCH(Lists!$J$5,$A$1:$Z$1,0))&amp;""),"")),0),0)</f>
        <v/>
      </c>
      <c r="AK393" s="42">
        <f>IFERROR(TRIM(INDEX($A393:$Z393,MATCH(Lists!$J$8,$A$1:$Z$1,0))&amp;""),"")</f>
        <v/>
      </c>
      <c r="AL393" s="42">
        <f>IF(AI393=0,0,IF(AK393="",1,IF(IFERROR(INDEX(Lists!$B$2:$B$9,MATCH(AK393,Lists!$A$2:$A$9,0)),"N")="Y",1,0)))</f>
        <v/>
      </c>
      <c r="AM393" s="42">
        <f>AL393*AJ393</f>
        <v/>
      </c>
      <c r="AN393" s="42">
        <f>IF(AI393=0,0,IF(IFERROR(INDEX(Lists!$C$2:$C$9,MATCH(AK393,Lists!$A$2:$A$9,0)),"N")="Y",1,0))</f>
        <v/>
      </c>
      <c r="AO393" s="42">
        <f>AN393*AJ393</f>
        <v/>
      </c>
      <c r="AP393" s="42">
        <f>IFERROR(VALUE(IFERROR(TRIM(INDEX($A393:$Z393,MATCH(Lists!$J$9,$A$1:$Z$1,0))&amp;""),"")),0)</f>
        <v/>
      </c>
      <c r="AQ393" s="42">
        <f>IFERROR(VALUE(IFERROR(TRIM(INDEX($A393:$Z393,MATCH(Lists!$J$11,$A$1:$Z$1,0))&amp;""),"")),0)</f>
        <v/>
      </c>
      <c r="AR393" s="42">
        <f>IF(IFERROR(INDEX(Lists!$C$2:$C$9,MATCH(AK393,Lists!$A$2:$A$9,0)),"N")="Y",AP393-AQ393,0)</f>
        <v/>
      </c>
      <c r="AS393" s="42">
        <f>UPPER(IFERROR(TRIM(INDEX($A393:$Z393,MATCH(Lists!$J$10,$A$1:$Z$1,0))&amp;""),""))</f>
        <v/>
      </c>
      <c r="AT393" s="42">
        <f>IF(LEN(AS393)&gt;0,ROW(),"")</f>
        <v/>
      </c>
      <c r="AU393" s="42">
        <f>IFERROR(TRIM(INDEX($A393:$Z393,MATCH(Lists!$J$6,$A$1:$Z$1,0))&amp;""),"")</f>
        <v/>
      </c>
      <c r="AV393" s="42">
        <f>IFERROR(TRIM(INDEX($A393:$Z393,MATCH(Lists!$J$7,$A$1:$Z$1,0))&amp;""),"")</f>
        <v/>
      </c>
      <c r="AW393" s="42">
        <f>IF(AND(AL393=1,UPPER(TRIM(AC393))="Y"),1,0)</f>
        <v/>
      </c>
      <c r="AX393" s="42">
        <f>IF(AL393=1,AF393,"")</f>
        <v/>
      </c>
      <c r="AY393" s="42">
        <f>IF(AX393="","",SUMPRODUCT(($AX$2:$AX$501&lt;&gt;"")*($AX$2:$AX$501&lt;AX393))+SUMPRODUCT(($AX$2:AX393=AX393)*1))</f>
        <v/>
      </c>
    </row>
    <row r="394">
      <c r="AA394" s="41" t="n"/>
      <c r="AB394" s="21" t="n"/>
      <c r="AC394" s="21" t="n"/>
      <c r="AD394" s="21" t="n"/>
      <c r="AE394" s="41" t="n"/>
      <c r="AF394" s="42">
        <f>IFERROR(TRIM(INDEX($A394:$Z394,MATCH(Lists!$J$2,$A$1:$Z$1,0))&amp;""),"")</f>
        <v/>
      </c>
      <c r="AG394" s="42">
        <f>IFERROR(TRIM(INDEX($A394:$Z394,MATCH(Lists!$J$3,$A$1:$Z$1,0))&amp;""),"")</f>
        <v/>
      </c>
      <c r="AH394" s="42">
        <f>IFERROR(TRIM(INDEX($A394:$Z394,MATCH(Lists!$J$4,$A$1:$Z$1,0))&amp;""),"")</f>
        <v/>
      </c>
      <c r="AI394" s="42">
        <f>IF(AND(AF394&lt;&gt;"",UPPER(TRIM(AB394))&lt;&gt;"Y"),1,0)</f>
        <v/>
      </c>
      <c r="AJ394" s="42">
        <f>IF(AI394=1,IFERROR(VALUE(IFERROR(TRIM(INDEX($A394:$Z394,MATCH(Lists!$J$5,$A$1:$Z$1,0))&amp;""),"")),0),0)</f>
        <v/>
      </c>
      <c r="AK394" s="42">
        <f>IFERROR(TRIM(INDEX($A394:$Z394,MATCH(Lists!$J$8,$A$1:$Z$1,0))&amp;""),"")</f>
        <v/>
      </c>
      <c r="AL394" s="42">
        <f>IF(AI394=0,0,IF(AK394="",1,IF(IFERROR(INDEX(Lists!$B$2:$B$9,MATCH(AK394,Lists!$A$2:$A$9,0)),"N")="Y",1,0)))</f>
        <v/>
      </c>
      <c r="AM394" s="42">
        <f>AL394*AJ394</f>
        <v/>
      </c>
      <c r="AN394" s="42">
        <f>IF(AI394=0,0,IF(IFERROR(INDEX(Lists!$C$2:$C$9,MATCH(AK394,Lists!$A$2:$A$9,0)),"N")="Y",1,0))</f>
        <v/>
      </c>
      <c r="AO394" s="42">
        <f>AN394*AJ394</f>
        <v/>
      </c>
      <c r="AP394" s="42">
        <f>IFERROR(VALUE(IFERROR(TRIM(INDEX($A394:$Z394,MATCH(Lists!$J$9,$A$1:$Z$1,0))&amp;""),"")),0)</f>
        <v/>
      </c>
      <c r="AQ394" s="42">
        <f>IFERROR(VALUE(IFERROR(TRIM(INDEX($A394:$Z394,MATCH(Lists!$J$11,$A$1:$Z$1,0))&amp;""),"")),0)</f>
        <v/>
      </c>
      <c r="AR394" s="42">
        <f>IF(IFERROR(INDEX(Lists!$C$2:$C$9,MATCH(AK394,Lists!$A$2:$A$9,0)),"N")="Y",AP394-AQ394,0)</f>
        <v/>
      </c>
      <c r="AS394" s="42">
        <f>UPPER(IFERROR(TRIM(INDEX($A394:$Z394,MATCH(Lists!$J$10,$A$1:$Z$1,0))&amp;""),""))</f>
        <v/>
      </c>
      <c r="AT394" s="42">
        <f>IF(LEN(AS394)&gt;0,ROW(),"")</f>
        <v/>
      </c>
      <c r="AU394" s="42">
        <f>IFERROR(TRIM(INDEX($A394:$Z394,MATCH(Lists!$J$6,$A$1:$Z$1,0))&amp;""),"")</f>
        <v/>
      </c>
      <c r="AV394" s="42">
        <f>IFERROR(TRIM(INDEX($A394:$Z394,MATCH(Lists!$J$7,$A$1:$Z$1,0))&amp;""),"")</f>
        <v/>
      </c>
      <c r="AW394" s="42">
        <f>IF(AND(AL394=1,UPPER(TRIM(AC394))="Y"),1,0)</f>
        <v/>
      </c>
      <c r="AX394" s="42">
        <f>IF(AL394=1,AF394,"")</f>
        <v/>
      </c>
      <c r="AY394" s="42">
        <f>IF(AX394="","",SUMPRODUCT(($AX$2:$AX$501&lt;&gt;"")*($AX$2:$AX$501&lt;AX394))+SUMPRODUCT(($AX$2:AX394=AX394)*1))</f>
        <v/>
      </c>
    </row>
    <row r="395">
      <c r="AA395" s="41" t="n"/>
      <c r="AB395" s="21" t="n"/>
      <c r="AC395" s="21" t="n"/>
      <c r="AD395" s="21" t="n"/>
      <c r="AE395" s="41" t="n"/>
      <c r="AF395" s="42">
        <f>IFERROR(TRIM(INDEX($A395:$Z395,MATCH(Lists!$J$2,$A$1:$Z$1,0))&amp;""),"")</f>
        <v/>
      </c>
      <c r="AG395" s="42">
        <f>IFERROR(TRIM(INDEX($A395:$Z395,MATCH(Lists!$J$3,$A$1:$Z$1,0))&amp;""),"")</f>
        <v/>
      </c>
      <c r="AH395" s="42">
        <f>IFERROR(TRIM(INDEX($A395:$Z395,MATCH(Lists!$J$4,$A$1:$Z$1,0))&amp;""),"")</f>
        <v/>
      </c>
      <c r="AI395" s="42">
        <f>IF(AND(AF395&lt;&gt;"",UPPER(TRIM(AB395))&lt;&gt;"Y"),1,0)</f>
        <v/>
      </c>
      <c r="AJ395" s="42">
        <f>IF(AI395=1,IFERROR(VALUE(IFERROR(TRIM(INDEX($A395:$Z395,MATCH(Lists!$J$5,$A$1:$Z$1,0))&amp;""),"")),0),0)</f>
        <v/>
      </c>
      <c r="AK395" s="42">
        <f>IFERROR(TRIM(INDEX($A395:$Z395,MATCH(Lists!$J$8,$A$1:$Z$1,0))&amp;""),"")</f>
        <v/>
      </c>
      <c r="AL395" s="42">
        <f>IF(AI395=0,0,IF(AK395="",1,IF(IFERROR(INDEX(Lists!$B$2:$B$9,MATCH(AK395,Lists!$A$2:$A$9,0)),"N")="Y",1,0)))</f>
        <v/>
      </c>
      <c r="AM395" s="42">
        <f>AL395*AJ395</f>
        <v/>
      </c>
      <c r="AN395" s="42">
        <f>IF(AI395=0,0,IF(IFERROR(INDEX(Lists!$C$2:$C$9,MATCH(AK395,Lists!$A$2:$A$9,0)),"N")="Y",1,0))</f>
        <v/>
      </c>
      <c r="AO395" s="42">
        <f>AN395*AJ395</f>
        <v/>
      </c>
      <c r="AP395" s="42">
        <f>IFERROR(VALUE(IFERROR(TRIM(INDEX($A395:$Z395,MATCH(Lists!$J$9,$A$1:$Z$1,0))&amp;""),"")),0)</f>
        <v/>
      </c>
      <c r="AQ395" s="42">
        <f>IFERROR(VALUE(IFERROR(TRIM(INDEX($A395:$Z395,MATCH(Lists!$J$11,$A$1:$Z$1,0))&amp;""),"")),0)</f>
        <v/>
      </c>
      <c r="AR395" s="42">
        <f>IF(IFERROR(INDEX(Lists!$C$2:$C$9,MATCH(AK395,Lists!$A$2:$A$9,0)),"N")="Y",AP395-AQ395,0)</f>
        <v/>
      </c>
      <c r="AS395" s="42">
        <f>UPPER(IFERROR(TRIM(INDEX($A395:$Z395,MATCH(Lists!$J$10,$A$1:$Z$1,0))&amp;""),""))</f>
        <v/>
      </c>
      <c r="AT395" s="42">
        <f>IF(LEN(AS395)&gt;0,ROW(),"")</f>
        <v/>
      </c>
      <c r="AU395" s="42">
        <f>IFERROR(TRIM(INDEX($A395:$Z395,MATCH(Lists!$J$6,$A$1:$Z$1,0))&amp;""),"")</f>
        <v/>
      </c>
      <c r="AV395" s="42">
        <f>IFERROR(TRIM(INDEX($A395:$Z395,MATCH(Lists!$J$7,$A$1:$Z$1,0))&amp;""),"")</f>
        <v/>
      </c>
      <c r="AW395" s="42">
        <f>IF(AND(AL395=1,UPPER(TRIM(AC395))="Y"),1,0)</f>
        <v/>
      </c>
      <c r="AX395" s="42">
        <f>IF(AL395=1,AF395,"")</f>
        <v/>
      </c>
      <c r="AY395" s="42">
        <f>IF(AX395="","",SUMPRODUCT(($AX$2:$AX$501&lt;&gt;"")*($AX$2:$AX$501&lt;AX395))+SUMPRODUCT(($AX$2:AX395=AX395)*1))</f>
        <v/>
      </c>
    </row>
    <row r="396">
      <c r="AA396" s="41" t="n"/>
      <c r="AB396" s="21" t="n"/>
      <c r="AC396" s="21" t="n"/>
      <c r="AD396" s="21" t="n"/>
      <c r="AE396" s="41" t="n"/>
      <c r="AF396" s="42">
        <f>IFERROR(TRIM(INDEX($A396:$Z396,MATCH(Lists!$J$2,$A$1:$Z$1,0))&amp;""),"")</f>
        <v/>
      </c>
      <c r="AG396" s="42">
        <f>IFERROR(TRIM(INDEX($A396:$Z396,MATCH(Lists!$J$3,$A$1:$Z$1,0))&amp;""),"")</f>
        <v/>
      </c>
      <c r="AH396" s="42">
        <f>IFERROR(TRIM(INDEX($A396:$Z396,MATCH(Lists!$J$4,$A$1:$Z$1,0))&amp;""),"")</f>
        <v/>
      </c>
      <c r="AI396" s="42">
        <f>IF(AND(AF396&lt;&gt;"",UPPER(TRIM(AB396))&lt;&gt;"Y"),1,0)</f>
        <v/>
      </c>
      <c r="AJ396" s="42">
        <f>IF(AI396=1,IFERROR(VALUE(IFERROR(TRIM(INDEX($A396:$Z396,MATCH(Lists!$J$5,$A$1:$Z$1,0))&amp;""),"")),0),0)</f>
        <v/>
      </c>
      <c r="AK396" s="42">
        <f>IFERROR(TRIM(INDEX($A396:$Z396,MATCH(Lists!$J$8,$A$1:$Z$1,0))&amp;""),"")</f>
        <v/>
      </c>
      <c r="AL396" s="42">
        <f>IF(AI396=0,0,IF(AK396="",1,IF(IFERROR(INDEX(Lists!$B$2:$B$9,MATCH(AK396,Lists!$A$2:$A$9,0)),"N")="Y",1,0)))</f>
        <v/>
      </c>
      <c r="AM396" s="42">
        <f>AL396*AJ396</f>
        <v/>
      </c>
      <c r="AN396" s="42">
        <f>IF(AI396=0,0,IF(IFERROR(INDEX(Lists!$C$2:$C$9,MATCH(AK396,Lists!$A$2:$A$9,0)),"N")="Y",1,0))</f>
        <v/>
      </c>
      <c r="AO396" s="42">
        <f>AN396*AJ396</f>
        <v/>
      </c>
      <c r="AP396" s="42">
        <f>IFERROR(VALUE(IFERROR(TRIM(INDEX($A396:$Z396,MATCH(Lists!$J$9,$A$1:$Z$1,0))&amp;""),"")),0)</f>
        <v/>
      </c>
      <c r="AQ396" s="42">
        <f>IFERROR(VALUE(IFERROR(TRIM(INDEX($A396:$Z396,MATCH(Lists!$J$11,$A$1:$Z$1,0))&amp;""),"")),0)</f>
        <v/>
      </c>
      <c r="AR396" s="42">
        <f>IF(IFERROR(INDEX(Lists!$C$2:$C$9,MATCH(AK396,Lists!$A$2:$A$9,0)),"N")="Y",AP396-AQ396,0)</f>
        <v/>
      </c>
      <c r="AS396" s="42">
        <f>UPPER(IFERROR(TRIM(INDEX($A396:$Z396,MATCH(Lists!$J$10,$A$1:$Z$1,0))&amp;""),""))</f>
        <v/>
      </c>
      <c r="AT396" s="42">
        <f>IF(LEN(AS396)&gt;0,ROW(),"")</f>
        <v/>
      </c>
      <c r="AU396" s="42">
        <f>IFERROR(TRIM(INDEX($A396:$Z396,MATCH(Lists!$J$6,$A$1:$Z$1,0))&amp;""),"")</f>
        <v/>
      </c>
      <c r="AV396" s="42">
        <f>IFERROR(TRIM(INDEX($A396:$Z396,MATCH(Lists!$J$7,$A$1:$Z$1,0))&amp;""),"")</f>
        <v/>
      </c>
      <c r="AW396" s="42">
        <f>IF(AND(AL396=1,UPPER(TRIM(AC396))="Y"),1,0)</f>
        <v/>
      </c>
      <c r="AX396" s="42">
        <f>IF(AL396=1,AF396,"")</f>
        <v/>
      </c>
      <c r="AY396" s="42">
        <f>IF(AX396="","",SUMPRODUCT(($AX$2:$AX$501&lt;&gt;"")*($AX$2:$AX$501&lt;AX396))+SUMPRODUCT(($AX$2:AX396=AX396)*1))</f>
        <v/>
      </c>
    </row>
    <row r="397">
      <c r="AA397" s="41" t="n"/>
      <c r="AB397" s="21" t="n"/>
      <c r="AC397" s="21" t="n"/>
      <c r="AD397" s="21" t="n"/>
      <c r="AE397" s="41" t="n"/>
      <c r="AF397" s="42">
        <f>IFERROR(TRIM(INDEX($A397:$Z397,MATCH(Lists!$J$2,$A$1:$Z$1,0))&amp;""),"")</f>
        <v/>
      </c>
      <c r="AG397" s="42">
        <f>IFERROR(TRIM(INDEX($A397:$Z397,MATCH(Lists!$J$3,$A$1:$Z$1,0))&amp;""),"")</f>
        <v/>
      </c>
      <c r="AH397" s="42">
        <f>IFERROR(TRIM(INDEX($A397:$Z397,MATCH(Lists!$J$4,$A$1:$Z$1,0))&amp;""),"")</f>
        <v/>
      </c>
      <c r="AI397" s="42">
        <f>IF(AND(AF397&lt;&gt;"",UPPER(TRIM(AB397))&lt;&gt;"Y"),1,0)</f>
        <v/>
      </c>
      <c r="AJ397" s="42">
        <f>IF(AI397=1,IFERROR(VALUE(IFERROR(TRIM(INDEX($A397:$Z397,MATCH(Lists!$J$5,$A$1:$Z$1,0))&amp;""),"")),0),0)</f>
        <v/>
      </c>
      <c r="AK397" s="42">
        <f>IFERROR(TRIM(INDEX($A397:$Z397,MATCH(Lists!$J$8,$A$1:$Z$1,0))&amp;""),"")</f>
        <v/>
      </c>
      <c r="AL397" s="42">
        <f>IF(AI397=0,0,IF(AK397="",1,IF(IFERROR(INDEX(Lists!$B$2:$B$9,MATCH(AK397,Lists!$A$2:$A$9,0)),"N")="Y",1,0)))</f>
        <v/>
      </c>
      <c r="AM397" s="42">
        <f>AL397*AJ397</f>
        <v/>
      </c>
      <c r="AN397" s="42">
        <f>IF(AI397=0,0,IF(IFERROR(INDEX(Lists!$C$2:$C$9,MATCH(AK397,Lists!$A$2:$A$9,0)),"N")="Y",1,0))</f>
        <v/>
      </c>
      <c r="AO397" s="42">
        <f>AN397*AJ397</f>
        <v/>
      </c>
      <c r="AP397" s="42">
        <f>IFERROR(VALUE(IFERROR(TRIM(INDEX($A397:$Z397,MATCH(Lists!$J$9,$A$1:$Z$1,0))&amp;""),"")),0)</f>
        <v/>
      </c>
      <c r="AQ397" s="42">
        <f>IFERROR(VALUE(IFERROR(TRIM(INDEX($A397:$Z397,MATCH(Lists!$J$11,$A$1:$Z$1,0))&amp;""),"")),0)</f>
        <v/>
      </c>
      <c r="AR397" s="42">
        <f>IF(IFERROR(INDEX(Lists!$C$2:$C$9,MATCH(AK397,Lists!$A$2:$A$9,0)),"N")="Y",AP397-AQ397,0)</f>
        <v/>
      </c>
      <c r="AS397" s="42">
        <f>UPPER(IFERROR(TRIM(INDEX($A397:$Z397,MATCH(Lists!$J$10,$A$1:$Z$1,0))&amp;""),""))</f>
        <v/>
      </c>
      <c r="AT397" s="42">
        <f>IF(LEN(AS397)&gt;0,ROW(),"")</f>
        <v/>
      </c>
      <c r="AU397" s="42">
        <f>IFERROR(TRIM(INDEX($A397:$Z397,MATCH(Lists!$J$6,$A$1:$Z$1,0))&amp;""),"")</f>
        <v/>
      </c>
      <c r="AV397" s="42">
        <f>IFERROR(TRIM(INDEX($A397:$Z397,MATCH(Lists!$J$7,$A$1:$Z$1,0))&amp;""),"")</f>
        <v/>
      </c>
      <c r="AW397" s="42">
        <f>IF(AND(AL397=1,UPPER(TRIM(AC397))="Y"),1,0)</f>
        <v/>
      </c>
      <c r="AX397" s="42">
        <f>IF(AL397=1,AF397,"")</f>
        <v/>
      </c>
      <c r="AY397" s="42">
        <f>IF(AX397="","",SUMPRODUCT(($AX$2:$AX$501&lt;&gt;"")*($AX$2:$AX$501&lt;AX397))+SUMPRODUCT(($AX$2:AX397=AX397)*1))</f>
        <v/>
      </c>
    </row>
    <row r="398">
      <c r="AA398" s="41" t="n"/>
      <c r="AB398" s="21" t="n"/>
      <c r="AC398" s="21" t="n"/>
      <c r="AD398" s="21" t="n"/>
      <c r="AE398" s="41" t="n"/>
      <c r="AF398" s="42">
        <f>IFERROR(TRIM(INDEX($A398:$Z398,MATCH(Lists!$J$2,$A$1:$Z$1,0))&amp;""),"")</f>
        <v/>
      </c>
      <c r="AG398" s="42">
        <f>IFERROR(TRIM(INDEX($A398:$Z398,MATCH(Lists!$J$3,$A$1:$Z$1,0))&amp;""),"")</f>
        <v/>
      </c>
      <c r="AH398" s="42">
        <f>IFERROR(TRIM(INDEX($A398:$Z398,MATCH(Lists!$J$4,$A$1:$Z$1,0))&amp;""),"")</f>
        <v/>
      </c>
      <c r="AI398" s="42">
        <f>IF(AND(AF398&lt;&gt;"",UPPER(TRIM(AB398))&lt;&gt;"Y"),1,0)</f>
        <v/>
      </c>
      <c r="AJ398" s="42">
        <f>IF(AI398=1,IFERROR(VALUE(IFERROR(TRIM(INDEX($A398:$Z398,MATCH(Lists!$J$5,$A$1:$Z$1,0))&amp;""),"")),0),0)</f>
        <v/>
      </c>
      <c r="AK398" s="42">
        <f>IFERROR(TRIM(INDEX($A398:$Z398,MATCH(Lists!$J$8,$A$1:$Z$1,0))&amp;""),"")</f>
        <v/>
      </c>
      <c r="AL398" s="42">
        <f>IF(AI398=0,0,IF(AK398="",1,IF(IFERROR(INDEX(Lists!$B$2:$B$9,MATCH(AK398,Lists!$A$2:$A$9,0)),"N")="Y",1,0)))</f>
        <v/>
      </c>
      <c r="AM398" s="42">
        <f>AL398*AJ398</f>
        <v/>
      </c>
      <c r="AN398" s="42">
        <f>IF(AI398=0,0,IF(IFERROR(INDEX(Lists!$C$2:$C$9,MATCH(AK398,Lists!$A$2:$A$9,0)),"N")="Y",1,0))</f>
        <v/>
      </c>
      <c r="AO398" s="42">
        <f>AN398*AJ398</f>
        <v/>
      </c>
      <c r="AP398" s="42">
        <f>IFERROR(VALUE(IFERROR(TRIM(INDEX($A398:$Z398,MATCH(Lists!$J$9,$A$1:$Z$1,0))&amp;""),"")),0)</f>
        <v/>
      </c>
      <c r="AQ398" s="42">
        <f>IFERROR(VALUE(IFERROR(TRIM(INDEX($A398:$Z398,MATCH(Lists!$J$11,$A$1:$Z$1,0))&amp;""),"")),0)</f>
        <v/>
      </c>
      <c r="AR398" s="42">
        <f>IF(IFERROR(INDEX(Lists!$C$2:$C$9,MATCH(AK398,Lists!$A$2:$A$9,0)),"N")="Y",AP398-AQ398,0)</f>
        <v/>
      </c>
      <c r="AS398" s="42">
        <f>UPPER(IFERROR(TRIM(INDEX($A398:$Z398,MATCH(Lists!$J$10,$A$1:$Z$1,0))&amp;""),""))</f>
        <v/>
      </c>
      <c r="AT398" s="42">
        <f>IF(LEN(AS398)&gt;0,ROW(),"")</f>
        <v/>
      </c>
      <c r="AU398" s="42">
        <f>IFERROR(TRIM(INDEX($A398:$Z398,MATCH(Lists!$J$6,$A$1:$Z$1,0))&amp;""),"")</f>
        <v/>
      </c>
      <c r="AV398" s="42">
        <f>IFERROR(TRIM(INDEX($A398:$Z398,MATCH(Lists!$J$7,$A$1:$Z$1,0))&amp;""),"")</f>
        <v/>
      </c>
      <c r="AW398" s="42">
        <f>IF(AND(AL398=1,UPPER(TRIM(AC398))="Y"),1,0)</f>
        <v/>
      </c>
      <c r="AX398" s="42">
        <f>IF(AL398=1,AF398,"")</f>
        <v/>
      </c>
      <c r="AY398" s="42">
        <f>IF(AX398="","",SUMPRODUCT(($AX$2:$AX$501&lt;&gt;"")*($AX$2:$AX$501&lt;AX398))+SUMPRODUCT(($AX$2:AX398=AX398)*1))</f>
        <v/>
      </c>
    </row>
    <row r="399">
      <c r="AA399" s="41" t="n"/>
      <c r="AB399" s="21" t="n"/>
      <c r="AC399" s="21" t="n"/>
      <c r="AD399" s="21" t="n"/>
      <c r="AE399" s="41" t="n"/>
      <c r="AF399" s="42">
        <f>IFERROR(TRIM(INDEX($A399:$Z399,MATCH(Lists!$J$2,$A$1:$Z$1,0))&amp;""),"")</f>
        <v/>
      </c>
      <c r="AG399" s="42">
        <f>IFERROR(TRIM(INDEX($A399:$Z399,MATCH(Lists!$J$3,$A$1:$Z$1,0))&amp;""),"")</f>
        <v/>
      </c>
      <c r="AH399" s="42">
        <f>IFERROR(TRIM(INDEX($A399:$Z399,MATCH(Lists!$J$4,$A$1:$Z$1,0))&amp;""),"")</f>
        <v/>
      </c>
      <c r="AI399" s="42">
        <f>IF(AND(AF399&lt;&gt;"",UPPER(TRIM(AB399))&lt;&gt;"Y"),1,0)</f>
        <v/>
      </c>
      <c r="AJ399" s="42">
        <f>IF(AI399=1,IFERROR(VALUE(IFERROR(TRIM(INDEX($A399:$Z399,MATCH(Lists!$J$5,$A$1:$Z$1,0))&amp;""),"")),0),0)</f>
        <v/>
      </c>
      <c r="AK399" s="42">
        <f>IFERROR(TRIM(INDEX($A399:$Z399,MATCH(Lists!$J$8,$A$1:$Z$1,0))&amp;""),"")</f>
        <v/>
      </c>
      <c r="AL399" s="42">
        <f>IF(AI399=0,0,IF(AK399="",1,IF(IFERROR(INDEX(Lists!$B$2:$B$9,MATCH(AK399,Lists!$A$2:$A$9,0)),"N")="Y",1,0)))</f>
        <v/>
      </c>
      <c r="AM399" s="42">
        <f>AL399*AJ399</f>
        <v/>
      </c>
      <c r="AN399" s="42">
        <f>IF(AI399=0,0,IF(IFERROR(INDEX(Lists!$C$2:$C$9,MATCH(AK399,Lists!$A$2:$A$9,0)),"N")="Y",1,0))</f>
        <v/>
      </c>
      <c r="AO399" s="42">
        <f>AN399*AJ399</f>
        <v/>
      </c>
      <c r="AP399" s="42">
        <f>IFERROR(VALUE(IFERROR(TRIM(INDEX($A399:$Z399,MATCH(Lists!$J$9,$A$1:$Z$1,0))&amp;""),"")),0)</f>
        <v/>
      </c>
      <c r="AQ399" s="42">
        <f>IFERROR(VALUE(IFERROR(TRIM(INDEX($A399:$Z399,MATCH(Lists!$J$11,$A$1:$Z$1,0))&amp;""),"")),0)</f>
        <v/>
      </c>
      <c r="AR399" s="42">
        <f>IF(IFERROR(INDEX(Lists!$C$2:$C$9,MATCH(AK399,Lists!$A$2:$A$9,0)),"N")="Y",AP399-AQ399,0)</f>
        <v/>
      </c>
      <c r="AS399" s="42">
        <f>UPPER(IFERROR(TRIM(INDEX($A399:$Z399,MATCH(Lists!$J$10,$A$1:$Z$1,0))&amp;""),""))</f>
        <v/>
      </c>
      <c r="AT399" s="42">
        <f>IF(LEN(AS399)&gt;0,ROW(),"")</f>
        <v/>
      </c>
      <c r="AU399" s="42">
        <f>IFERROR(TRIM(INDEX($A399:$Z399,MATCH(Lists!$J$6,$A$1:$Z$1,0))&amp;""),"")</f>
        <v/>
      </c>
      <c r="AV399" s="42">
        <f>IFERROR(TRIM(INDEX($A399:$Z399,MATCH(Lists!$J$7,$A$1:$Z$1,0))&amp;""),"")</f>
        <v/>
      </c>
      <c r="AW399" s="42">
        <f>IF(AND(AL399=1,UPPER(TRIM(AC399))="Y"),1,0)</f>
        <v/>
      </c>
      <c r="AX399" s="42">
        <f>IF(AL399=1,AF399,"")</f>
        <v/>
      </c>
      <c r="AY399" s="42">
        <f>IF(AX399="","",SUMPRODUCT(($AX$2:$AX$501&lt;&gt;"")*($AX$2:$AX$501&lt;AX399))+SUMPRODUCT(($AX$2:AX399=AX399)*1))</f>
        <v/>
      </c>
    </row>
    <row r="400">
      <c r="AA400" s="41" t="n"/>
      <c r="AB400" s="21" t="n"/>
      <c r="AC400" s="21" t="n"/>
      <c r="AD400" s="21" t="n"/>
      <c r="AE400" s="41" t="n"/>
      <c r="AF400" s="42">
        <f>IFERROR(TRIM(INDEX($A400:$Z400,MATCH(Lists!$J$2,$A$1:$Z$1,0))&amp;""),"")</f>
        <v/>
      </c>
      <c r="AG400" s="42">
        <f>IFERROR(TRIM(INDEX($A400:$Z400,MATCH(Lists!$J$3,$A$1:$Z$1,0))&amp;""),"")</f>
        <v/>
      </c>
      <c r="AH400" s="42">
        <f>IFERROR(TRIM(INDEX($A400:$Z400,MATCH(Lists!$J$4,$A$1:$Z$1,0))&amp;""),"")</f>
        <v/>
      </c>
      <c r="AI400" s="42">
        <f>IF(AND(AF400&lt;&gt;"",UPPER(TRIM(AB400))&lt;&gt;"Y"),1,0)</f>
        <v/>
      </c>
      <c r="AJ400" s="42">
        <f>IF(AI400=1,IFERROR(VALUE(IFERROR(TRIM(INDEX($A400:$Z400,MATCH(Lists!$J$5,$A$1:$Z$1,0))&amp;""),"")),0),0)</f>
        <v/>
      </c>
      <c r="AK400" s="42">
        <f>IFERROR(TRIM(INDEX($A400:$Z400,MATCH(Lists!$J$8,$A$1:$Z$1,0))&amp;""),"")</f>
        <v/>
      </c>
      <c r="AL400" s="42">
        <f>IF(AI400=0,0,IF(AK400="",1,IF(IFERROR(INDEX(Lists!$B$2:$B$9,MATCH(AK400,Lists!$A$2:$A$9,0)),"N")="Y",1,0)))</f>
        <v/>
      </c>
      <c r="AM400" s="42">
        <f>AL400*AJ400</f>
        <v/>
      </c>
      <c r="AN400" s="42">
        <f>IF(AI400=0,0,IF(IFERROR(INDEX(Lists!$C$2:$C$9,MATCH(AK400,Lists!$A$2:$A$9,0)),"N")="Y",1,0))</f>
        <v/>
      </c>
      <c r="AO400" s="42">
        <f>AN400*AJ400</f>
        <v/>
      </c>
      <c r="AP400" s="42">
        <f>IFERROR(VALUE(IFERROR(TRIM(INDEX($A400:$Z400,MATCH(Lists!$J$9,$A$1:$Z$1,0))&amp;""),"")),0)</f>
        <v/>
      </c>
      <c r="AQ400" s="42">
        <f>IFERROR(VALUE(IFERROR(TRIM(INDEX($A400:$Z400,MATCH(Lists!$J$11,$A$1:$Z$1,0))&amp;""),"")),0)</f>
        <v/>
      </c>
      <c r="AR400" s="42">
        <f>IF(IFERROR(INDEX(Lists!$C$2:$C$9,MATCH(AK400,Lists!$A$2:$A$9,0)),"N")="Y",AP400-AQ400,0)</f>
        <v/>
      </c>
      <c r="AS400" s="42">
        <f>UPPER(IFERROR(TRIM(INDEX($A400:$Z400,MATCH(Lists!$J$10,$A$1:$Z$1,0))&amp;""),""))</f>
        <v/>
      </c>
      <c r="AT400" s="42">
        <f>IF(LEN(AS400)&gt;0,ROW(),"")</f>
        <v/>
      </c>
      <c r="AU400" s="42">
        <f>IFERROR(TRIM(INDEX($A400:$Z400,MATCH(Lists!$J$6,$A$1:$Z$1,0))&amp;""),"")</f>
        <v/>
      </c>
      <c r="AV400" s="42">
        <f>IFERROR(TRIM(INDEX($A400:$Z400,MATCH(Lists!$J$7,$A$1:$Z$1,0))&amp;""),"")</f>
        <v/>
      </c>
      <c r="AW400" s="42">
        <f>IF(AND(AL400=1,UPPER(TRIM(AC400))="Y"),1,0)</f>
        <v/>
      </c>
      <c r="AX400" s="42">
        <f>IF(AL400=1,AF400,"")</f>
        <v/>
      </c>
      <c r="AY400" s="42">
        <f>IF(AX400="","",SUMPRODUCT(($AX$2:$AX$501&lt;&gt;"")*($AX$2:$AX$501&lt;AX400))+SUMPRODUCT(($AX$2:AX400=AX400)*1))</f>
        <v/>
      </c>
    </row>
    <row r="401">
      <c r="AA401" s="41" t="n"/>
      <c r="AB401" s="21" t="n"/>
      <c r="AC401" s="21" t="n"/>
      <c r="AD401" s="21" t="n"/>
      <c r="AE401" s="41" t="n"/>
      <c r="AF401" s="42">
        <f>IFERROR(TRIM(INDEX($A401:$Z401,MATCH(Lists!$J$2,$A$1:$Z$1,0))&amp;""),"")</f>
        <v/>
      </c>
      <c r="AG401" s="42">
        <f>IFERROR(TRIM(INDEX($A401:$Z401,MATCH(Lists!$J$3,$A$1:$Z$1,0))&amp;""),"")</f>
        <v/>
      </c>
      <c r="AH401" s="42">
        <f>IFERROR(TRIM(INDEX($A401:$Z401,MATCH(Lists!$J$4,$A$1:$Z$1,0))&amp;""),"")</f>
        <v/>
      </c>
      <c r="AI401" s="42">
        <f>IF(AND(AF401&lt;&gt;"",UPPER(TRIM(AB401))&lt;&gt;"Y"),1,0)</f>
        <v/>
      </c>
      <c r="AJ401" s="42">
        <f>IF(AI401=1,IFERROR(VALUE(IFERROR(TRIM(INDEX($A401:$Z401,MATCH(Lists!$J$5,$A$1:$Z$1,0))&amp;""),"")),0),0)</f>
        <v/>
      </c>
      <c r="AK401" s="42">
        <f>IFERROR(TRIM(INDEX($A401:$Z401,MATCH(Lists!$J$8,$A$1:$Z$1,0))&amp;""),"")</f>
        <v/>
      </c>
      <c r="AL401" s="42">
        <f>IF(AI401=0,0,IF(AK401="",1,IF(IFERROR(INDEX(Lists!$B$2:$B$9,MATCH(AK401,Lists!$A$2:$A$9,0)),"N")="Y",1,0)))</f>
        <v/>
      </c>
      <c r="AM401" s="42">
        <f>AL401*AJ401</f>
        <v/>
      </c>
      <c r="AN401" s="42">
        <f>IF(AI401=0,0,IF(IFERROR(INDEX(Lists!$C$2:$C$9,MATCH(AK401,Lists!$A$2:$A$9,0)),"N")="Y",1,0))</f>
        <v/>
      </c>
      <c r="AO401" s="42">
        <f>AN401*AJ401</f>
        <v/>
      </c>
      <c r="AP401" s="42">
        <f>IFERROR(VALUE(IFERROR(TRIM(INDEX($A401:$Z401,MATCH(Lists!$J$9,$A$1:$Z$1,0))&amp;""),"")),0)</f>
        <v/>
      </c>
      <c r="AQ401" s="42">
        <f>IFERROR(VALUE(IFERROR(TRIM(INDEX($A401:$Z401,MATCH(Lists!$J$11,$A$1:$Z$1,0))&amp;""),"")),0)</f>
        <v/>
      </c>
      <c r="AR401" s="42">
        <f>IF(IFERROR(INDEX(Lists!$C$2:$C$9,MATCH(AK401,Lists!$A$2:$A$9,0)),"N")="Y",AP401-AQ401,0)</f>
        <v/>
      </c>
      <c r="AS401" s="42">
        <f>UPPER(IFERROR(TRIM(INDEX($A401:$Z401,MATCH(Lists!$J$10,$A$1:$Z$1,0))&amp;""),""))</f>
        <v/>
      </c>
      <c r="AT401" s="42">
        <f>IF(LEN(AS401)&gt;0,ROW(),"")</f>
        <v/>
      </c>
      <c r="AU401" s="42">
        <f>IFERROR(TRIM(INDEX($A401:$Z401,MATCH(Lists!$J$6,$A$1:$Z$1,0))&amp;""),"")</f>
        <v/>
      </c>
      <c r="AV401" s="42">
        <f>IFERROR(TRIM(INDEX($A401:$Z401,MATCH(Lists!$J$7,$A$1:$Z$1,0))&amp;""),"")</f>
        <v/>
      </c>
      <c r="AW401" s="42">
        <f>IF(AND(AL401=1,UPPER(TRIM(AC401))="Y"),1,0)</f>
        <v/>
      </c>
      <c r="AX401" s="42">
        <f>IF(AL401=1,AF401,"")</f>
        <v/>
      </c>
      <c r="AY401" s="42">
        <f>IF(AX401="","",SUMPRODUCT(($AX$2:$AX$501&lt;&gt;"")*($AX$2:$AX$501&lt;AX401))+SUMPRODUCT(($AX$2:AX401=AX401)*1))</f>
        <v/>
      </c>
    </row>
    <row r="402">
      <c r="AA402" s="41" t="n"/>
      <c r="AB402" s="21" t="n"/>
      <c r="AC402" s="21" t="n"/>
      <c r="AD402" s="21" t="n"/>
      <c r="AE402" s="41" t="n"/>
      <c r="AF402" s="42">
        <f>IFERROR(TRIM(INDEX($A402:$Z402,MATCH(Lists!$J$2,$A$1:$Z$1,0))&amp;""),"")</f>
        <v/>
      </c>
      <c r="AG402" s="42">
        <f>IFERROR(TRIM(INDEX($A402:$Z402,MATCH(Lists!$J$3,$A$1:$Z$1,0))&amp;""),"")</f>
        <v/>
      </c>
      <c r="AH402" s="42">
        <f>IFERROR(TRIM(INDEX($A402:$Z402,MATCH(Lists!$J$4,$A$1:$Z$1,0))&amp;""),"")</f>
        <v/>
      </c>
      <c r="AI402" s="42">
        <f>IF(AND(AF402&lt;&gt;"",UPPER(TRIM(AB402))&lt;&gt;"Y"),1,0)</f>
        <v/>
      </c>
      <c r="AJ402" s="42">
        <f>IF(AI402=1,IFERROR(VALUE(IFERROR(TRIM(INDEX($A402:$Z402,MATCH(Lists!$J$5,$A$1:$Z$1,0))&amp;""),"")),0),0)</f>
        <v/>
      </c>
      <c r="AK402" s="42">
        <f>IFERROR(TRIM(INDEX($A402:$Z402,MATCH(Lists!$J$8,$A$1:$Z$1,0))&amp;""),"")</f>
        <v/>
      </c>
      <c r="AL402" s="42">
        <f>IF(AI402=0,0,IF(AK402="",1,IF(IFERROR(INDEX(Lists!$B$2:$B$9,MATCH(AK402,Lists!$A$2:$A$9,0)),"N")="Y",1,0)))</f>
        <v/>
      </c>
      <c r="AM402" s="42">
        <f>AL402*AJ402</f>
        <v/>
      </c>
      <c r="AN402" s="42">
        <f>IF(AI402=0,0,IF(IFERROR(INDEX(Lists!$C$2:$C$9,MATCH(AK402,Lists!$A$2:$A$9,0)),"N")="Y",1,0))</f>
        <v/>
      </c>
      <c r="AO402" s="42">
        <f>AN402*AJ402</f>
        <v/>
      </c>
      <c r="AP402" s="42">
        <f>IFERROR(VALUE(IFERROR(TRIM(INDEX($A402:$Z402,MATCH(Lists!$J$9,$A$1:$Z$1,0))&amp;""),"")),0)</f>
        <v/>
      </c>
      <c r="AQ402" s="42">
        <f>IFERROR(VALUE(IFERROR(TRIM(INDEX($A402:$Z402,MATCH(Lists!$J$11,$A$1:$Z$1,0))&amp;""),"")),0)</f>
        <v/>
      </c>
      <c r="AR402" s="42">
        <f>IF(IFERROR(INDEX(Lists!$C$2:$C$9,MATCH(AK402,Lists!$A$2:$A$9,0)),"N")="Y",AP402-AQ402,0)</f>
        <v/>
      </c>
      <c r="AS402" s="42">
        <f>UPPER(IFERROR(TRIM(INDEX($A402:$Z402,MATCH(Lists!$J$10,$A$1:$Z$1,0))&amp;""),""))</f>
        <v/>
      </c>
      <c r="AT402" s="42">
        <f>IF(LEN(AS402)&gt;0,ROW(),"")</f>
        <v/>
      </c>
      <c r="AU402" s="42">
        <f>IFERROR(TRIM(INDEX($A402:$Z402,MATCH(Lists!$J$6,$A$1:$Z$1,0))&amp;""),"")</f>
        <v/>
      </c>
      <c r="AV402" s="42">
        <f>IFERROR(TRIM(INDEX($A402:$Z402,MATCH(Lists!$J$7,$A$1:$Z$1,0))&amp;""),"")</f>
        <v/>
      </c>
      <c r="AW402" s="42">
        <f>IF(AND(AL402=1,UPPER(TRIM(AC402))="Y"),1,0)</f>
        <v/>
      </c>
      <c r="AX402" s="42">
        <f>IF(AL402=1,AF402,"")</f>
        <v/>
      </c>
      <c r="AY402" s="42">
        <f>IF(AX402="","",SUMPRODUCT(($AX$2:$AX$501&lt;&gt;"")*($AX$2:$AX$501&lt;AX402))+SUMPRODUCT(($AX$2:AX402=AX402)*1))</f>
        <v/>
      </c>
    </row>
    <row r="403">
      <c r="AA403" s="41" t="n"/>
      <c r="AB403" s="21" t="n"/>
      <c r="AC403" s="21" t="n"/>
      <c r="AD403" s="21" t="n"/>
      <c r="AE403" s="41" t="n"/>
      <c r="AF403" s="42">
        <f>IFERROR(TRIM(INDEX($A403:$Z403,MATCH(Lists!$J$2,$A$1:$Z$1,0))&amp;""),"")</f>
        <v/>
      </c>
      <c r="AG403" s="42">
        <f>IFERROR(TRIM(INDEX($A403:$Z403,MATCH(Lists!$J$3,$A$1:$Z$1,0))&amp;""),"")</f>
        <v/>
      </c>
      <c r="AH403" s="42">
        <f>IFERROR(TRIM(INDEX($A403:$Z403,MATCH(Lists!$J$4,$A$1:$Z$1,0))&amp;""),"")</f>
        <v/>
      </c>
      <c r="AI403" s="42">
        <f>IF(AND(AF403&lt;&gt;"",UPPER(TRIM(AB403))&lt;&gt;"Y"),1,0)</f>
        <v/>
      </c>
      <c r="AJ403" s="42">
        <f>IF(AI403=1,IFERROR(VALUE(IFERROR(TRIM(INDEX($A403:$Z403,MATCH(Lists!$J$5,$A$1:$Z$1,0))&amp;""),"")),0),0)</f>
        <v/>
      </c>
      <c r="AK403" s="42">
        <f>IFERROR(TRIM(INDEX($A403:$Z403,MATCH(Lists!$J$8,$A$1:$Z$1,0))&amp;""),"")</f>
        <v/>
      </c>
      <c r="AL403" s="42">
        <f>IF(AI403=0,0,IF(AK403="",1,IF(IFERROR(INDEX(Lists!$B$2:$B$9,MATCH(AK403,Lists!$A$2:$A$9,0)),"N")="Y",1,0)))</f>
        <v/>
      </c>
      <c r="AM403" s="42">
        <f>AL403*AJ403</f>
        <v/>
      </c>
      <c r="AN403" s="42">
        <f>IF(AI403=0,0,IF(IFERROR(INDEX(Lists!$C$2:$C$9,MATCH(AK403,Lists!$A$2:$A$9,0)),"N")="Y",1,0))</f>
        <v/>
      </c>
      <c r="AO403" s="42">
        <f>AN403*AJ403</f>
        <v/>
      </c>
      <c r="AP403" s="42">
        <f>IFERROR(VALUE(IFERROR(TRIM(INDEX($A403:$Z403,MATCH(Lists!$J$9,$A$1:$Z$1,0))&amp;""),"")),0)</f>
        <v/>
      </c>
      <c r="AQ403" s="42">
        <f>IFERROR(VALUE(IFERROR(TRIM(INDEX($A403:$Z403,MATCH(Lists!$J$11,$A$1:$Z$1,0))&amp;""),"")),0)</f>
        <v/>
      </c>
      <c r="AR403" s="42">
        <f>IF(IFERROR(INDEX(Lists!$C$2:$C$9,MATCH(AK403,Lists!$A$2:$A$9,0)),"N")="Y",AP403-AQ403,0)</f>
        <v/>
      </c>
      <c r="AS403" s="42">
        <f>UPPER(IFERROR(TRIM(INDEX($A403:$Z403,MATCH(Lists!$J$10,$A$1:$Z$1,0))&amp;""),""))</f>
        <v/>
      </c>
      <c r="AT403" s="42">
        <f>IF(LEN(AS403)&gt;0,ROW(),"")</f>
        <v/>
      </c>
      <c r="AU403" s="42">
        <f>IFERROR(TRIM(INDEX($A403:$Z403,MATCH(Lists!$J$6,$A$1:$Z$1,0))&amp;""),"")</f>
        <v/>
      </c>
      <c r="AV403" s="42">
        <f>IFERROR(TRIM(INDEX($A403:$Z403,MATCH(Lists!$J$7,$A$1:$Z$1,0))&amp;""),"")</f>
        <v/>
      </c>
      <c r="AW403" s="42">
        <f>IF(AND(AL403=1,UPPER(TRIM(AC403))="Y"),1,0)</f>
        <v/>
      </c>
      <c r="AX403" s="42">
        <f>IF(AL403=1,AF403,"")</f>
        <v/>
      </c>
      <c r="AY403" s="42">
        <f>IF(AX403="","",SUMPRODUCT(($AX$2:$AX$501&lt;&gt;"")*($AX$2:$AX$501&lt;AX403))+SUMPRODUCT(($AX$2:AX403=AX403)*1))</f>
        <v/>
      </c>
    </row>
    <row r="404">
      <c r="AA404" s="41" t="n"/>
      <c r="AB404" s="21" t="n"/>
      <c r="AC404" s="21" t="n"/>
      <c r="AD404" s="21" t="n"/>
      <c r="AE404" s="41" t="n"/>
      <c r="AF404" s="42">
        <f>IFERROR(TRIM(INDEX($A404:$Z404,MATCH(Lists!$J$2,$A$1:$Z$1,0))&amp;""),"")</f>
        <v/>
      </c>
      <c r="AG404" s="42">
        <f>IFERROR(TRIM(INDEX($A404:$Z404,MATCH(Lists!$J$3,$A$1:$Z$1,0))&amp;""),"")</f>
        <v/>
      </c>
      <c r="AH404" s="42">
        <f>IFERROR(TRIM(INDEX($A404:$Z404,MATCH(Lists!$J$4,$A$1:$Z$1,0))&amp;""),"")</f>
        <v/>
      </c>
      <c r="AI404" s="42">
        <f>IF(AND(AF404&lt;&gt;"",UPPER(TRIM(AB404))&lt;&gt;"Y"),1,0)</f>
        <v/>
      </c>
      <c r="AJ404" s="42">
        <f>IF(AI404=1,IFERROR(VALUE(IFERROR(TRIM(INDEX($A404:$Z404,MATCH(Lists!$J$5,$A$1:$Z$1,0))&amp;""),"")),0),0)</f>
        <v/>
      </c>
      <c r="AK404" s="42">
        <f>IFERROR(TRIM(INDEX($A404:$Z404,MATCH(Lists!$J$8,$A$1:$Z$1,0))&amp;""),"")</f>
        <v/>
      </c>
      <c r="AL404" s="42">
        <f>IF(AI404=0,0,IF(AK404="",1,IF(IFERROR(INDEX(Lists!$B$2:$B$9,MATCH(AK404,Lists!$A$2:$A$9,0)),"N")="Y",1,0)))</f>
        <v/>
      </c>
      <c r="AM404" s="42">
        <f>AL404*AJ404</f>
        <v/>
      </c>
      <c r="AN404" s="42">
        <f>IF(AI404=0,0,IF(IFERROR(INDEX(Lists!$C$2:$C$9,MATCH(AK404,Lists!$A$2:$A$9,0)),"N")="Y",1,0))</f>
        <v/>
      </c>
      <c r="AO404" s="42">
        <f>AN404*AJ404</f>
        <v/>
      </c>
      <c r="AP404" s="42">
        <f>IFERROR(VALUE(IFERROR(TRIM(INDEX($A404:$Z404,MATCH(Lists!$J$9,$A$1:$Z$1,0))&amp;""),"")),0)</f>
        <v/>
      </c>
      <c r="AQ404" s="42">
        <f>IFERROR(VALUE(IFERROR(TRIM(INDEX($A404:$Z404,MATCH(Lists!$J$11,$A$1:$Z$1,0))&amp;""),"")),0)</f>
        <v/>
      </c>
      <c r="AR404" s="42">
        <f>IF(IFERROR(INDEX(Lists!$C$2:$C$9,MATCH(AK404,Lists!$A$2:$A$9,0)),"N")="Y",AP404-AQ404,0)</f>
        <v/>
      </c>
      <c r="AS404" s="42">
        <f>UPPER(IFERROR(TRIM(INDEX($A404:$Z404,MATCH(Lists!$J$10,$A$1:$Z$1,0))&amp;""),""))</f>
        <v/>
      </c>
      <c r="AT404" s="42">
        <f>IF(LEN(AS404)&gt;0,ROW(),"")</f>
        <v/>
      </c>
      <c r="AU404" s="42">
        <f>IFERROR(TRIM(INDEX($A404:$Z404,MATCH(Lists!$J$6,$A$1:$Z$1,0))&amp;""),"")</f>
        <v/>
      </c>
      <c r="AV404" s="42">
        <f>IFERROR(TRIM(INDEX($A404:$Z404,MATCH(Lists!$J$7,$A$1:$Z$1,0))&amp;""),"")</f>
        <v/>
      </c>
      <c r="AW404" s="42">
        <f>IF(AND(AL404=1,UPPER(TRIM(AC404))="Y"),1,0)</f>
        <v/>
      </c>
      <c r="AX404" s="42">
        <f>IF(AL404=1,AF404,"")</f>
        <v/>
      </c>
      <c r="AY404" s="42">
        <f>IF(AX404="","",SUMPRODUCT(($AX$2:$AX$501&lt;&gt;"")*($AX$2:$AX$501&lt;AX404))+SUMPRODUCT(($AX$2:AX404=AX404)*1))</f>
        <v/>
      </c>
    </row>
    <row r="405">
      <c r="AA405" s="41" t="n"/>
      <c r="AB405" s="21" t="n"/>
      <c r="AC405" s="21" t="n"/>
      <c r="AD405" s="21" t="n"/>
      <c r="AE405" s="41" t="n"/>
      <c r="AF405" s="42">
        <f>IFERROR(TRIM(INDEX($A405:$Z405,MATCH(Lists!$J$2,$A$1:$Z$1,0))&amp;""),"")</f>
        <v/>
      </c>
      <c r="AG405" s="42">
        <f>IFERROR(TRIM(INDEX($A405:$Z405,MATCH(Lists!$J$3,$A$1:$Z$1,0))&amp;""),"")</f>
        <v/>
      </c>
      <c r="AH405" s="42">
        <f>IFERROR(TRIM(INDEX($A405:$Z405,MATCH(Lists!$J$4,$A$1:$Z$1,0))&amp;""),"")</f>
        <v/>
      </c>
      <c r="AI405" s="42">
        <f>IF(AND(AF405&lt;&gt;"",UPPER(TRIM(AB405))&lt;&gt;"Y"),1,0)</f>
        <v/>
      </c>
      <c r="AJ405" s="42">
        <f>IF(AI405=1,IFERROR(VALUE(IFERROR(TRIM(INDEX($A405:$Z405,MATCH(Lists!$J$5,$A$1:$Z$1,0))&amp;""),"")),0),0)</f>
        <v/>
      </c>
      <c r="AK405" s="42">
        <f>IFERROR(TRIM(INDEX($A405:$Z405,MATCH(Lists!$J$8,$A$1:$Z$1,0))&amp;""),"")</f>
        <v/>
      </c>
      <c r="AL405" s="42">
        <f>IF(AI405=0,0,IF(AK405="",1,IF(IFERROR(INDEX(Lists!$B$2:$B$9,MATCH(AK405,Lists!$A$2:$A$9,0)),"N")="Y",1,0)))</f>
        <v/>
      </c>
      <c r="AM405" s="42">
        <f>AL405*AJ405</f>
        <v/>
      </c>
      <c r="AN405" s="42">
        <f>IF(AI405=0,0,IF(IFERROR(INDEX(Lists!$C$2:$C$9,MATCH(AK405,Lists!$A$2:$A$9,0)),"N")="Y",1,0))</f>
        <v/>
      </c>
      <c r="AO405" s="42">
        <f>AN405*AJ405</f>
        <v/>
      </c>
      <c r="AP405" s="42">
        <f>IFERROR(VALUE(IFERROR(TRIM(INDEX($A405:$Z405,MATCH(Lists!$J$9,$A$1:$Z$1,0))&amp;""),"")),0)</f>
        <v/>
      </c>
      <c r="AQ405" s="42">
        <f>IFERROR(VALUE(IFERROR(TRIM(INDEX($A405:$Z405,MATCH(Lists!$J$11,$A$1:$Z$1,0))&amp;""),"")),0)</f>
        <v/>
      </c>
      <c r="AR405" s="42">
        <f>IF(IFERROR(INDEX(Lists!$C$2:$C$9,MATCH(AK405,Lists!$A$2:$A$9,0)),"N")="Y",AP405-AQ405,0)</f>
        <v/>
      </c>
      <c r="AS405" s="42">
        <f>UPPER(IFERROR(TRIM(INDEX($A405:$Z405,MATCH(Lists!$J$10,$A$1:$Z$1,0))&amp;""),""))</f>
        <v/>
      </c>
      <c r="AT405" s="42">
        <f>IF(LEN(AS405)&gt;0,ROW(),"")</f>
        <v/>
      </c>
      <c r="AU405" s="42">
        <f>IFERROR(TRIM(INDEX($A405:$Z405,MATCH(Lists!$J$6,$A$1:$Z$1,0))&amp;""),"")</f>
        <v/>
      </c>
      <c r="AV405" s="42">
        <f>IFERROR(TRIM(INDEX($A405:$Z405,MATCH(Lists!$J$7,$A$1:$Z$1,0))&amp;""),"")</f>
        <v/>
      </c>
      <c r="AW405" s="42">
        <f>IF(AND(AL405=1,UPPER(TRIM(AC405))="Y"),1,0)</f>
        <v/>
      </c>
      <c r="AX405" s="42">
        <f>IF(AL405=1,AF405,"")</f>
        <v/>
      </c>
      <c r="AY405" s="42">
        <f>IF(AX405="","",SUMPRODUCT(($AX$2:$AX$501&lt;&gt;"")*($AX$2:$AX$501&lt;AX405))+SUMPRODUCT(($AX$2:AX405=AX405)*1))</f>
        <v/>
      </c>
    </row>
    <row r="406">
      <c r="AA406" s="41" t="n"/>
      <c r="AB406" s="21" t="n"/>
      <c r="AC406" s="21" t="n"/>
      <c r="AD406" s="21" t="n"/>
      <c r="AE406" s="41" t="n"/>
      <c r="AF406" s="42">
        <f>IFERROR(TRIM(INDEX($A406:$Z406,MATCH(Lists!$J$2,$A$1:$Z$1,0))&amp;""),"")</f>
        <v/>
      </c>
      <c r="AG406" s="42">
        <f>IFERROR(TRIM(INDEX($A406:$Z406,MATCH(Lists!$J$3,$A$1:$Z$1,0))&amp;""),"")</f>
        <v/>
      </c>
      <c r="AH406" s="42">
        <f>IFERROR(TRIM(INDEX($A406:$Z406,MATCH(Lists!$J$4,$A$1:$Z$1,0))&amp;""),"")</f>
        <v/>
      </c>
      <c r="AI406" s="42">
        <f>IF(AND(AF406&lt;&gt;"",UPPER(TRIM(AB406))&lt;&gt;"Y"),1,0)</f>
        <v/>
      </c>
      <c r="AJ406" s="42">
        <f>IF(AI406=1,IFERROR(VALUE(IFERROR(TRIM(INDEX($A406:$Z406,MATCH(Lists!$J$5,$A$1:$Z$1,0))&amp;""),"")),0),0)</f>
        <v/>
      </c>
      <c r="AK406" s="42">
        <f>IFERROR(TRIM(INDEX($A406:$Z406,MATCH(Lists!$J$8,$A$1:$Z$1,0))&amp;""),"")</f>
        <v/>
      </c>
      <c r="AL406" s="42">
        <f>IF(AI406=0,0,IF(AK406="",1,IF(IFERROR(INDEX(Lists!$B$2:$B$9,MATCH(AK406,Lists!$A$2:$A$9,0)),"N")="Y",1,0)))</f>
        <v/>
      </c>
      <c r="AM406" s="42">
        <f>AL406*AJ406</f>
        <v/>
      </c>
      <c r="AN406" s="42">
        <f>IF(AI406=0,0,IF(IFERROR(INDEX(Lists!$C$2:$C$9,MATCH(AK406,Lists!$A$2:$A$9,0)),"N")="Y",1,0))</f>
        <v/>
      </c>
      <c r="AO406" s="42">
        <f>AN406*AJ406</f>
        <v/>
      </c>
      <c r="AP406" s="42">
        <f>IFERROR(VALUE(IFERROR(TRIM(INDEX($A406:$Z406,MATCH(Lists!$J$9,$A$1:$Z$1,0))&amp;""),"")),0)</f>
        <v/>
      </c>
      <c r="AQ406" s="42">
        <f>IFERROR(VALUE(IFERROR(TRIM(INDEX($A406:$Z406,MATCH(Lists!$J$11,$A$1:$Z$1,0))&amp;""),"")),0)</f>
        <v/>
      </c>
      <c r="AR406" s="42">
        <f>IF(IFERROR(INDEX(Lists!$C$2:$C$9,MATCH(AK406,Lists!$A$2:$A$9,0)),"N")="Y",AP406-AQ406,0)</f>
        <v/>
      </c>
      <c r="AS406" s="42">
        <f>UPPER(IFERROR(TRIM(INDEX($A406:$Z406,MATCH(Lists!$J$10,$A$1:$Z$1,0))&amp;""),""))</f>
        <v/>
      </c>
      <c r="AT406" s="42">
        <f>IF(LEN(AS406)&gt;0,ROW(),"")</f>
        <v/>
      </c>
      <c r="AU406" s="42">
        <f>IFERROR(TRIM(INDEX($A406:$Z406,MATCH(Lists!$J$6,$A$1:$Z$1,0))&amp;""),"")</f>
        <v/>
      </c>
      <c r="AV406" s="42">
        <f>IFERROR(TRIM(INDEX($A406:$Z406,MATCH(Lists!$J$7,$A$1:$Z$1,0))&amp;""),"")</f>
        <v/>
      </c>
      <c r="AW406" s="42">
        <f>IF(AND(AL406=1,UPPER(TRIM(AC406))="Y"),1,0)</f>
        <v/>
      </c>
      <c r="AX406" s="42">
        <f>IF(AL406=1,AF406,"")</f>
        <v/>
      </c>
      <c r="AY406" s="42">
        <f>IF(AX406="","",SUMPRODUCT(($AX$2:$AX$501&lt;&gt;"")*($AX$2:$AX$501&lt;AX406))+SUMPRODUCT(($AX$2:AX406=AX406)*1))</f>
        <v/>
      </c>
    </row>
    <row r="407">
      <c r="AA407" s="41" t="n"/>
      <c r="AB407" s="21" t="n"/>
      <c r="AC407" s="21" t="n"/>
      <c r="AD407" s="21" t="n"/>
      <c r="AE407" s="41" t="n"/>
      <c r="AF407" s="42">
        <f>IFERROR(TRIM(INDEX($A407:$Z407,MATCH(Lists!$J$2,$A$1:$Z$1,0))&amp;""),"")</f>
        <v/>
      </c>
      <c r="AG407" s="42">
        <f>IFERROR(TRIM(INDEX($A407:$Z407,MATCH(Lists!$J$3,$A$1:$Z$1,0))&amp;""),"")</f>
        <v/>
      </c>
      <c r="AH407" s="42">
        <f>IFERROR(TRIM(INDEX($A407:$Z407,MATCH(Lists!$J$4,$A$1:$Z$1,0))&amp;""),"")</f>
        <v/>
      </c>
      <c r="AI407" s="42">
        <f>IF(AND(AF407&lt;&gt;"",UPPER(TRIM(AB407))&lt;&gt;"Y"),1,0)</f>
        <v/>
      </c>
      <c r="AJ407" s="42">
        <f>IF(AI407=1,IFERROR(VALUE(IFERROR(TRIM(INDEX($A407:$Z407,MATCH(Lists!$J$5,$A$1:$Z$1,0))&amp;""),"")),0),0)</f>
        <v/>
      </c>
      <c r="AK407" s="42">
        <f>IFERROR(TRIM(INDEX($A407:$Z407,MATCH(Lists!$J$8,$A$1:$Z$1,0))&amp;""),"")</f>
        <v/>
      </c>
      <c r="AL407" s="42">
        <f>IF(AI407=0,0,IF(AK407="",1,IF(IFERROR(INDEX(Lists!$B$2:$B$9,MATCH(AK407,Lists!$A$2:$A$9,0)),"N")="Y",1,0)))</f>
        <v/>
      </c>
      <c r="AM407" s="42">
        <f>AL407*AJ407</f>
        <v/>
      </c>
      <c r="AN407" s="42">
        <f>IF(AI407=0,0,IF(IFERROR(INDEX(Lists!$C$2:$C$9,MATCH(AK407,Lists!$A$2:$A$9,0)),"N")="Y",1,0))</f>
        <v/>
      </c>
      <c r="AO407" s="42">
        <f>AN407*AJ407</f>
        <v/>
      </c>
      <c r="AP407" s="42">
        <f>IFERROR(VALUE(IFERROR(TRIM(INDEX($A407:$Z407,MATCH(Lists!$J$9,$A$1:$Z$1,0))&amp;""),"")),0)</f>
        <v/>
      </c>
      <c r="AQ407" s="42">
        <f>IFERROR(VALUE(IFERROR(TRIM(INDEX($A407:$Z407,MATCH(Lists!$J$11,$A$1:$Z$1,0))&amp;""),"")),0)</f>
        <v/>
      </c>
      <c r="AR407" s="42">
        <f>IF(IFERROR(INDEX(Lists!$C$2:$C$9,MATCH(AK407,Lists!$A$2:$A$9,0)),"N")="Y",AP407-AQ407,0)</f>
        <v/>
      </c>
      <c r="AS407" s="42">
        <f>UPPER(IFERROR(TRIM(INDEX($A407:$Z407,MATCH(Lists!$J$10,$A$1:$Z$1,0))&amp;""),""))</f>
        <v/>
      </c>
      <c r="AT407" s="42">
        <f>IF(LEN(AS407)&gt;0,ROW(),"")</f>
        <v/>
      </c>
      <c r="AU407" s="42">
        <f>IFERROR(TRIM(INDEX($A407:$Z407,MATCH(Lists!$J$6,$A$1:$Z$1,0))&amp;""),"")</f>
        <v/>
      </c>
      <c r="AV407" s="42">
        <f>IFERROR(TRIM(INDEX($A407:$Z407,MATCH(Lists!$J$7,$A$1:$Z$1,0))&amp;""),"")</f>
        <v/>
      </c>
      <c r="AW407" s="42">
        <f>IF(AND(AL407=1,UPPER(TRIM(AC407))="Y"),1,0)</f>
        <v/>
      </c>
      <c r="AX407" s="42">
        <f>IF(AL407=1,AF407,"")</f>
        <v/>
      </c>
      <c r="AY407" s="42">
        <f>IF(AX407="","",SUMPRODUCT(($AX$2:$AX$501&lt;&gt;"")*($AX$2:$AX$501&lt;AX407))+SUMPRODUCT(($AX$2:AX407=AX407)*1))</f>
        <v/>
      </c>
    </row>
    <row r="408">
      <c r="AA408" s="41" t="n"/>
      <c r="AB408" s="21" t="n"/>
      <c r="AC408" s="21" t="n"/>
      <c r="AD408" s="21" t="n"/>
      <c r="AE408" s="41" t="n"/>
      <c r="AF408" s="42">
        <f>IFERROR(TRIM(INDEX($A408:$Z408,MATCH(Lists!$J$2,$A$1:$Z$1,0))&amp;""),"")</f>
        <v/>
      </c>
      <c r="AG408" s="42">
        <f>IFERROR(TRIM(INDEX($A408:$Z408,MATCH(Lists!$J$3,$A$1:$Z$1,0))&amp;""),"")</f>
        <v/>
      </c>
      <c r="AH408" s="42">
        <f>IFERROR(TRIM(INDEX($A408:$Z408,MATCH(Lists!$J$4,$A$1:$Z$1,0))&amp;""),"")</f>
        <v/>
      </c>
      <c r="AI408" s="42">
        <f>IF(AND(AF408&lt;&gt;"",UPPER(TRIM(AB408))&lt;&gt;"Y"),1,0)</f>
        <v/>
      </c>
      <c r="AJ408" s="42">
        <f>IF(AI408=1,IFERROR(VALUE(IFERROR(TRIM(INDEX($A408:$Z408,MATCH(Lists!$J$5,$A$1:$Z$1,0))&amp;""),"")),0),0)</f>
        <v/>
      </c>
      <c r="AK408" s="42">
        <f>IFERROR(TRIM(INDEX($A408:$Z408,MATCH(Lists!$J$8,$A$1:$Z$1,0))&amp;""),"")</f>
        <v/>
      </c>
      <c r="AL408" s="42">
        <f>IF(AI408=0,0,IF(AK408="",1,IF(IFERROR(INDEX(Lists!$B$2:$B$9,MATCH(AK408,Lists!$A$2:$A$9,0)),"N")="Y",1,0)))</f>
        <v/>
      </c>
      <c r="AM408" s="42">
        <f>AL408*AJ408</f>
        <v/>
      </c>
      <c r="AN408" s="42">
        <f>IF(AI408=0,0,IF(IFERROR(INDEX(Lists!$C$2:$C$9,MATCH(AK408,Lists!$A$2:$A$9,0)),"N")="Y",1,0))</f>
        <v/>
      </c>
      <c r="AO408" s="42">
        <f>AN408*AJ408</f>
        <v/>
      </c>
      <c r="AP408" s="42">
        <f>IFERROR(VALUE(IFERROR(TRIM(INDEX($A408:$Z408,MATCH(Lists!$J$9,$A$1:$Z$1,0))&amp;""),"")),0)</f>
        <v/>
      </c>
      <c r="AQ408" s="42">
        <f>IFERROR(VALUE(IFERROR(TRIM(INDEX($A408:$Z408,MATCH(Lists!$J$11,$A$1:$Z$1,0))&amp;""),"")),0)</f>
        <v/>
      </c>
      <c r="AR408" s="42">
        <f>IF(IFERROR(INDEX(Lists!$C$2:$C$9,MATCH(AK408,Lists!$A$2:$A$9,0)),"N")="Y",AP408-AQ408,0)</f>
        <v/>
      </c>
      <c r="AS408" s="42">
        <f>UPPER(IFERROR(TRIM(INDEX($A408:$Z408,MATCH(Lists!$J$10,$A$1:$Z$1,0))&amp;""),""))</f>
        <v/>
      </c>
      <c r="AT408" s="42">
        <f>IF(LEN(AS408)&gt;0,ROW(),"")</f>
        <v/>
      </c>
      <c r="AU408" s="42">
        <f>IFERROR(TRIM(INDEX($A408:$Z408,MATCH(Lists!$J$6,$A$1:$Z$1,0))&amp;""),"")</f>
        <v/>
      </c>
      <c r="AV408" s="42">
        <f>IFERROR(TRIM(INDEX($A408:$Z408,MATCH(Lists!$J$7,$A$1:$Z$1,0))&amp;""),"")</f>
        <v/>
      </c>
      <c r="AW408" s="42">
        <f>IF(AND(AL408=1,UPPER(TRIM(AC408))="Y"),1,0)</f>
        <v/>
      </c>
      <c r="AX408" s="42">
        <f>IF(AL408=1,AF408,"")</f>
        <v/>
      </c>
      <c r="AY408" s="42">
        <f>IF(AX408="","",SUMPRODUCT(($AX$2:$AX$501&lt;&gt;"")*($AX$2:$AX$501&lt;AX408))+SUMPRODUCT(($AX$2:AX408=AX408)*1))</f>
        <v/>
      </c>
    </row>
    <row r="409">
      <c r="AA409" s="41" t="n"/>
      <c r="AB409" s="21" t="n"/>
      <c r="AC409" s="21" t="n"/>
      <c r="AD409" s="21" t="n"/>
      <c r="AE409" s="41" t="n"/>
      <c r="AF409" s="42">
        <f>IFERROR(TRIM(INDEX($A409:$Z409,MATCH(Lists!$J$2,$A$1:$Z$1,0))&amp;""),"")</f>
        <v/>
      </c>
      <c r="AG409" s="42">
        <f>IFERROR(TRIM(INDEX($A409:$Z409,MATCH(Lists!$J$3,$A$1:$Z$1,0))&amp;""),"")</f>
        <v/>
      </c>
      <c r="AH409" s="42">
        <f>IFERROR(TRIM(INDEX($A409:$Z409,MATCH(Lists!$J$4,$A$1:$Z$1,0))&amp;""),"")</f>
        <v/>
      </c>
      <c r="AI409" s="42">
        <f>IF(AND(AF409&lt;&gt;"",UPPER(TRIM(AB409))&lt;&gt;"Y"),1,0)</f>
        <v/>
      </c>
      <c r="AJ409" s="42">
        <f>IF(AI409=1,IFERROR(VALUE(IFERROR(TRIM(INDEX($A409:$Z409,MATCH(Lists!$J$5,$A$1:$Z$1,0))&amp;""),"")),0),0)</f>
        <v/>
      </c>
      <c r="AK409" s="42">
        <f>IFERROR(TRIM(INDEX($A409:$Z409,MATCH(Lists!$J$8,$A$1:$Z$1,0))&amp;""),"")</f>
        <v/>
      </c>
      <c r="AL409" s="42">
        <f>IF(AI409=0,0,IF(AK409="",1,IF(IFERROR(INDEX(Lists!$B$2:$B$9,MATCH(AK409,Lists!$A$2:$A$9,0)),"N")="Y",1,0)))</f>
        <v/>
      </c>
      <c r="AM409" s="42">
        <f>AL409*AJ409</f>
        <v/>
      </c>
      <c r="AN409" s="42">
        <f>IF(AI409=0,0,IF(IFERROR(INDEX(Lists!$C$2:$C$9,MATCH(AK409,Lists!$A$2:$A$9,0)),"N")="Y",1,0))</f>
        <v/>
      </c>
      <c r="AO409" s="42">
        <f>AN409*AJ409</f>
        <v/>
      </c>
      <c r="AP409" s="42">
        <f>IFERROR(VALUE(IFERROR(TRIM(INDEX($A409:$Z409,MATCH(Lists!$J$9,$A$1:$Z$1,0))&amp;""),"")),0)</f>
        <v/>
      </c>
      <c r="AQ409" s="42">
        <f>IFERROR(VALUE(IFERROR(TRIM(INDEX($A409:$Z409,MATCH(Lists!$J$11,$A$1:$Z$1,0))&amp;""),"")),0)</f>
        <v/>
      </c>
      <c r="AR409" s="42">
        <f>IF(IFERROR(INDEX(Lists!$C$2:$C$9,MATCH(AK409,Lists!$A$2:$A$9,0)),"N")="Y",AP409-AQ409,0)</f>
        <v/>
      </c>
      <c r="AS409" s="42">
        <f>UPPER(IFERROR(TRIM(INDEX($A409:$Z409,MATCH(Lists!$J$10,$A$1:$Z$1,0))&amp;""),""))</f>
        <v/>
      </c>
      <c r="AT409" s="42">
        <f>IF(LEN(AS409)&gt;0,ROW(),"")</f>
        <v/>
      </c>
      <c r="AU409" s="42">
        <f>IFERROR(TRIM(INDEX($A409:$Z409,MATCH(Lists!$J$6,$A$1:$Z$1,0))&amp;""),"")</f>
        <v/>
      </c>
      <c r="AV409" s="42">
        <f>IFERROR(TRIM(INDEX($A409:$Z409,MATCH(Lists!$J$7,$A$1:$Z$1,0))&amp;""),"")</f>
        <v/>
      </c>
      <c r="AW409" s="42">
        <f>IF(AND(AL409=1,UPPER(TRIM(AC409))="Y"),1,0)</f>
        <v/>
      </c>
      <c r="AX409" s="42">
        <f>IF(AL409=1,AF409,"")</f>
        <v/>
      </c>
      <c r="AY409" s="42">
        <f>IF(AX409="","",SUMPRODUCT(($AX$2:$AX$501&lt;&gt;"")*($AX$2:$AX$501&lt;AX409))+SUMPRODUCT(($AX$2:AX409=AX409)*1))</f>
        <v/>
      </c>
    </row>
    <row r="410">
      <c r="AA410" s="41" t="n"/>
      <c r="AB410" s="21" t="n"/>
      <c r="AC410" s="21" t="n"/>
      <c r="AD410" s="21" t="n"/>
      <c r="AE410" s="41" t="n"/>
      <c r="AF410" s="42">
        <f>IFERROR(TRIM(INDEX($A410:$Z410,MATCH(Lists!$J$2,$A$1:$Z$1,0))&amp;""),"")</f>
        <v/>
      </c>
      <c r="AG410" s="42">
        <f>IFERROR(TRIM(INDEX($A410:$Z410,MATCH(Lists!$J$3,$A$1:$Z$1,0))&amp;""),"")</f>
        <v/>
      </c>
      <c r="AH410" s="42">
        <f>IFERROR(TRIM(INDEX($A410:$Z410,MATCH(Lists!$J$4,$A$1:$Z$1,0))&amp;""),"")</f>
        <v/>
      </c>
      <c r="AI410" s="42">
        <f>IF(AND(AF410&lt;&gt;"",UPPER(TRIM(AB410))&lt;&gt;"Y"),1,0)</f>
        <v/>
      </c>
      <c r="AJ410" s="42">
        <f>IF(AI410=1,IFERROR(VALUE(IFERROR(TRIM(INDEX($A410:$Z410,MATCH(Lists!$J$5,$A$1:$Z$1,0))&amp;""),"")),0),0)</f>
        <v/>
      </c>
      <c r="AK410" s="42">
        <f>IFERROR(TRIM(INDEX($A410:$Z410,MATCH(Lists!$J$8,$A$1:$Z$1,0))&amp;""),"")</f>
        <v/>
      </c>
      <c r="AL410" s="42">
        <f>IF(AI410=0,0,IF(AK410="",1,IF(IFERROR(INDEX(Lists!$B$2:$B$9,MATCH(AK410,Lists!$A$2:$A$9,0)),"N")="Y",1,0)))</f>
        <v/>
      </c>
      <c r="AM410" s="42">
        <f>AL410*AJ410</f>
        <v/>
      </c>
      <c r="AN410" s="42">
        <f>IF(AI410=0,0,IF(IFERROR(INDEX(Lists!$C$2:$C$9,MATCH(AK410,Lists!$A$2:$A$9,0)),"N")="Y",1,0))</f>
        <v/>
      </c>
      <c r="AO410" s="42">
        <f>AN410*AJ410</f>
        <v/>
      </c>
      <c r="AP410" s="42">
        <f>IFERROR(VALUE(IFERROR(TRIM(INDEX($A410:$Z410,MATCH(Lists!$J$9,$A$1:$Z$1,0))&amp;""),"")),0)</f>
        <v/>
      </c>
      <c r="AQ410" s="42">
        <f>IFERROR(VALUE(IFERROR(TRIM(INDEX($A410:$Z410,MATCH(Lists!$J$11,$A$1:$Z$1,0))&amp;""),"")),0)</f>
        <v/>
      </c>
      <c r="AR410" s="42">
        <f>IF(IFERROR(INDEX(Lists!$C$2:$C$9,MATCH(AK410,Lists!$A$2:$A$9,0)),"N")="Y",AP410-AQ410,0)</f>
        <v/>
      </c>
      <c r="AS410" s="42">
        <f>UPPER(IFERROR(TRIM(INDEX($A410:$Z410,MATCH(Lists!$J$10,$A$1:$Z$1,0))&amp;""),""))</f>
        <v/>
      </c>
      <c r="AT410" s="42">
        <f>IF(LEN(AS410)&gt;0,ROW(),"")</f>
        <v/>
      </c>
      <c r="AU410" s="42">
        <f>IFERROR(TRIM(INDEX($A410:$Z410,MATCH(Lists!$J$6,$A$1:$Z$1,0))&amp;""),"")</f>
        <v/>
      </c>
      <c r="AV410" s="42">
        <f>IFERROR(TRIM(INDEX($A410:$Z410,MATCH(Lists!$J$7,$A$1:$Z$1,0))&amp;""),"")</f>
        <v/>
      </c>
      <c r="AW410" s="42">
        <f>IF(AND(AL410=1,UPPER(TRIM(AC410))="Y"),1,0)</f>
        <v/>
      </c>
      <c r="AX410" s="42">
        <f>IF(AL410=1,AF410,"")</f>
        <v/>
      </c>
      <c r="AY410" s="42">
        <f>IF(AX410="","",SUMPRODUCT(($AX$2:$AX$501&lt;&gt;"")*($AX$2:$AX$501&lt;AX410))+SUMPRODUCT(($AX$2:AX410=AX410)*1))</f>
        <v/>
      </c>
    </row>
    <row r="411">
      <c r="AA411" s="41" t="n"/>
      <c r="AB411" s="21" t="n"/>
      <c r="AC411" s="21" t="n"/>
      <c r="AD411" s="21" t="n"/>
      <c r="AE411" s="41" t="n"/>
      <c r="AF411" s="42">
        <f>IFERROR(TRIM(INDEX($A411:$Z411,MATCH(Lists!$J$2,$A$1:$Z$1,0))&amp;""),"")</f>
        <v/>
      </c>
      <c r="AG411" s="42">
        <f>IFERROR(TRIM(INDEX($A411:$Z411,MATCH(Lists!$J$3,$A$1:$Z$1,0))&amp;""),"")</f>
        <v/>
      </c>
      <c r="AH411" s="42">
        <f>IFERROR(TRIM(INDEX($A411:$Z411,MATCH(Lists!$J$4,$A$1:$Z$1,0))&amp;""),"")</f>
        <v/>
      </c>
      <c r="AI411" s="42">
        <f>IF(AND(AF411&lt;&gt;"",UPPER(TRIM(AB411))&lt;&gt;"Y"),1,0)</f>
        <v/>
      </c>
      <c r="AJ411" s="42">
        <f>IF(AI411=1,IFERROR(VALUE(IFERROR(TRIM(INDEX($A411:$Z411,MATCH(Lists!$J$5,$A$1:$Z$1,0))&amp;""),"")),0),0)</f>
        <v/>
      </c>
      <c r="AK411" s="42">
        <f>IFERROR(TRIM(INDEX($A411:$Z411,MATCH(Lists!$J$8,$A$1:$Z$1,0))&amp;""),"")</f>
        <v/>
      </c>
      <c r="AL411" s="42">
        <f>IF(AI411=0,0,IF(AK411="",1,IF(IFERROR(INDEX(Lists!$B$2:$B$9,MATCH(AK411,Lists!$A$2:$A$9,0)),"N")="Y",1,0)))</f>
        <v/>
      </c>
      <c r="AM411" s="42">
        <f>AL411*AJ411</f>
        <v/>
      </c>
      <c r="AN411" s="42">
        <f>IF(AI411=0,0,IF(IFERROR(INDEX(Lists!$C$2:$C$9,MATCH(AK411,Lists!$A$2:$A$9,0)),"N")="Y",1,0))</f>
        <v/>
      </c>
      <c r="AO411" s="42">
        <f>AN411*AJ411</f>
        <v/>
      </c>
      <c r="AP411" s="42">
        <f>IFERROR(VALUE(IFERROR(TRIM(INDEX($A411:$Z411,MATCH(Lists!$J$9,$A$1:$Z$1,0))&amp;""),"")),0)</f>
        <v/>
      </c>
      <c r="AQ411" s="42">
        <f>IFERROR(VALUE(IFERROR(TRIM(INDEX($A411:$Z411,MATCH(Lists!$J$11,$A$1:$Z$1,0))&amp;""),"")),0)</f>
        <v/>
      </c>
      <c r="AR411" s="42">
        <f>IF(IFERROR(INDEX(Lists!$C$2:$C$9,MATCH(AK411,Lists!$A$2:$A$9,0)),"N")="Y",AP411-AQ411,0)</f>
        <v/>
      </c>
      <c r="AS411" s="42">
        <f>UPPER(IFERROR(TRIM(INDEX($A411:$Z411,MATCH(Lists!$J$10,$A$1:$Z$1,0))&amp;""),""))</f>
        <v/>
      </c>
      <c r="AT411" s="42">
        <f>IF(LEN(AS411)&gt;0,ROW(),"")</f>
        <v/>
      </c>
      <c r="AU411" s="42">
        <f>IFERROR(TRIM(INDEX($A411:$Z411,MATCH(Lists!$J$6,$A$1:$Z$1,0))&amp;""),"")</f>
        <v/>
      </c>
      <c r="AV411" s="42">
        <f>IFERROR(TRIM(INDEX($A411:$Z411,MATCH(Lists!$J$7,$A$1:$Z$1,0))&amp;""),"")</f>
        <v/>
      </c>
      <c r="AW411" s="42">
        <f>IF(AND(AL411=1,UPPER(TRIM(AC411))="Y"),1,0)</f>
        <v/>
      </c>
      <c r="AX411" s="42">
        <f>IF(AL411=1,AF411,"")</f>
        <v/>
      </c>
      <c r="AY411" s="42">
        <f>IF(AX411="","",SUMPRODUCT(($AX$2:$AX$501&lt;&gt;"")*($AX$2:$AX$501&lt;AX411))+SUMPRODUCT(($AX$2:AX411=AX411)*1))</f>
        <v/>
      </c>
    </row>
    <row r="412">
      <c r="AA412" s="41" t="n"/>
      <c r="AB412" s="21" t="n"/>
      <c r="AC412" s="21" t="n"/>
      <c r="AD412" s="21" t="n"/>
      <c r="AE412" s="41" t="n"/>
      <c r="AF412" s="42">
        <f>IFERROR(TRIM(INDEX($A412:$Z412,MATCH(Lists!$J$2,$A$1:$Z$1,0))&amp;""),"")</f>
        <v/>
      </c>
      <c r="AG412" s="42">
        <f>IFERROR(TRIM(INDEX($A412:$Z412,MATCH(Lists!$J$3,$A$1:$Z$1,0))&amp;""),"")</f>
        <v/>
      </c>
      <c r="AH412" s="42">
        <f>IFERROR(TRIM(INDEX($A412:$Z412,MATCH(Lists!$J$4,$A$1:$Z$1,0))&amp;""),"")</f>
        <v/>
      </c>
      <c r="AI412" s="42">
        <f>IF(AND(AF412&lt;&gt;"",UPPER(TRIM(AB412))&lt;&gt;"Y"),1,0)</f>
        <v/>
      </c>
      <c r="AJ412" s="42">
        <f>IF(AI412=1,IFERROR(VALUE(IFERROR(TRIM(INDEX($A412:$Z412,MATCH(Lists!$J$5,$A$1:$Z$1,0))&amp;""),"")),0),0)</f>
        <v/>
      </c>
      <c r="AK412" s="42">
        <f>IFERROR(TRIM(INDEX($A412:$Z412,MATCH(Lists!$J$8,$A$1:$Z$1,0))&amp;""),"")</f>
        <v/>
      </c>
      <c r="AL412" s="42">
        <f>IF(AI412=0,0,IF(AK412="",1,IF(IFERROR(INDEX(Lists!$B$2:$B$9,MATCH(AK412,Lists!$A$2:$A$9,0)),"N")="Y",1,0)))</f>
        <v/>
      </c>
      <c r="AM412" s="42">
        <f>AL412*AJ412</f>
        <v/>
      </c>
      <c r="AN412" s="42">
        <f>IF(AI412=0,0,IF(IFERROR(INDEX(Lists!$C$2:$C$9,MATCH(AK412,Lists!$A$2:$A$9,0)),"N")="Y",1,0))</f>
        <v/>
      </c>
      <c r="AO412" s="42">
        <f>AN412*AJ412</f>
        <v/>
      </c>
      <c r="AP412" s="42">
        <f>IFERROR(VALUE(IFERROR(TRIM(INDEX($A412:$Z412,MATCH(Lists!$J$9,$A$1:$Z$1,0))&amp;""),"")),0)</f>
        <v/>
      </c>
      <c r="AQ412" s="42">
        <f>IFERROR(VALUE(IFERROR(TRIM(INDEX($A412:$Z412,MATCH(Lists!$J$11,$A$1:$Z$1,0))&amp;""),"")),0)</f>
        <v/>
      </c>
      <c r="AR412" s="42">
        <f>IF(IFERROR(INDEX(Lists!$C$2:$C$9,MATCH(AK412,Lists!$A$2:$A$9,0)),"N")="Y",AP412-AQ412,0)</f>
        <v/>
      </c>
      <c r="AS412" s="42">
        <f>UPPER(IFERROR(TRIM(INDEX($A412:$Z412,MATCH(Lists!$J$10,$A$1:$Z$1,0))&amp;""),""))</f>
        <v/>
      </c>
      <c r="AT412" s="42">
        <f>IF(LEN(AS412)&gt;0,ROW(),"")</f>
        <v/>
      </c>
      <c r="AU412" s="42">
        <f>IFERROR(TRIM(INDEX($A412:$Z412,MATCH(Lists!$J$6,$A$1:$Z$1,0))&amp;""),"")</f>
        <v/>
      </c>
      <c r="AV412" s="42">
        <f>IFERROR(TRIM(INDEX($A412:$Z412,MATCH(Lists!$J$7,$A$1:$Z$1,0))&amp;""),"")</f>
        <v/>
      </c>
      <c r="AW412" s="42">
        <f>IF(AND(AL412=1,UPPER(TRIM(AC412))="Y"),1,0)</f>
        <v/>
      </c>
      <c r="AX412" s="42">
        <f>IF(AL412=1,AF412,"")</f>
        <v/>
      </c>
      <c r="AY412" s="42">
        <f>IF(AX412="","",SUMPRODUCT(($AX$2:$AX$501&lt;&gt;"")*($AX$2:$AX$501&lt;AX412))+SUMPRODUCT(($AX$2:AX412=AX412)*1))</f>
        <v/>
      </c>
    </row>
    <row r="413">
      <c r="AA413" s="41" t="n"/>
      <c r="AB413" s="21" t="n"/>
      <c r="AC413" s="21" t="n"/>
      <c r="AD413" s="21" t="n"/>
      <c r="AE413" s="41" t="n"/>
      <c r="AF413" s="42">
        <f>IFERROR(TRIM(INDEX($A413:$Z413,MATCH(Lists!$J$2,$A$1:$Z$1,0))&amp;""),"")</f>
        <v/>
      </c>
      <c r="AG413" s="42">
        <f>IFERROR(TRIM(INDEX($A413:$Z413,MATCH(Lists!$J$3,$A$1:$Z$1,0))&amp;""),"")</f>
        <v/>
      </c>
      <c r="AH413" s="42">
        <f>IFERROR(TRIM(INDEX($A413:$Z413,MATCH(Lists!$J$4,$A$1:$Z$1,0))&amp;""),"")</f>
        <v/>
      </c>
      <c r="AI413" s="42">
        <f>IF(AND(AF413&lt;&gt;"",UPPER(TRIM(AB413))&lt;&gt;"Y"),1,0)</f>
        <v/>
      </c>
      <c r="AJ413" s="42">
        <f>IF(AI413=1,IFERROR(VALUE(IFERROR(TRIM(INDEX($A413:$Z413,MATCH(Lists!$J$5,$A$1:$Z$1,0))&amp;""),"")),0),0)</f>
        <v/>
      </c>
      <c r="AK413" s="42">
        <f>IFERROR(TRIM(INDEX($A413:$Z413,MATCH(Lists!$J$8,$A$1:$Z$1,0))&amp;""),"")</f>
        <v/>
      </c>
      <c r="AL413" s="42">
        <f>IF(AI413=0,0,IF(AK413="",1,IF(IFERROR(INDEX(Lists!$B$2:$B$9,MATCH(AK413,Lists!$A$2:$A$9,0)),"N")="Y",1,0)))</f>
        <v/>
      </c>
      <c r="AM413" s="42">
        <f>AL413*AJ413</f>
        <v/>
      </c>
      <c r="AN413" s="42">
        <f>IF(AI413=0,0,IF(IFERROR(INDEX(Lists!$C$2:$C$9,MATCH(AK413,Lists!$A$2:$A$9,0)),"N")="Y",1,0))</f>
        <v/>
      </c>
      <c r="AO413" s="42">
        <f>AN413*AJ413</f>
        <v/>
      </c>
      <c r="AP413" s="42">
        <f>IFERROR(VALUE(IFERROR(TRIM(INDEX($A413:$Z413,MATCH(Lists!$J$9,$A$1:$Z$1,0))&amp;""),"")),0)</f>
        <v/>
      </c>
      <c r="AQ413" s="42">
        <f>IFERROR(VALUE(IFERROR(TRIM(INDEX($A413:$Z413,MATCH(Lists!$J$11,$A$1:$Z$1,0))&amp;""),"")),0)</f>
        <v/>
      </c>
      <c r="AR413" s="42">
        <f>IF(IFERROR(INDEX(Lists!$C$2:$C$9,MATCH(AK413,Lists!$A$2:$A$9,0)),"N")="Y",AP413-AQ413,0)</f>
        <v/>
      </c>
      <c r="AS413" s="42">
        <f>UPPER(IFERROR(TRIM(INDEX($A413:$Z413,MATCH(Lists!$J$10,$A$1:$Z$1,0))&amp;""),""))</f>
        <v/>
      </c>
      <c r="AT413" s="42">
        <f>IF(LEN(AS413)&gt;0,ROW(),"")</f>
        <v/>
      </c>
      <c r="AU413" s="42">
        <f>IFERROR(TRIM(INDEX($A413:$Z413,MATCH(Lists!$J$6,$A$1:$Z$1,0))&amp;""),"")</f>
        <v/>
      </c>
      <c r="AV413" s="42">
        <f>IFERROR(TRIM(INDEX($A413:$Z413,MATCH(Lists!$J$7,$A$1:$Z$1,0))&amp;""),"")</f>
        <v/>
      </c>
      <c r="AW413" s="42">
        <f>IF(AND(AL413=1,UPPER(TRIM(AC413))="Y"),1,0)</f>
        <v/>
      </c>
      <c r="AX413" s="42">
        <f>IF(AL413=1,AF413,"")</f>
        <v/>
      </c>
      <c r="AY413" s="42">
        <f>IF(AX413="","",SUMPRODUCT(($AX$2:$AX$501&lt;&gt;"")*($AX$2:$AX$501&lt;AX413))+SUMPRODUCT(($AX$2:AX413=AX413)*1))</f>
        <v/>
      </c>
    </row>
    <row r="414">
      <c r="AA414" s="41" t="n"/>
      <c r="AB414" s="21" t="n"/>
      <c r="AC414" s="21" t="n"/>
      <c r="AD414" s="21" t="n"/>
      <c r="AE414" s="41" t="n"/>
      <c r="AF414" s="42">
        <f>IFERROR(TRIM(INDEX($A414:$Z414,MATCH(Lists!$J$2,$A$1:$Z$1,0))&amp;""),"")</f>
        <v/>
      </c>
      <c r="AG414" s="42">
        <f>IFERROR(TRIM(INDEX($A414:$Z414,MATCH(Lists!$J$3,$A$1:$Z$1,0))&amp;""),"")</f>
        <v/>
      </c>
      <c r="AH414" s="42">
        <f>IFERROR(TRIM(INDEX($A414:$Z414,MATCH(Lists!$J$4,$A$1:$Z$1,0))&amp;""),"")</f>
        <v/>
      </c>
      <c r="AI414" s="42">
        <f>IF(AND(AF414&lt;&gt;"",UPPER(TRIM(AB414))&lt;&gt;"Y"),1,0)</f>
        <v/>
      </c>
      <c r="AJ414" s="42">
        <f>IF(AI414=1,IFERROR(VALUE(IFERROR(TRIM(INDEX($A414:$Z414,MATCH(Lists!$J$5,$A$1:$Z$1,0))&amp;""),"")),0),0)</f>
        <v/>
      </c>
      <c r="AK414" s="42">
        <f>IFERROR(TRIM(INDEX($A414:$Z414,MATCH(Lists!$J$8,$A$1:$Z$1,0))&amp;""),"")</f>
        <v/>
      </c>
      <c r="AL414" s="42">
        <f>IF(AI414=0,0,IF(AK414="",1,IF(IFERROR(INDEX(Lists!$B$2:$B$9,MATCH(AK414,Lists!$A$2:$A$9,0)),"N")="Y",1,0)))</f>
        <v/>
      </c>
      <c r="AM414" s="42">
        <f>AL414*AJ414</f>
        <v/>
      </c>
      <c r="AN414" s="42">
        <f>IF(AI414=0,0,IF(IFERROR(INDEX(Lists!$C$2:$C$9,MATCH(AK414,Lists!$A$2:$A$9,0)),"N")="Y",1,0))</f>
        <v/>
      </c>
      <c r="AO414" s="42">
        <f>AN414*AJ414</f>
        <v/>
      </c>
      <c r="AP414" s="42">
        <f>IFERROR(VALUE(IFERROR(TRIM(INDEX($A414:$Z414,MATCH(Lists!$J$9,$A$1:$Z$1,0))&amp;""),"")),0)</f>
        <v/>
      </c>
      <c r="AQ414" s="42">
        <f>IFERROR(VALUE(IFERROR(TRIM(INDEX($A414:$Z414,MATCH(Lists!$J$11,$A$1:$Z$1,0))&amp;""),"")),0)</f>
        <v/>
      </c>
      <c r="AR414" s="42">
        <f>IF(IFERROR(INDEX(Lists!$C$2:$C$9,MATCH(AK414,Lists!$A$2:$A$9,0)),"N")="Y",AP414-AQ414,0)</f>
        <v/>
      </c>
      <c r="AS414" s="42">
        <f>UPPER(IFERROR(TRIM(INDEX($A414:$Z414,MATCH(Lists!$J$10,$A$1:$Z$1,0))&amp;""),""))</f>
        <v/>
      </c>
      <c r="AT414" s="42">
        <f>IF(LEN(AS414)&gt;0,ROW(),"")</f>
        <v/>
      </c>
      <c r="AU414" s="42">
        <f>IFERROR(TRIM(INDEX($A414:$Z414,MATCH(Lists!$J$6,$A$1:$Z$1,0))&amp;""),"")</f>
        <v/>
      </c>
      <c r="AV414" s="42">
        <f>IFERROR(TRIM(INDEX($A414:$Z414,MATCH(Lists!$J$7,$A$1:$Z$1,0))&amp;""),"")</f>
        <v/>
      </c>
      <c r="AW414" s="42">
        <f>IF(AND(AL414=1,UPPER(TRIM(AC414))="Y"),1,0)</f>
        <v/>
      </c>
      <c r="AX414" s="42">
        <f>IF(AL414=1,AF414,"")</f>
        <v/>
      </c>
      <c r="AY414" s="42">
        <f>IF(AX414="","",SUMPRODUCT(($AX$2:$AX$501&lt;&gt;"")*($AX$2:$AX$501&lt;AX414))+SUMPRODUCT(($AX$2:AX414=AX414)*1))</f>
        <v/>
      </c>
    </row>
    <row r="415">
      <c r="AA415" s="41" t="n"/>
      <c r="AB415" s="21" t="n"/>
      <c r="AC415" s="21" t="n"/>
      <c r="AD415" s="21" t="n"/>
      <c r="AE415" s="41" t="n"/>
      <c r="AF415" s="42">
        <f>IFERROR(TRIM(INDEX($A415:$Z415,MATCH(Lists!$J$2,$A$1:$Z$1,0))&amp;""),"")</f>
        <v/>
      </c>
      <c r="AG415" s="42">
        <f>IFERROR(TRIM(INDEX($A415:$Z415,MATCH(Lists!$J$3,$A$1:$Z$1,0))&amp;""),"")</f>
        <v/>
      </c>
      <c r="AH415" s="42">
        <f>IFERROR(TRIM(INDEX($A415:$Z415,MATCH(Lists!$J$4,$A$1:$Z$1,0))&amp;""),"")</f>
        <v/>
      </c>
      <c r="AI415" s="42">
        <f>IF(AND(AF415&lt;&gt;"",UPPER(TRIM(AB415))&lt;&gt;"Y"),1,0)</f>
        <v/>
      </c>
      <c r="AJ415" s="42">
        <f>IF(AI415=1,IFERROR(VALUE(IFERROR(TRIM(INDEX($A415:$Z415,MATCH(Lists!$J$5,$A$1:$Z$1,0))&amp;""),"")),0),0)</f>
        <v/>
      </c>
      <c r="AK415" s="42">
        <f>IFERROR(TRIM(INDEX($A415:$Z415,MATCH(Lists!$J$8,$A$1:$Z$1,0))&amp;""),"")</f>
        <v/>
      </c>
      <c r="AL415" s="42">
        <f>IF(AI415=0,0,IF(AK415="",1,IF(IFERROR(INDEX(Lists!$B$2:$B$9,MATCH(AK415,Lists!$A$2:$A$9,0)),"N")="Y",1,0)))</f>
        <v/>
      </c>
      <c r="AM415" s="42">
        <f>AL415*AJ415</f>
        <v/>
      </c>
      <c r="AN415" s="42">
        <f>IF(AI415=0,0,IF(IFERROR(INDEX(Lists!$C$2:$C$9,MATCH(AK415,Lists!$A$2:$A$9,0)),"N")="Y",1,0))</f>
        <v/>
      </c>
      <c r="AO415" s="42">
        <f>AN415*AJ415</f>
        <v/>
      </c>
      <c r="AP415" s="42">
        <f>IFERROR(VALUE(IFERROR(TRIM(INDEX($A415:$Z415,MATCH(Lists!$J$9,$A$1:$Z$1,0))&amp;""),"")),0)</f>
        <v/>
      </c>
      <c r="AQ415" s="42">
        <f>IFERROR(VALUE(IFERROR(TRIM(INDEX($A415:$Z415,MATCH(Lists!$J$11,$A$1:$Z$1,0))&amp;""),"")),0)</f>
        <v/>
      </c>
      <c r="AR415" s="42">
        <f>IF(IFERROR(INDEX(Lists!$C$2:$C$9,MATCH(AK415,Lists!$A$2:$A$9,0)),"N")="Y",AP415-AQ415,0)</f>
        <v/>
      </c>
      <c r="AS415" s="42">
        <f>UPPER(IFERROR(TRIM(INDEX($A415:$Z415,MATCH(Lists!$J$10,$A$1:$Z$1,0))&amp;""),""))</f>
        <v/>
      </c>
      <c r="AT415" s="42">
        <f>IF(LEN(AS415)&gt;0,ROW(),"")</f>
        <v/>
      </c>
      <c r="AU415" s="42">
        <f>IFERROR(TRIM(INDEX($A415:$Z415,MATCH(Lists!$J$6,$A$1:$Z$1,0))&amp;""),"")</f>
        <v/>
      </c>
      <c r="AV415" s="42">
        <f>IFERROR(TRIM(INDEX($A415:$Z415,MATCH(Lists!$J$7,$A$1:$Z$1,0))&amp;""),"")</f>
        <v/>
      </c>
      <c r="AW415" s="42">
        <f>IF(AND(AL415=1,UPPER(TRIM(AC415))="Y"),1,0)</f>
        <v/>
      </c>
      <c r="AX415" s="42">
        <f>IF(AL415=1,AF415,"")</f>
        <v/>
      </c>
      <c r="AY415" s="42">
        <f>IF(AX415="","",SUMPRODUCT(($AX$2:$AX$501&lt;&gt;"")*($AX$2:$AX$501&lt;AX415))+SUMPRODUCT(($AX$2:AX415=AX415)*1))</f>
        <v/>
      </c>
    </row>
    <row r="416">
      <c r="AA416" s="41" t="n"/>
      <c r="AB416" s="21" t="n"/>
      <c r="AC416" s="21" t="n"/>
      <c r="AD416" s="21" t="n"/>
      <c r="AE416" s="41" t="n"/>
      <c r="AF416" s="42">
        <f>IFERROR(TRIM(INDEX($A416:$Z416,MATCH(Lists!$J$2,$A$1:$Z$1,0))&amp;""),"")</f>
        <v/>
      </c>
      <c r="AG416" s="42">
        <f>IFERROR(TRIM(INDEX($A416:$Z416,MATCH(Lists!$J$3,$A$1:$Z$1,0))&amp;""),"")</f>
        <v/>
      </c>
      <c r="AH416" s="42">
        <f>IFERROR(TRIM(INDEX($A416:$Z416,MATCH(Lists!$J$4,$A$1:$Z$1,0))&amp;""),"")</f>
        <v/>
      </c>
      <c r="AI416" s="42">
        <f>IF(AND(AF416&lt;&gt;"",UPPER(TRIM(AB416))&lt;&gt;"Y"),1,0)</f>
        <v/>
      </c>
      <c r="AJ416" s="42">
        <f>IF(AI416=1,IFERROR(VALUE(IFERROR(TRIM(INDEX($A416:$Z416,MATCH(Lists!$J$5,$A$1:$Z$1,0))&amp;""),"")),0),0)</f>
        <v/>
      </c>
      <c r="AK416" s="42">
        <f>IFERROR(TRIM(INDEX($A416:$Z416,MATCH(Lists!$J$8,$A$1:$Z$1,0))&amp;""),"")</f>
        <v/>
      </c>
      <c r="AL416" s="42">
        <f>IF(AI416=0,0,IF(AK416="",1,IF(IFERROR(INDEX(Lists!$B$2:$B$9,MATCH(AK416,Lists!$A$2:$A$9,0)),"N")="Y",1,0)))</f>
        <v/>
      </c>
      <c r="AM416" s="42">
        <f>AL416*AJ416</f>
        <v/>
      </c>
      <c r="AN416" s="42">
        <f>IF(AI416=0,0,IF(IFERROR(INDEX(Lists!$C$2:$C$9,MATCH(AK416,Lists!$A$2:$A$9,0)),"N")="Y",1,0))</f>
        <v/>
      </c>
      <c r="AO416" s="42">
        <f>AN416*AJ416</f>
        <v/>
      </c>
      <c r="AP416" s="42">
        <f>IFERROR(VALUE(IFERROR(TRIM(INDEX($A416:$Z416,MATCH(Lists!$J$9,$A$1:$Z$1,0))&amp;""),"")),0)</f>
        <v/>
      </c>
      <c r="AQ416" s="42">
        <f>IFERROR(VALUE(IFERROR(TRIM(INDEX($A416:$Z416,MATCH(Lists!$J$11,$A$1:$Z$1,0))&amp;""),"")),0)</f>
        <v/>
      </c>
      <c r="AR416" s="42">
        <f>IF(IFERROR(INDEX(Lists!$C$2:$C$9,MATCH(AK416,Lists!$A$2:$A$9,0)),"N")="Y",AP416-AQ416,0)</f>
        <v/>
      </c>
      <c r="AS416" s="42">
        <f>UPPER(IFERROR(TRIM(INDEX($A416:$Z416,MATCH(Lists!$J$10,$A$1:$Z$1,0))&amp;""),""))</f>
        <v/>
      </c>
      <c r="AT416" s="42">
        <f>IF(LEN(AS416)&gt;0,ROW(),"")</f>
        <v/>
      </c>
      <c r="AU416" s="42">
        <f>IFERROR(TRIM(INDEX($A416:$Z416,MATCH(Lists!$J$6,$A$1:$Z$1,0))&amp;""),"")</f>
        <v/>
      </c>
      <c r="AV416" s="42">
        <f>IFERROR(TRIM(INDEX($A416:$Z416,MATCH(Lists!$J$7,$A$1:$Z$1,0))&amp;""),"")</f>
        <v/>
      </c>
      <c r="AW416" s="42">
        <f>IF(AND(AL416=1,UPPER(TRIM(AC416))="Y"),1,0)</f>
        <v/>
      </c>
      <c r="AX416" s="42">
        <f>IF(AL416=1,AF416,"")</f>
        <v/>
      </c>
      <c r="AY416" s="42">
        <f>IF(AX416="","",SUMPRODUCT(($AX$2:$AX$501&lt;&gt;"")*($AX$2:$AX$501&lt;AX416))+SUMPRODUCT(($AX$2:AX416=AX416)*1))</f>
        <v/>
      </c>
    </row>
    <row r="417">
      <c r="AA417" s="41" t="n"/>
      <c r="AB417" s="21" t="n"/>
      <c r="AC417" s="21" t="n"/>
      <c r="AD417" s="21" t="n"/>
      <c r="AE417" s="41" t="n"/>
      <c r="AF417" s="42">
        <f>IFERROR(TRIM(INDEX($A417:$Z417,MATCH(Lists!$J$2,$A$1:$Z$1,0))&amp;""),"")</f>
        <v/>
      </c>
      <c r="AG417" s="42">
        <f>IFERROR(TRIM(INDEX($A417:$Z417,MATCH(Lists!$J$3,$A$1:$Z$1,0))&amp;""),"")</f>
        <v/>
      </c>
      <c r="AH417" s="42">
        <f>IFERROR(TRIM(INDEX($A417:$Z417,MATCH(Lists!$J$4,$A$1:$Z$1,0))&amp;""),"")</f>
        <v/>
      </c>
      <c r="AI417" s="42">
        <f>IF(AND(AF417&lt;&gt;"",UPPER(TRIM(AB417))&lt;&gt;"Y"),1,0)</f>
        <v/>
      </c>
      <c r="AJ417" s="42">
        <f>IF(AI417=1,IFERROR(VALUE(IFERROR(TRIM(INDEX($A417:$Z417,MATCH(Lists!$J$5,$A$1:$Z$1,0))&amp;""),"")),0),0)</f>
        <v/>
      </c>
      <c r="AK417" s="42">
        <f>IFERROR(TRIM(INDEX($A417:$Z417,MATCH(Lists!$J$8,$A$1:$Z$1,0))&amp;""),"")</f>
        <v/>
      </c>
      <c r="AL417" s="42">
        <f>IF(AI417=0,0,IF(AK417="",1,IF(IFERROR(INDEX(Lists!$B$2:$B$9,MATCH(AK417,Lists!$A$2:$A$9,0)),"N")="Y",1,0)))</f>
        <v/>
      </c>
      <c r="AM417" s="42">
        <f>AL417*AJ417</f>
        <v/>
      </c>
      <c r="AN417" s="42">
        <f>IF(AI417=0,0,IF(IFERROR(INDEX(Lists!$C$2:$C$9,MATCH(AK417,Lists!$A$2:$A$9,0)),"N")="Y",1,0))</f>
        <v/>
      </c>
      <c r="AO417" s="42">
        <f>AN417*AJ417</f>
        <v/>
      </c>
      <c r="AP417" s="42">
        <f>IFERROR(VALUE(IFERROR(TRIM(INDEX($A417:$Z417,MATCH(Lists!$J$9,$A$1:$Z$1,0))&amp;""),"")),0)</f>
        <v/>
      </c>
      <c r="AQ417" s="42">
        <f>IFERROR(VALUE(IFERROR(TRIM(INDEX($A417:$Z417,MATCH(Lists!$J$11,$A$1:$Z$1,0))&amp;""),"")),0)</f>
        <v/>
      </c>
      <c r="AR417" s="42">
        <f>IF(IFERROR(INDEX(Lists!$C$2:$C$9,MATCH(AK417,Lists!$A$2:$A$9,0)),"N")="Y",AP417-AQ417,0)</f>
        <v/>
      </c>
      <c r="AS417" s="42">
        <f>UPPER(IFERROR(TRIM(INDEX($A417:$Z417,MATCH(Lists!$J$10,$A$1:$Z$1,0))&amp;""),""))</f>
        <v/>
      </c>
      <c r="AT417" s="42">
        <f>IF(LEN(AS417)&gt;0,ROW(),"")</f>
        <v/>
      </c>
      <c r="AU417" s="42">
        <f>IFERROR(TRIM(INDEX($A417:$Z417,MATCH(Lists!$J$6,$A$1:$Z$1,0))&amp;""),"")</f>
        <v/>
      </c>
      <c r="AV417" s="42">
        <f>IFERROR(TRIM(INDEX($A417:$Z417,MATCH(Lists!$J$7,$A$1:$Z$1,0))&amp;""),"")</f>
        <v/>
      </c>
      <c r="AW417" s="42">
        <f>IF(AND(AL417=1,UPPER(TRIM(AC417))="Y"),1,0)</f>
        <v/>
      </c>
      <c r="AX417" s="42">
        <f>IF(AL417=1,AF417,"")</f>
        <v/>
      </c>
      <c r="AY417" s="42">
        <f>IF(AX417="","",SUMPRODUCT(($AX$2:$AX$501&lt;&gt;"")*($AX$2:$AX$501&lt;AX417))+SUMPRODUCT(($AX$2:AX417=AX417)*1))</f>
        <v/>
      </c>
    </row>
    <row r="418">
      <c r="AA418" s="41" t="n"/>
      <c r="AB418" s="21" t="n"/>
      <c r="AC418" s="21" t="n"/>
      <c r="AD418" s="21" t="n"/>
      <c r="AE418" s="41" t="n"/>
      <c r="AF418" s="42">
        <f>IFERROR(TRIM(INDEX($A418:$Z418,MATCH(Lists!$J$2,$A$1:$Z$1,0))&amp;""),"")</f>
        <v/>
      </c>
      <c r="AG418" s="42">
        <f>IFERROR(TRIM(INDEX($A418:$Z418,MATCH(Lists!$J$3,$A$1:$Z$1,0))&amp;""),"")</f>
        <v/>
      </c>
      <c r="AH418" s="42">
        <f>IFERROR(TRIM(INDEX($A418:$Z418,MATCH(Lists!$J$4,$A$1:$Z$1,0))&amp;""),"")</f>
        <v/>
      </c>
      <c r="AI418" s="42">
        <f>IF(AND(AF418&lt;&gt;"",UPPER(TRIM(AB418))&lt;&gt;"Y"),1,0)</f>
        <v/>
      </c>
      <c r="AJ418" s="42">
        <f>IF(AI418=1,IFERROR(VALUE(IFERROR(TRIM(INDEX($A418:$Z418,MATCH(Lists!$J$5,$A$1:$Z$1,0))&amp;""),"")),0),0)</f>
        <v/>
      </c>
      <c r="AK418" s="42">
        <f>IFERROR(TRIM(INDEX($A418:$Z418,MATCH(Lists!$J$8,$A$1:$Z$1,0))&amp;""),"")</f>
        <v/>
      </c>
      <c r="AL418" s="42">
        <f>IF(AI418=0,0,IF(AK418="",1,IF(IFERROR(INDEX(Lists!$B$2:$B$9,MATCH(AK418,Lists!$A$2:$A$9,0)),"N")="Y",1,0)))</f>
        <v/>
      </c>
      <c r="AM418" s="42">
        <f>AL418*AJ418</f>
        <v/>
      </c>
      <c r="AN418" s="42">
        <f>IF(AI418=0,0,IF(IFERROR(INDEX(Lists!$C$2:$C$9,MATCH(AK418,Lists!$A$2:$A$9,0)),"N")="Y",1,0))</f>
        <v/>
      </c>
      <c r="AO418" s="42">
        <f>AN418*AJ418</f>
        <v/>
      </c>
      <c r="AP418" s="42">
        <f>IFERROR(VALUE(IFERROR(TRIM(INDEX($A418:$Z418,MATCH(Lists!$J$9,$A$1:$Z$1,0))&amp;""),"")),0)</f>
        <v/>
      </c>
      <c r="AQ418" s="42">
        <f>IFERROR(VALUE(IFERROR(TRIM(INDEX($A418:$Z418,MATCH(Lists!$J$11,$A$1:$Z$1,0))&amp;""),"")),0)</f>
        <v/>
      </c>
      <c r="AR418" s="42">
        <f>IF(IFERROR(INDEX(Lists!$C$2:$C$9,MATCH(AK418,Lists!$A$2:$A$9,0)),"N")="Y",AP418-AQ418,0)</f>
        <v/>
      </c>
      <c r="AS418" s="42">
        <f>UPPER(IFERROR(TRIM(INDEX($A418:$Z418,MATCH(Lists!$J$10,$A$1:$Z$1,0))&amp;""),""))</f>
        <v/>
      </c>
      <c r="AT418" s="42">
        <f>IF(LEN(AS418)&gt;0,ROW(),"")</f>
        <v/>
      </c>
      <c r="AU418" s="42">
        <f>IFERROR(TRIM(INDEX($A418:$Z418,MATCH(Lists!$J$6,$A$1:$Z$1,0))&amp;""),"")</f>
        <v/>
      </c>
      <c r="AV418" s="42">
        <f>IFERROR(TRIM(INDEX($A418:$Z418,MATCH(Lists!$J$7,$A$1:$Z$1,0))&amp;""),"")</f>
        <v/>
      </c>
      <c r="AW418" s="42">
        <f>IF(AND(AL418=1,UPPER(TRIM(AC418))="Y"),1,0)</f>
        <v/>
      </c>
      <c r="AX418" s="42">
        <f>IF(AL418=1,AF418,"")</f>
        <v/>
      </c>
      <c r="AY418" s="42">
        <f>IF(AX418="","",SUMPRODUCT(($AX$2:$AX$501&lt;&gt;"")*($AX$2:$AX$501&lt;AX418))+SUMPRODUCT(($AX$2:AX418=AX418)*1))</f>
        <v/>
      </c>
    </row>
    <row r="419">
      <c r="AA419" s="41" t="n"/>
      <c r="AB419" s="21" t="n"/>
      <c r="AC419" s="21" t="n"/>
      <c r="AD419" s="21" t="n"/>
      <c r="AE419" s="41" t="n"/>
      <c r="AF419" s="42">
        <f>IFERROR(TRIM(INDEX($A419:$Z419,MATCH(Lists!$J$2,$A$1:$Z$1,0))&amp;""),"")</f>
        <v/>
      </c>
      <c r="AG419" s="42">
        <f>IFERROR(TRIM(INDEX($A419:$Z419,MATCH(Lists!$J$3,$A$1:$Z$1,0))&amp;""),"")</f>
        <v/>
      </c>
      <c r="AH419" s="42">
        <f>IFERROR(TRIM(INDEX($A419:$Z419,MATCH(Lists!$J$4,$A$1:$Z$1,0))&amp;""),"")</f>
        <v/>
      </c>
      <c r="AI419" s="42">
        <f>IF(AND(AF419&lt;&gt;"",UPPER(TRIM(AB419))&lt;&gt;"Y"),1,0)</f>
        <v/>
      </c>
      <c r="AJ419" s="42">
        <f>IF(AI419=1,IFERROR(VALUE(IFERROR(TRIM(INDEX($A419:$Z419,MATCH(Lists!$J$5,$A$1:$Z$1,0))&amp;""),"")),0),0)</f>
        <v/>
      </c>
      <c r="AK419" s="42">
        <f>IFERROR(TRIM(INDEX($A419:$Z419,MATCH(Lists!$J$8,$A$1:$Z$1,0))&amp;""),"")</f>
        <v/>
      </c>
      <c r="AL419" s="42">
        <f>IF(AI419=0,0,IF(AK419="",1,IF(IFERROR(INDEX(Lists!$B$2:$B$9,MATCH(AK419,Lists!$A$2:$A$9,0)),"N")="Y",1,0)))</f>
        <v/>
      </c>
      <c r="AM419" s="42">
        <f>AL419*AJ419</f>
        <v/>
      </c>
      <c r="AN419" s="42">
        <f>IF(AI419=0,0,IF(IFERROR(INDEX(Lists!$C$2:$C$9,MATCH(AK419,Lists!$A$2:$A$9,0)),"N")="Y",1,0))</f>
        <v/>
      </c>
      <c r="AO419" s="42">
        <f>AN419*AJ419</f>
        <v/>
      </c>
      <c r="AP419" s="42">
        <f>IFERROR(VALUE(IFERROR(TRIM(INDEX($A419:$Z419,MATCH(Lists!$J$9,$A$1:$Z$1,0))&amp;""),"")),0)</f>
        <v/>
      </c>
      <c r="AQ419" s="42">
        <f>IFERROR(VALUE(IFERROR(TRIM(INDEX($A419:$Z419,MATCH(Lists!$J$11,$A$1:$Z$1,0))&amp;""),"")),0)</f>
        <v/>
      </c>
      <c r="AR419" s="42">
        <f>IF(IFERROR(INDEX(Lists!$C$2:$C$9,MATCH(AK419,Lists!$A$2:$A$9,0)),"N")="Y",AP419-AQ419,0)</f>
        <v/>
      </c>
      <c r="AS419" s="42">
        <f>UPPER(IFERROR(TRIM(INDEX($A419:$Z419,MATCH(Lists!$J$10,$A$1:$Z$1,0))&amp;""),""))</f>
        <v/>
      </c>
      <c r="AT419" s="42">
        <f>IF(LEN(AS419)&gt;0,ROW(),"")</f>
        <v/>
      </c>
      <c r="AU419" s="42">
        <f>IFERROR(TRIM(INDEX($A419:$Z419,MATCH(Lists!$J$6,$A$1:$Z$1,0))&amp;""),"")</f>
        <v/>
      </c>
      <c r="AV419" s="42">
        <f>IFERROR(TRIM(INDEX($A419:$Z419,MATCH(Lists!$J$7,$A$1:$Z$1,0))&amp;""),"")</f>
        <v/>
      </c>
      <c r="AW419" s="42">
        <f>IF(AND(AL419=1,UPPER(TRIM(AC419))="Y"),1,0)</f>
        <v/>
      </c>
      <c r="AX419" s="42">
        <f>IF(AL419=1,AF419,"")</f>
        <v/>
      </c>
      <c r="AY419" s="42">
        <f>IF(AX419="","",SUMPRODUCT(($AX$2:$AX$501&lt;&gt;"")*($AX$2:$AX$501&lt;AX419))+SUMPRODUCT(($AX$2:AX419=AX419)*1))</f>
        <v/>
      </c>
    </row>
    <row r="420">
      <c r="AA420" s="41" t="n"/>
      <c r="AB420" s="21" t="n"/>
      <c r="AC420" s="21" t="n"/>
      <c r="AD420" s="21" t="n"/>
      <c r="AE420" s="41" t="n"/>
      <c r="AF420" s="42">
        <f>IFERROR(TRIM(INDEX($A420:$Z420,MATCH(Lists!$J$2,$A$1:$Z$1,0))&amp;""),"")</f>
        <v/>
      </c>
      <c r="AG420" s="42">
        <f>IFERROR(TRIM(INDEX($A420:$Z420,MATCH(Lists!$J$3,$A$1:$Z$1,0))&amp;""),"")</f>
        <v/>
      </c>
      <c r="AH420" s="42">
        <f>IFERROR(TRIM(INDEX($A420:$Z420,MATCH(Lists!$J$4,$A$1:$Z$1,0))&amp;""),"")</f>
        <v/>
      </c>
      <c r="AI420" s="42">
        <f>IF(AND(AF420&lt;&gt;"",UPPER(TRIM(AB420))&lt;&gt;"Y"),1,0)</f>
        <v/>
      </c>
      <c r="AJ420" s="42">
        <f>IF(AI420=1,IFERROR(VALUE(IFERROR(TRIM(INDEX($A420:$Z420,MATCH(Lists!$J$5,$A$1:$Z$1,0))&amp;""),"")),0),0)</f>
        <v/>
      </c>
      <c r="AK420" s="42">
        <f>IFERROR(TRIM(INDEX($A420:$Z420,MATCH(Lists!$J$8,$A$1:$Z$1,0))&amp;""),"")</f>
        <v/>
      </c>
      <c r="AL420" s="42">
        <f>IF(AI420=0,0,IF(AK420="",1,IF(IFERROR(INDEX(Lists!$B$2:$B$9,MATCH(AK420,Lists!$A$2:$A$9,0)),"N")="Y",1,0)))</f>
        <v/>
      </c>
      <c r="AM420" s="42">
        <f>AL420*AJ420</f>
        <v/>
      </c>
      <c r="AN420" s="42">
        <f>IF(AI420=0,0,IF(IFERROR(INDEX(Lists!$C$2:$C$9,MATCH(AK420,Lists!$A$2:$A$9,0)),"N")="Y",1,0))</f>
        <v/>
      </c>
      <c r="AO420" s="42">
        <f>AN420*AJ420</f>
        <v/>
      </c>
      <c r="AP420" s="42">
        <f>IFERROR(VALUE(IFERROR(TRIM(INDEX($A420:$Z420,MATCH(Lists!$J$9,$A$1:$Z$1,0))&amp;""),"")),0)</f>
        <v/>
      </c>
      <c r="AQ420" s="42">
        <f>IFERROR(VALUE(IFERROR(TRIM(INDEX($A420:$Z420,MATCH(Lists!$J$11,$A$1:$Z$1,0))&amp;""),"")),0)</f>
        <v/>
      </c>
      <c r="AR420" s="42">
        <f>IF(IFERROR(INDEX(Lists!$C$2:$C$9,MATCH(AK420,Lists!$A$2:$A$9,0)),"N")="Y",AP420-AQ420,0)</f>
        <v/>
      </c>
      <c r="AS420" s="42">
        <f>UPPER(IFERROR(TRIM(INDEX($A420:$Z420,MATCH(Lists!$J$10,$A$1:$Z$1,0))&amp;""),""))</f>
        <v/>
      </c>
      <c r="AT420" s="42">
        <f>IF(LEN(AS420)&gt;0,ROW(),"")</f>
        <v/>
      </c>
      <c r="AU420" s="42">
        <f>IFERROR(TRIM(INDEX($A420:$Z420,MATCH(Lists!$J$6,$A$1:$Z$1,0))&amp;""),"")</f>
        <v/>
      </c>
      <c r="AV420" s="42">
        <f>IFERROR(TRIM(INDEX($A420:$Z420,MATCH(Lists!$J$7,$A$1:$Z$1,0))&amp;""),"")</f>
        <v/>
      </c>
      <c r="AW420" s="42">
        <f>IF(AND(AL420=1,UPPER(TRIM(AC420))="Y"),1,0)</f>
        <v/>
      </c>
      <c r="AX420" s="42">
        <f>IF(AL420=1,AF420,"")</f>
        <v/>
      </c>
      <c r="AY420" s="42">
        <f>IF(AX420="","",SUMPRODUCT(($AX$2:$AX$501&lt;&gt;"")*($AX$2:$AX$501&lt;AX420))+SUMPRODUCT(($AX$2:AX420=AX420)*1))</f>
        <v/>
      </c>
    </row>
    <row r="421">
      <c r="AA421" s="41" t="n"/>
      <c r="AB421" s="21" t="n"/>
      <c r="AC421" s="21" t="n"/>
      <c r="AD421" s="21" t="n"/>
      <c r="AE421" s="41" t="n"/>
      <c r="AF421" s="42">
        <f>IFERROR(TRIM(INDEX($A421:$Z421,MATCH(Lists!$J$2,$A$1:$Z$1,0))&amp;""),"")</f>
        <v/>
      </c>
      <c r="AG421" s="42">
        <f>IFERROR(TRIM(INDEX($A421:$Z421,MATCH(Lists!$J$3,$A$1:$Z$1,0))&amp;""),"")</f>
        <v/>
      </c>
      <c r="AH421" s="42">
        <f>IFERROR(TRIM(INDEX($A421:$Z421,MATCH(Lists!$J$4,$A$1:$Z$1,0))&amp;""),"")</f>
        <v/>
      </c>
      <c r="AI421" s="42">
        <f>IF(AND(AF421&lt;&gt;"",UPPER(TRIM(AB421))&lt;&gt;"Y"),1,0)</f>
        <v/>
      </c>
      <c r="AJ421" s="42">
        <f>IF(AI421=1,IFERROR(VALUE(IFERROR(TRIM(INDEX($A421:$Z421,MATCH(Lists!$J$5,$A$1:$Z$1,0))&amp;""),"")),0),0)</f>
        <v/>
      </c>
      <c r="AK421" s="42">
        <f>IFERROR(TRIM(INDEX($A421:$Z421,MATCH(Lists!$J$8,$A$1:$Z$1,0))&amp;""),"")</f>
        <v/>
      </c>
      <c r="AL421" s="42">
        <f>IF(AI421=0,0,IF(AK421="",1,IF(IFERROR(INDEX(Lists!$B$2:$B$9,MATCH(AK421,Lists!$A$2:$A$9,0)),"N")="Y",1,0)))</f>
        <v/>
      </c>
      <c r="AM421" s="42">
        <f>AL421*AJ421</f>
        <v/>
      </c>
      <c r="AN421" s="42">
        <f>IF(AI421=0,0,IF(IFERROR(INDEX(Lists!$C$2:$C$9,MATCH(AK421,Lists!$A$2:$A$9,0)),"N")="Y",1,0))</f>
        <v/>
      </c>
      <c r="AO421" s="42">
        <f>AN421*AJ421</f>
        <v/>
      </c>
      <c r="AP421" s="42">
        <f>IFERROR(VALUE(IFERROR(TRIM(INDEX($A421:$Z421,MATCH(Lists!$J$9,$A$1:$Z$1,0))&amp;""),"")),0)</f>
        <v/>
      </c>
      <c r="AQ421" s="42">
        <f>IFERROR(VALUE(IFERROR(TRIM(INDEX($A421:$Z421,MATCH(Lists!$J$11,$A$1:$Z$1,0))&amp;""),"")),0)</f>
        <v/>
      </c>
      <c r="AR421" s="42">
        <f>IF(IFERROR(INDEX(Lists!$C$2:$C$9,MATCH(AK421,Lists!$A$2:$A$9,0)),"N")="Y",AP421-AQ421,0)</f>
        <v/>
      </c>
      <c r="AS421" s="42">
        <f>UPPER(IFERROR(TRIM(INDEX($A421:$Z421,MATCH(Lists!$J$10,$A$1:$Z$1,0))&amp;""),""))</f>
        <v/>
      </c>
      <c r="AT421" s="42">
        <f>IF(LEN(AS421)&gt;0,ROW(),"")</f>
        <v/>
      </c>
      <c r="AU421" s="42">
        <f>IFERROR(TRIM(INDEX($A421:$Z421,MATCH(Lists!$J$6,$A$1:$Z$1,0))&amp;""),"")</f>
        <v/>
      </c>
      <c r="AV421" s="42">
        <f>IFERROR(TRIM(INDEX($A421:$Z421,MATCH(Lists!$J$7,$A$1:$Z$1,0))&amp;""),"")</f>
        <v/>
      </c>
      <c r="AW421" s="42">
        <f>IF(AND(AL421=1,UPPER(TRIM(AC421))="Y"),1,0)</f>
        <v/>
      </c>
      <c r="AX421" s="42">
        <f>IF(AL421=1,AF421,"")</f>
        <v/>
      </c>
      <c r="AY421" s="42">
        <f>IF(AX421="","",SUMPRODUCT(($AX$2:$AX$501&lt;&gt;"")*($AX$2:$AX$501&lt;AX421))+SUMPRODUCT(($AX$2:AX421=AX421)*1))</f>
        <v/>
      </c>
    </row>
    <row r="422">
      <c r="AA422" s="41" t="n"/>
      <c r="AB422" s="21" t="n"/>
      <c r="AC422" s="21" t="n"/>
      <c r="AD422" s="21" t="n"/>
      <c r="AE422" s="41" t="n"/>
      <c r="AF422" s="42">
        <f>IFERROR(TRIM(INDEX($A422:$Z422,MATCH(Lists!$J$2,$A$1:$Z$1,0))&amp;""),"")</f>
        <v/>
      </c>
      <c r="AG422" s="42">
        <f>IFERROR(TRIM(INDEX($A422:$Z422,MATCH(Lists!$J$3,$A$1:$Z$1,0))&amp;""),"")</f>
        <v/>
      </c>
      <c r="AH422" s="42">
        <f>IFERROR(TRIM(INDEX($A422:$Z422,MATCH(Lists!$J$4,$A$1:$Z$1,0))&amp;""),"")</f>
        <v/>
      </c>
      <c r="AI422" s="42">
        <f>IF(AND(AF422&lt;&gt;"",UPPER(TRIM(AB422))&lt;&gt;"Y"),1,0)</f>
        <v/>
      </c>
      <c r="AJ422" s="42">
        <f>IF(AI422=1,IFERROR(VALUE(IFERROR(TRIM(INDEX($A422:$Z422,MATCH(Lists!$J$5,$A$1:$Z$1,0))&amp;""),"")),0),0)</f>
        <v/>
      </c>
      <c r="AK422" s="42">
        <f>IFERROR(TRIM(INDEX($A422:$Z422,MATCH(Lists!$J$8,$A$1:$Z$1,0))&amp;""),"")</f>
        <v/>
      </c>
      <c r="AL422" s="42">
        <f>IF(AI422=0,0,IF(AK422="",1,IF(IFERROR(INDEX(Lists!$B$2:$B$9,MATCH(AK422,Lists!$A$2:$A$9,0)),"N")="Y",1,0)))</f>
        <v/>
      </c>
      <c r="AM422" s="42">
        <f>AL422*AJ422</f>
        <v/>
      </c>
      <c r="AN422" s="42">
        <f>IF(AI422=0,0,IF(IFERROR(INDEX(Lists!$C$2:$C$9,MATCH(AK422,Lists!$A$2:$A$9,0)),"N")="Y",1,0))</f>
        <v/>
      </c>
      <c r="AO422" s="42">
        <f>AN422*AJ422</f>
        <v/>
      </c>
      <c r="AP422" s="42">
        <f>IFERROR(VALUE(IFERROR(TRIM(INDEX($A422:$Z422,MATCH(Lists!$J$9,$A$1:$Z$1,0))&amp;""),"")),0)</f>
        <v/>
      </c>
      <c r="AQ422" s="42">
        <f>IFERROR(VALUE(IFERROR(TRIM(INDEX($A422:$Z422,MATCH(Lists!$J$11,$A$1:$Z$1,0))&amp;""),"")),0)</f>
        <v/>
      </c>
      <c r="AR422" s="42">
        <f>IF(IFERROR(INDEX(Lists!$C$2:$C$9,MATCH(AK422,Lists!$A$2:$A$9,0)),"N")="Y",AP422-AQ422,0)</f>
        <v/>
      </c>
      <c r="AS422" s="42">
        <f>UPPER(IFERROR(TRIM(INDEX($A422:$Z422,MATCH(Lists!$J$10,$A$1:$Z$1,0))&amp;""),""))</f>
        <v/>
      </c>
      <c r="AT422" s="42">
        <f>IF(LEN(AS422)&gt;0,ROW(),"")</f>
        <v/>
      </c>
      <c r="AU422" s="42">
        <f>IFERROR(TRIM(INDEX($A422:$Z422,MATCH(Lists!$J$6,$A$1:$Z$1,0))&amp;""),"")</f>
        <v/>
      </c>
      <c r="AV422" s="42">
        <f>IFERROR(TRIM(INDEX($A422:$Z422,MATCH(Lists!$J$7,$A$1:$Z$1,0))&amp;""),"")</f>
        <v/>
      </c>
      <c r="AW422" s="42">
        <f>IF(AND(AL422=1,UPPER(TRIM(AC422))="Y"),1,0)</f>
        <v/>
      </c>
      <c r="AX422" s="42">
        <f>IF(AL422=1,AF422,"")</f>
        <v/>
      </c>
      <c r="AY422" s="42">
        <f>IF(AX422="","",SUMPRODUCT(($AX$2:$AX$501&lt;&gt;"")*($AX$2:$AX$501&lt;AX422))+SUMPRODUCT(($AX$2:AX422=AX422)*1))</f>
        <v/>
      </c>
    </row>
    <row r="423">
      <c r="AA423" s="41" t="n"/>
      <c r="AB423" s="21" t="n"/>
      <c r="AC423" s="21" t="n"/>
      <c r="AD423" s="21" t="n"/>
      <c r="AE423" s="41" t="n"/>
      <c r="AF423" s="42">
        <f>IFERROR(TRIM(INDEX($A423:$Z423,MATCH(Lists!$J$2,$A$1:$Z$1,0))&amp;""),"")</f>
        <v/>
      </c>
      <c r="AG423" s="42">
        <f>IFERROR(TRIM(INDEX($A423:$Z423,MATCH(Lists!$J$3,$A$1:$Z$1,0))&amp;""),"")</f>
        <v/>
      </c>
      <c r="AH423" s="42">
        <f>IFERROR(TRIM(INDEX($A423:$Z423,MATCH(Lists!$J$4,$A$1:$Z$1,0))&amp;""),"")</f>
        <v/>
      </c>
      <c r="AI423" s="42">
        <f>IF(AND(AF423&lt;&gt;"",UPPER(TRIM(AB423))&lt;&gt;"Y"),1,0)</f>
        <v/>
      </c>
      <c r="AJ423" s="42">
        <f>IF(AI423=1,IFERROR(VALUE(IFERROR(TRIM(INDEX($A423:$Z423,MATCH(Lists!$J$5,$A$1:$Z$1,0))&amp;""),"")),0),0)</f>
        <v/>
      </c>
      <c r="AK423" s="42">
        <f>IFERROR(TRIM(INDEX($A423:$Z423,MATCH(Lists!$J$8,$A$1:$Z$1,0))&amp;""),"")</f>
        <v/>
      </c>
      <c r="AL423" s="42">
        <f>IF(AI423=0,0,IF(AK423="",1,IF(IFERROR(INDEX(Lists!$B$2:$B$9,MATCH(AK423,Lists!$A$2:$A$9,0)),"N")="Y",1,0)))</f>
        <v/>
      </c>
      <c r="AM423" s="42">
        <f>AL423*AJ423</f>
        <v/>
      </c>
      <c r="AN423" s="42">
        <f>IF(AI423=0,0,IF(IFERROR(INDEX(Lists!$C$2:$C$9,MATCH(AK423,Lists!$A$2:$A$9,0)),"N")="Y",1,0))</f>
        <v/>
      </c>
      <c r="AO423" s="42">
        <f>AN423*AJ423</f>
        <v/>
      </c>
      <c r="AP423" s="42">
        <f>IFERROR(VALUE(IFERROR(TRIM(INDEX($A423:$Z423,MATCH(Lists!$J$9,$A$1:$Z$1,0))&amp;""),"")),0)</f>
        <v/>
      </c>
      <c r="AQ423" s="42">
        <f>IFERROR(VALUE(IFERROR(TRIM(INDEX($A423:$Z423,MATCH(Lists!$J$11,$A$1:$Z$1,0))&amp;""),"")),0)</f>
        <v/>
      </c>
      <c r="AR423" s="42">
        <f>IF(IFERROR(INDEX(Lists!$C$2:$C$9,MATCH(AK423,Lists!$A$2:$A$9,0)),"N")="Y",AP423-AQ423,0)</f>
        <v/>
      </c>
      <c r="AS423" s="42">
        <f>UPPER(IFERROR(TRIM(INDEX($A423:$Z423,MATCH(Lists!$J$10,$A$1:$Z$1,0))&amp;""),""))</f>
        <v/>
      </c>
      <c r="AT423" s="42">
        <f>IF(LEN(AS423)&gt;0,ROW(),"")</f>
        <v/>
      </c>
      <c r="AU423" s="42">
        <f>IFERROR(TRIM(INDEX($A423:$Z423,MATCH(Lists!$J$6,$A$1:$Z$1,0))&amp;""),"")</f>
        <v/>
      </c>
      <c r="AV423" s="42">
        <f>IFERROR(TRIM(INDEX($A423:$Z423,MATCH(Lists!$J$7,$A$1:$Z$1,0))&amp;""),"")</f>
        <v/>
      </c>
      <c r="AW423" s="42">
        <f>IF(AND(AL423=1,UPPER(TRIM(AC423))="Y"),1,0)</f>
        <v/>
      </c>
      <c r="AX423" s="42">
        <f>IF(AL423=1,AF423,"")</f>
        <v/>
      </c>
      <c r="AY423" s="42">
        <f>IF(AX423="","",SUMPRODUCT(($AX$2:$AX$501&lt;&gt;"")*($AX$2:$AX$501&lt;AX423))+SUMPRODUCT(($AX$2:AX423=AX423)*1))</f>
        <v/>
      </c>
    </row>
    <row r="424">
      <c r="AA424" s="41" t="n"/>
      <c r="AB424" s="21" t="n"/>
      <c r="AC424" s="21" t="n"/>
      <c r="AD424" s="21" t="n"/>
      <c r="AE424" s="41" t="n"/>
      <c r="AF424" s="42">
        <f>IFERROR(TRIM(INDEX($A424:$Z424,MATCH(Lists!$J$2,$A$1:$Z$1,0))&amp;""),"")</f>
        <v/>
      </c>
      <c r="AG424" s="42">
        <f>IFERROR(TRIM(INDEX($A424:$Z424,MATCH(Lists!$J$3,$A$1:$Z$1,0))&amp;""),"")</f>
        <v/>
      </c>
      <c r="AH424" s="42">
        <f>IFERROR(TRIM(INDEX($A424:$Z424,MATCH(Lists!$J$4,$A$1:$Z$1,0))&amp;""),"")</f>
        <v/>
      </c>
      <c r="AI424" s="42">
        <f>IF(AND(AF424&lt;&gt;"",UPPER(TRIM(AB424))&lt;&gt;"Y"),1,0)</f>
        <v/>
      </c>
      <c r="AJ424" s="42">
        <f>IF(AI424=1,IFERROR(VALUE(IFERROR(TRIM(INDEX($A424:$Z424,MATCH(Lists!$J$5,$A$1:$Z$1,0))&amp;""),"")),0),0)</f>
        <v/>
      </c>
      <c r="AK424" s="42">
        <f>IFERROR(TRIM(INDEX($A424:$Z424,MATCH(Lists!$J$8,$A$1:$Z$1,0))&amp;""),"")</f>
        <v/>
      </c>
      <c r="AL424" s="42">
        <f>IF(AI424=0,0,IF(AK424="",1,IF(IFERROR(INDEX(Lists!$B$2:$B$9,MATCH(AK424,Lists!$A$2:$A$9,0)),"N")="Y",1,0)))</f>
        <v/>
      </c>
      <c r="AM424" s="42">
        <f>AL424*AJ424</f>
        <v/>
      </c>
      <c r="AN424" s="42">
        <f>IF(AI424=0,0,IF(IFERROR(INDEX(Lists!$C$2:$C$9,MATCH(AK424,Lists!$A$2:$A$9,0)),"N")="Y",1,0))</f>
        <v/>
      </c>
      <c r="AO424" s="42">
        <f>AN424*AJ424</f>
        <v/>
      </c>
      <c r="AP424" s="42">
        <f>IFERROR(VALUE(IFERROR(TRIM(INDEX($A424:$Z424,MATCH(Lists!$J$9,$A$1:$Z$1,0))&amp;""),"")),0)</f>
        <v/>
      </c>
      <c r="AQ424" s="42">
        <f>IFERROR(VALUE(IFERROR(TRIM(INDEX($A424:$Z424,MATCH(Lists!$J$11,$A$1:$Z$1,0))&amp;""),"")),0)</f>
        <v/>
      </c>
      <c r="AR424" s="42">
        <f>IF(IFERROR(INDEX(Lists!$C$2:$C$9,MATCH(AK424,Lists!$A$2:$A$9,0)),"N")="Y",AP424-AQ424,0)</f>
        <v/>
      </c>
      <c r="AS424" s="42">
        <f>UPPER(IFERROR(TRIM(INDEX($A424:$Z424,MATCH(Lists!$J$10,$A$1:$Z$1,0))&amp;""),""))</f>
        <v/>
      </c>
      <c r="AT424" s="42">
        <f>IF(LEN(AS424)&gt;0,ROW(),"")</f>
        <v/>
      </c>
      <c r="AU424" s="42">
        <f>IFERROR(TRIM(INDEX($A424:$Z424,MATCH(Lists!$J$6,$A$1:$Z$1,0))&amp;""),"")</f>
        <v/>
      </c>
      <c r="AV424" s="42">
        <f>IFERROR(TRIM(INDEX($A424:$Z424,MATCH(Lists!$J$7,$A$1:$Z$1,0))&amp;""),"")</f>
        <v/>
      </c>
      <c r="AW424" s="42">
        <f>IF(AND(AL424=1,UPPER(TRIM(AC424))="Y"),1,0)</f>
        <v/>
      </c>
      <c r="AX424" s="42">
        <f>IF(AL424=1,AF424,"")</f>
        <v/>
      </c>
      <c r="AY424" s="42">
        <f>IF(AX424="","",SUMPRODUCT(($AX$2:$AX$501&lt;&gt;"")*($AX$2:$AX$501&lt;AX424))+SUMPRODUCT(($AX$2:AX424=AX424)*1))</f>
        <v/>
      </c>
    </row>
    <row r="425">
      <c r="AA425" s="41" t="n"/>
      <c r="AB425" s="21" t="n"/>
      <c r="AC425" s="21" t="n"/>
      <c r="AD425" s="21" t="n"/>
      <c r="AE425" s="41" t="n"/>
      <c r="AF425" s="42">
        <f>IFERROR(TRIM(INDEX($A425:$Z425,MATCH(Lists!$J$2,$A$1:$Z$1,0))&amp;""),"")</f>
        <v/>
      </c>
      <c r="AG425" s="42">
        <f>IFERROR(TRIM(INDEX($A425:$Z425,MATCH(Lists!$J$3,$A$1:$Z$1,0))&amp;""),"")</f>
        <v/>
      </c>
      <c r="AH425" s="42">
        <f>IFERROR(TRIM(INDEX($A425:$Z425,MATCH(Lists!$J$4,$A$1:$Z$1,0))&amp;""),"")</f>
        <v/>
      </c>
      <c r="AI425" s="42">
        <f>IF(AND(AF425&lt;&gt;"",UPPER(TRIM(AB425))&lt;&gt;"Y"),1,0)</f>
        <v/>
      </c>
      <c r="AJ425" s="42">
        <f>IF(AI425=1,IFERROR(VALUE(IFERROR(TRIM(INDEX($A425:$Z425,MATCH(Lists!$J$5,$A$1:$Z$1,0))&amp;""),"")),0),0)</f>
        <v/>
      </c>
      <c r="AK425" s="42">
        <f>IFERROR(TRIM(INDEX($A425:$Z425,MATCH(Lists!$J$8,$A$1:$Z$1,0))&amp;""),"")</f>
        <v/>
      </c>
      <c r="AL425" s="42">
        <f>IF(AI425=0,0,IF(AK425="",1,IF(IFERROR(INDEX(Lists!$B$2:$B$9,MATCH(AK425,Lists!$A$2:$A$9,0)),"N")="Y",1,0)))</f>
        <v/>
      </c>
      <c r="AM425" s="42">
        <f>AL425*AJ425</f>
        <v/>
      </c>
      <c r="AN425" s="42">
        <f>IF(AI425=0,0,IF(IFERROR(INDEX(Lists!$C$2:$C$9,MATCH(AK425,Lists!$A$2:$A$9,0)),"N")="Y",1,0))</f>
        <v/>
      </c>
      <c r="AO425" s="42">
        <f>AN425*AJ425</f>
        <v/>
      </c>
      <c r="AP425" s="42">
        <f>IFERROR(VALUE(IFERROR(TRIM(INDEX($A425:$Z425,MATCH(Lists!$J$9,$A$1:$Z$1,0))&amp;""),"")),0)</f>
        <v/>
      </c>
      <c r="AQ425" s="42">
        <f>IFERROR(VALUE(IFERROR(TRIM(INDEX($A425:$Z425,MATCH(Lists!$J$11,$A$1:$Z$1,0))&amp;""),"")),0)</f>
        <v/>
      </c>
      <c r="AR425" s="42">
        <f>IF(IFERROR(INDEX(Lists!$C$2:$C$9,MATCH(AK425,Lists!$A$2:$A$9,0)),"N")="Y",AP425-AQ425,0)</f>
        <v/>
      </c>
      <c r="AS425" s="42">
        <f>UPPER(IFERROR(TRIM(INDEX($A425:$Z425,MATCH(Lists!$J$10,$A$1:$Z$1,0))&amp;""),""))</f>
        <v/>
      </c>
      <c r="AT425" s="42">
        <f>IF(LEN(AS425)&gt;0,ROW(),"")</f>
        <v/>
      </c>
      <c r="AU425" s="42">
        <f>IFERROR(TRIM(INDEX($A425:$Z425,MATCH(Lists!$J$6,$A$1:$Z$1,0))&amp;""),"")</f>
        <v/>
      </c>
      <c r="AV425" s="42">
        <f>IFERROR(TRIM(INDEX($A425:$Z425,MATCH(Lists!$J$7,$A$1:$Z$1,0))&amp;""),"")</f>
        <v/>
      </c>
      <c r="AW425" s="42">
        <f>IF(AND(AL425=1,UPPER(TRIM(AC425))="Y"),1,0)</f>
        <v/>
      </c>
      <c r="AX425" s="42">
        <f>IF(AL425=1,AF425,"")</f>
        <v/>
      </c>
      <c r="AY425" s="42">
        <f>IF(AX425="","",SUMPRODUCT(($AX$2:$AX$501&lt;&gt;"")*($AX$2:$AX$501&lt;AX425))+SUMPRODUCT(($AX$2:AX425=AX425)*1))</f>
        <v/>
      </c>
    </row>
    <row r="426">
      <c r="AA426" s="41" t="n"/>
      <c r="AB426" s="21" t="n"/>
      <c r="AC426" s="21" t="n"/>
      <c r="AD426" s="21" t="n"/>
      <c r="AE426" s="41" t="n"/>
      <c r="AF426" s="42">
        <f>IFERROR(TRIM(INDEX($A426:$Z426,MATCH(Lists!$J$2,$A$1:$Z$1,0))&amp;""),"")</f>
        <v/>
      </c>
      <c r="AG426" s="42">
        <f>IFERROR(TRIM(INDEX($A426:$Z426,MATCH(Lists!$J$3,$A$1:$Z$1,0))&amp;""),"")</f>
        <v/>
      </c>
      <c r="AH426" s="42">
        <f>IFERROR(TRIM(INDEX($A426:$Z426,MATCH(Lists!$J$4,$A$1:$Z$1,0))&amp;""),"")</f>
        <v/>
      </c>
      <c r="AI426" s="42">
        <f>IF(AND(AF426&lt;&gt;"",UPPER(TRIM(AB426))&lt;&gt;"Y"),1,0)</f>
        <v/>
      </c>
      <c r="AJ426" s="42">
        <f>IF(AI426=1,IFERROR(VALUE(IFERROR(TRIM(INDEX($A426:$Z426,MATCH(Lists!$J$5,$A$1:$Z$1,0))&amp;""),"")),0),0)</f>
        <v/>
      </c>
      <c r="AK426" s="42">
        <f>IFERROR(TRIM(INDEX($A426:$Z426,MATCH(Lists!$J$8,$A$1:$Z$1,0))&amp;""),"")</f>
        <v/>
      </c>
      <c r="AL426" s="42">
        <f>IF(AI426=0,0,IF(AK426="",1,IF(IFERROR(INDEX(Lists!$B$2:$B$9,MATCH(AK426,Lists!$A$2:$A$9,0)),"N")="Y",1,0)))</f>
        <v/>
      </c>
      <c r="AM426" s="42">
        <f>AL426*AJ426</f>
        <v/>
      </c>
      <c r="AN426" s="42">
        <f>IF(AI426=0,0,IF(IFERROR(INDEX(Lists!$C$2:$C$9,MATCH(AK426,Lists!$A$2:$A$9,0)),"N")="Y",1,0))</f>
        <v/>
      </c>
      <c r="AO426" s="42">
        <f>AN426*AJ426</f>
        <v/>
      </c>
      <c r="AP426" s="42">
        <f>IFERROR(VALUE(IFERROR(TRIM(INDEX($A426:$Z426,MATCH(Lists!$J$9,$A$1:$Z$1,0))&amp;""),"")),0)</f>
        <v/>
      </c>
      <c r="AQ426" s="42">
        <f>IFERROR(VALUE(IFERROR(TRIM(INDEX($A426:$Z426,MATCH(Lists!$J$11,$A$1:$Z$1,0))&amp;""),"")),0)</f>
        <v/>
      </c>
      <c r="AR426" s="42">
        <f>IF(IFERROR(INDEX(Lists!$C$2:$C$9,MATCH(AK426,Lists!$A$2:$A$9,0)),"N")="Y",AP426-AQ426,0)</f>
        <v/>
      </c>
      <c r="AS426" s="42">
        <f>UPPER(IFERROR(TRIM(INDEX($A426:$Z426,MATCH(Lists!$J$10,$A$1:$Z$1,0))&amp;""),""))</f>
        <v/>
      </c>
      <c r="AT426" s="42">
        <f>IF(LEN(AS426)&gt;0,ROW(),"")</f>
        <v/>
      </c>
      <c r="AU426" s="42">
        <f>IFERROR(TRIM(INDEX($A426:$Z426,MATCH(Lists!$J$6,$A$1:$Z$1,0))&amp;""),"")</f>
        <v/>
      </c>
      <c r="AV426" s="42">
        <f>IFERROR(TRIM(INDEX($A426:$Z426,MATCH(Lists!$J$7,$A$1:$Z$1,0))&amp;""),"")</f>
        <v/>
      </c>
      <c r="AW426" s="42">
        <f>IF(AND(AL426=1,UPPER(TRIM(AC426))="Y"),1,0)</f>
        <v/>
      </c>
      <c r="AX426" s="42">
        <f>IF(AL426=1,AF426,"")</f>
        <v/>
      </c>
      <c r="AY426" s="42">
        <f>IF(AX426="","",SUMPRODUCT(($AX$2:$AX$501&lt;&gt;"")*($AX$2:$AX$501&lt;AX426))+SUMPRODUCT(($AX$2:AX426=AX426)*1))</f>
        <v/>
      </c>
    </row>
    <row r="427">
      <c r="AA427" s="41" t="n"/>
      <c r="AB427" s="21" t="n"/>
      <c r="AC427" s="21" t="n"/>
      <c r="AD427" s="21" t="n"/>
      <c r="AE427" s="41" t="n"/>
      <c r="AF427" s="42">
        <f>IFERROR(TRIM(INDEX($A427:$Z427,MATCH(Lists!$J$2,$A$1:$Z$1,0))&amp;""),"")</f>
        <v/>
      </c>
      <c r="AG427" s="42">
        <f>IFERROR(TRIM(INDEX($A427:$Z427,MATCH(Lists!$J$3,$A$1:$Z$1,0))&amp;""),"")</f>
        <v/>
      </c>
      <c r="AH427" s="42">
        <f>IFERROR(TRIM(INDEX($A427:$Z427,MATCH(Lists!$J$4,$A$1:$Z$1,0))&amp;""),"")</f>
        <v/>
      </c>
      <c r="AI427" s="42">
        <f>IF(AND(AF427&lt;&gt;"",UPPER(TRIM(AB427))&lt;&gt;"Y"),1,0)</f>
        <v/>
      </c>
      <c r="AJ427" s="42">
        <f>IF(AI427=1,IFERROR(VALUE(IFERROR(TRIM(INDEX($A427:$Z427,MATCH(Lists!$J$5,$A$1:$Z$1,0))&amp;""),"")),0),0)</f>
        <v/>
      </c>
      <c r="AK427" s="42">
        <f>IFERROR(TRIM(INDEX($A427:$Z427,MATCH(Lists!$J$8,$A$1:$Z$1,0))&amp;""),"")</f>
        <v/>
      </c>
      <c r="AL427" s="42">
        <f>IF(AI427=0,0,IF(AK427="",1,IF(IFERROR(INDEX(Lists!$B$2:$B$9,MATCH(AK427,Lists!$A$2:$A$9,0)),"N")="Y",1,0)))</f>
        <v/>
      </c>
      <c r="AM427" s="42">
        <f>AL427*AJ427</f>
        <v/>
      </c>
      <c r="AN427" s="42">
        <f>IF(AI427=0,0,IF(IFERROR(INDEX(Lists!$C$2:$C$9,MATCH(AK427,Lists!$A$2:$A$9,0)),"N")="Y",1,0))</f>
        <v/>
      </c>
      <c r="AO427" s="42">
        <f>AN427*AJ427</f>
        <v/>
      </c>
      <c r="AP427" s="42">
        <f>IFERROR(VALUE(IFERROR(TRIM(INDEX($A427:$Z427,MATCH(Lists!$J$9,$A$1:$Z$1,0))&amp;""),"")),0)</f>
        <v/>
      </c>
      <c r="AQ427" s="42">
        <f>IFERROR(VALUE(IFERROR(TRIM(INDEX($A427:$Z427,MATCH(Lists!$J$11,$A$1:$Z$1,0))&amp;""),"")),0)</f>
        <v/>
      </c>
      <c r="AR427" s="42">
        <f>IF(IFERROR(INDEX(Lists!$C$2:$C$9,MATCH(AK427,Lists!$A$2:$A$9,0)),"N")="Y",AP427-AQ427,0)</f>
        <v/>
      </c>
      <c r="AS427" s="42">
        <f>UPPER(IFERROR(TRIM(INDEX($A427:$Z427,MATCH(Lists!$J$10,$A$1:$Z$1,0))&amp;""),""))</f>
        <v/>
      </c>
      <c r="AT427" s="42">
        <f>IF(LEN(AS427)&gt;0,ROW(),"")</f>
        <v/>
      </c>
      <c r="AU427" s="42">
        <f>IFERROR(TRIM(INDEX($A427:$Z427,MATCH(Lists!$J$6,$A$1:$Z$1,0))&amp;""),"")</f>
        <v/>
      </c>
      <c r="AV427" s="42">
        <f>IFERROR(TRIM(INDEX($A427:$Z427,MATCH(Lists!$J$7,$A$1:$Z$1,0))&amp;""),"")</f>
        <v/>
      </c>
      <c r="AW427" s="42">
        <f>IF(AND(AL427=1,UPPER(TRIM(AC427))="Y"),1,0)</f>
        <v/>
      </c>
      <c r="AX427" s="42">
        <f>IF(AL427=1,AF427,"")</f>
        <v/>
      </c>
      <c r="AY427" s="42">
        <f>IF(AX427="","",SUMPRODUCT(($AX$2:$AX$501&lt;&gt;"")*($AX$2:$AX$501&lt;AX427))+SUMPRODUCT(($AX$2:AX427=AX427)*1))</f>
        <v/>
      </c>
    </row>
    <row r="428">
      <c r="AA428" s="41" t="n"/>
      <c r="AB428" s="21" t="n"/>
      <c r="AC428" s="21" t="n"/>
      <c r="AD428" s="21" t="n"/>
      <c r="AE428" s="41" t="n"/>
      <c r="AF428" s="42">
        <f>IFERROR(TRIM(INDEX($A428:$Z428,MATCH(Lists!$J$2,$A$1:$Z$1,0))&amp;""),"")</f>
        <v/>
      </c>
      <c r="AG428" s="42">
        <f>IFERROR(TRIM(INDEX($A428:$Z428,MATCH(Lists!$J$3,$A$1:$Z$1,0))&amp;""),"")</f>
        <v/>
      </c>
      <c r="AH428" s="42">
        <f>IFERROR(TRIM(INDEX($A428:$Z428,MATCH(Lists!$J$4,$A$1:$Z$1,0))&amp;""),"")</f>
        <v/>
      </c>
      <c r="AI428" s="42">
        <f>IF(AND(AF428&lt;&gt;"",UPPER(TRIM(AB428))&lt;&gt;"Y"),1,0)</f>
        <v/>
      </c>
      <c r="AJ428" s="42">
        <f>IF(AI428=1,IFERROR(VALUE(IFERROR(TRIM(INDEX($A428:$Z428,MATCH(Lists!$J$5,$A$1:$Z$1,0))&amp;""),"")),0),0)</f>
        <v/>
      </c>
      <c r="AK428" s="42">
        <f>IFERROR(TRIM(INDEX($A428:$Z428,MATCH(Lists!$J$8,$A$1:$Z$1,0))&amp;""),"")</f>
        <v/>
      </c>
      <c r="AL428" s="42">
        <f>IF(AI428=0,0,IF(AK428="",1,IF(IFERROR(INDEX(Lists!$B$2:$B$9,MATCH(AK428,Lists!$A$2:$A$9,0)),"N")="Y",1,0)))</f>
        <v/>
      </c>
      <c r="AM428" s="42">
        <f>AL428*AJ428</f>
        <v/>
      </c>
      <c r="AN428" s="42">
        <f>IF(AI428=0,0,IF(IFERROR(INDEX(Lists!$C$2:$C$9,MATCH(AK428,Lists!$A$2:$A$9,0)),"N")="Y",1,0))</f>
        <v/>
      </c>
      <c r="AO428" s="42">
        <f>AN428*AJ428</f>
        <v/>
      </c>
      <c r="AP428" s="42">
        <f>IFERROR(VALUE(IFERROR(TRIM(INDEX($A428:$Z428,MATCH(Lists!$J$9,$A$1:$Z$1,0))&amp;""),"")),0)</f>
        <v/>
      </c>
      <c r="AQ428" s="42">
        <f>IFERROR(VALUE(IFERROR(TRIM(INDEX($A428:$Z428,MATCH(Lists!$J$11,$A$1:$Z$1,0))&amp;""),"")),0)</f>
        <v/>
      </c>
      <c r="AR428" s="42">
        <f>IF(IFERROR(INDEX(Lists!$C$2:$C$9,MATCH(AK428,Lists!$A$2:$A$9,0)),"N")="Y",AP428-AQ428,0)</f>
        <v/>
      </c>
      <c r="AS428" s="42">
        <f>UPPER(IFERROR(TRIM(INDEX($A428:$Z428,MATCH(Lists!$J$10,$A$1:$Z$1,0))&amp;""),""))</f>
        <v/>
      </c>
      <c r="AT428" s="42">
        <f>IF(LEN(AS428)&gt;0,ROW(),"")</f>
        <v/>
      </c>
      <c r="AU428" s="42">
        <f>IFERROR(TRIM(INDEX($A428:$Z428,MATCH(Lists!$J$6,$A$1:$Z$1,0))&amp;""),"")</f>
        <v/>
      </c>
      <c r="AV428" s="42">
        <f>IFERROR(TRIM(INDEX($A428:$Z428,MATCH(Lists!$J$7,$A$1:$Z$1,0))&amp;""),"")</f>
        <v/>
      </c>
      <c r="AW428" s="42">
        <f>IF(AND(AL428=1,UPPER(TRIM(AC428))="Y"),1,0)</f>
        <v/>
      </c>
      <c r="AX428" s="42">
        <f>IF(AL428=1,AF428,"")</f>
        <v/>
      </c>
      <c r="AY428" s="42">
        <f>IF(AX428="","",SUMPRODUCT(($AX$2:$AX$501&lt;&gt;"")*($AX$2:$AX$501&lt;AX428))+SUMPRODUCT(($AX$2:AX428=AX428)*1))</f>
        <v/>
      </c>
    </row>
    <row r="429">
      <c r="AA429" s="41" t="n"/>
      <c r="AB429" s="21" t="n"/>
      <c r="AC429" s="21" t="n"/>
      <c r="AD429" s="21" t="n"/>
      <c r="AE429" s="41" t="n"/>
      <c r="AF429" s="42">
        <f>IFERROR(TRIM(INDEX($A429:$Z429,MATCH(Lists!$J$2,$A$1:$Z$1,0))&amp;""),"")</f>
        <v/>
      </c>
      <c r="AG429" s="42">
        <f>IFERROR(TRIM(INDEX($A429:$Z429,MATCH(Lists!$J$3,$A$1:$Z$1,0))&amp;""),"")</f>
        <v/>
      </c>
      <c r="AH429" s="42">
        <f>IFERROR(TRIM(INDEX($A429:$Z429,MATCH(Lists!$J$4,$A$1:$Z$1,0))&amp;""),"")</f>
        <v/>
      </c>
      <c r="AI429" s="42">
        <f>IF(AND(AF429&lt;&gt;"",UPPER(TRIM(AB429))&lt;&gt;"Y"),1,0)</f>
        <v/>
      </c>
      <c r="AJ429" s="42">
        <f>IF(AI429=1,IFERROR(VALUE(IFERROR(TRIM(INDEX($A429:$Z429,MATCH(Lists!$J$5,$A$1:$Z$1,0))&amp;""),"")),0),0)</f>
        <v/>
      </c>
      <c r="AK429" s="42">
        <f>IFERROR(TRIM(INDEX($A429:$Z429,MATCH(Lists!$J$8,$A$1:$Z$1,0))&amp;""),"")</f>
        <v/>
      </c>
      <c r="AL429" s="42">
        <f>IF(AI429=0,0,IF(AK429="",1,IF(IFERROR(INDEX(Lists!$B$2:$B$9,MATCH(AK429,Lists!$A$2:$A$9,0)),"N")="Y",1,0)))</f>
        <v/>
      </c>
      <c r="AM429" s="42">
        <f>AL429*AJ429</f>
        <v/>
      </c>
      <c r="AN429" s="42">
        <f>IF(AI429=0,0,IF(IFERROR(INDEX(Lists!$C$2:$C$9,MATCH(AK429,Lists!$A$2:$A$9,0)),"N")="Y",1,0))</f>
        <v/>
      </c>
      <c r="AO429" s="42">
        <f>AN429*AJ429</f>
        <v/>
      </c>
      <c r="AP429" s="42">
        <f>IFERROR(VALUE(IFERROR(TRIM(INDEX($A429:$Z429,MATCH(Lists!$J$9,$A$1:$Z$1,0))&amp;""),"")),0)</f>
        <v/>
      </c>
      <c r="AQ429" s="42">
        <f>IFERROR(VALUE(IFERROR(TRIM(INDEX($A429:$Z429,MATCH(Lists!$J$11,$A$1:$Z$1,0))&amp;""),"")),0)</f>
        <v/>
      </c>
      <c r="AR429" s="42">
        <f>IF(IFERROR(INDEX(Lists!$C$2:$C$9,MATCH(AK429,Lists!$A$2:$A$9,0)),"N")="Y",AP429-AQ429,0)</f>
        <v/>
      </c>
      <c r="AS429" s="42">
        <f>UPPER(IFERROR(TRIM(INDEX($A429:$Z429,MATCH(Lists!$J$10,$A$1:$Z$1,0))&amp;""),""))</f>
        <v/>
      </c>
      <c r="AT429" s="42">
        <f>IF(LEN(AS429)&gt;0,ROW(),"")</f>
        <v/>
      </c>
      <c r="AU429" s="42">
        <f>IFERROR(TRIM(INDEX($A429:$Z429,MATCH(Lists!$J$6,$A$1:$Z$1,0))&amp;""),"")</f>
        <v/>
      </c>
      <c r="AV429" s="42">
        <f>IFERROR(TRIM(INDEX($A429:$Z429,MATCH(Lists!$J$7,$A$1:$Z$1,0))&amp;""),"")</f>
        <v/>
      </c>
      <c r="AW429" s="42">
        <f>IF(AND(AL429=1,UPPER(TRIM(AC429))="Y"),1,0)</f>
        <v/>
      </c>
      <c r="AX429" s="42">
        <f>IF(AL429=1,AF429,"")</f>
        <v/>
      </c>
      <c r="AY429" s="42">
        <f>IF(AX429="","",SUMPRODUCT(($AX$2:$AX$501&lt;&gt;"")*($AX$2:$AX$501&lt;AX429))+SUMPRODUCT(($AX$2:AX429=AX429)*1))</f>
        <v/>
      </c>
    </row>
    <row r="430">
      <c r="AA430" s="41" t="n"/>
      <c r="AB430" s="21" t="n"/>
      <c r="AC430" s="21" t="n"/>
      <c r="AD430" s="21" t="n"/>
      <c r="AE430" s="41" t="n"/>
      <c r="AF430" s="42">
        <f>IFERROR(TRIM(INDEX($A430:$Z430,MATCH(Lists!$J$2,$A$1:$Z$1,0))&amp;""),"")</f>
        <v/>
      </c>
      <c r="AG430" s="42">
        <f>IFERROR(TRIM(INDEX($A430:$Z430,MATCH(Lists!$J$3,$A$1:$Z$1,0))&amp;""),"")</f>
        <v/>
      </c>
      <c r="AH430" s="42">
        <f>IFERROR(TRIM(INDEX($A430:$Z430,MATCH(Lists!$J$4,$A$1:$Z$1,0))&amp;""),"")</f>
        <v/>
      </c>
      <c r="AI430" s="42">
        <f>IF(AND(AF430&lt;&gt;"",UPPER(TRIM(AB430))&lt;&gt;"Y"),1,0)</f>
        <v/>
      </c>
      <c r="AJ430" s="42">
        <f>IF(AI430=1,IFERROR(VALUE(IFERROR(TRIM(INDEX($A430:$Z430,MATCH(Lists!$J$5,$A$1:$Z$1,0))&amp;""),"")),0),0)</f>
        <v/>
      </c>
      <c r="AK430" s="42">
        <f>IFERROR(TRIM(INDEX($A430:$Z430,MATCH(Lists!$J$8,$A$1:$Z$1,0))&amp;""),"")</f>
        <v/>
      </c>
      <c r="AL430" s="42">
        <f>IF(AI430=0,0,IF(AK430="",1,IF(IFERROR(INDEX(Lists!$B$2:$B$9,MATCH(AK430,Lists!$A$2:$A$9,0)),"N")="Y",1,0)))</f>
        <v/>
      </c>
      <c r="AM430" s="42">
        <f>AL430*AJ430</f>
        <v/>
      </c>
      <c r="AN430" s="42">
        <f>IF(AI430=0,0,IF(IFERROR(INDEX(Lists!$C$2:$C$9,MATCH(AK430,Lists!$A$2:$A$9,0)),"N")="Y",1,0))</f>
        <v/>
      </c>
      <c r="AO430" s="42">
        <f>AN430*AJ430</f>
        <v/>
      </c>
      <c r="AP430" s="42">
        <f>IFERROR(VALUE(IFERROR(TRIM(INDEX($A430:$Z430,MATCH(Lists!$J$9,$A$1:$Z$1,0))&amp;""),"")),0)</f>
        <v/>
      </c>
      <c r="AQ430" s="42">
        <f>IFERROR(VALUE(IFERROR(TRIM(INDEX($A430:$Z430,MATCH(Lists!$J$11,$A$1:$Z$1,0))&amp;""),"")),0)</f>
        <v/>
      </c>
      <c r="AR430" s="42">
        <f>IF(IFERROR(INDEX(Lists!$C$2:$C$9,MATCH(AK430,Lists!$A$2:$A$9,0)),"N")="Y",AP430-AQ430,0)</f>
        <v/>
      </c>
      <c r="AS430" s="42">
        <f>UPPER(IFERROR(TRIM(INDEX($A430:$Z430,MATCH(Lists!$J$10,$A$1:$Z$1,0))&amp;""),""))</f>
        <v/>
      </c>
      <c r="AT430" s="42">
        <f>IF(LEN(AS430)&gt;0,ROW(),"")</f>
        <v/>
      </c>
      <c r="AU430" s="42">
        <f>IFERROR(TRIM(INDEX($A430:$Z430,MATCH(Lists!$J$6,$A$1:$Z$1,0))&amp;""),"")</f>
        <v/>
      </c>
      <c r="AV430" s="42">
        <f>IFERROR(TRIM(INDEX($A430:$Z430,MATCH(Lists!$J$7,$A$1:$Z$1,0))&amp;""),"")</f>
        <v/>
      </c>
      <c r="AW430" s="42">
        <f>IF(AND(AL430=1,UPPER(TRIM(AC430))="Y"),1,0)</f>
        <v/>
      </c>
      <c r="AX430" s="42">
        <f>IF(AL430=1,AF430,"")</f>
        <v/>
      </c>
      <c r="AY430" s="42">
        <f>IF(AX430="","",SUMPRODUCT(($AX$2:$AX$501&lt;&gt;"")*($AX$2:$AX$501&lt;AX430))+SUMPRODUCT(($AX$2:AX430=AX430)*1))</f>
        <v/>
      </c>
    </row>
    <row r="431">
      <c r="AA431" s="41" t="n"/>
      <c r="AB431" s="21" t="n"/>
      <c r="AC431" s="21" t="n"/>
      <c r="AD431" s="21" t="n"/>
      <c r="AE431" s="41" t="n"/>
      <c r="AF431" s="42">
        <f>IFERROR(TRIM(INDEX($A431:$Z431,MATCH(Lists!$J$2,$A$1:$Z$1,0))&amp;""),"")</f>
        <v/>
      </c>
      <c r="AG431" s="42">
        <f>IFERROR(TRIM(INDEX($A431:$Z431,MATCH(Lists!$J$3,$A$1:$Z$1,0))&amp;""),"")</f>
        <v/>
      </c>
      <c r="AH431" s="42">
        <f>IFERROR(TRIM(INDEX($A431:$Z431,MATCH(Lists!$J$4,$A$1:$Z$1,0))&amp;""),"")</f>
        <v/>
      </c>
      <c r="AI431" s="42">
        <f>IF(AND(AF431&lt;&gt;"",UPPER(TRIM(AB431))&lt;&gt;"Y"),1,0)</f>
        <v/>
      </c>
      <c r="AJ431" s="42">
        <f>IF(AI431=1,IFERROR(VALUE(IFERROR(TRIM(INDEX($A431:$Z431,MATCH(Lists!$J$5,$A$1:$Z$1,0))&amp;""),"")),0),0)</f>
        <v/>
      </c>
      <c r="AK431" s="42">
        <f>IFERROR(TRIM(INDEX($A431:$Z431,MATCH(Lists!$J$8,$A$1:$Z$1,0))&amp;""),"")</f>
        <v/>
      </c>
      <c r="AL431" s="42">
        <f>IF(AI431=0,0,IF(AK431="",1,IF(IFERROR(INDEX(Lists!$B$2:$B$9,MATCH(AK431,Lists!$A$2:$A$9,0)),"N")="Y",1,0)))</f>
        <v/>
      </c>
      <c r="AM431" s="42">
        <f>AL431*AJ431</f>
        <v/>
      </c>
      <c r="AN431" s="42">
        <f>IF(AI431=0,0,IF(IFERROR(INDEX(Lists!$C$2:$C$9,MATCH(AK431,Lists!$A$2:$A$9,0)),"N")="Y",1,0))</f>
        <v/>
      </c>
      <c r="AO431" s="42">
        <f>AN431*AJ431</f>
        <v/>
      </c>
      <c r="AP431" s="42">
        <f>IFERROR(VALUE(IFERROR(TRIM(INDEX($A431:$Z431,MATCH(Lists!$J$9,$A$1:$Z$1,0))&amp;""),"")),0)</f>
        <v/>
      </c>
      <c r="AQ431" s="42">
        <f>IFERROR(VALUE(IFERROR(TRIM(INDEX($A431:$Z431,MATCH(Lists!$J$11,$A$1:$Z$1,0))&amp;""),"")),0)</f>
        <v/>
      </c>
      <c r="AR431" s="42">
        <f>IF(IFERROR(INDEX(Lists!$C$2:$C$9,MATCH(AK431,Lists!$A$2:$A$9,0)),"N")="Y",AP431-AQ431,0)</f>
        <v/>
      </c>
      <c r="AS431" s="42">
        <f>UPPER(IFERROR(TRIM(INDEX($A431:$Z431,MATCH(Lists!$J$10,$A$1:$Z$1,0))&amp;""),""))</f>
        <v/>
      </c>
      <c r="AT431" s="42">
        <f>IF(LEN(AS431)&gt;0,ROW(),"")</f>
        <v/>
      </c>
      <c r="AU431" s="42">
        <f>IFERROR(TRIM(INDEX($A431:$Z431,MATCH(Lists!$J$6,$A$1:$Z$1,0))&amp;""),"")</f>
        <v/>
      </c>
      <c r="AV431" s="42">
        <f>IFERROR(TRIM(INDEX($A431:$Z431,MATCH(Lists!$J$7,$A$1:$Z$1,0))&amp;""),"")</f>
        <v/>
      </c>
      <c r="AW431" s="42">
        <f>IF(AND(AL431=1,UPPER(TRIM(AC431))="Y"),1,0)</f>
        <v/>
      </c>
      <c r="AX431" s="42">
        <f>IF(AL431=1,AF431,"")</f>
        <v/>
      </c>
      <c r="AY431" s="42">
        <f>IF(AX431="","",SUMPRODUCT(($AX$2:$AX$501&lt;&gt;"")*($AX$2:$AX$501&lt;AX431))+SUMPRODUCT(($AX$2:AX431=AX431)*1))</f>
        <v/>
      </c>
    </row>
    <row r="432">
      <c r="AA432" s="41" t="n"/>
      <c r="AB432" s="21" t="n"/>
      <c r="AC432" s="21" t="n"/>
      <c r="AD432" s="21" t="n"/>
      <c r="AE432" s="41" t="n"/>
      <c r="AF432" s="42">
        <f>IFERROR(TRIM(INDEX($A432:$Z432,MATCH(Lists!$J$2,$A$1:$Z$1,0))&amp;""),"")</f>
        <v/>
      </c>
      <c r="AG432" s="42">
        <f>IFERROR(TRIM(INDEX($A432:$Z432,MATCH(Lists!$J$3,$A$1:$Z$1,0))&amp;""),"")</f>
        <v/>
      </c>
      <c r="AH432" s="42">
        <f>IFERROR(TRIM(INDEX($A432:$Z432,MATCH(Lists!$J$4,$A$1:$Z$1,0))&amp;""),"")</f>
        <v/>
      </c>
      <c r="AI432" s="42">
        <f>IF(AND(AF432&lt;&gt;"",UPPER(TRIM(AB432))&lt;&gt;"Y"),1,0)</f>
        <v/>
      </c>
      <c r="AJ432" s="42">
        <f>IF(AI432=1,IFERROR(VALUE(IFERROR(TRIM(INDEX($A432:$Z432,MATCH(Lists!$J$5,$A$1:$Z$1,0))&amp;""),"")),0),0)</f>
        <v/>
      </c>
      <c r="AK432" s="42">
        <f>IFERROR(TRIM(INDEX($A432:$Z432,MATCH(Lists!$J$8,$A$1:$Z$1,0))&amp;""),"")</f>
        <v/>
      </c>
      <c r="AL432" s="42">
        <f>IF(AI432=0,0,IF(AK432="",1,IF(IFERROR(INDEX(Lists!$B$2:$B$9,MATCH(AK432,Lists!$A$2:$A$9,0)),"N")="Y",1,0)))</f>
        <v/>
      </c>
      <c r="AM432" s="42">
        <f>AL432*AJ432</f>
        <v/>
      </c>
      <c r="AN432" s="42">
        <f>IF(AI432=0,0,IF(IFERROR(INDEX(Lists!$C$2:$C$9,MATCH(AK432,Lists!$A$2:$A$9,0)),"N")="Y",1,0))</f>
        <v/>
      </c>
      <c r="AO432" s="42">
        <f>AN432*AJ432</f>
        <v/>
      </c>
      <c r="AP432" s="42">
        <f>IFERROR(VALUE(IFERROR(TRIM(INDEX($A432:$Z432,MATCH(Lists!$J$9,$A$1:$Z$1,0))&amp;""),"")),0)</f>
        <v/>
      </c>
      <c r="AQ432" s="42">
        <f>IFERROR(VALUE(IFERROR(TRIM(INDEX($A432:$Z432,MATCH(Lists!$J$11,$A$1:$Z$1,0))&amp;""),"")),0)</f>
        <v/>
      </c>
      <c r="AR432" s="42">
        <f>IF(IFERROR(INDEX(Lists!$C$2:$C$9,MATCH(AK432,Lists!$A$2:$A$9,0)),"N")="Y",AP432-AQ432,0)</f>
        <v/>
      </c>
      <c r="AS432" s="42">
        <f>UPPER(IFERROR(TRIM(INDEX($A432:$Z432,MATCH(Lists!$J$10,$A$1:$Z$1,0))&amp;""),""))</f>
        <v/>
      </c>
      <c r="AT432" s="42">
        <f>IF(LEN(AS432)&gt;0,ROW(),"")</f>
        <v/>
      </c>
      <c r="AU432" s="42">
        <f>IFERROR(TRIM(INDEX($A432:$Z432,MATCH(Lists!$J$6,$A$1:$Z$1,0))&amp;""),"")</f>
        <v/>
      </c>
      <c r="AV432" s="42">
        <f>IFERROR(TRIM(INDEX($A432:$Z432,MATCH(Lists!$J$7,$A$1:$Z$1,0))&amp;""),"")</f>
        <v/>
      </c>
      <c r="AW432" s="42">
        <f>IF(AND(AL432=1,UPPER(TRIM(AC432))="Y"),1,0)</f>
        <v/>
      </c>
      <c r="AX432" s="42">
        <f>IF(AL432=1,AF432,"")</f>
        <v/>
      </c>
      <c r="AY432" s="42">
        <f>IF(AX432="","",SUMPRODUCT(($AX$2:$AX$501&lt;&gt;"")*($AX$2:$AX$501&lt;AX432))+SUMPRODUCT(($AX$2:AX432=AX432)*1))</f>
        <v/>
      </c>
    </row>
    <row r="433">
      <c r="AA433" s="41" t="n"/>
      <c r="AB433" s="21" t="n"/>
      <c r="AC433" s="21" t="n"/>
      <c r="AD433" s="21" t="n"/>
      <c r="AE433" s="41" t="n"/>
      <c r="AF433" s="42">
        <f>IFERROR(TRIM(INDEX($A433:$Z433,MATCH(Lists!$J$2,$A$1:$Z$1,0))&amp;""),"")</f>
        <v/>
      </c>
      <c r="AG433" s="42">
        <f>IFERROR(TRIM(INDEX($A433:$Z433,MATCH(Lists!$J$3,$A$1:$Z$1,0))&amp;""),"")</f>
        <v/>
      </c>
      <c r="AH433" s="42">
        <f>IFERROR(TRIM(INDEX($A433:$Z433,MATCH(Lists!$J$4,$A$1:$Z$1,0))&amp;""),"")</f>
        <v/>
      </c>
      <c r="AI433" s="42">
        <f>IF(AND(AF433&lt;&gt;"",UPPER(TRIM(AB433))&lt;&gt;"Y"),1,0)</f>
        <v/>
      </c>
      <c r="AJ433" s="42">
        <f>IF(AI433=1,IFERROR(VALUE(IFERROR(TRIM(INDEX($A433:$Z433,MATCH(Lists!$J$5,$A$1:$Z$1,0))&amp;""),"")),0),0)</f>
        <v/>
      </c>
      <c r="AK433" s="42">
        <f>IFERROR(TRIM(INDEX($A433:$Z433,MATCH(Lists!$J$8,$A$1:$Z$1,0))&amp;""),"")</f>
        <v/>
      </c>
      <c r="AL433" s="42">
        <f>IF(AI433=0,0,IF(AK433="",1,IF(IFERROR(INDEX(Lists!$B$2:$B$9,MATCH(AK433,Lists!$A$2:$A$9,0)),"N")="Y",1,0)))</f>
        <v/>
      </c>
      <c r="AM433" s="42">
        <f>AL433*AJ433</f>
        <v/>
      </c>
      <c r="AN433" s="42">
        <f>IF(AI433=0,0,IF(IFERROR(INDEX(Lists!$C$2:$C$9,MATCH(AK433,Lists!$A$2:$A$9,0)),"N")="Y",1,0))</f>
        <v/>
      </c>
      <c r="AO433" s="42">
        <f>AN433*AJ433</f>
        <v/>
      </c>
      <c r="AP433" s="42">
        <f>IFERROR(VALUE(IFERROR(TRIM(INDEX($A433:$Z433,MATCH(Lists!$J$9,$A$1:$Z$1,0))&amp;""),"")),0)</f>
        <v/>
      </c>
      <c r="AQ433" s="42">
        <f>IFERROR(VALUE(IFERROR(TRIM(INDEX($A433:$Z433,MATCH(Lists!$J$11,$A$1:$Z$1,0))&amp;""),"")),0)</f>
        <v/>
      </c>
      <c r="AR433" s="42">
        <f>IF(IFERROR(INDEX(Lists!$C$2:$C$9,MATCH(AK433,Lists!$A$2:$A$9,0)),"N")="Y",AP433-AQ433,0)</f>
        <v/>
      </c>
      <c r="AS433" s="42">
        <f>UPPER(IFERROR(TRIM(INDEX($A433:$Z433,MATCH(Lists!$J$10,$A$1:$Z$1,0))&amp;""),""))</f>
        <v/>
      </c>
      <c r="AT433" s="42">
        <f>IF(LEN(AS433)&gt;0,ROW(),"")</f>
        <v/>
      </c>
      <c r="AU433" s="42">
        <f>IFERROR(TRIM(INDEX($A433:$Z433,MATCH(Lists!$J$6,$A$1:$Z$1,0))&amp;""),"")</f>
        <v/>
      </c>
      <c r="AV433" s="42">
        <f>IFERROR(TRIM(INDEX($A433:$Z433,MATCH(Lists!$J$7,$A$1:$Z$1,0))&amp;""),"")</f>
        <v/>
      </c>
      <c r="AW433" s="42">
        <f>IF(AND(AL433=1,UPPER(TRIM(AC433))="Y"),1,0)</f>
        <v/>
      </c>
      <c r="AX433" s="42">
        <f>IF(AL433=1,AF433,"")</f>
        <v/>
      </c>
      <c r="AY433" s="42">
        <f>IF(AX433="","",SUMPRODUCT(($AX$2:$AX$501&lt;&gt;"")*($AX$2:$AX$501&lt;AX433))+SUMPRODUCT(($AX$2:AX433=AX433)*1))</f>
        <v/>
      </c>
    </row>
    <row r="434">
      <c r="AA434" s="41" t="n"/>
      <c r="AB434" s="21" t="n"/>
      <c r="AC434" s="21" t="n"/>
      <c r="AD434" s="21" t="n"/>
      <c r="AE434" s="41" t="n"/>
      <c r="AF434" s="42">
        <f>IFERROR(TRIM(INDEX($A434:$Z434,MATCH(Lists!$J$2,$A$1:$Z$1,0))&amp;""),"")</f>
        <v/>
      </c>
      <c r="AG434" s="42">
        <f>IFERROR(TRIM(INDEX($A434:$Z434,MATCH(Lists!$J$3,$A$1:$Z$1,0))&amp;""),"")</f>
        <v/>
      </c>
      <c r="AH434" s="42">
        <f>IFERROR(TRIM(INDEX($A434:$Z434,MATCH(Lists!$J$4,$A$1:$Z$1,0))&amp;""),"")</f>
        <v/>
      </c>
      <c r="AI434" s="42">
        <f>IF(AND(AF434&lt;&gt;"",UPPER(TRIM(AB434))&lt;&gt;"Y"),1,0)</f>
        <v/>
      </c>
      <c r="AJ434" s="42">
        <f>IF(AI434=1,IFERROR(VALUE(IFERROR(TRIM(INDEX($A434:$Z434,MATCH(Lists!$J$5,$A$1:$Z$1,0))&amp;""),"")),0),0)</f>
        <v/>
      </c>
      <c r="AK434" s="42">
        <f>IFERROR(TRIM(INDEX($A434:$Z434,MATCH(Lists!$J$8,$A$1:$Z$1,0))&amp;""),"")</f>
        <v/>
      </c>
      <c r="AL434" s="42">
        <f>IF(AI434=0,0,IF(AK434="",1,IF(IFERROR(INDEX(Lists!$B$2:$B$9,MATCH(AK434,Lists!$A$2:$A$9,0)),"N")="Y",1,0)))</f>
        <v/>
      </c>
      <c r="AM434" s="42">
        <f>AL434*AJ434</f>
        <v/>
      </c>
      <c r="AN434" s="42">
        <f>IF(AI434=0,0,IF(IFERROR(INDEX(Lists!$C$2:$C$9,MATCH(AK434,Lists!$A$2:$A$9,0)),"N")="Y",1,0))</f>
        <v/>
      </c>
      <c r="AO434" s="42">
        <f>AN434*AJ434</f>
        <v/>
      </c>
      <c r="AP434" s="42">
        <f>IFERROR(VALUE(IFERROR(TRIM(INDEX($A434:$Z434,MATCH(Lists!$J$9,$A$1:$Z$1,0))&amp;""),"")),0)</f>
        <v/>
      </c>
      <c r="AQ434" s="42">
        <f>IFERROR(VALUE(IFERROR(TRIM(INDEX($A434:$Z434,MATCH(Lists!$J$11,$A$1:$Z$1,0))&amp;""),"")),0)</f>
        <v/>
      </c>
      <c r="AR434" s="42">
        <f>IF(IFERROR(INDEX(Lists!$C$2:$C$9,MATCH(AK434,Lists!$A$2:$A$9,0)),"N")="Y",AP434-AQ434,0)</f>
        <v/>
      </c>
      <c r="AS434" s="42">
        <f>UPPER(IFERROR(TRIM(INDEX($A434:$Z434,MATCH(Lists!$J$10,$A$1:$Z$1,0))&amp;""),""))</f>
        <v/>
      </c>
      <c r="AT434" s="42">
        <f>IF(LEN(AS434)&gt;0,ROW(),"")</f>
        <v/>
      </c>
      <c r="AU434" s="42">
        <f>IFERROR(TRIM(INDEX($A434:$Z434,MATCH(Lists!$J$6,$A$1:$Z$1,0))&amp;""),"")</f>
        <v/>
      </c>
      <c r="AV434" s="42">
        <f>IFERROR(TRIM(INDEX($A434:$Z434,MATCH(Lists!$J$7,$A$1:$Z$1,0))&amp;""),"")</f>
        <v/>
      </c>
      <c r="AW434" s="42">
        <f>IF(AND(AL434=1,UPPER(TRIM(AC434))="Y"),1,0)</f>
        <v/>
      </c>
      <c r="AX434" s="42">
        <f>IF(AL434=1,AF434,"")</f>
        <v/>
      </c>
      <c r="AY434" s="42">
        <f>IF(AX434="","",SUMPRODUCT(($AX$2:$AX$501&lt;&gt;"")*($AX$2:$AX$501&lt;AX434))+SUMPRODUCT(($AX$2:AX434=AX434)*1))</f>
        <v/>
      </c>
    </row>
    <row r="435">
      <c r="AA435" s="41" t="n"/>
      <c r="AB435" s="21" t="n"/>
      <c r="AC435" s="21" t="n"/>
      <c r="AD435" s="21" t="n"/>
      <c r="AE435" s="41" t="n"/>
      <c r="AF435" s="42">
        <f>IFERROR(TRIM(INDEX($A435:$Z435,MATCH(Lists!$J$2,$A$1:$Z$1,0))&amp;""),"")</f>
        <v/>
      </c>
      <c r="AG435" s="42">
        <f>IFERROR(TRIM(INDEX($A435:$Z435,MATCH(Lists!$J$3,$A$1:$Z$1,0))&amp;""),"")</f>
        <v/>
      </c>
      <c r="AH435" s="42">
        <f>IFERROR(TRIM(INDEX($A435:$Z435,MATCH(Lists!$J$4,$A$1:$Z$1,0))&amp;""),"")</f>
        <v/>
      </c>
      <c r="AI435" s="42">
        <f>IF(AND(AF435&lt;&gt;"",UPPER(TRIM(AB435))&lt;&gt;"Y"),1,0)</f>
        <v/>
      </c>
      <c r="AJ435" s="42">
        <f>IF(AI435=1,IFERROR(VALUE(IFERROR(TRIM(INDEX($A435:$Z435,MATCH(Lists!$J$5,$A$1:$Z$1,0))&amp;""),"")),0),0)</f>
        <v/>
      </c>
      <c r="AK435" s="42">
        <f>IFERROR(TRIM(INDEX($A435:$Z435,MATCH(Lists!$J$8,$A$1:$Z$1,0))&amp;""),"")</f>
        <v/>
      </c>
      <c r="AL435" s="42">
        <f>IF(AI435=0,0,IF(AK435="",1,IF(IFERROR(INDEX(Lists!$B$2:$B$9,MATCH(AK435,Lists!$A$2:$A$9,0)),"N")="Y",1,0)))</f>
        <v/>
      </c>
      <c r="AM435" s="42">
        <f>AL435*AJ435</f>
        <v/>
      </c>
      <c r="AN435" s="42">
        <f>IF(AI435=0,0,IF(IFERROR(INDEX(Lists!$C$2:$C$9,MATCH(AK435,Lists!$A$2:$A$9,0)),"N")="Y",1,0))</f>
        <v/>
      </c>
      <c r="AO435" s="42">
        <f>AN435*AJ435</f>
        <v/>
      </c>
      <c r="AP435" s="42">
        <f>IFERROR(VALUE(IFERROR(TRIM(INDEX($A435:$Z435,MATCH(Lists!$J$9,$A$1:$Z$1,0))&amp;""),"")),0)</f>
        <v/>
      </c>
      <c r="AQ435" s="42">
        <f>IFERROR(VALUE(IFERROR(TRIM(INDEX($A435:$Z435,MATCH(Lists!$J$11,$A$1:$Z$1,0))&amp;""),"")),0)</f>
        <v/>
      </c>
      <c r="AR435" s="42">
        <f>IF(IFERROR(INDEX(Lists!$C$2:$C$9,MATCH(AK435,Lists!$A$2:$A$9,0)),"N")="Y",AP435-AQ435,0)</f>
        <v/>
      </c>
      <c r="AS435" s="42">
        <f>UPPER(IFERROR(TRIM(INDEX($A435:$Z435,MATCH(Lists!$J$10,$A$1:$Z$1,0))&amp;""),""))</f>
        <v/>
      </c>
      <c r="AT435" s="42">
        <f>IF(LEN(AS435)&gt;0,ROW(),"")</f>
        <v/>
      </c>
      <c r="AU435" s="42">
        <f>IFERROR(TRIM(INDEX($A435:$Z435,MATCH(Lists!$J$6,$A$1:$Z$1,0))&amp;""),"")</f>
        <v/>
      </c>
      <c r="AV435" s="42">
        <f>IFERROR(TRIM(INDEX($A435:$Z435,MATCH(Lists!$J$7,$A$1:$Z$1,0))&amp;""),"")</f>
        <v/>
      </c>
      <c r="AW435" s="42">
        <f>IF(AND(AL435=1,UPPER(TRIM(AC435))="Y"),1,0)</f>
        <v/>
      </c>
      <c r="AX435" s="42">
        <f>IF(AL435=1,AF435,"")</f>
        <v/>
      </c>
      <c r="AY435" s="42">
        <f>IF(AX435="","",SUMPRODUCT(($AX$2:$AX$501&lt;&gt;"")*($AX$2:$AX$501&lt;AX435))+SUMPRODUCT(($AX$2:AX435=AX435)*1))</f>
        <v/>
      </c>
    </row>
    <row r="436">
      <c r="AA436" s="41" t="n"/>
      <c r="AB436" s="21" t="n"/>
      <c r="AC436" s="21" t="n"/>
      <c r="AD436" s="21" t="n"/>
      <c r="AE436" s="41" t="n"/>
      <c r="AF436" s="42">
        <f>IFERROR(TRIM(INDEX($A436:$Z436,MATCH(Lists!$J$2,$A$1:$Z$1,0))&amp;""),"")</f>
        <v/>
      </c>
      <c r="AG436" s="42">
        <f>IFERROR(TRIM(INDEX($A436:$Z436,MATCH(Lists!$J$3,$A$1:$Z$1,0))&amp;""),"")</f>
        <v/>
      </c>
      <c r="AH436" s="42">
        <f>IFERROR(TRIM(INDEX($A436:$Z436,MATCH(Lists!$J$4,$A$1:$Z$1,0))&amp;""),"")</f>
        <v/>
      </c>
      <c r="AI436" s="42">
        <f>IF(AND(AF436&lt;&gt;"",UPPER(TRIM(AB436))&lt;&gt;"Y"),1,0)</f>
        <v/>
      </c>
      <c r="AJ436" s="42">
        <f>IF(AI436=1,IFERROR(VALUE(IFERROR(TRIM(INDEX($A436:$Z436,MATCH(Lists!$J$5,$A$1:$Z$1,0))&amp;""),"")),0),0)</f>
        <v/>
      </c>
      <c r="AK436" s="42">
        <f>IFERROR(TRIM(INDEX($A436:$Z436,MATCH(Lists!$J$8,$A$1:$Z$1,0))&amp;""),"")</f>
        <v/>
      </c>
      <c r="AL436" s="42">
        <f>IF(AI436=0,0,IF(AK436="",1,IF(IFERROR(INDEX(Lists!$B$2:$B$9,MATCH(AK436,Lists!$A$2:$A$9,0)),"N")="Y",1,0)))</f>
        <v/>
      </c>
      <c r="AM436" s="42">
        <f>AL436*AJ436</f>
        <v/>
      </c>
      <c r="AN436" s="42">
        <f>IF(AI436=0,0,IF(IFERROR(INDEX(Lists!$C$2:$C$9,MATCH(AK436,Lists!$A$2:$A$9,0)),"N")="Y",1,0))</f>
        <v/>
      </c>
      <c r="AO436" s="42">
        <f>AN436*AJ436</f>
        <v/>
      </c>
      <c r="AP436" s="42">
        <f>IFERROR(VALUE(IFERROR(TRIM(INDEX($A436:$Z436,MATCH(Lists!$J$9,$A$1:$Z$1,0))&amp;""),"")),0)</f>
        <v/>
      </c>
      <c r="AQ436" s="42">
        <f>IFERROR(VALUE(IFERROR(TRIM(INDEX($A436:$Z436,MATCH(Lists!$J$11,$A$1:$Z$1,0))&amp;""),"")),0)</f>
        <v/>
      </c>
      <c r="AR436" s="42">
        <f>IF(IFERROR(INDEX(Lists!$C$2:$C$9,MATCH(AK436,Lists!$A$2:$A$9,0)),"N")="Y",AP436-AQ436,0)</f>
        <v/>
      </c>
      <c r="AS436" s="42">
        <f>UPPER(IFERROR(TRIM(INDEX($A436:$Z436,MATCH(Lists!$J$10,$A$1:$Z$1,0))&amp;""),""))</f>
        <v/>
      </c>
      <c r="AT436" s="42">
        <f>IF(LEN(AS436)&gt;0,ROW(),"")</f>
        <v/>
      </c>
      <c r="AU436" s="42">
        <f>IFERROR(TRIM(INDEX($A436:$Z436,MATCH(Lists!$J$6,$A$1:$Z$1,0))&amp;""),"")</f>
        <v/>
      </c>
      <c r="AV436" s="42">
        <f>IFERROR(TRIM(INDEX($A436:$Z436,MATCH(Lists!$J$7,$A$1:$Z$1,0))&amp;""),"")</f>
        <v/>
      </c>
      <c r="AW436" s="42">
        <f>IF(AND(AL436=1,UPPER(TRIM(AC436))="Y"),1,0)</f>
        <v/>
      </c>
      <c r="AX436" s="42">
        <f>IF(AL436=1,AF436,"")</f>
        <v/>
      </c>
      <c r="AY436" s="42">
        <f>IF(AX436="","",SUMPRODUCT(($AX$2:$AX$501&lt;&gt;"")*($AX$2:$AX$501&lt;AX436))+SUMPRODUCT(($AX$2:AX436=AX436)*1))</f>
        <v/>
      </c>
    </row>
    <row r="437">
      <c r="AA437" s="41" t="n"/>
      <c r="AB437" s="21" t="n"/>
      <c r="AC437" s="21" t="n"/>
      <c r="AD437" s="21" t="n"/>
      <c r="AE437" s="41" t="n"/>
      <c r="AF437" s="42">
        <f>IFERROR(TRIM(INDEX($A437:$Z437,MATCH(Lists!$J$2,$A$1:$Z$1,0))&amp;""),"")</f>
        <v/>
      </c>
      <c r="AG437" s="42">
        <f>IFERROR(TRIM(INDEX($A437:$Z437,MATCH(Lists!$J$3,$A$1:$Z$1,0))&amp;""),"")</f>
        <v/>
      </c>
      <c r="AH437" s="42">
        <f>IFERROR(TRIM(INDEX($A437:$Z437,MATCH(Lists!$J$4,$A$1:$Z$1,0))&amp;""),"")</f>
        <v/>
      </c>
      <c r="AI437" s="42">
        <f>IF(AND(AF437&lt;&gt;"",UPPER(TRIM(AB437))&lt;&gt;"Y"),1,0)</f>
        <v/>
      </c>
      <c r="AJ437" s="42">
        <f>IF(AI437=1,IFERROR(VALUE(IFERROR(TRIM(INDEX($A437:$Z437,MATCH(Lists!$J$5,$A$1:$Z$1,0))&amp;""),"")),0),0)</f>
        <v/>
      </c>
      <c r="AK437" s="42">
        <f>IFERROR(TRIM(INDEX($A437:$Z437,MATCH(Lists!$J$8,$A$1:$Z$1,0))&amp;""),"")</f>
        <v/>
      </c>
      <c r="AL437" s="42">
        <f>IF(AI437=0,0,IF(AK437="",1,IF(IFERROR(INDEX(Lists!$B$2:$B$9,MATCH(AK437,Lists!$A$2:$A$9,0)),"N")="Y",1,0)))</f>
        <v/>
      </c>
      <c r="AM437" s="42">
        <f>AL437*AJ437</f>
        <v/>
      </c>
      <c r="AN437" s="42">
        <f>IF(AI437=0,0,IF(IFERROR(INDEX(Lists!$C$2:$C$9,MATCH(AK437,Lists!$A$2:$A$9,0)),"N")="Y",1,0))</f>
        <v/>
      </c>
      <c r="AO437" s="42">
        <f>AN437*AJ437</f>
        <v/>
      </c>
      <c r="AP437" s="42">
        <f>IFERROR(VALUE(IFERROR(TRIM(INDEX($A437:$Z437,MATCH(Lists!$J$9,$A$1:$Z$1,0))&amp;""),"")),0)</f>
        <v/>
      </c>
      <c r="AQ437" s="42">
        <f>IFERROR(VALUE(IFERROR(TRIM(INDEX($A437:$Z437,MATCH(Lists!$J$11,$A$1:$Z$1,0))&amp;""),"")),0)</f>
        <v/>
      </c>
      <c r="AR437" s="42">
        <f>IF(IFERROR(INDEX(Lists!$C$2:$C$9,MATCH(AK437,Lists!$A$2:$A$9,0)),"N")="Y",AP437-AQ437,0)</f>
        <v/>
      </c>
      <c r="AS437" s="42">
        <f>UPPER(IFERROR(TRIM(INDEX($A437:$Z437,MATCH(Lists!$J$10,$A$1:$Z$1,0))&amp;""),""))</f>
        <v/>
      </c>
      <c r="AT437" s="42">
        <f>IF(LEN(AS437)&gt;0,ROW(),"")</f>
        <v/>
      </c>
      <c r="AU437" s="42">
        <f>IFERROR(TRIM(INDEX($A437:$Z437,MATCH(Lists!$J$6,$A$1:$Z$1,0))&amp;""),"")</f>
        <v/>
      </c>
      <c r="AV437" s="42">
        <f>IFERROR(TRIM(INDEX($A437:$Z437,MATCH(Lists!$J$7,$A$1:$Z$1,0))&amp;""),"")</f>
        <v/>
      </c>
      <c r="AW437" s="42">
        <f>IF(AND(AL437=1,UPPER(TRIM(AC437))="Y"),1,0)</f>
        <v/>
      </c>
      <c r="AX437" s="42">
        <f>IF(AL437=1,AF437,"")</f>
        <v/>
      </c>
      <c r="AY437" s="42">
        <f>IF(AX437="","",SUMPRODUCT(($AX$2:$AX$501&lt;&gt;"")*($AX$2:$AX$501&lt;AX437))+SUMPRODUCT(($AX$2:AX437=AX437)*1))</f>
        <v/>
      </c>
    </row>
    <row r="438">
      <c r="AA438" s="41" t="n"/>
      <c r="AB438" s="21" t="n"/>
      <c r="AC438" s="21" t="n"/>
      <c r="AD438" s="21" t="n"/>
      <c r="AE438" s="41" t="n"/>
      <c r="AF438" s="42">
        <f>IFERROR(TRIM(INDEX($A438:$Z438,MATCH(Lists!$J$2,$A$1:$Z$1,0))&amp;""),"")</f>
        <v/>
      </c>
      <c r="AG438" s="42">
        <f>IFERROR(TRIM(INDEX($A438:$Z438,MATCH(Lists!$J$3,$A$1:$Z$1,0))&amp;""),"")</f>
        <v/>
      </c>
      <c r="AH438" s="42">
        <f>IFERROR(TRIM(INDEX($A438:$Z438,MATCH(Lists!$J$4,$A$1:$Z$1,0))&amp;""),"")</f>
        <v/>
      </c>
      <c r="AI438" s="42">
        <f>IF(AND(AF438&lt;&gt;"",UPPER(TRIM(AB438))&lt;&gt;"Y"),1,0)</f>
        <v/>
      </c>
      <c r="AJ438" s="42">
        <f>IF(AI438=1,IFERROR(VALUE(IFERROR(TRIM(INDEX($A438:$Z438,MATCH(Lists!$J$5,$A$1:$Z$1,0))&amp;""),"")),0),0)</f>
        <v/>
      </c>
      <c r="AK438" s="42">
        <f>IFERROR(TRIM(INDEX($A438:$Z438,MATCH(Lists!$J$8,$A$1:$Z$1,0))&amp;""),"")</f>
        <v/>
      </c>
      <c r="AL438" s="42">
        <f>IF(AI438=0,0,IF(AK438="",1,IF(IFERROR(INDEX(Lists!$B$2:$B$9,MATCH(AK438,Lists!$A$2:$A$9,0)),"N")="Y",1,0)))</f>
        <v/>
      </c>
      <c r="AM438" s="42">
        <f>AL438*AJ438</f>
        <v/>
      </c>
      <c r="AN438" s="42">
        <f>IF(AI438=0,0,IF(IFERROR(INDEX(Lists!$C$2:$C$9,MATCH(AK438,Lists!$A$2:$A$9,0)),"N")="Y",1,0))</f>
        <v/>
      </c>
      <c r="AO438" s="42">
        <f>AN438*AJ438</f>
        <v/>
      </c>
      <c r="AP438" s="42">
        <f>IFERROR(VALUE(IFERROR(TRIM(INDEX($A438:$Z438,MATCH(Lists!$J$9,$A$1:$Z$1,0))&amp;""),"")),0)</f>
        <v/>
      </c>
      <c r="AQ438" s="42">
        <f>IFERROR(VALUE(IFERROR(TRIM(INDEX($A438:$Z438,MATCH(Lists!$J$11,$A$1:$Z$1,0))&amp;""),"")),0)</f>
        <v/>
      </c>
      <c r="AR438" s="42">
        <f>IF(IFERROR(INDEX(Lists!$C$2:$C$9,MATCH(AK438,Lists!$A$2:$A$9,0)),"N")="Y",AP438-AQ438,0)</f>
        <v/>
      </c>
      <c r="AS438" s="42">
        <f>UPPER(IFERROR(TRIM(INDEX($A438:$Z438,MATCH(Lists!$J$10,$A$1:$Z$1,0))&amp;""),""))</f>
        <v/>
      </c>
      <c r="AT438" s="42">
        <f>IF(LEN(AS438)&gt;0,ROW(),"")</f>
        <v/>
      </c>
      <c r="AU438" s="42">
        <f>IFERROR(TRIM(INDEX($A438:$Z438,MATCH(Lists!$J$6,$A$1:$Z$1,0))&amp;""),"")</f>
        <v/>
      </c>
      <c r="AV438" s="42">
        <f>IFERROR(TRIM(INDEX($A438:$Z438,MATCH(Lists!$J$7,$A$1:$Z$1,0))&amp;""),"")</f>
        <v/>
      </c>
      <c r="AW438" s="42">
        <f>IF(AND(AL438=1,UPPER(TRIM(AC438))="Y"),1,0)</f>
        <v/>
      </c>
      <c r="AX438" s="42">
        <f>IF(AL438=1,AF438,"")</f>
        <v/>
      </c>
      <c r="AY438" s="42">
        <f>IF(AX438="","",SUMPRODUCT(($AX$2:$AX$501&lt;&gt;"")*($AX$2:$AX$501&lt;AX438))+SUMPRODUCT(($AX$2:AX438=AX438)*1))</f>
        <v/>
      </c>
    </row>
    <row r="439">
      <c r="AA439" s="41" t="n"/>
      <c r="AB439" s="21" t="n"/>
      <c r="AC439" s="21" t="n"/>
      <c r="AD439" s="21" t="n"/>
      <c r="AE439" s="41" t="n"/>
      <c r="AF439" s="42">
        <f>IFERROR(TRIM(INDEX($A439:$Z439,MATCH(Lists!$J$2,$A$1:$Z$1,0))&amp;""),"")</f>
        <v/>
      </c>
      <c r="AG439" s="42">
        <f>IFERROR(TRIM(INDEX($A439:$Z439,MATCH(Lists!$J$3,$A$1:$Z$1,0))&amp;""),"")</f>
        <v/>
      </c>
      <c r="AH439" s="42">
        <f>IFERROR(TRIM(INDEX($A439:$Z439,MATCH(Lists!$J$4,$A$1:$Z$1,0))&amp;""),"")</f>
        <v/>
      </c>
      <c r="AI439" s="42">
        <f>IF(AND(AF439&lt;&gt;"",UPPER(TRIM(AB439))&lt;&gt;"Y"),1,0)</f>
        <v/>
      </c>
      <c r="AJ439" s="42">
        <f>IF(AI439=1,IFERROR(VALUE(IFERROR(TRIM(INDEX($A439:$Z439,MATCH(Lists!$J$5,$A$1:$Z$1,0))&amp;""),"")),0),0)</f>
        <v/>
      </c>
      <c r="AK439" s="42">
        <f>IFERROR(TRIM(INDEX($A439:$Z439,MATCH(Lists!$J$8,$A$1:$Z$1,0))&amp;""),"")</f>
        <v/>
      </c>
      <c r="AL439" s="42">
        <f>IF(AI439=0,0,IF(AK439="",1,IF(IFERROR(INDEX(Lists!$B$2:$B$9,MATCH(AK439,Lists!$A$2:$A$9,0)),"N")="Y",1,0)))</f>
        <v/>
      </c>
      <c r="AM439" s="42">
        <f>AL439*AJ439</f>
        <v/>
      </c>
      <c r="AN439" s="42">
        <f>IF(AI439=0,0,IF(IFERROR(INDEX(Lists!$C$2:$C$9,MATCH(AK439,Lists!$A$2:$A$9,0)),"N")="Y",1,0))</f>
        <v/>
      </c>
      <c r="AO439" s="42">
        <f>AN439*AJ439</f>
        <v/>
      </c>
      <c r="AP439" s="42">
        <f>IFERROR(VALUE(IFERROR(TRIM(INDEX($A439:$Z439,MATCH(Lists!$J$9,$A$1:$Z$1,0))&amp;""),"")),0)</f>
        <v/>
      </c>
      <c r="AQ439" s="42">
        <f>IFERROR(VALUE(IFERROR(TRIM(INDEX($A439:$Z439,MATCH(Lists!$J$11,$A$1:$Z$1,0))&amp;""),"")),0)</f>
        <v/>
      </c>
      <c r="AR439" s="42">
        <f>IF(IFERROR(INDEX(Lists!$C$2:$C$9,MATCH(AK439,Lists!$A$2:$A$9,0)),"N")="Y",AP439-AQ439,0)</f>
        <v/>
      </c>
      <c r="AS439" s="42">
        <f>UPPER(IFERROR(TRIM(INDEX($A439:$Z439,MATCH(Lists!$J$10,$A$1:$Z$1,0))&amp;""),""))</f>
        <v/>
      </c>
      <c r="AT439" s="42">
        <f>IF(LEN(AS439)&gt;0,ROW(),"")</f>
        <v/>
      </c>
      <c r="AU439" s="42">
        <f>IFERROR(TRIM(INDEX($A439:$Z439,MATCH(Lists!$J$6,$A$1:$Z$1,0))&amp;""),"")</f>
        <v/>
      </c>
      <c r="AV439" s="42">
        <f>IFERROR(TRIM(INDEX($A439:$Z439,MATCH(Lists!$J$7,$A$1:$Z$1,0))&amp;""),"")</f>
        <v/>
      </c>
      <c r="AW439" s="42">
        <f>IF(AND(AL439=1,UPPER(TRIM(AC439))="Y"),1,0)</f>
        <v/>
      </c>
      <c r="AX439" s="42">
        <f>IF(AL439=1,AF439,"")</f>
        <v/>
      </c>
      <c r="AY439" s="42">
        <f>IF(AX439="","",SUMPRODUCT(($AX$2:$AX$501&lt;&gt;"")*($AX$2:$AX$501&lt;AX439))+SUMPRODUCT(($AX$2:AX439=AX439)*1))</f>
        <v/>
      </c>
    </row>
    <row r="440">
      <c r="AA440" s="41" t="n"/>
      <c r="AB440" s="21" t="n"/>
      <c r="AC440" s="21" t="n"/>
      <c r="AD440" s="21" t="n"/>
      <c r="AE440" s="41" t="n"/>
      <c r="AF440" s="42">
        <f>IFERROR(TRIM(INDEX($A440:$Z440,MATCH(Lists!$J$2,$A$1:$Z$1,0))&amp;""),"")</f>
        <v/>
      </c>
      <c r="AG440" s="42">
        <f>IFERROR(TRIM(INDEX($A440:$Z440,MATCH(Lists!$J$3,$A$1:$Z$1,0))&amp;""),"")</f>
        <v/>
      </c>
      <c r="AH440" s="42">
        <f>IFERROR(TRIM(INDEX($A440:$Z440,MATCH(Lists!$J$4,$A$1:$Z$1,0))&amp;""),"")</f>
        <v/>
      </c>
      <c r="AI440" s="42">
        <f>IF(AND(AF440&lt;&gt;"",UPPER(TRIM(AB440))&lt;&gt;"Y"),1,0)</f>
        <v/>
      </c>
      <c r="AJ440" s="42">
        <f>IF(AI440=1,IFERROR(VALUE(IFERROR(TRIM(INDEX($A440:$Z440,MATCH(Lists!$J$5,$A$1:$Z$1,0))&amp;""),"")),0),0)</f>
        <v/>
      </c>
      <c r="AK440" s="42">
        <f>IFERROR(TRIM(INDEX($A440:$Z440,MATCH(Lists!$J$8,$A$1:$Z$1,0))&amp;""),"")</f>
        <v/>
      </c>
      <c r="AL440" s="42">
        <f>IF(AI440=0,0,IF(AK440="",1,IF(IFERROR(INDEX(Lists!$B$2:$B$9,MATCH(AK440,Lists!$A$2:$A$9,0)),"N")="Y",1,0)))</f>
        <v/>
      </c>
      <c r="AM440" s="42">
        <f>AL440*AJ440</f>
        <v/>
      </c>
      <c r="AN440" s="42">
        <f>IF(AI440=0,0,IF(IFERROR(INDEX(Lists!$C$2:$C$9,MATCH(AK440,Lists!$A$2:$A$9,0)),"N")="Y",1,0))</f>
        <v/>
      </c>
      <c r="AO440" s="42">
        <f>AN440*AJ440</f>
        <v/>
      </c>
      <c r="AP440" s="42">
        <f>IFERROR(VALUE(IFERROR(TRIM(INDEX($A440:$Z440,MATCH(Lists!$J$9,$A$1:$Z$1,0))&amp;""),"")),0)</f>
        <v/>
      </c>
      <c r="AQ440" s="42">
        <f>IFERROR(VALUE(IFERROR(TRIM(INDEX($A440:$Z440,MATCH(Lists!$J$11,$A$1:$Z$1,0))&amp;""),"")),0)</f>
        <v/>
      </c>
      <c r="AR440" s="42">
        <f>IF(IFERROR(INDEX(Lists!$C$2:$C$9,MATCH(AK440,Lists!$A$2:$A$9,0)),"N")="Y",AP440-AQ440,0)</f>
        <v/>
      </c>
      <c r="AS440" s="42">
        <f>UPPER(IFERROR(TRIM(INDEX($A440:$Z440,MATCH(Lists!$J$10,$A$1:$Z$1,0))&amp;""),""))</f>
        <v/>
      </c>
      <c r="AT440" s="42">
        <f>IF(LEN(AS440)&gt;0,ROW(),"")</f>
        <v/>
      </c>
      <c r="AU440" s="42">
        <f>IFERROR(TRIM(INDEX($A440:$Z440,MATCH(Lists!$J$6,$A$1:$Z$1,0))&amp;""),"")</f>
        <v/>
      </c>
      <c r="AV440" s="42">
        <f>IFERROR(TRIM(INDEX($A440:$Z440,MATCH(Lists!$J$7,$A$1:$Z$1,0))&amp;""),"")</f>
        <v/>
      </c>
      <c r="AW440" s="42">
        <f>IF(AND(AL440=1,UPPER(TRIM(AC440))="Y"),1,0)</f>
        <v/>
      </c>
      <c r="AX440" s="42">
        <f>IF(AL440=1,AF440,"")</f>
        <v/>
      </c>
      <c r="AY440" s="42">
        <f>IF(AX440="","",SUMPRODUCT(($AX$2:$AX$501&lt;&gt;"")*($AX$2:$AX$501&lt;AX440))+SUMPRODUCT(($AX$2:AX440=AX440)*1))</f>
        <v/>
      </c>
    </row>
    <row r="441">
      <c r="AA441" s="41" t="n"/>
      <c r="AB441" s="21" t="n"/>
      <c r="AC441" s="21" t="n"/>
      <c r="AD441" s="21" t="n"/>
      <c r="AE441" s="41" t="n"/>
      <c r="AF441" s="42">
        <f>IFERROR(TRIM(INDEX($A441:$Z441,MATCH(Lists!$J$2,$A$1:$Z$1,0))&amp;""),"")</f>
        <v/>
      </c>
      <c r="AG441" s="42">
        <f>IFERROR(TRIM(INDEX($A441:$Z441,MATCH(Lists!$J$3,$A$1:$Z$1,0))&amp;""),"")</f>
        <v/>
      </c>
      <c r="AH441" s="42">
        <f>IFERROR(TRIM(INDEX($A441:$Z441,MATCH(Lists!$J$4,$A$1:$Z$1,0))&amp;""),"")</f>
        <v/>
      </c>
      <c r="AI441" s="42">
        <f>IF(AND(AF441&lt;&gt;"",UPPER(TRIM(AB441))&lt;&gt;"Y"),1,0)</f>
        <v/>
      </c>
      <c r="AJ441" s="42">
        <f>IF(AI441=1,IFERROR(VALUE(IFERROR(TRIM(INDEX($A441:$Z441,MATCH(Lists!$J$5,$A$1:$Z$1,0))&amp;""),"")),0),0)</f>
        <v/>
      </c>
      <c r="AK441" s="42">
        <f>IFERROR(TRIM(INDEX($A441:$Z441,MATCH(Lists!$J$8,$A$1:$Z$1,0))&amp;""),"")</f>
        <v/>
      </c>
      <c r="AL441" s="42">
        <f>IF(AI441=0,0,IF(AK441="",1,IF(IFERROR(INDEX(Lists!$B$2:$B$9,MATCH(AK441,Lists!$A$2:$A$9,0)),"N")="Y",1,0)))</f>
        <v/>
      </c>
      <c r="AM441" s="42">
        <f>AL441*AJ441</f>
        <v/>
      </c>
      <c r="AN441" s="42">
        <f>IF(AI441=0,0,IF(IFERROR(INDEX(Lists!$C$2:$C$9,MATCH(AK441,Lists!$A$2:$A$9,0)),"N")="Y",1,0))</f>
        <v/>
      </c>
      <c r="AO441" s="42">
        <f>AN441*AJ441</f>
        <v/>
      </c>
      <c r="AP441" s="42">
        <f>IFERROR(VALUE(IFERROR(TRIM(INDEX($A441:$Z441,MATCH(Lists!$J$9,$A$1:$Z$1,0))&amp;""),"")),0)</f>
        <v/>
      </c>
      <c r="AQ441" s="42">
        <f>IFERROR(VALUE(IFERROR(TRIM(INDEX($A441:$Z441,MATCH(Lists!$J$11,$A$1:$Z$1,0))&amp;""),"")),0)</f>
        <v/>
      </c>
      <c r="AR441" s="42">
        <f>IF(IFERROR(INDEX(Lists!$C$2:$C$9,MATCH(AK441,Lists!$A$2:$A$9,0)),"N")="Y",AP441-AQ441,0)</f>
        <v/>
      </c>
      <c r="AS441" s="42">
        <f>UPPER(IFERROR(TRIM(INDEX($A441:$Z441,MATCH(Lists!$J$10,$A$1:$Z$1,0))&amp;""),""))</f>
        <v/>
      </c>
      <c r="AT441" s="42">
        <f>IF(LEN(AS441)&gt;0,ROW(),"")</f>
        <v/>
      </c>
      <c r="AU441" s="42">
        <f>IFERROR(TRIM(INDEX($A441:$Z441,MATCH(Lists!$J$6,$A$1:$Z$1,0))&amp;""),"")</f>
        <v/>
      </c>
      <c r="AV441" s="42">
        <f>IFERROR(TRIM(INDEX($A441:$Z441,MATCH(Lists!$J$7,$A$1:$Z$1,0))&amp;""),"")</f>
        <v/>
      </c>
      <c r="AW441" s="42">
        <f>IF(AND(AL441=1,UPPER(TRIM(AC441))="Y"),1,0)</f>
        <v/>
      </c>
      <c r="AX441" s="42">
        <f>IF(AL441=1,AF441,"")</f>
        <v/>
      </c>
      <c r="AY441" s="42">
        <f>IF(AX441="","",SUMPRODUCT(($AX$2:$AX$501&lt;&gt;"")*($AX$2:$AX$501&lt;AX441))+SUMPRODUCT(($AX$2:AX441=AX441)*1))</f>
        <v/>
      </c>
    </row>
    <row r="442">
      <c r="AA442" s="41" t="n"/>
      <c r="AB442" s="21" t="n"/>
      <c r="AC442" s="21" t="n"/>
      <c r="AD442" s="21" t="n"/>
      <c r="AE442" s="41" t="n"/>
      <c r="AF442" s="42">
        <f>IFERROR(TRIM(INDEX($A442:$Z442,MATCH(Lists!$J$2,$A$1:$Z$1,0))&amp;""),"")</f>
        <v/>
      </c>
      <c r="AG442" s="42">
        <f>IFERROR(TRIM(INDEX($A442:$Z442,MATCH(Lists!$J$3,$A$1:$Z$1,0))&amp;""),"")</f>
        <v/>
      </c>
      <c r="AH442" s="42">
        <f>IFERROR(TRIM(INDEX($A442:$Z442,MATCH(Lists!$J$4,$A$1:$Z$1,0))&amp;""),"")</f>
        <v/>
      </c>
      <c r="AI442" s="42">
        <f>IF(AND(AF442&lt;&gt;"",UPPER(TRIM(AB442))&lt;&gt;"Y"),1,0)</f>
        <v/>
      </c>
      <c r="AJ442" s="42">
        <f>IF(AI442=1,IFERROR(VALUE(IFERROR(TRIM(INDEX($A442:$Z442,MATCH(Lists!$J$5,$A$1:$Z$1,0))&amp;""),"")),0),0)</f>
        <v/>
      </c>
      <c r="AK442" s="42">
        <f>IFERROR(TRIM(INDEX($A442:$Z442,MATCH(Lists!$J$8,$A$1:$Z$1,0))&amp;""),"")</f>
        <v/>
      </c>
      <c r="AL442" s="42">
        <f>IF(AI442=0,0,IF(AK442="",1,IF(IFERROR(INDEX(Lists!$B$2:$B$9,MATCH(AK442,Lists!$A$2:$A$9,0)),"N")="Y",1,0)))</f>
        <v/>
      </c>
      <c r="AM442" s="42">
        <f>AL442*AJ442</f>
        <v/>
      </c>
      <c r="AN442" s="42">
        <f>IF(AI442=0,0,IF(IFERROR(INDEX(Lists!$C$2:$C$9,MATCH(AK442,Lists!$A$2:$A$9,0)),"N")="Y",1,0))</f>
        <v/>
      </c>
      <c r="AO442" s="42">
        <f>AN442*AJ442</f>
        <v/>
      </c>
      <c r="AP442" s="42">
        <f>IFERROR(VALUE(IFERROR(TRIM(INDEX($A442:$Z442,MATCH(Lists!$J$9,$A$1:$Z$1,0))&amp;""),"")),0)</f>
        <v/>
      </c>
      <c r="AQ442" s="42">
        <f>IFERROR(VALUE(IFERROR(TRIM(INDEX($A442:$Z442,MATCH(Lists!$J$11,$A$1:$Z$1,0))&amp;""),"")),0)</f>
        <v/>
      </c>
      <c r="AR442" s="42">
        <f>IF(IFERROR(INDEX(Lists!$C$2:$C$9,MATCH(AK442,Lists!$A$2:$A$9,0)),"N")="Y",AP442-AQ442,0)</f>
        <v/>
      </c>
      <c r="AS442" s="42">
        <f>UPPER(IFERROR(TRIM(INDEX($A442:$Z442,MATCH(Lists!$J$10,$A$1:$Z$1,0))&amp;""),""))</f>
        <v/>
      </c>
      <c r="AT442" s="42">
        <f>IF(LEN(AS442)&gt;0,ROW(),"")</f>
        <v/>
      </c>
      <c r="AU442" s="42">
        <f>IFERROR(TRIM(INDEX($A442:$Z442,MATCH(Lists!$J$6,$A$1:$Z$1,0))&amp;""),"")</f>
        <v/>
      </c>
      <c r="AV442" s="42">
        <f>IFERROR(TRIM(INDEX($A442:$Z442,MATCH(Lists!$J$7,$A$1:$Z$1,0))&amp;""),"")</f>
        <v/>
      </c>
      <c r="AW442" s="42">
        <f>IF(AND(AL442=1,UPPER(TRIM(AC442))="Y"),1,0)</f>
        <v/>
      </c>
      <c r="AX442" s="42">
        <f>IF(AL442=1,AF442,"")</f>
        <v/>
      </c>
      <c r="AY442" s="42">
        <f>IF(AX442="","",SUMPRODUCT(($AX$2:$AX$501&lt;&gt;"")*($AX$2:$AX$501&lt;AX442))+SUMPRODUCT(($AX$2:AX442=AX442)*1))</f>
        <v/>
      </c>
    </row>
    <row r="443">
      <c r="AA443" s="41" t="n"/>
      <c r="AB443" s="21" t="n"/>
      <c r="AC443" s="21" t="n"/>
      <c r="AD443" s="21" t="n"/>
      <c r="AE443" s="41" t="n"/>
      <c r="AF443" s="42">
        <f>IFERROR(TRIM(INDEX($A443:$Z443,MATCH(Lists!$J$2,$A$1:$Z$1,0))&amp;""),"")</f>
        <v/>
      </c>
      <c r="AG443" s="42">
        <f>IFERROR(TRIM(INDEX($A443:$Z443,MATCH(Lists!$J$3,$A$1:$Z$1,0))&amp;""),"")</f>
        <v/>
      </c>
      <c r="AH443" s="42">
        <f>IFERROR(TRIM(INDEX($A443:$Z443,MATCH(Lists!$J$4,$A$1:$Z$1,0))&amp;""),"")</f>
        <v/>
      </c>
      <c r="AI443" s="42">
        <f>IF(AND(AF443&lt;&gt;"",UPPER(TRIM(AB443))&lt;&gt;"Y"),1,0)</f>
        <v/>
      </c>
      <c r="AJ443" s="42">
        <f>IF(AI443=1,IFERROR(VALUE(IFERROR(TRIM(INDEX($A443:$Z443,MATCH(Lists!$J$5,$A$1:$Z$1,0))&amp;""),"")),0),0)</f>
        <v/>
      </c>
      <c r="AK443" s="42">
        <f>IFERROR(TRIM(INDEX($A443:$Z443,MATCH(Lists!$J$8,$A$1:$Z$1,0))&amp;""),"")</f>
        <v/>
      </c>
      <c r="AL443" s="42">
        <f>IF(AI443=0,0,IF(AK443="",1,IF(IFERROR(INDEX(Lists!$B$2:$B$9,MATCH(AK443,Lists!$A$2:$A$9,0)),"N")="Y",1,0)))</f>
        <v/>
      </c>
      <c r="AM443" s="42">
        <f>AL443*AJ443</f>
        <v/>
      </c>
      <c r="AN443" s="42">
        <f>IF(AI443=0,0,IF(IFERROR(INDEX(Lists!$C$2:$C$9,MATCH(AK443,Lists!$A$2:$A$9,0)),"N")="Y",1,0))</f>
        <v/>
      </c>
      <c r="AO443" s="42">
        <f>AN443*AJ443</f>
        <v/>
      </c>
      <c r="AP443" s="42">
        <f>IFERROR(VALUE(IFERROR(TRIM(INDEX($A443:$Z443,MATCH(Lists!$J$9,$A$1:$Z$1,0))&amp;""),"")),0)</f>
        <v/>
      </c>
      <c r="AQ443" s="42">
        <f>IFERROR(VALUE(IFERROR(TRIM(INDEX($A443:$Z443,MATCH(Lists!$J$11,$A$1:$Z$1,0))&amp;""),"")),0)</f>
        <v/>
      </c>
      <c r="AR443" s="42">
        <f>IF(IFERROR(INDEX(Lists!$C$2:$C$9,MATCH(AK443,Lists!$A$2:$A$9,0)),"N")="Y",AP443-AQ443,0)</f>
        <v/>
      </c>
      <c r="AS443" s="42">
        <f>UPPER(IFERROR(TRIM(INDEX($A443:$Z443,MATCH(Lists!$J$10,$A$1:$Z$1,0))&amp;""),""))</f>
        <v/>
      </c>
      <c r="AT443" s="42">
        <f>IF(LEN(AS443)&gt;0,ROW(),"")</f>
        <v/>
      </c>
      <c r="AU443" s="42">
        <f>IFERROR(TRIM(INDEX($A443:$Z443,MATCH(Lists!$J$6,$A$1:$Z$1,0))&amp;""),"")</f>
        <v/>
      </c>
      <c r="AV443" s="42">
        <f>IFERROR(TRIM(INDEX($A443:$Z443,MATCH(Lists!$J$7,$A$1:$Z$1,0))&amp;""),"")</f>
        <v/>
      </c>
      <c r="AW443" s="42">
        <f>IF(AND(AL443=1,UPPER(TRIM(AC443))="Y"),1,0)</f>
        <v/>
      </c>
      <c r="AX443" s="42">
        <f>IF(AL443=1,AF443,"")</f>
        <v/>
      </c>
      <c r="AY443" s="42">
        <f>IF(AX443="","",SUMPRODUCT(($AX$2:$AX$501&lt;&gt;"")*($AX$2:$AX$501&lt;AX443))+SUMPRODUCT(($AX$2:AX443=AX443)*1))</f>
        <v/>
      </c>
    </row>
    <row r="444">
      <c r="AA444" s="41" t="n"/>
      <c r="AB444" s="21" t="n"/>
      <c r="AC444" s="21" t="n"/>
      <c r="AD444" s="21" t="n"/>
      <c r="AE444" s="41" t="n"/>
      <c r="AF444" s="42">
        <f>IFERROR(TRIM(INDEX($A444:$Z444,MATCH(Lists!$J$2,$A$1:$Z$1,0))&amp;""),"")</f>
        <v/>
      </c>
      <c r="AG444" s="42">
        <f>IFERROR(TRIM(INDEX($A444:$Z444,MATCH(Lists!$J$3,$A$1:$Z$1,0))&amp;""),"")</f>
        <v/>
      </c>
      <c r="AH444" s="42">
        <f>IFERROR(TRIM(INDEX($A444:$Z444,MATCH(Lists!$J$4,$A$1:$Z$1,0))&amp;""),"")</f>
        <v/>
      </c>
      <c r="AI444" s="42">
        <f>IF(AND(AF444&lt;&gt;"",UPPER(TRIM(AB444))&lt;&gt;"Y"),1,0)</f>
        <v/>
      </c>
      <c r="AJ444" s="42">
        <f>IF(AI444=1,IFERROR(VALUE(IFERROR(TRIM(INDEX($A444:$Z444,MATCH(Lists!$J$5,$A$1:$Z$1,0))&amp;""),"")),0),0)</f>
        <v/>
      </c>
      <c r="AK444" s="42">
        <f>IFERROR(TRIM(INDEX($A444:$Z444,MATCH(Lists!$J$8,$A$1:$Z$1,0))&amp;""),"")</f>
        <v/>
      </c>
      <c r="AL444" s="42">
        <f>IF(AI444=0,0,IF(AK444="",1,IF(IFERROR(INDEX(Lists!$B$2:$B$9,MATCH(AK444,Lists!$A$2:$A$9,0)),"N")="Y",1,0)))</f>
        <v/>
      </c>
      <c r="AM444" s="42">
        <f>AL444*AJ444</f>
        <v/>
      </c>
      <c r="AN444" s="42">
        <f>IF(AI444=0,0,IF(IFERROR(INDEX(Lists!$C$2:$C$9,MATCH(AK444,Lists!$A$2:$A$9,0)),"N")="Y",1,0))</f>
        <v/>
      </c>
      <c r="AO444" s="42">
        <f>AN444*AJ444</f>
        <v/>
      </c>
      <c r="AP444" s="42">
        <f>IFERROR(VALUE(IFERROR(TRIM(INDEX($A444:$Z444,MATCH(Lists!$J$9,$A$1:$Z$1,0))&amp;""),"")),0)</f>
        <v/>
      </c>
      <c r="AQ444" s="42">
        <f>IFERROR(VALUE(IFERROR(TRIM(INDEX($A444:$Z444,MATCH(Lists!$J$11,$A$1:$Z$1,0))&amp;""),"")),0)</f>
        <v/>
      </c>
      <c r="AR444" s="42">
        <f>IF(IFERROR(INDEX(Lists!$C$2:$C$9,MATCH(AK444,Lists!$A$2:$A$9,0)),"N")="Y",AP444-AQ444,0)</f>
        <v/>
      </c>
      <c r="AS444" s="42">
        <f>UPPER(IFERROR(TRIM(INDEX($A444:$Z444,MATCH(Lists!$J$10,$A$1:$Z$1,0))&amp;""),""))</f>
        <v/>
      </c>
      <c r="AT444" s="42">
        <f>IF(LEN(AS444)&gt;0,ROW(),"")</f>
        <v/>
      </c>
      <c r="AU444" s="42">
        <f>IFERROR(TRIM(INDEX($A444:$Z444,MATCH(Lists!$J$6,$A$1:$Z$1,0))&amp;""),"")</f>
        <v/>
      </c>
      <c r="AV444" s="42">
        <f>IFERROR(TRIM(INDEX($A444:$Z444,MATCH(Lists!$J$7,$A$1:$Z$1,0))&amp;""),"")</f>
        <v/>
      </c>
      <c r="AW444" s="42">
        <f>IF(AND(AL444=1,UPPER(TRIM(AC444))="Y"),1,0)</f>
        <v/>
      </c>
      <c r="AX444" s="42">
        <f>IF(AL444=1,AF444,"")</f>
        <v/>
      </c>
      <c r="AY444" s="42">
        <f>IF(AX444="","",SUMPRODUCT(($AX$2:$AX$501&lt;&gt;"")*($AX$2:$AX$501&lt;AX444))+SUMPRODUCT(($AX$2:AX444=AX444)*1))</f>
        <v/>
      </c>
    </row>
    <row r="445">
      <c r="AA445" s="41" t="n"/>
      <c r="AB445" s="21" t="n"/>
      <c r="AC445" s="21" t="n"/>
      <c r="AD445" s="21" t="n"/>
      <c r="AE445" s="41" t="n"/>
      <c r="AF445" s="42">
        <f>IFERROR(TRIM(INDEX($A445:$Z445,MATCH(Lists!$J$2,$A$1:$Z$1,0))&amp;""),"")</f>
        <v/>
      </c>
      <c r="AG445" s="42">
        <f>IFERROR(TRIM(INDEX($A445:$Z445,MATCH(Lists!$J$3,$A$1:$Z$1,0))&amp;""),"")</f>
        <v/>
      </c>
      <c r="AH445" s="42">
        <f>IFERROR(TRIM(INDEX($A445:$Z445,MATCH(Lists!$J$4,$A$1:$Z$1,0))&amp;""),"")</f>
        <v/>
      </c>
      <c r="AI445" s="42">
        <f>IF(AND(AF445&lt;&gt;"",UPPER(TRIM(AB445))&lt;&gt;"Y"),1,0)</f>
        <v/>
      </c>
      <c r="AJ445" s="42">
        <f>IF(AI445=1,IFERROR(VALUE(IFERROR(TRIM(INDEX($A445:$Z445,MATCH(Lists!$J$5,$A$1:$Z$1,0))&amp;""),"")),0),0)</f>
        <v/>
      </c>
      <c r="AK445" s="42">
        <f>IFERROR(TRIM(INDEX($A445:$Z445,MATCH(Lists!$J$8,$A$1:$Z$1,0))&amp;""),"")</f>
        <v/>
      </c>
      <c r="AL445" s="42">
        <f>IF(AI445=0,0,IF(AK445="",1,IF(IFERROR(INDEX(Lists!$B$2:$B$9,MATCH(AK445,Lists!$A$2:$A$9,0)),"N")="Y",1,0)))</f>
        <v/>
      </c>
      <c r="AM445" s="42">
        <f>AL445*AJ445</f>
        <v/>
      </c>
      <c r="AN445" s="42">
        <f>IF(AI445=0,0,IF(IFERROR(INDEX(Lists!$C$2:$C$9,MATCH(AK445,Lists!$A$2:$A$9,0)),"N")="Y",1,0))</f>
        <v/>
      </c>
      <c r="AO445" s="42">
        <f>AN445*AJ445</f>
        <v/>
      </c>
      <c r="AP445" s="42">
        <f>IFERROR(VALUE(IFERROR(TRIM(INDEX($A445:$Z445,MATCH(Lists!$J$9,$A$1:$Z$1,0))&amp;""),"")),0)</f>
        <v/>
      </c>
      <c r="AQ445" s="42">
        <f>IFERROR(VALUE(IFERROR(TRIM(INDEX($A445:$Z445,MATCH(Lists!$J$11,$A$1:$Z$1,0))&amp;""),"")),0)</f>
        <v/>
      </c>
      <c r="AR445" s="42">
        <f>IF(IFERROR(INDEX(Lists!$C$2:$C$9,MATCH(AK445,Lists!$A$2:$A$9,0)),"N")="Y",AP445-AQ445,0)</f>
        <v/>
      </c>
      <c r="AS445" s="42">
        <f>UPPER(IFERROR(TRIM(INDEX($A445:$Z445,MATCH(Lists!$J$10,$A$1:$Z$1,0))&amp;""),""))</f>
        <v/>
      </c>
      <c r="AT445" s="42">
        <f>IF(LEN(AS445)&gt;0,ROW(),"")</f>
        <v/>
      </c>
      <c r="AU445" s="42">
        <f>IFERROR(TRIM(INDEX($A445:$Z445,MATCH(Lists!$J$6,$A$1:$Z$1,0))&amp;""),"")</f>
        <v/>
      </c>
      <c r="AV445" s="42">
        <f>IFERROR(TRIM(INDEX($A445:$Z445,MATCH(Lists!$J$7,$A$1:$Z$1,0))&amp;""),"")</f>
        <v/>
      </c>
      <c r="AW445" s="42">
        <f>IF(AND(AL445=1,UPPER(TRIM(AC445))="Y"),1,0)</f>
        <v/>
      </c>
      <c r="AX445" s="42">
        <f>IF(AL445=1,AF445,"")</f>
        <v/>
      </c>
      <c r="AY445" s="42">
        <f>IF(AX445="","",SUMPRODUCT(($AX$2:$AX$501&lt;&gt;"")*($AX$2:$AX$501&lt;AX445))+SUMPRODUCT(($AX$2:AX445=AX445)*1))</f>
        <v/>
      </c>
    </row>
    <row r="446">
      <c r="AA446" s="41" t="n"/>
      <c r="AB446" s="21" t="n"/>
      <c r="AC446" s="21" t="n"/>
      <c r="AD446" s="21" t="n"/>
      <c r="AE446" s="41" t="n"/>
      <c r="AF446" s="42">
        <f>IFERROR(TRIM(INDEX($A446:$Z446,MATCH(Lists!$J$2,$A$1:$Z$1,0))&amp;""),"")</f>
        <v/>
      </c>
      <c r="AG446" s="42">
        <f>IFERROR(TRIM(INDEX($A446:$Z446,MATCH(Lists!$J$3,$A$1:$Z$1,0))&amp;""),"")</f>
        <v/>
      </c>
      <c r="AH446" s="42">
        <f>IFERROR(TRIM(INDEX($A446:$Z446,MATCH(Lists!$J$4,$A$1:$Z$1,0))&amp;""),"")</f>
        <v/>
      </c>
      <c r="AI446" s="42">
        <f>IF(AND(AF446&lt;&gt;"",UPPER(TRIM(AB446))&lt;&gt;"Y"),1,0)</f>
        <v/>
      </c>
      <c r="AJ446" s="42">
        <f>IF(AI446=1,IFERROR(VALUE(IFERROR(TRIM(INDEX($A446:$Z446,MATCH(Lists!$J$5,$A$1:$Z$1,0))&amp;""),"")),0),0)</f>
        <v/>
      </c>
      <c r="AK446" s="42">
        <f>IFERROR(TRIM(INDEX($A446:$Z446,MATCH(Lists!$J$8,$A$1:$Z$1,0))&amp;""),"")</f>
        <v/>
      </c>
      <c r="AL446" s="42">
        <f>IF(AI446=0,0,IF(AK446="",1,IF(IFERROR(INDEX(Lists!$B$2:$B$9,MATCH(AK446,Lists!$A$2:$A$9,0)),"N")="Y",1,0)))</f>
        <v/>
      </c>
      <c r="AM446" s="42">
        <f>AL446*AJ446</f>
        <v/>
      </c>
      <c r="AN446" s="42">
        <f>IF(AI446=0,0,IF(IFERROR(INDEX(Lists!$C$2:$C$9,MATCH(AK446,Lists!$A$2:$A$9,0)),"N")="Y",1,0))</f>
        <v/>
      </c>
      <c r="AO446" s="42">
        <f>AN446*AJ446</f>
        <v/>
      </c>
      <c r="AP446" s="42">
        <f>IFERROR(VALUE(IFERROR(TRIM(INDEX($A446:$Z446,MATCH(Lists!$J$9,$A$1:$Z$1,0))&amp;""),"")),0)</f>
        <v/>
      </c>
      <c r="AQ446" s="42">
        <f>IFERROR(VALUE(IFERROR(TRIM(INDEX($A446:$Z446,MATCH(Lists!$J$11,$A$1:$Z$1,0))&amp;""),"")),0)</f>
        <v/>
      </c>
      <c r="AR446" s="42">
        <f>IF(IFERROR(INDEX(Lists!$C$2:$C$9,MATCH(AK446,Lists!$A$2:$A$9,0)),"N")="Y",AP446-AQ446,0)</f>
        <v/>
      </c>
      <c r="AS446" s="42">
        <f>UPPER(IFERROR(TRIM(INDEX($A446:$Z446,MATCH(Lists!$J$10,$A$1:$Z$1,0))&amp;""),""))</f>
        <v/>
      </c>
      <c r="AT446" s="42">
        <f>IF(LEN(AS446)&gt;0,ROW(),"")</f>
        <v/>
      </c>
      <c r="AU446" s="42">
        <f>IFERROR(TRIM(INDEX($A446:$Z446,MATCH(Lists!$J$6,$A$1:$Z$1,0))&amp;""),"")</f>
        <v/>
      </c>
      <c r="AV446" s="42">
        <f>IFERROR(TRIM(INDEX($A446:$Z446,MATCH(Lists!$J$7,$A$1:$Z$1,0))&amp;""),"")</f>
        <v/>
      </c>
      <c r="AW446" s="42">
        <f>IF(AND(AL446=1,UPPER(TRIM(AC446))="Y"),1,0)</f>
        <v/>
      </c>
      <c r="AX446" s="42">
        <f>IF(AL446=1,AF446,"")</f>
        <v/>
      </c>
      <c r="AY446" s="42">
        <f>IF(AX446="","",SUMPRODUCT(($AX$2:$AX$501&lt;&gt;"")*($AX$2:$AX$501&lt;AX446))+SUMPRODUCT(($AX$2:AX446=AX446)*1))</f>
        <v/>
      </c>
    </row>
    <row r="447">
      <c r="AA447" s="41" t="n"/>
      <c r="AB447" s="21" t="n"/>
      <c r="AC447" s="21" t="n"/>
      <c r="AD447" s="21" t="n"/>
      <c r="AE447" s="41" t="n"/>
      <c r="AF447" s="42">
        <f>IFERROR(TRIM(INDEX($A447:$Z447,MATCH(Lists!$J$2,$A$1:$Z$1,0))&amp;""),"")</f>
        <v/>
      </c>
      <c r="AG447" s="42">
        <f>IFERROR(TRIM(INDEX($A447:$Z447,MATCH(Lists!$J$3,$A$1:$Z$1,0))&amp;""),"")</f>
        <v/>
      </c>
      <c r="AH447" s="42">
        <f>IFERROR(TRIM(INDEX($A447:$Z447,MATCH(Lists!$J$4,$A$1:$Z$1,0))&amp;""),"")</f>
        <v/>
      </c>
      <c r="AI447" s="42">
        <f>IF(AND(AF447&lt;&gt;"",UPPER(TRIM(AB447))&lt;&gt;"Y"),1,0)</f>
        <v/>
      </c>
      <c r="AJ447" s="42">
        <f>IF(AI447=1,IFERROR(VALUE(IFERROR(TRIM(INDEX($A447:$Z447,MATCH(Lists!$J$5,$A$1:$Z$1,0))&amp;""),"")),0),0)</f>
        <v/>
      </c>
      <c r="AK447" s="42">
        <f>IFERROR(TRIM(INDEX($A447:$Z447,MATCH(Lists!$J$8,$A$1:$Z$1,0))&amp;""),"")</f>
        <v/>
      </c>
      <c r="AL447" s="42">
        <f>IF(AI447=0,0,IF(AK447="",1,IF(IFERROR(INDEX(Lists!$B$2:$B$9,MATCH(AK447,Lists!$A$2:$A$9,0)),"N")="Y",1,0)))</f>
        <v/>
      </c>
      <c r="AM447" s="42">
        <f>AL447*AJ447</f>
        <v/>
      </c>
      <c r="AN447" s="42">
        <f>IF(AI447=0,0,IF(IFERROR(INDEX(Lists!$C$2:$C$9,MATCH(AK447,Lists!$A$2:$A$9,0)),"N")="Y",1,0))</f>
        <v/>
      </c>
      <c r="AO447" s="42">
        <f>AN447*AJ447</f>
        <v/>
      </c>
      <c r="AP447" s="42">
        <f>IFERROR(VALUE(IFERROR(TRIM(INDEX($A447:$Z447,MATCH(Lists!$J$9,$A$1:$Z$1,0))&amp;""),"")),0)</f>
        <v/>
      </c>
      <c r="AQ447" s="42">
        <f>IFERROR(VALUE(IFERROR(TRIM(INDEX($A447:$Z447,MATCH(Lists!$J$11,$A$1:$Z$1,0))&amp;""),"")),0)</f>
        <v/>
      </c>
      <c r="AR447" s="42">
        <f>IF(IFERROR(INDEX(Lists!$C$2:$C$9,MATCH(AK447,Lists!$A$2:$A$9,0)),"N")="Y",AP447-AQ447,0)</f>
        <v/>
      </c>
      <c r="AS447" s="42">
        <f>UPPER(IFERROR(TRIM(INDEX($A447:$Z447,MATCH(Lists!$J$10,$A$1:$Z$1,0))&amp;""),""))</f>
        <v/>
      </c>
      <c r="AT447" s="42">
        <f>IF(LEN(AS447)&gt;0,ROW(),"")</f>
        <v/>
      </c>
      <c r="AU447" s="42">
        <f>IFERROR(TRIM(INDEX($A447:$Z447,MATCH(Lists!$J$6,$A$1:$Z$1,0))&amp;""),"")</f>
        <v/>
      </c>
      <c r="AV447" s="42">
        <f>IFERROR(TRIM(INDEX($A447:$Z447,MATCH(Lists!$J$7,$A$1:$Z$1,0))&amp;""),"")</f>
        <v/>
      </c>
      <c r="AW447" s="42">
        <f>IF(AND(AL447=1,UPPER(TRIM(AC447))="Y"),1,0)</f>
        <v/>
      </c>
      <c r="AX447" s="42">
        <f>IF(AL447=1,AF447,"")</f>
        <v/>
      </c>
      <c r="AY447" s="42">
        <f>IF(AX447="","",SUMPRODUCT(($AX$2:$AX$501&lt;&gt;"")*($AX$2:$AX$501&lt;AX447))+SUMPRODUCT(($AX$2:AX447=AX447)*1))</f>
        <v/>
      </c>
    </row>
    <row r="448">
      <c r="AA448" s="41" t="n"/>
      <c r="AB448" s="21" t="n"/>
      <c r="AC448" s="21" t="n"/>
      <c r="AD448" s="21" t="n"/>
      <c r="AE448" s="41" t="n"/>
      <c r="AF448" s="42">
        <f>IFERROR(TRIM(INDEX($A448:$Z448,MATCH(Lists!$J$2,$A$1:$Z$1,0))&amp;""),"")</f>
        <v/>
      </c>
      <c r="AG448" s="42">
        <f>IFERROR(TRIM(INDEX($A448:$Z448,MATCH(Lists!$J$3,$A$1:$Z$1,0))&amp;""),"")</f>
        <v/>
      </c>
      <c r="AH448" s="42">
        <f>IFERROR(TRIM(INDEX($A448:$Z448,MATCH(Lists!$J$4,$A$1:$Z$1,0))&amp;""),"")</f>
        <v/>
      </c>
      <c r="AI448" s="42">
        <f>IF(AND(AF448&lt;&gt;"",UPPER(TRIM(AB448))&lt;&gt;"Y"),1,0)</f>
        <v/>
      </c>
      <c r="AJ448" s="42">
        <f>IF(AI448=1,IFERROR(VALUE(IFERROR(TRIM(INDEX($A448:$Z448,MATCH(Lists!$J$5,$A$1:$Z$1,0))&amp;""),"")),0),0)</f>
        <v/>
      </c>
      <c r="AK448" s="42">
        <f>IFERROR(TRIM(INDEX($A448:$Z448,MATCH(Lists!$J$8,$A$1:$Z$1,0))&amp;""),"")</f>
        <v/>
      </c>
      <c r="AL448" s="42">
        <f>IF(AI448=0,0,IF(AK448="",1,IF(IFERROR(INDEX(Lists!$B$2:$B$9,MATCH(AK448,Lists!$A$2:$A$9,0)),"N")="Y",1,0)))</f>
        <v/>
      </c>
      <c r="AM448" s="42">
        <f>AL448*AJ448</f>
        <v/>
      </c>
      <c r="AN448" s="42">
        <f>IF(AI448=0,0,IF(IFERROR(INDEX(Lists!$C$2:$C$9,MATCH(AK448,Lists!$A$2:$A$9,0)),"N")="Y",1,0))</f>
        <v/>
      </c>
      <c r="AO448" s="42">
        <f>AN448*AJ448</f>
        <v/>
      </c>
      <c r="AP448" s="42">
        <f>IFERROR(VALUE(IFERROR(TRIM(INDEX($A448:$Z448,MATCH(Lists!$J$9,$A$1:$Z$1,0))&amp;""),"")),0)</f>
        <v/>
      </c>
      <c r="AQ448" s="42">
        <f>IFERROR(VALUE(IFERROR(TRIM(INDEX($A448:$Z448,MATCH(Lists!$J$11,$A$1:$Z$1,0))&amp;""),"")),0)</f>
        <v/>
      </c>
      <c r="AR448" s="42">
        <f>IF(IFERROR(INDEX(Lists!$C$2:$C$9,MATCH(AK448,Lists!$A$2:$A$9,0)),"N")="Y",AP448-AQ448,0)</f>
        <v/>
      </c>
      <c r="AS448" s="42">
        <f>UPPER(IFERROR(TRIM(INDEX($A448:$Z448,MATCH(Lists!$J$10,$A$1:$Z$1,0))&amp;""),""))</f>
        <v/>
      </c>
      <c r="AT448" s="42">
        <f>IF(LEN(AS448)&gt;0,ROW(),"")</f>
        <v/>
      </c>
      <c r="AU448" s="42">
        <f>IFERROR(TRIM(INDEX($A448:$Z448,MATCH(Lists!$J$6,$A$1:$Z$1,0))&amp;""),"")</f>
        <v/>
      </c>
      <c r="AV448" s="42">
        <f>IFERROR(TRIM(INDEX($A448:$Z448,MATCH(Lists!$J$7,$A$1:$Z$1,0))&amp;""),"")</f>
        <v/>
      </c>
      <c r="AW448" s="42">
        <f>IF(AND(AL448=1,UPPER(TRIM(AC448))="Y"),1,0)</f>
        <v/>
      </c>
      <c r="AX448" s="42">
        <f>IF(AL448=1,AF448,"")</f>
        <v/>
      </c>
      <c r="AY448" s="42">
        <f>IF(AX448="","",SUMPRODUCT(($AX$2:$AX$501&lt;&gt;"")*($AX$2:$AX$501&lt;AX448))+SUMPRODUCT(($AX$2:AX448=AX448)*1))</f>
        <v/>
      </c>
    </row>
    <row r="449">
      <c r="AA449" s="41" t="n"/>
      <c r="AB449" s="21" t="n"/>
      <c r="AC449" s="21" t="n"/>
      <c r="AD449" s="21" t="n"/>
      <c r="AE449" s="41" t="n"/>
      <c r="AF449" s="42">
        <f>IFERROR(TRIM(INDEX($A449:$Z449,MATCH(Lists!$J$2,$A$1:$Z$1,0))&amp;""),"")</f>
        <v/>
      </c>
      <c r="AG449" s="42">
        <f>IFERROR(TRIM(INDEX($A449:$Z449,MATCH(Lists!$J$3,$A$1:$Z$1,0))&amp;""),"")</f>
        <v/>
      </c>
      <c r="AH449" s="42">
        <f>IFERROR(TRIM(INDEX($A449:$Z449,MATCH(Lists!$J$4,$A$1:$Z$1,0))&amp;""),"")</f>
        <v/>
      </c>
      <c r="AI449" s="42">
        <f>IF(AND(AF449&lt;&gt;"",UPPER(TRIM(AB449))&lt;&gt;"Y"),1,0)</f>
        <v/>
      </c>
      <c r="AJ449" s="42">
        <f>IF(AI449=1,IFERROR(VALUE(IFERROR(TRIM(INDEX($A449:$Z449,MATCH(Lists!$J$5,$A$1:$Z$1,0))&amp;""),"")),0),0)</f>
        <v/>
      </c>
      <c r="AK449" s="42">
        <f>IFERROR(TRIM(INDEX($A449:$Z449,MATCH(Lists!$J$8,$A$1:$Z$1,0))&amp;""),"")</f>
        <v/>
      </c>
      <c r="AL449" s="42">
        <f>IF(AI449=0,0,IF(AK449="",1,IF(IFERROR(INDEX(Lists!$B$2:$B$9,MATCH(AK449,Lists!$A$2:$A$9,0)),"N")="Y",1,0)))</f>
        <v/>
      </c>
      <c r="AM449" s="42">
        <f>AL449*AJ449</f>
        <v/>
      </c>
      <c r="AN449" s="42">
        <f>IF(AI449=0,0,IF(IFERROR(INDEX(Lists!$C$2:$C$9,MATCH(AK449,Lists!$A$2:$A$9,0)),"N")="Y",1,0))</f>
        <v/>
      </c>
      <c r="AO449" s="42">
        <f>AN449*AJ449</f>
        <v/>
      </c>
      <c r="AP449" s="42">
        <f>IFERROR(VALUE(IFERROR(TRIM(INDEX($A449:$Z449,MATCH(Lists!$J$9,$A$1:$Z$1,0))&amp;""),"")),0)</f>
        <v/>
      </c>
      <c r="AQ449" s="42">
        <f>IFERROR(VALUE(IFERROR(TRIM(INDEX($A449:$Z449,MATCH(Lists!$J$11,$A$1:$Z$1,0))&amp;""),"")),0)</f>
        <v/>
      </c>
      <c r="AR449" s="42">
        <f>IF(IFERROR(INDEX(Lists!$C$2:$C$9,MATCH(AK449,Lists!$A$2:$A$9,0)),"N")="Y",AP449-AQ449,0)</f>
        <v/>
      </c>
      <c r="AS449" s="42">
        <f>UPPER(IFERROR(TRIM(INDEX($A449:$Z449,MATCH(Lists!$J$10,$A$1:$Z$1,0))&amp;""),""))</f>
        <v/>
      </c>
      <c r="AT449" s="42">
        <f>IF(LEN(AS449)&gt;0,ROW(),"")</f>
        <v/>
      </c>
      <c r="AU449" s="42">
        <f>IFERROR(TRIM(INDEX($A449:$Z449,MATCH(Lists!$J$6,$A$1:$Z$1,0))&amp;""),"")</f>
        <v/>
      </c>
      <c r="AV449" s="42">
        <f>IFERROR(TRIM(INDEX($A449:$Z449,MATCH(Lists!$J$7,$A$1:$Z$1,0))&amp;""),"")</f>
        <v/>
      </c>
      <c r="AW449" s="42">
        <f>IF(AND(AL449=1,UPPER(TRIM(AC449))="Y"),1,0)</f>
        <v/>
      </c>
      <c r="AX449" s="42">
        <f>IF(AL449=1,AF449,"")</f>
        <v/>
      </c>
      <c r="AY449" s="42">
        <f>IF(AX449="","",SUMPRODUCT(($AX$2:$AX$501&lt;&gt;"")*($AX$2:$AX$501&lt;AX449))+SUMPRODUCT(($AX$2:AX449=AX449)*1))</f>
        <v/>
      </c>
    </row>
    <row r="450">
      <c r="AA450" s="41" t="n"/>
      <c r="AB450" s="21" t="n"/>
      <c r="AC450" s="21" t="n"/>
      <c r="AD450" s="21" t="n"/>
      <c r="AE450" s="41" t="n"/>
      <c r="AF450" s="42">
        <f>IFERROR(TRIM(INDEX($A450:$Z450,MATCH(Lists!$J$2,$A$1:$Z$1,0))&amp;""),"")</f>
        <v/>
      </c>
      <c r="AG450" s="42">
        <f>IFERROR(TRIM(INDEX($A450:$Z450,MATCH(Lists!$J$3,$A$1:$Z$1,0))&amp;""),"")</f>
        <v/>
      </c>
      <c r="AH450" s="42">
        <f>IFERROR(TRIM(INDEX($A450:$Z450,MATCH(Lists!$J$4,$A$1:$Z$1,0))&amp;""),"")</f>
        <v/>
      </c>
      <c r="AI450" s="42">
        <f>IF(AND(AF450&lt;&gt;"",UPPER(TRIM(AB450))&lt;&gt;"Y"),1,0)</f>
        <v/>
      </c>
      <c r="AJ450" s="42">
        <f>IF(AI450=1,IFERROR(VALUE(IFERROR(TRIM(INDEX($A450:$Z450,MATCH(Lists!$J$5,$A$1:$Z$1,0))&amp;""),"")),0),0)</f>
        <v/>
      </c>
      <c r="AK450" s="42">
        <f>IFERROR(TRIM(INDEX($A450:$Z450,MATCH(Lists!$J$8,$A$1:$Z$1,0))&amp;""),"")</f>
        <v/>
      </c>
      <c r="AL450" s="42">
        <f>IF(AI450=0,0,IF(AK450="",1,IF(IFERROR(INDEX(Lists!$B$2:$B$9,MATCH(AK450,Lists!$A$2:$A$9,0)),"N")="Y",1,0)))</f>
        <v/>
      </c>
      <c r="AM450" s="42">
        <f>AL450*AJ450</f>
        <v/>
      </c>
      <c r="AN450" s="42">
        <f>IF(AI450=0,0,IF(IFERROR(INDEX(Lists!$C$2:$C$9,MATCH(AK450,Lists!$A$2:$A$9,0)),"N")="Y",1,0))</f>
        <v/>
      </c>
      <c r="AO450" s="42">
        <f>AN450*AJ450</f>
        <v/>
      </c>
      <c r="AP450" s="42">
        <f>IFERROR(VALUE(IFERROR(TRIM(INDEX($A450:$Z450,MATCH(Lists!$J$9,$A$1:$Z$1,0))&amp;""),"")),0)</f>
        <v/>
      </c>
      <c r="AQ450" s="42">
        <f>IFERROR(VALUE(IFERROR(TRIM(INDEX($A450:$Z450,MATCH(Lists!$J$11,$A$1:$Z$1,0))&amp;""),"")),0)</f>
        <v/>
      </c>
      <c r="AR450" s="42">
        <f>IF(IFERROR(INDEX(Lists!$C$2:$C$9,MATCH(AK450,Lists!$A$2:$A$9,0)),"N")="Y",AP450-AQ450,0)</f>
        <v/>
      </c>
      <c r="AS450" s="42">
        <f>UPPER(IFERROR(TRIM(INDEX($A450:$Z450,MATCH(Lists!$J$10,$A$1:$Z$1,0))&amp;""),""))</f>
        <v/>
      </c>
      <c r="AT450" s="42">
        <f>IF(LEN(AS450)&gt;0,ROW(),"")</f>
        <v/>
      </c>
      <c r="AU450" s="42">
        <f>IFERROR(TRIM(INDEX($A450:$Z450,MATCH(Lists!$J$6,$A$1:$Z$1,0))&amp;""),"")</f>
        <v/>
      </c>
      <c r="AV450" s="42">
        <f>IFERROR(TRIM(INDEX($A450:$Z450,MATCH(Lists!$J$7,$A$1:$Z$1,0))&amp;""),"")</f>
        <v/>
      </c>
      <c r="AW450" s="42">
        <f>IF(AND(AL450=1,UPPER(TRIM(AC450))="Y"),1,0)</f>
        <v/>
      </c>
      <c r="AX450" s="42">
        <f>IF(AL450=1,AF450,"")</f>
        <v/>
      </c>
      <c r="AY450" s="42">
        <f>IF(AX450="","",SUMPRODUCT(($AX$2:$AX$501&lt;&gt;"")*($AX$2:$AX$501&lt;AX450))+SUMPRODUCT(($AX$2:AX450=AX450)*1))</f>
        <v/>
      </c>
    </row>
    <row r="451">
      <c r="AA451" s="41" t="n"/>
      <c r="AB451" s="21" t="n"/>
      <c r="AC451" s="21" t="n"/>
      <c r="AD451" s="21" t="n"/>
      <c r="AE451" s="41" t="n"/>
      <c r="AF451" s="42">
        <f>IFERROR(TRIM(INDEX($A451:$Z451,MATCH(Lists!$J$2,$A$1:$Z$1,0))&amp;""),"")</f>
        <v/>
      </c>
      <c r="AG451" s="42">
        <f>IFERROR(TRIM(INDEX($A451:$Z451,MATCH(Lists!$J$3,$A$1:$Z$1,0))&amp;""),"")</f>
        <v/>
      </c>
      <c r="AH451" s="42">
        <f>IFERROR(TRIM(INDEX($A451:$Z451,MATCH(Lists!$J$4,$A$1:$Z$1,0))&amp;""),"")</f>
        <v/>
      </c>
      <c r="AI451" s="42">
        <f>IF(AND(AF451&lt;&gt;"",UPPER(TRIM(AB451))&lt;&gt;"Y"),1,0)</f>
        <v/>
      </c>
      <c r="AJ451" s="42">
        <f>IF(AI451=1,IFERROR(VALUE(IFERROR(TRIM(INDEX($A451:$Z451,MATCH(Lists!$J$5,$A$1:$Z$1,0))&amp;""),"")),0),0)</f>
        <v/>
      </c>
      <c r="AK451" s="42">
        <f>IFERROR(TRIM(INDEX($A451:$Z451,MATCH(Lists!$J$8,$A$1:$Z$1,0))&amp;""),"")</f>
        <v/>
      </c>
      <c r="AL451" s="42">
        <f>IF(AI451=0,0,IF(AK451="",1,IF(IFERROR(INDEX(Lists!$B$2:$B$9,MATCH(AK451,Lists!$A$2:$A$9,0)),"N")="Y",1,0)))</f>
        <v/>
      </c>
      <c r="AM451" s="42">
        <f>AL451*AJ451</f>
        <v/>
      </c>
      <c r="AN451" s="42">
        <f>IF(AI451=0,0,IF(IFERROR(INDEX(Lists!$C$2:$C$9,MATCH(AK451,Lists!$A$2:$A$9,0)),"N")="Y",1,0))</f>
        <v/>
      </c>
      <c r="AO451" s="42">
        <f>AN451*AJ451</f>
        <v/>
      </c>
      <c r="AP451" s="42">
        <f>IFERROR(VALUE(IFERROR(TRIM(INDEX($A451:$Z451,MATCH(Lists!$J$9,$A$1:$Z$1,0))&amp;""),"")),0)</f>
        <v/>
      </c>
      <c r="AQ451" s="42">
        <f>IFERROR(VALUE(IFERROR(TRIM(INDEX($A451:$Z451,MATCH(Lists!$J$11,$A$1:$Z$1,0))&amp;""),"")),0)</f>
        <v/>
      </c>
      <c r="AR451" s="42">
        <f>IF(IFERROR(INDEX(Lists!$C$2:$C$9,MATCH(AK451,Lists!$A$2:$A$9,0)),"N")="Y",AP451-AQ451,0)</f>
        <v/>
      </c>
      <c r="AS451" s="42">
        <f>UPPER(IFERROR(TRIM(INDEX($A451:$Z451,MATCH(Lists!$J$10,$A$1:$Z$1,0))&amp;""),""))</f>
        <v/>
      </c>
      <c r="AT451" s="42">
        <f>IF(LEN(AS451)&gt;0,ROW(),"")</f>
        <v/>
      </c>
      <c r="AU451" s="42">
        <f>IFERROR(TRIM(INDEX($A451:$Z451,MATCH(Lists!$J$6,$A$1:$Z$1,0))&amp;""),"")</f>
        <v/>
      </c>
      <c r="AV451" s="42">
        <f>IFERROR(TRIM(INDEX($A451:$Z451,MATCH(Lists!$J$7,$A$1:$Z$1,0))&amp;""),"")</f>
        <v/>
      </c>
      <c r="AW451" s="42">
        <f>IF(AND(AL451=1,UPPER(TRIM(AC451))="Y"),1,0)</f>
        <v/>
      </c>
      <c r="AX451" s="42">
        <f>IF(AL451=1,AF451,"")</f>
        <v/>
      </c>
      <c r="AY451" s="42">
        <f>IF(AX451="","",SUMPRODUCT(($AX$2:$AX$501&lt;&gt;"")*($AX$2:$AX$501&lt;AX451))+SUMPRODUCT(($AX$2:AX451=AX451)*1))</f>
        <v/>
      </c>
    </row>
    <row r="452">
      <c r="AA452" s="41" t="n"/>
      <c r="AB452" s="21" t="n"/>
      <c r="AC452" s="21" t="n"/>
      <c r="AD452" s="21" t="n"/>
      <c r="AE452" s="41" t="n"/>
      <c r="AF452" s="42">
        <f>IFERROR(TRIM(INDEX($A452:$Z452,MATCH(Lists!$J$2,$A$1:$Z$1,0))&amp;""),"")</f>
        <v/>
      </c>
      <c r="AG452" s="42">
        <f>IFERROR(TRIM(INDEX($A452:$Z452,MATCH(Lists!$J$3,$A$1:$Z$1,0))&amp;""),"")</f>
        <v/>
      </c>
      <c r="AH452" s="42">
        <f>IFERROR(TRIM(INDEX($A452:$Z452,MATCH(Lists!$J$4,$A$1:$Z$1,0))&amp;""),"")</f>
        <v/>
      </c>
      <c r="AI452" s="42">
        <f>IF(AND(AF452&lt;&gt;"",UPPER(TRIM(AB452))&lt;&gt;"Y"),1,0)</f>
        <v/>
      </c>
      <c r="AJ452" s="42">
        <f>IF(AI452=1,IFERROR(VALUE(IFERROR(TRIM(INDEX($A452:$Z452,MATCH(Lists!$J$5,$A$1:$Z$1,0))&amp;""),"")),0),0)</f>
        <v/>
      </c>
      <c r="AK452" s="42">
        <f>IFERROR(TRIM(INDEX($A452:$Z452,MATCH(Lists!$J$8,$A$1:$Z$1,0))&amp;""),"")</f>
        <v/>
      </c>
      <c r="AL452" s="42">
        <f>IF(AI452=0,0,IF(AK452="",1,IF(IFERROR(INDEX(Lists!$B$2:$B$9,MATCH(AK452,Lists!$A$2:$A$9,0)),"N")="Y",1,0)))</f>
        <v/>
      </c>
      <c r="AM452" s="42">
        <f>AL452*AJ452</f>
        <v/>
      </c>
      <c r="AN452" s="42">
        <f>IF(AI452=0,0,IF(IFERROR(INDEX(Lists!$C$2:$C$9,MATCH(AK452,Lists!$A$2:$A$9,0)),"N")="Y",1,0))</f>
        <v/>
      </c>
      <c r="AO452" s="42">
        <f>AN452*AJ452</f>
        <v/>
      </c>
      <c r="AP452" s="42">
        <f>IFERROR(VALUE(IFERROR(TRIM(INDEX($A452:$Z452,MATCH(Lists!$J$9,$A$1:$Z$1,0))&amp;""),"")),0)</f>
        <v/>
      </c>
      <c r="AQ452" s="42">
        <f>IFERROR(VALUE(IFERROR(TRIM(INDEX($A452:$Z452,MATCH(Lists!$J$11,$A$1:$Z$1,0))&amp;""),"")),0)</f>
        <v/>
      </c>
      <c r="AR452" s="42">
        <f>IF(IFERROR(INDEX(Lists!$C$2:$C$9,MATCH(AK452,Lists!$A$2:$A$9,0)),"N")="Y",AP452-AQ452,0)</f>
        <v/>
      </c>
      <c r="AS452" s="42">
        <f>UPPER(IFERROR(TRIM(INDEX($A452:$Z452,MATCH(Lists!$J$10,$A$1:$Z$1,0))&amp;""),""))</f>
        <v/>
      </c>
      <c r="AT452" s="42">
        <f>IF(LEN(AS452)&gt;0,ROW(),"")</f>
        <v/>
      </c>
      <c r="AU452" s="42">
        <f>IFERROR(TRIM(INDEX($A452:$Z452,MATCH(Lists!$J$6,$A$1:$Z$1,0))&amp;""),"")</f>
        <v/>
      </c>
      <c r="AV452" s="42">
        <f>IFERROR(TRIM(INDEX($A452:$Z452,MATCH(Lists!$J$7,$A$1:$Z$1,0))&amp;""),"")</f>
        <v/>
      </c>
      <c r="AW452" s="42">
        <f>IF(AND(AL452=1,UPPER(TRIM(AC452))="Y"),1,0)</f>
        <v/>
      </c>
      <c r="AX452" s="42">
        <f>IF(AL452=1,AF452,"")</f>
        <v/>
      </c>
      <c r="AY452" s="42">
        <f>IF(AX452="","",SUMPRODUCT(($AX$2:$AX$501&lt;&gt;"")*($AX$2:$AX$501&lt;AX452))+SUMPRODUCT(($AX$2:AX452=AX452)*1))</f>
        <v/>
      </c>
    </row>
    <row r="453">
      <c r="AA453" s="41" t="n"/>
      <c r="AB453" s="21" t="n"/>
      <c r="AC453" s="21" t="n"/>
      <c r="AD453" s="21" t="n"/>
      <c r="AE453" s="41" t="n"/>
      <c r="AF453" s="42">
        <f>IFERROR(TRIM(INDEX($A453:$Z453,MATCH(Lists!$J$2,$A$1:$Z$1,0))&amp;""),"")</f>
        <v/>
      </c>
      <c r="AG453" s="42">
        <f>IFERROR(TRIM(INDEX($A453:$Z453,MATCH(Lists!$J$3,$A$1:$Z$1,0))&amp;""),"")</f>
        <v/>
      </c>
      <c r="AH453" s="42">
        <f>IFERROR(TRIM(INDEX($A453:$Z453,MATCH(Lists!$J$4,$A$1:$Z$1,0))&amp;""),"")</f>
        <v/>
      </c>
      <c r="AI453" s="42">
        <f>IF(AND(AF453&lt;&gt;"",UPPER(TRIM(AB453))&lt;&gt;"Y"),1,0)</f>
        <v/>
      </c>
      <c r="AJ453" s="42">
        <f>IF(AI453=1,IFERROR(VALUE(IFERROR(TRIM(INDEX($A453:$Z453,MATCH(Lists!$J$5,$A$1:$Z$1,0))&amp;""),"")),0),0)</f>
        <v/>
      </c>
      <c r="AK453" s="42">
        <f>IFERROR(TRIM(INDEX($A453:$Z453,MATCH(Lists!$J$8,$A$1:$Z$1,0))&amp;""),"")</f>
        <v/>
      </c>
      <c r="AL453" s="42">
        <f>IF(AI453=0,0,IF(AK453="",1,IF(IFERROR(INDEX(Lists!$B$2:$B$9,MATCH(AK453,Lists!$A$2:$A$9,0)),"N")="Y",1,0)))</f>
        <v/>
      </c>
      <c r="AM453" s="42">
        <f>AL453*AJ453</f>
        <v/>
      </c>
      <c r="AN453" s="42">
        <f>IF(AI453=0,0,IF(IFERROR(INDEX(Lists!$C$2:$C$9,MATCH(AK453,Lists!$A$2:$A$9,0)),"N")="Y",1,0))</f>
        <v/>
      </c>
      <c r="AO453" s="42">
        <f>AN453*AJ453</f>
        <v/>
      </c>
      <c r="AP453" s="42">
        <f>IFERROR(VALUE(IFERROR(TRIM(INDEX($A453:$Z453,MATCH(Lists!$J$9,$A$1:$Z$1,0))&amp;""),"")),0)</f>
        <v/>
      </c>
      <c r="AQ453" s="42">
        <f>IFERROR(VALUE(IFERROR(TRIM(INDEX($A453:$Z453,MATCH(Lists!$J$11,$A$1:$Z$1,0))&amp;""),"")),0)</f>
        <v/>
      </c>
      <c r="AR453" s="42">
        <f>IF(IFERROR(INDEX(Lists!$C$2:$C$9,MATCH(AK453,Lists!$A$2:$A$9,0)),"N")="Y",AP453-AQ453,0)</f>
        <v/>
      </c>
      <c r="AS453" s="42">
        <f>UPPER(IFERROR(TRIM(INDEX($A453:$Z453,MATCH(Lists!$J$10,$A$1:$Z$1,0))&amp;""),""))</f>
        <v/>
      </c>
      <c r="AT453" s="42">
        <f>IF(LEN(AS453)&gt;0,ROW(),"")</f>
        <v/>
      </c>
      <c r="AU453" s="42">
        <f>IFERROR(TRIM(INDEX($A453:$Z453,MATCH(Lists!$J$6,$A$1:$Z$1,0))&amp;""),"")</f>
        <v/>
      </c>
      <c r="AV453" s="42">
        <f>IFERROR(TRIM(INDEX($A453:$Z453,MATCH(Lists!$J$7,$A$1:$Z$1,0))&amp;""),"")</f>
        <v/>
      </c>
      <c r="AW453" s="42">
        <f>IF(AND(AL453=1,UPPER(TRIM(AC453))="Y"),1,0)</f>
        <v/>
      </c>
      <c r="AX453" s="42">
        <f>IF(AL453=1,AF453,"")</f>
        <v/>
      </c>
      <c r="AY453" s="42">
        <f>IF(AX453="","",SUMPRODUCT(($AX$2:$AX$501&lt;&gt;"")*($AX$2:$AX$501&lt;AX453))+SUMPRODUCT(($AX$2:AX453=AX453)*1))</f>
        <v/>
      </c>
    </row>
    <row r="454">
      <c r="AA454" s="41" t="n"/>
      <c r="AB454" s="21" t="n"/>
      <c r="AC454" s="21" t="n"/>
      <c r="AD454" s="21" t="n"/>
      <c r="AE454" s="41" t="n"/>
      <c r="AF454" s="42">
        <f>IFERROR(TRIM(INDEX($A454:$Z454,MATCH(Lists!$J$2,$A$1:$Z$1,0))&amp;""),"")</f>
        <v/>
      </c>
      <c r="AG454" s="42">
        <f>IFERROR(TRIM(INDEX($A454:$Z454,MATCH(Lists!$J$3,$A$1:$Z$1,0))&amp;""),"")</f>
        <v/>
      </c>
      <c r="AH454" s="42">
        <f>IFERROR(TRIM(INDEX($A454:$Z454,MATCH(Lists!$J$4,$A$1:$Z$1,0))&amp;""),"")</f>
        <v/>
      </c>
      <c r="AI454" s="42">
        <f>IF(AND(AF454&lt;&gt;"",UPPER(TRIM(AB454))&lt;&gt;"Y"),1,0)</f>
        <v/>
      </c>
      <c r="AJ454" s="42">
        <f>IF(AI454=1,IFERROR(VALUE(IFERROR(TRIM(INDEX($A454:$Z454,MATCH(Lists!$J$5,$A$1:$Z$1,0))&amp;""),"")),0),0)</f>
        <v/>
      </c>
      <c r="AK454" s="42">
        <f>IFERROR(TRIM(INDEX($A454:$Z454,MATCH(Lists!$J$8,$A$1:$Z$1,0))&amp;""),"")</f>
        <v/>
      </c>
      <c r="AL454" s="42">
        <f>IF(AI454=0,0,IF(AK454="",1,IF(IFERROR(INDEX(Lists!$B$2:$B$9,MATCH(AK454,Lists!$A$2:$A$9,0)),"N")="Y",1,0)))</f>
        <v/>
      </c>
      <c r="AM454" s="42">
        <f>AL454*AJ454</f>
        <v/>
      </c>
      <c r="AN454" s="42">
        <f>IF(AI454=0,0,IF(IFERROR(INDEX(Lists!$C$2:$C$9,MATCH(AK454,Lists!$A$2:$A$9,0)),"N")="Y",1,0))</f>
        <v/>
      </c>
      <c r="AO454" s="42">
        <f>AN454*AJ454</f>
        <v/>
      </c>
      <c r="AP454" s="42">
        <f>IFERROR(VALUE(IFERROR(TRIM(INDEX($A454:$Z454,MATCH(Lists!$J$9,$A$1:$Z$1,0))&amp;""),"")),0)</f>
        <v/>
      </c>
      <c r="AQ454" s="42">
        <f>IFERROR(VALUE(IFERROR(TRIM(INDEX($A454:$Z454,MATCH(Lists!$J$11,$A$1:$Z$1,0))&amp;""),"")),0)</f>
        <v/>
      </c>
      <c r="AR454" s="42">
        <f>IF(IFERROR(INDEX(Lists!$C$2:$C$9,MATCH(AK454,Lists!$A$2:$A$9,0)),"N")="Y",AP454-AQ454,0)</f>
        <v/>
      </c>
      <c r="AS454" s="42">
        <f>UPPER(IFERROR(TRIM(INDEX($A454:$Z454,MATCH(Lists!$J$10,$A$1:$Z$1,0))&amp;""),""))</f>
        <v/>
      </c>
      <c r="AT454" s="42">
        <f>IF(LEN(AS454)&gt;0,ROW(),"")</f>
        <v/>
      </c>
      <c r="AU454" s="42">
        <f>IFERROR(TRIM(INDEX($A454:$Z454,MATCH(Lists!$J$6,$A$1:$Z$1,0))&amp;""),"")</f>
        <v/>
      </c>
      <c r="AV454" s="42">
        <f>IFERROR(TRIM(INDEX($A454:$Z454,MATCH(Lists!$J$7,$A$1:$Z$1,0))&amp;""),"")</f>
        <v/>
      </c>
      <c r="AW454" s="42">
        <f>IF(AND(AL454=1,UPPER(TRIM(AC454))="Y"),1,0)</f>
        <v/>
      </c>
      <c r="AX454" s="42">
        <f>IF(AL454=1,AF454,"")</f>
        <v/>
      </c>
      <c r="AY454" s="42">
        <f>IF(AX454="","",SUMPRODUCT(($AX$2:$AX$501&lt;&gt;"")*($AX$2:$AX$501&lt;AX454))+SUMPRODUCT(($AX$2:AX454=AX454)*1))</f>
        <v/>
      </c>
    </row>
    <row r="455">
      <c r="AA455" s="41" t="n"/>
      <c r="AB455" s="21" t="n"/>
      <c r="AC455" s="21" t="n"/>
      <c r="AD455" s="21" t="n"/>
      <c r="AE455" s="41" t="n"/>
      <c r="AF455" s="42">
        <f>IFERROR(TRIM(INDEX($A455:$Z455,MATCH(Lists!$J$2,$A$1:$Z$1,0))&amp;""),"")</f>
        <v/>
      </c>
      <c r="AG455" s="42">
        <f>IFERROR(TRIM(INDEX($A455:$Z455,MATCH(Lists!$J$3,$A$1:$Z$1,0))&amp;""),"")</f>
        <v/>
      </c>
      <c r="AH455" s="42">
        <f>IFERROR(TRIM(INDEX($A455:$Z455,MATCH(Lists!$J$4,$A$1:$Z$1,0))&amp;""),"")</f>
        <v/>
      </c>
      <c r="AI455" s="42">
        <f>IF(AND(AF455&lt;&gt;"",UPPER(TRIM(AB455))&lt;&gt;"Y"),1,0)</f>
        <v/>
      </c>
      <c r="AJ455" s="42">
        <f>IF(AI455=1,IFERROR(VALUE(IFERROR(TRIM(INDEX($A455:$Z455,MATCH(Lists!$J$5,$A$1:$Z$1,0))&amp;""),"")),0),0)</f>
        <v/>
      </c>
      <c r="AK455" s="42">
        <f>IFERROR(TRIM(INDEX($A455:$Z455,MATCH(Lists!$J$8,$A$1:$Z$1,0))&amp;""),"")</f>
        <v/>
      </c>
      <c r="AL455" s="42">
        <f>IF(AI455=0,0,IF(AK455="",1,IF(IFERROR(INDEX(Lists!$B$2:$B$9,MATCH(AK455,Lists!$A$2:$A$9,0)),"N")="Y",1,0)))</f>
        <v/>
      </c>
      <c r="AM455" s="42">
        <f>AL455*AJ455</f>
        <v/>
      </c>
      <c r="AN455" s="42">
        <f>IF(AI455=0,0,IF(IFERROR(INDEX(Lists!$C$2:$C$9,MATCH(AK455,Lists!$A$2:$A$9,0)),"N")="Y",1,0))</f>
        <v/>
      </c>
      <c r="AO455" s="42">
        <f>AN455*AJ455</f>
        <v/>
      </c>
      <c r="AP455" s="42">
        <f>IFERROR(VALUE(IFERROR(TRIM(INDEX($A455:$Z455,MATCH(Lists!$J$9,$A$1:$Z$1,0))&amp;""),"")),0)</f>
        <v/>
      </c>
      <c r="AQ455" s="42">
        <f>IFERROR(VALUE(IFERROR(TRIM(INDEX($A455:$Z455,MATCH(Lists!$J$11,$A$1:$Z$1,0))&amp;""),"")),0)</f>
        <v/>
      </c>
      <c r="AR455" s="42">
        <f>IF(IFERROR(INDEX(Lists!$C$2:$C$9,MATCH(AK455,Lists!$A$2:$A$9,0)),"N")="Y",AP455-AQ455,0)</f>
        <v/>
      </c>
      <c r="AS455" s="42">
        <f>UPPER(IFERROR(TRIM(INDEX($A455:$Z455,MATCH(Lists!$J$10,$A$1:$Z$1,0))&amp;""),""))</f>
        <v/>
      </c>
      <c r="AT455" s="42">
        <f>IF(LEN(AS455)&gt;0,ROW(),"")</f>
        <v/>
      </c>
      <c r="AU455" s="42">
        <f>IFERROR(TRIM(INDEX($A455:$Z455,MATCH(Lists!$J$6,$A$1:$Z$1,0))&amp;""),"")</f>
        <v/>
      </c>
      <c r="AV455" s="42">
        <f>IFERROR(TRIM(INDEX($A455:$Z455,MATCH(Lists!$J$7,$A$1:$Z$1,0))&amp;""),"")</f>
        <v/>
      </c>
      <c r="AW455" s="42">
        <f>IF(AND(AL455=1,UPPER(TRIM(AC455))="Y"),1,0)</f>
        <v/>
      </c>
      <c r="AX455" s="42">
        <f>IF(AL455=1,AF455,"")</f>
        <v/>
      </c>
      <c r="AY455" s="42">
        <f>IF(AX455="","",SUMPRODUCT(($AX$2:$AX$501&lt;&gt;"")*($AX$2:$AX$501&lt;AX455))+SUMPRODUCT(($AX$2:AX455=AX455)*1))</f>
        <v/>
      </c>
    </row>
    <row r="456">
      <c r="AA456" s="41" t="n"/>
      <c r="AB456" s="21" t="n"/>
      <c r="AC456" s="21" t="n"/>
      <c r="AD456" s="21" t="n"/>
      <c r="AE456" s="41" t="n"/>
      <c r="AF456" s="42">
        <f>IFERROR(TRIM(INDEX($A456:$Z456,MATCH(Lists!$J$2,$A$1:$Z$1,0))&amp;""),"")</f>
        <v/>
      </c>
      <c r="AG456" s="42">
        <f>IFERROR(TRIM(INDEX($A456:$Z456,MATCH(Lists!$J$3,$A$1:$Z$1,0))&amp;""),"")</f>
        <v/>
      </c>
      <c r="AH456" s="42">
        <f>IFERROR(TRIM(INDEX($A456:$Z456,MATCH(Lists!$J$4,$A$1:$Z$1,0))&amp;""),"")</f>
        <v/>
      </c>
      <c r="AI456" s="42">
        <f>IF(AND(AF456&lt;&gt;"",UPPER(TRIM(AB456))&lt;&gt;"Y"),1,0)</f>
        <v/>
      </c>
      <c r="AJ456" s="42">
        <f>IF(AI456=1,IFERROR(VALUE(IFERROR(TRIM(INDEX($A456:$Z456,MATCH(Lists!$J$5,$A$1:$Z$1,0))&amp;""),"")),0),0)</f>
        <v/>
      </c>
      <c r="AK456" s="42">
        <f>IFERROR(TRIM(INDEX($A456:$Z456,MATCH(Lists!$J$8,$A$1:$Z$1,0))&amp;""),"")</f>
        <v/>
      </c>
      <c r="AL456" s="42">
        <f>IF(AI456=0,0,IF(AK456="",1,IF(IFERROR(INDEX(Lists!$B$2:$B$9,MATCH(AK456,Lists!$A$2:$A$9,0)),"N")="Y",1,0)))</f>
        <v/>
      </c>
      <c r="AM456" s="42">
        <f>AL456*AJ456</f>
        <v/>
      </c>
      <c r="AN456" s="42">
        <f>IF(AI456=0,0,IF(IFERROR(INDEX(Lists!$C$2:$C$9,MATCH(AK456,Lists!$A$2:$A$9,0)),"N")="Y",1,0))</f>
        <v/>
      </c>
      <c r="AO456" s="42">
        <f>AN456*AJ456</f>
        <v/>
      </c>
      <c r="AP456" s="42">
        <f>IFERROR(VALUE(IFERROR(TRIM(INDEX($A456:$Z456,MATCH(Lists!$J$9,$A$1:$Z$1,0))&amp;""),"")),0)</f>
        <v/>
      </c>
      <c r="AQ456" s="42">
        <f>IFERROR(VALUE(IFERROR(TRIM(INDEX($A456:$Z456,MATCH(Lists!$J$11,$A$1:$Z$1,0))&amp;""),"")),0)</f>
        <v/>
      </c>
      <c r="AR456" s="42">
        <f>IF(IFERROR(INDEX(Lists!$C$2:$C$9,MATCH(AK456,Lists!$A$2:$A$9,0)),"N")="Y",AP456-AQ456,0)</f>
        <v/>
      </c>
      <c r="AS456" s="42">
        <f>UPPER(IFERROR(TRIM(INDEX($A456:$Z456,MATCH(Lists!$J$10,$A$1:$Z$1,0))&amp;""),""))</f>
        <v/>
      </c>
      <c r="AT456" s="42">
        <f>IF(LEN(AS456)&gt;0,ROW(),"")</f>
        <v/>
      </c>
      <c r="AU456" s="42">
        <f>IFERROR(TRIM(INDEX($A456:$Z456,MATCH(Lists!$J$6,$A$1:$Z$1,0))&amp;""),"")</f>
        <v/>
      </c>
      <c r="AV456" s="42">
        <f>IFERROR(TRIM(INDEX($A456:$Z456,MATCH(Lists!$J$7,$A$1:$Z$1,0))&amp;""),"")</f>
        <v/>
      </c>
      <c r="AW456" s="42">
        <f>IF(AND(AL456=1,UPPER(TRIM(AC456))="Y"),1,0)</f>
        <v/>
      </c>
      <c r="AX456" s="42">
        <f>IF(AL456=1,AF456,"")</f>
        <v/>
      </c>
      <c r="AY456" s="42">
        <f>IF(AX456="","",SUMPRODUCT(($AX$2:$AX$501&lt;&gt;"")*($AX$2:$AX$501&lt;AX456))+SUMPRODUCT(($AX$2:AX456=AX456)*1))</f>
        <v/>
      </c>
    </row>
    <row r="457">
      <c r="AA457" s="41" t="n"/>
      <c r="AB457" s="21" t="n"/>
      <c r="AC457" s="21" t="n"/>
      <c r="AD457" s="21" t="n"/>
      <c r="AE457" s="41" t="n"/>
      <c r="AF457" s="42">
        <f>IFERROR(TRIM(INDEX($A457:$Z457,MATCH(Lists!$J$2,$A$1:$Z$1,0))&amp;""),"")</f>
        <v/>
      </c>
      <c r="AG457" s="42">
        <f>IFERROR(TRIM(INDEX($A457:$Z457,MATCH(Lists!$J$3,$A$1:$Z$1,0))&amp;""),"")</f>
        <v/>
      </c>
      <c r="AH457" s="42">
        <f>IFERROR(TRIM(INDEX($A457:$Z457,MATCH(Lists!$J$4,$A$1:$Z$1,0))&amp;""),"")</f>
        <v/>
      </c>
      <c r="AI457" s="42">
        <f>IF(AND(AF457&lt;&gt;"",UPPER(TRIM(AB457))&lt;&gt;"Y"),1,0)</f>
        <v/>
      </c>
      <c r="AJ457" s="42">
        <f>IF(AI457=1,IFERROR(VALUE(IFERROR(TRIM(INDEX($A457:$Z457,MATCH(Lists!$J$5,$A$1:$Z$1,0))&amp;""),"")),0),0)</f>
        <v/>
      </c>
      <c r="AK457" s="42">
        <f>IFERROR(TRIM(INDEX($A457:$Z457,MATCH(Lists!$J$8,$A$1:$Z$1,0))&amp;""),"")</f>
        <v/>
      </c>
      <c r="AL457" s="42">
        <f>IF(AI457=0,0,IF(AK457="",1,IF(IFERROR(INDEX(Lists!$B$2:$B$9,MATCH(AK457,Lists!$A$2:$A$9,0)),"N")="Y",1,0)))</f>
        <v/>
      </c>
      <c r="AM457" s="42">
        <f>AL457*AJ457</f>
        <v/>
      </c>
      <c r="AN457" s="42">
        <f>IF(AI457=0,0,IF(IFERROR(INDEX(Lists!$C$2:$C$9,MATCH(AK457,Lists!$A$2:$A$9,0)),"N")="Y",1,0))</f>
        <v/>
      </c>
      <c r="AO457" s="42">
        <f>AN457*AJ457</f>
        <v/>
      </c>
      <c r="AP457" s="42">
        <f>IFERROR(VALUE(IFERROR(TRIM(INDEX($A457:$Z457,MATCH(Lists!$J$9,$A$1:$Z$1,0))&amp;""),"")),0)</f>
        <v/>
      </c>
      <c r="AQ457" s="42">
        <f>IFERROR(VALUE(IFERROR(TRIM(INDEX($A457:$Z457,MATCH(Lists!$J$11,$A$1:$Z$1,0))&amp;""),"")),0)</f>
        <v/>
      </c>
      <c r="AR457" s="42">
        <f>IF(IFERROR(INDEX(Lists!$C$2:$C$9,MATCH(AK457,Lists!$A$2:$A$9,0)),"N")="Y",AP457-AQ457,0)</f>
        <v/>
      </c>
      <c r="AS457" s="42">
        <f>UPPER(IFERROR(TRIM(INDEX($A457:$Z457,MATCH(Lists!$J$10,$A$1:$Z$1,0))&amp;""),""))</f>
        <v/>
      </c>
      <c r="AT457" s="42">
        <f>IF(LEN(AS457)&gt;0,ROW(),"")</f>
        <v/>
      </c>
      <c r="AU457" s="42">
        <f>IFERROR(TRIM(INDEX($A457:$Z457,MATCH(Lists!$J$6,$A$1:$Z$1,0))&amp;""),"")</f>
        <v/>
      </c>
      <c r="AV457" s="42">
        <f>IFERROR(TRIM(INDEX($A457:$Z457,MATCH(Lists!$J$7,$A$1:$Z$1,0))&amp;""),"")</f>
        <v/>
      </c>
      <c r="AW457" s="42">
        <f>IF(AND(AL457=1,UPPER(TRIM(AC457))="Y"),1,0)</f>
        <v/>
      </c>
      <c r="AX457" s="42">
        <f>IF(AL457=1,AF457,"")</f>
        <v/>
      </c>
      <c r="AY457" s="42">
        <f>IF(AX457="","",SUMPRODUCT(($AX$2:$AX$501&lt;&gt;"")*($AX$2:$AX$501&lt;AX457))+SUMPRODUCT(($AX$2:AX457=AX457)*1))</f>
        <v/>
      </c>
    </row>
    <row r="458">
      <c r="AA458" s="41" t="n"/>
      <c r="AB458" s="21" t="n"/>
      <c r="AC458" s="21" t="n"/>
      <c r="AD458" s="21" t="n"/>
      <c r="AE458" s="41" t="n"/>
      <c r="AF458" s="42">
        <f>IFERROR(TRIM(INDEX($A458:$Z458,MATCH(Lists!$J$2,$A$1:$Z$1,0))&amp;""),"")</f>
        <v/>
      </c>
      <c r="AG458" s="42">
        <f>IFERROR(TRIM(INDEX($A458:$Z458,MATCH(Lists!$J$3,$A$1:$Z$1,0))&amp;""),"")</f>
        <v/>
      </c>
      <c r="AH458" s="42">
        <f>IFERROR(TRIM(INDEX($A458:$Z458,MATCH(Lists!$J$4,$A$1:$Z$1,0))&amp;""),"")</f>
        <v/>
      </c>
      <c r="AI458" s="42">
        <f>IF(AND(AF458&lt;&gt;"",UPPER(TRIM(AB458))&lt;&gt;"Y"),1,0)</f>
        <v/>
      </c>
      <c r="AJ458" s="42">
        <f>IF(AI458=1,IFERROR(VALUE(IFERROR(TRIM(INDEX($A458:$Z458,MATCH(Lists!$J$5,$A$1:$Z$1,0))&amp;""),"")),0),0)</f>
        <v/>
      </c>
      <c r="AK458" s="42">
        <f>IFERROR(TRIM(INDEX($A458:$Z458,MATCH(Lists!$J$8,$A$1:$Z$1,0))&amp;""),"")</f>
        <v/>
      </c>
      <c r="AL458" s="42">
        <f>IF(AI458=0,0,IF(AK458="",1,IF(IFERROR(INDEX(Lists!$B$2:$B$9,MATCH(AK458,Lists!$A$2:$A$9,0)),"N")="Y",1,0)))</f>
        <v/>
      </c>
      <c r="AM458" s="42">
        <f>AL458*AJ458</f>
        <v/>
      </c>
      <c r="AN458" s="42">
        <f>IF(AI458=0,0,IF(IFERROR(INDEX(Lists!$C$2:$C$9,MATCH(AK458,Lists!$A$2:$A$9,0)),"N")="Y",1,0))</f>
        <v/>
      </c>
      <c r="AO458" s="42">
        <f>AN458*AJ458</f>
        <v/>
      </c>
      <c r="AP458" s="42">
        <f>IFERROR(VALUE(IFERROR(TRIM(INDEX($A458:$Z458,MATCH(Lists!$J$9,$A$1:$Z$1,0))&amp;""),"")),0)</f>
        <v/>
      </c>
      <c r="AQ458" s="42">
        <f>IFERROR(VALUE(IFERROR(TRIM(INDEX($A458:$Z458,MATCH(Lists!$J$11,$A$1:$Z$1,0))&amp;""),"")),0)</f>
        <v/>
      </c>
      <c r="AR458" s="42">
        <f>IF(IFERROR(INDEX(Lists!$C$2:$C$9,MATCH(AK458,Lists!$A$2:$A$9,0)),"N")="Y",AP458-AQ458,0)</f>
        <v/>
      </c>
      <c r="AS458" s="42">
        <f>UPPER(IFERROR(TRIM(INDEX($A458:$Z458,MATCH(Lists!$J$10,$A$1:$Z$1,0))&amp;""),""))</f>
        <v/>
      </c>
      <c r="AT458" s="42">
        <f>IF(LEN(AS458)&gt;0,ROW(),"")</f>
        <v/>
      </c>
      <c r="AU458" s="42">
        <f>IFERROR(TRIM(INDEX($A458:$Z458,MATCH(Lists!$J$6,$A$1:$Z$1,0))&amp;""),"")</f>
        <v/>
      </c>
      <c r="AV458" s="42">
        <f>IFERROR(TRIM(INDEX($A458:$Z458,MATCH(Lists!$J$7,$A$1:$Z$1,0))&amp;""),"")</f>
        <v/>
      </c>
      <c r="AW458" s="42">
        <f>IF(AND(AL458=1,UPPER(TRIM(AC458))="Y"),1,0)</f>
        <v/>
      </c>
      <c r="AX458" s="42">
        <f>IF(AL458=1,AF458,"")</f>
        <v/>
      </c>
      <c r="AY458" s="42">
        <f>IF(AX458="","",SUMPRODUCT(($AX$2:$AX$501&lt;&gt;"")*($AX$2:$AX$501&lt;AX458))+SUMPRODUCT(($AX$2:AX458=AX458)*1))</f>
        <v/>
      </c>
    </row>
    <row r="459">
      <c r="AA459" s="41" t="n"/>
      <c r="AB459" s="21" t="n"/>
      <c r="AC459" s="21" t="n"/>
      <c r="AD459" s="21" t="n"/>
      <c r="AE459" s="41" t="n"/>
      <c r="AF459" s="42">
        <f>IFERROR(TRIM(INDEX($A459:$Z459,MATCH(Lists!$J$2,$A$1:$Z$1,0))&amp;""),"")</f>
        <v/>
      </c>
      <c r="AG459" s="42">
        <f>IFERROR(TRIM(INDEX($A459:$Z459,MATCH(Lists!$J$3,$A$1:$Z$1,0))&amp;""),"")</f>
        <v/>
      </c>
      <c r="AH459" s="42">
        <f>IFERROR(TRIM(INDEX($A459:$Z459,MATCH(Lists!$J$4,$A$1:$Z$1,0))&amp;""),"")</f>
        <v/>
      </c>
      <c r="AI459" s="42">
        <f>IF(AND(AF459&lt;&gt;"",UPPER(TRIM(AB459))&lt;&gt;"Y"),1,0)</f>
        <v/>
      </c>
      <c r="AJ459" s="42">
        <f>IF(AI459=1,IFERROR(VALUE(IFERROR(TRIM(INDEX($A459:$Z459,MATCH(Lists!$J$5,$A$1:$Z$1,0))&amp;""),"")),0),0)</f>
        <v/>
      </c>
      <c r="AK459" s="42">
        <f>IFERROR(TRIM(INDEX($A459:$Z459,MATCH(Lists!$J$8,$A$1:$Z$1,0))&amp;""),"")</f>
        <v/>
      </c>
      <c r="AL459" s="42">
        <f>IF(AI459=0,0,IF(AK459="",1,IF(IFERROR(INDEX(Lists!$B$2:$B$9,MATCH(AK459,Lists!$A$2:$A$9,0)),"N")="Y",1,0)))</f>
        <v/>
      </c>
      <c r="AM459" s="42">
        <f>AL459*AJ459</f>
        <v/>
      </c>
      <c r="AN459" s="42">
        <f>IF(AI459=0,0,IF(IFERROR(INDEX(Lists!$C$2:$C$9,MATCH(AK459,Lists!$A$2:$A$9,0)),"N")="Y",1,0))</f>
        <v/>
      </c>
      <c r="AO459" s="42">
        <f>AN459*AJ459</f>
        <v/>
      </c>
      <c r="AP459" s="42">
        <f>IFERROR(VALUE(IFERROR(TRIM(INDEX($A459:$Z459,MATCH(Lists!$J$9,$A$1:$Z$1,0))&amp;""),"")),0)</f>
        <v/>
      </c>
      <c r="AQ459" s="42">
        <f>IFERROR(VALUE(IFERROR(TRIM(INDEX($A459:$Z459,MATCH(Lists!$J$11,$A$1:$Z$1,0))&amp;""),"")),0)</f>
        <v/>
      </c>
      <c r="AR459" s="42">
        <f>IF(IFERROR(INDEX(Lists!$C$2:$C$9,MATCH(AK459,Lists!$A$2:$A$9,0)),"N")="Y",AP459-AQ459,0)</f>
        <v/>
      </c>
      <c r="AS459" s="42">
        <f>UPPER(IFERROR(TRIM(INDEX($A459:$Z459,MATCH(Lists!$J$10,$A$1:$Z$1,0))&amp;""),""))</f>
        <v/>
      </c>
      <c r="AT459" s="42">
        <f>IF(LEN(AS459)&gt;0,ROW(),"")</f>
        <v/>
      </c>
      <c r="AU459" s="42">
        <f>IFERROR(TRIM(INDEX($A459:$Z459,MATCH(Lists!$J$6,$A$1:$Z$1,0))&amp;""),"")</f>
        <v/>
      </c>
      <c r="AV459" s="42">
        <f>IFERROR(TRIM(INDEX($A459:$Z459,MATCH(Lists!$J$7,$A$1:$Z$1,0))&amp;""),"")</f>
        <v/>
      </c>
      <c r="AW459" s="42">
        <f>IF(AND(AL459=1,UPPER(TRIM(AC459))="Y"),1,0)</f>
        <v/>
      </c>
      <c r="AX459" s="42">
        <f>IF(AL459=1,AF459,"")</f>
        <v/>
      </c>
      <c r="AY459" s="42">
        <f>IF(AX459="","",SUMPRODUCT(($AX$2:$AX$501&lt;&gt;"")*($AX$2:$AX$501&lt;AX459))+SUMPRODUCT(($AX$2:AX459=AX459)*1))</f>
        <v/>
      </c>
    </row>
    <row r="460">
      <c r="AA460" s="41" t="n"/>
      <c r="AB460" s="21" t="n"/>
      <c r="AC460" s="21" t="n"/>
      <c r="AD460" s="21" t="n"/>
      <c r="AE460" s="41" t="n"/>
      <c r="AF460" s="42">
        <f>IFERROR(TRIM(INDEX($A460:$Z460,MATCH(Lists!$J$2,$A$1:$Z$1,0))&amp;""),"")</f>
        <v/>
      </c>
      <c r="AG460" s="42">
        <f>IFERROR(TRIM(INDEX($A460:$Z460,MATCH(Lists!$J$3,$A$1:$Z$1,0))&amp;""),"")</f>
        <v/>
      </c>
      <c r="AH460" s="42">
        <f>IFERROR(TRIM(INDEX($A460:$Z460,MATCH(Lists!$J$4,$A$1:$Z$1,0))&amp;""),"")</f>
        <v/>
      </c>
      <c r="AI460" s="42">
        <f>IF(AND(AF460&lt;&gt;"",UPPER(TRIM(AB460))&lt;&gt;"Y"),1,0)</f>
        <v/>
      </c>
      <c r="AJ460" s="42">
        <f>IF(AI460=1,IFERROR(VALUE(IFERROR(TRIM(INDEX($A460:$Z460,MATCH(Lists!$J$5,$A$1:$Z$1,0))&amp;""),"")),0),0)</f>
        <v/>
      </c>
      <c r="AK460" s="42">
        <f>IFERROR(TRIM(INDEX($A460:$Z460,MATCH(Lists!$J$8,$A$1:$Z$1,0))&amp;""),"")</f>
        <v/>
      </c>
      <c r="AL460" s="42">
        <f>IF(AI460=0,0,IF(AK460="",1,IF(IFERROR(INDEX(Lists!$B$2:$B$9,MATCH(AK460,Lists!$A$2:$A$9,0)),"N")="Y",1,0)))</f>
        <v/>
      </c>
      <c r="AM460" s="42">
        <f>AL460*AJ460</f>
        <v/>
      </c>
      <c r="AN460" s="42">
        <f>IF(AI460=0,0,IF(IFERROR(INDEX(Lists!$C$2:$C$9,MATCH(AK460,Lists!$A$2:$A$9,0)),"N")="Y",1,0))</f>
        <v/>
      </c>
      <c r="AO460" s="42">
        <f>AN460*AJ460</f>
        <v/>
      </c>
      <c r="AP460" s="42">
        <f>IFERROR(VALUE(IFERROR(TRIM(INDEX($A460:$Z460,MATCH(Lists!$J$9,$A$1:$Z$1,0))&amp;""),"")),0)</f>
        <v/>
      </c>
      <c r="AQ460" s="42">
        <f>IFERROR(VALUE(IFERROR(TRIM(INDEX($A460:$Z460,MATCH(Lists!$J$11,$A$1:$Z$1,0))&amp;""),"")),0)</f>
        <v/>
      </c>
      <c r="AR460" s="42">
        <f>IF(IFERROR(INDEX(Lists!$C$2:$C$9,MATCH(AK460,Lists!$A$2:$A$9,0)),"N")="Y",AP460-AQ460,0)</f>
        <v/>
      </c>
      <c r="AS460" s="42">
        <f>UPPER(IFERROR(TRIM(INDEX($A460:$Z460,MATCH(Lists!$J$10,$A$1:$Z$1,0))&amp;""),""))</f>
        <v/>
      </c>
      <c r="AT460" s="42">
        <f>IF(LEN(AS460)&gt;0,ROW(),"")</f>
        <v/>
      </c>
      <c r="AU460" s="42">
        <f>IFERROR(TRIM(INDEX($A460:$Z460,MATCH(Lists!$J$6,$A$1:$Z$1,0))&amp;""),"")</f>
        <v/>
      </c>
      <c r="AV460" s="42">
        <f>IFERROR(TRIM(INDEX($A460:$Z460,MATCH(Lists!$J$7,$A$1:$Z$1,0))&amp;""),"")</f>
        <v/>
      </c>
      <c r="AW460" s="42">
        <f>IF(AND(AL460=1,UPPER(TRIM(AC460))="Y"),1,0)</f>
        <v/>
      </c>
      <c r="AX460" s="42">
        <f>IF(AL460=1,AF460,"")</f>
        <v/>
      </c>
      <c r="AY460" s="42">
        <f>IF(AX460="","",SUMPRODUCT(($AX$2:$AX$501&lt;&gt;"")*($AX$2:$AX$501&lt;AX460))+SUMPRODUCT(($AX$2:AX460=AX460)*1))</f>
        <v/>
      </c>
    </row>
    <row r="461">
      <c r="AA461" s="41" t="n"/>
      <c r="AB461" s="21" t="n"/>
      <c r="AC461" s="21" t="n"/>
      <c r="AD461" s="21" t="n"/>
      <c r="AE461" s="41" t="n"/>
      <c r="AF461" s="42">
        <f>IFERROR(TRIM(INDEX($A461:$Z461,MATCH(Lists!$J$2,$A$1:$Z$1,0))&amp;""),"")</f>
        <v/>
      </c>
      <c r="AG461" s="42">
        <f>IFERROR(TRIM(INDEX($A461:$Z461,MATCH(Lists!$J$3,$A$1:$Z$1,0))&amp;""),"")</f>
        <v/>
      </c>
      <c r="AH461" s="42">
        <f>IFERROR(TRIM(INDEX($A461:$Z461,MATCH(Lists!$J$4,$A$1:$Z$1,0))&amp;""),"")</f>
        <v/>
      </c>
      <c r="AI461" s="42">
        <f>IF(AND(AF461&lt;&gt;"",UPPER(TRIM(AB461))&lt;&gt;"Y"),1,0)</f>
        <v/>
      </c>
      <c r="AJ461" s="42">
        <f>IF(AI461=1,IFERROR(VALUE(IFERROR(TRIM(INDEX($A461:$Z461,MATCH(Lists!$J$5,$A$1:$Z$1,0))&amp;""),"")),0),0)</f>
        <v/>
      </c>
      <c r="AK461" s="42">
        <f>IFERROR(TRIM(INDEX($A461:$Z461,MATCH(Lists!$J$8,$A$1:$Z$1,0))&amp;""),"")</f>
        <v/>
      </c>
      <c r="AL461" s="42">
        <f>IF(AI461=0,0,IF(AK461="",1,IF(IFERROR(INDEX(Lists!$B$2:$B$9,MATCH(AK461,Lists!$A$2:$A$9,0)),"N")="Y",1,0)))</f>
        <v/>
      </c>
      <c r="AM461" s="42">
        <f>AL461*AJ461</f>
        <v/>
      </c>
      <c r="AN461" s="42">
        <f>IF(AI461=0,0,IF(IFERROR(INDEX(Lists!$C$2:$C$9,MATCH(AK461,Lists!$A$2:$A$9,0)),"N")="Y",1,0))</f>
        <v/>
      </c>
      <c r="AO461" s="42">
        <f>AN461*AJ461</f>
        <v/>
      </c>
      <c r="AP461" s="42">
        <f>IFERROR(VALUE(IFERROR(TRIM(INDEX($A461:$Z461,MATCH(Lists!$J$9,$A$1:$Z$1,0))&amp;""),"")),0)</f>
        <v/>
      </c>
      <c r="AQ461" s="42">
        <f>IFERROR(VALUE(IFERROR(TRIM(INDEX($A461:$Z461,MATCH(Lists!$J$11,$A$1:$Z$1,0))&amp;""),"")),0)</f>
        <v/>
      </c>
      <c r="AR461" s="42">
        <f>IF(IFERROR(INDEX(Lists!$C$2:$C$9,MATCH(AK461,Lists!$A$2:$A$9,0)),"N")="Y",AP461-AQ461,0)</f>
        <v/>
      </c>
      <c r="AS461" s="42">
        <f>UPPER(IFERROR(TRIM(INDEX($A461:$Z461,MATCH(Lists!$J$10,$A$1:$Z$1,0))&amp;""),""))</f>
        <v/>
      </c>
      <c r="AT461" s="42">
        <f>IF(LEN(AS461)&gt;0,ROW(),"")</f>
        <v/>
      </c>
      <c r="AU461" s="42">
        <f>IFERROR(TRIM(INDEX($A461:$Z461,MATCH(Lists!$J$6,$A$1:$Z$1,0))&amp;""),"")</f>
        <v/>
      </c>
      <c r="AV461" s="42">
        <f>IFERROR(TRIM(INDEX($A461:$Z461,MATCH(Lists!$J$7,$A$1:$Z$1,0))&amp;""),"")</f>
        <v/>
      </c>
      <c r="AW461" s="42">
        <f>IF(AND(AL461=1,UPPER(TRIM(AC461))="Y"),1,0)</f>
        <v/>
      </c>
      <c r="AX461" s="42">
        <f>IF(AL461=1,AF461,"")</f>
        <v/>
      </c>
      <c r="AY461" s="42">
        <f>IF(AX461="","",SUMPRODUCT(($AX$2:$AX$501&lt;&gt;"")*($AX$2:$AX$501&lt;AX461))+SUMPRODUCT(($AX$2:AX461=AX461)*1))</f>
        <v/>
      </c>
    </row>
    <row r="462">
      <c r="AA462" s="41" t="n"/>
      <c r="AB462" s="21" t="n"/>
      <c r="AC462" s="21" t="n"/>
      <c r="AD462" s="21" t="n"/>
      <c r="AE462" s="41" t="n"/>
      <c r="AF462" s="42">
        <f>IFERROR(TRIM(INDEX($A462:$Z462,MATCH(Lists!$J$2,$A$1:$Z$1,0))&amp;""),"")</f>
        <v/>
      </c>
      <c r="AG462" s="42">
        <f>IFERROR(TRIM(INDEX($A462:$Z462,MATCH(Lists!$J$3,$A$1:$Z$1,0))&amp;""),"")</f>
        <v/>
      </c>
      <c r="AH462" s="42">
        <f>IFERROR(TRIM(INDEX($A462:$Z462,MATCH(Lists!$J$4,$A$1:$Z$1,0))&amp;""),"")</f>
        <v/>
      </c>
      <c r="AI462" s="42">
        <f>IF(AND(AF462&lt;&gt;"",UPPER(TRIM(AB462))&lt;&gt;"Y"),1,0)</f>
        <v/>
      </c>
      <c r="AJ462" s="42">
        <f>IF(AI462=1,IFERROR(VALUE(IFERROR(TRIM(INDEX($A462:$Z462,MATCH(Lists!$J$5,$A$1:$Z$1,0))&amp;""),"")),0),0)</f>
        <v/>
      </c>
      <c r="AK462" s="42">
        <f>IFERROR(TRIM(INDEX($A462:$Z462,MATCH(Lists!$J$8,$A$1:$Z$1,0))&amp;""),"")</f>
        <v/>
      </c>
      <c r="AL462" s="42">
        <f>IF(AI462=0,0,IF(AK462="",1,IF(IFERROR(INDEX(Lists!$B$2:$B$9,MATCH(AK462,Lists!$A$2:$A$9,0)),"N")="Y",1,0)))</f>
        <v/>
      </c>
      <c r="AM462" s="42">
        <f>AL462*AJ462</f>
        <v/>
      </c>
      <c r="AN462" s="42">
        <f>IF(AI462=0,0,IF(IFERROR(INDEX(Lists!$C$2:$C$9,MATCH(AK462,Lists!$A$2:$A$9,0)),"N")="Y",1,0))</f>
        <v/>
      </c>
      <c r="AO462" s="42">
        <f>AN462*AJ462</f>
        <v/>
      </c>
      <c r="AP462" s="42">
        <f>IFERROR(VALUE(IFERROR(TRIM(INDEX($A462:$Z462,MATCH(Lists!$J$9,$A$1:$Z$1,0))&amp;""),"")),0)</f>
        <v/>
      </c>
      <c r="AQ462" s="42">
        <f>IFERROR(VALUE(IFERROR(TRIM(INDEX($A462:$Z462,MATCH(Lists!$J$11,$A$1:$Z$1,0))&amp;""),"")),0)</f>
        <v/>
      </c>
      <c r="AR462" s="42">
        <f>IF(IFERROR(INDEX(Lists!$C$2:$C$9,MATCH(AK462,Lists!$A$2:$A$9,0)),"N")="Y",AP462-AQ462,0)</f>
        <v/>
      </c>
      <c r="AS462" s="42">
        <f>UPPER(IFERROR(TRIM(INDEX($A462:$Z462,MATCH(Lists!$J$10,$A$1:$Z$1,0))&amp;""),""))</f>
        <v/>
      </c>
      <c r="AT462" s="42">
        <f>IF(LEN(AS462)&gt;0,ROW(),"")</f>
        <v/>
      </c>
      <c r="AU462" s="42">
        <f>IFERROR(TRIM(INDEX($A462:$Z462,MATCH(Lists!$J$6,$A$1:$Z$1,0))&amp;""),"")</f>
        <v/>
      </c>
      <c r="AV462" s="42">
        <f>IFERROR(TRIM(INDEX($A462:$Z462,MATCH(Lists!$J$7,$A$1:$Z$1,0))&amp;""),"")</f>
        <v/>
      </c>
      <c r="AW462" s="42">
        <f>IF(AND(AL462=1,UPPER(TRIM(AC462))="Y"),1,0)</f>
        <v/>
      </c>
      <c r="AX462" s="42">
        <f>IF(AL462=1,AF462,"")</f>
        <v/>
      </c>
      <c r="AY462" s="42">
        <f>IF(AX462="","",SUMPRODUCT(($AX$2:$AX$501&lt;&gt;"")*($AX$2:$AX$501&lt;AX462))+SUMPRODUCT(($AX$2:AX462=AX462)*1))</f>
        <v/>
      </c>
    </row>
    <row r="463">
      <c r="AA463" s="41" t="n"/>
      <c r="AB463" s="21" t="n"/>
      <c r="AC463" s="21" t="n"/>
      <c r="AD463" s="21" t="n"/>
      <c r="AE463" s="41" t="n"/>
      <c r="AF463" s="42">
        <f>IFERROR(TRIM(INDEX($A463:$Z463,MATCH(Lists!$J$2,$A$1:$Z$1,0))&amp;""),"")</f>
        <v/>
      </c>
      <c r="AG463" s="42">
        <f>IFERROR(TRIM(INDEX($A463:$Z463,MATCH(Lists!$J$3,$A$1:$Z$1,0))&amp;""),"")</f>
        <v/>
      </c>
      <c r="AH463" s="42">
        <f>IFERROR(TRIM(INDEX($A463:$Z463,MATCH(Lists!$J$4,$A$1:$Z$1,0))&amp;""),"")</f>
        <v/>
      </c>
      <c r="AI463" s="42">
        <f>IF(AND(AF463&lt;&gt;"",UPPER(TRIM(AB463))&lt;&gt;"Y"),1,0)</f>
        <v/>
      </c>
      <c r="AJ463" s="42">
        <f>IF(AI463=1,IFERROR(VALUE(IFERROR(TRIM(INDEX($A463:$Z463,MATCH(Lists!$J$5,$A$1:$Z$1,0))&amp;""),"")),0),0)</f>
        <v/>
      </c>
      <c r="AK463" s="42">
        <f>IFERROR(TRIM(INDEX($A463:$Z463,MATCH(Lists!$J$8,$A$1:$Z$1,0))&amp;""),"")</f>
        <v/>
      </c>
      <c r="AL463" s="42">
        <f>IF(AI463=0,0,IF(AK463="",1,IF(IFERROR(INDEX(Lists!$B$2:$B$9,MATCH(AK463,Lists!$A$2:$A$9,0)),"N")="Y",1,0)))</f>
        <v/>
      </c>
      <c r="AM463" s="42">
        <f>AL463*AJ463</f>
        <v/>
      </c>
      <c r="AN463" s="42">
        <f>IF(AI463=0,0,IF(IFERROR(INDEX(Lists!$C$2:$C$9,MATCH(AK463,Lists!$A$2:$A$9,0)),"N")="Y",1,0))</f>
        <v/>
      </c>
      <c r="AO463" s="42">
        <f>AN463*AJ463</f>
        <v/>
      </c>
      <c r="AP463" s="42">
        <f>IFERROR(VALUE(IFERROR(TRIM(INDEX($A463:$Z463,MATCH(Lists!$J$9,$A$1:$Z$1,0))&amp;""),"")),0)</f>
        <v/>
      </c>
      <c r="AQ463" s="42">
        <f>IFERROR(VALUE(IFERROR(TRIM(INDEX($A463:$Z463,MATCH(Lists!$J$11,$A$1:$Z$1,0))&amp;""),"")),0)</f>
        <v/>
      </c>
      <c r="AR463" s="42">
        <f>IF(IFERROR(INDEX(Lists!$C$2:$C$9,MATCH(AK463,Lists!$A$2:$A$9,0)),"N")="Y",AP463-AQ463,0)</f>
        <v/>
      </c>
      <c r="AS463" s="42">
        <f>UPPER(IFERROR(TRIM(INDEX($A463:$Z463,MATCH(Lists!$J$10,$A$1:$Z$1,0))&amp;""),""))</f>
        <v/>
      </c>
      <c r="AT463" s="42">
        <f>IF(LEN(AS463)&gt;0,ROW(),"")</f>
        <v/>
      </c>
      <c r="AU463" s="42">
        <f>IFERROR(TRIM(INDEX($A463:$Z463,MATCH(Lists!$J$6,$A$1:$Z$1,0))&amp;""),"")</f>
        <v/>
      </c>
      <c r="AV463" s="42">
        <f>IFERROR(TRIM(INDEX($A463:$Z463,MATCH(Lists!$J$7,$A$1:$Z$1,0))&amp;""),"")</f>
        <v/>
      </c>
      <c r="AW463" s="42">
        <f>IF(AND(AL463=1,UPPER(TRIM(AC463))="Y"),1,0)</f>
        <v/>
      </c>
      <c r="AX463" s="42">
        <f>IF(AL463=1,AF463,"")</f>
        <v/>
      </c>
      <c r="AY463" s="42">
        <f>IF(AX463="","",SUMPRODUCT(($AX$2:$AX$501&lt;&gt;"")*($AX$2:$AX$501&lt;AX463))+SUMPRODUCT(($AX$2:AX463=AX463)*1))</f>
        <v/>
      </c>
    </row>
    <row r="464">
      <c r="AA464" s="41" t="n"/>
      <c r="AB464" s="21" t="n"/>
      <c r="AC464" s="21" t="n"/>
      <c r="AD464" s="21" t="n"/>
      <c r="AE464" s="41" t="n"/>
      <c r="AF464" s="42">
        <f>IFERROR(TRIM(INDEX($A464:$Z464,MATCH(Lists!$J$2,$A$1:$Z$1,0))&amp;""),"")</f>
        <v/>
      </c>
      <c r="AG464" s="42">
        <f>IFERROR(TRIM(INDEX($A464:$Z464,MATCH(Lists!$J$3,$A$1:$Z$1,0))&amp;""),"")</f>
        <v/>
      </c>
      <c r="AH464" s="42">
        <f>IFERROR(TRIM(INDEX($A464:$Z464,MATCH(Lists!$J$4,$A$1:$Z$1,0))&amp;""),"")</f>
        <v/>
      </c>
      <c r="AI464" s="42">
        <f>IF(AND(AF464&lt;&gt;"",UPPER(TRIM(AB464))&lt;&gt;"Y"),1,0)</f>
        <v/>
      </c>
      <c r="AJ464" s="42">
        <f>IF(AI464=1,IFERROR(VALUE(IFERROR(TRIM(INDEX($A464:$Z464,MATCH(Lists!$J$5,$A$1:$Z$1,0))&amp;""),"")),0),0)</f>
        <v/>
      </c>
      <c r="AK464" s="42">
        <f>IFERROR(TRIM(INDEX($A464:$Z464,MATCH(Lists!$J$8,$A$1:$Z$1,0))&amp;""),"")</f>
        <v/>
      </c>
      <c r="AL464" s="42">
        <f>IF(AI464=0,0,IF(AK464="",1,IF(IFERROR(INDEX(Lists!$B$2:$B$9,MATCH(AK464,Lists!$A$2:$A$9,0)),"N")="Y",1,0)))</f>
        <v/>
      </c>
      <c r="AM464" s="42">
        <f>AL464*AJ464</f>
        <v/>
      </c>
      <c r="AN464" s="42">
        <f>IF(AI464=0,0,IF(IFERROR(INDEX(Lists!$C$2:$C$9,MATCH(AK464,Lists!$A$2:$A$9,0)),"N")="Y",1,0))</f>
        <v/>
      </c>
      <c r="AO464" s="42">
        <f>AN464*AJ464</f>
        <v/>
      </c>
      <c r="AP464" s="42">
        <f>IFERROR(VALUE(IFERROR(TRIM(INDEX($A464:$Z464,MATCH(Lists!$J$9,$A$1:$Z$1,0))&amp;""),"")),0)</f>
        <v/>
      </c>
      <c r="AQ464" s="42">
        <f>IFERROR(VALUE(IFERROR(TRIM(INDEX($A464:$Z464,MATCH(Lists!$J$11,$A$1:$Z$1,0))&amp;""),"")),0)</f>
        <v/>
      </c>
      <c r="AR464" s="42">
        <f>IF(IFERROR(INDEX(Lists!$C$2:$C$9,MATCH(AK464,Lists!$A$2:$A$9,0)),"N")="Y",AP464-AQ464,0)</f>
        <v/>
      </c>
      <c r="AS464" s="42">
        <f>UPPER(IFERROR(TRIM(INDEX($A464:$Z464,MATCH(Lists!$J$10,$A$1:$Z$1,0))&amp;""),""))</f>
        <v/>
      </c>
      <c r="AT464" s="42">
        <f>IF(LEN(AS464)&gt;0,ROW(),"")</f>
        <v/>
      </c>
      <c r="AU464" s="42">
        <f>IFERROR(TRIM(INDEX($A464:$Z464,MATCH(Lists!$J$6,$A$1:$Z$1,0))&amp;""),"")</f>
        <v/>
      </c>
      <c r="AV464" s="42">
        <f>IFERROR(TRIM(INDEX($A464:$Z464,MATCH(Lists!$J$7,$A$1:$Z$1,0))&amp;""),"")</f>
        <v/>
      </c>
      <c r="AW464" s="42">
        <f>IF(AND(AL464=1,UPPER(TRIM(AC464))="Y"),1,0)</f>
        <v/>
      </c>
      <c r="AX464" s="42">
        <f>IF(AL464=1,AF464,"")</f>
        <v/>
      </c>
      <c r="AY464" s="42">
        <f>IF(AX464="","",SUMPRODUCT(($AX$2:$AX$501&lt;&gt;"")*($AX$2:$AX$501&lt;AX464))+SUMPRODUCT(($AX$2:AX464=AX464)*1))</f>
        <v/>
      </c>
    </row>
    <row r="465">
      <c r="AA465" s="41" t="n"/>
      <c r="AB465" s="21" t="n"/>
      <c r="AC465" s="21" t="n"/>
      <c r="AD465" s="21" t="n"/>
      <c r="AE465" s="41" t="n"/>
      <c r="AF465" s="42">
        <f>IFERROR(TRIM(INDEX($A465:$Z465,MATCH(Lists!$J$2,$A$1:$Z$1,0))&amp;""),"")</f>
        <v/>
      </c>
      <c r="AG465" s="42">
        <f>IFERROR(TRIM(INDEX($A465:$Z465,MATCH(Lists!$J$3,$A$1:$Z$1,0))&amp;""),"")</f>
        <v/>
      </c>
      <c r="AH465" s="42">
        <f>IFERROR(TRIM(INDEX($A465:$Z465,MATCH(Lists!$J$4,$A$1:$Z$1,0))&amp;""),"")</f>
        <v/>
      </c>
      <c r="AI465" s="42">
        <f>IF(AND(AF465&lt;&gt;"",UPPER(TRIM(AB465))&lt;&gt;"Y"),1,0)</f>
        <v/>
      </c>
      <c r="AJ465" s="42">
        <f>IF(AI465=1,IFERROR(VALUE(IFERROR(TRIM(INDEX($A465:$Z465,MATCH(Lists!$J$5,$A$1:$Z$1,0))&amp;""),"")),0),0)</f>
        <v/>
      </c>
      <c r="AK465" s="42">
        <f>IFERROR(TRIM(INDEX($A465:$Z465,MATCH(Lists!$J$8,$A$1:$Z$1,0))&amp;""),"")</f>
        <v/>
      </c>
      <c r="AL465" s="42">
        <f>IF(AI465=0,0,IF(AK465="",1,IF(IFERROR(INDEX(Lists!$B$2:$B$9,MATCH(AK465,Lists!$A$2:$A$9,0)),"N")="Y",1,0)))</f>
        <v/>
      </c>
      <c r="AM465" s="42">
        <f>AL465*AJ465</f>
        <v/>
      </c>
      <c r="AN465" s="42">
        <f>IF(AI465=0,0,IF(IFERROR(INDEX(Lists!$C$2:$C$9,MATCH(AK465,Lists!$A$2:$A$9,0)),"N")="Y",1,0))</f>
        <v/>
      </c>
      <c r="AO465" s="42">
        <f>AN465*AJ465</f>
        <v/>
      </c>
      <c r="AP465" s="42">
        <f>IFERROR(VALUE(IFERROR(TRIM(INDEX($A465:$Z465,MATCH(Lists!$J$9,$A$1:$Z$1,0))&amp;""),"")),0)</f>
        <v/>
      </c>
      <c r="AQ465" s="42">
        <f>IFERROR(VALUE(IFERROR(TRIM(INDEX($A465:$Z465,MATCH(Lists!$J$11,$A$1:$Z$1,0))&amp;""),"")),0)</f>
        <v/>
      </c>
      <c r="AR465" s="42">
        <f>IF(IFERROR(INDEX(Lists!$C$2:$C$9,MATCH(AK465,Lists!$A$2:$A$9,0)),"N")="Y",AP465-AQ465,0)</f>
        <v/>
      </c>
      <c r="AS465" s="42">
        <f>UPPER(IFERROR(TRIM(INDEX($A465:$Z465,MATCH(Lists!$J$10,$A$1:$Z$1,0))&amp;""),""))</f>
        <v/>
      </c>
      <c r="AT465" s="42">
        <f>IF(LEN(AS465)&gt;0,ROW(),"")</f>
        <v/>
      </c>
      <c r="AU465" s="42">
        <f>IFERROR(TRIM(INDEX($A465:$Z465,MATCH(Lists!$J$6,$A$1:$Z$1,0))&amp;""),"")</f>
        <v/>
      </c>
      <c r="AV465" s="42">
        <f>IFERROR(TRIM(INDEX($A465:$Z465,MATCH(Lists!$J$7,$A$1:$Z$1,0))&amp;""),"")</f>
        <v/>
      </c>
      <c r="AW465" s="42">
        <f>IF(AND(AL465=1,UPPER(TRIM(AC465))="Y"),1,0)</f>
        <v/>
      </c>
      <c r="AX465" s="42">
        <f>IF(AL465=1,AF465,"")</f>
        <v/>
      </c>
      <c r="AY465" s="42">
        <f>IF(AX465="","",SUMPRODUCT(($AX$2:$AX$501&lt;&gt;"")*($AX$2:$AX$501&lt;AX465))+SUMPRODUCT(($AX$2:AX465=AX465)*1))</f>
        <v/>
      </c>
    </row>
    <row r="466">
      <c r="AA466" s="41" t="n"/>
      <c r="AB466" s="21" t="n"/>
      <c r="AC466" s="21" t="n"/>
      <c r="AD466" s="21" t="n"/>
      <c r="AE466" s="41" t="n"/>
      <c r="AF466" s="42">
        <f>IFERROR(TRIM(INDEX($A466:$Z466,MATCH(Lists!$J$2,$A$1:$Z$1,0))&amp;""),"")</f>
        <v/>
      </c>
      <c r="AG466" s="42">
        <f>IFERROR(TRIM(INDEX($A466:$Z466,MATCH(Lists!$J$3,$A$1:$Z$1,0))&amp;""),"")</f>
        <v/>
      </c>
      <c r="AH466" s="42">
        <f>IFERROR(TRIM(INDEX($A466:$Z466,MATCH(Lists!$J$4,$A$1:$Z$1,0))&amp;""),"")</f>
        <v/>
      </c>
      <c r="AI466" s="42">
        <f>IF(AND(AF466&lt;&gt;"",UPPER(TRIM(AB466))&lt;&gt;"Y"),1,0)</f>
        <v/>
      </c>
      <c r="AJ466" s="42">
        <f>IF(AI466=1,IFERROR(VALUE(IFERROR(TRIM(INDEX($A466:$Z466,MATCH(Lists!$J$5,$A$1:$Z$1,0))&amp;""),"")),0),0)</f>
        <v/>
      </c>
      <c r="AK466" s="42">
        <f>IFERROR(TRIM(INDEX($A466:$Z466,MATCH(Lists!$J$8,$A$1:$Z$1,0))&amp;""),"")</f>
        <v/>
      </c>
      <c r="AL466" s="42">
        <f>IF(AI466=0,0,IF(AK466="",1,IF(IFERROR(INDEX(Lists!$B$2:$B$9,MATCH(AK466,Lists!$A$2:$A$9,0)),"N")="Y",1,0)))</f>
        <v/>
      </c>
      <c r="AM466" s="42">
        <f>AL466*AJ466</f>
        <v/>
      </c>
      <c r="AN466" s="42">
        <f>IF(AI466=0,0,IF(IFERROR(INDEX(Lists!$C$2:$C$9,MATCH(AK466,Lists!$A$2:$A$9,0)),"N")="Y",1,0))</f>
        <v/>
      </c>
      <c r="AO466" s="42">
        <f>AN466*AJ466</f>
        <v/>
      </c>
      <c r="AP466" s="42">
        <f>IFERROR(VALUE(IFERROR(TRIM(INDEX($A466:$Z466,MATCH(Lists!$J$9,$A$1:$Z$1,0))&amp;""),"")),0)</f>
        <v/>
      </c>
      <c r="AQ466" s="42">
        <f>IFERROR(VALUE(IFERROR(TRIM(INDEX($A466:$Z466,MATCH(Lists!$J$11,$A$1:$Z$1,0))&amp;""),"")),0)</f>
        <v/>
      </c>
      <c r="AR466" s="42">
        <f>IF(IFERROR(INDEX(Lists!$C$2:$C$9,MATCH(AK466,Lists!$A$2:$A$9,0)),"N")="Y",AP466-AQ466,0)</f>
        <v/>
      </c>
      <c r="AS466" s="42">
        <f>UPPER(IFERROR(TRIM(INDEX($A466:$Z466,MATCH(Lists!$J$10,$A$1:$Z$1,0))&amp;""),""))</f>
        <v/>
      </c>
      <c r="AT466" s="42">
        <f>IF(LEN(AS466)&gt;0,ROW(),"")</f>
        <v/>
      </c>
      <c r="AU466" s="42">
        <f>IFERROR(TRIM(INDEX($A466:$Z466,MATCH(Lists!$J$6,$A$1:$Z$1,0))&amp;""),"")</f>
        <v/>
      </c>
      <c r="AV466" s="42">
        <f>IFERROR(TRIM(INDEX($A466:$Z466,MATCH(Lists!$J$7,$A$1:$Z$1,0))&amp;""),"")</f>
        <v/>
      </c>
      <c r="AW466" s="42">
        <f>IF(AND(AL466=1,UPPER(TRIM(AC466))="Y"),1,0)</f>
        <v/>
      </c>
      <c r="AX466" s="42">
        <f>IF(AL466=1,AF466,"")</f>
        <v/>
      </c>
      <c r="AY466" s="42">
        <f>IF(AX466="","",SUMPRODUCT(($AX$2:$AX$501&lt;&gt;"")*($AX$2:$AX$501&lt;AX466))+SUMPRODUCT(($AX$2:AX466=AX466)*1))</f>
        <v/>
      </c>
    </row>
    <row r="467">
      <c r="AA467" s="41" t="n"/>
      <c r="AB467" s="21" t="n"/>
      <c r="AC467" s="21" t="n"/>
      <c r="AD467" s="21" t="n"/>
      <c r="AE467" s="41" t="n"/>
      <c r="AF467" s="42">
        <f>IFERROR(TRIM(INDEX($A467:$Z467,MATCH(Lists!$J$2,$A$1:$Z$1,0))&amp;""),"")</f>
        <v/>
      </c>
      <c r="AG467" s="42">
        <f>IFERROR(TRIM(INDEX($A467:$Z467,MATCH(Lists!$J$3,$A$1:$Z$1,0))&amp;""),"")</f>
        <v/>
      </c>
      <c r="AH467" s="42">
        <f>IFERROR(TRIM(INDEX($A467:$Z467,MATCH(Lists!$J$4,$A$1:$Z$1,0))&amp;""),"")</f>
        <v/>
      </c>
      <c r="AI467" s="42">
        <f>IF(AND(AF467&lt;&gt;"",UPPER(TRIM(AB467))&lt;&gt;"Y"),1,0)</f>
        <v/>
      </c>
      <c r="AJ467" s="42">
        <f>IF(AI467=1,IFERROR(VALUE(IFERROR(TRIM(INDEX($A467:$Z467,MATCH(Lists!$J$5,$A$1:$Z$1,0))&amp;""),"")),0),0)</f>
        <v/>
      </c>
      <c r="AK467" s="42">
        <f>IFERROR(TRIM(INDEX($A467:$Z467,MATCH(Lists!$J$8,$A$1:$Z$1,0))&amp;""),"")</f>
        <v/>
      </c>
      <c r="AL467" s="42">
        <f>IF(AI467=0,0,IF(AK467="",1,IF(IFERROR(INDEX(Lists!$B$2:$B$9,MATCH(AK467,Lists!$A$2:$A$9,0)),"N")="Y",1,0)))</f>
        <v/>
      </c>
      <c r="AM467" s="42">
        <f>AL467*AJ467</f>
        <v/>
      </c>
      <c r="AN467" s="42">
        <f>IF(AI467=0,0,IF(IFERROR(INDEX(Lists!$C$2:$C$9,MATCH(AK467,Lists!$A$2:$A$9,0)),"N")="Y",1,0))</f>
        <v/>
      </c>
      <c r="AO467" s="42">
        <f>AN467*AJ467</f>
        <v/>
      </c>
      <c r="AP467" s="42">
        <f>IFERROR(VALUE(IFERROR(TRIM(INDEX($A467:$Z467,MATCH(Lists!$J$9,$A$1:$Z$1,0))&amp;""),"")),0)</f>
        <v/>
      </c>
      <c r="AQ467" s="42">
        <f>IFERROR(VALUE(IFERROR(TRIM(INDEX($A467:$Z467,MATCH(Lists!$J$11,$A$1:$Z$1,0))&amp;""),"")),0)</f>
        <v/>
      </c>
      <c r="AR467" s="42">
        <f>IF(IFERROR(INDEX(Lists!$C$2:$C$9,MATCH(AK467,Lists!$A$2:$A$9,0)),"N")="Y",AP467-AQ467,0)</f>
        <v/>
      </c>
      <c r="AS467" s="42">
        <f>UPPER(IFERROR(TRIM(INDEX($A467:$Z467,MATCH(Lists!$J$10,$A$1:$Z$1,0))&amp;""),""))</f>
        <v/>
      </c>
      <c r="AT467" s="42">
        <f>IF(LEN(AS467)&gt;0,ROW(),"")</f>
        <v/>
      </c>
      <c r="AU467" s="42">
        <f>IFERROR(TRIM(INDEX($A467:$Z467,MATCH(Lists!$J$6,$A$1:$Z$1,0))&amp;""),"")</f>
        <v/>
      </c>
      <c r="AV467" s="42">
        <f>IFERROR(TRIM(INDEX($A467:$Z467,MATCH(Lists!$J$7,$A$1:$Z$1,0))&amp;""),"")</f>
        <v/>
      </c>
      <c r="AW467" s="42">
        <f>IF(AND(AL467=1,UPPER(TRIM(AC467))="Y"),1,0)</f>
        <v/>
      </c>
      <c r="AX467" s="42">
        <f>IF(AL467=1,AF467,"")</f>
        <v/>
      </c>
      <c r="AY467" s="42">
        <f>IF(AX467="","",SUMPRODUCT(($AX$2:$AX$501&lt;&gt;"")*($AX$2:$AX$501&lt;AX467))+SUMPRODUCT(($AX$2:AX467=AX467)*1))</f>
        <v/>
      </c>
    </row>
    <row r="468">
      <c r="AA468" s="41" t="n"/>
      <c r="AB468" s="21" t="n"/>
      <c r="AC468" s="21" t="n"/>
      <c r="AD468" s="21" t="n"/>
      <c r="AE468" s="41" t="n"/>
      <c r="AF468" s="42">
        <f>IFERROR(TRIM(INDEX($A468:$Z468,MATCH(Lists!$J$2,$A$1:$Z$1,0))&amp;""),"")</f>
        <v/>
      </c>
      <c r="AG468" s="42">
        <f>IFERROR(TRIM(INDEX($A468:$Z468,MATCH(Lists!$J$3,$A$1:$Z$1,0))&amp;""),"")</f>
        <v/>
      </c>
      <c r="AH468" s="42">
        <f>IFERROR(TRIM(INDEX($A468:$Z468,MATCH(Lists!$J$4,$A$1:$Z$1,0))&amp;""),"")</f>
        <v/>
      </c>
      <c r="AI468" s="42">
        <f>IF(AND(AF468&lt;&gt;"",UPPER(TRIM(AB468))&lt;&gt;"Y"),1,0)</f>
        <v/>
      </c>
      <c r="AJ468" s="42">
        <f>IF(AI468=1,IFERROR(VALUE(IFERROR(TRIM(INDEX($A468:$Z468,MATCH(Lists!$J$5,$A$1:$Z$1,0))&amp;""),"")),0),0)</f>
        <v/>
      </c>
      <c r="AK468" s="42">
        <f>IFERROR(TRIM(INDEX($A468:$Z468,MATCH(Lists!$J$8,$A$1:$Z$1,0))&amp;""),"")</f>
        <v/>
      </c>
      <c r="AL468" s="42">
        <f>IF(AI468=0,0,IF(AK468="",1,IF(IFERROR(INDEX(Lists!$B$2:$B$9,MATCH(AK468,Lists!$A$2:$A$9,0)),"N")="Y",1,0)))</f>
        <v/>
      </c>
      <c r="AM468" s="42">
        <f>AL468*AJ468</f>
        <v/>
      </c>
      <c r="AN468" s="42">
        <f>IF(AI468=0,0,IF(IFERROR(INDEX(Lists!$C$2:$C$9,MATCH(AK468,Lists!$A$2:$A$9,0)),"N")="Y",1,0))</f>
        <v/>
      </c>
      <c r="AO468" s="42">
        <f>AN468*AJ468</f>
        <v/>
      </c>
      <c r="AP468" s="42">
        <f>IFERROR(VALUE(IFERROR(TRIM(INDEX($A468:$Z468,MATCH(Lists!$J$9,$A$1:$Z$1,0))&amp;""),"")),0)</f>
        <v/>
      </c>
      <c r="AQ468" s="42">
        <f>IFERROR(VALUE(IFERROR(TRIM(INDEX($A468:$Z468,MATCH(Lists!$J$11,$A$1:$Z$1,0))&amp;""),"")),0)</f>
        <v/>
      </c>
      <c r="AR468" s="42">
        <f>IF(IFERROR(INDEX(Lists!$C$2:$C$9,MATCH(AK468,Lists!$A$2:$A$9,0)),"N")="Y",AP468-AQ468,0)</f>
        <v/>
      </c>
      <c r="AS468" s="42">
        <f>UPPER(IFERROR(TRIM(INDEX($A468:$Z468,MATCH(Lists!$J$10,$A$1:$Z$1,0))&amp;""),""))</f>
        <v/>
      </c>
      <c r="AT468" s="42">
        <f>IF(LEN(AS468)&gt;0,ROW(),"")</f>
        <v/>
      </c>
      <c r="AU468" s="42">
        <f>IFERROR(TRIM(INDEX($A468:$Z468,MATCH(Lists!$J$6,$A$1:$Z$1,0))&amp;""),"")</f>
        <v/>
      </c>
      <c r="AV468" s="42">
        <f>IFERROR(TRIM(INDEX($A468:$Z468,MATCH(Lists!$J$7,$A$1:$Z$1,0))&amp;""),"")</f>
        <v/>
      </c>
      <c r="AW468" s="42">
        <f>IF(AND(AL468=1,UPPER(TRIM(AC468))="Y"),1,0)</f>
        <v/>
      </c>
      <c r="AX468" s="42">
        <f>IF(AL468=1,AF468,"")</f>
        <v/>
      </c>
      <c r="AY468" s="42">
        <f>IF(AX468="","",SUMPRODUCT(($AX$2:$AX$501&lt;&gt;"")*($AX$2:$AX$501&lt;AX468))+SUMPRODUCT(($AX$2:AX468=AX468)*1))</f>
        <v/>
      </c>
    </row>
    <row r="469">
      <c r="AA469" s="41" t="n"/>
      <c r="AB469" s="21" t="n"/>
      <c r="AC469" s="21" t="n"/>
      <c r="AD469" s="21" t="n"/>
      <c r="AE469" s="41" t="n"/>
      <c r="AF469" s="42">
        <f>IFERROR(TRIM(INDEX($A469:$Z469,MATCH(Lists!$J$2,$A$1:$Z$1,0))&amp;""),"")</f>
        <v/>
      </c>
      <c r="AG469" s="42">
        <f>IFERROR(TRIM(INDEX($A469:$Z469,MATCH(Lists!$J$3,$A$1:$Z$1,0))&amp;""),"")</f>
        <v/>
      </c>
      <c r="AH469" s="42">
        <f>IFERROR(TRIM(INDEX($A469:$Z469,MATCH(Lists!$J$4,$A$1:$Z$1,0))&amp;""),"")</f>
        <v/>
      </c>
      <c r="AI469" s="42">
        <f>IF(AND(AF469&lt;&gt;"",UPPER(TRIM(AB469))&lt;&gt;"Y"),1,0)</f>
        <v/>
      </c>
      <c r="AJ469" s="42">
        <f>IF(AI469=1,IFERROR(VALUE(IFERROR(TRIM(INDEX($A469:$Z469,MATCH(Lists!$J$5,$A$1:$Z$1,0))&amp;""),"")),0),0)</f>
        <v/>
      </c>
      <c r="AK469" s="42">
        <f>IFERROR(TRIM(INDEX($A469:$Z469,MATCH(Lists!$J$8,$A$1:$Z$1,0))&amp;""),"")</f>
        <v/>
      </c>
      <c r="AL469" s="42">
        <f>IF(AI469=0,0,IF(AK469="",1,IF(IFERROR(INDEX(Lists!$B$2:$B$9,MATCH(AK469,Lists!$A$2:$A$9,0)),"N")="Y",1,0)))</f>
        <v/>
      </c>
      <c r="AM469" s="42">
        <f>AL469*AJ469</f>
        <v/>
      </c>
      <c r="AN469" s="42">
        <f>IF(AI469=0,0,IF(IFERROR(INDEX(Lists!$C$2:$C$9,MATCH(AK469,Lists!$A$2:$A$9,0)),"N")="Y",1,0))</f>
        <v/>
      </c>
      <c r="AO469" s="42">
        <f>AN469*AJ469</f>
        <v/>
      </c>
      <c r="AP469" s="42">
        <f>IFERROR(VALUE(IFERROR(TRIM(INDEX($A469:$Z469,MATCH(Lists!$J$9,$A$1:$Z$1,0))&amp;""),"")),0)</f>
        <v/>
      </c>
      <c r="AQ469" s="42">
        <f>IFERROR(VALUE(IFERROR(TRIM(INDEX($A469:$Z469,MATCH(Lists!$J$11,$A$1:$Z$1,0))&amp;""),"")),0)</f>
        <v/>
      </c>
      <c r="AR469" s="42">
        <f>IF(IFERROR(INDEX(Lists!$C$2:$C$9,MATCH(AK469,Lists!$A$2:$A$9,0)),"N")="Y",AP469-AQ469,0)</f>
        <v/>
      </c>
      <c r="AS469" s="42">
        <f>UPPER(IFERROR(TRIM(INDEX($A469:$Z469,MATCH(Lists!$J$10,$A$1:$Z$1,0))&amp;""),""))</f>
        <v/>
      </c>
      <c r="AT469" s="42">
        <f>IF(LEN(AS469)&gt;0,ROW(),"")</f>
        <v/>
      </c>
      <c r="AU469" s="42">
        <f>IFERROR(TRIM(INDEX($A469:$Z469,MATCH(Lists!$J$6,$A$1:$Z$1,0))&amp;""),"")</f>
        <v/>
      </c>
      <c r="AV469" s="42">
        <f>IFERROR(TRIM(INDEX($A469:$Z469,MATCH(Lists!$J$7,$A$1:$Z$1,0))&amp;""),"")</f>
        <v/>
      </c>
      <c r="AW469" s="42">
        <f>IF(AND(AL469=1,UPPER(TRIM(AC469))="Y"),1,0)</f>
        <v/>
      </c>
      <c r="AX469" s="42">
        <f>IF(AL469=1,AF469,"")</f>
        <v/>
      </c>
      <c r="AY469" s="42">
        <f>IF(AX469="","",SUMPRODUCT(($AX$2:$AX$501&lt;&gt;"")*($AX$2:$AX$501&lt;AX469))+SUMPRODUCT(($AX$2:AX469=AX469)*1))</f>
        <v/>
      </c>
    </row>
    <row r="470">
      <c r="AA470" s="41" t="n"/>
      <c r="AB470" s="21" t="n"/>
      <c r="AC470" s="21" t="n"/>
      <c r="AD470" s="21" t="n"/>
      <c r="AE470" s="41" t="n"/>
      <c r="AF470" s="42">
        <f>IFERROR(TRIM(INDEX($A470:$Z470,MATCH(Lists!$J$2,$A$1:$Z$1,0))&amp;""),"")</f>
        <v/>
      </c>
      <c r="AG470" s="42">
        <f>IFERROR(TRIM(INDEX($A470:$Z470,MATCH(Lists!$J$3,$A$1:$Z$1,0))&amp;""),"")</f>
        <v/>
      </c>
      <c r="AH470" s="42">
        <f>IFERROR(TRIM(INDEX($A470:$Z470,MATCH(Lists!$J$4,$A$1:$Z$1,0))&amp;""),"")</f>
        <v/>
      </c>
      <c r="AI470" s="42">
        <f>IF(AND(AF470&lt;&gt;"",UPPER(TRIM(AB470))&lt;&gt;"Y"),1,0)</f>
        <v/>
      </c>
      <c r="AJ470" s="42">
        <f>IF(AI470=1,IFERROR(VALUE(IFERROR(TRIM(INDEX($A470:$Z470,MATCH(Lists!$J$5,$A$1:$Z$1,0))&amp;""),"")),0),0)</f>
        <v/>
      </c>
      <c r="AK470" s="42">
        <f>IFERROR(TRIM(INDEX($A470:$Z470,MATCH(Lists!$J$8,$A$1:$Z$1,0))&amp;""),"")</f>
        <v/>
      </c>
      <c r="AL470" s="42">
        <f>IF(AI470=0,0,IF(AK470="",1,IF(IFERROR(INDEX(Lists!$B$2:$B$9,MATCH(AK470,Lists!$A$2:$A$9,0)),"N")="Y",1,0)))</f>
        <v/>
      </c>
      <c r="AM470" s="42">
        <f>AL470*AJ470</f>
        <v/>
      </c>
      <c r="AN470" s="42">
        <f>IF(AI470=0,0,IF(IFERROR(INDEX(Lists!$C$2:$C$9,MATCH(AK470,Lists!$A$2:$A$9,0)),"N")="Y",1,0))</f>
        <v/>
      </c>
      <c r="AO470" s="42">
        <f>AN470*AJ470</f>
        <v/>
      </c>
      <c r="AP470" s="42">
        <f>IFERROR(VALUE(IFERROR(TRIM(INDEX($A470:$Z470,MATCH(Lists!$J$9,$A$1:$Z$1,0))&amp;""),"")),0)</f>
        <v/>
      </c>
      <c r="AQ470" s="42">
        <f>IFERROR(VALUE(IFERROR(TRIM(INDEX($A470:$Z470,MATCH(Lists!$J$11,$A$1:$Z$1,0))&amp;""),"")),0)</f>
        <v/>
      </c>
      <c r="AR470" s="42">
        <f>IF(IFERROR(INDEX(Lists!$C$2:$C$9,MATCH(AK470,Lists!$A$2:$A$9,0)),"N")="Y",AP470-AQ470,0)</f>
        <v/>
      </c>
      <c r="AS470" s="42">
        <f>UPPER(IFERROR(TRIM(INDEX($A470:$Z470,MATCH(Lists!$J$10,$A$1:$Z$1,0))&amp;""),""))</f>
        <v/>
      </c>
      <c r="AT470" s="42">
        <f>IF(LEN(AS470)&gt;0,ROW(),"")</f>
        <v/>
      </c>
      <c r="AU470" s="42">
        <f>IFERROR(TRIM(INDEX($A470:$Z470,MATCH(Lists!$J$6,$A$1:$Z$1,0))&amp;""),"")</f>
        <v/>
      </c>
      <c r="AV470" s="42">
        <f>IFERROR(TRIM(INDEX($A470:$Z470,MATCH(Lists!$J$7,$A$1:$Z$1,0))&amp;""),"")</f>
        <v/>
      </c>
      <c r="AW470" s="42">
        <f>IF(AND(AL470=1,UPPER(TRIM(AC470))="Y"),1,0)</f>
        <v/>
      </c>
      <c r="AX470" s="42">
        <f>IF(AL470=1,AF470,"")</f>
        <v/>
      </c>
      <c r="AY470" s="42">
        <f>IF(AX470="","",SUMPRODUCT(($AX$2:$AX$501&lt;&gt;"")*($AX$2:$AX$501&lt;AX470))+SUMPRODUCT(($AX$2:AX470=AX470)*1))</f>
        <v/>
      </c>
    </row>
    <row r="471">
      <c r="AA471" s="41" t="n"/>
      <c r="AB471" s="21" t="n"/>
      <c r="AC471" s="21" t="n"/>
      <c r="AD471" s="21" t="n"/>
      <c r="AE471" s="41" t="n"/>
      <c r="AF471" s="42">
        <f>IFERROR(TRIM(INDEX($A471:$Z471,MATCH(Lists!$J$2,$A$1:$Z$1,0))&amp;""),"")</f>
        <v/>
      </c>
      <c r="AG471" s="42">
        <f>IFERROR(TRIM(INDEX($A471:$Z471,MATCH(Lists!$J$3,$A$1:$Z$1,0))&amp;""),"")</f>
        <v/>
      </c>
      <c r="AH471" s="42">
        <f>IFERROR(TRIM(INDEX($A471:$Z471,MATCH(Lists!$J$4,$A$1:$Z$1,0))&amp;""),"")</f>
        <v/>
      </c>
      <c r="AI471" s="42">
        <f>IF(AND(AF471&lt;&gt;"",UPPER(TRIM(AB471))&lt;&gt;"Y"),1,0)</f>
        <v/>
      </c>
      <c r="AJ471" s="42">
        <f>IF(AI471=1,IFERROR(VALUE(IFERROR(TRIM(INDEX($A471:$Z471,MATCH(Lists!$J$5,$A$1:$Z$1,0))&amp;""),"")),0),0)</f>
        <v/>
      </c>
      <c r="AK471" s="42">
        <f>IFERROR(TRIM(INDEX($A471:$Z471,MATCH(Lists!$J$8,$A$1:$Z$1,0))&amp;""),"")</f>
        <v/>
      </c>
      <c r="AL471" s="42">
        <f>IF(AI471=0,0,IF(AK471="",1,IF(IFERROR(INDEX(Lists!$B$2:$B$9,MATCH(AK471,Lists!$A$2:$A$9,0)),"N")="Y",1,0)))</f>
        <v/>
      </c>
      <c r="AM471" s="42">
        <f>AL471*AJ471</f>
        <v/>
      </c>
      <c r="AN471" s="42">
        <f>IF(AI471=0,0,IF(IFERROR(INDEX(Lists!$C$2:$C$9,MATCH(AK471,Lists!$A$2:$A$9,0)),"N")="Y",1,0))</f>
        <v/>
      </c>
      <c r="AO471" s="42">
        <f>AN471*AJ471</f>
        <v/>
      </c>
      <c r="AP471" s="42">
        <f>IFERROR(VALUE(IFERROR(TRIM(INDEX($A471:$Z471,MATCH(Lists!$J$9,$A$1:$Z$1,0))&amp;""),"")),0)</f>
        <v/>
      </c>
      <c r="AQ471" s="42">
        <f>IFERROR(VALUE(IFERROR(TRIM(INDEX($A471:$Z471,MATCH(Lists!$J$11,$A$1:$Z$1,0))&amp;""),"")),0)</f>
        <v/>
      </c>
      <c r="AR471" s="42">
        <f>IF(IFERROR(INDEX(Lists!$C$2:$C$9,MATCH(AK471,Lists!$A$2:$A$9,0)),"N")="Y",AP471-AQ471,0)</f>
        <v/>
      </c>
      <c r="AS471" s="42">
        <f>UPPER(IFERROR(TRIM(INDEX($A471:$Z471,MATCH(Lists!$J$10,$A$1:$Z$1,0))&amp;""),""))</f>
        <v/>
      </c>
      <c r="AT471" s="42">
        <f>IF(LEN(AS471)&gt;0,ROW(),"")</f>
        <v/>
      </c>
      <c r="AU471" s="42">
        <f>IFERROR(TRIM(INDEX($A471:$Z471,MATCH(Lists!$J$6,$A$1:$Z$1,0))&amp;""),"")</f>
        <v/>
      </c>
      <c r="AV471" s="42">
        <f>IFERROR(TRIM(INDEX($A471:$Z471,MATCH(Lists!$J$7,$A$1:$Z$1,0))&amp;""),"")</f>
        <v/>
      </c>
      <c r="AW471" s="42">
        <f>IF(AND(AL471=1,UPPER(TRIM(AC471))="Y"),1,0)</f>
        <v/>
      </c>
      <c r="AX471" s="42">
        <f>IF(AL471=1,AF471,"")</f>
        <v/>
      </c>
      <c r="AY471" s="42">
        <f>IF(AX471="","",SUMPRODUCT(($AX$2:$AX$501&lt;&gt;"")*($AX$2:$AX$501&lt;AX471))+SUMPRODUCT(($AX$2:AX471=AX471)*1))</f>
        <v/>
      </c>
    </row>
    <row r="472">
      <c r="AA472" s="41" t="n"/>
      <c r="AB472" s="21" t="n"/>
      <c r="AC472" s="21" t="n"/>
      <c r="AD472" s="21" t="n"/>
      <c r="AE472" s="41" t="n"/>
      <c r="AF472" s="42">
        <f>IFERROR(TRIM(INDEX($A472:$Z472,MATCH(Lists!$J$2,$A$1:$Z$1,0))&amp;""),"")</f>
        <v/>
      </c>
      <c r="AG472" s="42">
        <f>IFERROR(TRIM(INDEX($A472:$Z472,MATCH(Lists!$J$3,$A$1:$Z$1,0))&amp;""),"")</f>
        <v/>
      </c>
      <c r="AH472" s="42">
        <f>IFERROR(TRIM(INDEX($A472:$Z472,MATCH(Lists!$J$4,$A$1:$Z$1,0))&amp;""),"")</f>
        <v/>
      </c>
      <c r="AI472" s="42">
        <f>IF(AND(AF472&lt;&gt;"",UPPER(TRIM(AB472))&lt;&gt;"Y"),1,0)</f>
        <v/>
      </c>
      <c r="AJ472" s="42">
        <f>IF(AI472=1,IFERROR(VALUE(IFERROR(TRIM(INDEX($A472:$Z472,MATCH(Lists!$J$5,$A$1:$Z$1,0))&amp;""),"")),0),0)</f>
        <v/>
      </c>
      <c r="AK472" s="42">
        <f>IFERROR(TRIM(INDEX($A472:$Z472,MATCH(Lists!$J$8,$A$1:$Z$1,0))&amp;""),"")</f>
        <v/>
      </c>
      <c r="AL472" s="42">
        <f>IF(AI472=0,0,IF(AK472="",1,IF(IFERROR(INDEX(Lists!$B$2:$B$9,MATCH(AK472,Lists!$A$2:$A$9,0)),"N")="Y",1,0)))</f>
        <v/>
      </c>
      <c r="AM472" s="42">
        <f>AL472*AJ472</f>
        <v/>
      </c>
      <c r="AN472" s="42">
        <f>IF(AI472=0,0,IF(IFERROR(INDEX(Lists!$C$2:$C$9,MATCH(AK472,Lists!$A$2:$A$9,0)),"N")="Y",1,0))</f>
        <v/>
      </c>
      <c r="AO472" s="42">
        <f>AN472*AJ472</f>
        <v/>
      </c>
      <c r="AP472" s="42">
        <f>IFERROR(VALUE(IFERROR(TRIM(INDEX($A472:$Z472,MATCH(Lists!$J$9,$A$1:$Z$1,0))&amp;""),"")),0)</f>
        <v/>
      </c>
      <c r="AQ472" s="42">
        <f>IFERROR(VALUE(IFERROR(TRIM(INDEX($A472:$Z472,MATCH(Lists!$J$11,$A$1:$Z$1,0))&amp;""),"")),0)</f>
        <v/>
      </c>
      <c r="AR472" s="42">
        <f>IF(IFERROR(INDEX(Lists!$C$2:$C$9,MATCH(AK472,Lists!$A$2:$A$9,0)),"N")="Y",AP472-AQ472,0)</f>
        <v/>
      </c>
      <c r="AS472" s="42">
        <f>UPPER(IFERROR(TRIM(INDEX($A472:$Z472,MATCH(Lists!$J$10,$A$1:$Z$1,0))&amp;""),""))</f>
        <v/>
      </c>
      <c r="AT472" s="42">
        <f>IF(LEN(AS472)&gt;0,ROW(),"")</f>
        <v/>
      </c>
      <c r="AU472" s="42">
        <f>IFERROR(TRIM(INDEX($A472:$Z472,MATCH(Lists!$J$6,$A$1:$Z$1,0))&amp;""),"")</f>
        <v/>
      </c>
      <c r="AV472" s="42">
        <f>IFERROR(TRIM(INDEX($A472:$Z472,MATCH(Lists!$J$7,$A$1:$Z$1,0))&amp;""),"")</f>
        <v/>
      </c>
      <c r="AW472" s="42">
        <f>IF(AND(AL472=1,UPPER(TRIM(AC472))="Y"),1,0)</f>
        <v/>
      </c>
      <c r="AX472" s="42">
        <f>IF(AL472=1,AF472,"")</f>
        <v/>
      </c>
      <c r="AY472" s="42">
        <f>IF(AX472="","",SUMPRODUCT(($AX$2:$AX$501&lt;&gt;"")*($AX$2:$AX$501&lt;AX472))+SUMPRODUCT(($AX$2:AX472=AX472)*1))</f>
        <v/>
      </c>
    </row>
    <row r="473">
      <c r="AA473" s="41" t="n"/>
      <c r="AB473" s="21" t="n"/>
      <c r="AC473" s="21" t="n"/>
      <c r="AD473" s="21" t="n"/>
      <c r="AE473" s="41" t="n"/>
      <c r="AF473" s="42">
        <f>IFERROR(TRIM(INDEX($A473:$Z473,MATCH(Lists!$J$2,$A$1:$Z$1,0))&amp;""),"")</f>
        <v/>
      </c>
      <c r="AG473" s="42">
        <f>IFERROR(TRIM(INDEX($A473:$Z473,MATCH(Lists!$J$3,$A$1:$Z$1,0))&amp;""),"")</f>
        <v/>
      </c>
      <c r="AH473" s="42">
        <f>IFERROR(TRIM(INDEX($A473:$Z473,MATCH(Lists!$J$4,$A$1:$Z$1,0))&amp;""),"")</f>
        <v/>
      </c>
      <c r="AI473" s="42">
        <f>IF(AND(AF473&lt;&gt;"",UPPER(TRIM(AB473))&lt;&gt;"Y"),1,0)</f>
        <v/>
      </c>
      <c r="AJ473" s="42">
        <f>IF(AI473=1,IFERROR(VALUE(IFERROR(TRIM(INDEX($A473:$Z473,MATCH(Lists!$J$5,$A$1:$Z$1,0))&amp;""),"")),0),0)</f>
        <v/>
      </c>
      <c r="AK473" s="42">
        <f>IFERROR(TRIM(INDEX($A473:$Z473,MATCH(Lists!$J$8,$A$1:$Z$1,0))&amp;""),"")</f>
        <v/>
      </c>
      <c r="AL473" s="42">
        <f>IF(AI473=0,0,IF(AK473="",1,IF(IFERROR(INDEX(Lists!$B$2:$B$9,MATCH(AK473,Lists!$A$2:$A$9,0)),"N")="Y",1,0)))</f>
        <v/>
      </c>
      <c r="AM473" s="42">
        <f>AL473*AJ473</f>
        <v/>
      </c>
      <c r="AN473" s="42">
        <f>IF(AI473=0,0,IF(IFERROR(INDEX(Lists!$C$2:$C$9,MATCH(AK473,Lists!$A$2:$A$9,0)),"N")="Y",1,0))</f>
        <v/>
      </c>
      <c r="AO473" s="42">
        <f>AN473*AJ473</f>
        <v/>
      </c>
      <c r="AP473" s="42">
        <f>IFERROR(VALUE(IFERROR(TRIM(INDEX($A473:$Z473,MATCH(Lists!$J$9,$A$1:$Z$1,0))&amp;""),"")),0)</f>
        <v/>
      </c>
      <c r="AQ473" s="42">
        <f>IFERROR(VALUE(IFERROR(TRIM(INDEX($A473:$Z473,MATCH(Lists!$J$11,$A$1:$Z$1,0))&amp;""),"")),0)</f>
        <v/>
      </c>
      <c r="AR473" s="42">
        <f>IF(IFERROR(INDEX(Lists!$C$2:$C$9,MATCH(AK473,Lists!$A$2:$A$9,0)),"N")="Y",AP473-AQ473,0)</f>
        <v/>
      </c>
      <c r="AS473" s="42">
        <f>UPPER(IFERROR(TRIM(INDEX($A473:$Z473,MATCH(Lists!$J$10,$A$1:$Z$1,0))&amp;""),""))</f>
        <v/>
      </c>
      <c r="AT473" s="42">
        <f>IF(LEN(AS473)&gt;0,ROW(),"")</f>
        <v/>
      </c>
      <c r="AU473" s="42">
        <f>IFERROR(TRIM(INDEX($A473:$Z473,MATCH(Lists!$J$6,$A$1:$Z$1,0))&amp;""),"")</f>
        <v/>
      </c>
      <c r="AV473" s="42">
        <f>IFERROR(TRIM(INDEX($A473:$Z473,MATCH(Lists!$J$7,$A$1:$Z$1,0))&amp;""),"")</f>
        <v/>
      </c>
      <c r="AW473" s="42">
        <f>IF(AND(AL473=1,UPPER(TRIM(AC473))="Y"),1,0)</f>
        <v/>
      </c>
      <c r="AX473" s="42">
        <f>IF(AL473=1,AF473,"")</f>
        <v/>
      </c>
      <c r="AY473" s="42">
        <f>IF(AX473="","",SUMPRODUCT(($AX$2:$AX$501&lt;&gt;"")*($AX$2:$AX$501&lt;AX473))+SUMPRODUCT(($AX$2:AX473=AX473)*1))</f>
        <v/>
      </c>
    </row>
    <row r="474">
      <c r="AA474" s="41" t="n"/>
      <c r="AB474" s="21" t="n"/>
      <c r="AC474" s="21" t="n"/>
      <c r="AD474" s="21" t="n"/>
      <c r="AE474" s="41" t="n"/>
      <c r="AF474" s="42">
        <f>IFERROR(TRIM(INDEX($A474:$Z474,MATCH(Lists!$J$2,$A$1:$Z$1,0))&amp;""),"")</f>
        <v/>
      </c>
      <c r="AG474" s="42">
        <f>IFERROR(TRIM(INDEX($A474:$Z474,MATCH(Lists!$J$3,$A$1:$Z$1,0))&amp;""),"")</f>
        <v/>
      </c>
      <c r="AH474" s="42">
        <f>IFERROR(TRIM(INDEX($A474:$Z474,MATCH(Lists!$J$4,$A$1:$Z$1,0))&amp;""),"")</f>
        <v/>
      </c>
      <c r="AI474" s="42">
        <f>IF(AND(AF474&lt;&gt;"",UPPER(TRIM(AB474))&lt;&gt;"Y"),1,0)</f>
        <v/>
      </c>
      <c r="AJ474" s="42">
        <f>IF(AI474=1,IFERROR(VALUE(IFERROR(TRIM(INDEX($A474:$Z474,MATCH(Lists!$J$5,$A$1:$Z$1,0))&amp;""),"")),0),0)</f>
        <v/>
      </c>
      <c r="AK474" s="42">
        <f>IFERROR(TRIM(INDEX($A474:$Z474,MATCH(Lists!$J$8,$A$1:$Z$1,0))&amp;""),"")</f>
        <v/>
      </c>
      <c r="AL474" s="42">
        <f>IF(AI474=0,0,IF(AK474="",1,IF(IFERROR(INDEX(Lists!$B$2:$B$9,MATCH(AK474,Lists!$A$2:$A$9,0)),"N")="Y",1,0)))</f>
        <v/>
      </c>
      <c r="AM474" s="42">
        <f>AL474*AJ474</f>
        <v/>
      </c>
      <c r="AN474" s="42">
        <f>IF(AI474=0,0,IF(IFERROR(INDEX(Lists!$C$2:$C$9,MATCH(AK474,Lists!$A$2:$A$9,0)),"N")="Y",1,0))</f>
        <v/>
      </c>
      <c r="AO474" s="42">
        <f>AN474*AJ474</f>
        <v/>
      </c>
      <c r="AP474" s="42">
        <f>IFERROR(VALUE(IFERROR(TRIM(INDEX($A474:$Z474,MATCH(Lists!$J$9,$A$1:$Z$1,0))&amp;""),"")),0)</f>
        <v/>
      </c>
      <c r="AQ474" s="42">
        <f>IFERROR(VALUE(IFERROR(TRIM(INDEX($A474:$Z474,MATCH(Lists!$J$11,$A$1:$Z$1,0))&amp;""),"")),0)</f>
        <v/>
      </c>
      <c r="AR474" s="42">
        <f>IF(IFERROR(INDEX(Lists!$C$2:$C$9,MATCH(AK474,Lists!$A$2:$A$9,0)),"N")="Y",AP474-AQ474,0)</f>
        <v/>
      </c>
      <c r="AS474" s="42">
        <f>UPPER(IFERROR(TRIM(INDEX($A474:$Z474,MATCH(Lists!$J$10,$A$1:$Z$1,0))&amp;""),""))</f>
        <v/>
      </c>
      <c r="AT474" s="42">
        <f>IF(LEN(AS474)&gt;0,ROW(),"")</f>
        <v/>
      </c>
      <c r="AU474" s="42">
        <f>IFERROR(TRIM(INDEX($A474:$Z474,MATCH(Lists!$J$6,$A$1:$Z$1,0))&amp;""),"")</f>
        <v/>
      </c>
      <c r="AV474" s="42">
        <f>IFERROR(TRIM(INDEX($A474:$Z474,MATCH(Lists!$J$7,$A$1:$Z$1,0))&amp;""),"")</f>
        <v/>
      </c>
      <c r="AW474" s="42">
        <f>IF(AND(AL474=1,UPPER(TRIM(AC474))="Y"),1,0)</f>
        <v/>
      </c>
      <c r="AX474" s="42">
        <f>IF(AL474=1,AF474,"")</f>
        <v/>
      </c>
      <c r="AY474" s="42">
        <f>IF(AX474="","",SUMPRODUCT(($AX$2:$AX$501&lt;&gt;"")*($AX$2:$AX$501&lt;AX474))+SUMPRODUCT(($AX$2:AX474=AX474)*1))</f>
        <v/>
      </c>
    </row>
    <row r="475">
      <c r="AA475" s="41" t="n"/>
      <c r="AB475" s="21" t="n"/>
      <c r="AC475" s="21" t="n"/>
      <c r="AD475" s="21" t="n"/>
      <c r="AE475" s="41" t="n"/>
      <c r="AF475" s="42">
        <f>IFERROR(TRIM(INDEX($A475:$Z475,MATCH(Lists!$J$2,$A$1:$Z$1,0))&amp;""),"")</f>
        <v/>
      </c>
      <c r="AG475" s="42">
        <f>IFERROR(TRIM(INDEX($A475:$Z475,MATCH(Lists!$J$3,$A$1:$Z$1,0))&amp;""),"")</f>
        <v/>
      </c>
      <c r="AH475" s="42">
        <f>IFERROR(TRIM(INDEX($A475:$Z475,MATCH(Lists!$J$4,$A$1:$Z$1,0))&amp;""),"")</f>
        <v/>
      </c>
      <c r="AI475" s="42">
        <f>IF(AND(AF475&lt;&gt;"",UPPER(TRIM(AB475))&lt;&gt;"Y"),1,0)</f>
        <v/>
      </c>
      <c r="AJ475" s="42">
        <f>IF(AI475=1,IFERROR(VALUE(IFERROR(TRIM(INDEX($A475:$Z475,MATCH(Lists!$J$5,$A$1:$Z$1,0))&amp;""),"")),0),0)</f>
        <v/>
      </c>
      <c r="AK475" s="42">
        <f>IFERROR(TRIM(INDEX($A475:$Z475,MATCH(Lists!$J$8,$A$1:$Z$1,0))&amp;""),"")</f>
        <v/>
      </c>
      <c r="AL475" s="42">
        <f>IF(AI475=0,0,IF(AK475="",1,IF(IFERROR(INDEX(Lists!$B$2:$B$9,MATCH(AK475,Lists!$A$2:$A$9,0)),"N")="Y",1,0)))</f>
        <v/>
      </c>
      <c r="AM475" s="42">
        <f>AL475*AJ475</f>
        <v/>
      </c>
      <c r="AN475" s="42">
        <f>IF(AI475=0,0,IF(IFERROR(INDEX(Lists!$C$2:$C$9,MATCH(AK475,Lists!$A$2:$A$9,0)),"N")="Y",1,0))</f>
        <v/>
      </c>
      <c r="AO475" s="42">
        <f>AN475*AJ475</f>
        <v/>
      </c>
      <c r="AP475" s="42">
        <f>IFERROR(VALUE(IFERROR(TRIM(INDEX($A475:$Z475,MATCH(Lists!$J$9,$A$1:$Z$1,0))&amp;""),"")),0)</f>
        <v/>
      </c>
      <c r="AQ475" s="42">
        <f>IFERROR(VALUE(IFERROR(TRIM(INDEX($A475:$Z475,MATCH(Lists!$J$11,$A$1:$Z$1,0))&amp;""),"")),0)</f>
        <v/>
      </c>
      <c r="AR475" s="42">
        <f>IF(IFERROR(INDEX(Lists!$C$2:$C$9,MATCH(AK475,Lists!$A$2:$A$9,0)),"N")="Y",AP475-AQ475,0)</f>
        <v/>
      </c>
      <c r="AS475" s="42">
        <f>UPPER(IFERROR(TRIM(INDEX($A475:$Z475,MATCH(Lists!$J$10,$A$1:$Z$1,0))&amp;""),""))</f>
        <v/>
      </c>
      <c r="AT475" s="42">
        <f>IF(LEN(AS475)&gt;0,ROW(),"")</f>
        <v/>
      </c>
      <c r="AU475" s="42">
        <f>IFERROR(TRIM(INDEX($A475:$Z475,MATCH(Lists!$J$6,$A$1:$Z$1,0))&amp;""),"")</f>
        <v/>
      </c>
      <c r="AV475" s="42">
        <f>IFERROR(TRIM(INDEX($A475:$Z475,MATCH(Lists!$J$7,$A$1:$Z$1,0))&amp;""),"")</f>
        <v/>
      </c>
      <c r="AW475" s="42">
        <f>IF(AND(AL475=1,UPPER(TRIM(AC475))="Y"),1,0)</f>
        <v/>
      </c>
      <c r="AX475" s="42">
        <f>IF(AL475=1,AF475,"")</f>
        <v/>
      </c>
      <c r="AY475" s="42">
        <f>IF(AX475="","",SUMPRODUCT(($AX$2:$AX$501&lt;&gt;"")*($AX$2:$AX$501&lt;AX475))+SUMPRODUCT(($AX$2:AX475=AX475)*1))</f>
        <v/>
      </c>
    </row>
    <row r="476">
      <c r="AA476" s="41" t="n"/>
      <c r="AB476" s="21" t="n"/>
      <c r="AC476" s="21" t="n"/>
      <c r="AD476" s="21" t="n"/>
      <c r="AE476" s="41" t="n"/>
      <c r="AF476" s="42">
        <f>IFERROR(TRIM(INDEX($A476:$Z476,MATCH(Lists!$J$2,$A$1:$Z$1,0))&amp;""),"")</f>
        <v/>
      </c>
      <c r="AG476" s="42">
        <f>IFERROR(TRIM(INDEX($A476:$Z476,MATCH(Lists!$J$3,$A$1:$Z$1,0))&amp;""),"")</f>
        <v/>
      </c>
      <c r="AH476" s="42">
        <f>IFERROR(TRIM(INDEX($A476:$Z476,MATCH(Lists!$J$4,$A$1:$Z$1,0))&amp;""),"")</f>
        <v/>
      </c>
      <c r="AI476" s="42">
        <f>IF(AND(AF476&lt;&gt;"",UPPER(TRIM(AB476))&lt;&gt;"Y"),1,0)</f>
        <v/>
      </c>
      <c r="AJ476" s="42">
        <f>IF(AI476=1,IFERROR(VALUE(IFERROR(TRIM(INDEX($A476:$Z476,MATCH(Lists!$J$5,$A$1:$Z$1,0))&amp;""),"")),0),0)</f>
        <v/>
      </c>
      <c r="AK476" s="42">
        <f>IFERROR(TRIM(INDEX($A476:$Z476,MATCH(Lists!$J$8,$A$1:$Z$1,0))&amp;""),"")</f>
        <v/>
      </c>
      <c r="AL476" s="42">
        <f>IF(AI476=0,0,IF(AK476="",1,IF(IFERROR(INDEX(Lists!$B$2:$B$9,MATCH(AK476,Lists!$A$2:$A$9,0)),"N")="Y",1,0)))</f>
        <v/>
      </c>
      <c r="AM476" s="42">
        <f>AL476*AJ476</f>
        <v/>
      </c>
      <c r="AN476" s="42">
        <f>IF(AI476=0,0,IF(IFERROR(INDEX(Lists!$C$2:$C$9,MATCH(AK476,Lists!$A$2:$A$9,0)),"N")="Y",1,0))</f>
        <v/>
      </c>
      <c r="AO476" s="42">
        <f>AN476*AJ476</f>
        <v/>
      </c>
      <c r="AP476" s="42">
        <f>IFERROR(VALUE(IFERROR(TRIM(INDEX($A476:$Z476,MATCH(Lists!$J$9,$A$1:$Z$1,0))&amp;""),"")),0)</f>
        <v/>
      </c>
      <c r="AQ476" s="42">
        <f>IFERROR(VALUE(IFERROR(TRIM(INDEX($A476:$Z476,MATCH(Lists!$J$11,$A$1:$Z$1,0))&amp;""),"")),0)</f>
        <v/>
      </c>
      <c r="AR476" s="42">
        <f>IF(IFERROR(INDEX(Lists!$C$2:$C$9,MATCH(AK476,Lists!$A$2:$A$9,0)),"N")="Y",AP476-AQ476,0)</f>
        <v/>
      </c>
      <c r="AS476" s="42">
        <f>UPPER(IFERROR(TRIM(INDEX($A476:$Z476,MATCH(Lists!$J$10,$A$1:$Z$1,0))&amp;""),""))</f>
        <v/>
      </c>
      <c r="AT476" s="42">
        <f>IF(LEN(AS476)&gt;0,ROW(),"")</f>
        <v/>
      </c>
      <c r="AU476" s="42">
        <f>IFERROR(TRIM(INDEX($A476:$Z476,MATCH(Lists!$J$6,$A$1:$Z$1,0))&amp;""),"")</f>
        <v/>
      </c>
      <c r="AV476" s="42">
        <f>IFERROR(TRIM(INDEX($A476:$Z476,MATCH(Lists!$J$7,$A$1:$Z$1,0))&amp;""),"")</f>
        <v/>
      </c>
      <c r="AW476" s="42">
        <f>IF(AND(AL476=1,UPPER(TRIM(AC476))="Y"),1,0)</f>
        <v/>
      </c>
      <c r="AX476" s="42">
        <f>IF(AL476=1,AF476,"")</f>
        <v/>
      </c>
      <c r="AY476" s="42">
        <f>IF(AX476="","",SUMPRODUCT(($AX$2:$AX$501&lt;&gt;"")*($AX$2:$AX$501&lt;AX476))+SUMPRODUCT(($AX$2:AX476=AX476)*1))</f>
        <v/>
      </c>
    </row>
    <row r="477">
      <c r="AA477" s="41" t="n"/>
      <c r="AB477" s="21" t="n"/>
      <c r="AC477" s="21" t="n"/>
      <c r="AD477" s="21" t="n"/>
      <c r="AE477" s="41" t="n"/>
      <c r="AF477" s="42">
        <f>IFERROR(TRIM(INDEX($A477:$Z477,MATCH(Lists!$J$2,$A$1:$Z$1,0))&amp;""),"")</f>
        <v/>
      </c>
      <c r="AG477" s="42">
        <f>IFERROR(TRIM(INDEX($A477:$Z477,MATCH(Lists!$J$3,$A$1:$Z$1,0))&amp;""),"")</f>
        <v/>
      </c>
      <c r="AH477" s="42">
        <f>IFERROR(TRIM(INDEX($A477:$Z477,MATCH(Lists!$J$4,$A$1:$Z$1,0))&amp;""),"")</f>
        <v/>
      </c>
      <c r="AI477" s="42">
        <f>IF(AND(AF477&lt;&gt;"",UPPER(TRIM(AB477))&lt;&gt;"Y"),1,0)</f>
        <v/>
      </c>
      <c r="AJ477" s="42">
        <f>IF(AI477=1,IFERROR(VALUE(IFERROR(TRIM(INDEX($A477:$Z477,MATCH(Lists!$J$5,$A$1:$Z$1,0))&amp;""),"")),0),0)</f>
        <v/>
      </c>
      <c r="AK477" s="42">
        <f>IFERROR(TRIM(INDEX($A477:$Z477,MATCH(Lists!$J$8,$A$1:$Z$1,0))&amp;""),"")</f>
        <v/>
      </c>
      <c r="AL477" s="42">
        <f>IF(AI477=0,0,IF(AK477="",1,IF(IFERROR(INDEX(Lists!$B$2:$B$9,MATCH(AK477,Lists!$A$2:$A$9,0)),"N")="Y",1,0)))</f>
        <v/>
      </c>
      <c r="AM477" s="42">
        <f>AL477*AJ477</f>
        <v/>
      </c>
      <c r="AN477" s="42">
        <f>IF(AI477=0,0,IF(IFERROR(INDEX(Lists!$C$2:$C$9,MATCH(AK477,Lists!$A$2:$A$9,0)),"N")="Y",1,0))</f>
        <v/>
      </c>
      <c r="AO477" s="42">
        <f>AN477*AJ477</f>
        <v/>
      </c>
      <c r="AP477" s="42">
        <f>IFERROR(VALUE(IFERROR(TRIM(INDEX($A477:$Z477,MATCH(Lists!$J$9,$A$1:$Z$1,0))&amp;""),"")),0)</f>
        <v/>
      </c>
      <c r="AQ477" s="42">
        <f>IFERROR(VALUE(IFERROR(TRIM(INDEX($A477:$Z477,MATCH(Lists!$J$11,$A$1:$Z$1,0))&amp;""),"")),0)</f>
        <v/>
      </c>
      <c r="AR477" s="42">
        <f>IF(IFERROR(INDEX(Lists!$C$2:$C$9,MATCH(AK477,Lists!$A$2:$A$9,0)),"N")="Y",AP477-AQ477,0)</f>
        <v/>
      </c>
      <c r="AS477" s="42">
        <f>UPPER(IFERROR(TRIM(INDEX($A477:$Z477,MATCH(Lists!$J$10,$A$1:$Z$1,0))&amp;""),""))</f>
        <v/>
      </c>
      <c r="AT477" s="42">
        <f>IF(LEN(AS477)&gt;0,ROW(),"")</f>
        <v/>
      </c>
      <c r="AU477" s="42">
        <f>IFERROR(TRIM(INDEX($A477:$Z477,MATCH(Lists!$J$6,$A$1:$Z$1,0))&amp;""),"")</f>
        <v/>
      </c>
      <c r="AV477" s="42">
        <f>IFERROR(TRIM(INDEX($A477:$Z477,MATCH(Lists!$J$7,$A$1:$Z$1,0))&amp;""),"")</f>
        <v/>
      </c>
      <c r="AW477" s="42">
        <f>IF(AND(AL477=1,UPPER(TRIM(AC477))="Y"),1,0)</f>
        <v/>
      </c>
      <c r="AX477" s="42">
        <f>IF(AL477=1,AF477,"")</f>
        <v/>
      </c>
      <c r="AY477" s="42">
        <f>IF(AX477="","",SUMPRODUCT(($AX$2:$AX$501&lt;&gt;"")*($AX$2:$AX$501&lt;AX477))+SUMPRODUCT(($AX$2:AX477=AX477)*1))</f>
        <v/>
      </c>
    </row>
    <row r="478">
      <c r="AA478" s="41" t="n"/>
      <c r="AB478" s="21" t="n"/>
      <c r="AC478" s="21" t="n"/>
      <c r="AD478" s="21" t="n"/>
      <c r="AE478" s="41" t="n"/>
      <c r="AF478" s="42">
        <f>IFERROR(TRIM(INDEX($A478:$Z478,MATCH(Lists!$J$2,$A$1:$Z$1,0))&amp;""),"")</f>
        <v/>
      </c>
      <c r="AG478" s="42">
        <f>IFERROR(TRIM(INDEX($A478:$Z478,MATCH(Lists!$J$3,$A$1:$Z$1,0))&amp;""),"")</f>
        <v/>
      </c>
      <c r="AH478" s="42">
        <f>IFERROR(TRIM(INDEX($A478:$Z478,MATCH(Lists!$J$4,$A$1:$Z$1,0))&amp;""),"")</f>
        <v/>
      </c>
      <c r="AI478" s="42">
        <f>IF(AND(AF478&lt;&gt;"",UPPER(TRIM(AB478))&lt;&gt;"Y"),1,0)</f>
        <v/>
      </c>
      <c r="AJ478" s="42">
        <f>IF(AI478=1,IFERROR(VALUE(IFERROR(TRIM(INDEX($A478:$Z478,MATCH(Lists!$J$5,$A$1:$Z$1,0))&amp;""),"")),0),0)</f>
        <v/>
      </c>
      <c r="AK478" s="42">
        <f>IFERROR(TRIM(INDEX($A478:$Z478,MATCH(Lists!$J$8,$A$1:$Z$1,0))&amp;""),"")</f>
        <v/>
      </c>
      <c r="AL478" s="42">
        <f>IF(AI478=0,0,IF(AK478="",1,IF(IFERROR(INDEX(Lists!$B$2:$B$9,MATCH(AK478,Lists!$A$2:$A$9,0)),"N")="Y",1,0)))</f>
        <v/>
      </c>
      <c r="AM478" s="42">
        <f>AL478*AJ478</f>
        <v/>
      </c>
      <c r="AN478" s="42">
        <f>IF(AI478=0,0,IF(IFERROR(INDEX(Lists!$C$2:$C$9,MATCH(AK478,Lists!$A$2:$A$9,0)),"N")="Y",1,0))</f>
        <v/>
      </c>
      <c r="AO478" s="42">
        <f>AN478*AJ478</f>
        <v/>
      </c>
      <c r="AP478" s="42">
        <f>IFERROR(VALUE(IFERROR(TRIM(INDEX($A478:$Z478,MATCH(Lists!$J$9,$A$1:$Z$1,0))&amp;""),"")),0)</f>
        <v/>
      </c>
      <c r="AQ478" s="42">
        <f>IFERROR(VALUE(IFERROR(TRIM(INDEX($A478:$Z478,MATCH(Lists!$J$11,$A$1:$Z$1,0))&amp;""),"")),0)</f>
        <v/>
      </c>
      <c r="AR478" s="42">
        <f>IF(IFERROR(INDEX(Lists!$C$2:$C$9,MATCH(AK478,Lists!$A$2:$A$9,0)),"N")="Y",AP478-AQ478,0)</f>
        <v/>
      </c>
      <c r="AS478" s="42">
        <f>UPPER(IFERROR(TRIM(INDEX($A478:$Z478,MATCH(Lists!$J$10,$A$1:$Z$1,0))&amp;""),""))</f>
        <v/>
      </c>
      <c r="AT478" s="42">
        <f>IF(LEN(AS478)&gt;0,ROW(),"")</f>
        <v/>
      </c>
      <c r="AU478" s="42">
        <f>IFERROR(TRIM(INDEX($A478:$Z478,MATCH(Lists!$J$6,$A$1:$Z$1,0))&amp;""),"")</f>
        <v/>
      </c>
      <c r="AV478" s="42">
        <f>IFERROR(TRIM(INDEX($A478:$Z478,MATCH(Lists!$J$7,$A$1:$Z$1,0))&amp;""),"")</f>
        <v/>
      </c>
      <c r="AW478" s="42">
        <f>IF(AND(AL478=1,UPPER(TRIM(AC478))="Y"),1,0)</f>
        <v/>
      </c>
      <c r="AX478" s="42">
        <f>IF(AL478=1,AF478,"")</f>
        <v/>
      </c>
      <c r="AY478" s="42">
        <f>IF(AX478="","",SUMPRODUCT(($AX$2:$AX$501&lt;&gt;"")*($AX$2:$AX$501&lt;AX478))+SUMPRODUCT(($AX$2:AX478=AX478)*1))</f>
        <v/>
      </c>
    </row>
    <row r="479">
      <c r="AA479" s="41" t="n"/>
      <c r="AB479" s="21" t="n"/>
      <c r="AC479" s="21" t="n"/>
      <c r="AD479" s="21" t="n"/>
      <c r="AE479" s="41" t="n"/>
      <c r="AF479" s="42">
        <f>IFERROR(TRIM(INDEX($A479:$Z479,MATCH(Lists!$J$2,$A$1:$Z$1,0))&amp;""),"")</f>
        <v/>
      </c>
      <c r="AG479" s="42">
        <f>IFERROR(TRIM(INDEX($A479:$Z479,MATCH(Lists!$J$3,$A$1:$Z$1,0))&amp;""),"")</f>
        <v/>
      </c>
      <c r="AH479" s="42">
        <f>IFERROR(TRIM(INDEX($A479:$Z479,MATCH(Lists!$J$4,$A$1:$Z$1,0))&amp;""),"")</f>
        <v/>
      </c>
      <c r="AI479" s="42">
        <f>IF(AND(AF479&lt;&gt;"",UPPER(TRIM(AB479))&lt;&gt;"Y"),1,0)</f>
        <v/>
      </c>
      <c r="AJ479" s="42">
        <f>IF(AI479=1,IFERROR(VALUE(IFERROR(TRIM(INDEX($A479:$Z479,MATCH(Lists!$J$5,$A$1:$Z$1,0))&amp;""),"")),0),0)</f>
        <v/>
      </c>
      <c r="AK479" s="42">
        <f>IFERROR(TRIM(INDEX($A479:$Z479,MATCH(Lists!$J$8,$A$1:$Z$1,0))&amp;""),"")</f>
        <v/>
      </c>
      <c r="AL479" s="42">
        <f>IF(AI479=0,0,IF(AK479="",1,IF(IFERROR(INDEX(Lists!$B$2:$B$9,MATCH(AK479,Lists!$A$2:$A$9,0)),"N")="Y",1,0)))</f>
        <v/>
      </c>
      <c r="AM479" s="42">
        <f>AL479*AJ479</f>
        <v/>
      </c>
      <c r="AN479" s="42">
        <f>IF(AI479=0,0,IF(IFERROR(INDEX(Lists!$C$2:$C$9,MATCH(AK479,Lists!$A$2:$A$9,0)),"N")="Y",1,0))</f>
        <v/>
      </c>
      <c r="AO479" s="42">
        <f>AN479*AJ479</f>
        <v/>
      </c>
      <c r="AP479" s="42">
        <f>IFERROR(VALUE(IFERROR(TRIM(INDEX($A479:$Z479,MATCH(Lists!$J$9,$A$1:$Z$1,0))&amp;""),"")),0)</f>
        <v/>
      </c>
      <c r="AQ479" s="42">
        <f>IFERROR(VALUE(IFERROR(TRIM(INDEX($A479:$Z479,MATCH(Lists!$J$11,$A$1:$Z$1,0))&amp;""),"")),0)</f>
        <v/>
      </c>
      <c r="AR479" s="42">
        <f>IF(IFERROR(INDEX(Lists!$C$2:$C$9,MATCH(AK479,Lists!$A$2:$A$9,0)),"N")="Y",AP479-AQ479,0)</f>
        <v/>
      </c>
      <c r="AS479" s="42">
        <f>UPPER(IFERROR(TRIM(INDEX($A479:$Z479,MATCH(Lists!$J$10,$A$1:$Z$1,0))&amp;""),""))</f>
        <v/>
      </c>
      <c r="AT479" s="42">
        <f>IF(LEN(AS479)&gt;0,ROW(),"")</f>
        <v/>
      </c>
      <c r="AU479" s="42">
        <f>IFERROR(TRIM(INDEX($A479:$Z479,MATCH(Lists!$J$6,$A$1:$Z$1,0))&amp;""),"")</f>
        <v/>
      </c>
      <c r="AV479" s="42">
        <f>IFERROR(TRIM(INDEX($A479:$Z479,MATCH(Lists!$J$7,$A$1:$Z$1,0))&amp;""),"")</f>
        <v/>
      </c>
      <c r="AW479" s="42">
        <f>IF(AND(AL479=1,UPPER(TRIM(AC479))="Y"),1,0)</f>
        <v/>
      </c>
      <c r="AX479" s="42">
        <f>IF(AL479=1,AF479,"")</f>
        <v/>
      </c>
      <c r="AY479" s="42">
        <f>IF(AX479="","",SUMPRODUCT(($AX$2:$AX$501&lt;&gt;"")*($AX$2:$AX$501&lt;AX479))+SUMPRODUCT(($AX$2:AX479=AX479)*1))</f>
        <v/>
      </c>
    </row>
    <row r="480">
      <c r="AA480" s="41" t="n"/>
      <c r="AB480" s="21" t="n"/>
      <c r="AC480" s="21" t="n"/>
      <c r="AD480" s="21" t="n"/>
      <c r="AE480" s="41" t="n"/>
      <c r="AF480" s="42">
        <f>IFERROR(TRIM(INDEX($A480:$Z480,MATCH(Lists!$J$2,$A$1:$Z$1,0))&amp;""),"")</f>
        <v/>
      </c>
      <c r="AG480" s="42">
        <f>IFERROR(TRIM(INDEX($A480:$Z480,MATCH(Lists!$J$3,$A$1:$Z$1,0))&amp;""),"")</f>
        <v/>
      </c>
      <c r="AH480" s="42">
        <f>IFERROR(TRIM(INDEX($A480:$Z480,MATCH(Lists!$J$4,$A$1:$Z$1,0))&amp;""),"")</f>
        <v/>
      </c>
      <c r="AI480" s="42">
        <f>IF(AND(AF480&lt;&gt;"",UPPER(TRIM(AB480))&lt;&gt;"Y"),1,0)</f>
        <v/>
      </c>
      <c r="AJ480" s="42">
        <f>IF(AI480=1,IFERROR(VALUE(IFERROR(TRIM(INDEX($A480:$Z480,MATCH(Lists!$J$5,$A$1:$Z$1,0))&amp;""),"")),0),0)</f>
        <v/>
      </c>
      <c r="AK480" s="42">
        <f>IFERROR(TRIM(INDEX($A480:$Z480,MATCH(Lists!$J$8,$A$1:$Z$1,0))&amp;""),"")</f>
        <v/>
      </c>
      <c r="AL480" s="42">
        <f>IF(AI480=0,0,IF(AK480="",1,IF(IFERROR(INDEX(Lists!$B$2:$B$9,MATCH(AK480,Lists!$A$2:$A$9,0)),"N")="Y",1,0)))</f>
        <v/>
      </c>
      <c r="AM480" s="42">
        <f>AL480*AJ480</f>
        <v/>
      </c>
      <c r="AN480" s="42">
        <f>IF(AI480=0,0,IF(IFERROR(INDEX(Lists!$C$2:$C$9,MATCH(AK480,Lists!$A$2:$A$9,0)),"N")="Y",1,0))</f>
        <v/>
      </c>
      <c r="AO480" s="42">
        <f>AN480*AJ480</f>
        <v/>
      </c>
      <c r="AP480" s="42">
        <f>IFERROR(VALUE(IFERROR(TRIM(INDEX($A480:$Z480,MATCH(Lists!$J$9,$A$1:$Z$1,0))&amp;""),"")),0)</f>
        <v/>
      </c>
      <c r="AQ480" s="42">
        <f>IFERROR(VALUE(IFERROR(TRIM(INDEX($A480:$Z480,MATCH(Lists!$J$11,$A$1:$Z$1,0))&amp;""),"")),0)</f>
        <v/>
      </c>
      <c r="AR480" s="42">
        <f>IF(IFERROR(INDEX(Lists!$C$2:$C$9,MATCH(AK480,Lists!$A$2:$A$9,0)),"N")="Y",AP480-AQ480,0)</f>
        <v/>
      </c>
      <c r="AS480" s="42">
        <f>UPPER(IFERROR(TRIM(INDEX($A480:$Z480,MATCH(Lists!$J$10,$A$1:$Z$1,0))&amp;""),""))</f>
        <v/>
      </c>
      <c r="AT480" s="42">
        <f>IF(LEN(AS480)&gt;0,ROW(),"")</f>
        <v/>
      </c>
      <c r="AU480" s="42">
        <f>IFERROR(TRIM(INDEX($A480:$Z480,MATCH(Lists!$J$6,$A$1:$Z$1,0))&amp;""),"")</f>
        <v/>
      </c>
      <c r="AV480" s="42">
        <f>IFERROR(TRIM(INDEX($A480:$Z480,MATCH(Lists!$J$7,$A$1:$Z$1,0))&amp;""),"")</f>
        <v/>
      </c>
      <c r="AW480" s="42">
        <f>IF(AND(AL480=1,UPPER(TRIM(AC480))="Y"),1,0)</f>
        <v/>
      </c>
      <c r="AX480" s="42">
        <f>IF(AL480=1,AF480,"")</f>
        <v/>
      </c>
      <c r="AY480" s="42">
        <f>IF(AX480="","",SUMPRODUCT(($AX$2:$AX$501&lt;&gt;"")*($AX$2:$AX$501&lt;AX480))+SUMPRODUCT(($AX$2:AX480=AX480)*1))</f>
        <v/>
      </c>
    </row>
    <row r="481">
      <c r="AA481" s="41" t="n"/>
      <c r="AB481" s="21" t="n"/>
      <c r="AC481" s="21" t="n"/>
      <c r="AD481" s="21" t="n"/>
      <c r="AE481" s="41" t="n"/>
      <c r="AF481" s="42">
        <f>IFERROR(TRIM(INDEX($A481:$Z481,MATCH(Lists!$J$2,$A$1:$Z$1,0))&amp;""),"")</f>
        <v/>
      </c>
      <c r="AG481" s="42">
        <f>IFERROR(TRIM(INDEX($A481:$Z481,MATCH(Lists!$J$3,$A$1:$Z$1,0))&amp;""),"")</f>
        <v/>
      </c>
      <c r="AH481" s="42">
        <f>IFERROR(TRIM(INDEX($A481:$Z481,MATCH(Lists!$J$4,$A$1:$Z$1,0))&amp;""),"")</f>
        <v/>
      </c>
      <c r="AI481" s="42">
        <f>IF(AND(AF481&lt;&gt;"",UPPER(TRIM(AB481))&lt;&gt;"Y"),1,0)</f>
        <v/>
      </c>
      <c r="AJ481" s="42">
        <f>IF(AI481=1,IFERROR(VALUE(IFERROR(TRIM(INDEX($A481:$Z481,MATCH(Lists!$J$5,$A$1:$Z$1,0))&amp;""),"")),0),0)</f>
        <v/>
      </c>
      <c r="AK481" s="42">
        <f>IFERROR(TRIM(INDEX($A481:$Z481,MATCH(Lists!$J$8,$A$1:$Z$1,0))&amp;""),"")</f>
        <v/>
      </c>
      <c r="AL481" s="42">
        <f>IF(AI481=0,0,IF(AK481="",1,IF(IFERROR(INDEX(Lists!$B$2:$B$9,MATCH(AK481,Lists!$A$2:$A$9,0)),"N")="Y",1,0)))</f>
        <v/>
      </c>
      <c r="AM481" s="42">
        <f>AL481*AJ481</f>
        <v/>
      </c>
      <c r="AN481" s="42">
        <f>IF(AI481=0,0,IF(IFERROR(INDEX(Lists!$C$2:$C$9,MATCH(AK481,Lists!$A$2:$A$9,0)),"N")="Y",1,0))</f>
        <v/>
      </c>
      <c r="AO481" s="42">
        <f>AN481*AJ481</f>
        <v/>
      </c>
      <c r="AP481" s="42">
        <f>IFERROR(VALUE(IFERROR(TRIM(INDEX($A481:$Z481,MATCH(Lists!$J$9,$A$1:$Z$1,0))&amp;""),"")),0)</f>
        <v/>
      </c>
      <c r="AQ481" s="42">
        <f>IFERROR(VALUE(IFERROR(TRIM(INDEX($A481:$Z481,MATCH(Lists!$J$11,$A$1:$Z$1,0))&amp;""),"")),0)</f>
        <v/>
      </c>
      <c r="AR481" s="42">
        <f>IF(IFERROR(INDEX(Lists!$C$2:$C$9,MATCH(AK481,Lists!$A$2:$A$9,0)),"N")="Y",AP481-AQ481,0)</f>
        <v/>
      </c>
      <c r="AS481" s="42">
        <f>UPPER(IFERROR(TRIM(INDEX($A481:$Z481,MATCH(Lists!$J$10,$A$1:$Z$1,0))&amp;""),""))</f>
        <v/>
      </c>
      <c r="AT481" s="42">
        <f>IF(LEN(AS481)&gt;0,ROW(),"")</f>
        <v/>
      </c>
      <c r="AU481" s="42">
        <f>IFERROR(TRIM(INDEX($A481:$Z481,MATCH(Lists!$J$6,$A$1:$Z$1,0))&amp;""),"")</f>
        <v/>
      </c>
      <c r="AV481" s="42">
        <f>IFERROR(TRIM(INDEX($A481:$Z481,MATCH(Lists!$J$7,$A$1:$Z$1,0))&amp;""),"")</f>
        <v/>
      </c>
      <c r="AW481" s="42">
        <f>IF(AND(AL481=1,UPPER(TRIM(AC481))="Y"),1,0)</f>
        <v/>
      </c>
      <c r="AX481" s="42">
        <f>IF(AL481=1,AF481,"")</f>
        <v/>
      </c>
      <c r="AY481" s="42">
        <f>IF(AX481="","",SUMPRODUCT(($AX$2:$AX$501&lt;&gt;"")*($AX$2:$AX$501&lt;AX481))+SUMPRODUCT(($AX$2:AX481=AX481)*1))</f>
        <v/>
      </c>
    </row>
    <row r="482">
      <c r="AA482" s="41" t="n"/>
      <c r="AB482" s="21" t="n"/>
      <c r="AC482" s="21" t="n"/>
      <c r="AD482" s="21" t="n"/>
      <c r="AE482" s="41" t="n"/>
      <c r="AF482" s="42">
        <f>IFERROR(TRIM(INDEX($A482:$Z482,MATCH(Lists!$J$2,$A$1:$Z$1,0))&amp;""),"")</f>
        <v/>
      </c>
      <c r="AG482" s="42">
        <f>IFERROR(TRIM(INDEX($A482:$Z482,MATCH(Lists!$J$3,$A$1:$Z$1,0))&amp;""),"")</f>
        <v/>
      </c>
      <c r="AH482" s="42">
        <f>IFERROR(TRIM(INDEX($A482:$Z482,MATCH(Lists!$J$4,$A$1:$Z$1,0))&amp;""),"")</f>
        <v/>
      </c>
      <c r="AI482" s="42">
        <f>IF(AND(AF482&lt;&gt;"",UPPER(TRIM(AB482))&lt;&gt;"Y"),1,0)</f>
        <v/>
      </c>
      <c r="AJ482" s="42">
        <f>IF(AI482=1,IFERROR(VALUE(IFERROR(TRIM(INDEX($A482:$Z482,MATCH(Lists!$J$5,$A$1:$Z$1,0))&amp;""),"")),0),0)</f>
        <v/>
      </c>
      <c r="AK482" s="42">
        <f>IFERROR(TRIM(INDEX($A482:$Z482,MATCH(Lists!$J$8,$A$1:$Z$1,0))&amp;""),"")</f>
        <v/>
      </c>
      <c r="AL482" s="42">
        <f>IF(AI482=0,0,IF(AK482="",1,IF(IFERROR(INDEX(Lists!$B$2:$B$9,MATCH(AK482,Lists!$A$2:$A$9,0)),"N")="Y",1,0)))</f>
        <v/>
      </c>
      <c r="AM482" s="42">
        <f>AL482*AJ482</f>
        <v/>
      </c>
      <c r="AN482" s="42">
        <f>IF(AI482=0,0,IF(IFERROR(INDEX(Lists!$C$2:$C$9,MATCH(AK482,Lists!$A$2:$A$9,0)),"N")="Y",1,0))</f>
        <v/>
      </c>
      <c r="AO482" s="42">
        <f>AN482*AJ482</f>
        <v/>
      </c>
      <c r="AP482" s="42">
        <f>IFERROR(VALUE(IFERROR(TRIM(INDEX($A482:$Z482,MATCH(Lists!$J$9,$A$1:$Z$1,0))&amp;""),"")),0)</f>
        <v/>
      </c>
      <c r="AQ482" s="42">
        <f>IFERROR(VALUE(IFERROR(TRIM(INDEX($A482:$Z482,MATCH(Lists!$J$11,$A$1:$Z$1,0))&amp;""),"")),0)</f>
        <v/>
      </c>
      <c r="AR482" s="42">
        <f>IF(IFERROR(INDEX(Lists!$C$2:$C$9,MATCH(AK482,Lists!$A$2:$A$9,0)),"N")="Y",AP482-AQ482,0)</f>
        <v/>
      </c>
      <c r="AS482" s="42">
        <f>UPPER(IFERROR(TRIM(INDEX($A482:$Z482,MATCH(Lists!$J$10,$A$1:$Z$1,0))&amp;""),""))</f>
        <v/>
      </c>
      <c r="AT482" s="42">
        <f>IF(LEN(AS482)&gt;0,ROW(),"")</f>
        <v/>
      </c>
      <c r="AU482" s="42">
        <f>IFERROR(TRIM(INDEX($A482:$Z482,MATCH(Lists!$J$6,$A$1:$Z$1,0))&amp;""),"")</f>
        <v/>
      </c>
      <c r="AV482" s="42">
        <f>IFERROR(TRIM(INDEX($A482:$Z482,MATCH(Lists!$J$7,$A$1:$Z$1,0))&amp;""),"")</f>
        <v/>
      </c>
      <c r="AW482" s="42">
        <f>IF(AND(AL482=1,UPPER(TRIM(AC482))="Y"),1,0)</f>
        <v/>
      </c>
      <c r="AX482" s="42">
        <f>IF(AL482=1,AF482,"")</f>
        <v/>
      </c>
      <c r="AY482" s="42">
        <f>IF(AX482="","",SUMPRODUCT(($AX$2:$AX$501&lt;&gt;"")*($AX$2:$AX$501&lt;AX482))+SUMPRODUCT(($AX$2:AX482=AX482)*1))</f>
        <v/>
      </c>
    </row>
    <row r="483">
      <c r="AA483" s="41" t="n"/>
      <c r="AB483" s="21" t="n"/>
      <c r="AC483" s="21" t="n"/>
      <c r="AD483" s="21" t="n"/>
      <c r="AE483" s="41" t="n"/>
      <c r="AF483" s="42">
        <f>IFERROR(TRIM(INDEX($A483:$Z483,MATCH(Lists!$J$2,$A$1:$Z$1,0))&amp;""),"")</f>
        <v/>
      </c>
      <c r="AG483" s="42">
        <f>IFERROR(TRIM(INDEX($A483:$Z483,MATCH(Lists!$J$3,$A$1:$Z$1,0))&amp;""),"")</f>
        <v/>
      </c>
      <c r="AH483" s="42">
        <f>IFERROR(TRIM(INDEX($A483:$Z483,MATCH(Lists!$J$4,$A$1:$Z$1,0))&amp;""),"")</f>
        <v/>
      </c>
      <c r="AI483" s="42">
        <f>IF(AND(AF483&lt;&gt;"",UPPER(TRIM(AB483))&lt;&gt;"Y"),1,0)</f>
        <v/>
      </c>
      <c r="AJ483" s="42">
        <f>IF(AI483=1,IFERROR(VALUE(IFERROR(TRIM(INDEX($A483:$Z483,MATCH(Lists!$J$5,$A$1:$Z$1,0))&amp;""),"")),0),0)</f>
        <v/>
      </c>
      <c r="AK483" s="42">
        <f>IFERROR(TRIM(INDEX($A483:$Z483,MATCH(Lists!$J$8,$A$1:$Z$1,0))&amp;""),"")</f>
        <v/>
      </c>
      <c r="AL483" s="42">
        <f>IF(AI483=0,0,IF(AK483="",1,IF(IFERROR(INDEX(Lists!$B$2:$B$9,MATCH(AK483,Lists!$A$2:$A$9,0)),"N")="Y",1,0)))</f>
        <v/>
      </c>
      <c r="AM483" s="42">
        <f>AL483*AJ483</f>
        <v/>
      </c>
      <c r="AN483" s="42">
        <f>IF(AI483=0,0,IF(IFERROR(INDEX(Lists!$C$2:$C$9,MATCH(AK483,Lists!$A$2:$A$9,0)),"N")="Y",1,0))</f>
        <v/>
      </c>
      <c r="AO483" s="42">
        <f>AN483*AJ483</f>
        <v/>
      </c>
      <c r="AP483" s="42">
        <f>IFERROR(VALUE(IFERROR(TRIM(INDEX($A483:$Z483,MATCH(Lists!$J$9,$A$1:$Z$1,0))&amp;""),"")),0)</f>
        <v/>
      </c>
      <c r="AQ483" s="42">
        <f>IFERROR(VALUE(IFERROR(TRIM(INDEX($A483:$Z483,MATCH(Lists!$J$11,$A$1:$Z$1,0))&amp;""),"")),0)</f>
        <v/>
      </c>
      <c r="AR483" s="42">
        <f>IF(IFERROR(INDEX(Lists!$C$2:$C$9,MATCH(AK483,Lists!$A$2:$A$9,0)),"N")="Y",AP483-AQ483,0)</f>
        <v/>
      </c>
      <c r="AS483" s="42">
        <f>UPPER(IFERROR(TRIM(INDEX($A483:$Z483,MATCH(Lists!$J$10,$A$1:$Z$1,0))&amp;""),""))</f>
        <v/>
      </c>
      <c r="AT483" s="42">
        <f>IF(LEN(AS483)&gt;0,ROW(),"")</f>
        <v/>
      </c>
      <c r="AU483" s="42">
        <f>IFERROR(TRIM(INDEX($A483:$Z483,MATCH(Lists!$J$6,$A$1:$Z$1,0))&amp;""),"")</f>
        <v/>
      </c>
      <c r="AV483" s="42">
        <f>IFERROR(TRIM(INDEX($A483:$Z483,MATCH(Lists!$J$7,$A$1:$Z$1,0))&amp;""),"")</f>
        <v/>
      </c>
      <c r="AW483" s="42">
        <f>IF(AND(AL483=1,UPPER(TRIM(AC483))="Y"),1,0)</f>
        <v/>
      </c>
      <c r="AX483" s="42">
        <f>IF(AL483=1,AF483,"")</f>
        <v/>
      </c>
      <c r="AY483" s="42">
        <f>IF(AX483="","",SUMPRODUCT(($AX$2:$AX$501&lt;&gt;"")*($AX$2:$AX$501&lt;AX483))+SUMPRODUCT(($AX$2:AX483=AX483)*1))</f>
        <v/>
      </c>
    </row>
    <row r="484">
      <c r="AA484" s="41" t="n"/>
      <c r="AB484" s="21" t="n"/>
      <c r="AC484" s="21" t="n"/>
      <c r="AD484" s="21" t="n"/>
      <c r="AE484" s="41" t="n"/>
      <c r="AF484" s="42">
        <f>IFERROR(TRIM(INDEX($A484:$Z484,MATCH(Lists!$J$2,$A$1:$Z$1,0))&amp;""),"")</f>
        <v/>
      </c>
      <c r="AG484" s="42">
        <f>IFERROR(TRIM(INDEX($A484:$Z484,MATCH(Lists!$J$3,$A$1:$Z$1,0))&amp;""),"")</f>
        <v/>
      </c>
      <c r="AH484" s="42">
        <f>IFERROR(TRIM(INDEX($A484:$Z484,MATCH(Lists!$J$4,$A$1:$Z$1,0))&amp;""),"")</f>
        <v/>
      </c>
      <c r="AI484" s="42">
        <f>IF(AND(AF484&lt;&gt;"",UPPER(TRIM(AB484))&lt;&gt;"Y"),1,0)</f>
        <v/>
      </c>
      <c r="AJ484" s="42">
        <f>IF(AI484=1,IFERROR(VALUE(IFERROR(TRIM(INDEX($A484:$Z484,MATCH(Lists!$J$5,$A$1:$Z$1,0))&amp;""),"")),0),0)</f>
        <v/>
      </c>
      <c r="AK484" s="42">
        <f>IFERROR(TRIM(INDEX($A484:$Z484,MATCH(Lists!$J$8,$A$1:$Z$1,0))&amp;""),"")</f>
        <v/>
      </c>
      <c r="AL484" s="42">
        <f>IF(AI484=0,0,IF(AK484="",1,IF(IFERROR(INDEX(Lists!$B$2:$B$9,MATCH(AK484,Lists!$A$2:$A$9,0)),"N")="Y",1,0)))</f>
        <v/>
      </c>
      <c r="AM484" s="42">
        <f>AL484*AJ484</f>
        <v/>
      </c>
      <c r="AN484" s="42">
        <f>IF(AI484=0,0,IF(IFERROR(INDEX(Lists!$C$2:$C$9,MATCH(AK484,Lists!$A$2:$A$9,0)),"N")="Y",1,0))</f>
        <v/>
      </c>
      <c r="AO484" s="42">
        <f>AN484*AJ484</f>
        <v/>
      </c>
      <c r="AP484" s="42">
        <f>IFERROR(VALUE(IFERROR(TRIM(INDEX($A484:$Z484,MATCH(Lists!$J$9,$A$1:$Z$1,0))&amp;""),"")),0)</f>
        <v/>
      </c>
      <c r="AQ484" s="42">
        <f>IFERROR(VALUE(IFERROR(TRIM(INDEX($A484:$Z484,MATCH(Lists!$J$11,$A$1:$Z$1,0))&amp;""),"")),0)</f>
        <v/>
      </c>
      <c r="AR484" s="42">
        <f>IF(IFERROR(INDEX(Lists!$C$2:$C$9,MATCH(AK484,Lists!$A$2:$A$9,0)),"N")="Y",AP484-AQ484,0)</f>
        <v/>
      </c>
      <c r="AS484" s="42">
        <f>UPPER(IFERROR(TRIM(INDEX($A484:$Z484,MATCH(Lists!$J$10,$A$1:$Z$1,0))&amp;""),""))</f>
        <v/>
      </c>
      <c r="AT484" s="42">
        <f>IF(LEN(AS484)&gt;0,ROW(),"")</f>
        <v/>
      </c>
      <c r="AU484" s="42">
        <f>IFERROR(TRIM(INDEX($A484:$Z484,MATCH(Lists!$J$6,$A$1:$Z$1,0))&amp;""),"")</f>
        <v/>
      </c>
      <c r="AV484" s="42">
        <f>IFERROR(TRIM(INDEX($A484:$Z484,MATCH(Lists!$J$7,$A$1:$Z$1,0))&amp;""),"")</f>
        <v/>
      </c>
      <c r="AW484" s="42">
        <f>IF(AND(AL484=1,UPPER(TRIM(AC484))="Y"),1,0)</f>
        <v/>
      </c>
      <c r="AX484" s="42">
        <f>IF(AL484=1,AF484,"")</f>
        <v/>
      </c>
      <c r="AY484" s="42">
        <f>IF(AX484="","",SUMPRODUCT(($AX$2:$AX$501&lt;&gt;"")*($AX$2:$AX$501&lt;AX484))+SUMPRODUCT(($AX$2:AX484=AX484)*1))</f>
        <v/>
      </c>
    </row>
    <row r="485">
      <c r="AA485" s="41" t="n"/>
      <c r="AB485" s="21" t="n"/>
      <c r="AC485" s="21" t="n"/>
      <c r="AD485" s="21" t="n"/>
      <c r="AE485" s="41" t="n"/>
      <c r="AF485" s="42">
        <f>IFERROR(TRIM(INDEX($A485:$Z485,MATCH(Lists!$J$2,$A$1:$Z$1,0))&amp;""),"")</f>
        <v/>
      </c>
      <c r="AG485" s="42">
        <f>IFERROR(TRIM(INDEX($A485:$Z485,MATCH(Lists!$J$3,$A$1:$Z$1,0))&amp;""),"")</f>
        <v/>
      </c>
      <c r="AH485" s="42">
        <f>IFERROR(TRIM(INDEX($A485:$Z485,MATCH(Lists!$J$4,$A$1:$Z$1,0))&amp;""),"")</f>
        <v/>
      </c>
      <c r="AI485" s="42">
        <f>IF(AND(AF485&lt;&gt;"",UPPER(TRIM(AB485))&lt;&gt;"Y"),1,0)</f>
        <v/>
      </c>
      <c r="AJ485" s="42">
        <f>IF(AI485=1,IFERROR(VALUE(IFERROR(TRIM(INDEX($A485:$Z485,MATCH(Lists!$J$5,$A$1:$Z$1,0))&amp;""),"")),0),0)</f>
        <v/>
      </c>
      <c r="AK485" s="42">
        <f>IFERROR(TRIM(INDEX($A485:$Z485,MATCH(Lists!$J$8,$A$1:$Z$1,0))&amp;""),"")</f>
        <v/>
      </c>
      <c r="AL485" s="42">
        <f>IF(AI485=0,0,IF(AK485="",1,IF(IFERROR(INDEX(Lists!$B$2:$B$9,MATCH(AK485,Lists!$A$2:$A$9,0)),"N")="Y",1,0)))</f>
        <v/>
      </c>
      <c r="AM485" s="42">
        <f>AL485*AJ485</f>
        <v/>
      </c>
      <c r="AN485" s="42">
        <f>IF(AI485=0,0,IF(IFERROR(INDEX(Lists!$C$2:$C$9,MATCH(AK485,Lists!$A$2:$A$9,0)),"N")="Y",1,0))</f>
        <v/>
      </c>
      <c r="AO485" s="42">
        <f>AN485*AJ485</f>
        <v/>
      </c>
      <c r="AP485" s="42">
        <f>IFERROR(VALUE(IFERROR(TRIM(INDEX($A485:$Z485,MATCH(Lists!$J$9,$A$1:$Z$1,0))&amp;""),"")),0)</f>
        <v/>
      </c>
      <c r="AQ485" s="42">
        <f>IFERROR(VALUE(IFERROR(TRIM(INDEX($A485:$Z485,MATCH(Lists!$J$11,$A$1:$Z$1,0))&amp;""),"")),0)</f>
        <v/>
      </c>
      <c r="AR485" s="42">
        <f>IF(IFERROR(INDEX(Lists!$C$2:$C$9,MATCH(AK485,Lists!$A$2:$A$9,0)),"N")="Y",AP485-AQ485,0)</f>
        <v/>
      </c>
      <c r="AS485" s="42">
        <f>UPPER(IFERROR(TRIM(INDEX($A485:$Z485,MATCH(Lists!$J$10,$A$1:$Z$1,0))&amp;""),""))</f>
        <v/>
      </c>
      <c r="AT485" s="42">
        <f>IF(LEN(AS485)&gt;0,ROW(),"")</f>
        <v/>
      </c>
      <c r="AU485" s="42">
        <f>IFERROR(TRIM(INDEX($A485:$Z485,MATCH(Lists!$J$6,$A$1:$Z$1,0))&amp;""),"")</f>
        <v/>
      </c>
      <c r="AV485" s="42">
        <f>IFERROR(TRIM(INDEX($A485:$Z485,MATCH(Lists!$J$7,$A$1:$Z$1,0))&amp;""),"")</f>
        <v/>
      </c>
      <c r="AW485" s="42">
        <f>IF(AND(AL485=1,UPPER(TRIM(AC485))="Y"),1,0)</f>
        <v/>
      </c>
      <c r="AX485" s="42">
        <f>IF(AL485=1,AF485,"")</f>
        <v/>
      </c>
      <c r="AY485" s="42">
        <f>IF(AX485="","",SUMPRODUCT(($AX$2:$AX$501&lt;&gt;"")*($AX$2:$AX$501&lt;AX485))+SUMPRODUCT(($AX$2:AX485=AX485)*1))</f>
        <v/>
      </c>
    </row>
    <row r="486">
      <c r="AA486" s="41" t="n"/>
      <c r="AB486" s="21" t="n"/>
      <c r="AC486" s="21" t="n"/>
      <c r="AD486" s="21" t="n"/>
      <c r="AE486" s="41" t="n"/>
      <c r="AF486" s="42">
        <f>IFERROR(TRIM(INDEX($A486:$Z486,MATCH(Lists!$J$2,$A$1:$Z$1,0))&amp;""),"")</f>
        <v/>
      </c>
      <c r="AG486" s="42">
        <f>IFERROR(TRIM(INDEX($A486:$Z486,MATCH(Lists!$J$3,$A$1:$Z$1,0))&amp;""),"")</f>
        <v/>
      </c>
      <c r="AH486" s="42">
        <f>IFERROR(TRIM(INDEX($A486:$Z486,MATCH(Lists!$J$4,$A$1:$Z$1,0))&amp;""),"")</f>
        <v/>
      </c>
      <c r="AI486" s="42">
        <f>IF(AND(AF486&lt;&gt;"",UPPER(TRIM(AB486))&lt;&gt;"Y"),1,0)</f>
        <v/>
      </c>
      <c r="AJ486" s="42">
        <f>IF(AI486=1,IFERROR(VALUE(IFERROR(TRIM(INDEX($A486:$Z486,MATCH(Lists!$J$5,$A$1:$Z$1,0))&amp;""),"")),0),0)</f>
        <v/>
      </c>
      <c r="AK486" s="42">
        <f>IFERROR(TRIM(INDEX($A486:$Z486,MATCH(Lists!$J$8,$A$1:$Z$1,0))&amp;""),"")</f>
        <v/>
      </c>
      <c r="AL486" s="42">
        <f>IF(AI486=0,0,IF(AK486="",1,IF(IFERROR(INDEX(Lists!$B$2:$B$9,MATCH(AK486,Lists!$A$2:$A$9,0)),"N")="Y",1,0)))</f>
        <v/>
      </c>
      <c r="AM486" s="42">
        <f>AL486*AJ486</f>
        <v/>
      </c>
      <c r="AN486" s="42">
        <f>IF(AI486=0,0,IF(IFERROR(INDEX(Lists!$C$2:$C$9,MATCH(AK486,Lists!$A$2:$A$9,0)),"N")="Y",1,0))</f>
        <v/>
      </c>
      <c r="AO486" s="42">
        <f>AN486*AJ486</f>
        <v/>
      </c>
      <c r="AP486" s="42">
        <f>IFERROR(VALUE(IFERROR(TRIM(INDEX($A486:$Z486,MATCH(Lists!$J$9,$A$1:$Z$1,0))&amp;""),"")),0)</f>
        <v/>
      </c>
      <c r="AQ486" s="42">
        <f>IFERROR(VALUE(IFERROR(TRIM(INDEX($A486:$Z486,MATCH(Lists!$J$11,$A$1:$Z$1,0))&amp;""),"")),0)</f>
        <v/>
      </c>
      <c r="AR486" s="42">
        <f>IF(IFERROR(INDEX(Lists!$C$2:$C$9,MATCH(AK486,Lists!$A$2:$A$9,0)),"N")="Y",AP486-AQ486,0)</f>
        <v/>
      </c>
      <c r="AS486" s="42">
        <f>UPPER(IFERROR(TRIM(INDEX($A486:$Z486,MATCH(Lists!$J$10,$A$1:$Z$1,0))&amp;""),""))</f>
        <v/>
      </c>
      <c r="AT486" s="42">
        <f>IF(LEN(AS486)&gt;0,ROW(),"")</f>
        <v/>
      </c>
      <c r="AU486" s="42">
        <f>IFERROR(TRIM(INDEX($A486:$Z486,MATCH(Lists!$J$6,$A$1:$Z$1,0))&amp;""),"")</f>
        <v/>
      </c>
      <c r="AV486" s="42">
        <f>IFERROR(TRIM(INDEX($A486:$Z486,MATCH(Lists!$J$7,$A$1:$Z$1,0))&amp;""),"")</f>
        <v/>
      </c>
      <c r="AW486" s="42">
        <f>IF(AND(AL486=1,UPPER(TRIM(AC486))="Y"),1,0)</f>
        <v/>
      </c>
      <c r="AX486" s="42">
        <f>IF(AL486=1,AF486,"")</f>
        <v/>
      </c>
      <c r="AY486" s="42">
        <f>IF(AX486="","",SUMPRODUCT(($AX$2:$AX$501&lt;&gt;"")*($AX$2:$AX$501&lt;AX486))+SUMPRODUCT(($AX$2:AX486=AX486)*1))</f>
        <v/>
      </c>
    </row>
    <row r="487">
      <c r="AA487" s="41" t="n"/>
      <c r="AB487" s="21" t="n"/>
      <c r="AC487" s="21" t="n"/>
      <c r="AD487" s="21" t="n"/>
      <c r="AE487" s="41" t="n"/>
      <c r="AF487" s="42">
        <f>IFERROR(TRIM(INDEX($A487:$Z487,MATCH(Lists!$J$2,$A$1:$Z$1,0))&amp;""),"")</f>
        <v/>
      </c>
      <c r="AG487" s="42">
        <f>IFERROR(TRIM(INDEX($A487:$Z487,MATCH(Lists!$J$3,$A$1:$Z$1,0))&amp;""),"")</f>
        <v/>
      </c>
      <c r="AH487" s="42">
        <f>IFERROR(TRIM(INDEX($A487:$Z487,MATCH(Lists!$J$4,$A$1:$Z$1,0))&amp;""),"")</f>
        <v/>
      </c>
      <c r="AI487" s="42">
        <f>IF(AND(AF487&lt;&gt;"",UPPER(TRIM(AB487))&lt;&gt;"Y"),1,0)</f>
        <v/>
      </c>
      <c r="AJ487" s="42">
        <f>IF(AI487=1,IFERROR(VALUE(IFERROR(TRIM(INDEX($A487:$Z487,MATCH(Lists!$J$5,$A$1:$Z$1,0))&amp;""),"")),0),0)</f>
        <v/>
      </c>
      <c r="AK487" s="42">
        <f>IFERROR(TRIM(INDEX($A487:$Z487,MATCH(Lists!$J$8,$A$1:$Z$1,0))&amp;""),"")</f>
        <v/>
      </c>
      <c r="AL487" s="42">
        <f>IF(AI487=0,0,IF(AK487="",1,IF(IFERROR(INDEX(Lists!$B$2:$B$9,MATCH(AK487,Lists!$A$2:$A$9,0)),"N")="Y",1,0)))</f>
        <v/>
      </c>
      <c r="AM487" s="42">
        <f>AL487*AJ487</f>
        <v/>
      </c>
      <c r="AN487" s="42">
        <f>IF(AI487=0,0,IF(IFERROR(INDEX(Lists!$C$2:$C$9,MATCH(AK487,Lists!$A$2:$A$9,0)),"N")="Y",1,0))</f>
        <v/>
      </c>
      <c r="AO487" s="42">
        <f>AN487*AJ487</f>
        <v/>
      </c>
      <c r="AP487" s="42">
        <f>IFERROR(VALUE(IFERROR(TRIM(INDEX($A487:$Z487,MATCH(Lists!$J$9,$A$1:$Z$1,0))&amp;""),"")),0)</f>
        <v/>
      </c>
      <c r="AQ487" s="42">
        <f>IFERROR(VALUE(IFERROR(TRIM(INDEX($A487:$Z487,MATCH(Lists!$J$11,$A$1:$Z$1,0))&amp;""),"")),0)</f>
        <v/>
      </c>
      <c r="AR487" s="42">
        <f>IF(IFERROR(INDEX(Lists!$C$2:$C$9,MATCH(AK487,Lists!$A$2:$A$9,0)),"N")="Y",AP487-AQ487,0)</f>
        <v/>
      </c>
      <c r="AS487" s="42">
        <f>UPPER(IFERROR(TRIM(INDEX($A487:$Z487,MATCH(Lists!$J$10,$A$1:$Z$1,0))&amp;""),""))</f>
        <v/>
      </c>
      <c r="AT487" s="42">
        <f>IF(LEN(AS487)&gt;0,ROW(),"")</f>
        <v/>
      </c>
      <c r="AU487" s="42">
        <f>IFERROR(TRIM(INDEX($A487:$Z487,MATCH(Lists!$J$6,$A$1:$Z$1,0))&amp;""),"")</f>
        <v/>
      </c>
      <c r="AV487" s="42">
        <f>IFERROR(TRIM(INDEX($A487:$Z487,MATCH(Lists!$J$7,$A$1:$Z$1,0))&amp;""),"")</f>
        <v/>
      </c>
      <c r="AW487" s="42">
        <f>IF(AND(AL487=1,UPPER(TRIM(AC487))="Y"),1,0)</f>
        <v/>
      </c>
      <c r="AX487" s="42">
        <f>IF(AL487=1,AF487,"")</f>
        <v/>
      </c>
      <c r="AY487" s="42">
        <f>IF(AX487="","",SUMPRODUCT(($AX$2:$AX$501&lt;&gt;"")*($AX$2:$AX$501&lt;AX487))+SUMPRODUCT(($AX$2:AX487=AX487)*1))</f>
        <v/>
      </c>
    </row>
    <row r="488">
      <c r="AA488" s="41" t="n"/>
      <c r="AB488" s="21" t="n"/>
      <c r="AC488" s="21" t="n"/>
      <c r="AD488" s="21" t="n"/>
      <c r="AE488" s="41" t="n"/>
      <c r="AF488" s="42">
        <f>IFERROR(TRIM(INDEX($A488:$Z488,MATCH(Lists!$J$2,$A$1:$Z$1,0))&amp;""),"")</f>
        <v/>
      </c>
      <c r="AG488" s="42">
        <f>IFERROR(TRIM(INDEX($A488:$Z488,MATCH(Lists!$J$3,$A$1:$Z$1,0))&amp;""),"")</f>
        <v/>
      </c>
      <c r="AH488" s="42">
        <f>IFERROR(TRIM(INDEX($A488:$Z488,MATCH(Lists!$J$4,$A$1:$Z$1,0))&amp;""),"")</f>
        <v/>
      </c>
      <c r="AI488" s="42">
        <f>IF(AND(AF488&lt;&gt;"",UPPER(TRIM(AB488))&lt;&gt;"Y"),1,0)</f>
        <v/>
      </c>
      <c r="AJ488" s="42">
        <f>IF(AI488=1,IFERROR(VALUE(IFERROR(TRIM(INDEX($A488:$Z488,MATCH(Lists!$J$5,$A$1:$Z$1,0))&amp;""),"")),0),0)</f>
        <v/>
      </c>
      <c r="AK488" s="42">
        <f>IFERROR(TRIM(INDEX($A488:$Z488,MATCH(Lists!$J$8,$A$1:$Z$1,0))&amp;""),"")</f>
        <v/>
      </c>
      <c r="AL488" s="42">
        <f>IF(AI488=0,0,IF(AK488="",1,IF(IFERROR(INDEX(Lists!$B$2:$B$9,MATCH(AK488,Lists!$A$2:$A$9,0)),"N")="Y",1,0)))</f>
        <v/>
      </c>
      <c r="AM488" s="42">
        <f>AL488*AJ488</f>
        <v/>
      </c>
      <c r="AN488" s="42">
        <f>IF(AI488=0,0,IF(IFERROR(INDEX(Lists!$C$2:$C$9,MATCH(AK488,Lists!$A$2:$A$9,0)),"N")="Y",1,0))</f>
        <v/>
      </c>
      <c r="AO488" s="42">
        <f>AN488*AJ488</f>
        <v/>
      </c>
      <c r="AP488" s="42">
        <f>IFERROR(VALUE(IFERROR(TRIM(INDEX($A488:$Z488,MATCH(Lists!$J$9,$A$1:$Z$1,0))&amp;""),"")),0)</f>
        <v/>
      </c>
      <c r="AQ488" s="42">
        <f>IFERROR(VALUE(IFERROR(TRIM(INDEX($A488:$Z488,MATCH(Lists!$J$11,$A$1:$Z$1,0))&amp;""),"")),0)</f>
        <v/>
      </c>
      <c r="AR488" s="42">
        <f>IF(IFERROR(INDEX(Lists!$C$2:$C$9,MATCH(AK488,Lists!$A$2:$A$9,0)),"N")="Y",AP488-AQ488,0)</f>
        <v/>
      </c>
      <c r="AS488" s="42">
        <f>UPPER(IFERROR(TRIM(INDEX($A488:$Z488,MATCH(Lists!$J$10,$A$1:$Z$1,0))&amp;""),""))</f>
        <v/>
      </c>
      <c r="AT488" s="42">
        <f>IF(LEN(AS488)&gt;0,ROW(),"")</f>
        <v/>
      </c>
      <c r="AU488" s="42">
        <f>IFERROR(TRIM(INDEX($A488:$Z488,MATCH(Lists!$J$6,$A$1:$Z$1,0))&amp;""),"")</f>
        <v/>
      </c>
      <c r="AV488" s="42">
        <f>IFERROR(TRIM(INDEX($A488:$Z488,MATCH(Lists!$J$7,$A$1:$Z$1,0))&amp;""),"")</f>
        <v/>
      </c>
      <c r="AW488" s="42">
        <f>IF(AND(AL488=1,UPPER(TRIM(AC488))="Y"),1,0)</f>
        <v/>
      </c>
      <c r="AX488" s="42">
        <f>IF(AL488=1,AF488,"")</f>
        <v/>
      </c>
      <c r="AY488" s="42">
        <f>IF(AX488="","",SUMPRODUCT(($AX$2:$AX$501&lt;&gt;"")*($AX$2:$AX$501&lt;AX488))+SUMPRODUCT(($AX$2:AX488=AX488)*1))</f>
        <v/>
      </c>
    </row>
    <row r="489">
      <c r="AA489" s="41" t="n"/>
      <c r="AB489" s="21" t="n"/>
      <c r="AC489" s="21" t="n"/>
      <c r="AD489" s="21" t="n"/>
      <c r="AE489" s="41" t="n"/>
      <c r="AF489" s="42">
        <f>IFERROR(TRIM(INDEX($A489:$Z489,MATCH(Lists!$J$2,$A$1:$Z$1,0))&amp;""),"")</f>
        <v/>
      </c>
      <c r="AG489" s="42">
        <f>IFERROR(TRIM(INDEX($A489:$Z489,MATCH(Lists!$J$3,$A$1:$Z$1,0))&amp;""),"")</f>
        <v/>
      </c>
      <c r="AH489" s="42">
        <f>IFERROR(TRIM(INDEX($A489:$Z489,MATCH(Lists!$J$4,$A$1:$Z$1,0))&amp;""),"")</f>
        <v/>
      </c>
      <c r="AI489" s="42">
        <f>IF(AND(AF489&lt;&gt;"",UPPER(TRIM(AB489))&lt;&gt;"Y"),1,0)</f>
        <v/>
      </c>
      <c r="AJ489" s="42">
        <f>IF(AI489=1,IFERROR(VALUE(IFERROR(TRIM(INDEX($A489:$Z489,MATCH(Lists!$J$5,$A$1:$Z$1,0))&amp;""),"")),0),0)</f>
        <v/>
      </c>
      <c r="AK489" s="42">
        <f>IFERROR(TRIM(INDEX($A489:$Z489,MATCH(Lists!$J$8,$A$1:$Z$1,0))&amp;""),"")</f>
        <v/>
      </c>
      <c r="AL489" s="42">
        <f>IF(AI489=0,0,IF(AK489="",1,IF(IFERROR(INDEX(Lists!$B$2:$B$9,MATCH(AK489,Lists!$A$2:$A$9,0)),"N")="Y",1,0)))</f>
        <v/>
      </c>
      <c r="AM489" s="42">
        <f>AL489*AJ489</f>
        <v/>
      </c>
      <c r="AN489" s="42">
        <f>IF(AI489=0,0,IF(IFERROR(INDEX(Lists!$C$2:$C$9,MATCH(AK489,Lists!$A$2:$A$9,0)),"N")="Y",1,0))</f>
        <v/>
      </c>
      <c r="AO489" s="42">
        <f>AN489*AJ489</f>
        <v/>
      </c>
      <c r="AP489" s="42">
        <f>IFERROR(VALUE(IFERROR(TRIM(INDEX($A489:$Z489,MATCH(Lists!$J$9,$A$1:$Z$1,0))&amp;""),"")),0)</f>
        <v/>
      </c>
      <c r="AQ489" s="42">
        <f>IFERROR(VALUE(IFERROR(TRIM(INDEX($A489:$Z489,MATCH(Lists!$J$11,$A$1:$Z$1,0))&amp;""),"")),0)</f>
        <v/>
      </c>
      <c r="AR489" s="42">
        <f>IF(IFERROR(INDEX(Lists!$C$2:$C$9,MATCH(AK489,Lists!$A$2:$A$9,0)),"N")="Y",AP489-AQ489,0)</f>
        <v/>
      </c>
      <c r="AS489" s="42">
        <f>UPPER(IFERROR(TRIM(INDEX($A489:$Z489,MATCH(Lists!$J$10,$A$1:$Z$1,0))&amp;""),""))</f>
        <v/>
      </c>
      <c r="AT489" s="42">
        <f>IF(LEN(AS489)&gt;0,ROW(),"")</f>
        <v/>
      </c>
      <c r="AU489" s="42">
        <f>IFERROR(TRIM(INDEX($A489:$Z489,MATCH(Lists!$J$6,$A$1:$Z$1,0))&amp;""),"")</f>
        <v/>
      </c>
      <c r="AV489" s="42">
        <f>IFERROR(TRIM(INDEX($A489:$Z489,MATCH(Lists!$J$7,$A$1:$Z$1,0))&amp;""),"")</f>
        <v/>
      </c>
      <c r="AW489" s="42">
        <f>IF(AND(AL489=1,UPPER(TRIM(AC489))="Y"),1,0)</f>
        <v/>
      </c>
      <c r="AX489" s="42">
        <f>IF(AL489=1,AF489,"")</f>
        <v/>
      </c>
      <c r="AY489" s="42">
        <f>IF(AX489="","",SUMPRODUCT(($AX$2:$AX$501&lt;&gt;"")*($AX$2:$AX$501&lt;AX489))+SUMPRODUCT(($AX$2:AX489=AX489)*1))</f>
        <v/>
      </c>
    </row>
    <row r="490">
      <c r="AA490" s="41" t="n"/>
      <c r="AB490" s="21" t="n"/>
      <c r="AC490" s="21" t="n"/>
      <c r="AD490" s="21" t="n"/>
      <c r="AE490" s="41" t="n"/>
      <c r="AF490" s="42">
        <f>IFERROR(TRIM(INDEX($A490:$Z490,MATCH(Lists!$J$2,$A$1:$Z$1,0))&amp;""),"")</f>
        <v/>
      </c>
      <c r="AG490" s="42">
        <f>IFERROR(TRIM(INDEX($A490:$Z490,MATCH(Lists!$J$3,$A$1:$Z$1,0))&amp;""),"")</f>
        <v/>
      </c>
      <c r="AH490" s="42">
        <f>IFERROR(TRIM(INDEX($A490:$Z490,MATCH(Lists!$J$4,$A$1:$Z$1,0))&amp;""),"")</f>
        <v/>
      </c>
      <c r="AI490" s="42">
        <f>IF(AND(AF490&lt;&gt;"",UPPER(TRIM(AB490))&lt;&gt;"Y"),1,0)</f>
        <v/>
      </c>
      <c r="AJ490" s="42">
        <f>IF(AI490=1,IFERROR(VALUE(IFERROR(TRIM(INDEX($A490:$Z490,MATCH(Lists!$J$5,$A$1:$Z$1,0))&amp;""),"")),0),0)</f>
        <v/>
      </c>
      <c r="AK490" s="42">
        <f>IFERROR(TRIM(INDEX($A490:$Z490,MATCH(Lists!$J$8,$A$1:$Z$1,0))&amp;""),"")</f>
        <v/>
      </c>
      <c r="AL490" s="42">
        <f>IF(AI490=0,0,IF(AK490="",1,IF(IFERROR(INDEX(Lists!$B$2:$B$9,MATCH(AK490,Lists!$A$2:$A$9,0)),"N")="Y",1,0)))</f>
        <v/>
      </c>
      <c r="AM490" s="42">
        <f>AL490*AJ490</f>
        <v/>
      </c>
      <c r="AN490" s="42">
        <f>IF(AI490=0,0,IF(IFERROR(INDEX(Lists!$C$2:$C$9,MATCH(AK490,Lists!$A$2:$A$9,0)),"N")="Y",1,0))</f>
        <v/>
      </c>
      <c r="AO490" s="42">
        <f>AN490*AJ490</f>
        <v/>
      </c>
      <c r="AP490" s="42">
        <f>IFERROR(VALUE(IFERROR(TRIM(INDEX($A490:$Z490,MATCH(Lists!$J$9,$A$1:$Z$1,0))&amp;""),"")),0)</f>
        <v/>
      </c>
      <c r="AQ490" s="42">
        <f>IFERROR(VALUE(IFERROR(TRIM(INDEX($A490:$Z490,MATCH(Lists!$J$11,$A$1:$Z$1,0))&amp;""),"")),0)</f>
        <v/>
      </c>
      <c r="AR490" s="42">
        <f>IF(IFERROR(INDEX(Lists!$C$2:$C$9,MATCH(AK490,Lists!$A$2:$A$9,0)),"N")="Y",AP490-AQ490,0)</f>
        <v/>
      </c>
      <c r="AS490" s="42">
        <f>UPPER(IFERROR(TRIM(INDEX($A490:$Z490,MATCH(Lists!$J$10,$A$1:$Z$1,0))&amp;""),""))</f>
        <v/>
      </c>
      <c r="AT490" s="42">
        <f>IF(LEN(AS490)&gt;0,ROW(),"")</f>
        <v/>
      </c>
      <c r="AU490" s="42">
        <f>IFERROR(TRIM(INDEX($A490:$Z490,MATCH(Lists!$J$6,$A$1:$Z$1,0))&amp;""),"")</f>
        <v/>
      </c>
      <c r="AV490" s="42">
        <f>IFERROR(TRIM(INDEX($A490:$Z490,MATCH(Lists!$J$7,$A$1:$Z$1,0))&amp;""),"")</f>
        <v/>
      </c>
      <c r="AW490" s="42">
        <f>IF(AND(AL490=1,UPPER(TRIM(AC490))="Y"),1,0)</f>
        <v/>
      </c>
      <c r="AX490" s="42">
        <f>IF(AL490=1,AF490,"")</f>
        <v/>
      </c>
      <c r="AY490" s="42">
        <f>IF(AX490="","",SUMPRODUCT(($AX$2:$AX$501&lt;&gt;"")*($AX$2:$AX$501&lt;AX490))+SUMPRODUCT(($AX$2:AX490=AX490)*1))</f>
        <v/>
      </c>
    </row>
    <row r="491">
      <c r="AA491" s="41" t="n"/>
      <c r="AB491" s="21" t="n"/>
      <c r="AC491" s="21" t="n"/>
      <c r="AD491" s="21" t="n"/>
      <c r="AE491" s="41" t="n"/>
      <c r="AF491" s="42">
        <f>IFERROR(TRIM(INDEX($A491:$Z491,MATCH(Lists!$J$2,$A$1:$Z$1,0))&amp;""),"")</f>
        <v/>
      </c>
      <c r="AG491" s="42">
        <f>IFERROR(TRIM(INDEX($A491:$Z491,MATCH(Lists!$J$3,$A$1:$Z$1,0))&amp;""),"")</f>
        <v/>
      </c>
      <c r="AH491" s="42">
        <f>IFERROR(TRIM(INDEX($A491:$Z491,MATCH(Lists!$J$4,$A$1:$Z$1,0))&amp;""),"")</f>
        <v/>
      </c>
      <c r="AI491" s="42">
        <f>IF(AND(AF491&lt;&gt;"",UPPER(TRIM(AB491))&lt;&gt;"Y"),1,0)</f>
        <v/>
      </c>
      <c r="AJ491" s="42">
        <f>IF(AI491=1,IFERROR(VALUE(IFERROR(TRIM(INDEX($A491:$Z491,MATCH(Lists!$J$5,$A$1:$Z$1,0))&amp;""),"")),0),0)</f>
        <v/>
      </c>
      <c r="AK491" s="42">
        <f>IFERROR(TRIM(INDEX($A491:$Z491,MATCH(Lists!$J$8,$A$1:$Z$1,0))&amp;""),"")</f>
        <v/>
      </c>
      <c r="AL491" s="42">
        <f>IF(AI491=0,0,IF(AK491="",1,IF(IFERROR(INDEX(Lists!$B$2:$B$9,MATCH(AK491,Lists!$A$2:$A$9,0)),"N")="Y",1,0)))</f>
        <v/>
      </c>
      <c r="AM491" s="42">
        <f>AL491*AJ491</f>
        <v/>
      </c>
      <c r="AN491" s="42">
        <f>IF(AI491=0,0,IF(IFERROR(INDEX(Lists!$C$2:$C$9,MATCH(AK491,Lists!$A$2:$A$9,0)),"N")="Y",1,0))</f>
        <v/>
      </c>
      <c r="AO491" s="42">
        <f>AN491*AJ491</f>
        <v/>
      </c>
      <c r="AP491" s="42">
        <f>IFERROR(VALUE(IFERROR(TRIM(INDEX($A491:$Z491,MATCH(Lists!$J$9,$A$1:$Z$1,0))&amp;""),"")),0)</f>
        <v/>
      </c>
      <c r="AQ491" s="42">
        <f>IFERROR(VALUE(IFERROR(TRIM(INDEX($A491:$Z491,MATCH(Lists!$J$11,$A$1:$Z$1,0))&amp;""),"")),0)</f>
        <v/>
      </c>
      <c r="AR491" s="42">
        <f>IF(IFERROR(INDEX(Lists!$C$2:$C$9,MATCH(AK491,Lists!$A$2:$A$9,0)),"N")="Y",AP491-AQ491,0)</f>
        <v/>
      </c>
      <c r="AS491" s="42">
        <f>UPPER(IFERROR(TRIM(INDEX($A491:$Z491,MATCH(Lists!$J$10,$A$1:$Z$1,0))&amp;""),""))</f>
        <v/>
      </c>
      <c r="AT491" s="42">
        <f>IF(LEN(AS491)&gt;0,ROW(),"")</f>
        <v/>
      </c>
      <c r="AU491" s="42">
        <f>IFERROR(TRIM(INDEX($A491:$Z491,MATCH(Lists!$J$6,$A$1:$Z$1,0))&amp;""),"")</f>
        <v/>
      </c>
      <c r="AV491" s="42">
        <f>IFERROR(TRIM(INDEX($A491:$Z491,MATCH(Lists!$J$7,$A$1:$Z$1,0))&amp;""),"")</f>
        <v/>
      </c>
      <c r="AW491" s="42">
        <f>IF(AND(AL491=1,UPPER(TRIM(AC491))="Y"),1,0)</f>
        <v/>
      </c>
      <c r="AX491" s="42">
        <f>IF(AL491=1,AF491,"")</f>
        <v/>
      </c>
      <c r="AY491" s="42">
        <f>IF(AX491="","",SUMPRODUCT(($AX$2:$AX$501&lt;&gt;"")*($AX$2:$AX$501&lt;AX491))+SUMPRODUCT(($AX$2:AX491=AX491)*1))</f>
        <v/>
      </c>
    </row>
    <row r="492">
      <c r="AA492" s="41" t="n"/>
      <c r="AB492" s="21" t="n"/>
      <c r="AC492" s="21" t="n"/>
      <c r="AD492" s="21" t="n"/>
      <c r="AE492" s="41" t="n"/>
      <c r="AF492" s="42">
        <f>IFERROR(TRIM(INDEX($A492:$Z492,MATCH(Lists!$J$2,$A$1:$Z$1,0))&amp;""),"")</f>
        <v/>
      </c>
      <c r="AG492" s="42">
        <f>IFERROR(TRIM(INDEX($A492:$Z492,MATCH(Lists!$J$3,$A$1:$Z$1,0))&amp;""),"")</f>
        <v/>
      </c>
      <c r="AH492" s="42">
        <f>IFERROR(TRIM(INDEX($A492:$Z492,MATCH(Lists!$J$4,$A$1:$Z$1,0))&amp;""),"")</f>
        <v/>
      </c>
      <c r="AI492" s="42">
        <f>IF(AND(AF492&lt;&gt;"",UPPER(TRIM(AB492))&lt;&gt;"Y"),1,0)</f>
        <v/>
      </c>
      <c r="AJ492" s="42">
        <f>IF(AI492=1,IFERROR(VALUE(IFERROR(TRIM(INDEX($A492:$Z492,MATCH(Lists!$J$5,$A$1:$Z$1,0))&amp;""),"")),0),0)</f>
        <v/>
      </c>
      <c r="AK492" s="42">
        <f>IFERROR(TRIM(INDEX($A492:$Z492,MATCH(Lists!$J$8,$A$1:$Z$1,0))&amp;""),"")</f>
        <v/>
      </c>
      <c r="AL492" s="42">
        <f>IF(AI492=0,0,IF(AK492="",1,IF(IFERROR(INDEX(Lists!$B$2:$B$9,MATCH(AK492,Lists!$A$2:$A$9,0)),"N")="Y",1,0)))</f>
        <v/>
      </c>
      <c r="AM492" s="42">
        <f>AL492*AJ492</f>
        <v/>
      </c>
      <c r="AN492" s="42">
        <f>IF(AI492=0,0,IF(IFERROR(INDEX(Lists!$C$2:$C$9,MATCH(AK492,Lists!$A$2:$A$9,0)),"N")="Y",1,0))</f>
        <v/>
      </c>
      <c r="AO492" s="42">
        <f>AN492*AJ492</f>
        <v/>
      </c>
      <c r="AP492" s="42">
        <f>IFERROR(VALUE(IFERROR(TRIM(INDEX($A492:$Z492,MATCH(Lists!$J$9,$A$1:$Z$1,0))&amp;""),"")),0)</f>
        <v/>
      </c>
      <c r="AQ492" s="42">
        <f>IFERROR(VALUE(IFERROR(TRIM(INDEX($A492:$Z492,MATCH(Lists!$J$11,$A$1:$Z$1,0))&amp;""),"")),0)</f>
        <v/>
      </c>
      <c r="AR492" s="42">
        <f>IF(IFERROR(INDEX(Lists!$C$2:$C$9,MATCH(AK492,Lists!$A$2:$A$9,0)),"N")="Y",AP492-AQ492,0)</f>
        <v/>
      </c>
      <c r="AS492" s="42">
        <f>UPPER(IFERROR(TRIM(INDEX($A492:$Z492,MATCH(Lists!$J$10,$A$1:$Z$1,0))&amp;""),""))</f>
        <v/>
      </c>
      <c r="AT492" s="42">
        <f>IF(LEN(AS492)&gt;0,ROW(),"")</f>
        <v/>
      </c>
      <c r="AU492" s="42">
        <f>IFERROR(TRIM(INDEX($A492:$Z492,MATCH(Lists!$J$6,$A$1:$Z$1,0))&amp;""),"")</f>
        <v/>
      </c>
      <c r="AV492" s="42">
        <f>IFERROR(TRIM(INDEX($A492:$Z492,MATCH(Lists!$J$7,$A$1:$Z$1,0))&amp;""),"")</f>
        <v/>
      </c>
      <c r="AW492" s="42">
        <f>IF(AND(AL492=1,UPPER(TRIM(AC492))="Y"),1,0)</f>
        <v/>
      </c>
      <c r="AX492" s="42">
        <f>IF(AL492=1,AF492,"")</f>
        <v/>
      </c>
      <c r="AY492" s="42">
        <f>IF(AX492="","",SUMPRODUCT(($AX$2:$AX$501&lt;&gt;"")*($AX$2:$AX$501&lt;AX492))+SUMPRODUCT(($AX$2:AX492=AX492)*1))</f>
        <v/>
      </c>
    </row>
    <row r="493">
      <c r="AA493" s="41" t="n"/>
      <c r="AB493" s="21" t="n"/>
      <c r="AC493" s="21" t="n"/>
      <c r="AD493" s="21" t="n"/>
      <c r="AE493" s="41" t="n"/>
      <c r="AF493" s="42">
        <f>IFERROR(TRIM(INDEX($A493:$Z493,MATCH(Lists!$J$2,$A$1:$Z$1,0))&amp;""),"")</f>
        <v/>
      </c>
      <c r="AG493" s="42">
        <f>IFERROR(TRIM(INDEX($A493:$Z493,MATCH(Lists!$J$3,$A$1:$Z$1,0))&amp;""),"")</f>
        <v/>
      </c>
      <c r="AH493" s="42">
        <f>IFERROR(TRIM(INDEX($A493:$Z493,MATCH(Lists!$J$4,$A$1:$Z$1,0))&amp;""),"")</f>
        <v/>
      </c>
      <c r="AI493" s="42">
        <f>IF(AND(AF493&lt;&gt;"",UPPER(TRIM(AB493))&lt;&gt;"Y"),1,0)</f>
        <v/>
      </c>
      <c r="AJ493" s="42">
        <f>IF(AI493=1,IFERROR(VALUE(IFERROR(TRIM(INDEX($A493:$Z493,MATCH(Lists!$J$5,$A$1:$Z$1,0))&amp;""),"")),0),0)</f>
        <v/>
      </c>
      <c r="AK493" s="42">
        <f>IFERROR(TRIM(INDEX($A493:$Z493,MATCH(Lists!$J$8,$A$1:$Z$1,0))&amp;""),"")</f>
        <v/>
      </c>
      <c r="AL493" s="42">
        <f>IF(AI493=0,0,IF(AK493="",1,IF(IFERROR(INDEX(Lists!$B$2:$B$9,MATCH(AK493,Lists!$A$2:$A$9,0)),"N")="Y",1,0)))</f>
        <v/>
      </c>
      <c r="AM493" s="42">
        <f>AL493*AJ493</f>
        <v/>
      </c>
      <c r="AN493" s="42">
        <f>IF(AI493=0,0,IF(IFERROR(INDEX(Lists!$C$2:$C$9,MATCH(AK493,Lists!$A$2:$A$9,0)),"N")="Y",1,0))</f>
        <v/>
      </c>
      <c r="AO493" s="42">
        <f>AN493*AJ493</f>
        <v/>
      </c>
      <c r="AP493" s="42">
        <f>IFERROR(VALUE(IFERROR(TRIM(INDEX($A493:$Z493,MATCH(Lists!$J$9,$A$1:$Z$1,0))&amp;""),"")),0)</f>
        <v/>
      </c>
      <c r="AQ493" s="42">
        <f>IFERROR(VALUE(IFERROR(TRIM(INDEX($A493:$Z493,MATCH(Lists!$J$11,$A$1:$Z$1,0))&amp;""),"")),0)</f>
        <v/>
      </c>
      <c r="AR493" s="42">
        <f>IF(IFERROR(INDEX(Lists!$C$2:$C$9,MATCH(AK493,Lists!$A$2:$A$9,0)),"N")="Y",AP493-AQ493,0)</f>
        <v/>
      </c>
      <c r="AS493" s="42">
        <f>UPPER(IFERROR(TRIM(INDEX($A493:$Z493,MATCH(Lists!$J$10,$A$1:$Z$1,0))&amp;""),""))</f>
        <v/>
      </c>
      <c r="AT493" s="42">
        <f>IF(LEN(AS493)&gt;0,ROW(),"")</f>
        <v/>
      </c>
      <c r="AU493" s="42">
        <f>IFERROR(TRIM(INDEX($A493:$Z493,MATCH(Lists!$J$6,$A$1:$Z$1,0))&amp;""),"")</f>
        <v/>
      </c>
      <c r="AV493" s="42">
        <f>IFERROR(TRIM(INDEX($A493:$Z493,MATCH(Lists!$J$7,$A$1:$Z$1,0))&amp;""),"")</f>
        <v/>
      </c>
      <c r="AW493" s="42">
        <f>IF(AND(AL493=1,UPPER(TRIM(AC493))="Y"),1,0)</f>
        <v/>
      </c>
      <c r="AX493" s="42">
        <f>IF(AL493=1,AF493,"")</f>
        <v/>
      </c>
      <c r="AY493" s="42">
        <f>IF(AX493="","",SUMPRODUCT(($AX$2:$AX$501&lt;&gt;"")*($AX$2:$AX$501&lt;AX493))+SUMPRODUCT(($AX$2:AX493=AX493)*1))</f>
        <v/>
      </c>
    </row>
    <row r="494">
      <c r="AA494" s="41" t="n"/>
      <c r="AB494" s="21" t="n"/>
      <c r="AC494" s="21" t="n"/>
      <c r="AD494" s="21" t="n"/>
      <c r="AE494" s="41" t="n"/>
      <c r="AF494" s="42">
        <f>IFERROR(TRIM(INDEX($A494:$Z494,MATCH(Lists!$J$2,$A$1:$Z$1,0))&amp;""),"")</f>
        <v/>
      </c>
      <c r="AG494" s="42">
        <f>IFERROR(TRIM(INDEX($A494:$Z494,MATCH(Lists!$J$3,$A$1:$Z$1,0))&amp;""),"")</f>
        <v/>
      </c>
      <c r="AH494" s="42">
        <f>IFERROR(TRIM(INDEX($A494:$Z494,MATCH(Lists!$J$4,$A$1:$Z$1,0))&amp;""),"")</f>
        <v/>
      </c>
      <c r="AI494" s="42">
        <f>IF(AND(AF494&lt;&gt;"",UPPER(TRIM(AB494))&lt;&gt;"Y"),1,0)</f>
        <v/>
      </c>
      <c r="AJ494" s="42">
        <f>IF(AI494=1,IFERROR(VALUE(IFERROR(TRIM(INDEX($A494:$Z494,MATCH(Lists!$J$5,$A$1:$Z$1,0))&amp;""),"")),0),0)</f>
        <v/>
      </c>
      <c r="AK494" s="42">
        <f>IFERROR(TRIM(INDEX($A494:$Z494,MATCH(Lists!$J$8,$A$1:$Z$1,0))&amp;""),"")</f>
        <v/>
      </c>
      <c r="AL494" s="42">
        <f>IF(AI494=0,0,IF(AK494="",1,IF(IFERROR(INDEX(Lists!$B$2:$B$9,MATCH(AK494,Lists!$A$2:$A$9,0)),"N")="Y",1,0)))</f>
        <v/>
      </c>
      <c r="AM494" s="42">
        <f>AL494*AJ494</f>
        <v/>
      </c>
      <c r="AN494" s="42">
        <f>IF(AI494=0,0,IF(IFERROR(INDEX(Lists!$C$2:$C$9,MATCH(AK494,Lists!$A$2:$A$9,0)),"N")="Y",1,0))</f>
        <v/>
      </c>
      <c r="AO494" s="42">
        <f>AN494*AJ494</f>
        <v/>
      </c>
      <c r="AP494" s="42">
        <f>IFERROR(VALUE(IFERROR(TRIM(INDEX($A494:$Z494,MATCH(Lists!$J$9,$A$1:$Z$1,0))&amp;""),"")),0)</f>
        <v/>
      </c>
      <c r="AQ494" s="42">
        <f>IFERROR(VALUE(IFERROR(TRIM(INDEX($A494:$Z494,MATCH(Lists!$J$11,$A$1:$Z$1,0))&amp;""),"")),0)</f>
        <v/>
      </c>
      <c r="AR494" s="42">
        <f>IF(IFERROR(INDEX(Lists!$C$2:$C$9,MATCH(AK494,Lists!$A$2:$A$9,0)),"N")="Y",AP494-AQ494,0)</f>
        <v/>
      </c>
      <c r="AS494" s="42">
        <f>UPPER(IFERROR(TRIM(INDEX($A494:$Z494,MATCH(Lists!$J$10,$A$1:$Z$1,0))&amp;""),""))</f>
        <v/>
      </c>
      <c r="AT494" s="42">
        <f>IF(LEN(AS494)&gt;0,ROW(),"")</f>
        <v/>
      </c>
      <c r="AU494" s="42">
        <f>IFERROR(TRIM(INDEX($A494:$Z494,MATCH(Lists!$J$6,$A$1:$Z$1,0))&amp;""),"")</f>
        <v/>
      </c>
      <c r="AV494" s="42">
        <f>IFERROR(TRIM(INDEX($A494:$Z494,MATCH(Lists!$J$7,$A$1:$Z$1,0))&amp;""),"")</f>
        <v/>
      </c>
      <c r="AW494" s="42">
        <f>IF(AND(AL494=1,UPPER(TRIM(AC494))="Y"),1,0)</f>
        <v/>
      </c>
      <c r="AX494" s="42">
        <f>IF(AL494=1,AF494,"")</f>
        <v/>
      </c>
      <c r="AY494" s="42">
        <f>IF(AX494="","",SUMPRODUCT(($AX$2:$AX$501&lt;&gt;"")*($AX$2:$AX$501&lt;AX494))+SUMPRODUCT(($AX$2:AX494=AX494)*1))</f>
        <v/>
      </c>
    </row>
    <row r="495">
      <c r="AA495" s="41" t="n"/>
      <c r="AB495" s="21" t="n"/>
      <c r="AC495" s="21" t="n"/>
      <c r="AD495" s="21" t="n"/>
      <c r="AE495" s="41" t="n"/>
      <c r="AF495" s="42">
        <f>IFERROR(TRIM(INDEX($A495:$Z495,MATCH(Lists!$J$2,$A$1:$Z$1,0))&amp;""),"")</f>
        <v/>
      </c>
      <c r="AG495" s="42">
        <f>IFERROR(TRIM(INDEX($A495:$Z495,MATCH(Lists!$J$3,$A$1:$Z$1,0))&amp;""),"")</f>
        <v/>
      </c>
      <c r="AH495" s="42">
        <f>IFERROR(TRIM(INDEX($A495:$Z495,MATCH(Lists!$J$4,$A$1:$Z$1,0))&amp;""),"")</f>
        <v/>
      </c>
      <c r="AI495" s="42">
        <f>IF(AND(AF495&lt;&gt;"",UPPER(TRIM(AB495))&lt;&gt;"Y"),1,0)</f>
        <v/>
      </c>
      <c r="AJ495" s="42">
        <f>IF(AI495=1,IFERROR(VALUE(IFERROR(TRIM(INDEX($A495:$Z495,MATCH(Lists!$J$5,$A$1:$Z$1,0))&amp;""),"")),0),0)</f>
        <v/>
      </c>
      <c r="AK495" s="42">
        <f>IFERROR(TRIM(INDEX($A495:$Z495,MATCH(Lists!$J$8,$A$1:$Z$1,0))&amp;""),"")</f>
        <v/>
      </c>
      <c r="AL495" s="42">
        <f>IF(AI495=0,0,IF(AK495="",1,IF(IFERROR(INDEX(Lists!$B$2:$B$9,MATCH(AK495,Lists!$A$2:$A$9,0)),"N")="Y",1,0)))</f>
        <v/>
      </c>
      <c r="AM495" s="42">
        <f>AL495*AJ495</f>
        <v/>
      </c>
      <c r="AN495" s="42">
        <f>IF(AI495=0,0,IF(IFERROR(INDEX(Lists!$C$2:$C$9,MATCH(AK495,Lists!$A$2:$A$9,0)),"N")="Y",1,0))</f>
        <v/>
      </c>
      <c r="AO495" s="42">
        <f>AN495*AJ495</f>
        <v/>
      </c>
      <c r="AP495" s="42">
        <f>IFERROR(VALUE(IFERROR(TRIM(INDEX($A495:$Z495,MATCH(Lists!$J$9,$A$1:$Z$1,0))&amp;""),"")),0)</f>
        <v/>
      </c>
      <c r="AQ495" s="42">
        <f>IFERROR(VALUE(IFERROR(TRIM(INDEX($A495:$Z495,MATCH(Lists!$J$11,$A$1:$Z$1,0))&amp;""),"")),0)</f>
        <v/>
      </c>
      <c r="AR495" s="42">
        <f>IF(IFERROR(INDEX(Lists!$C$2:$C$9,MATCH(AK495,Lists!$A$2:$A$9,0)),"N")="Y",AP495-AQ495,0)</f>
        <v/>
      </c>
      <c r="AS495" s="42">
        <f>UPPER(IFERROR(TRIM(INDEX($A495:$Z495,MATCH(Lists!$J$10,$A$1:$Z$1,0))&amp;""),""))</f>
        <v/>
      </c>
      <c r="AT495" s="42">
        <f>IF(LEN(AS495)&gt;0,ROW(),"")</f>
        <v/>
      </c>
      <c r="AU495" s="42">
        <f>IFERROR(TRIM(INDEX($A495:$Z495,MATCH(Lists!$J$6,$A$1:$Z$1,0))&amp;""),"")</f>
        <v/>
      </c>
      <c r="AV495" s="42">
        <f>IFERROR(TRIM(INDEX($A495:$Z495,MATCH(Lists!$J$7,$A$1:$Z$1,0))&amp;""),"")</f>
        <v/>
      </c>
      <c r="AW495" s="42">
        <f>IF(AND(AL495=1,UPPER(TRIM(AC495))="Y"),1,0)</f>
        <v/>
      </c>
      <c r="AX495" s="42">
        <f>IF(AL495=1,AF495,"")</f>
        <v/>
      </c>
      <c r="AY495" s="42">
        <f>IF(AX495="","",SUMPRODUCT(($AX$2:$AX$501&lt;&gt;"")*($AX$2:$AX$501&lt;AX495))+SUMPRODUCT(($AX$2:AX495=AX495)*1))</f>
        <v/>
      </c>
    </row>
    <row r="496">
      <c r="AA496" s="41" t="n"/>
      <c r="AB496" s="21" t="n"/>
      <c r="AC496" s="21" t="n"/>
      <c r="AD496" s="21" t="n"/>
      <c r="AE496" s="41" t="n"/>
      <c r="AF496" s="42">
        <f>IFERROR(TRIM(INDEX($A496:$Z496,MATCH(Lists!$J$2,$A$1:$Z$1,0))&amp;""),"")</f>
        <v/>
      </c>
      <c r="AG496" s="42">
        <f>IFERROR(TRIM(INDEX($A496:$Z496,MATCH(Lists!$J$3,$A$1:$Z$1,0))&amp;""),"")</f>
        <v/>
      </c>
      <c r="AH496" s="42">
        <f>IFERROR(TRIM(INDEX($A496:$Z496,MATCH(Lists!$J$4,$A$1:$Z$1,0))&amp;""),"")</f>
        <v/>
      </c>
      <c r="AI496" s="42">
        <f>IF(AND(AF496&lt;&gt;"",UPPER(TRIM(AB496))&lt;&gt;"Y"),1,0)</f>
        <v/>
      </c>
      <c r="AJ496" s="42">
        <f>IF(AI496=1,IFERROR(VALUE(IFERROR(TRIM(INDEX($A496:$Z496,MATCH(Lists!$J$5,$A$1:$Z$1,0))&amp;""),"")),0),0)</f>
        <v/>
      </c>
      <c r="AK496" s="42">
        <f>IFERROR(TRIM(INDEX($A496:$Z496,MATCH(Lists!$J$8,$A$1:$Z$1,0))&amp;""),"")</f>
        <v/>
      </c>
      <c r="AL496" s="42">
        <f>IF(AI496=0,0,IF(AK496="",1,IF(IFERROR(INDEX(Lists!$B$2:$B$9,MATCH(AK496,Lists!$A$2:$A$9,0)),"N")="Y",1,0)))</f>
        <v/>
      </c>
      <c r="AM496" s="42">
        <f>AL496*AJ496</f>
        <v/>
      </c>
      <c r="AN496" s="42">
        <f>IF(AI496=0,0,IF(IFERROR(INDEX(Lists!$C$2:$C$9,MATCH(AK496,Lists!$A$2:$A$9,0)),"N")="Y",1,0))</f>
        <v/>
      </c>
      <c r="AO496" s="42">
        <f>AN496*AJ496</f>
        <v/>
      </c>
      <c r="AP496" s="42">
        <f>IFERROR(VALUE(IFERROR(TRIM(INDEX($A496:$Z496,MATCH(Lists!$J$9,$A$1:$Z$1,0))&amp;""),"")),0)</f>
        <v/>
      </c>
      <c r="AQ496" s="42">
        <f>IFERROR(VALUE(IFERROR(TRIM(INDEX($A496:$Z496,MATCH(Lists!$J$11,$A$1:$Z$1,0))&amp;""),"")),0)</f>
        <v/>
      </c>
      <c r="AR496" s="42">
        <f>IF(IFERROR(INDEX(Lists!$C$2:$C$9,MATCH(AK496,Lists!$A$2:$A$9,0)),"N")="Y",AP496-AQ496,0)</f>
        <v/>
      </c>
      <c r="AS496" s="42">
        <f>UPPER(IFERROR(TRIM(INDEX($A496:$Z496,MATCH(Lists!$J$10,$A$1:$Z$1,0))&amp;""),""))</f>
        <v/>
      </c>
      <c r="AT496" s="42">
        <f>IF(LEN(AS496)&gt;0,ROW(),"")</f>
        <v/>
      </c>
      <c r="AU496" s="42">
        <f>IFERROR(TRIM(INDEX($A496:$Z496,MATCH(Lists!$J$6,$A$1:$Z$1,0))&amp;""),"")</f>
        <v/>
      </c>
      <c r="AV496" s="42">
        <f>IFERROR(TRIM(INDEX($A496:$Z496,MATCH(Lists!$J$7,$A$1:$Z$1,0))&amp;""),"")</f>
        <v/>
      </c>
      <c r="AW496" s="42">
        <f>IF(AND(AL496=1,UPPER(TRIM(AC496))="Y"),1,0)</f>
        <v/>
      </c>
      <c r="AX496" s="42">
        <f>IF(AL496=1,AF496,"")</f>
        <v/>
      </c>
      <c r="AY496" s="42">
        <f>IF(AX496="","",SUMPRODUCT(($AX$2:$AX$501&lt;&gt;"")*($AX$2:$AX$501&lt;AX496))+SUMPRODUCT(($AX$2:AX496=AX496)*1))</f>
        <v/>
      </c>
    </row>
    <row r="497">
      <c r="AA497" s="41" t="n"/>
      <c r="AB497" s="21" t="n"/>
      <c r="AC497" s="21" t="n"/>
      <c r="AD497" s="21" t="n"/>
      <c r="AE497" s="41" t="n"/>
      <c r="AF497" s="42">
        <f>IFERROR(TRIM(INDEX($A497:$Z497,MATCH(Lists!$J$2,$A$1:$Z$1,0))&amp;""),"")</f>
        <v/>
      </c>
      <c r="AG497" s="42">
        <f>IFERROR(TRIM(INDEX($A497:$Z497,MATCH(Lists!$J$3,$A$1:$Z$1,0))&amp;""),"")</f>
        <v/>
      </c>
      <c r="AH497" s="42">
        <f>IFERROR(TRIM(INDEX($A497:$Z497,MATCH(Lists!$J$4,$A$1:$Z$1,0))&amp;""),"")</f>
        <v/>
      </c>
      <c r="AI497" s="42">
        <f>IF(AND(AF497&lt;&gt;"",UPPER(TRIM(AB497))&lt;&gt;"Y"),1,0)</f>
        <v/>
      </c>
      <c r="AJ497" s="42">
        <f>IF(AI497=1,IFERROR(VALUE(IFERROR(TRIM(INDEX($A497:$Z497,MATCH(Lists!$J$5,$A$1:$Z$1,0))&amp;""),"")),0),0)</f>
        <v/>
      </c>
      <c r="AK497" s="42">
        <f>IFERROR(TRIM(INDEX($A497:$Z497,MATCH(Lists!$J$8,$A$1:$Z$1,0))&amp;""),"")</f>
        <v/>
      </c>
      <c r="AL497" s="42">
        <f>IF(AI497=0,0,IF(AK497="",1,IF(IFERROR(INDEX(Lists!$B$2:$B$9,MATCH(AK497,Lists!$A$2:$A$9,0)),"N")="Y",1,0)))</f>
        <v/>
      </c>
      <c r="AM497" s="42">
        <f>AL497*AJ497</f>
        <v/>
      </c>
      <c r="AN497" s="42">
        <f>IF(AI497=0,0,IF(IFERROR(INDEX(Lists!$C$2:$C$9,MATCH(AK497,Lists!$A$2:$A$9,0)),"N")="Y",1,0))</f>
        <v/>
      </c>
      <c r="AO497" s="42">
        <f>AN497*AJ497</f>
        <v/>
      </c>
      <c r="AP497" s="42">
        <f>IFERROR(VALUE(IFERROR(TRIM(INDEX($A497:$Z497,MATCH(Lists!$J$9,$A$1:$Z$1,0))&amp;""),"")),0)</f>
        <v/>
      </c>
      <c r="AQ497" s="42">
        <f>IFERROR(VALUE(IFERROR(TRIM(INDEX($A497:$Z497,MATCH(Lists!$J$11,$A$1:$Z$1,0))&amp;""),"")),0)</f>
        <v/>
      </c>
      <c r="AR497" s="42">
        <f>IF(IFERROR(INDEX(Lists!$C$2:$C$9,MATCH(AK497,Lists!$A$2:$A$9,0)),"N")="Y",AP497-AQ497,0)</f>
        <v/>
      </c>
      <c r="AS497" s="42">
        <f>UPPER(IFERROR(TRIM(INDEX($A497:$Z497,MATCH(Lists!$J$10,$A$1:$Z$1,0))&amp;""),""))</f>
        <v/>
      </c>
      <c r="AT497" s="42">
        <f>IF(LEN(AS497)&gt;0,ROW(),"")</f>
        <v/>
      </c>
      <c r="AU497" s="42">
        <f>IFERROR(TRIM(INDEX($A497:$Z497,MATCH(Lists!$J$6,$A$1:$Z$1,0))&amp;""),"")</f>
        <v/>
      </c>
      <c r="AV497" s="42">
        <f>IFERROR(TRIM(INDEX($A497:$Z497,MATCH(Lists!$J$7,$A$1:$Z$1,0))&amp;""),"")</f>
        <v/>
      </c>
      <c r="AW497" s="42">
        <f>IF(AND(AL497=1,UPPER(TRIM(AC497))="Y"),1,0)</f>
        <v/>
      </c>
      <c r="AX497" s="42">
        <f>IF(AL497=1,AF497,"")</f>
        <v/>
      </c>
      <c r="AY497" s="42">
        <f>IF(AX497="","",SUMPRODUCT(($AX$2:$AX$501&lt;&gt;"")*($AX$2:$AX$501&lt;AX497))+SUMPRODUCT(($AX$2:AX497=AX497)*1))</f>
        <v/>
      </c>
    </row>
    <row r="498">
      <c r="AA498" s="41" t="n"/>
      <c r="AB498" s="21" t="n"/>
      <c r="AC498" s="21" t="n"/>
      <c r="AD498" s="21" t="n"/>
      <c r="AE498" s="41" t="n"/>
      <c r="AF498" s="42">
        <f>IFERROR(TRIM(INDEX($A498:$Z498,MATCH(Lists!$J$2,$A$1:$Z$1,0))&amp;""),"")</f>
        <v/>
      </c>
      <c r="AG498" s="42">
        <f>IFERROR(TRIM(INDEX($A498:$Z498,MATCH(Lists!$J$3,$A$1:$Z$1,0))&amp;""),"")</f>
        <v/>
      </c>
      <c r="AH498" s="42">
        <f>IFERROR(TRIM(INDEX($A498:$Z498,MATCH(Lists!$J$4,$A$1:$Z$1,0))&amp;""),"")</f>
        <v/>
      </c>
      <c r="AI498" s="42">
        <f>IF(AND(AF498&lt;&gt;"",UPPER(TRIM(AB498))&lt;&gt;"Y"),1,0)</f>
        <v/>
      </c>
      <c r="AJ498" s="42">
        <f>IF(AI498=1,IFERROR(VALUE(IFERROR(TRIM(INDEX($A498:$Z498,MATCH(Lists!$J$5,$A$1:$Z$1,0))&amp;""),"")),0),0)</f>
        <v/>
      </c>
      <c r="AK498" s="42">
        <f>IFERROR(TRIM(INDEX($A498:$Z498,MATCH(Lists!$J$8,$A$1:$Z$1,0))&amp;""),"")</f>
        <v/>
      </c>
      <c r="AL498" s="42">
        <f>IF(AI498=0,0,IF(AK498="",1,IF(IFERROR(INDEX(Lists!$B$2:$B$9,MATCH(AK498,Lists!$A$2:$A$9,0)),"N")="Y",1,0)))</f>
        <v/>
      </c>
      <c r="AM498" s="42">
        <f>AL498*AJ498</f>
        <v/>
      </c>
      <c r="AN498" s="42">
        <f>IF(AI498=0,0,IF(IFERROR(INDEX(Lists!$C$2:$C$9,MATCH(AK498,Lists!$A$2:$A$9,0)),"N")="Y",1,0))</f>
        <v/>
      </c>
      <c r="AO498" s="42">
        <f>AN498*AJ498</f>
        <v/>
      </c>
      <c r="AP498" s="42">
        <f>IFERROR(VALUE(IFERROR(TRIM(INDEX($A498:$Z498,MATCH(Lists!$J$9,$A$1:$Z$1,0))&amp;""),"")),0)</f>
        <v/>
      </c>
      <c r="AQ498" s="42">
        <f>IFERROR(VALUE(IFERROR(TRIM(INDEX($A498:$Z498,MATCH(Lists!$J$11,$A$1:$Z$1,0))&amp;""),"")),0)</f>
        <v/>
      </c>
      <c r="AR498" s="42">
        <f>IF(IFERROR(INDEX(Lists!$C$2:$C$9,MATCH(AK498,Lists!$A$2:$A$9,0)),"N")="Y",AP498-AQ498,0)</f>
        <v/>
      </c>
      <c r="AS498" s="42">
        <f>UPPER(IFERROR(TRIM(INDEX($A498:$Z498,MATCH(Lists!$J$10,$A$1:$Z$1,0))&amp;""),""))</f>
        <v/>
      </c>
      <c r="AT498" s="42">
        <f>IF(LEN(AS498)&gt;0,ROW(),"")</f>
        <v/>
      </c>
      <c r="AU498" s="42">
        <f>IFERROR(TRIM(INDEX($A498:$Z498,MATCH(Lists!$J$6,$A$1:$Z$1,0))&amp;""),"")</f>
        <v/>
      </c>
      <c r="AV498" s="42">
        <f>IFERROR(TRIM(INDEX($A498:$Z498,MATCH(Lists!$J$7,$A$1:$Z$1,0))&amp;""),"")</f>
        <v/>
      </c>
      <c r="AW498" s="42">
        <f>IF(AND(AL498=1,UPPER(TRIM(AC498))="Y"),1,0)</f>
        <v/>
      </c>
      <c r="AX498" s="42">
        <f>IF(AL498=1,AF498,"")</f>
        <v/>
      </c>
      <c r="AY498" s="42">
        <f>IF(AX498="","",SUMPRODUCT(($AX$2:$AX$501&lt;&gt;"")*($AX$2:$AX$501&lt;AX498))+SUMPRODUCT(($AX$2:AX498=AX498)*1))</f>
        <v/>
      </c>
    </row>
    <row r="499">
      <c r="AA499" s="41" t="n"/>
      <c r="AB499" s="21" t="n"/>
      <c r="AC499" s="21" t="n"/>
      <c r="AD499" s="21" t="n"/>
      <c r="AE499" s="41" t="n"/>
      <c r="AF499" s="42">
        <f>IFERROR(TRIM(INDEX($A499:$Z499,MATCH(Lists!$J$2,$A$1:$Z$1,0))&amp;""),"")</f>
        <v/>
      </c>
      <c r="AG499" s="42">
        <f>IFERROR(TRIM(INDEX($A499:$Z499,MATCH(Lists!$J$3,$A$1:$Z$1,0))&amp;""),"")</f>
        <v/>
      </c>
      <c r="AH499" s="42">
        <f>IFERROR(TRIM(INDEX($A499:$Z499,MATCH(Lists!$J$4,$A$1:$Z$1,0))&amp;""),"")</f>
        <v/>
      </c>
      <c r="AI499" s="42">
        <f>IF(AND(AF499&lt;&gt;"",UPPER(TRIM(AB499))&lt;&gt;"Y"),1,0)</f>
        <v/>
      </c>
      <c r="AJ499" s="42">
        <f>IF(AI499=1,IFERROR(VALUE(IFERROR(TRIM(INDEX($A499:$Z499,MATCH(Lists!$J$5,$A$1:$Z$1,0))&amp;""),"")),0),0)</f>
        <v/>
      </c>
      <c r="AK499" s="42">
        <f>IFERROR(TRIM(INDEX($A499:$Z499,MATCH(Lists!$J$8,$A$1:$Z$1,0))&amp;""),"")</f>
        <v/>
      </c>
      <c r="AL499" s="42">
        <f>IF(AI499=0,0,IF(AK499="",1,IF(IFERROR(INDEX(Lists!$B$2:$B$9,MATCH(AK499,Lists!$A$2:$A$9,0)),"N")="Y",1,0)))</f>
        <v/>
      </c>
      <c r="AM499" s="42">
        <f>AL499*AJ499</f>
        <v/>
      </c>
      <c r="AN499" s="42">
        <f>IF(AI499=0,0,IF(IFERROR(INDEX(Lists!$C$2:$C$9,MATCH(AK499,Lists!$A$2:$A$9,0)),"N")="Y",1,0))</f>
        <v/>
      </c>
      <c r="AO499" s="42">
        <f>AN499*AJ499</f>
        <v/>
      </c>
      <c r="AP499" s="42">
        <f>IFERROR(VALUE(IFERROR(TRIM(INDEX($A499:$Z499,MATCH(Lists!$J$9,$A$1:$Z$1,0))&amp;""),"")),0)</f>
        <v/>
      </c>
      <c r="AQ499" s="42">
        <f>IFERROR(VALUE(IFERROR(TRIM(INDEX($A499:$Z499,MATCH(Lists!$J$11,$A$1:$Z$1,0))&amp;""),"")),0)</f>
        <v/>
      </c>
      <c r="AR499" s="42">
        <f>IF(IFERROR(INDEX(Lists!$C$2:$C$9,MATCH(AK499,Lists!$A$2:$A$9,0)),"N")="Y",AP499-AQ499,0)</f>
        <v/>
      </c>
      <c r="AS499" s="42">
        <f>UPPER(IFERROR(TRIM(INDEX($A499:$Z499,MATCH(Lists!$J$10,$A$1:$Z$1,0))&amp;""),""))</f>
        <v/>
      </c>
      <c r="AT499" s="42">
        <f>IF(LEN(AS499)&gt;0,ROW(),"")</f>
        <v/>
      </c>
      <c r="AU499" s="42">
        <f>IFERROR(TRIM(INDEX($A499:$Z499,MATCH(Lists!$J$6,$A$1:$Z$1,0))&amp;""),"")</f>
        <v/>
      </c>
      <c r="AV499" s="42">
        <f>IFERROR(TRIM(INDEX($A499:$Z499,MATCH(Lists!$J$7,$A$1:$Z$1,0))&amp;""),"")</f>
        <v/>
      </c>
      <c r="AW499" s="42">
        <f>IF(AND(AL499=1,UPPER(TRIM(AC499))="Y"),1,0)</f>
        <v/>
      </c>
      <c r="AX499" s="42">
        <f>IF(AL499=1,AF499,"")</f>
        <v/>
      </c>
      <c r="AY499" s="42">
        <f>IF(AX499="","",SUMPRODUCT(($AX$2:$AX$501&lt;&gt;"")*($AX$2:$AX$501&lt;AX499))+SUMPRODUCT(($AX$2:AX499=AX499)*1))</f>
        <v/>
      </c>
    </row>
    <row r="500">
      <c r="AA500" s="41" t="n"/>
      <c r="AB500" s="21" t="n"/>
      <c r="AC500" s="21" t="n"/>
      <c r="AD500" s="21" t="n"/>
      <c r="AE500" s="41" t="n"/>
      <c r="AF500" s="42">
        <f>IFERROR(TRIM(INDEX($A500:$Z500,MATCH(Lists!$J$2,$A$1:$Z$1,0))&amp;""),"")</f>
        <v/>
      </c>
      <c r="AG500" s="42">
        <f>IFERROR(TRIM(INDEX($A500:$Z500,MATCH(Lists!$J$3,$A$1:$Z$1,0))&amp;""),"")</f>
        <v/>
      </c>
      <c r="AH500" s="42">
        <f>IFERROR(TRIM(INDEX($A500:$Z500,MATCH(Lists!$J$4,$A$1:$Z$1,0))&amp;""),"")</f>
        <v/>
      </c>
      <c r="AI500" s="42">
        <f>IF(AND(AF500&lt;&gt;"",UPPER(TRIM(AB500))&lt;&gt;"Y"),1,0)</f>
        <v/>
      </c>
      <c r="AJ500" s="42">
        <f>IF(AI500=1,IFERROR(VALUE(IFERROR(TRIM(INDEX($A500:$Z500,MATCH(Lists!$J$5,$A$1:$Z$1,0))&amp;""),"")),0),0)</f>
        <v/>
      </c>
      <c r="AK500" s="42">
        <f>IFERROR(TRIM(INDEX($A500:$Z500,MATCH(Lists!$J$8,$A$1:$Z$1,0))&amp;""),"")</f>
        <v/>
      </c>
      <c r="AL500" s="42">
        <f>IF(AI500=0,0,IF(AK500="",1,IF(IFERROR(INDEX(Lists!$B$2:$B$9,MATCH(AK500,Lists!$A$2:$A$9,0)),"N")="Y",1,0)))</f>
        <v/>
      </c>
      <c r="AM500" s="42">
        <f>AL500*AJ500</f>
        <v/>
      </c>
      <c r="AN500" s="42">
        <f>IF(AI500=0,0,IF(IFERROR(INDEX(Lists!$C$2:$C$9,MATCH(AK500,Lists!$A$2:$A$9,0)),"N")="Y",1,0))</f>
        <v/>
      </c>
      <c r="AO500" s="42">
        <f>AN500*AJ500</f>
        <v/>
      </c>
      <c r="AP500" s="42">
        <f>IFERROR(VALUE(IFERROR(TRIM(INDEX($A500:$Z500,MATCH(Lists!$J$9,$A$1:$Z$1,0))&amp;""),"")),0)</f>
        <v/>
      </c>
      <c r="AQ500" s="42">
        <f>IFERROR(VALUE(IFERROR(TRIM(INDEX($A500:$Z500,MATCH(Lists!$J$11,$A$1:$Z$1,0))&amp;""),"")),0)</f>
        <v/>
      </c>
      <c r="AR500" s="42">
        <f>IF(IFERROR(INDEX(Lists!$C$2:$C$9,MATCH(AK500,Lists!$A$2:$A$9,0)),"N")="Y",AP500-AQ500,0)</f>
        <v/>
      </c>
      <c r="AS500" s="42">
        <f>UPPER(IFERROR(TRIM(INDEX($A500:$Z500,MATCH(Lists!$J$10,$A$1:$Z$1,0))&amp;""),""))</f>
        <v/>
      </c>
      <c r="AT500" s="42">
        <f>IF(LEN(AS500)&gt;0,ROW(),"")</f>
        <v/>
      </c>
      <c r="AU500" s="42">
        <f>IFERROR(TRIM(INDEX($A500:$Z500,MATCH(Lists!$J$6,$A$1:$Z$1,0))&amp;""),"")</f>
        <v/>
      </c>
      <c r="AV500" s="42">
        <f>IFERROR(TRIM(INDEX($A500:$Z500,MATCH(Lists!$J$7,$A$1:$Z$1,0))&amp;""),"")</f>
        <v/>
      </c>
      <c r="AW500" s="42">
        <f>IF(AND(AL500=1,UPPER(TRIM(AC500))="Y"),1,0)</f>
        <v/>
      </c>
      <c r="AX500" s="42">
        <f>IF(AL500=1,AF500,"")</f>
        <v/>
      </c>
      <c r="AY500" s="42">
        <f>IF(AX500="","",SUMPRODUCT(($AX$2:$AX$501&lt;&gt;"")*($AX$2:$AX$501&lt;AX500))+SUMPRODUCT(($AX$2:AX500=AX500)*1))</f>
        <v/>
      </c>
    </row>
    <row r="501">
      <c r="AA501" s="41" t="n"/>
      <c r="AB501" s="21" t="n"/>
      <c r="AC501" s="21" t="n"/>
      <c r="AD501" s="21" t="n"/>
      <c r="AE501" s="41" t="n"/>
      <c r="AF501" s="42">
        <f>IFERROR(TRIM(INDEX($A501:$Z501,MATCH(Lists!$J$2,$A$1:$Z$1,0))&amp;""),"")</f>
        <v/>
      </c>
      <c r="AG501" s="42">
        <f>IFERROR(TRIM(INDEX($A501:$Z501,MATCH(Lists!$J$3,$A$1:$Z$1,0))&amp;""),"")</f>
        <v/>
      </c>
      <c r="AH501" s="42">
        <f>IFERROR(TRIM(INDEX($A501:$Z501,MATCH(Lists!$J$4,$A$1:$Z$1,0))&amp;""),"")</f>
        <v/>
      </c>
      <c r="AI501" s="42">
        <f>IF(AND(AF501&lt;&gt;"",UPPER(TRIM(AB501))&lt;&gt;"Y"),1,0)</f>
        <v/>
      </c>
      <c r="AJ501" s="42">
        <f>IF(AI501=1,IFERROR(VALUE(IFERROR(TRIM(INDEX($A501:$Z501,MATCH(Lists!$J$5,$A$1:$Z$1,0))&amp;""),"")),0),0)</f>
        <v/>
      </c>
      <c r="AK501" s="42">
        <f>IFERROR(TRIM(INDEX($A501:$Z501,MATCH(Lists!$J$8,$A$1:$Z$1,0))&amp;""),"")</f>
        <v/>
      </c>
      <c r="AL501" s="42">
        <f>IF(AI501=0,0,IF(AK501="",1,IF(IFERROR(INDEX(Lists!$B$2:$B$9,MATCH(AK501,Lists!$A$2:$A$9,0)),"N")="Y",1,0)))</f>
        <v/>
      </c>
      <c r="AM501" s="42">
        <f>AL501*AJ501</f>
        <v/>
      </c>
      <c r="AN501" s="42">
        <f>IF(AI501=0,0,IF(IFERROR(INDEX(Lists!$C$2:$C$9,MATCH(AK501,Lists!$A$2:$A$9,0)),"N")="Y",1,0))</f>
        <v/>
      </c>
      <c r="AO501" s="42">
        <f>AN501*AJ501</f>
        <v/>
      </c>
      <c r="AP501" s="42">
        <f>IFERROR(VALUE(IFERROR(TRIM(INDEX($A501:$Z501,MATCH(Lists!$J$9,$A$1:$Z$1,0))&amp;""),"")),0)</f>
        <v/>
      </c>
      <c r="AQ501" s="42">
        <f>IFERROR(VALUE(IFERROR(TRIM(INDEX($A501:$Z501,MATCH(Lists!$J$11,$A$1:$Z$1,0))&amp;""),"")),0)</f>
        <v/>
      </c>
      <c r="AR501" s="42">
        <f>IF(IFERROR(INDEX(Lists!$C$2:$C$9,MATCH(AK501,Lists!$A$2:$A$9,0)),"N")="Y",AP501-AQ501,0)</f>
        <v/>
      </c>
      <c r="AS501" s="42">
        <f>UPPER(IFERROR(TRIM(INDEX($A501:$Z501,MATCH(Lists!$J$10,$A$1:$Z$1,0))&amp;""),""))</f>
        <v/>
      </c>
      <c r="AT501" s="42">
        <f>IF(LEN(AS501)&gt;0,ROW(),"")</f>
        <v/>
      </c>
      <c r="AU501" s="42">
        <f>IFERROR(TRIM(INDEX($A501:$Z501,MATCH(Lists!$J$6,$A$1:$Z$1,0))&amp;""),"")</f>
        <v/>
      </c>
      <c r="AV501" s="42">
        <f>IFERROR(TRIM(INDEX($A501:$Z501,MATCH(Lists!$J$7,$A$1:$Z$1,0))&amp;""),"")</f>
        <v/>
      </c>
      <c r="AW501" s="42">
        <f>IF(AND(AL501=1,UPPER(TRIM(AC501))="Y"),1,0)</f>
        <v/>
      </c>
      <c r="AX501" s="42">
        <f>IF(AL501=1,AF501,"")</f>
        <v/>
      </c>
      <c r="AY501" s="42">
        <f>IF(AX501="","",SUMPRODUCT(($AX$2:$AX$501&lt;&gt;"")*($AX$2:$AX$501&lt;AX501))+SUMPRODUCT(($AX$2:AX501=AX501)*1))</f>
        <v/>
      </c>
    </row>
  </sheetData>
  <dataValidations count="1">
    <dataValidation sqref="AB2:AC501" showDropDown="0" showInputMessage="1" showErrorMessage="1" allowBlank="1" errorTitle="Y" error="Pick a value from the list. Type Y, or leave it empty." promptTitle="Y" prompt="Type Y, or leave it empty." type="list" errorStyle="warning">
      <formula1>Lists!$I$2:$I$2</formula1>
    </dataValidation>
  </dataValidations>
  <pageMargins left="0.75" right="0.75" top="1" bottom="1" header="0.5" footer="0.5"/>
  <legacyDrawing xmlns:r="http://schemas.openxmlformats.org/officeDocument/2006/relationships" r:id="anysvml"/>
</worksheet>
</file>

<file path=xl/worksheets/sheet6.xml><?xml version="1.0" encoding="utf-8"?>
<worksheet xmlns="http://schemas.openxmlformats.org/spreadsheetml/2006/main">
  <sheetPr>
    <tabColor rgb="008F8499"/>
    <outlinePr summaryBelow="1" summaryRight="1"/>
    <pageSetUpPr/>
  </sheetPr>
  <dimension ref="A1:M13"/>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 width="26" customWidth="1" min="3" max="3"/>
    <col width="3" customWidth="1" min="4" max="4"/>
    <col width="22" customWidth="1" min="5" max="5"/>
    <col width="3" customWidth="1" min="6" max="6"/>
    <col width="3" customWidth="1" min="7" max="7"/>
    <col width="3" customWidth="1" min="8" max="8"/>
    <col width="8" customWidth="1" min="9" max="9"/>
    <col width="46" customWidth="1" min="10" max="10"/>
    <col width="30" customWidth="1" min="11" max="11"/>
    <col width="3" customWidth="1" min="12" max="12"/>
    <col width="30" customWidth="1" min="13" max="13"/>
  </cols>
  <sheetData>
    <row r="1" ht="32" customHeight="1">
      <c r="A1" s="3" t="inlineStr">
        <is>
          <t>Payment status (as the export writes it)</t>
        </is>
      </c>
      <c r="B1" s="3" t="inlineStr">
        <is>
          <t>Holds a place? (Y/N, edit me)</t>
        </is>
      </c>
      <c r="C1" s="3" t="inlineStr">
        <is>
          <t>Counts as collected? (Y/N, edit me)</t>
        </is>
      </c>
      <c r="E1" s="3" t="inlineStr">
        <is>
          <t>Options (edit me)</t>
        </is>
      </c>
      <c r="I1" s="3" t="inlineStr">
        <is>
          <t>Yes</t>
        </is>
      </c>
      <c r="J1" s="3" t="inlineStr">
        <is>
          <t>Header in your export (edit if you renamed a question)</t>
        </is>
      </c>
      <c r="K1" s="3" t="inlineStr">
        <is>
          <t>What it is</t>
        </is>
      </c>
      <c r="M1" s="3" t="inlineStr">
        <is>
          <t>Pickup or delivery answers (edit me)</t>
        </is>
      </c>
    </row>
    <row r="2">
      <c r="A2" s="43" t="inlineStr">
        <is>
          <t>Paid</t>
        </is>
      </c>
      <c r="B2" s="44" t="inlineStr">
        <is>
          <t>Y</t>
        </is>
      </c>
      <c r="C2" s="44" t="inlineStr">
        <is>
          <t>Y</t>
        </is>
      </c>
      <c r="E2" s="21" t="inlineStr">
        <is>
          <t>Plain</t>
        </is>
      </c>
      <c r="I2" s="21" t="inlineStr">
        <is>
          <t>Y</t>
        </is>
      </c>
      <c r="J2" s="21" t="inlineStr">
        <is>
          <t>Name</t>
        </is>
      </c>
      <c r="K2" s="43" t="inlineStr">
        <is>
          <t>Name</t>
        </is>
      </c>
      <c r="M2" s="21" t="inlineStr">
        <is>
          <t>I'll pick it up</t>
        </is>
      </c>
    </row>
    <row r="3">
      <c r="A3" s="43" t="inlineStr">
        <is>
          <t>Partially refunded</t>
        </is>
      </c>
      <c r="B3" s="44" t="inlineStr">
        <is>
          <t>Y</t>
        </is>
      </c>
      <c r="C3" s="44" t="inlineStr">
        <is>
          <t>Y</t>
        </is>
      </c>
      <c r="E3" s="21" t="inlineStr">
        <is>
          <t>Seeded</t>
        </is>
      </c>
      <c r="J3" s="21" t="inlineStr">
        <is>
          <t>Product</t>
        </is>
      </c>
      <c r="K3" s="43" t="inlineStr">
        <is>
          <t>Product</t>
        </is>
      </c>
      <c r="M3" s="21" t="inlineStr">
        <is>
          <t>Please deliver it</t>
        </is>
      </c>
    </row>
    <row r="4">
      <c r="A4" s="43" t="inlineStr">
        <is>
          <t>Check in Stripe</t>
        </is>
      </c>
      <c r="B4" s="44" t="inlineStr">
        <is>
          <t>Y</t>
        </is>
      </c>
      <c r="C4" s="44" t="inlineStr">
        <is>
          <t>N</t>
        </is>
      </c>
      <c r="E4" s="21" t="inlineStr">
        <is>
          <t>Classic</t>
        </is>
      </c>
      <c r="J4" s="21" t="inlineStr">
        <is>
          <t>Option</t>
        </is>
      </c>
      <c r="K4" s="43" t="inlineStr">
        <is>
          <t>Option</t>
        </is>
      </c>
      <c r="M4" s="14" t="inlineStr">
        <is>
          <t>Row 3 is the answer that means delivery.</t>
        </is>
      </c>
    </row>
    <row r="5">
      <c r="A5" s="43" t="inlineStr">
        <is>
          <t>Awaiting payment</t>
        </is>
      </c>
      <c r="B5" s="44" t="inlineStr">
        <is>
          <t>Y</t>
        </is>
      </c>
      <c r="C5" s="44" t="inlineStr">
        <is>
          <t>N</t>
        </is>
      </c>
      <c r="E5" s="21" t="inlineStr">
        <is>
          <t>Pecan</t>
        </is>
      </c>
      <c r="J5" s="21" t="inlineStr">
        <is>
          <t>How many?</t>
        </is>
      </c>
      <c r="K5" s="43" t="inlineStr">
        <is>
          <t>How many</t>
        </is>
      </c>
    </row>
    <row r="6">
      <c r="A6" s="43" t="inlineStr">
        <is>
          <t>Payment expired</t>
        </is>
      </c>
      <c r="B6" s="44" t="inlineStr">
        <is>
          <t>N</t>
        </is>
      </c>
      <c r="C6" s="44" t="inlineStr">
        <is>
          <t>N</t>
        </is>
      </c>
      <c r="E6" s="21" t="n"/>
      <c r="J6" s="21" t="inlineStr">
        <is>
          <t>Pickup or delivery?</t>
        </is>
      </c>
      <c r="K6" s="43" t="inlineStr">
        <is>
          <t>Pickup or delivery</t>
        </is>
      </c>
    </row>
    <row r="7">
      <c r="A7" s="43" t="inlineStr">
        <is>
          <t>Payment failed</t>
        </is>
      </c>
      <c r="B7" s="44" t="inlineStr">
        <is>
          <t>N</t>
        </is>
      </c>
      <c r="C7" s="44" t="inlineStr">
        <is>
          <t>N</t>
        </is>
      </c>
      <c r="E7" s="21" t="n"/>
      <c r="J7" s="21" t="inlineStr">
        <is>
          <t>Delivery address</t>
        </is>
      </c>
      <c r="K7" s="43" t="inlineStr">
        <is>
          <t>Delivery address</t>
        </is>
      </c>
    </row>
    <row r="8">
      <c r="A8" s="43" t="inlineStr">
        <is>
          <t>Refunded</t>
        </is>
      </c>
      <c r="B8" s="44" t="inlineStr">
        <is>
          <t>N</t>
        </is>
      </c>
      <c r="C8" s="44" t="inlineStr">
        <is>
          <t>N</t>
        </is>
      </c>
      <c r="E8" s="21" t="n"/>
      <c r="J8" s="21" t="inlineStr">
        <is>
          <t>Payment status</t>
        </is>
      </c>
      <c r="K8" s="43" t="inlineStr">
        <is>
          <t>Payment status</t>
        </is>
      </c>
    </row>
    <row r="9">
      <c r="A9" s="43" t="inlineStr">
        <is>
          <t>Disputed</t>
        </is>
      </c>
      <c r="B9" s="44" t="inlineStr">
        <is>
          <t>N</t>
        </is>
      </c>
      <c r="C9" s="44" t="inlineStr">
        <is>
          <t>N</t>
        </is>
      </c>
      <c r="E9" s="21" t="n"/>
      <c r="J9" s="21" t="inlineStr">
        <is>
          <t>Payment amount</t>
        </is>
      </c>
      <c r="K9" s="43" t="inlineStr">
        <is>
          <t>Payment amount</t>
        </is>
      </c>
    </row>
    <row r="10">
      <c r="J10" s="21" t="inlineStr">
        <is>
          <t>Payment currency</t>
        </is>
      </c>
      <c r="K10" s="43" t="inlineStr">
        <is>
          <t>Payment currency</t>
        </is>
      </c>
    </row>
    <row r="11">
      <c r="A11" s="14" t="inlineStr">
        <is>
          <t>An order with no payment status (no Payment block, or a price of 0) always holds a place.</t>
        </is>
      </c>
      <c r="J11" s="21" t="inlineStr">
        <is>
          <t>Refunded amount</t>
        </is>
      </c>
      <c r="K11" s="43" t="inlineStr">
        <is>
          <t>Refunded amount</t>
        </is>
      </c>
    </row>
    <row r="13">
      <c r="K13" s="14" t="inlineStr">
        <is>
          <t>The sheet finds columns by these names, so column order does not matter.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2026-11-02T17:32:15Z</dcterms:created>
  <dcterms:modified xmlns:dcterms="http://purl.org/dc/terms/" xmlns:xsi="http://www.w3.org/2001/XMLSchema-instance" xsi:type="dcterms:W3CDTF">2026-11-02T17:32:19Z</dcterms:modified>
</cp:coreProperties>
</file>