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omments/comment2.xml" ContentType="application/vnd.openxmlformats-officedocument.spreadsheetml.comments+xml"/>
  <Override PartName="/xl/worksheets/sheet4.xml" ContentType="application/vnd.openxmlformats-officedocument.spreadsheetml.worksheet+xml"/>
  <Override PartName="/xl/comments/comment3.xml" ContentType="application/vnd.openxmlformats-officedocument.spreadsheetml.comments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Leads" sheetId="2" state="visible" r:id="rId2"/>
    <sheet xmlns:r="http://schemas.openxmlformats.org/officeDocument/2006/relationships" name="Your points" sheetId="3" state="visible" r:id="rId3"/>
    <sheet xmlns:r="http://schemas.openxmlformats.org/officeDocument/2006/relationships" name="By source" sheetId="4" state="visible" r:id="rId4"/>
    <sheet xmlns:r="http://schemas.openxmlformats.org/officeDocument/2006/relationships" name="Lis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231A2E"/>
      <sz val="18"/>
    </font>
    <font>
      <name val="Arial"/>
      <color rgb="005E5468"/>
      <sz val="11"/>
    </font>
    <font>
      <name val="Arial"/>
      <b val="1"/>
      <color rgb="00FBF5E9"/>
      <sz val="10"/>
    </font>
    <font>
      <name val="Arial"/>
      <b val="1"/>
      <color rgb="00231A2E"/>
      <sz val="12"/>
    </font>
    <font>
      <name val="Arial"/>
      <b val="1"/>
      <color rgb="00231A2E"/>
      <sz val="10"/>
    </font>
    <font>
      <name val="Arial"/>
      <color rgb="00231A2E"/>
      <sz val="10"/>
    </font>
    <font>
      <name val="Arial"/>
      <b val="1"/>
      <color rgb="008A1C12"/>
      <sz val="10"/>
    </font>
    <font>
      <name val="Arial"/>
      <i val="1"/>
      <color rgb="005E5468"/>
      <sz val="9"/>
    </font>
    <font>
      <name val="Arial"/>
      <i val="1"/>
      <color rgb="005E5468"/>
      <sz val="10"/>
    </font>
    <font>
      <name val="Arial"/>
      <color rgb="005E5468"/>
      <sz val="10"/>
    </font>
    <font>
      <name val="Arial"/>
      <b val="1"/>
      <color rgb="00231A2E"/>
      <sz val="16"/>
    </font>
  </fonts>
  <fills count="9">
    <fill>
      <patternFill/>
    </fill>
    <fill>
      <patternFill patternType="gray125"/>
    </fill>
    <fill>
      <patternFill patternType="solid">
        <fgColor rgb="00231A2E"/>
      </patternFill>
    </fill>
    <fill>
      <patternFill patternType="solid">
        <fgColor rgb="00FDEFC8"/>
      </patternFill>
    </fill>
    <fill>
      <patternFill patternType="solid">
        <fgColor rgb="00ECE8F1"/>
      </patternFill>
    </fill>
    <fill>
      <patternFill patternType="solid">
        <fgColor rgb="00E4DEFA"/>
      </patternFill>
    </fill>
    <fill>
      <patternFill patternType="solid">
        <fgColor rgb="00D9D3E0"/>
      </patternFill>
    </fill>
    <fill>
      <patternFill patternType="solid">
        <fgColor rgb="007A4A00"/>
      </patternFill>
    </fill>
    <fill>
      <patternFill patternType="solid">
        <fgColor rgb="005E5468"/>
      </patternFill>
    </fill>
  </fills>
  <borders count="2">
    <border>
      <left/>
      <right/>
      <top/>
      <bottom/>
      <diagonal/>
    </border>
    <border>
      <left style="thin">
        <color rgb="00C9C1D3"/>
      </left>
      <right style="thin">
        <color rgb="00C9C1D3"/>
      </right>
      <top style="thin">
        <color rgb="00C9C1D3"/>
      </top>
      <bottom style="thin">
        <color rgb="00C9C1D3"/>
      </bottom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top"/>
    </xf>
    <xf numFmtId="0" fontId="5" fillId="0" borderId="1" applyAlignment="1" pivotButton="0" quotePrefix="0" xfId="0">
      <alignment vertical="top" wrapText="1"/>
    </xf>
    <xf numFmtId="0" fontId="6" fillId="0" borderId="1" applyAlignment="1" pivotButton="0" quotePrefix="0" xfId="0">
      <alignment vertical="top" wrapText="1"/>
    </xf>
    <xf numFmtId="0" fontId="4" fillId="0" borderId="0" pivotButton="0" quotePrefix="0" xfId="0"/>
    <xf numFmtId="0" fontId="5" fillId="3" borderId="1" pivotButton="0" quotePrefix="0" xfId="0"/>
    <xf numFmtId="0" fontId="6" fillId="0" borderId="0" pivotButton="0" quotePrefix="0" xfId="0"/>
    <xf numFmtId="0" fontId="5" fillId="4" borderId="1" pivotButton="0" quotePrefix="0" xfId="0"/>
    <xf numFmtId="0" fontId="3" fillId="2" borderId="1" pivotButton="0" quotePrefix="0" xfId="0"/>
    <xf numFmtId="0" fontId="6" fillId="0" borderId="0" applyAlignment="1" pivotButton="0" quotePrefix="0" xfId="0">
      <alignment vertical="top" wrapText="1"/>
    </xf>
    <xf numFmtId="0" fontId="7" fillId="5" borderId="0" applyAlignment="1" pivotButton="0" quotePrefix="0" xfId="0">
      <alignment vertical="top" wrapText="1"/>
    </xf>
    <xf numFmtId="0" fontId="8" fillId="0" borderId="0" pivotButton="0" quotePrefix="0" xfId="0"/>
    <xf numFmtId="0" fontId="3" fillId="6" borderId="1" applyAlignment="1" pivotButton="0" quotePrefix="0" xfId="0">
      <alignment vertical="center" wrapText="1"/>
    </xf>
    <xf numFmtId="0" fontId="3" fillId="7" borderId="1" applyAlignment="1" pivotButton="0" quotePrefix="0" xfId="0">
      <alignment vertical="center" wrapText="1"/>
    </xf>
    <xf numFmtId="0" fontId="3" fillId="8" borderId="1" applyAlignment="1" pivotButton="0" quotePrefix="0" xfId="0">
      <alignment vertical="center" wrapText="1"/>
    </xf>
    <xf numFmtId="0" fontId="9" fillId="0" borderId="0" pivotButton="0" quotePrefix="0" xfId="0"/>
    <xf numFmtId="0" fontId="0" fillId="6" borderId="0" pivotButton="0" quotePrefix="0" xfId="0"/>
    <xf numFmtId="0" fontId="9" fillId="3" borderId="1" pivotButton="0" quotePrefix="0" xfId="0"/>
    <xf numFmtId="0" fontId="10" fillId="4" borderId="1" pivotButton="0" quotePrefix="0" xfId="0"/>
    <xf numFmtId="0" fontId="6" fillId="3" borderId="1" pivotButton="0" quotePrefix="0" xfId="0"/>
    <xf numFmtId="0" fontId="11" fillId="0" borderId="0" pivotButton="0" quotePrefix="0" xfId="0"/>
    <xf numFmtId="0" fontId="10" fillId="0" borderId="0" pivotButton="0" quotePrefix="0" xfId="0"/>
    <xf numFmtId="0" fontId="5" fillId="3" borderId="1" applyAlignment="1" pivotButton="0" quotePrefix="0" xfId="0">
      <alignment horizontal="center"/>
    </xf>
    <xf numFmtId="0" fontId="6" fillId="0" borderId="1" pivotButton="0" quotePrefix="0" xfId="0"/>
    <xf numFmtId="0" fontId="7" fillId="0" borderId="0" pivotButton="0" quotePrefix="0" xfId="0"/>
    <xf numFmtId="0" fontId="5" fillId="4" borderId="1" applyAlignment="1" pivotButton="0" quotePrefix="0" xfId="0">
      <alignment horizontal="center"/>
    </xf>
    <xf numFmtId="0" fontId="5" fillId="4" borderId="1" applyAlignment="1" pivotButton="0" quotePrefix="0" xfId="0">
      <alignment horizontal="left"/>
    </xf>
    <xf numFmtId="9" fontId="5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center"/>
    </xf>
    <xf numFmtId="0" fontId="6" fillId="4" borderId="1" applyAlignment="1" pivotButton="0" quotePrefix="0" xfId="0">
      <alignment horizontal="left"/>
    </xf>
    <xf numFmtId="9" fontId="6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omments/comment1.xml><?xml version="1.0" encoding="utf-8"?>
<comments xmlns="http://schemas.openxmlformats.org/spreadsheetml/2006/main">
  <authors>
    <author>HornetForms</author>
  </authors>
  <commentList>
    <comment ref="A1" authorId="0" shapeId="0">
      <text>
        <t>Paste your HornetForms CSV here, starting at this cell, headers included. Rows 2 to 11 are EXAMPLE data: clear A2 to X11 first.</t>
      </text>
    </comment>
    <comment ref="V1" authorId="0" shapeId="0">
      <text>
        <t>Yellow columns are yours: who owns the lead, what happened, and whether a deal was created.</t>
      </text>
    </comment>
    <comment ref="Z1" authorId="0" shapeId="0">
      <text>
        <t>Grey columns are worked out for you. Please do not type here. The fit score uses the points on the Your points tab, so you can test a new threshold on past leads.</t>
      </text>
    </comment>
  </commentList>
</comments>
</file>

<file path=xl/comments/comment2.xml><?xml version="1.0" encoding="utf-8"?>
<comments xmlns="http://schemas.openxmlformats.org/spreadsheetml/2006/main">
  <authors>
    <author>HornetForms</author>
  </authors>
  <commentList>
    <comment ref="B21" authorId="0" shapeId="0">
      <text>
        <t>The template sends leads below 4 to a 'Not yet' ending and lets the rest book a call. Try 3 or 5 and watch the By source tab.</t>
      </text>
    </comment>
  </commentList>
</comments>
</file>

<file path=xl/comments/comment3.xml><?xml version="1.0" encoding="utf-8"?>
<comments xmlns="http://schemas.openxmlformats.org/spreadsheetml/2006/main">
  <authors>
    <author>HornetForms</author>
  </authors>
  <commentList>
    <comment ref="E4" authorId="0" shapeId="0">
      <text>
        <t>Leads whose fit score reaches the threshold on Your points.</t>
      </text>
    </comment>
    <comment ref="G4" authorId="0" shapeId="0">
      <text>
        <t>Leads with something in the Book your demo column.</t>
      </text>
    </comment>
    <comment ref="I4" authorId="0" shapeId="0">
      <text>
        <t>Leads you marked 'Booked call held' on Leads.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3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tabColor rgb="00231A2E"/>
    <outlinePr summaryBelow="1" summaryRight="1"/>
    <pageSetUpPr/>
  </sheetPr>
  <dimension ref="B2:D2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34" customWidth="1" min="3" max="3"/>
    <col width="90" customWidth="1" min="4" max="4"/>
  </cols>
  <sheetData>
    <row r="2">
      <c r="B2" s="1" t="inlineStr">
        <is>
          <t>Lead qualification scorecard</t>
        </is>
      </c>
    </row>
    <row r="3">
      <c r="B3" s="2" t="inlineStr">
        <is>
          <t>See which campaigns bring leads who fit, book and show up. Works in Excel and Google Sheets.</t>
        </is>
      </c>
    </row>
    <row r="5">
      <c r="B5" s="3" t="inlineStr">
        <is>
          <t>Step</t>
        </is>
      </c>
      <c r="C5" s="3" t="inlineStr">
        <is>
          <t>What to do</t>
        </is>
      </c>
      <c r="D5" s="3" t="inlineStr">
        <is>
          <t>How</t>
        </is>
      </c>
    </row>
    <row r="6" ht="44" customHeight="1">
      <c r="B6" s="4" t="n">
        <v>1</v>
      </c>
      <c r="C6" s="5" t="inlineStr">
        <is>
          <t>Get your leads out of HornetForms</t>
        </is>
      </c>
      <c r="D6" s="6" t="inlineStr">
        <is>
          <t>Download the CSV from your demo request form's Responses page. Already sending responses to a Google Sheet? Open that Sheet and use File, Import, Upload this file, then pick "Insert new sheet(s)".</t>
        </is>
      </c>
    </row>
    <row r="7" ht="44" customHeight="1">
      <c r="B7" s="4" t="n">
        <v>2</v>
      </c>
      <c r="C7" s="5" t="inlineStr">
        <is>
          <t>Put them on the Leads tab</t>
        </is>
      </c>
      <c r="D7" s="6" t="inlineStr">
        <is>
          <t>First clear the example: select A2 to X11 on Leads and press Delete. Then click A1 and paste your CSV, headers included. Using the Google Sheet? Clear A1 to T1001 instead and type =ARRAYFORMULA(Responses!A1:T1001) in A1.</t>
        </is>
      </c>
    </row>
    <row r="8" ht="44" customHeight="1">
      <c r="B8" s="4" t="n">
        <v>3</v>
      </c>
      <c r="C8" s="5" t="inlineStr">
        <is>
          <t>Track what happens</t>
        </is>
      </c>
      <c r="D8" s="6" t="inlineStr">
        <is>
          <t>In the yellow columns, type an Owner, pick a Status (New, Booked call held, No-show, Not a fit) and mark Y when a deal is created.</t>
        </is>
      </c>
    </row>
    <row r="9" ht="44" customHeight="1">
      <c r="B9" s="4" t="n">
        <v>4</v>
      </c>
      <c r="C9" s="5" t="inlineStr">
        <is>
          <t>Test your score</t>
        </is>
      </c>
      <c r="D9" s="6" t="inlineStr">
        <is>
          <t>The Your points tab holds the points for company size and timeline and the qualified threshold. Change them and the Leads and By source tabs update. Past leads show what a new threshold would have done.</t>
        </is>
      </c>
    </row>
    <row r="10" ht="44" customHeight="1">
      <c r="B10" s="4" t="n">
        <v>5</v>
      </c>
      <c r="C10" s="5" t="inlineStr">
        <is>
          <t>Read By source</t>
        </is>
      </c>
      <c r="D10" s="6" t="inlineStr">
        <is>
          <t>For each utm_source and campaign: leads, share that qualified, share that booked, and calls held. Leads with no UTM tags appear as (no UTM).</t>
        </is>
      </c>
    </row>
    <row r="12">
      <c r="B12" s="7" t="inlineStr">
        <is>
          <t>Colour key</t>
        </is>
      </c>
    </row>
    <row r="13">
      <c r="C13" s="8" t="inlineStr">
        <is>
          <t>Yellow</t>
        </is>
      </c>
      <c r="D13" s="9" t="inlineStr">
        <is>
          <t>You type or pick here.</t>
        </is>
      </c>
    </row>
    <row r="14">
      <c r="C14" s="10" t="inlineStr">
        <is>
          <t>Grey</t>
        </is>
      </c>
      <c r="D14" s="9" t="inlineStr">
        <is>
          <t>Worked out for you. Please do not type here.</t>
        </is>
      </c>
    </row>
    <row r="15">
      <c r="C15" s="11" t="inlineStr">
        <is>
          <t>Dark</t>
        </is>
      </c>
      <c r="D15" s="9" t="inlineStr">
        <is>
          <t>Column names. Keep the Leads headers as they come from HornetForms.</t>
        </is>
      </c>
    </row>
    <row r="17">
      <c r="B17" s="7" t="inlineStr">
        <is>
          <t>Good to know</t>
        </is>
      </c>
    </row>
    <row r="18" ht="28" customHeight="1">
      <c r="C18" s="12" t="inlineStr">
        <is>
          <t>The sheet finds columns by their header names, so it still works if your columns are in another order. Renamed a question? Update its name on the Lists tab.</t>
        </is>
      </c>
    </row>
    <row r="19" ht="28" customHeight="1">
      <c r="C19" s="12" t="inlineStr">
        <is>
          <t>Booked means the Book your demo column has something in it. Leads who did not qualify never see the booking step, so they stay unbooked.</t>
        </is>
      </c>
    </row>
    <row r="20" ht="28" customHeight="1">
      <c r="C20" s="12" t="inlineStr">
        <is>
          <t>The fit score here is worked out again from the answers, so it can differ from the fit_score in your export if you change the points. The export's own score is shown next to it on Leads.</t>
        </is>
      </c>
    </row>
    <row r="21" ht="28" customHeight="1">
      <c r="C21" s="12" t="inlineStr">
        <is>
          <t>Qualified share and booked share are shares of all leads in that row. Calls held come from the Status you pick, not from the form.</t>
        </is>
      </c>
    </row>
    <row r="22" ht="28" customHeight="1">
      <c r="C22" s="12" t="inlineStr">
        <is>
          <t>There is room for 1,000 leads, 20 export columns and 30 source and campaign pairs.</t>
        </is>
      </c>
    </row>
    <row r="23" ht="28" customHeight="1">
      <c r="C23" s="12" t="inlineStr">
        <is>
          <t>Source names and campaigns are matched as typed. A * or ? inside a value can act as a wildcard, which is rare.</t>
        </is>
      </c>
    </row>
    <row r="25">
      <c r="B25" s="7" t="inlineStr">
        <is>
          <t>Example data</t>
        </is>
      </c>
    </row>
    <row r="26" ht="28" customHeight="1">
      <c r="C26" s="13" t="inlineStr">
        <is>
          <t>Rows 2 to 11 on Leads are EXAMPLE data (Response IDs start with EXAMPLE) so you can see the By source tab work. Clear them before you add your own.</t>
        </is>
      </c>
    </row>
    <row r="28">
      <c r="C28" s="14" t="inlineStr">
        <is>
          <t>Made by HornetForms, hornetforms.com</t>
        </is>
      </c>
    </row>
  </sheetData>
  <mergeCells count="7">
    <mergeCell ref="C20:D20"/>
    <mergeCell ref="C21:D21"/>
    <mergeCell ref="C19:D19"/>
    <mergeCell ref="C26:D26"/>
    <mergeCell ref="C22:D22"/>
    <mergeCell ref="C18:D18"/>
    <mergeCell ref="C23:D2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5B83D"/>
    <outlinePr summaryBelow="1" summaryRight="1"/>
    <pageSetUpPr/>
  </sheetPr>
  <dimension ref="A1:AK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  <col width="22" customWidth="1" min="16" max="16"/>
    <col width="22" customWidth="1" min="17" max="17"/>
    <col width="22" customWidth="1" min="18" max="18"/>
    <col width="22" customWidth="1" min="19" max="19"/>
    <col width="22" customWidth="1" min="20" max="20"/>
    <col width="2" customWidth="1" min="21" max="21"/>
    <col width="12" customWidth="1" min="22" max="22"/>
    <col width="18" customWidth="1" min="23" max="23"/>
    <col width="12" customWidth="1" min="24" max="24"/>
    <col width="2" customWidth="1" min="25" max="25"/>
    <col width="14" customWidth="1" min="26" max="26"/>
    <col width="14" customWidth="1" min="27" max="27"/>
    <col width="14" customWidth="1" min="28" max="28"/>
    <col width="14" customWidth="1" min="29" max="29"/>
    <col width="14" customWidth="1" min="30" max="30"/>
    <col width="14" customWidth="1" min="31" max="31"/>
    <col width="18" customWidth="1" min="32" max="32"/>
    <col width="18" customWidth="1" min="33" max="33"/>
    <col width="14" customWidth="1" min="34" max="34"/>
    <col width="14" customWidth="1" min="35" max="35"/>
    <col width="14" customWidth="1" min="36" max="36"/>
    <col width="14" customWidth="1" min="37" max="37"/>
  </cols>
  <sheetData>
    <row r="1" ht="48" customHeight="1">
      <c r="A1" s="3" t="inlineStr">
        <is>
          <t>Response ID</t>
        </is>
      </c>
      <c r="B1" s="3" t="inlineStr">
        <is>
          <t>Submitted at</t>
        </is>
      </c>
      <c r="C1" s="3" t="inlineStr">
        <is>
          <t>Started at</t>
        </is>
      </c>
      <c r="D1" s="3" t="inlineStr">
        <is>
          <t>Full name</t>
        </is>
      </c>
      <c r="E1" s="3" t="inlineStr">
        <is>
          <t>Work email</t>
        </is>
      </c>
      <c r="F1" s="3" t="inlineStr">
        <is>
          <t>Company</t>
        </is>
      </c>
      <c r="G1" s="3" t="inlineStr">
        <is>
          <t>Company size</t>
        </is>
      </c>
      <c r="H1" s="3" t="inlineStr">
        <is>
          <t>What would you like to get done?</t>
        </is>
      </c>
      <c r="I1" s="3" t="inlineStr">
        <is>
          <t>What are you using today?</t>
        </is>
      </c>
      <c r="J1" s="3" t="inlineStr">
        <is>
          <t>When are you hoping to start?</t>
        </is>
      </c>
      <c r="K1" s="3" t="inlineStr">
        <is>
          <t>fit_score</t>
        </is>
      </c>
      <c r="L1" s="3" t="inlineStr">
        <is>
          <t>utm_source</t>
        </is>
      </c>
      <c r="M1" s="3" t="inlineStr">
        <is>
          <t>utm_medium</t>
        </is>
      </c>
      <c r="N1" s="3" t="inlineStr">
        <is>
          <t>utm_campaign</t>
        </is>
      </c>
      <c r="O1" s="3" t="inlineStr">
        <is>
          <t>Book your demo</t>
        </is>
      </c>
      <c r="P1" s="3" t="inlineStr">
        <is>
          <t>Form version</t>
        </is>
      </c>
      <c r="Q1" s="3" t="n"/>
      <c r="R1" s="3" t="n"/>
      <c r="S1" s="3" t="n"/>
      <c r="T1" s="3" t="n"/>
      <c r="U1" s="15" t="n"/>
      <c r="V1" s="16" t="inlineStr">
        <is>
          <t>Owner</t>
        </is>
      </c>
      <c r="W1" s="16" t="inlineStr">
        <is>
          <t>Status</t>
        </is>
      </c>
      <c r="X1" s="16" t="inlineStr">
        <is>
          <t>Deal created (Y/N)</t>
        </is>
      </c>
      <c r="Y1" s="15" t="n"/>
      <c r="Z1" s="17" t="inlineStr">
        <is>
          <t>Size points (worked out)</t>
        </is>
      </c>
      <c r="AA1" s="17" t="inlineStr">
        <is>
          <t>Timeline points (worked out)</t>
        </is>
      </c>
      <c r="AB1" s="17" t="inlineStr">
        <is>
          <t>Fit score, your points (worked out)</t>
        </is>
      </c>
      <c r="AC1" s="17" t="inlineStr">
        <is>
          <t>Score in your export (worked out)</t>
        </is>
      </c>
      <c r="AD1" s="17" t="inlineStr">
        <is>
          <t>Qualified (worked out)</t>
        </is>
      </c>
      <c r="AE1" s="17" t="inlineStr">
        <is>
          <t>Booked (worked out)</t>
        </is>
      </c>
      <c r="AF1" s="17" t="inlineStr">
        <is>
          <t>Source (worked out)</t>
        </is>
      </c>
      <c r="AG1" s="17" t="inlineStr">
        <is>
          <t>Campaign (worked out)</t>
        </is>
      </c>
      <c r="AH1" s="17" t="inlineStr">
        <is>
          <t>First of source and campaign (worked out)</t>
        </is>
      </c>
      <c r="AI1" s="17" t="inlineStr">
        <is>
          <t>Source and campaign number (worked out)</t>
        </is>
      </c>
      <c r="AJ1" s="17" t="inlineStr">
        <is>
          <t>Call held (worked out)</t>
        </is>
      </c>
      <c r="AK1" s="17" t="inlineStr">
        <is>
          <t>Deal (worked out)</t>
        </is>
      </c>
    </row>
    <row r="2">
      <c r="A2" s="18" t="inlineStr">
        <is>
          <t>EXAMPLE-01 (delete me)</t>
        </is>
      </c>
      <c r="B2" s="18" t="inlineStr">
        <is>
          <t>2026-10-01T09:10:00.000Z</t>
        </is>
      </c>
      <c r="C2" s="18" t="inlineStr">
        <is>
          <t>2026-10-01T09:05:00.000Z</t>
        </is>
      </c>
      <c r="D2" s="18" t="inlineStr">
        <is>
          <t>Ava Stone</t>
        </is>
      </c>
      <c r="E2" s="18" t="inlineStr">
        <is>
          <t>ava@example.com</t>
        </is>
      </c>
      <c r="F2" s="18" t="inlineStr">
        <is>
          <t>Stone Co</t>
        </is>
      </c>
      <c r="G2" s="18" t="inlineStr">
        <is>
          <t>11 to 50</t>
        </is>
      </c>
      <c r="H2" s="18" t="inlineStr">
        <is>
          <t>Collect demo requests from our site</t>
        </is>
      </c>
      <c r="I2" s="18" t="inlineStr">
        <is>
          <t>Spreadsheets</t>
        </is>
      </c>
      <c r="J2" s="18" t="inlineStr">
        <is>
          <t>This month</t>
        </is>
      </c>
      <c r="K2" s="18" t="n">
        <v>5</v>
      </c>
      <c r="L2" s="18" t="inlineStr">
        <is>
          <t>google</t>
        </is>
      </c>
      <c r="M2" s="18" t="inlineStr">
        <is>
          <t>cpc</t>
        </is>
      </c>
      <c r="N2" s="18" t="inlineStr">
        <is>
          <t>2026-10-brand</t>
        </is>
      </c>
      <c r="O2" s="18" t="inlineStr">
        <is>
          <t>2026-11-01 15:00 booked</t>
        </is>
      </c>
      <c r="P2" s="18" t="n">
        <v>1</v>
      </c>
      <c r="U2" s="19" t="n"/>
      <c r="V2" s="20" t="inlineStr">
        <is>
          <t>Sam</t>
        </is>
      </c>
      <c r="W2" s="20" t="inlineStr">
        <is>
          <t>Booked call held</t>
        </is>
      </c>
      <c r="X2" s="20" t="inlineStr">
        <is>
          <t>Y</t>
        </is>
      </c>
      <c r="Y2" s="19" t="n"/>
      <c r="Z2" s="21">
        <f>IF(IFERROR(TRIM(INDEX($A2:$T2,MATCH(Lists!$F$2,$A$1:$T$1,0))&amp;""),"")="","",IFERROR(INDEX('Your points'!$B$6:$B$11,MATCH(IFERROR(TRIM(INDEX($A2:$T2,MATCH(Lists!$F$3,$A$1:$T$1,0))&amp;""),""),'Your points'!$A$6:$A$11,0)),0))</f>
        <v/>
      </c>
      <c r="AA2" s="21">
        <f>IF(IFERROR(TRIM(INDEX($A2:$T2,MATCH(Lists!$F$2,$A$1:$T$1,0))&amp;""),"")="","",IFERROR(INDEX('Your points'!$B$15:$B$18,MATCH(IFERROR(TRIM(INDEX($A2:$T2,MATCH(Lists!$F$4,$A$1:$T$1,0))&amp;""),""),'Your points'!$A$15:$A$18,0)),0))</f>
        <v/>
      </c>
      <c r="AB2" s="21">
        <f>IF(IFERROR(TRIM(INDEX($A2:$T2,MATCH(Lists!$F$2,$A$1:$T$1,0))&amp;""),"")="","",N(Z2)+N(AA2))</f>
        <v/>
      </c>
      <c r="AC2" s="21">
        <f>IF(IFERROR(TRIM(INDEX($A2:$T2,MATCH(Lists!$F$2,$A$1:$T$1,0))&amp;""),"")="","",IFERROR(VALUE(IFERROR(TRIM(INDEX($A2:$T2,MATCH(Lists!$F$5,$A$1:$T$1,0))&amp;""),"")),""))</f>
        <v/>
      </c>
      <c r="AD2" s="21">
        <f>IF(AB2="","",IF(AB2&gt;='Your points'!$B$21,1,0))</f>
        <v/>
      </c>
      <c r="AE2" s="21">
        <f>IF(IFERROR(TRIM(INDEX($A2:$T2,MATCH(Lists!$F$2,$A$1:$T$1,0))&amp;""),"")="","",IF(IFERROR(TRIM(INDEX($A2:$T2,MATCH(Lists!$F$8,$A$1:$T$1,0))&amp;""),"")&lt;&gt;"",1,0))</f>
        <v/>
      </c>
      <c r="AF2" s="21">
        <f>IF(IFERROR(TRIM(INDEX($A2:$T2,MATCH(Lists!$F$2,$A$1:$T$1,0))&amp;""),"")="","",IF(IFERROR(TRIM(INDEX($A2:$T2,MATCH(Lists!$F$6,$A$1:$T$1,0))&amp;""),"")="","(no UTM)",IFERROR(TRIM(INDEX($A2:$T2,MATCH(Lists!$F$6,$A$1:$T$1,0))&amp;""),"")))</f>
        <v/>
      </c>
      <c r="AG2" s="21">
        <f>IF(IFERROR(TRIM(INDEX($A2:$T2,MATCH(Lists!$F$2,$A$1:$T$1,0))&amp;""),"")="","",IF(IFERROR(TRIM(INDEX($A2:$T2,MATCH(Lists!$F$7,$A$1:$T$1,0))&amp;""),"")="","(none)",IFERROR(TRIM(INDEX($A2:$T2,MATCH(Lists!$F$7,$A$1:$T$1,0))&amp;""),"")))</f>
        <v/>
      </c>
      <c r="AH2" s="21">
        <f>IF(AF2="","",IF(COUNTIFS($AF$2:AF2,AF2,$AG$2:AG2,AG2)=1,1,0))</f>
        <v/>
      </c>
      <c r="AI2" s="21">
        <f>IF(AH2=1,SUM($AH$2:AH2),"")</f>
        <v/>
      </c>
      <c r="AJ2" s="21">
        <f>IF(IFERROR(TRIM(INDEX($A2:$T2,MATCH(Lists!$F$2,$A$1:$T$1,0))&amp;""),"")="","",IF($W2=Lists!$A$3,1,0))</f>
        <v/>
      </c>
      <c r="AK2" s="21">
        <f>IF(IFERROR(TRIM(INDEX($A2:$T2,MATCH(Lists!$F$2,$A$1:$T$1,0))&amp;""),"")="","",IF($X2="Y",1,0))</f>
        <v/>
      </c>
    </row>
    <row r="3">
      <c r="A3" s="18" t="inlineStr">
        <is>
          <t>EXAMPLE-02 (delete me)</t>
        </is>
      </c>
      <c r="B3" s="18" t="inlineStr">
        <is>
          <t>2026-10-03T09:11:00.000Z</t>
        </is>
      </c>
      <c r="C3" s="18" t="inlineStr">
        <is>
          <t>2026-10-03T09:06:00.000Z</t>
        </is>
      </c>
      <c r="D3" s="18" t="inlineStr">
        <is>
          <t>Ben Ortiz</t>
        </is>
      </c>
      <c r="E3" s="18" t="inlineStr">
        <is>
          <t>ben@example.com</t>
        </is>
      </c>
      <c r="F3" s="18" t="inlineStr">
        <is>
          <t>Ortiz Co</t>
        </is>
      </c>
      <c r="G3" s="18" t="inlineStr">
        <is>
          <t>51 to 200</t>
        </is>
      </c>
      <c r="H3" s="18" t="inlineStr">
        <is>
          <t>Replace three separate forms</t>
        </is>
      </c>
      <c r="I3" s="18" t="inlineStr">
        <is>
          <t>Another tool</t>
        </is>
      </c>
      <c r="J3" s="18" t="inlineStr">
        <is>
          <t>In the next three months</t>
        </is>
      </c>
      <c r="K3" s="18" t="n">
        <v>5</v>
      </c>
      <c r="L3" s="18" t="inlineStr">
        <is>
          <t>google</t>
        </is>
      </c>
      <c r="M3" s="18" t="inlineStr">
        <is>
          <t>cpc</t>
        </is>
      </c>
      <c r="N3" s="18" t="inlineStr">
        <is>
          <t>2026-10-brand</t>
        </is>
      </c>
      <c r="O3" s="18" t="inlineStr">
        <is>
          <t>2026-11-03 15:00 booked</t>
        </is>
      </c>
      <c r="P3" s="18" t="n">
        <v>1</v>
      </c>
      <c r="U3" s="19" t="n"/>
      <c r="V3" s="20" t="inlineStr">
        <is>
          <t>Sam</t>
        </is>
      </c>
      <c r="W3" s="20" t="inlineStr">
        <is>
          <t>Booked call held</t>
        </is>
      </c>
      <c r="X3" s="20" t="inlineStr">
        <is>
          <t>N</t>
        </is>
      </c>
      <c r="Y3" s="19" t="n"/>
      <c r="Z3" s="21">
        <f>IF(IFERROR(TRIM(INDEX($A3:$T3,MATCH(Lists!$F$2,$A$1:$T$1,0))&amp;""),"")="","",IFERROR(INDEX('Your points'!$B$6:$B$11,MATCH(IFERROR(TRIM(INDEX($A3:$T3,MATCH(Lists!$F$3,$A$1:$T$1,0))&amp;""),""),'Your points'!$A$6:$A$11,0)),0))</f>
        <v/>
      </c>
      <c r="AA3" s="21">
        <f>IF(IFERROR(TRIM(INDEX($A3:$T3,MATCH(Lists!$F$2,$A$1:$T$1,0))&amp;""),"")="","",IFERROR(INDEX('Your points'!$B$15:$B$18,MATCH(IFERROR(TRIM(INDEX($A3:$T3,MATCH(Lists!$F$4,$A$1:$T$1,0))&amp;""),""),'Your points'!$A$15:$A$18,0)),0))</f>
        <v/>
      </c>
      <c r="AB3" s="21">
        <f>IF(IFERROR(TRIM(INDEX($A3:$T3,MATCH(Lists!$F$2,$A$1:$T$1,0))&amp;""),"")="","",N(Z3)+N(AA3))</f>
        <v/>
      </c>
      <c r="AC3" s="21">
        <f>IF(IFERROR(TRIM(INDEX($A3:$T3,MATCH(Lists!$F$2,$A$1:$T$1,0))&amp;""),"")="","",IFERROR(VALUE(IFERROR(TRIM(INDEX($A3:$T3,MATCH(Lists!$F$5,$A$1:$T$1,0))&amp;""),"")),""))</f>
        <v/>
      </c>
      <c r="AD3" s="21">
        <f>IF(AB3="","",IF(AB3&gt;='Your points'!$B$21,1,0))</f>
        <v/>
      </c>
      <c r="AE3" s="21">
        <f>IF(IFERROR(TRIM(INDEX($A3:$T3,MATCH(Lists!$F$2,$A$1:$T$1,0))&amp;""),"")="","",IF(IFERROR(TRIM(INDEX($A3:$T3,MATCH(Lists!$F$8,$A$1:$T$1,0))&amp;""),"")&lt;&gt;"",1,0))</f>
        <v/>
      </c>
      <c r="AF3" s="21">
        <f>IF(IFERROR(TRIM(INDEX($A3:$T3,MATCH(Lists!$F$2,$A$1:$T$1,0))&amp;""),"")="","",IF(IFERROR(TRIM(INDEX($A3:$T3,MATCH(Lists!$F$6,$A$1:$T$1,0))&amp;""),"")="","(no UTM)",IFERROR(TRIM(INDEX($A3:$T3,MATCH(Lists!$F$6,$A$1:$T$1,0))&amp;""),"")))</f>
        <v/>
      </c>
      <c r="AG3" s="21">
        <f>IF(IFERROR(TRIM(INDEX($A3:$T3,MATCH(Lists!$F$2,$A$1:$T$1,0))&amp;""),"")="","",IF(IFERROR(TRIM(INDEX($A3:$T3,MATCH(Lists!$F$7,$A$1:$T$1,0))&amp;""),"")="","(none)",IFERROR(TRIM(INDEX($A3:$T3,MATCH(Lists!$F$7,$A$1:$T$1,0))&amp;""),"")))</f>
        <v/>
      </c>
      <c r="AH3" s="21">
        <f>IF(AF3="","",IF(COUNTIFS($AF$2:AF3,AF3,$AG$2:AG3,AG3)=1,1,0))</f>
        <v/>
      </c>
      <c r="AI3" s="21">
        <f>IF(AH3=1,SUM($AH$2:AH3),"")</f>
        <v/>
      </c>
      <c r="AJ3" s="21">
        <f>IF(IFERROR(TRIM(INDEX($A3:$T3,MATCH(Lists!$F$2,$A$1:$T$1,0))&amp;""),"")="","",IF($W3=Lists!$A$3,1,0))</f>
        <v/>
      </c>
      <c r="AK3" s="21">
        <f>IF(IFERROR(TRIM(INDEX($A3:$T3,MATCH(Lists!$F$2,$A$1:$T$1,0))&amp;""),"")="","",IF($X3="Y",1,0))</f>
        <v/>
      </c>
    </row>
    <row r="4">
      <c r="A4" s="18" t="inlineStr">
        <is>
          <t>EXAMPLE-03 (delete me)</t>
        </is>
      </c>
      <c r="B4" s="18" t="inlineStr">
        <is>
          <t>2026-10-05T09:12:00.000Z</t>
        </is>
      </c>
      <c r="C4" s="18" t="inlineStr">
        <is>
          <t>2026-10-05T09:07:00.000Z</t>
        </is>
      </c>
      <c r="D4" s="18" t="inlineStr">
        <is>
          <t>Cara Lin</t>
        </is>
      </c>
      <c r="E4" s="18" t="inlineStr">
        <is>
          <t>cara@example.com</t>
        </is>
      </c>
      <c r="F4" s="18" t="inlineStr">
        <is>
          <t>Lin Co</t>
        </is>
      </c>
      <c r="G4" s="18" t="inlineStr">
        <is>
          <t>2 to 10</t>
        </is>
      </c>
      <c r="H4" s="18" t="inlineStr">
        <is>
          <t>Qualify leads before a call</t>
        </is>
      </c>
      <c r="I4" s="18" t="inlineStr">
        <is>
          <t>Nothing yet</t>
        </is>
      </c>
      <c r="J4" s="18" t="inlineStr">
        <is>
          <t>This month</t>
        </is>
      </c>
      <c r="K4" s="18" t="n">
        <v>4</v>
      </c>
      <c r="L4" s="18" t="inlineStr">
        <is>
          <t>linkedin</t>
        </is>
      </c>
      <c r="M4" s="18" t="inlineStr">
        <is>
          <t>paid-social</t>
        </is>
      </c>
      <c r="N4" s="18" t="inlineStr">
        <is>
          <t>2026-10-outbound</t>
        </is>
      </c>
      <c r="O4" s="18" t="inlineStr">
        <is>
          <t>2026-11-05 15:00 booked</t>
        </is>
      </c>
      <c r="P4" s="18" t="n">
        <v>1</v>
      </c>
      <c r="U4" s="19" t="n"/>
      <c r="V4" s="20" t="inlineStr">
        <is>
          <t>Priya</t>
        </is>
      </c>
      <c r="W4" s="20" t="inlineStr">
        <is>
          <t>No-show</t>
        </is>
      </c>
      <c r="X4" s="20" t="inlineStr">
        <is>
          <t>N</t>
        </is>
      </c>
      <c r="Y4" s="19" t="n"/>
      <c r="Z4" s="21">
        <f>IF(IFERROR(TRIM(INDEX($A4:$T4,MATCH(Lists!$F$2,$A$1:$T$1,0))&amp;""),"")="","",IFERROR(INDEX('Your points'!$B$6:$B$11,MATCH(IFERROR(TRIM(INDEX($A4:$T4,MATCH(Lists!$F$3,$A$1:$T$1,0))&amp;""),""),'Your points'!$A$6:$A$11,0)),0))</f>
        <v/>
      </c>
      <c r="AA4" s="21">
        <f>IF(IFERROR(TRIM(INDEX($A4:$T4,MATCH(Lists!$F$2,$A$1:$T$1,0))&amp;""),"")="","",IFERROR(INDEX('Your points'!$B$15:$B$18,MATCH(IFERROR(TRIM(INDEX($A4:$T4,MATCH(Lists!$F$4,$A$1:$T$1,0))&amp;""),""),'Your points'!$A$15:$A$18,0)),0))</f>
        <v/>
      </c>
      <c r="AB4" s="21">
        <f>IF(IFERROR(TRIM(INDEX($A4:$T4,MATCH(Lists!$F$2,$A$1:$T$1,0))&amp;""),"")="","",N(Z4)+N(AA4))</f>
        <v/>
      </c>
      <c r="AC4" s="21">
        <f>IF(IFERROR(TRIM(INDEX($A4:$T4,MATCH(Lists!$F$2,$A$1:$T$1,0))&amp;""),"")="","",IFERROR(VALUE(IFERROR(TRIM(INDEX($A4:$T4,MATCH(Lists!$F$5,$A$1:$T$1,0))&amp;""),"")),""))</f>
        <v/>
      </c>
      <c r="AD4" s="21">
        <f>IF(AB4="","",IF(AB4&gt;='Your points'!$B$21,1,0))</f>
        <v/>
      </c>
      <c r="AE4" s="21">
        <f>IF(IFERROR(TRIM(INDEX($A4:$T4,MATCH(Lists!$F$2,$A$1:$T$1,0))&amp;""),"")="","",IF(IFERROR(TRIM(INDEX($A4:$T4,MATCH(Lists!$F$8,$A$1:$T$1,0))&amp;""),"")&lt;&gt;"",1,0))</f>
        <v/>
      </c>
      <c r="AF4" s="21">
        <f>IF(IFERROR(TRIM(INDEX($A4:$T4,MATCH(Lists!$F$2,$A$1:$T$1,0))&amp;""),"")="","",IF(IFERROR(TRIM(INDEX($A4:$T4,MATCH(Lists!$F$6,$A$1:$T$1,0))&amp;""),"")="","(no UTM)",IFERROR(TRIM(INDEX($A4:$T4,MATCH(Lists!$F$6,$A$1:$T$1,0))&amp;""),"")))</f>
        <v/>
      </c>
      <c r="AG4" s="21">
        <f>IF(IFERROR(TRIM(INDEX($A4:$T4,MATCH(Lists!$F$2,$A$1:$T$1,0))&amp;""),"")="","",IF(IFERROR(TRIM(INDEX($A4:$T4,MATCH(Lists!$F$7,$A$1:$T$1,0))&amp;""),"")="","(none)",IFERROR(TRIM(INDEX($A4:$T4,MATCH(Lists!$F$7,$A$1:$T$1,0))&amp;""),"")))</f>
        <v/>
      </c>
      <c r="AH4" s="21">
        <f>IF(AF4="","",IF(COUNTIFS($AF$2:AF4,AF4,$AG$2:AG4,AG4)=1,1,0))</f>
        <v/>
      </c>
      <c r="AI4" s="21">
        <f>IF(AH4=1,SUM($AH$2:AH4),"")</f>
        <v/>
      </c>
      <c r="AJ4" s="21">
        <f>IF(IFERROR(TRIM(INDEX($A4:$T4,MATCH(Lists!$F$2,$A$1:$T$1,0))&amp;""),"")="","",IF($W4=Lists!$A$3,1,0))</f>
        <v/>
      </c>
      <c r="AK4" s="21">
        <f>IF(IFERROR(TRIM(INDEX($A4:$T4,MATCH(Lists!$F$2,$A$1:$T$1,0))&amp;""),"")="","",IF($X4="Y",1,0))</f>
        <v/>
      </c>
    </row>
    <row r="5">
      <c r="A5" s="18" t="inlineStr">
        <is>
          <t>EXAMPLE-04 (delete me)</t>
        </is>
      </c>
      <c r="B5" s="18" t="inlineStr">
        <is>
          <t>2026-10-07T09:13:00.000Z</t>
        </is>
      </c>
      <c r="C5" s="18" t="inlineStr">
        <is>
          <t>2026-10-07T09:08:00.000Z</t>
        </is>
      </c>
      <c r="D5" s="18" t="inlineStr">
        <is>
          <t>Dev Rao</t>
        </is>
      </c>
      <c r="E5" s="18" t="inlineStr">
        <is>
          <t>dev@example.com</t>
        </is>
      </c>
      <c r="F5" s="18" t="inlineStr">
        <is>
          <t>Rao Co</t>
        </is>
      </c>
      <c r="G5" s="18" t="inlineStr">
        <is>
          <t>Just me</t>
        </is>
      </c>
      <c r="H5" s="18" t="inlineStr">
        <is>
          <t>See what is possible</t>
        </is>
      </c>
      <c r="I5" s="18" t="inlineStr">
        <is>
          <t>Nothing yet</t>
        </is>
      </c>
      <c r="J5" s="18" t="inlineStr">
        <is>
          <t>Just exploring</t>
        </is>
      </c>
      <c r="K5" s="18" t="n">
        <v>0</v>
      </c>
      <c r="L5" s="18" t="inlineStr">
        <is>
          <t>google</t>
        </is>
      </c>
      <c r="M5" s="18" t="inlineStr">
        <is>
          <t>cpc</t>
        </is>
      </c>
      <c r="N5" s="18" t="inlineStr">
        <is>
          <t>2026-10-brand</t>
        </is>
      </c>
      <c r="O5" s="18" t="inlineStr"/>
      <c r="P5" s="18" t="n">
        <v>1</v>
      </c>
      <c r="U5" s="19" t="n"/>
      <c r="V5" s="20" t="inlineStr">
        <is>
          <t>Priya</t>
        </is>
      </c>
      <c r="W5" s="20" t="inlineStr">
        <is>
          <t>Not a fit</t>
        </is>
      </c>
      <c r="X5" s="20" t="inlineStr">
        <is>
          <t>N</t>
        </is>
      </c>
      <c r="Y5" s="19" t="n"/>
      <c r="Z5" s="21">
        <f>IF(IFERROR(TRIM(INDEX($A5:$T5,MATCH(Lists!$F$2,$A$1:$T$1,0))&amp;""),"")="","",IFERROR(INDEX('Your points'!$B$6:$B$11,MATCH(IFERROR(TRIM(INDEX($A5:$T5,MATCH(Lists!$F$3,$A$1:$T$1,0))&amp;""),""),'Your points'!$A$6:$A$11,0)),0))</f>
        <v/>
      </c>
      <c r="AA5" s="21">
        <f>IF(IFERROR(TRIM(INDEX($A5:$T5,MATCH(Lists!$F$2,$A$1:$T$1,0))&amp;""),"")="","",IFERROR(INDEX('Your points'!$B$15:$B$18,MATCH(IFERROR(TRIM(INDEX($A5:$T5,MATCH(Lists!$F$4,$A$1:$T$1,0))&amp;""),""),'Your points'!$A$15:$A$18,0)),0))</f>
        <v/>
      </c>
      <c r="AB5" s="21">
        <f>IF(IFERROR(TRIM(INDEX($A5:$T5,MATCH(Lists!$F$2,$A$1:$T$1,0))&amp;""),"")="","",N(Z5)+N(AA5))</f>
        <v/>
      </c>
      <c r="AC5" s="21">
        <f>IF(IFERROR(TRIM(INDEX($A5:$T5,MATCH(Lists!$F$2,$A$1:$T$1,0))&amp;""),"")="","",IFERROR(VALUE(IFERROR(TRIM(INDEX($A5:$T5,MATCH(Lists!$F$5,$A$1:$T$1,0))&amp;""),"")),""))</f>
        <v/>
      </c>
      <c r="AD5" s="21">
        <f>IF(AB5="","",IF(AB5&gt;='Your points'!$B$21,1,0))</f>
        <v/>
      </c>
      <c r="AE5" s="21">
        <f>IF(IFERROR(TRIM(INDEX($A5:$T5,MATCH(Lists!$F$2,$A$1:$T$1,0))&amp;""),"")="","",IF(IFERROR(TRIM(INDEX($A5:$T5,MATCH(Lists!$F$8,$A$1:$T$1,0))&amp;""),"")&lt;&gt;"",1,0))</f>
        <v/>
      </c>
      <c r="AF5" s="21">
        <f>IF(IFERROR(TRIM(INDEX($A5:$T5,MATCH(Lists!$F$2,$A$1:$T$1,0))&amp;""),"")="","",IF(IFERROR(TRIM(INDEX($A5:$T5,MATCH(Lists!$F$6,$A$1:$T$1,0))&amp;""),"")="","(no UTM)",IFERROR(TRIM(INDEX($A5:$T5,MATCH(Lists!$F$6,$A$1:$T$1,0))&amp;""),"")))</f>
        <v/>
      </c>
      <c r="AG5" s="21">
        <f>IF(IFERROR(TRIM(INDEX($A5:$T5,MATCH(Lists!$F$2,$A$1:$T$1,0))&amp;""),"")="","",IF(IFERROR(TRIM(INDEX($A5:$T5,MATCH(Lists!$F$7,$A$1:$T$1,0))&amp;""),"")="","(none)",IFERROR(TRIM(INDEX($A5:$T5,MATCH(Lists!$F$7,$A$1:$T$1,0))&amp;""),"")))</f>
        <v/>
      </c>
      <c r="AH5" s="21">
        <f>IF(AF5="","",IF(COUNTIFS($AF$2:AF5,AF5,$AG$2:AG5,AG5)=1,1,0))</f>
        <v/>
      </c>
      <c r="AI5" s="21">
        <f>IF(AH5=1,SUM($AH$2:AH5),"")</f>
        <v/>
      </c>
      <c r="AJ5" s="21">
        <f>IF(IFERROR(TRIM(INDEX($A5:$T5,MATCH(Lists!$F$2,$A$1:$T$1,0))&amp;""),"")="","",IF($W5=Lists!$A$3,1,0))</f>
        <v/>
      </c>
      <c r="AK5" s="21">
        <f>IF(IFERROR(TRIM(INDEX($A5:$T5,MATCH(Lists!$F$2,$A$1:$T$1,0))&amp;""),"")="","",IF($X5="Y",1,0))</f>
        <v/>
      </c>
    </row>
    <row r="6">
      <c r="A6" s="18" t="inlineStr">
        <is>
          <t>EXAMPLE-05 (delete me)</t>
        </is>
      </c>
      <c r="B6" s="18" t="inlineStr">
        <is>
          <t>2026-10-09T09:14:00.000Z</t>
        </is>
      </c>
      <c r="C6" s="18" t="inlineStr">
        <is>
          <t>2026-10-09T09:09:00.000Z</t>
        </is>
      </c>
      <c r="D6" s="18" t="inlineStr">
        <is>
          <t>Eli Park</t>
        </is>
      </c>
      <c r="E6" s="18" t="inlineStr">
        <is>
          <t>eli@example.com</t>
        </is>
      </c>
      <c r="F6" s="18" t="inlineStr">
        <is>
          <t>Park Co</t>
        </is>
      </c>
      <c r="G6" s="18" t="inlineStr">
        <is>
          <t>201 to 1,000</t>
        </is>
      </c>
      <c r="H6" s="18" t="inlineStr">
        <is>
          <t>One form for every region</t>
        </is>
      </c>
      <c r="I6" s="18" t="inlineStr">
        <is>
          <t>Another tool</t>
        </is>
      </c>
      <c r="J6" s="18" t="inlineStr">
        <is>
          <t>Later this year</t>
        </is>
      </c>
      <c r="K6" s="18" t="n">
        <v>4</v>
      </c>
      <c r="L6" s="18" t="inlineStr">
        <is>
          <t>linkedin</t>
        </is>
      </c>
      <c r="M6" s="18" t="inlineStr">
        <is>
          <t>paid-social</t>
        </is>
      </c>
      <c r="N6" s="18" t="inlineStr">
        <is>
          <t>2026-10-outbound</t>
        </is>
      </c>
      <c r="O6" s="18" t="inlineStr">
        <is>
          <t>2026-11-09 15:00 booked</t>
        </is>
      </c>
      <c r="P6" s="18" t="n">
        <v>1</v>
      </c>
      <c r="U6" s="19" t="n"/>
      <c r="V6" s="20" t="inlineStr">
        <is>
          <t>Sam</t>
        </is>
      </c>
      <c r="W6" s="20" t="inlineStr">
        <is>
          <t>New</t>
        </is>
      </c>
      <c r="X6" s="20" t="n"/>
      <c r="Y6" s="19" t="n"/>
      <c r="Z6" s="21">
        <f>IF(IFERROR(TRIM(INDEX($A6:$T6,MATCH(Lists!$F$2,$A$1:$T$1,0))&amp;""),"")="","",IFERROR(INDEX('Your points'!$B$6:$B$11,MATCH(IFERROR(TRIM(INDEX($A6:$T6,MATCH(Lists!$F$3,$A$1:$T$1,0))&amp;""),""),'Your points'!$A$6:$A$11,0)),0))</f>
        <v/>
      </c>
      <c r="AA6" s="21">
        <f>IF(IFERROR(TRIM(INDEX($A6:$T6,MATCH(Lists!$F$2,$A$1:$T$1,0))&amp;""),"")="","",IFERROR(INDEX('Your points'!$B$15:$B$18,MATCH(IFERROR(TRIM(INDEX($A6:$T6,MATCH(Lists!$F$4,$A$1:$T$1,0))&amp;""),""),'Your points'!$A$15:$A$18,0)),0))</f>
        <v/>
      </c>
      <c r="AB6" s="21">
        <f>IF(IFERROR(TRIM(INDEX($A6:$T6,MATCH(Lists!$F$2,$A$1:$T$1,0))&amp;""),"")="","",N(Z6)+N(AA6))</f>
        <v/>
      </c>
      <c r="AC6" s="21">
        <f>IF(IFERROR(TRIM(INDEX($A6:$T6,MATCH(Lists!$F$2,$A$1:$T$1,0))&amp;""),"")="","",IFERROR(VALUE(IFERROR(TRIM(INDEX($A6:$T6,MATCH(Lists!$F$5,$A$1:$T$1,0))&amp;""),"")),""))</f>
        <v/>
      </c>
      <c r="AD6" s="21">
        <f>IF(AB6="","",IF(AB6&gt;='Your points'!$B$21,1,0))</f>
        <v/>
      </c>
      <c r="AE6" s="21">
        <f>IF(IFERROR(TRIM(INDEX($A6:$T6,MATCH(Lists!$F$2,$A$1:$T$1,0))&amp;""),"")="","",IF(IFERROR(TRIM(INDEX($A6:$T6,MATCH(Lists!$F$8,$A$1:$T$1,0))&amp;""),"")&lt;&gt;"",1,0))</f>
        <v/>
      </c>
      <c r="AF6" s="21">
        <f>IF(IFERROR(TRIM(INDEX($A6:$T6,MATCH(Lists!$F$2,$A$1:$T$1,0))&amp;""),"")="","",IF(IFERROR(TRIM(INDEX($A6:$T6,MATCH(Lists!$F$6,$A$1:$T$1,0))&amp;""),"")="","(no UTM)",IFERROR(TRIM(INDEX($A6:$T6,MATCH(Lists!$F$6,$A$1:$T$1,0))&amp;""),"")))</f>
        <v/>
      </c>
      <c r="AG6" s="21">
        <f>IF(IFERROR(TRIM(INDEX($A6:$T6,MATCH(Lists!$F$2,$A$1:$T$1,0))&amp;""),"")="","",IF(IFERROR(TRIM(INDEX($A6:$T6,MATCH(Lists!$F$7,$A$1:$T$1,0))&amp;""),"")="","(none)",IFERROR(TRIM(INDEX($A6:$T6,MATCH(Lists!$F$7,$A$1:$T$1,0))&amp;""),"")))</f>
        <v/>
      </c>
      <c r="AH6" s="21">
        <f>IF(AF6="","",IF(COUNTIFS($AF$2:AF6,AF6,$AG$2:AG6,AG6)=1,1,0))</f>
        <v/>
      </c>
      <c r="AI6" s="21">
        <f>IF(AH6=1,SUM($AH$2:AH6),"")</f>
        <v/>
      </c>
      <c r="AJ6" s="21">
        <f>IF(IFERROR(TRIM(INDEX($A6:$T6,MATCH(Lists!$F$2,$A$1:$T$1,0))&amp;""),"")="","",IF($W6=Lists!$A$3,1,0))</f>
        <v/>
      </c>
      <c r="AK6" s="21">
        <f>IF(IFERROR(TRIM(INDEX($A6:$T6,MATCH(Lists!$F$2,$A$1:$T$1,0))&amp;""),"")="","",IF($X6="Y",1,0))</f>
        <v/>
      </c>
    </row>
    <row r="7">
      <c r="A7" s="18" t="inlineStr">
        <is>
          <t>EXAMPLE-06 (delete me)</t>
        </is>
      </c>
      <c r="B7" s="18" t="inlineStr">
        <is>
          <t>2026-10-11T09:15:00.000Z</t>
        </is>
      </c>
      <c r="C7" s="18" t="inlineStr">
        <is>
          <t>2026-10-11T09:10:00.000Z</t>
        </is>
      </c>
      <c r="D7" s="18" t="inlineStr">
        <is>
          <t>Fay Gold</t>
        </is>
      </c>
      <c r="E7" s="18" t="inlineStr">
        <is>
          <t>fay@example.com</t>
        </is>
      </c>
      <c r="F7" s="18" t="inlineStr">
        <is>
          <t>Gold Co</t>
        </is>
      </c>
      <c r="G7" s="18" t="inlineStr">
        <is>
          <t>2 to 10</t>
        </is>
      </c>
      <c r="H7" s="18" t="inlineStr">
        <is>
          <t>A contact form that works</t>
        </is>
      </c>
      <c r="I7" s="18" t="inlineStr">
        <is>
          <t>Spreadsheets</t>
        </is>
      </c>
      <c r="J7" s="18" t="inlineStr">
        <is>
          <t>Later this year</t>
        </is>
      </c>
      <c r="K7" s="18" t="n">
        <v>2</v>
      </c>
      <c r="L7" s="18" t="inlineStr"/>
      <c r="M7" s="18" t="inlineStr"/>
      <c r="N7" s="18" t="inlineStr"/>
      <c r="O7" s="18" t="inlineStr"/>
      <c r="P7" s="18" t="n">
        <v>1</v>
      </c>
      <c r="U7" s="19" t="n"/>
      <c r="V7" s="20" t="inlineStr">
        <is>
          <t>Priya</t>
        </is>
      </c>
      <c r="W7" s="20" t="inlineStr">
        <is>
          <t>Not a fit</t>
        </is>
      </c>
      <c r="X7" s="20" t="inlineStr">
        <is>
          <t>N</t>
        </is>
      </c>
      <c r="Y7" s="19" t="n"/>
      <c r="Z7" s="21">
        <f>IF(IFERROR(TRIM(INDEX($A7:$T7,MATCH(Lists!$F$2,$A$1:$T$1,0))&amp;""),"")="","",IFERROR(INDEX('Your points'!$B$6:$B$11,MATCH(IFERROR(TRIM(INDEX($A7:$T7,MATCH(Lists!$F$3,$A$1:$T$1,0))&amp;""),""),'Your points'!$A$6:$A$11,0)),0))</f>
        <v/>
      </c>
      <c r="AA7" s="21">
        <f>IF(IFERROR(TRIM(INDEX($A7:$T7,MATCH(Lists!$F$2,$A$1:$T$1,0))&amp;""),"")="","",IFERROR(INDEX('Your points'!$B$15:$B$18,MATCH(IFERROR(TRIM(INDEX($A7:$T7,MATCH(Lists!$F$4,$A$1:$T$1,0))&amp;""),""),'Your points'!$A$15:$A$18,0)),0))</f>
        <v/>
      </c>
      <c r="AB7" s="21">
        <f>IF(IFERROR(TRIM(INDEX($A7:$T7,MATCH(Lists!$F$2,$A$1:$T$1,0))&amp;""),"")="","",N(Z7)+N(AA7))</f>
        <v/>
      </c>
      <c r="AC7" s="21">
        <f>IF(IFERROR(TRIM(INDEX($A7:$T7,MATCH(Lists!$F$2,$A$1:$T$1,0))&amp;""),"")="","",IFERROR(VALUE(IFERROR(TRIM(INDEX($A7:$T7,MATCH(Lists!$F$5,$A$1:$T$1,0))&amp;""),"")),""))</f>
        <v/>
      </c>
      <c r="AD7" s="21">
        <f>IF(AB7="","",IF(AB7&gt;='Your points'!$B$21,1,0))</f>
        <v/>
      </c>
      <c r="AE7" s="21">
        <f>IF(IFERROR(TRIM(INDEX($A7:$T7,MATCH(Lists!$F$2,$A$1:$T$1,0))&amp;""),"")="","",IF(IFERROR(TRIM(INDEX($A7:$T7,MATCH(Lists!$F$8,$A$1:$T$1,0))&amp;""),"")&lt;&gt;"",1,0))</f>
        <v/>
      </c>
      <c r="AF7" s="21">
        <f>IF(IFERROR(TRIM(INDEX($A7:$T7,MATCH(Lists!$F$2,$A$1:$T$1,0))&amp;""),"")="","",IF(IFERROR(TRIM(INDEX($A7:$T7,MATCH(Lists!$F$6,$A$1:$T$1,0))&amp;""),"")="","(no UTM)",IFERROR(TRIM(INDEX($A7:$T7,MATCH(Lists!$F$6,$A$1:$T$1,0))&amp;""),"")))</f>
        <v/>
      </c>
      <c r="AG7" s="21">
        <f>IF(IFERROR(TRIM(INDEX($A7:$T7,MATCH(Lists!$F$2,$A$1:$T$1,0))&amp;""),"")="","",IF(IFERROR(TRIM(INDEX($A7:$T7,MATCH(Lists!$F$7,$A$1:$T$1,0))&amp;""),"")="","(none)",IFERROR(TRIM(INDEX($A7:$T7,MATCH(Lists!$F$7,$A$1:$T$1,0))&amp;""),"")))</f>
        <v/>
      </c>
      <c r="AH7" s="21">
        <f>IF(AF7="","",IF(COUNTIFS($AF$2:AF7,AF7,$AG$2:AG7,AG7)=1,1,0))</f>
        <v/>
      </c>
      <c r="AI7" s="21">
        <f>IF(AH7=1,SUM($AH$2:AH7),"")</f>
        <v/>
      </c>
      <c r="AJ7" s="21">
        <f>IF(IFERROR(TRIM(INDEX($A7:$T7,MATCH(Lists!$F$2,$A$1:$T$1,0))&amp;""),"")="","",IF($W7=Lists!$A$3,1,0))</f>
        <v/>
      </c>
      <c r="AK7" s="21">
        <f>IF(IFERROR(TRIM(INDEX($A7:$T7,MATCH(Lists!$F$2,$A$1:$T$1,0))&amp;""),"")="","",IF($X7="Y",1,0))</f>
        <v/>
      </c>
    </row>
    <row r="8">
      <c r="A8" s="18" t="inlineStr">
        <is>
          <t>EXAMPLE-07 (delete me)</t>
        </is>
      </c>
      <c r="B8" s="18" t="inlineStr">
        <is>
          <t>2026-10-13T09:16:00.000Z</t>
        </is>
      </c>
      <c r="C8" s="18" t="inlineStr">
        <is>
          <t>2026-10-13T09:11:00.000Z</t>
        </is>
      </c>
      <c r="D8" s="18" t="inlineStr">
        <is>
          <t>Gus Hale</t>
        </is>
      </c>
      <c r="E8" s="18" t="inlineStr">
        <is>
          <t>gus@example.com</t>
        </is>
      </c>
      <c r="F8" s="18" t="inlineStr">
        <is>
          <t>Hale Co</t>
        </is>
      </c>
      <c r="G8" s="18" t="inlineStr">
        <is>
          <t>11 to 50</t>
        </is>
      </c>
      <c r="H8" s="18" t="inlineStr">
        <is>
          <t>Route leads to the right person</t>
        </is>
      </c>
      <c r="I8" s="18" t="inlineStr">
        <is>
          <t>Spreadsheets</t>
        </is>
      </c>
      <c r="J8" s="18" t="inlineStr">
        <is>
          <t>In the next three months</t>
        </is>
      </c>
      <c r="K8" s="18" t="n">
        <v>4</v>
      </c>
      <c r="L8" s="18" t="inlineStr"/>
      <c r="M8" s="18" t="inlineStr"/>
      <c r="N8" s="18" t="inlineStr"/>
      <c r="O8" s="18" t="inlineStr">
        <is>
          <t>2026-11-13 15:00 booked</t>
        </is>
      </c>
      <c r="P8" s="18" t="n">
        <v>1</v>
      </c>
      <c r="U8" s="19" t="n"/>
      <c r="V8" s="20" t="inlineStr">
        <is>
          <t>Priya</t>
        </is>
      </c>
      <c r="W8" s="20" t="inlineStr">
        <is>
          <t>Booked call held</t>
        </is>
      </c>
      <c r="X8" s="20" t="inlineStr">
        <is>
          <t>Y</t>
        </is>
      </c>
      <c r="Y8" s="19" t="n"/>
      <c r="Z8" s="21">
        <f>IF(IFERROR(TRIM(INDEX($A8:$T8,MATCH(Lists!$F$2,$A$1:$T$1,0))&amp;""),"")="","",IFERROR(INDEX('Your points'!$B$6:$B$11,MATCH(IFERROR(TRIM(INDEX($A8:$T8,MATCH(Lists!$F$3,$A$1:$T$1,0))&amp;""),""),'Your points'!$A$6:$A$11,0)),0))</f>
        <v/>
      </c>
      <c r="AA8" s="21">
        <f>IF(IFERROR(TRIM(INDEX($A8:$T8,MATCH(Lists!$F$2,$A$1:$T$1,0))&amp;""),"")="","",IFERROR(INDEX('Your points'!$B$15:$B$18,MATCH(IFERROR(TRIM(INDEX($A8:$T8,MATCH(Lists!$F$4,$A$1:$T$1,0))&amp;""),""),'Your points'!$A$15:$A$18,0)),0))</f>
        <v/>
      </c>
      <c r="AB8" s="21">
        <f>IF(IFERROR(TRIM(INDEX($A8:$T8,MATCH(Lists!$F$2,$A$1:$T$1,0))&amp;""),"")="","",N(Z8)+N(AA8))</f>
        <v/>
      </c>
      <c r="AC8" s="21">
        <f>IF(IFERROR(TRIM(INDEX($A8:$T8,MATCH(Lists!$F$2,$A$1:$T$1,0))&amp;""),"")="","",IFERROR(VALUE(IFERROR(TRIM(INDEX($A8:$T8,MATCH(Lists!$F$5,$A$1:$T$1,0))&amp;""),"")),""))</f>
        <v/>
      </c>
      <c r="AD8" s="21">
        <f>IF(AB8="","",IF(AB8&gt;='Your points'!$B$21,1,0))</f>
        <v/>
      </c>
      <c r="AE8" s="21">
        <f>IF(IFERROR(TRIM(INDEX($A8:$T8,MATCH(Lists!$F$2,$A$1:$T$1,0))&amp;""),"")="","",IF(IFERROR(TRIM(INDEX($A8:$T8,MATCH(Lists!$F$8,$A$1:$T$1,0))&amp;""),"")&lt;&gt;"",1,0))</f>
        <v/>
      </c>
      <c r="AF8" s="21">
        <f>IF(IFERROR(TRIM(INDEX($A8:$T8,MATCH(Lists!$F$2,$A$1:$T$1,0))&amp;""),"")="","",IF(IFERROR(TRIM(INDEX($A8:$T8,MATCH(Lists!$F$6,$A$1:$T$1,0))&amp;""),"")="","(no UTM)",IFERROR(TRIM(INDEX($A8:$T8,MATCH(Lists!$F$6,$A$1:$T$1,0))&amp;""),"")))</f>
        <v/>
      </c>
      <c r="AG8" s="21">
        <f>IF(IFERROR(TRIM(INDEX($A8:$T8,MATCH(Lists!$F$2,$A$1:$T$1,0))&amp;""),"")="","",IF(IFERROR(TRIM(INDEX($A8:$T8,MATCH(Lists!$F$7,$A$1:$T$1,0))&amp;""),"")="","(none)",IFERROR(TRIM(INDEX($A8:$T8,MATCH(Lists!$F$7,$A$1:$T$1,0))&amp;""),"")))</f>
        <v/>
      </c>
      <c r="AH8" s="21">
        <f>IF(AF8="","",IF(COUNTIFS($AF$2:AF8,AF8,$AG$2:AG8,AG8)=1,1,0))</f>
        <v/>
      </c>
      <c r="AI8" s="21">
        <f>IF(AH8=1,SUM($AH$2:AH8),"")</f>
        <v/>
      </c>
      <c r="AJ8" s="21">
        <f>IF(IFERROR(TRIM(INDEX($A8:$T8,MATCH(Lists!$F$2,$A$1:$T$1,0))&amp;""),"")="","",IF($W8=Lists!$A$3,1,0))</f>
        <v/>
      </c>
      <c r="AK8" s="21">
        <f>IF(IFERROR(TRIM(INDEX($A8:$T8,MATCH(Lists!$F$2,$A$1:$T$1,0))&amp;""),"")="","",IF($X8="Y",1,0))</f>
        <v/>
      </c>
    </row>
    <row r="9">
      <c r="A9" s="18" t="inlineStr">
        <is>
          <t>EXAMPLE-08 (delete me)</t>
        </is>
      </c>
      <c r="B9" s="18" t="inlineStr">
        <is>
          <t>2026-10-15T09:17:00.000Z</t>
        </is>
      </c>
      <c r="C9" s="18" t="inlineStr">
        <is>
          <t>2026-10-15T09:12:00.000Z</t>
        </is>
      </c>
      <c r="D9" s="18" t="inlineStr">
        <is>
          <t>Hana Wu</t>
        </is>
      </c>
      <c r="E9" s="18" t="inlineStr">
        <is>
          <t>hana@example.com</t>
        </is>
      </c>
      <c r="F9" s="18" t="inlineStr">
        <is>
          <t>Wu Co</t>
        </is>
      </c>
      <c r="G9" s="18" t="inlineStr">
        <is>
          <t>1,000+</t>
        </is>
      </c>
      <c r="H9" s="18" t="inlineStr">
        <is>
          <t>Roll out to every team</t>
        </is>
      </c>
      <c r="I9" s="18" t="inlineStr">
        <is>
          <t>Something else</t>
        </is>
      </c>
      <c r="J9" s="18" t="inlineStr">
        <is>
          <t>This month</t>
        </is>
      </c>
      <c r="K9" s="18" t="n">
        <v>6</v>
      </c>
      <c r="L9" s="18" t="inlineStr">
        <is>
          <t>newsletter</t>
        </is>
      </c>
      <c r="M9" s="18" t="inlineStr">
        <is>
          <t>email</t>
        </is>
      </c>
      <c r="N9" s="18" t="inlineStr">
        <is>
          <t>2026-10-launch</t>
        </is>
      </c>
      <c r="O9" s="18" t="inlineStr">
        <is>
          <t>2026-11-15 15:00 booked</t>
        </is>
      </c>
      <c r="P9" s="18" t="n">
        <v>1</v>
      </c>
      <c r="U9" s="19" t="n"/>
      <c r="V9" s="20" t="inlineStr">
        <is>
          <t>Sam</t>
        </is>
      </c>
      <c r="W9" s="20" t="inlineStr">
        <is>
          <t>Booked call held</t>
        </is>
      </c>
      <c r="X9" s="20" t="inlineStr">
        <is>
          <t>Y</t>
        </is>
      </c>
      <c r="Y9" s="19" t="n"/>
      <c r="Z9" s="21">
        <f>IF(IFERROR(TRIM(INDEX($A9:$T9,MATCH(Lists!$F$2,$A$1:$T$1,0))&amp;""),"")="","",IFERROR(INDEX('Your points'!$B$6:$B$11,MATCH(IFERROR(TRIM(INDEX($A9:$T9,MATCH(Lists!$F$3,$A$1:$T$1,0))&amp;""),""),'Your points'!$A$6:$A$11,0)),0))</f>
        <v/>
      </c>
      <c r="AA9" s="21">
        <f>IF(IFERROR(TRIM(INDEX($A9:$T9,MATCH(Lists!$F$2,$A$1:$T$1,0))&amp;""),"")="","",IFERROR(INDEX('Your points'!$B$15:$B$18,MATCH(IFERROR(TRIM(INDEX($A9:$T9,MATCH(Lists!$F$4,$A$1:$T$1,0))&amp;""),""),'Your points'!$A$15:$A$18,0)),0))</f>
        <v/>
      </c>
      <c r="AB9" s="21">
        <f>IF(IFERROR(TRIM(INDEX($A9:$T9,MATCH(Lists!$F$2,$A$1:$T$1,0))&amp;""),"")="","",N(Z9)+N(AA9))</f>
        <v/>
      </c>
      <c r="AC9" s="21">
        <f>IF(IFERROR(TRIM(INDEX($A9:$T9,MATCH(Lists!$F$2,$A$1:$T$1,0))&amp;""),"")="","",IFERROR(VALUE(IFERROR(TRIM(INDEX($A9:$T9,MATCH(Lists!$F$5,$A$1:$T$1,0))&amp;""),"")),""))</f>
        <v/>
      </c>
      <c r="AD9" s="21">
        <f>IF(AB9="","",IF(AB9&gt;='Your points'!$B$21,1,0))</f>
        <v/>
      </c>
      <c r="AE9" s="21">
        <f>IF(IFERROR(TRIM(INDEX($A9:$T9,MATCH(Lists!$F$2,$A$1:$T$1,0))&amp;""),"")="","",IF(IFERROR(TRIM(INDEX($A9:$T9,MATCH(Lists!$F$8,$A$1:$T$1,0))&amp;""),"")&lt;&gt;"",1,0))</f>
        <v/>
      </c>
      <c r="AF9" s="21">
        <f>IF(IFERROR(TRIM(INDEX($A9:$T9,MATCH(Lists!$F$2,$A$1:$T$1,0))&amp;""),"")="","",IF(IFERROR(TRIM(INDEX($A9:$T9,MATCH(Lists!$F$6,$A$1:$T$1,0))&amp;""),"")="","(no UTM)",IFERROR(TRIM(INDEX($A9:$T9,MATCH(Lists!$F$6,$A$1:$T$1,0))&amp;""),"")))</f>
        <v/>
      </c>
      <c r="AG9" s="21">
        <f>IF(IFERROR(TRIM(INDEX($A9:$T9,MATCH(Lists!$F$2,$A$1:$T$1,0))&amp;""),"")="","",IF(IFERROR(TRIM(INDEX($A9:$T9,MATCH(Lists!$F$7,$A$1:$T$1,0))&amp;""),"")="","(none)",IFERROR(TRIM(INDEX($A9:$T9,MATCH(Lists!$F$7,$A$1:$T$1,0))&amp;""),"")))</f>
        <v/>
      </c>
      <c r="AH9" s="21">
        <f>IF(AF9="","",IF(COUNTIFS($AF$2:AF9,AF9,$AG$2:AG9,AG9)=1,1,0))</f>
        <v/>
      </c>
      <c r="AI9" s="21">
        <f>IF(AH9=1,SUM($AH$2:AH9),"")</f>
        <v/>
      </c>
      <c r="AJ9" s="21">
        <f>IF(IFERROR(TRIM(INDEX($A9:$T9,MATCH(Lists!$F$2,$A$1:$T$1,0))&amp;""),"")="","",IF($W9=Lists!$A$3,1,0))</f>
        <v/>
      </c>
      <c r="AK9" s="21">
        <f>IF(IFERROR(TRIM(INDEX($A9:$T9,MATCH(Lists!$F$2,$A$1:$T$1,0))&amp;""),"")="","",IF($X9="Y",1,0))</f>
        <v/>
      </c>
    </row>
    <row r="10">
      <c r="A10" s="18" t="inlineStr">
        <is>
          <t>EXAMPLE-09 (delete me)</t>
        </is>
      </c>
      <c r="B10" s="18" t="inlineStr">
        <is>
          <t>2026-10-17T09:18:00.000Z</t>
        </is>
      </c>
      <c r="C10" s="18" t="inlineStr">
        <is>
          <t>2026-10-17T09:13:00.000Z</t>
        </is>
      </c>
      <c r="D10" s="18" t="inlineStr">
        <is>
          <t>Ian Fox</t>
        </is>
      </c>
      <c r="E10" s="18" t="inlineStr">
        <is>
          <t>ian@example.com</t>
        </is>
      </c>
      <c r="F10" s="18" t="inlineStr">
        <is>
          <t>Fox Co</t>
        </is>
      </c>
      <c r="G10" s="18" t="inlineStr">
        <is>
          <t>2 to 10</t>
        </is>
      </c>
      <c r="H10" s="18" t="inlineStr">
        <is>
          <t>Compare tools</t>
        </is>
      </c>
      <c r="I10" s="18" t="inlineStr">
        <is>
          <t>Another tool</t>
        </is>
      </c>
      <c r="J10" s="18" t="inlineStr">
        <is>
          <t>In the next three months</t>
        </is>
      </c>
      <c r="K10" s="18" t="n">
        <v>3</v>
      </c>
      <c r="L10" s="18" t="inlineStr">
        <is>
          <t>newsletter</t>
        </is>
      </c>
      <c r="M10" s="18" t="inlineStr">
        <is>
          <t>email</t>
        </is>
      </c>
      <c r="N10" s="18" t="inlineStr">
        <is>
          <t>2026-10-launch</t>
        </is>
      </c>
      <c r="O10" s="18" t="inlineStr"/>
      <c r="P10" s="18" t="n">
        <v>1</v>
      </c>
      <c r="U10" s="19" t="n"/>
      <c r="V10" s="20" t="n"/>
      <c r="W10" s="20" t="inlineStr">
        <is>
          <t>New</t>
        </is>
      </c>
      <c r="X10" s="20" t="n"/>
      <c r="Y10" s="19" t="n"/>
      <c r="Z10" s="21">
        <f>IF(IFERROR(TRIM(INDEX($A10:$T10,MATCH(Lists!$F$2,$A$1:$T$1,0))&amp;""),"")="","",IFERROR(INDEX('Your points'!$B$6:$B$11,MATCH(IFERROR(TRIM(INDEX($A10:$T10,MATCH(Lists!$F$3,$A$1:$T$1,0))&amp;""),""),'Your points'!$A$6:$A$11,0)),0))</f>
        <v/>
      </c>
      <c r="AA10" s="21">
        <f>IF(IFERROR(TRIM(INDEX($A10:$T10,MATCH(Lists!$F$2,$A$1:$T$1,0))&amp;""),"")="","",IFERROR(INDEX('Your points'!$B$15:$B$18,MATCH(IFERROR(TRIM(INDEX($A10:$T10,MATCH(Lists!$F$4,$A$1:$T$1,0))&amp;""),""),'Your points'!$A$15:$A$18,0)),0))</f>
        <v/>
      </c>
      <c r="AB10" s="21">
        <f>IF(IFERROR(TRIM(INDEX($A10:$T10,MATCH(Lists!$F$2,$A$1:$T$1,0))&amp;""),"")="","",N(Z10)+N(AA10))</f>
        <v/>
      </c>
      <c r="AC10" s="21">
        <f>IF(IFERROR(TRIM(INDEX($A10:$T10,MATCH(Lists!$F$2,$A$1:$T$1,0))&amp;""),"")="","",IFERROR(VALUE(IFERROR(TRIM(INDEX($A10:$T10,MATCH(Lists!$F$5,$A$1:$T$1,0))&amp;""),"")),""))</f>
        <v/>
      </c>
      <c r="AD10" s="21">
        <f>IF(AB10="","",IF(AB10&gt;='Your points'!$B$21,1,0))</f>
        <v/>
      </c>
      <c r="AE10" s="21">
        <f>IF(IFERROR(TRIM(INDEX($A10:$T10,MATCH(Lists!$F$2,$A$1:$T$1,0))&amp;""),"")="","",IF(IFERROR(TRIM(INDEX($A10:$T10,MATCH(Lists!$F$8,$A$1:$T$1,0))&amp;""),"")&lt;&gt;"",1,0))</f>
        <v/>
      </c>
      <c r="AF10" s="21">
        <f>IF(IFERROR(TRIM(INDEX($A10:$T10,MATCH(Lists!$F$2,$A$1:$T$1,0))&amp;""),"")="","",IF(IFERROR(TRIM(INDEX($A10:$T10,MATCH(Lists!$F$6,$A$1:$T$1,0))&amp;""),"")="","(no UTM)",IFERROR(TRIM(INDEX($A10:$T10,MATCH(Lists!$F$6,$A$1:$T$1,0))&amp;""),"")))</f>
        <v/>
      </c>
      <c r="AG10" s="21">
        <f>IF(IFERROR(TRIM(INDEX($A10:$T10,MATCH(Lists!$F$2,$A$1:$T$1,0))&amp;""),"")="","",IF(IFERROR(TRIM(INDEX($A10:$T10,MATCH(Lists!$F$7,$A$1:$T$1,0))&amp;""),"")="","(none)",IFERROR(TRIM(INDEX($A10:$T10,MATCH(Lists!$F$7,$A$1:$T$1,0))&amp;""),"")))</f>
        <v/>
      </c>
      <c r="AH10" s="21">
        <f>IF(AF10="","",IF(COUNTIFS($AF$2:AF10,AF10,$AG$2:AG10,AG10)=1,1,0))</f>
        <v/>
      </c>
      <c r="AI10" s="21">
        <f>IF(AH10=1,SUM($AH$2:AH10),"")</f>
        <v/>
      </c>
      <c r="AJ10" s="21">
        <f>IF(IFERROR(TRIM(INDEX($A10:$T10,MATCH(Lists!$F$2,$A$1:$T$1,0))&amp;""),"")="","",IF($W10=Lists!$A$3,1,0))</f>
        <v/>
      </c>
      <c r="AK10" s="21">
        <f>IF(IFERROR(TRIM(INDEX($A10:$T10,MATCH(Lists!$F$2,$A$1:$T$1,0))&amp;""),"")="","",IF($X10="Y",1,0))</f>
        <v/>
      </c>
    </row>
    <row r="11">
      <c r="A11" s="18" t="inlineStr">
        <is>
          <t>EXAMPLE-10 (delete me)</t>
        </is>
      </c>
      <c r="B11" s="18" t="inlineStr">
        <is>
          <t>2026-10-19T09:19:00.000Z</t>
        </is>
      </c>
      <c r="C11" s="18" t="inlineStr">
        <is>
          <t>2026-10-19T09:14:00.000Z</t>
        </is>
      </c>
      <c r="D11" s="18" t="inlineStr">
        <is>
          <t>Jo Kim</t>
        </is>
      </c>
      <c r="E11" s="18" t="inlineStr">
        <is>
          <t>jo@example.com</t>
        </is>
      </c>
      <c r="F11" s="18" t="inlineStr">
        <is>
          <t>Kim Co</t>
        </is>
      </c>
      <c r="G11" s="18" t="inlineStr">
        <is>
          <t>11 to 50</t>
        </is>
      </c>
      <c r="H11" s="18" t="inlineStr">
        <is>
          <t>Curious about pricing</t>
        </is>
      </c>
      <c r="I11" s="18" t="inlineStr">
        <is>
          <t>Nothing yet</t>
        </is>
      </c>
      <c r="J11" s="18" t="inlineStr">
        <is>
          <t>Just exploring</t>
        </is>
      </c>
      <c r="K11" s="18" t="n">
        <v>2</v>
      </c>
      <c r="L11" s="18" t="inlineStr">
        <is>
          <t>google</t>
        </is>
      </c>
      <c r="M11" s="18" t="inlineStr">
        <is>
          <t>cpc</t>
        </is>
      </c>
      <c r="N11" s="18" t="inlineStr">
        <is>
          <t>2026-10-brand</t>
        </is>
      </c>
      <c r="O11" s="18" t="inlineStr"/>
      <c r="P11" s="18" t="n">
        <v>1</v>
      </c>
      <c r="U11" s="19" t="n"/>
      <c r="V11" s="20" t="inlineStr">
        <is>
          <t>Priya</t>
        </is>
      </c>
      <c r="W11" s="20" t="inlineStr">
        <is>
          <t>Not a fit</t>
        </is>
      </c>
      <c r="X11" s="20" t="inlineStr">
        <is>
          <t>N</t>
        </is>
      </c>
      <c r="Y11" s="19" t="n"/>
      <c r="Z11" s="21">
        <f>IF(IFERROR(TRIM(INDEX($A11:$T11,MATCH(Lists!$F$2,$A$1:$T$1,0))&amp;""),"")="","",IFERROR(INDEX('Your points'!$B$6:$B$11,MATCH(IFERROR(TRIM(INDEX($A11:$T11,MATCH(Lists!$F$3,$A$1:$T$1,0))&amp;""),""),'Your points'!$A$6:$A$11,0)),0))</f>
        <v/>
      </c>
      <c r="AA11" s="21">
        <f>IF(IFERROR(TRIM(INDEX($A11:$T11,MATCH(Lists!$F$2,$A$1:$T$1,0))&amp;""),"")="","",IFERROR(INDEX('Your points'!$B$15:$B$18,MATCH(IFERROR(TRIM(INDEX($A11:$T11,MATCH(Lists!$F$4,$A$1:$T$1,0))&amp;""),""),'Your points'!$A$15:$A$18,0)),0))</f>
        <v/>
      </c>
      <c r="AB11" s="21">
        <f>IF(IFERROR(TRIM(INDEX($A11:$T11,MATCH(Lists!$F$2,$A$1:$T$1,0))&amp;""),"")="","",N(Z11)+N(AA11))</f>
        <v/>
      </c>
      <c r="AC11" s="21">
        <f>IF(IFERROR(TRIM(INDEX($A11:$T11,MATCH(Lists!$F$2,$A$1:$T$1,0))&amp;""),"")="","",IFERROR(VALUE(IFERROR(TRIM(INDEX($A11:$T11,MATCH(Lists!$F$5,$A$1:$T$1,0))&amp;""),"")),""))</f>
        <v/>
      </c>
      <c r="AD11" s="21">
        <f>IF(AB11="","",IF(AB11&gt;='Your points'!$B$21,1,0))</f>
        <v/>
      </c>
      <c r="AE11" s="21">
        <f>IF(IFERROR(TRIM(INDEX($A11:$T11,MATCH(Lists!$F$2,$A$1:$T$1,0))&amp;""),"")="","",IF(IFERROR(TRIM(INDEX($A11:$T11,MATCH(Lists!$F$8,$A$1:$T$1,0))&amp;""),"")&lt;&gt;"",1,0))</f>
        <v/>
      </c>
      <c r="AF11" s="21">
        <f>IF(IFERROR(TRIM(INDEX($A11:$T11,MATCH(Lists!$F$2,$A$1:$T$1,0))&amp;""),"")="","",IF(IFERROR(TRIM(INDEX($A11:$T11,MATCH(Lists!$F$6,$A$1:$T$1,0))&amp;""),"")="","(no UTM)",IFERROR(TRIM(INDEX($A11:$T11,MATCH(Lists!$F$6,$A$1:$T$1,0))&amp;""),"")))</f>
        <v/>
      </c>
      <c r="AG11" s="21">
        <f>IF(IFERROR(TRIM(INDEX($A11:$T11,MATCH(Lists!$F$2,$A$1:$T$1,0))&amp;""),"")="","",IF(IFERROR(TRIM(INDEX($A11:$T11,MATCH(Lists!$F$7,$A$1:$T$1,0))&amp;""),"")="","(none)",IFERROR(TRIM(INDEX($A11:$T11,MATCH(Lists!$F$7,$A$1:$T$1,0))&amp;""),"")))</f>
        <v/>
      </c>
      <c r="AH11" s="21">
        <f>IF(AF11="","",IF(COUNTIFS($AF$2:AF11,AF11,$AG$2:AG11,AG11)=1,1,0))</f>
        <v/>
      </c>
      <c r="AI11" s="21">
        <f>IF(AH11=1,SUM($AH$2:AH11),"")</f>
        <v/>
      </c>
      <c r="AJ11" s="21">
        <f>IF(IFERROR(TRIM(INDEX($A11:$T11,MATCH(Lists!$F$2,$A$1:$T$1,0))&amp;""),"")="","",IF($W11=Lists!$A$3,1,0))</f>
        <v/>
      </c>
      <c r="AK11" s="21">
        <f>IF(IFERROR(TRIM(INDEX($A11:$T11,MATCH(Lists!$F$2,$A$1:$T$1,0))&amp;""),"")="","",IF($X11="Y",1,0))</f>
        <v/>
      </c>
    </row>
    <row r="12">
      <c r="U12" s="19" t="n"/>
      <c r="V12" s="22" t="n"/>
      <c r="W12" s="22" t="n"/>
      <c r="X12" s="22" t="n"/>
      <c r="Y12" s="19" t="n"/>
      <c r="Z12" s="21">
        <f>IF(IFERROR(TRIM(INDEX($A12:$T12,MATCH(Lists!$F$2,$A$1:$T$1,0))&amp;""),"")="","",IFERROR(INDEX('Your points'!$B$6:$B$11,MATCH(IFERROR(TRIM(INDEX($A12:$T12,MATCH(Lists!$F$3,$A$1:$T$1,0))&amp;""),""),'Your points'!$A$6:$A$11,0)),0))</f>
        <v/>
      </c>
      <c r="AA12" s="21">
        <f>IF(IFERROR(TRIM(INDEX($A12:$T12,MATCH(Lists!$F$2,$A$1:$T$1,0))&amp;""),"")="","",IFERROR(INDEX('Your points'!$B$15:$B$18,MATCH(IFERROR(TRIM(INDEX($A12:$T12,MATCH(Lists!$F$4,$A$1:$T$1,0))&amp;""),""),'Your points'!$A$15:$A$18,0)),0))</f>
        <v/>
      </c>
      <c r="AB12" s="21">
        <f>IF(IFERROR(TRIM(INDEX($A12:$T12,MATCH(Lists!$F$2,$A$1:$T$1,0))&amp;""),"")="","",N(Z12)+N(AA12))</f>
        <v/>
      </c>
      <c r="AC12" s="21">
        <f>IF(IFERROR(TRIM(INDEX($A12:$T12,MATCH(Lists!$F$2,$A$1:$T$1,0))&amp;""),"")="","",IFERROR(VALUE(IFERROR(TRIM(INDEX($A12:$T12,MATCH(Lists!$F$5,$A$1:$T$1,0))&amp;""),"")),""))</f>
        <v/>
      </c>
      <c r="AD12" s="21">
        <f>IF(AB12="","",IF(AB12&gt;='Your points'!$B$21,1,0))</f>
        <v/>
      </c>
      <c r="AE12" s="21">
        <f>IF(IFERROR(TRIM(INDEX($A12:$T12,MATCH(Lists!$F$2,$A$1:$T$1,0))&amp;""),"")="","",IF(IFERROR(TRIM(INDEX($A12:$T12,MATCH(Lists!$F$8,$A$1:$T$1,0))&amp;""),"")&lt;&gt;"",1,0))</f>
        <v/>
      </c>
      <c r="AF12" s="21">
        <f>IF(IFERROR(TRIM(INDEX($A12:$T12,MATCH(Lists!$F$2,$A$1:$T$1,0))&amp;""),"")="","",IF(IFERROR(TRIM(INDEX($A12:$T12,MATCH(Lists!$F$6,$A$1:$T$1,0))&amp;""),"")="","(no UTM)",IFERROR(TRIM(INDEX($A12:$T12,MATCH(Lists!$F$6,$A$1:$T$1,0))&amp;""),"")))</f>
        <v/>
      </c>
      <c r="AG12" s="21">
        <f>IF(IFERROR(TRIM(INDEX($A12:$T12,MATCH(Lists!$F$2,$A$1:$T$1,0))&amp;""),"")="","",IF(IFERROR(TRIM(INDEX($A12:$T12,MATCH(Lists!$F$7,$A$1:$T$1,0))&amp;""),"")="","(none)",IFERROR(TRIM(INDEX($A12:$T12,MATCH(Lists!$F$7,$A$1:$T$1,0))&amp;""),"")))</f>
        <v/>
      </c>
      <c r="AH12" s="21">
        <f>IF(AF12="","",IF(COUNTIFS($AF$2:AF12,AF12,$AG$2:AG12,AG12)=1,1,0))</f>
        <v/>
      </c>
      <c r="AI12" s="21">
        <f>IF(AH12=1,SUM($AH$2:AH12),"")</f>
        <v/>
      </c>
      <c r="AJ12" s="21">
        <f>IF(IFERROR(TRIM(INDEX($A12:$T12,MATCH(Lists!$F$2,$A$1:$T$1,0))&amp;""),"")="","",IF($W12=Lists!$A$3,1,0))</f>
        <v/>
      </c>
      <c r="AK12" s="21">
        <f>IF(IFERROR(TRIM(INDEX($A12:$T12,MATCH(Lists!$F$2,$A$1:$T$1,0))&amp;""),"")="","",IF($X12="Y",1,0))</f>
        <v/>
      </c>
    </row>
    <row r="13">
      <c r="U13" s="19" t="n"/>
      <c r="V13" s="22" t="n"/>
      <c r="W13" s="22" t="n"/>
      <c r="X13" s="22" t="n"/>
      <c r="Y13" s="19" t="n"/>
      <c r="Z13" s="21">
        <f>IF(IFERROR(TRIM(INDEX($A13:$T13,MATCH(Lists!$F$2,$A$1:$T$1,0))&amp;""),"")="","",IFERROR(INDEX('Your points'!$B$6:$B$11,MATCH(IFERROR(TRIM(INDEX($A13:$T13,MATCH(Lists!$F$3,$A$1:$T$1,0))&amp;""),""),'Your points'!$A$6:$A$11,0)),0))</f>
        <v/>
      </c>
      <c r="AA13" s="21">
        <f>IF(IFERROR(TRIM(INDEX($A13:$T13,MATCH(Lists!$F$2,$A$1:$T$1,0))&amp;""),"")="","",IFERROR(INDEX('Your points'!$B$15:$B$18,MATCH(IFERROR(TRIM(INDEX($A13:$T13,MATCH(Lists!$F$4,$A$1:$T$1,0))&amp;""),""),'Your points'!$A$15:$A$18,0)),0))</f>
        <v/>
      </c>
      <c r="AB13" s="21">
        <f>IF(IFERROR(TRIM(INDEX($A13:$T13,MATCH(Lists!$F$2,$A$1:$T$1,0))&amp;""),"")="","",N(Z13)+N(AA13))</f>
        <v/>
      </c>
      <c r="AC13" s="21">
        <f>IF(IFERROR(TRIM(INDEX($A13:$T13,MATCH(Lists!$F$2,$A$1:$T$1,0))&amp;""),"")="","",IFERROR(VALUE(IFERROR(TRIM(INDEX($A13:$T13,MATCH(Lists!$F$5,$A$1:$T$1,0))&amp;""),"")),""))</f>
        <v/>
      </c>
      <c r="AD13" s="21">
        <f>IF(AB13="","",IF(AB13&gt;='Your points'!$B$21,1,0))</f>
        <v/>
      </c>
      <c r="AE13" s="21">
        <f>IF(IFERROR(TRIM(INDEX($A13:$T13,MATCH(Lists!$F$2,$A$1:$T$1,0))&amp;""),"")="","",IF(IFERROR(TRIM(INDEX($A13:$T13,MATCH(Lists!$F$8,$A$1:$T$1,0))&amp;""),"")&lt;&gt;"",1,0))</f>
        <v/>
      </c>
      <c r="AF13" s="21">
        <f>IF(IFERROR(TRIM(INDEX($A13:$T13,MATCH(Lists!$F$2,$A$1:$T$1,0))&amp;""),"")="","",IF(IFERROR(TRIM(INDEX($A13:$T13,MATCH(Lists!$F$6,$A$1:$T$1,0))&amp;""),"")="","(no UTM)",IFERROR(TRIM(INDEX($A13:$T13,MATCH(Lists!$F$6,$A$1:$T$1,0))&amp;""),"")))</f>
        <v/>
      </c>
      <c r="AG13" s="21">
        <f>IF(IFERROR(TRIM(INDEX($A13:$T13,MATCH(Lists!$F$2,$A$1:$T$1,0))&amp;""),"")="","",IF(IFERROR(TRIM(INDEX($A13:$T13,MATCH(Lists!$F$7,$A$1:$T$1,0))&amp;""),"")="","(none)",IFERROR(TRIM(INDEX($A13:$T13,MATCH(Lists!$F$7,$A$1:$T$1,0))&amp;""),"")))</f>
        <v/>
      </c>
      <c r="AH13" s="21">
        <f>IF(AF13="","",IF(COUNTIFS($AF$2:AF13,AF13,$AG$2:AG13,AG13)=1,1,0))</f>
        <v/>
      </c>
      <c r="AI13" s="21">
        <f>IF(AH13=1,SUM($AH$2:AH13),"")</f>
        <v/>
      </c>
      <c r="AJ13" s="21">
        <f>IF(IFERROR(TRIM(INDEX($A13:$T13,MATCH(Lists!$F$2,$A$1:$T$1,0))&amp;""),"")="","",IF($W13=Lists!$A$3,1,0))</f>
        <v/>
      </c>
      <c r="AK13" s="21">
        <f>IF(IFERROR(TRIM(INDEX($A13:$T13,MATCH(Lists!$F$2,$A$1:$T$1,0))&amp;""),"")="","",IF($X13="Y",1,0))</f>
        <v/>
      </c>
    </row>
    <row r="14">
      <c r="U14" s="19" t="n"/>
      <c r="V14" s="22" t="n"/>
      <c r="W14" s="22" t="n"/>
      <c r="X14" s="22" t="n"/>
      <c r="Y14" s="19" t="n"/>
      <c r="Z14" s="21">
        <f>IF(IFERROR(TRIM(INDEX($A14:$T14,MATCH(Lists!$F$2,$A$1:$T$1,0))&amp;""),"")="","",IFERROR(INDEX('Your points'!$B$6:$B$11,MATCH(IFERROR(TRIM(INDEX($A14:$T14,MATCH(Lists!$F$3,$A$1:$T$1,0))&amp;""),""),'Your points'!$A$6:$A$11,0)),0))</f>
        <v/>
      </c>
      <c r="AA14" s="21">
        <f>IF(IFERROR(TRIM(INDEX($A14:$T14,MATCH(Lists!$F$2,$A$1:$T$1,0))&amp;""),"")="","",IFERROR(INDEX('Your points'!$B$15:$B$18,MATCH(IFERROR(TRIM(INDEX($A14:$T14,MATCH(Lists!$F$4,$A$1:$T$1,0))&amp;""),""),'Your points'!$A$15:$A$18,0)),0))</f>
        <v/>
      </c>
      <c r="AB14" s="21">
        <f>IF(IFERROR(TRIM(INDEX($A14:$T14,MATCH(Lists!$F$2,$A$1:$T$1,0))&amp;""),"")="","",N(Z14)+N(AA14))</f>
        <v/>
      </c>
      <c r="AC14" s="21">
        <f>IF(IFERROR(TRIM(INDEX($A14:$T14,MATCH(Lists!$F$2,$A$1:$T$1,0))&amp;""),"")="","",IFERROR(VALUE(IFERROR(TRIM(INDEX($A14:$T14,MATCH(Lists!$F$5,$A$1:$T$1,0))&amp;""),"")),""))</f>
        <v/>
      </c>
      <c r="AD14" s="21">
        <f>IF(AB14="","",IF(AB14&gt;='Your points'!$B$21,1,0))</f>
        <v/>
      </c>
      <c r="AE14" s="21">
        <f>IF(IFERROR(TRIM(INDEX($A14:$T14,MATCH(Lists!$F$2,$A$1:$T$1,0))&amp;""),"")="","",IF(IFERROR(TRIM(INDEX($A14:$T14,MATCH(Lists!$F$8,$A$1:$T$1,0))&amp;""),"")&lt;&gt;"",1,0))</f>
        <v/>
      </c>
      <c r="AF14" s="21">
        <f>IF(IFERROR(TRIM(INDEX($A14:$T14,MATCH(Lists!$F$2,$A$1:$T$1,0))&amp;""),"")="","",IF(IFERROR(TRIM(INDEX($A14:$T14,MATCH(Lists!$F$6,$A$1:$T$1,0))&amp;""),"")="","(no UTM)",IFERROR(TRIM(INDEX($A14:$T14,MATCH(Lists!$F$6,$A$1:$T$1,0))&amp;""),"")))</f>
        <v/>
      </c>
      <c r="AG14" s="21">
        <f>IF(IFERROR(TRIM(INDEX($A14:$T14,MATCH(Lists!$F$2,$A$1:$T$1,0))&amp;""),"")="","",IF(IFERROR(TRIM(INDEX($A14:$T14,MATCH(Lists!$F$7,$A$1:$T$1,0))&amp;""),"")="","(none)",IFERROR(TRIM(INDEX($A14:$T14,MATCH(Lists!$F$7,$A$1:$T$1,0))&amp;""),"")))</f>
        <v/>
      </c>
      <c r="AH14" s="21">
        <f>IF(AF14="","",IF(COUNTIFS($AF$2:AF14,AF14,$AG$2:AG14,AG14)=1,1,0))</f>
        <v/>
      </c>
      <c r="AI14" s="21">
        <f>IF(AH14=1,SUM($AH$2:AH14),"")</f>
        <v/>
      </c>
      <c r="AJ14" s="21">
        <f>IF(IFERROR(TRIM(INDEX($A14:$T14,MATCH(Lists!$F$2,$A$1:$T$1,0))&amp;""),"")="","",IF($W14=Lists!$A$3,1,0))</f>
        <v/>
      </c>
      <c r="AK14" s="21">
        <f>IF(IFERROR(TRIM(INDEX($A14:$T14,MATCH(Lists!$F$2,$A$1:$T$1,0))&amp;""),"")="","",IF($X14="Y",1,0))</f>
        <v/>
      </c>
    </row>
    <row r="15">
      <c r="U15" s="19" t="n"/>
      <c r="V15" s="22" t="n"/>
      <c r="W15" s="22" t="n"/>
      <c r="X15" s="22" t="n"/>
      <c r="Y15" s="19" t="n"/>
      <c r="Z15" s="21">
        <f>IF(IFERROR(TRIM(INDEX($A15:$T15,MATCH(Lists!$F$2,$A$1:$T$1,0))&amp;""),"")="","",IFERROR(INDEX('Your points'!$B$6:$B$11,MATCH(IFERROR(TRIM(INDEX($A15:$T15,MATCH(Lists!$F$3,$A$1:$T$1,0))&amp;""),""),'Your points'!$A$6:$A$11,0)),0))</f>
        <v/>
      </c>
      <c r="AA15" s="21">
        <f>IF(IFERROR(TRIM(INDEX($A15:$T15,MATCH(Lists!$F$2,$A$1:$T$1,0))&amp;""),"")="","",IFERROR(INDEX('Your points'!$B$15:$B$18,MATCH(IFERROR(TRIM(INDEX($A15:$T15,MATCH(Lists!$F$4,$A$1:$T$1,0))&amp;""),""),'Your points'!$A$15:$A$18,0)),0))</f>
        <v/>
      </c>
      <c r="AB15" s="21">
        <f>IF(IFERROR(TRIM(INDEX($A15:$T15,MATCH(Lists!$F$2,$A$1:$T$1,0))&amp;""),"")="","",N(Z15)+N(AA15))</f>
        <v/>
      </c>
      <c r="AC15" s="21">
        <f>IF(IFERROR(TRIM(INDEX($A15:$T15,MATCH(Lists!$F$2,$A$1:$T$1,0))&amp;""),"")="","",IFERROR(VALUE(IFERROR(TRIM(INDEX($A15:$T15,MATCH(Lists!$F$5,$A$1:$T$1,0))&amp;""),"")),""))</f>
        <v/>
      </c>
      <c r="AD15" s="21">
        <f>IF(AB15="","",IF(AB15&gt;='Your points'!$B$21,1,0))</f>
        <v/>
      </c>
      <c r="AE15" s="21">
        <f>IF(IFERROR(TRIM(INDEX($A15:$T15,MATCH(Lists!$F$2,$A$1:$T$1,0))&amp;""),"")="","",IF(IFERROR(TRIM(INDEX($A15:$T15,MATCH(Lists!$F$8,$A$1:$T$1,0))&amp;""),"")&lt;&gt;"",1,0))</f>
        <v/>
      </c>
      <c r="AF15" s="21">
        <f>IF(IFERROR(TRIM(INDEX($A15:$T15,MATCH(Lists!$F$2,$A$1:$T$1,0))&amp;""),"")="","",IF(IFERROR(TRIM(INDEX($A15:$T15,MATCH(Lists!$F$6,$A$1:$T$1,0))&amp;""),"")="","(no UTM)",IFERROR(TRIM(INDEX($A15:$T15,MATCH(Lists!$F$6,$A$1:$T$1,0))&amp;""),"")))</f>
        <v/>
      </c>
      <c r="AG15" s="21">
        <f>IF(IFERROR(TRIM(INDEX($A15:$T15,MATCH(Lists!$F$2,$A$1:$T$1,0))&amp;""),"")="","",IF(IFERROR(TRIM(INDEX($A15:$T15,MATCH(Lists!$F$7,$A$1:$T$1,0))&amp;""),"")="","(none)",IFERROR(TRIM(INDEX($A15:$T15,MATCH(Lists!$F$7,$A$1:$T$1,0))&amp;""),"")))</f>
        <v/>
      </c>
      <c r="AH15" s="21">
        <f>IF(AF15="","",IF(COUNTIFS($AF$2:AF15,AF15,$AG$2:AG15,AG15)=1,1,0))</f>
        <v/>
      </c>
      <c r="AI15" s="21">
        <f>IF(AH15=1,SUM($AH$2:AH15),"")</f>
        <v/>
      </c>
      <c r="AJ15" s="21">
        <f>IF(IFERROR(TRIM(INDEX($A15:$T15,MATCH(Lists!$F$2,$A$1:$T$1,0))&amp;""),"")="","",IF($W15=Lists!$A$3,1,0))</f>
        <v/>
      </c>
      <c r="AK15" s="21">
        <f>IF(IFERROR(TRIM(INDEX($A15:$T15,MATCH(Lists!$F$2,$A$1:$T$1,0))&amp;""),"")="","",IF($X15="Y",1,0))</f>
        <v/>
      </c>
    </row>
    <row r="16">
      <c r="U16" s="19" t="n"/>
      <c r="V16" s="22" t="n"/>
      <c r="W16" s="22" t="n"/>
      <c r="X16" s="22" t="n"/>
      <c r="Y16" s="19" t="n"/>
      <c r="Z16" s="21">
        <f>IF(IFERROR(TRIM(INDEX($A16:$T16,MATCH(Lists!$F$2,$A$1:$T$1,0))&amp;""),"")="","",IFERROR(INDEX('Your points'!$B$6:$B$11,MATCH(IFERROR(TRIM(INDEX($A16:$T16,MATCH(Lists!$F$3,$A$1:$T$1,0))&amp;""),""),'Your points'!$A$6:$A$11,0)),0))</f>
        <v/>
      </c>
      <c r="AA16" s="21">
        <f>IF(IFERROR(TRIM(INDEX($A16:$T16,MATCH(Lists!$F$2,$A$1:$T$1,0))&amp;""),"")="","",IFERROR(INDEX('Your points'!$B$15:$B$18,MATCH(IFERROR(TRIM(INDEX($A16:$T16,MATCH(Lists!$F$4,$A$1:$T$1,0))&amp;""),""),'Your points'!$A$15:$A$18,0)),0))</f>
        <v/>
      </c>
      <c r="AB16" s="21">
        <f>IF(IFERROR(TRIM(INDEX($A16:$T16,MATCH(Lists!$F$2,$A$1:$T$1,0))&amp;""),"")="","",N(Z16)+N(AA16))</f>
        <v/>
      </c>
      <c r="AC16" s="21">
        <f>IF(IFERROR(TRIM(INDEX($A16:$T16,MATCH(Lists!$F$2,$A$1:$T$1,0))&amp;""),"")="","",IFERROR(VALUE(IFERROR(TRIM(INDEX($A16:$T16,MATCH(Lists!$F$5,$A$1:$T$1,0))&amp;""),"")),""))</f>
        <v/>
      </c>
      <c r="AD16" s="21">
        <f>IF(AB16="","",IF(AB16&gt;='Your points'!$B$21,1,0))</f>
        <v/>
      </c>
      <c r="AE16" s="21">
        <f>IF(IFERROR(TRIM(INDEX($A16:$T16,MATCH(Lists!$F$2,$A$1:$T$1,0))&amp;""),"")="","",IF(IFERROR(TRIM(INDEX($A16:$T16,MATCH(Lists!$F$8,$A$1:$T$1,0))&amp;""),"")&lt;&gt;"",1,0))</f>
        <v/>
      </c>
      <c r="AF16" s="21">
        <f>IF(IFERROR(TRIM(INDEX($A16:$T16,MATCH(Lists!$F$2,$A$1:$T$1,0))&amp;""),"")="","",IF(IFERROR(TRIM(INDEX($A16:$T16,MATCH(Lists!$F$6,$A$1:$T$1,0))&amp;""),"")="","(no UTM)",IFERROR(TRIM(INDEX($A16:$T16,MATCH(Lists!$F$6,$A$1:$T$1,0))&amp;""),"")))</f>
        <v/>
      </c>
      <c r="AG16" s="21">
        <f>IF(IFERROR(TRIM(INDEX($A16:$T16,MATCH(Lists!$F$2,$A$1:$T$1,0))&amp;""),"")="","",IF(IFERROR(TRIM(INDEX($A16:$T16,MATCH(Lists!$F$7,$A$1:$T$1,0))&amp;""),"")="","(none)",IFERROR(TRIM(INDEX($A16:$T16,MATCH(Lists!$F$7,$A$1:$T$1,0))&amp;""),"")))</f>
        <v/>
      </c>
      <c r="AH16" s="21">
        <f>IF(AF16="","",IF(COUNTIFS($AF$2:AF16,AF16,$AG$2:AG16,AG16)=1,1,0))</f>
        <v/>
      </c>
      <c r="AI16" s="21">
        <f>IF(AH16=1,SUM($AH$2:AH16),"")</f>
        <v/>
      </c>
      <c r="AJ16" s="21">
        <f>IF(IFERROR(TRIM(INDEX($A16:$T16,MATCH(Lists!$F$2,$A$1:$T$1,0))&amp;""),"")="","",IF($W16=Lists!$A$3,1,0))</f>
        <v/>
      </c>
      <c r="AK16" s="21">
        <f>IF(IFERROR(TRIM(INDEX($A16:$T16,MATCH(Lists!$F$2,$A$1:$T$1,0))&amp;""),"")="","",IF($X16="Y",1,0))</f>
        <v/>
      </c>
    </row>
    <row r="17">
      <c r="U17" s="19" t="n"/>
      <c r="V17" s="22" t="n"/>
      <c r="W17" s="22" t="n"/>
      <c r="X17" s="22" t="n"/>
      <c r="Y17" s="19" t="n"/>
      <c r="Z17" s="21">
        <f>IF(IFERROR(TRIM(INDEX($A17:$T17,MATCH(Lists!$F$2,$A$1:$T$1,0))&amp;""),"")="","",IFERROR(INDEX('Your points'!$B$6:$B$11,MATCH(IFERROR(TRIM(INDEX($A17:$T17,MATCH(Lists!$F$3,$A$1:$T$1,0))&amp;""),""),'Your points'!$A$6:$A$11,0)),0))</f>
        <v/>
      </c>
      <c r="AA17" s="21">
        <f>IF(IFERROR(TRIM(INDEX($A17:$T17,MATCH(Lists!$F$2,$A$1:$T$1,0))&amp;""),"")="","",IFERROR(INDEX('Your points'!$B$15:$B$18,MATCH(IFERROR(TRIM(INDEX($A17:$T17,MATCH(Lists!$F$4,$A$1:$T$1,0))&amp;""),""),'Your points'!$A$15:$A$18,0)),0))</f>
        <v/>
      </c>
      <c r="AB17" s="21">
        <f>IF(IFERROR(TRIM(INDEX($A17:$T17,MATCH(Lists!$F$2,$A$1:$T$1,0))&amp;""),"")="","",N(Z17)+N(AA17))</f>
        <v/>
      </c>
      <c r="AC17" s="21">
        <f>IF(IFERROR(TRIM(INDEX($A17:$T17,MATCH(Lists!$F$2,$A$1:$T$1,0))&amp;""),"")="","",IFERROR(VALUE(IFERROR(TRIM(INDEX($A17:$T17,MATCH(Lists!$F$5,$A$1:$T$1,0))&amp;""),"")),""))</f>
        <v/>
      </c>
      <c r="AD17" s="21">
        <f>IF(AB17="","",IF(AB17&gt;='Your points'!$B$21,1,0))</f>
        <v/>
      </c>
      <c r="AE17" s="21">
        <f>IF(IFERROR(TRIM(INDEX($A17:$T17,MATCH(Lists!$F$2,$A$1:$T$1,0))&amp;""),"")="","",IF(IFERROR(TRIM(INDEX($A17:$T17,MATCH(Lists!$F$8,$A$1:$T$1,0))&amp;""),"")&lt;&gt;"",1,0))</f>
        <v/>
      </c>
      <c r="AF17" s="21">
        <f>IF(IFERROR(TRIM(INDEX($A17:$T17,MATCH(Lists!$F$2,$A$1:$T$1,0))&amp;""),"")="","",IF(IFERROR(TRIM(INDEX($A17:$T17,MATCH(Lists!$F$6,$A$1:$T$1,0))&amp;""),"")="","(no UTM)",IFERROR(TRIM(INDEX($A17:$T17,MATCH(Lists!$F$6,$A$1:$T$1,0))&amp;""),"")))</f>
        <v/>
      </c>
      <c r="AG17" s="21">
        <f>IF(IFERROR(TRIM(INDEX($A17:$T17,MATCH(Lists!$F$2,$A$1:$T$1,0))&amp;""),"")="","",IF(IFERROR(TRIM(INDEX($A17:$T17,MATCH(Lists!$F$7,$A$1:$T$1,0))&amp;""),"")="","(none)",IFERROR(TRIM(INDEX($A17:$T17,MATCH(Lists!$F$7,$A$1:$T$1,0))&amp;""),"")))</f>
        <v/>
      </c>
      <c r="AH17" s="21">
        <f>IF(AF17="","",IF(COUNTIFS($AF$2:AF17,AF17,$AG$2:AG17,AG17)=1,1,0))</f>
        <v/>
      </c>
      <c r="AI17" s="21">
        <f>IF(AH17=1,SUM($AH$2:AH17),"")</f>
        <v/>
      </c>
      <c r="AJ17" s="21">
        <f>IF(IFERROR(TRIM(INDEX($A17:$T17,MATCH(Lists!$F$2,$A$1:$T$1,0))&amp;""),"")="","",IF($W17=Lists!$A$3,1,0))</f>
        <v/>
      </c>
      <c r="AK17" s="21">
        <f>IF(IFERROR(TRIM(INDEX($A17:$T17,MATCH(Lists!$F$2,$A$1:$T$1,0))&amp;""),"")="","",IF($X17="Y",1,0))</f>
        <v/>
      </c>
    </row>
    <row r="18">
      <c r="U18" s="19" t="n"/>
      <c r="V18" s="22" t="n"/>
      <c r="W18" s="22" t="n"/>
      <c r="X18" s="22" t="n"/>
      <c r="Y18" s="19" t="n"/>
      <c r="Z18" s="21">
        <f>IF(IFERROR(TRIM(INDEX($A18:$T18,MATCH(Lists!$F$2,$A$1:$T$1,0))&amp;""),"")="","",IFERROR(INDEX('Your points'!$B$6:$B$11,MATCH(IFERROR(TRIM(INDEX($A18:$T18,MATCH(Lists!$F$3,$A$1:$T$1,0))&amp;""),""),'Your points'!$A$6:$A$11,0)),0))</f>
        <v/>
      </c>
      <c r="AA18" s="21">
        <f>IF(IFERROR(TRIM(INDEX($A18:$T18,MATCH(Lists!$F$2,$A$1:$T$1,0))&amp;""),"")="","",IFERROR(INDEX('Your points'!$B$15:$B$18,MATCH(IFERROR(TRIM(INDEX($A18:$T18,MATCH(Lists!$F$4,$A$1:$T$1,0))&amp;""),""),'Your points'!$A$15:$A$18,0)),0))</f>
        <v/>
      </c>
      <c r="AB18" s="21">
        <f>IF(IFERROR(TRIM(INDEX($A18:$T18,MATCH(Lists!$F$2,$A$1:$T$1,0))&amp;""),"")="","",N(Z18)+N(AA18))</f>
        <v/>
      </c>
      <c r="AC18" s="21">
        <f>IF(IFERROR(TRIM(INDEX($A18:$T18,MATCH(Lists!$F$2,$A$1:$T$1,0))&amp;""),"")="","",IFERROR(VALUE(IFERROR(TRIM(INDEX($A18:$T18,MATCH(Lists!$F$5,$A$1:$T$1,0))&amp;""),"")),""))</f>
        <v/>
      </c>
      <c r="AD18" s="21">
        <f>IF(AB18="","",IF(AB18&gt;='Your points'!$B$21,1,0))</f>
        <v/>
      </c>
      <c r="AE18" s="21">
        <f>IF(IFERROR(TRIM(INDEX($A18:$T18,MATCH(Lists!$F$2,$A$1:$T$1,0))&amp;""),"")="","",IF(IFERROR(TRIM(INDEX($A18:$T18,MATCH(Lists!$F$8,$A$1:$T$1,0))&amp;""),"")&lt;&gt;"",1,0))</f>
        <v/>
      </c>
      <c r="AF18" s="21">
        <f>IF(IFERROR(TRIM(INDEX($A18:$T18,MATCH(Lists!$F$2,$A$1:$T$1,0))&amp;""),"")="","",IF(IFERROR(TRIM(INDEX($A18:$T18,MATCH(Lists!$F$6,$A$1:$T$1,0))&amp;""),"")="","(no UTM)",IFERROR(TRIM(INDEX($A18:$T18,MATCH(Lists!$F$6,$A$1:$T$1,0))&amp;""),"")))</f>
        <v/>
      </c>
      <c r="AG18" s="21">
        <f>IF(IFERROR(TRIM(INDEX($A18:$T18,MATCH(Lists!$F$2,$A$1:$T$1,0))&amp;""),"")="","",IF(IFERROR(TRIM(INDEX($A18:$T18,MATCH(Lists!$F$7,$A$1:$T$1,0))&amp;""),"")="","(none)",IFERROR(TRIM(INDEX($A18:$T18,MATCH(Lists!$F$7,$A$1:$T$1,0))&amp;""),"")))</f>
        <v/>
      </c>
      <c r="AH18" s="21">
        <f>IF(AF18="","",IF(COUNTIFS($AF$2:AF18,AF18,$AG$2:AG18,AG18)=1,1,0))</f>
        <v/>
      </c>
      <c r="AI18" s="21">
        <f>IF(AH18=1,SUM($AH$2:AH18),"")</f>
        <v/>
      </c>
      <c r="AJ18" s="21">
        <f>IF(IFERROR(TRIM(INDEX($A18:$T18,MATCH(Lists!$F$2,$A$1:$T$1,0))&amp;""),"")="","",IF($W18=Lists!$A$3,1,0))</f>
        <v/>
      </c>
      <c r="AK18" s="21">
        <f>IF(IFERROR(TRIM(INDEX($A18:$T18,MATCH(Lists!$F$2,$A$1:$T$1,0))&amp;""),"")="","",IF($X18="Y",1,0))</f>
        <v/>
      </c>
    </row>
    <row r="19">
      <c r="U19" s="19" t="n"/>
      <c r="V19" s="22" t="n"/>
      <c r="W19" s="22" t="n"/>
      <c r="X19" s="22" t="n"/>
      <c r="Y19" s="19" t="n"/>
      <c r="Z19" s="21">
        <f>IF(IFERROR(TRIM(INDEX($A19:$T19,MATCH(Lists!$F$2,$A$1:$T$1,0))&amp;""),"")="","",IFERROR(INDEX('Your points'!$B$6:$B$11,MATCH(IFERROR(TRIM(INDEX($A19:$T19,MATCH(Lists!$F$3,$A$1:$T$1,0))&amp;""),""),'Your points'!$A$6:$A$11,0)),0))</f>
        <v/>
      </c>
      <c r="AA19" s="21">
        <f>IF(IFERROR(TRIM(INDEX($A19:$T19,MATCH(Lists!$F$2,$A$1:$T$1,0))&amp;""),"")="","",IFERROR(INDEX('Your points'!$B$15:$B$18,MATCH(IFERROR(TRIM(INDEX($A19:$T19,MATCH(Lists!$F$4,$A$1:$T$1,0))&amp;""),""),'Your points'!$A$15:$A$18,0)),0))</f>
        <v/>
      </c>
      <c r="AB19" s="21">
        <f>IF(IFERROR(TRIM(INDEX($A19:$T19,MATCH(Lists!$F$2,$A$1:$T$1,0))&amp;""),"")="","",N(Z19)+N(AA19))</f>
        <v/>
      </c>
      <c r="AC19" s="21">
        <f>IF(IFERROR(TRIM(INDEX($A19:$T19,MATCH(Lists!$F$2,$A$1:$T$1,0))&amp;""),"")="","",IFERROR(VALUE(IFERROR(TRIM(INDEX($A19:$T19,MATCH(Lists!$F$5,$A$1:$T$1,0))&amp;""),"")),""))</f>
        <v/>
      </c>
      <c r="AD19" s="21">
        <f>IF(AB19="","",IF(AB19&gt;='Your points'!$B$21,1,0))</f>
        <v/>
      </c>
      <c r="AE19" s="21">
        <f>IF(IFERROR(TRIM(INDEX($A19:$T19,MATCH(Lists!$F$2,$A$1:$T$1,0))&amp;""),"")="","",IF(IFERROR(TRIM(INDEX($A19:$T19,MATCH(Lists!$F$8,$A$1:$T$1,0))&amp;""),"")&lt;&gt;"",1,0))</f>
        <v/>
      </c>
      <c r="AF19" s="21">
        <f>IF(IFERROR(TRIM(INDEX($A19:$T19,MATCH(Lists!$F$2,$A$1:$T$1,0))&amp;""),"")="","",IF(IFERROR(TRIM(INDEX($A19:$T19,MATCH(Lists!$F$6,$A$1:$T$1,0))&amp;""),"")="","(no UTM)",IFERROR(TRIM(INDEX($A19:$T19,MATCH(Lists!$F$6,$A$1:$T$1,0))&amp;""),"")))</f>
        <v/>
      </c>
      <c r="AG19" s="21">
        <f>IF(IFERROR(TRIM(INDEX($A19:$T19,MATCH(Lists!$F$2,$A$1:$T$1,0))&amp;""),"")="","",IF(IFERROR(TRIM(INDEX($A19:$T19,MATCH(Lists!$F$7,$A$1:$T$1,0))&amp;""),"")="","(none)",IFERROR(TRIM(INDEX($A19:$T19,MATCH(Lists!$F$7,$A$1:$T$1,0))&amp;""),"")))</f>
        <v/>
      </c>
      <c r="AH19" s="21">
        <f>IF(AF19="","",IF(COUNTIFS($AF$2:AF19,AF19,$AG$2:AG19,AG19)=1,1,0))</f>
        <v/>
      </c>
      <c r="AI19" s="21">
        <f>IF(AH19=1,SUM($AH$2:AH19),"")</f>
        <v/>
      </c>
      <c r="AJ19" s="21">
        <f>IF(IFERROR(TRIM(INDEX($A19:$T19,MATCH(Lists!$F$2,$A$1:$T$1,0))&amp;""),"")="","",IF($W19=Lists!$A$3,1,0))</f>
        <v/>
      </c>
      <c r="AK19" s="21">
        <f>IF(IFERROR(TRIM(INDEX($A19:$T19,MATCH(Lists!$F$2,$A$1:$T$1,0))&amp;""),"")="","",IF($X19="Y",1,0))</f>
        <v/>
      </c>
    </row>
    <row r="20">
      <c r="U20" s="19" t="n"/>
      <c r="V20" s="22" t="n"/>
      <c r="W20" s="22" t="n"/>
      <c r="X20" s="22" t="n"/>
      <c r="Y20" s="19" t="n"/>
      <c r="Z20" s="21">
        <f>IF(IFERROR(TRIM(INDEX($A20:$T20,MATCH(Lists!$F$2,$A$1:$T$1,0))&amp;""),"")="","",IFERROR(INDEX('Your points'!$B$6:$B$11,MATCH(IFERROR(TRIM(INDEX($A20:$T20,MATCH(Lists!$F$3,$A$1:$T$1,0))&amp;""),""),'Your points'!$A$6:$A$11,0)),0))</f>
        <v/>
      </c>
      <c r="AA20" s="21">
        <f>IF(IFERROR(TRIM(INDEX($A20:$T20,MATCH(Lists!$F$2,$A$1:$T$1,0))&amp;""),"")="","",IFERROR(INDEX('Your points'!$B$15:$B$18,MATCH(IFERROR(TRIM(INDEX($A20:$T20,MATCH(Lists!$F$4,$A$1:$T$1,0))&amp;""),""),'Your points'!$A$15:$A$18,0)),0))</f>
        <v/>
      </c>
      <c r="AB20" s="21">
        <f>IF(IFERROR(TRIM(INDEX($A20:$T20,MATCH(Lists!$F$2,$A$1:$T$1,0))&amp;""),"")="","",N(Z20)+N(AA20))</f>
        <v/>
      </c>
      <c r="AC20" s="21">
        <f>IF(IFERROR(TRIM(INDEX($A20:$T20,MATCH(Lists!$F$2,$A$1:$T$1,0))&amp;""),"")="","",IFERROR(VALUE(IFERROR(TRIM(INDEX($A20:$T20,MATCH(Lists!$F$5,$A$1:$T$1,0))&amp;""),"")),""))</f>
        <v/>
      </c>
      <c r="AD20" s="21">
        <f>IF(AB20="","",IF(AB20&gt;='Your points'!$B$21,1,0))</f>
        <v/>
      </c>
      <c r="AE20" s="21">
        <f>IF(IFERROR(TRIM(INDEX($A20:$T20,MATCH(Lists!$F$2,$A$1:$T$1,0))&amp;""),"")="","",IF(IFERROR(TRIM(INDEX($A20:$T20,MATCH(Lists!$F$8,$A$1:$T$1,0))&amp;""),"")&lt;&gt;"",1,0))</f>
        <v/>
      </c>
      <c r="AF20" s="21">
        <f>IF(IFERROR(TRIM(INDEX($A20:$T20,MATCH(Lists!$F$2,$A$1:$T$1,0))&amp;""),"")="","",IF(IFERROR(TRIM(INDEX($A20:$T20,MATCH(Lists!$F$6,$A$1:$T$1,0))&amp;""),"")="","(no UTM)",IFERROR(TRIM(INDEX($A20:$T20,MATCH(Lists!$F$6,$A$1:$T$1,0))&amp;""),"")))</f>
        <v/>
      </c>
      <c r="AG20" s="21">
        <f>IF(IFERROR(TRIM(INDEX($A20:$T20,MATCH(Lists!$F$2,$A$1:$T$1,0))&amp;""),"")="","",IF(IFERROR(TRIM(INDEX($A20:$T20,MATCH(Lists!$F$7,$A$1:$T$1,0))&amp;""),"")="","(none)",IFERROR(TRIM(INDEX($A20:$T20,MATCH(Lists!$F$7,$A$1:$T$1,0))&amp;""),"")))</f>
        <v/>
      </c>
      <c r="AH20" s="21">
        <f>IF(AF20="","",IF(COUNTIFS($AF$2:AF20,AF20,$AG$2:AG20,AG20)=1,1,0))</f>
        <v/>
      </c>
      <c r="AI20" s="21">
        <f>IF(AH20=1,SUM($AH$2:AH20),"")</f>
        <v/>
      </c>
      <c r="AJ20" s="21">
        <f>IF(IFERROR(TRIM(INDEX($A20:$T20,MATCH(Lists!$F$2,$A$1:$T$1,0))&amp;""),"")="","",IF($W20=Lists!$A$3,1,0))</f>
        <v/>
      </c>
      <c r="AK20" s="21">
        <f>IF(IFERROR(TRIM(INDEX($A20:$T20,MATCH(Lists!$F$2,$A$1:$T$1,0))&amp;""),"")="","",IF($X20="Y",1,0))</f>
        <v/>
      </c>
    </row>
    <row r="21">
      <c r="U21" s="19" t="n"/>
      <c r="V21" s="22" t="n"/>
      <c r="W21" s="22" t="n"/>
      <c r="X21" s="22" t="n"/>
      <c r="Y21" s="19" t="n"/>
      <c r="Z21" s="21">
        <f>IF(IFERROR(TRIM(INDEX($A21:$T21,MATCH(Lists!$F$2,$A$1:$T$1,0))&amp;""),"")="","",IFERROR(INDEX('Your points'!$B$6:$B$11,MATCH(IFERROR(TRIM(INDEX($A21:$T21,MATCH(Lists!$F$3,$A$1:$T$1,0))&amp;""),""),'Your points'!$A$6:$A$11,0)),0))</f>
        <v/>
      </c>
      <c r="AA21" s="21">
        <f>IF(IFERROR(TRIM(INDEX($A21:$T21,MATCH(Lists!$F$2,$A$1:$T$1,0))&amp;""),"")="","",IFERROR(INDEX('Your points'!$B$15:$B$18,MATCH(IFERROR(TRIM(INDEX($A21:$T21,MATCH(Lists!$F$4,$A$1:$T$1,0))&amp;""),""),'Your points'!$A$15:$A$18,0)),0))</f>
        <v/>
      </c>
      <c r="AB21" s="21">
        <f>IF(IFERROR(TRIM(INDEX($A21:$T21,MATCH(Lists!$F$2,$A$1:$T$1,0))&amp;""),"")="","",N(Z21)+N(AA21))</f>
        <v/>
      </c>
      <c r="AC21" s="21">
        <f>IF(IFERROR(TRIM(INDEX($A21:$T21,MATCH(Lists!$F$2,$A$1:$T$1,0))&amp;""),"")="","",IFERROR(VALUE(IFERROR(TRIM(INDEX($A21:$T21,MATCH(Lists!$F$5,$A$1:$T$1,0))&amp;""),"")),""))</f>
        <v/>
      </c>
      <c r="AD21" s="21">
        <f>IF(AB21="","",IF(AB21&gt;='Your points'!$B$21,1,0))</f>
        <v/>
      </c>
      <c r="AE21" s="21">
        <f>IF(IFERROR(TRIM(INDEX($A21:$T21,MATCH(Lists!$F$2,$A$1:$T$1,0))&amp;""),"")="","",IF(IFERROR(TRIM(INDEX($A21:$T21,MATCH(Lists!$F$8,$A$1:$T$1,0))&amp;""),"")&lt;&gt;"",1,0))</f>
        <v/>
      </c>
      <c r="AF21" s="21">
        <f>IF(IFERROR(TRIM(INDEX($A21:$T21,MATCH(Lists!$F$2,$A$1:$T$1,0))&amp;""),"")="","",IF(IFERROR(TRIM(INDEX($A21:$T21,MATCH(Lists!$F$6,$A$1:$T$1,0))&amp;""),"")="","(no UTM)",IFERROR(TRIM(INDEX($A21:$T21,MATCH(Lists!$F$6,$A$1:$T$1,0))&amp;""),"")))</f>
        <v/>
      </c>
      <c r="AG21" s="21">
        <f>IF(IFERROR(TRIM(INDEX($A21:$T21,MATCH(Lists!$F$2,$A$1:$T$1,0))&amp;""),"")="","",IF(IFERROR(TRIM(INDEX($A21:$T21,MATCH(Lists!$F$7,$A$1:$T$1,0))&amp;""),"")="","(none)",IFERROR(TRIM(INDEX($A21:$T21,MATCH(Lists!$F$7,$A$1:$T$1,0))&amp;""),"")))</f>
        <v/>
      </c>
      <c r="AH21" s="21">
        <f>IF(AF21="","",IF(COUNTIFS($AF$2:AF21,AF21,$AG$2:AG21,AG21)=1,1,0))</f>
        <v/>
      </c>
      <c r="AI21" s="21">
        <f>IF(AH21=1,SUM($AH$2:AH21),"")</f>
        <v/>
      </c>
      <c r="AJ21" s="21">
        <f>IF(IFERROR(TRIM(INDEX($A21:$T21,MATCH(Lists!$F$2,$A$1:$T$1,0))&amp;""),"")="","",IF($W21=Lists!$A$3,1,0))</f>
        <v/>
      </c>
      <c r="AK21" s="21">
        <f>IF(IFERROR(TRIM(INDEX($A21:$T21,MATCH(Lists!$F$2,$A$1:$T$1,0))&amp;""),"")="","",IF($X21="Y",1,0))</f>
        <v/>
      </c>
    </row>
    <row r="22">
      <c r="U22" s="19" t="n"/>
      <c r="V22" s="22" t="n"/>
      <c r="W22" s="22" t="n"/>
      <c r="X22" s="22" t="n"/>
      <c r="Y22" s="19" t="n"/>
      <c r="Z22" s="21">
        <f>IF(IFERROR(TRIM(INDEX($A22:$T22,MATCH(Lists!$F$2,$A$1:$T$1,0))&amp;""),"")="","",IFERROR(INDEX('Your points'!$B$6:$B$11,MATCH(IFERROR(TRIM(INDEX($A22:$T22,MATCH(Lists!$F$3,$A$1:$T$1,0))&amp;""),""),'Your points'!$A$6:$A$11,0)),0))</f>
        <v/>
      </c>
      <c r="AA22" s="21">
        <f>IF(IFERROR(TRIM(INDEX($A22:$T22,MATCH(Lists!$F$2,$A$1:$T$1,0))&amp;""),"")="","",IFERROR(INDEX('Your points'!$B$15:$B$18,MATCH(IFERROR(TRIM(INDEX($A22:$T22,MATCH(Lists!$F$4,$A$1:$T$1,0))&amp;""),""),'Your points'!$A$15:$A$18,0)),0))</f>
        <v/>
      </c>
      <c r="AB22" s="21">
        <f>IF(IFERROR(TRIM(INDEX($A22:$T22,MATCH(Lists!$F$2,$A$1:$T$1,0))&amp;""),"")="","",N(Z22)+N(AA22))</f>
        <v/>
      </c>
      <c r="AC22" s="21">
        <f>IF(IFERROR(TRIM(INDEX($A22:$T22,MATCH(Lists!$F$2,$A$1:$T$1,0))&amp;""),"")="","",IFERROR(VALUE(IFERROR(TRIM(INDEX($A22:$T22,MATCH(Lists!$F$5,$A$1:$T$1,0))&amp;""),"")),""))</f>
        <v/>
      </c>
      <c r="AD22" s="21">
        <f>IF(AB22="","",IF(AB22&gt;='Your points'!$B$21,1,0))</f>
        <v/>
      </c>
      <c r="AE22" s="21">
        <f>IF(IFERROR(TRIM(INDEX($A22:$T22,MATCH(Lists!$F$2,$A$1:$T$1,0))&amp;""),"")="","",IF(IFERROR(TRIM(INDEX($A22:$T22,MATCH(Lists!$F$8,$A$1:$T$1,0))&amp;""),"")&lt;&gt;"",1,0))</f>
        <v/>
      </c>
      <c r="AF22" s="21">
        <f>IF(IFERROR(TRIM(INDEX($A22:$T22,MATCH(Lists!$F$2,$A$1:$T$1,0))&amp;""),"")="","",IF(IFERROR(TRIM(INDEX($A22:$T22,MATCH(Lists!$F$6,$A$1:$T$1,0))&amp;""),"")="","(no UTM)",IFERROR(TRIM(INDEX($A22:$T22,MATCH(Lists!$F$6,$A$1:$T$1,0))&amp;""),"")))</f>
        <v/>
      </c>
      <c r="AG22" s="21">
        <f>IF(IFERROR(TRIM(INDEX($A22:$T22,MATCH(Lists!$F$2,$A$1:$T$1,0))&amp;""),"")="","",IF(IFERROR(TRIM(INDEX($A22:$T22,MATCH(Lists!$F$7,$A$1:$T$1,0))&amp;""),"")="","(none)",IFERROR(TRIM(INDEX($A22:$T22,MATCH(Lists!$F$7,$A$1:$T$1,0))&amp;""),"")))</f>
        <v/>
      </c>
      <c r="AH22" s="21">
        <f>IF(AF22="","",IF(COUNTIFS($AF$2:AF22,AF22,$AG$2:AG22,AG22)=1,1,0))</f>
        <v/>
      </c>
      <c r="AI22" s="21">
        <f>IF(AH22=1,SUM($AH$2:AH22),"")</f>
        <v/>
      </c>
      <c r="AJ22" s="21">
        <f>IF(IFERROR(TRIM(INDEX($A22:$T22,MATCH(Lists!$F$2,$A$1:$T$1,0))&amp;""),"")="","",IF($W22=Lists!$A$3,1,0))</f>
        <v/>
      </c>
      <c r="AK22" s="21">
        <f>IF(IFERROR(TRIM(INDEX($A22:$T22,MATCH(Lists!$F$2,$A$1:$T$1,0))&amp;""),"")="","",IF($X22="Y",1,0))</f>
        <v/>
      </c>
    </row>
    <row r="23">
      <c r="U23" s="19" t="n"/>
      <c r="V23" s="22" t="n"/>
      <c r="W23" s="22" t="n"/>
      <c r="X23" s="22" t="n"/>
      <c r="Y23" s="19" t="n"/>
      <c r="Z23" s="21">
        <f>IF(IFERROR(TRIM(INDEX($A23:$T23,MATCH(Lists!$F$2,$A$1:$T$1,0))&amp;""),"")="","",IFERROR(INDEX('Your points'!$B$6:$B$11,MATCH(IFERROR(TRIM(INDEX($A23:$T23,MATCH(Lists!$F$3,$A$1:$T$1,0))&amp;""),""),'Your points'!$A$6:$A$11,0)),0))</f>
        <v/>
      </c>
      <c r="AA23" s="21">
        <f>IF(IFERROR(TRIM(INDEX($A23:$T23,MATCH(Lists!$F$2,$A$1:$T$1,0))&amp;""),"")="","",IFERROR(INDEX('Your points'!$B$15:$B$18,MATCH(IFERROR(TRIM(INDEX($A23:$T23,MATCH(Lists!$F$4,$A$1:$T$1,0))&amp;""),""),'Your points'!$A$15:$A$18,0)),0))</f>
        <v/>
      </c>
      <c r="AB23" s="21">
        <f>IF(IFERROR(TRIM(INDEX($A23:$T23,MATCH(Lists!$F$2,$A$1:$T$1,0))&amp;""),"")="","",N(Z23)+N(AA23))</f>
        <v/>
      </c>
      <c r="AC23" s="21">
        <f>IF(IFERROR(TRIM(INDEX($A23:$T23,MATCH(Lists!$F$2,$A$1:$T$1,0))&amp;""),"")="","",IFERROR(VALUE(IFERROR(TRIM(INDEX($A23:$T23,MATCH(Lists!$F$5,$A$1:$T$1,0))&amp;""),"")),""))</f>
        <v/>
      </c>
      <c r="AD23" s="21">
        <f>IF(AB23="","",IF(AB23&gt;='Your points'!$B$21,1,0))</f>
        <v/>
      </c>
      <c r="AE23" s="21">
        <f>IF(IFERROR(TRIM(INDEX($A23:$T23,MATCH(Lists!$F$2,$A$1:$T$1,0))&amp;""),"")="","",IF(IFERROR(TRIM(INDEX($A23:$T23,MATCH(Lists!$F$8,$A$1:$T$1,0))&amp;""),"")&lt;&gt;"",1,0))</f>
        <v/>
      </c>
      <c r="AF23" s="21">
        <f>IF(IFERROR(TRIM(INDEX($A23:$T23,MATCH(Lists!$F$2,$A$1:$T$1,0))&amp;""),"")="","",IF(IFERROR(TRIM(INDEX($A23:$T23,MATCH(Lists!$F$6,$A$1:$T$1,0))&amp;""),"")="","(no UTM)",IFERROR(TRIM(INDEX($A23:$T23,MATCH(Lists!$F$6,$A$1:$T$1,0))&amp;""),"")))</f>
        <v/>
      </c>
      <c r="AG23" s="21">
        <f>IF(IFERROR(TRIM(INDEX($A23:$T23,MATCH(Lists!$F$2,$A$1:$T$1,0))&amp;""),"")="","",IF(IFERROR(TRIM(INDEX($A23:$T23,MATCH(Lists!$F$7,$A$1:$T$1,0))&amp;""),"")="","(none)",IFERROR(TRIM(INDEX($A23:$T23,MATCH(Lists!$F$7,$A$1:$T$1,0))&amp;""),"")))</f>
        <v/>
      </c>
      <c r="AH23" s="21">
        <f>IF(AF23="","",IF(COUNTIFS($AF$2:AF23,AF23,$AG$2:AG23,AG23)=1,1,0))</f>
        <v/>
      </c>
      <c r="AI23" s="21">
        <f>IF(AH23=1,SUM($AH$2:AH23),"")</f>
        <v/>
      </c>
      <c r="AJ23" s="21">
        <f>IF(IFERROR(TRIM(INDEX($A23:$T23,MATCH(Lists!$F$2,$A$1:$T$1,0))&amp;""),"")="","",IF($W23=Lists!$A$3,1,0))</f>
        <v/>
      </c>
      <c r="AK23" s="21">
        <f>IF(IFERROR(TRIM(INDEX($A23:$T23,MATCH(Lists!$F$2,$A$1:$T$1,0))&amp;""),"")="","",IF($X23="Y",1,0))</f>
        <v/>
      </c>
    </row>
    <row r="24">
      <c r="U24" s="19" t="n"/>
      <c r="V24" s="22" t="n"/>
      <c r="W24" s="22" t="n"/>
      <c r="X24" s="22" t="n"/>
      <c r="Y24" s="19" t="n"/>
      <c r="Z24" s="21">
        <f>IF(IFERROR(TRIM(INDEX($A24:$T24,MATCH(Lists!$F$2,$A$1:$T$1,0))&amp;""),"")="","",IFERROR(INDEX('Your points'!$B$6:$B$11,MATCH(IFERROR(TRIM(INDEX($A24:$T24,MATCH(Lists!$F$3,$A$1:$T$1,0))&amp;""),""),'Your points'!$A$6:$A$11,0)),0))</f>
        <v/>
      </c>
      <c r="AA24" s="21">
        <f>IF(IFERROR(TRIM(INDEX($A24:$T24,MATCH(Lists!$F$2,$A$1:$T$1,0))&amp;""),"")="","",IFERROR(INDEX('Your points'!$B$15:$B$18,MATCH(IFERROR(TRIM(INDEX($A24:$T24,MATCH(Lists!$F$4,$A$1:$T$1,0))&amp;""),""),'Your points'!$A$15:$A$18,0)),0))</f>
        <v/>
      </c>
      <c r="AB24" s="21">
        <f>IF(IFERROR(TRIM(INDEX($A24:$T24,MATCH(Lists!$F$2,$A$1:$T$1,0))&amp;""),"")="","",N(Z24)+N(AA24))</f>
        <v/>
      </c>
      <c r="AC24" s="21">
        <f>IF(IFERROR(TRIM(INDEX($A24:$T24,MATCH(Lists!$F$2,$A$1:$T$1,0))&amp;""),"")="","",IFERROR(VALUE(IFERROR(TRIM(INDEX($A24:$T24,MATCH(Lists!$F$5,$A$1:$T$1,0))&amp;""),"")),""))</f>
        <v/>
      </c>
      <c r="AD24" s="21">
        <f>IF(AB24="","",IF(AB24&gt;='Your points'!$B$21,1,0))</f>
        <v/>
      </c>
      <c r="AE24" s="21">
        <f>IF(IFERROR(TRIM(INDEX($A24:$T24,MATCH(Lists!$F$2,$A$1:$T$1,0))&amp;""),"")="","",IF(IFERROR(TRIM(INDEX($A24:$T24,MATCH(Lists!$F$8,$A$1:$T$1,0))&amp;""),"")&lt;&gt;"",1,0))</f>
        <v/>
      </c>
      <c r="AF24" s="21">
        <f>IF(IFERROR(TRIM(INDEX($A24:$T24,MATCH(Lists!$F$2,$A$1:$T$1,0))&amp;""),"")="","",IF(IFERROR(TRIM(INDEX($A24:$T24,MATCH(Lists!$F$6,$A$1:$T$1,0))&amp;""),"")="","(no UTM)",IFERROR(TRIM(INDEX($A24:$T24,MATCH(Lists!$F$6,$A$1:$T$1,0))&amp;""),"")))</f>
        <v/>
      </c>
      <c r="AG24" s="21">
        <f>IF(IFERROR(TRIM(INDEX($A24:$T24,MATCH(Lists!$F$2,$A$1:$T$1,0))&amp;""),"")="","",IF(IFERROR(TRIM(INDEX($A24:$T24,MATCH(Lists!$F$7,$A$1:$T$1,0))&amp;""),"")="","(none)",IFERROR(TRIM(INDEX($A24:$T24,MATCH(Lists!$F$7,$A$1:$T$1,0))&amp;""),"")))</f>
        <v/>
      </c>
      <c r="AH24" s="21">
        <f>IF(AF24="","",IF(COUNTIFS($AF$2:AF24,AF24,$AG$2:AG24,AG24)=1,1,0))</f>
        <v/>
      </c>
      <c r="AI24" s="21">
        <f>IF(AH24=1,SUM($AH$2:AH24),"")</f>
        <v/>
      </c>
      <c r="AJ24" s="21">
        <f>IF(IFERROR(TRIM(INDEX($A24:$T24,MATCH(Lists!$F$2,$A$1:$T$1,0))&amp;""),"")="","",IF($W24=Lists!$A$3,1,0))</f>
        <v/>
      </c>
      <c r="AK24" s="21">
        <f>IF(IFERROR(TRIM(INDEX($A24:$T24,MATCH(Lists!$F$2,$A$1:$T$1,0))&amp;""),"")="","",IF($X24="Y",1,0))</f>
        <v/>
      </c>
    </row>
    <row r="25">
      <c r="U25" s="19" t="n"/>
      <c r="V25" s="22" t="n"/>
      <c r="W25" s="22" t="n"/>
      <c r="X25" s="22" t="n"/>
      <c r="Y25" s="19" t="n"/>
      <c r="Z25" s="21">
        <f>IF(IFERROR(TRIM(INDEX($A25:$T25,MATCH(Lists!$F$2,$A$1:$T$1,0))&amp;""),"")="","",IFERROR(INDEX('Your points'!$B$6:$B$11,MATCH(IFERROR(TRIM(INDEX($A25:$T25,MATCH(Lists!$F$3,$A$1:$T$1,0))&amp;""),""),'Your points'!$A$6:$A$11,0)),0))</f>
        <v/>
      </c>
      <c r="AA25" s="21">
        <f>IF(IFERROR(TRIM(INDEX($A25:$T25,MATCH(Lists!$F$2,$A$1:$T$1,0))&amp;""),"")="","",IFERROR(INDEX('Your points'!$B$15:$B$18,MATCH(IFERROR(TRIM(INDEX($A25:$T25,MATCH(Lists!$F$4,$A$1:$T$1,0))&amp;""),""),'Your points'!$A$15:$A$18,0)),0))</f>
        <v/>
      </c>
      <c r="AB25" s="21">
        <f>IF(IFERROR(TRIM(INDEX($A25:$T25,MATCH(Lists!$F$2,$A$1:$T$1,0))&amp;""),"")="","",N(Z25)+N(AA25))</f>
        <v/>
      </c>
      <c r="AC25" s="21">
        <f>IF(IFERROR(TRIM(INDEX($A25:$T25,MATCH(Lists!$F$2,$A$1:$T$1,0))&amp;""),"")="","",IFERROR(VALUE(IFERROR(TRIM(INDEX($A25:$T25,MATCH(Lists!$F$5,$A$1:$T$1,0))&amp;""),"")),""))</f>
        <v/>
      </c>
      <c r="AD25" s="21">
        <f>IF(AB25="","",IF(AB25&gt;='Your points'!$B$21,1,0))</f>
        <v/>
      </c>
      <c r="AE25" s="21">
        <f>IF(IFERROR(TRIM(INDEX($A25:$T25,MATCH(Lists!$F$2,$A$1:$T$1,0))&amp;""),"")="","",IF(IFERROR(TRIM(INDEX($A25:$T25,MATCH(Lists!$F$8,$A$1:$T$1,0))&amp;""),"")&lt;&gt;"",1,0))</f>
        <v/>
      </c>
      <c r="AF25" s="21">
        <f>IF(IFERROR(TRIM(INDEX($A25:$T25,MATCH(Lists!$F$2,$A$1:$T$1,0))&amp;""),"")="","",IF(IFERROR(TRIM(INDEX($A25:$T25,MATCH(Lists!$F$6,$A$1:$T$1,0))&amp;""),"")="","(no UTM)",IFERROR(TRIM(INDEX($A25:$T25,MATCH(Lists!$F$6,$A$1:$T$1,0))&amp;""),"")))</f>
        <v/>
      </c>
      <c r="AG25" s="21">
        <f>IF(IFERROR(TRIM(INDEX($A25:$T25,MATCH(Lists!$F$2,$A$1:$T$1,0))&amp;""),"")="","",IF(IFERROR(TRIM(INDEX($A25:$T25,MATCH(Lists!$F$7,$A$1:$T$1,0))&amp;""),"")="","(none)",IFERROR(TRIM(INDEX($A25:$T25,MATCH(Lists!$F$7,$A$1:$T$1,0))&amp;""),"")))</f>
        <v/>
      </c>
      <c r="AH25" s="21">
        <f>IF(AF25="","",IF(COUNTIFS($AF$2:AF25,AF25,$AG$2:AG25,AG25)=1,1,0))</f>
        <v/>
      </c>
      <c r="AI25" s="21">
        <f>IF(AH25=1,SUM($AH$2:AH25),"")</f>
        <v/>
      </c>
      <c r="AJ25" s="21">
        <f>IF(IFERROR(TRIM(INDEX($A25:$T25,MATCH(Lists!$F$2,$A$1:$T$1,0))&amp;""),"")="","",IF($W25=Lists!$A$3,1,0))</f>
        <v/>
      </c>
      <c r="AK25" s="21">
        <f>IF(IFERROR(TRIM(INDEX($A25:$T25,MATCH(Lists!$F$2,$A$1:$T$1,0))&amp;""),"")="","",IF($X25="Y",1,0))</f>
        <v/>
      </c>
    </row>
    <row r="26">
      <c r="U26" s="19" t="n"/>
      <c r="V26" s="22" t="n"/>
      <c r="W26" s="22" t="n"/>
      <c r="X26" s="22" t="n"/>
      <c r="Y26" s="19" t="n"/>
      <c r="Z26" s="21">
        <f>IF(IFERROR(TRIM(INDEX($A26:$T26,MATCH(Lists!$F$2,$A$1:$T$1,0))&amp;""),"")="","",IFERROR(INDEX('Your points'!$B$6:$B$11,MATCH(IFERROR(TRIM(INDEX($A26:$T26,MATCH(Lists!$F$3,$A$1:$T$1,0))&amp;""),""),'Your points'!$A$6:$A$11,0)),0))</f>
        <v/>
      </c>
      <c r="AA26" s="21">
        <f>IF(IFERROR(TRIM(INDEX($A26:$T26,MATCH(Lists!$F$2,$A$1:$T$1,0))&amp;""),"")="","",IFERROR(INDEX('Your points'!$B$15:$B$18,MATCH(IFERROR(TRIM(INDEX($A26:$T26,MATCH(Lists!$F$4,$A$1:$T$1,0))&amp;""),""),'Your points'!$A$15:$A$18,0)),0))</f>
        <v/>
      </c>
      <c r="AB26" s="21">
        <f>IF(IFERROR(TRIM(INDEX($A26:$T26,MATCH(Lists!$F$2,$A$1:$T$1,0))&amp;""),"")="","",N(Z26)+N(AA26))</f>
        <v/>
      </c>
      <c r="AC26" s="21">
        <f>IF(IFERROR(TRIM(INDEX($A26:$T26,MATCH(Lists!$F$2,$A$1:$T$1,0))&amp;""),"")="","",IFERROR(VALUE(IFERROR(TRIM(INDEX($A26:$T26,MATCH(Lists!$F$5,$A$1:$T$1,0))&amp;""),"")),""))</f>
        <v/>
      </c>
      <c r="AD26" s="21">
        <f>IF(AB26="","",IF(AB26&gt;='Your points'!$B$21,1,0))</f>
        <v/>
      </c>
      <c r="AE26" s="21">
        <f>IF(IFERROR(TRIM(INDEX($A26:$T26,MATCH(Lists!$F$2,$A$1:$T$1,0))&amp;""),"")="","",IF(IFERROR(TRIM(INDEX($A26:$T26,MATCH(Lists!$F$8,$A$1:$T$1,0))&amp;""),"")&lt;&gt;"",1,0))</f>
        <v/>
      </c>
      <c r="AF26" s="21">
        <f>IF(IFERROR(TRIM(INDEX($A26:$T26,MATCH(Lists!$F$2,$A$1:$T$1,0))&amp;""),"")="","",IF(IFERROR(TRIM(INDEX($A26:$T26,MATCH(Lists!$F$6,$A$1:$T$1,0))&amp;""),"")="","(no UTM)",IFERROR(TRIM(INDEX($A26:$T26,MATCH(Lists!$F$6,$A$1:$T$1,0))&amp;""),"")))</f>
        <v/>
      </c>
      <c r="AG26" s="21">
        <f>IF(IFERROR(TRIM(INDEX($A26:$T26,MATCH(Lists!$F$2,$A$1:$T$1,0))&amp;""),"")="","",IF(IFERROR(TRIM(INDEX($A26:$T26,MATCH(Lists!$F$7,$A$1:$T$1,0))&amp;""),"")="","(none)",IFERROR(TRIM(INDEX($A26:$T26,MATCH(Lists!$F$7,$A$1:$T$1,0))&amp;""),"")))</f>
        <v/>
      </c>
      <c r="AH26" s="21">
        <f>IF(AF26="","",IF(COUNTIFS($AF$2:AF26,AF26,$AG$2:AG26,AG26)=1,1,0))</f>
        <v/>
      </c>
      <c r="AI26" s="21">
        <f>IF(AH26=1,SUM($AH$2:AH26),"")</f>
        <v/>
      </c>
      <c r="AJ26" s="21">
        <f>IF(IFERROR(TRIM(INDEX($A26:$T26,MATCH(Lists!$F$2,$A$1:$T$1,0))&amp;""),"")="","",IF($W26=Lists!$A$3,1,0))</f>
        <v/>
      </c>
      <c r="AK26" s="21">
        <f>IF(IFERROR(TRIM(INDEX($A26:$T26,MATCH(Lists!$F$2,$A$1:$T$1,0))&amp;""),"")="","",IF($X26="Y",1,0))</f>
        <v/>
      </c>
    </row>
    <row r="27">
      <c r="U27" s="19" t="n"/>
      <c r="V27" s="22" t="n"/>
      <c r="W27" s="22" t="n"/>
      <c r="X27" s="22" t="n"/>
      <c r="Y27" s="19" t="n"/>
      <c r="Z27" s="21">
        <f>IF(IFERROR(TRIM(INDEX($A27:$T27,MATCH(Lists!$F$2,$A$1:$T$1,0))&amp;""),"")="","",IFERROR(INDEX('Your points'!$B$6:$B$11,MATCH(IFERROR(TRIM(INDEX($A27:$T27,MATCH(Lists!$F$3,$A$1:$T$1,0))&amp;""),""),'Your points'!$A$6:$A$11,0)),0))</f>
        <v/>
      </c>
      <c r="AA27" s="21">
        <f>IF(IFERROR(TRIM(INDEX($A27:$T27,MATCH(Lists!$F$2,$A$1:$T$1,0))&amp;""),"")="","",IFERROR(INDEX('Your points'!$B$15:$B$18,MATCH(IFERROR(TRIM(INDEX($A27:$T27,MATCH(Lists!$F$4,$A$1:$T$1,0))&amp;""),""),'Your points'!$A$15:$A$18,0)),0))</f>
        <v/>
      </c>
      <c r="AB27" s="21">
        <f>IF(IFERROR(TRIM(INDEX($A27:$T27,MATCH(Lists!$F$2,$A$1:$T$1,0))&amp;""),"")="","",N(Z27)+N(AA27))</f>
        <v/>
      </c>
      <c r="AC27" s="21">
        <f>IF(IFERROR(TRIM(INDEX($A27:$T27,MATCH(Lists!$F$2,$A$1:$T$1,0))&amp;""),"")="","",IFERROR(VALUE(IFERROR(TRIM(INDEX($A27:$T27,MATCH(Lists!$F$5,$A$1:$T$1,0))&amp;""),"")),""))</f>
        <v/>
      </c>
      <c r="AD27" s="21">
        <f>IF(AB27="","",IF(AB27&gt;='Your points'!$B$21,1,0))</f>
        <v/>
      </c>
      <c r="AE27" s="21">
        <f>IF(IFERROR(TRIM(INDEX($A27:$T27,MATCH(Lists!$F$2,$A$1:$T$1,0))&amp;""),"")="","",IF(IFERROR(TRIM(INDEX($A27:$T27,MATCH(Lists!$F$8,$A$1:$T$1,0))&amp;""),"")&lt;&gt;"",1,0))</f>
        <v/>
      </c>
      <c r="AF27" s="21">
        <f>IF(IFERROR(TRIM(INDEX($A27:$T27,MATCH(Lists!$F$2,$A$1:$T$1,0))&amp;""),"")="","",IF(IFERROR(TRIM(INDEX($A27:$T27,MATCH(Lists!$F$6,$A$1:$T$1,0))&amp;""),"")="","(no UTM)",IFERROR(TRIM(INDEX($A27:$T27,MATCH(Lists!$F$6,$A$1:$T$1,0))&amp;""),"")))</f>
        <v/>
      </c>
      <c r="AG27" s="21">
        <f>IF(IFERROR(TRIM(INDEX($A27:$T27,MATCH(Lists!$F$2,$A$1:$T$1,0))&amp;""),"")="","",IF(IFERROR(TRIM(INDEX($A27:$T27,MATCH(Lists!$F$7,$A$1:$T$1,0))&amp;""),"")="","(none)",IFERROR(TRIM(INDEX($A27:$T27,MATCH(Lists!$F$7,$A$1:$T$1,0))&amp;""),"")))</f>
        <v/>
      </c>
      <c r="AH27" s="21">
        <f>IF(AF27="","",IF(COUNTIFS($AF$2:AF27,AF27,$AG$2:AG27,AG27)=1,1,0))</f>
        <v/>
      </c>
      <c r="AI27" s="21">
        <f>IF(AH27=1,SUM($AH$2:AH27),"")</f>
        <v/>
      </c>
      <c r="AJ27" s="21">
        <f>IF(IFERROR(TRIM(INDEX($A27:$T27,MATCH(Lists!$F$2,$A$1:$T$1,0))&amp;""),"")="","",IF($W27=Lists!$A$3,1,0))</f>
        <v/>
      </c>
      <c r="AK27" s="21">
        <f>IF(IFERROR(TRIM(INDEX($A27:$T27,MATCH(Lists!$F$2,$A$1:$T$1,0))&amp;""),"")="","",IF($X27="Y",1,0))</f>
        <v/>
      </c>
    </row>
    <row r="28">
      <c r="U28" s="19" t="n"/>
      <c r="V28" s="22" t="n"/>
      <c r="W28" s="22" t="n"/>
      <c r="X28" s="22" t="n"/>
      <c r="Y28" s="19" t="n"/>
      <c r="Z28" s="21">
        <f>IF(IFERROR(TRIM(INDEX($A28:$T28,MATCH(Lists!$F$2,$A$1:$T$1,0))&amp;""),"")="","",IFERROR(INDEX('Your points'!$B$6:$B$11,MATCH(IFERROR(TRIM(INDEX($A28:$T28,MATCH(Lists!$F$3,$A$1:$T$1,0))&amp;""),""),'Your points'!$A$6:$A$11,0)),0))</f>
        <v/>
      </c>
      <c r="AA28" s="21">
        <f>IF(IFERROR(TRIM(INDEX($A28:$T28,MATCH(Lists!$F$2,$A$1:$T$1,0))&amp;""),"")="","",IFERROR(INDEX('Your points'!$B$15:$B$18,MATCH(IFERROR(TRIM(INDEX($A28:$T28,MATCH(Lists!$F$4,$A$1:$T$1,0))&amp;""),""),'Your points'!$A$15:$A$18,0)),0))</f>
        <v/>
      </c>
      <c r="AB28" s="21">
        <f>IF(IFERROR(TRIM(INDEX($A28:$T28,MATCH(Lists!$F$2,$A$1:$T$1,0))&amp;""),"")="","",N(Z28)+N(AA28))</f>
        <v/>
      </c>
      <c r="AC28" s="21">
        <f>IF(IFERROR(TRIM(INDEX($A28:$T28,MATCH(Lists!$F$2,$A$1:$T$1,0))&amp;""),"")="","",IFERROR(VALUE(IFERROR(TRIM(INDEX($A28:$T28,MATCH(Lists!$F$5,$A$1:$T$1,0))&amp;""),"")),""))</f>
        <v/>
      </c>
      <c r="AD28" s="21">
        <f>IF(AB28="","",IF(AB28&gt;='Your points'!$B$21,1,0))</f>
        <v/>
      </c>
      <c r="AE28" s="21">
        <f>IF(IFERROR(TRIM(INDEX($A28:$T28,MATCH(Lists!$F$2,$A$1:$T$1,0))&amp;""),"")="","",IF(IFERROR(TRIM(INDEX($A28:$T28,MATCH(Lists!$F$8,$A$1:$T$1,0))&amp;""),"")&lt;&gt;"",1,0))</f>
        <v/>
      </c>
      <c r="AF28" s="21">
        <f>IF(IFERROR(TRIM(INDEX($A28:$T28,MATCH(Lists!$F$2,$A$1:$T$1,0))&amp;""),"")="","",IF(IFERROR(TRIM(INDEX($A28:$T28,MATCH(Lists!$F$6,$A$1:$T$1,0))&amp;""),"")="","(no UTM)",IFERROR(TRIM(INDEX($A28:$T28,MATCH(Lists!$F$6,$A$1:$T$1,0))&amp;""),"")))</f>
        <v/>
      </c>
      <c r="AG28" s="21">
        <f>IF(IFERROR(TRIM(INDEX($A28:$T28,MATCH(Lists!$F$2,$A$1:$T$1,0))&amp;""),"")="","",IF(IFERROR(TRIM(INDEX($A28:$T28,MATCH(Lists!$F$7,$A$1:$T$1,0))&amp;""),"")="","(none)",IFERROR(TRIM(INDEX($A28:$T28,MATCH(Lists!$F$7,$A$1:$T$1,0))&amp;""),"")))</f>
        <v/>
      </c>
      <c r="AH28" s="21">
        <f>IF(AF28="","",IF(COUNTIFS($AF$2:AF28,AF28,$AG$2:AG28,AG28)=1,1,0))</f>
        <v/>
      </c>
      <c r="AI28" s="21">
        <f>IF(AH28=1,SUM($AH$2:AH28),"")</f>
        <v/>
      </c>
      <c r="AJ28" s="21">
        <f>IF(IFERROR(TRIM(INDEX($A28:$T28,MATCH(Lists!$F$2,$A$1:$T$1,0))&amp;""),"")="","",IF($W28=Lists!$A$3,1,0))</f>
        <v/>
      </c>
      <c r="AK28" s="21">
        <f>IF(IFERROR(TRIM(INDEX($A28:$T28,MATCH(Lists!$F$2,$A$1:$T$1,0))&amp;""),"")="","",IF($X28="Y",1,0))</f>
        <v/>
      </c>
    </row>
    <row r="29">
      <c r="U29" s="19" t="n"/>
      <c r="V29" s="22" t="n"/>
      <c r="W29" s="22" t="n"/>
      <c r="X29" s="22" t="n"/>
      <c r="Y29" s="19" t="n"/>
      <c r="Z29" s="21">
        <f>IF(IFERROR(TRIM(INDEX($A29:$T29,MATCH(Lists!$F$2,$A$1:$T$1,0))&amp;""),"")="","",IFERROR(INDEX('Your points'!$B$6:$B$11,MATCH(IFERROR(TRIM(INDEX($A29:$T29,MATCH(Lists!$F$3,$A$1:$T$1,0))&amp;""),""),'Your points'!$A$6:$A$11,0)),0))</f>
        <v/>
      </c>
      <c r="AA29" s="21">
        <f>IF(IFERROR(TRIM(INDEX($A29:$T29,MATCH(Lists!$F$2,$A$1:$T$1,0))&amp;""),"")="","",IFERROR(INDEX('Your points'!$B$15:$B$18,MATCH(IFERROR(TRIM(INDEX($A29:$T29,MATCH(Lists!$F$4,$A$1:$T$1,0))&amp;""),""),'Your points'!$A$15:$A$18,0)),0))</f>
        <v/>
      </c>
      <c r="AB29" s="21">
        <f>IF(IFERROR(TRIM(INDEX($A29:$T29,MATCH(Lists!$F$2,$A$1:$T$1,0))&amp;""),"")="","",N(Z29)+N(AA29))</f>
        <v/>
      </c>
      <c r="AC29" s="21">
        <f>IF(IFERROR(TRIM(INDEX($A29:$T29,MATCH(Lists!$F$2,$A$1:$T$1,0))&amp;""),"")="","",IFERROR(VALUE(IFERROR(TRIM(INDEX($A29:$T29,MATCH(Lists!$F$5,$A$1:$T$1,0))&amp;""),"")),""))</f>
        <v/>
      </c>
      <c r="AD29" s="21">
        <f>IF(AB29="","",IF(AB29&gt;='Your points'!$B$21,1,0))</f>
        <v/>
      </c>
      <c r="AE29" s="21">
        <f>IF(IFERROR(TRIM(INDEX($A29:$T29,MATCH(Lists!$F$2,$A$1:$T$1,0))&amp;""),"")="","",IF(IFERROR(TRIM(INDEX($A29:$T29,MATCH(Lists!$F$8,$A$1:$T$1,0))&amp;""),"")&lt;&gt;"",1,0))</f>
        <v/>
      </c>
      <c r="AF29" s="21">
        <f>IF(IFERROR(TRIM(INDEX($A29:$T29,MATCH(Lists!$F$2,$A$1:$T$1,0))&amp;""),"")="","",IF(IFERROR(TRIM(INDEX($A29:$T29,MATCH(Lists!$F$6,$A$1:$T$1,0))&amp;""),"")="","(no UTM)",IFERROR(TRIM(INDEX($A29:$T29,MATCH(Lists!$F$6,$A$1:$T$1,0))&amp;""),"")))</f>
        <v/>
      </c>
      <c r="AG29" s="21">
        <f>IF(IFERROR(TRIM(INDEX($A29:$T29,MATCH(Lists!$F$2,$A$1:$T$1,0))&amp;""),"")="","",IF(IFERROR(TRIM(INDEX($A29:$T29,MATCH(Lists!$F$7,$A$1:$T$1,0))&amp;""),"")="","(none)",IFERROR(TRIM(INDEX($A29:$T29,MATCH(Lists!$F$7,$A$1:$T$1,0))&amp;""),"")))</f>
        <v/>
      </c>
      <c r="AH29" s="21">
        <f>IF(AF29="","",IF(COUNTIFS($AF$2:AF29,AF29,$AG$2:AG29,AG29)=1,1,0))</f>
        <v/>
      </c>
      <c r="AI29" s="21">
        <f>IF(AH29=1,SUM($AH$2:AH29),"")</f>
        <v/>
      </c>
      <c r="AJ29" s="21">
        <f>IF(IFERROR(TRIM(INDEX($A29:$T29,MATCH(Lists!$F$2,$A$1:$T$1,0))&amp;""),"")="","",IF($W29=Lists!$A$3,1,0))</f>
        <v/>
      </c>
      <c r="AK29" s="21">
        <f>IF(IFERROR(TRIM(INDEX($A29:$T29,MATCH(Lists!$F$2,$A$1:$T$1,0))&amp;""),"")="","",IF($X29="Y",1,0))</f>
        <v/>
      </c>
    </row>
    <row r="30">
      <c r="U30" s="19" t="n"/>
      <c r="V30" s="22" t="n"/>
      <c r="W30" s="22" t="n"/>
      <c r="X30" s="22" t="n"/>
      <c r="Y30" s="19" t="n"/>
      <c r="Z30" s="21">
        <f>IF(IFERROR(TRIM(INDEX($A30:$T30,MATCH(Lists!$F$2,$A$1:$T$1,0))&amp;""),"")="","",IFERROR(INDEX('Your points'!$B$6:$B$11,MATCH(IFERROR(TRIM(INDEX($A30:$T30,MATCH(Lists!$F$3,$A$1:$T$1,0))&amp;""),""),'Your points'!$A$6:$A$11,0)),0))</f>
        <v/>
      </c>
      <c r="AA30" s="21">
        <f>IF(IFERROR(TRIM(INDEX($A30:$T30,MATCH(Lists!$F$2,$A$1:$T$1,0))&amp;""),"")="","",IFERROR(INDEX('Your points'!$B$15:$B$18,MATCH(IFERROR(TRIM(INDEX($A30:$T30,MATCH(Lists!$F$4,$A$1:$T$1,0))&amp;""),""),'Your points'!$A$15:$A$18,0)),0))</f>
        <v/>
      </c>
      <c r="AB30" s="21">
        <f>IF(IFERROR(TRIM(INDEX($A30:$T30,MATCH(Lists!$F$2,$A$1:$T$1,0))&amp;""),"")="","",N(Z30)+N(AA30))</f>
        <v/>
      </c>
      <c r="AC30" s="21">
        <f>IF(IFERROR(TRIM(INDEX($A30:$T30,MATCH(Lists!$F$2,$A$1:$T$1,0))&amp;""),"")="","",IFERROR(VALUE(IFERROR(TRIM(INDEX($A30:$T30,MATCH(Lists!$F$5,$A$1:$T$1,0))&amp;""),"")),""))</f>
        <v/>
      </c>
      <c r="AD30" s="21">
        <f>IF(AB30="","",IF(AB30&gt;='Your points'!$B$21,1,0))</f>
        <v/>
      </c>
      <c r="AE30" s="21">
        <f>IF(IFERROR(TRIM(INDEX($A30:$T30,MATCH(Lists!$F$2,$A$1:$T$1,0))&amp;""),"")="","",IF(IFERROR(TRIM(INDEX($A30:$T30,MATCH(Lists!$F$8,$A$1:$T$1,0))&amp;""),"")&lt;&gt;"",1,0))</f>
        <v/>
      </c>
      <c r="AF30" s="21">
        <f>IF(IFERROR(TRIM(INDEX($A30:$T30,MATCH(Lists!$F$2,$A$1:$T$1,0))&amp;""),"")="","",IF(IFERROR(TRIM(INDEX($A30:$T30,MATCH(Lists!$F$6,$A$1:$T$1,0))&amp;""),"")="","(no UTM)",IFERROR(TRIM(INDEX($A30:$T30,MATCH(Lists!$F$6,$A$1:$T$1,0))&amp;""),"")))</f>
        <v/>
      </c>
      <c r="AG30" s="21">
        <f>IF(IFERROR(TRIM(INDEX($A30:$T30,MATCH(Lists!$F$2,$A$1:$T$1,0))&amp;""),"")="","",IF(IFERROR(TRIM(INDEX($A30:$T30,MATCH(Lists!$F$7,$A$1:$T$1,0))&amp;""),"")="","(none)",IFERROR(TRIM(INDEX($A30:$T30,MATCH(Lists!$F$7,$A$1:$T$1,0))&amp;""),"")))</f>
        <v/>
      </c>
      <c r="AH30" s="21">
        <f>IF(AF30="","",IF(COUNTIFS($AF$2:AF30,AF30,$AG$2:AG30,AG30)=1,1,0))</f>
        <v/>
      </c>
      <c r="AI30" s="21">
        <f>IF(AH30=1,SUM($AH$2:AH30),"")</f>
        <v/>
      </c>
      <c r="AJ30" s="21">
        <f>IF(IFERROR(TRIM(INDEX($A30:$T30,MATCH(Lists!$F$2,$A$1:$T$1,0))&amp;""),"")="","",IF($W30=Lists!$A$3,1,0))</f>
        <v/>
      </c>
      <c r="AK30" s="21">
        <f>IF(IFERROR(TRIM(INDEX($A30:$T30,MATCH(Lists!$F$2,$A$1:$T$1,0))&amp;""),"")="","",IF($X30="Y",1,0))</f>
        <v/>
      </c>
    </row>
    <row r="31">
      <c r="U31" s="19" t="n"/>
      <c r="V31" s="22" t="n"/>
      <c r="W31" s="22" t="n"/>
      <c r="X31" s="22" t="n"/>
      <c r="Y31" s="19" t="n"/>
      <c r="Z31" s="21">
        <f>IF(IFERROR(TRIM(INDEX($A31:$T31,MATCH(Lists!$F$2,$A$1:$T$1,0))&amp;""),"")="","",IFERROR(INDEX('Your points'!$B$6:$B$11,MATCH(IFERROR(TRIM(INDEX($A31:$T31,MATCH(Lists!$F$3,$A$1:$T$1,0))&amp;""),""),'Your points'!$A$6:$A$11,0)),0))</f>
        <v/>
      </c>
      <c r="AA31" s="21">
        <f>IF(IFERROR(TRIM(INDEX($A31:$T31,MATCH(Lists!$F$2,$A$1:$T$1,0))&amp;""),"")="","",IFERROR(INDEX('Your points'!$B$15:$B$18,MATCH(IFERROR(TRIM(INDEX($A31:$T31,MATCH(Lists!$F$4,$A$1:$T$1,0))&amp;""),""),'Your points'!$A$15:$A$18,0)),0))</f>
        <v/>
      </c>
      <c r="AB31" s="21">
        <f>IF(IFERROR(TRIM(INDEX($A31:$T31,MATCH(Lists!$F$2,$A$1:$T$1,0))&amp;""),"")="","",N(Z31)+N(AA31))</f>
        <v/>
      </c>
      <c r="AC31" s="21">
        <f>IF(IFERROR(TRIM(INDEX($A31:$T31,MATCH(Lists!$F$2,$A$1:$T$1,0))&amp;""),"")="","",IFERROR(VALUE(IFERROR(TRIM(INDEX($A31:$T31,MATCH(Lists!$F$5,$A$1:$T$1,0))&amp;""),"")),""))</f>
        <v/>
      </c>
      <c r="AD31" s="21">
        <f>IF(AB31="","",IF(AB31&gt;='Your points'!$B$21,1,0))</f>
        <v/>
      </c>
      <c r="AE31" s="21">
        <f>IF(IFERROR(TRIM(INDEX($A31:$T31,MATCH(Lists!$F$2,$A$1:$T$1,0))&amp;""),"")="","",IF(IFERROR(TRIM(INDEX($A31:$T31,MATCH(Lists!$F$8,$A$1:$T$1,0))&amp;""),"")&lt;&gt;"",1,0))</f>
        <v/>
      </c>
      <c r="AF31" s="21">
        <f>IF(IFERROR(TRIM(INDEX($A31:$T31,MATCH(Lists!$F$2,$A$1:$T$1,0))&amp;""),"")="","",IF(IFERROR(TRIM(INDEX($A31:$T31,MATCH(Lists!$F$6,$A$1:$T$1,0))&amp;""),"")="","(no UTM)",IFERROR(TRIM(INDEX($A31:$T31,MATCH(Lists!$F$6,$A$1:$T$1,0))&amp;""),"")))</f>
        <v/>
      </c>
      <c r="AG31" s="21">
        <f>IF(IFERROR(TRIM(INDEX($A31:$T31,MATCH(Lists!$F$2,$A$1:$T$1,0))&amp;""),"")="","",IF(IFERROR(TRIM(INDEX($A31:$T31,MATCH(Lists!$F$7,$A$1:$T$1,0))&amp;""),"")="","(none)",IFERROR(TRIM(INDEX($A31:$T31,MATCH(Lists!$F$7,$A$1:$T$1,0))&amp;""),"")))</f>
        <v/>
      </c>
      <c r="AH31" s="21">
        <f>IF(AF31="","",IF(COUNTIFS($AF$2:AF31,AF31,$AG$2:AG31,AG31)=1,1,0))</f>
        <v/>
      </c>
      <c r="AI31" s="21">
        <f>IF(AH31=1,SUM($AH$2:AH31),"")</f>
        <v/>
      </c>
      <c r="AJ31" s="21">
        <f>IF(IFERROR(TRIM(INDEX($A31:$T31,MATCH(Lists!$F$2,$A$1:$T$1,0))&amp;""),"")="","",IF($W31=Lists!$A$3,1,0))</f>
        <v/>
      </c>
      <c r="AK31" s="21">
        <f>IF(IFERROR(TRIM(INDEX($A31:$T31,MATCH(Lists!$F$2,$A$1:$T$1,0))&amp;""),"")="","",IF($X31="Y",1,0))</f>
        <v/>
      </c>
    </row>
    <row r="32">
      <c r="U32" s="19" t="n"/>
      <c r="V32" s="22" t="n"/>
      <c r="W32" s="22" t="n"/>
      <c r="X32" s="22" t="n"/>
      <c r="Y32" s="19" t="n"/>
      <c r="Z32" s="21">
        <f>IF(IFERROR(TRIM(INDEX($A32:$T32,MATCH(Lists!$F$2,$A$1:$T$1,0))&amp;""),"")="","",IFERROR(INDEX('Your points'!$B$6:$B$11,MATCH(IFERROR(TRIM(INDEX($A32:$T32,MATCH(Lists!$F$3,$A$1:$T$1,0))&amp;""),""),'Your points'!$A$6:$A$11,0)),0))</f>
        <v/>
      </c>
      <c r="AA32" s="21">
        <f>IF(IFERROR(TRIM(INDEX($A32:$T32,MATCH(Lists!$F$2,$A$1:$T$1,0))&amp;""),"")="","",IFERROR(INDEX('Your points'!$B$15:$B$18,MATCH(IFERROR(TRIM(INDEX($A32:$T32,MATCH(Lists!$F$4,$A$1:$T$1,0))&amp;""),""),'Your points'!$A$15:$A$18,0)),0))</f>
        <v/>
      </c>
      <c r="AB32" s="21">
        <f>IF(IFERROR(TRIM(INDEX($A32:$T32,MATCH(Lists!$F$2,$A$1:$T$1,0))&amp;""),"")="","",N(Z32)+N(AA32))</f>
        <v/>
      </c>
      <c r="AC32" s="21">
        <f>IF(IFERROR(TRIM(INDEX($A32:$T32,MATCH(Lists!$F$2,$A$1:$T$1,0))&amp;""),"")="","",IFERROR(VALUE(IFERROR(TRIM(INDEX($A32:$T32,MATCH(Lists!$F$5,$A$1:$T$1,0))&amp;""),"")),""))</f>
        <v/>
      </c>
      <c r="AD32" s="21">
        <f>IF(AB32="","",IF(AB32&gt;='Your points'!$B$21,1,0))</f>
        <v/>
      </c>
      <c r="AE32" s="21">
        <f>IF(IFERROR(TRIM(INDEX($A32:$T32,MATCH(Lists!$F$2,$A$1:$T$1,0))&amp;""),"")="","",IF(IFERROR(TRIM(INDEX($A32:$T32,MATCH(Lists!$F$8,$A$1:$T$1,0))&amp;""),"")&lt;&gt;"",1,0))</f>
        <v/>
      </c>
      <c r="AF32" s="21">
        <f>IF(IFERROR(TRIM(INDEX($A32:$T32,MATCH(Lists!$F$2,$A$1:$T$1,0))&amp;""),"")="","",IF(IFERROR(TRIM(INDEX($A32:$T32,MATCH(Lists!$F$6,$A$1:$T$1,0))&amp;""),"")="","(no UTM)",IFERROR(TRIM(INDEX($A32:$T32,MATCH(Lists!$F$6,$A$1:$T$1,0))&amp;""),"")))</f>
        <v/>
      </c>
      <c r="AG32" s="21">
        <f>IF(IFERROR(TRIM(INDEX($A32:$T32,MATCH(Lists!$F$2,$A$1:$T$1,0))&amp;""),"")="","",IF(IFERROR(TRIM(INDEX($A32:$T32,MATCH(Lists!$F$7,$A$1:$T$1,0))&amp;""),"")="","(none)",IFERROR(TRIM(INDEX($A32:$T32,MATCH(Lists!$F$7,$A$1:$T$1,0))&amp;""),"")))</f>
        <v/>
      </c>
      <c r="AH32" s="21">
        <f>IF(AF32="","",IF(COUNTIFS($AF$2:AF32,AF32,$AG$2:AG32,AG32)=1,1,0))</f>
        <v/>
      </c>
      <c r="AI32" s="21">
        <f>IF(AH32=1,SUM($AH$2:AH32),"")</f>
        <v/>
      </c>
      <c r="AJ32" s="21">
        <f>IF(IFERROR(TRIM(INDEX($A32:$T32,MATCH(Lists!$F$2,$A$1:$T$1,0))&amp;""),"")="","",IF($W32=Lists!$A$3,1,0))</f>
        <v/>
      </c>
      <c r="AK32" s="21">
        <f>IF(IFERROR(TRIM(INDEX($A32:$T32,MATCH(Lists!$F$2,$A$1:$T$1,0))&amp;""),"")="","",IF($X32="Y",1,0))</f>
        <v/>
      </c>
    </row>
    <row r="33">
      <c r="U33" s="19" t="n"/>
      <c r="V33" s="22" t="n"/>
      <c r="W33" s="22" t="n"/>
      <c r="X33" s="22" t="n"/>
      <c r="Y33" s="19" t="n"/>
      <c r="Z33" s="21">
        <f>IF(IFERROR(TRIM(INDEX($A33:$T33,MATCH(Lists!$F$2,$A$1:$T$1,0))&amp;""),"")="","",IFERROR(INDEX('Your points'!$B$6:$B$11,MATCH(IFERROR(TRIM(INDEX($A33:$T33,MATCH(Lists!$F$3,$A$1:$T$1,0))&amp;""),""),'Your points'!$A$6:$A$11,0)),0))</f>
        <v/>
      </c>
      <c r="AA33" s="21">
        <f>IF(IFERROR(TRIM(INDEX($A33:$T33,MATCH(Lists!$F$2,$A$1:$T$1,0))&amp;""),"")="","",IFERROR(INDEX('Your points'!$B$15:$B$18,MATCH(IFERROR(TRIM(INDEX($A33:$T33,MATCH(Lists!$F$4,$A$1:$T$1,0))&amp;""),""),'Your points'!$A$15:$A$18,0)),0))</f>
        <v/>
      </c>
      <c r="AB33" s="21">
        <f>IF(IFERROR(TRIM(INDEX($A33:$T33,MATCH(Lists!$F$2,$A$1:$T$1,0))&amp;""),"")="","",N(Z33)+N(AA33))</f>
        <v/>
      </c>
      <c r="AC33" s="21">
        <f>IF(IFERROR(TRIM(INDEX($A33:$T33,MATCH(Lists!$F$2,$A$1:$T$1,0))&amp;""),"")="","",IFERROR(VALUE(IFERROR(TRIM(INDEX($A33:$T33,MATCH(Lists!$F$5,$A$1:$T$1,0))&amp;""),"")),""))</f>
        <v/>
      </c>
      <c r="AD33" s="21">
        <f>IF(AB33="","",IF(AB33&gt;='Your points'!$B$21,1,0))</f>
        <v/>
      </c>
      <c r="AE33" s="21">
        <f>IF(IFERROR(TRIM(INDEX($A33:$T33,MATCH(Lists!$F$2,$A$1:$T$1,0))&amp;""),"")="","",IF(IFERROR(TRIM(INDEX($A33:$T33,MATCH(Lists!$F$8,$A$1:$T$1,0))&amp;""),"")&lt;&gt;"",1,0))</f>
        <v/>
      </c>
      <c r="AF33" s="21">
        <f>IF(IFERROR(TRIM(INDEX($A33:$T33,MATCH(Lists!$F$2,$A$1:$T$1,0))&amp;""),"")="","",IF(IFERROR(TRIM(INDEX($A33:$T33,MATCH(Lists!$F$6,$A$1:$T$1,0))&amp;""),"")="","(no UTM)",IFERROR(TRIM(INDEX($A33:$T33,MATCH(Lists!$F$6,$A$1:$T$1,0))&amp;""),"")))</f>
        <v/>
      </c>
      <c r="AG33" s="21">
        <f>IF(IFERROR(TRIM(INDEX($A33:$T33,MATCH(Lists!$F$2,$A$1:$T$1,0))&amp;""),"")="","",IF(IFERROR(TRIM(INDEX($A33:$T33,MATCH(Lists!$F$7,$A$1:$T$1,0))&amp;""),"")="","(none)",IFERROR(TRIM(INDEX($A33:$T33,MATCH(Lists!$F$7,$A$1:$T$1,0))&amp;""),"")))</f>
        <v/>
      </c>
      <c r="AH33" s="21">
        <f>IF(AF33="","",IF(COUNTIFS($AF$2:AF33,AF33,$AG$2:AG33,AG33)=1,1,0))</f>
        <v/>
      </c>
      <c r="AI33" s="21">
        <f>IF(AH33=1,SUM($AH$2:AH33),"")</f>
        <v/>
      </c>
      <c r="AJ33" s="21">
        <f>IF(IFERROR(TRIM(INDEX($A33:$T33,MATCH(Lists!$F$2,$A$1:$T$1,0))&amp;""),"")="","",IF($W33=Lists!$A$3,1,0))</f>
        <v/>
      </c>
      <c r="AK33" s="21">
        <f>IF(IFERROR(TRIM(INDEX($A33:$T33,MATCH(Lists!$F$2,$A$1:$T$1,0))&amp;""),"")="","",IF($X33="Y",1,0))</f>
        <v/>
      </c>
    </row>
    <row r="34">
      <c r="U34" s="19" t="n"/>
      <c r="V34" s="22" t="n"/>
      <c r="W34" s="22" t="n"/>
      <c r="X34" s="22" t="n"/>
      <c r="Y34" s="19" t="n"/>
      <c r="Z34" s="21">
        <f>IF(IFERROR(TRIM(INDEX($A34:$T34,MATCH(Lists!$F$2,$A$1:$T$1,0))&amp;""),"")="","",IFERROR(INDEX('Your points'!$B$6:$B$11,MATCH(IFERROR(TRIM(INDEX($A34:$T34,MATCH(Lists!$F$3,$A$1:$T$1,0))&amp;""),""),'Your points'!$A$6:$A$11,0)),0))</f>
        <v/>
      </c>
      <c r="AA34" s="21">
        <f>IF(IFERROR(TRIM(INDEX($A34:$T34,MATCH(Lists!$F$2,$A$1:$T$1,0))&amp;""),"")="","",IFERROR(INDEX('Your points'!$B$15:$B$18,MATCH(IFERROR(TRIM(INDEX($A34:$T34,MATCH(Lists!$F$4,$A$1:$T$1,0))&amp;""),""),'Your points'!$A$15:$A$18,0)),0))</f>
        <v/>
      </c>
      <c r="AB34" s="21">
        <f>IF(IFERROR(TRIM(INDEX($A34:$T34,MATCH(Lists!$F$2,$A$1:$T$1,0))&amp;""),"")="","",N(Z34)+N(AA34))</f>
        <v/>
      </c>
      <c r="AC34" s="21">
        <f>IF(IFERROR(TRIM(INDEX($A34:$T34,MATCH(Lists!$F$2,$A$1:$T$1,0))&amp;""),"")="","",IFERROR(VALUE(IFERROR(TRIM(INDEX($A34:$T34,MATCH(Lists!$F$5,$A$1:$T$1,0))&amp;""),"")),""))</f>
        <v/>
      </c>
      <c r="AD34" s="21">
        <f>IF(AB34="","",IF(AB34&gt;='Your points'!$B$21,1,0))</f>
        <v/>
      </c>
      <c r="AE34" s="21">
        <f>IF(IFERROR(TRIM(INDEX($A34:$T34,MATCH(Lists!$F$2,$A$1:$T$1,0))&amp;""),"")="","",IF(IFERROR(TRIM(INDEX($A34:$T34,MATCH(Lists!$F$8,$A$1:$T$1,0))&amp;""),"")&lt;&gt;"",1,0))</f>
        <v/>
      </c>
      <c r="AF34" s="21">
        <f>IF(IFERROR(TRIM(INDEX($A34:$T34,MATCH(Lists!$F$2,$A$1:$T$1,0))&amp;""),"")="","",IF(IFERROR(TRIM(INDEX($A34:$T34,MATCH(Lists!$F$6,$A$1:$T$1,0))&amp;""),"")="","(no UTM)",IFERROR(TRIM(INDEX($A34:$T34,MATCH(Lists!$F$6,$A$1:$T$1,0))&amp;""),"")))</f>
        <v/>
      </c>
      <c r="AG34" s="21">
        <f>IF(IFERROR(TRIM(INDEX($A34:$T34,MATCH(Lists!$F$2,$A$1:$T$1,0))&amp;""),"")="","",IF(IFERROR(TRIM(INDEX($A34:$T34,MATCH(Lists!$F$7,$A$1:$T$1,0))&amp;""),"")="","(none)",IFERROR(TRIM(INDEX($A34:$T34,MATCH(Lists!$F$7,$A$1:$T$1,0))&amp;""),"")))</f>
        <v/>
      </c>
      <c r="AH34" s="21">
        <f>IF(AF34="","",IF(COUNTIFS($AF$2:AF34,AF34,$AG$2:AG34,AG34)=1,1,0))</f>
        <v/>
      </c>
      <c r="AI34" s="21">
        <f>IF(AH34=1,SUM($AH$2:AH34),"")</f>
        <v/>
      </c>
      <c r="AJ34" s="21">
        <f>IF(IFERROR(TRIM(INDEX($A34:$T34,MATCH(Lists!$F$2,$A$1:$T$1,0))&amp;""),"")="","",IF($W34=Lists!$A$3,1,0))</f>
        <v/>
      </c>
      <c r="AK34" s="21">
        <f>IF(IFERROR(TRIM(INDEX($A34:$T34,MATCH(Lists!$F$2,$A$1:$T$1,0))&amp;""),"")="","",IF($X34="Y",1,0))</f>
        <v/>
      </c>
    </row>
    <row r="35">
      <c r="U35" s="19" t="n"/>
      <c r="V35" s="22" t="n"/>
      <c r="W35" s="22" t="n"/>
      <c r="X35" s="22" t="n"/>
      <c r="Y35" s="19" t="n"/>
      <c r="Z35" s="21">
        <f>IF(IFERROR(TRIM(INDEX($A35:$T35,MATCH(Lists!$F$2,$A$1:$T$1,0))&amp;""),"")="","",IFERROR(INDEX('Your points'!$B$6:$B$11,MATCH(IFERROR(TRIM(INDEX($A35:$T35,MATCH(Lists!$F$3,$A$1:$T$1,0))&amp;""),""),'Your points'!$A$6:$A$11,0)),0))</f>
        <v/>
      </c>
      <c r="AA35" s="21">
        <f>IF(IFERROR(TRIM(INDEX($A35:$T35,MATCH(Lists!$F$2,$A$1:$T$1,0))&amp;""),"")="","",IFERROR(INDEX('Your points'!$B$15:$B$18,MATCH(IFERROR(TRIM(INDEX($A35:$T35,MATCH(Lists!$F$4,$A$1:$T$1,0))&amp;""),""),'Your points'!$A$15:$A$18,0)),0))</f>
        <v/>
      </c>
      <c r="AB35" s="21">
        <f>IF(IFERROR(TRIM(INDEX($A35:$T35,MATCH(Lists!$F$2,$A$1:$T$1,0))&amp;""),"")="","",N(Z35)+N(AA35))</f>
        <v/>
      </c>
      <c r="AC35" s="21">
        <f>IF(IFERROR(TRIM(INDEX($A35:$T35,MATCH(Lists!$F$2,$A$1:$T$1,0))&amp;""),"")="","",IFERROR(VALUE(IFERROR(TRIM(INDEX($A35:$T35,MATCH(Lists!$F$5,$A$1:$T$1,0))&amp;""),"")),""))</f>
        <v/>
      </c>
      <c r="AD35" s="21">
        <f>IF(AB35="","",IF(AB35&gt;='Your points'!$B$21,1,0))</f>
        <v/>
      </c>
      <c r="AE35" s="21">
        <f>IF(IFERROR(TRIM(INDEX($A35:$T35,MATCH(Lists!$F$2,$A$1:$T$1,0))&amp;""),"")="","",IF(IFERROR(TRIM(INDEX($A35:$T35,MATCH(Lists!$F$8,$A$1:$T$1,0))&amp;""),"")&lt;&gt;"",1,0))</f>
        <v/>
      </c>
      <c r="AF35" s="21">
        <f>IF(IFERROR(TRIM(INDEX($A35:$T35,MATCH(Lists!$F$2,$A$1:$T$1,0))&amp;""),"")="","",IF(IFERROR(TRIM(INDEX($A35:$T35,MATCH(Lists!$F$6,$A$1:$T$1,0))&amp;""),"")="","(no UTM)",IFERROR(TRIM(INDEX($A35:$T35,MATCH(Lists!$F$6,$A$1:$T$1,0))&amp;""),"")))</f>
        <v/>
      </c>
      <c r="AG35" s="21">
        <f>IF(IFERROR(TRIM(INDEX($A35:$T35,MATCH(Lists!$F$2,$A$1:$T$1,0))&amp;""),"")="","",IF(IFERROR(TRIM(INDEX($A35:$T35,MATCH(Lists!$F$7,$A$1:$T$1,0))&amp;""),"")="","(none)",IFERROR(TRIM(INDEX($A35:$T35,MATCH(Lists!$F$7,$A$1:$T$1,0))&amp;""),"")))</f>
        <v/>
      </c>
      <c r="AH35" s="21">
        <f>IF(AF35="","",IF(COUNTIFS($AF$2:AF35,AF35,$AG$2:AG35,AG35)=1,1,0))</f>
        <v/>
      </c>
      <c r="AI35" s="21">
        <f>IF(AH35=1,SUM($AH$2:AH35),"")</f>
        <v/>
      </c>
      <c r="AJ35" s="21">
        <f>IF(IFERROR(TRIM(INDEX($A35:$T35,MATCH(Lists!$F$2,$A$1:$T$1,0))&amp;""),"")="","",IF($W35=Lists!$A$3,1,0))</f>
        <v/>
      </c>
      <c r="AK35" s="21">
        <f>IF(IFERROR(TRIM(INDEX($A35:$T35,MATCH(Lists!$F$2,$A$1:$T$1,0))&amp;""),"")="","",IF($X35="Y",1,0))</f>
        <v/>
      </c>
    </row>
    <row r="36">
      <c r="U36" s="19" t="n"/>
      <c r="V36" s="22" t="n"/>
      <c r="W36" s="22" t="n"/>
      <c r="X36" s="22" t="n"/>
      <c r="Y36" s="19" t="n"/>
      <c r="Z36" s="21">
        <f>IF(IFERROR(TRIM(INDEX($A36:$T36,MATCH(Lists!$F$2,$A$1:$T$1,0))&amp;""),"")="","",IFERROR(INDEX('Your points'!$B$6:$B$11,MATCH(IFERROR(TRIM(INDEX($A36:$T36,MATCH(Lists!$F$3,$A$1:$T$1,0))&amp;""),""),'Your points'!$A$6:$A$11,0)),0))</f>
        <v/>
      </c>
      <c r="AA36" s="21">
        <f>IF(IFERROR(TRIM(INDEX($A36:$T36,MATCH(Lists!$F$2,$A$1:$T$1,0))&amp;""),"")="","",IFERROR(INDEX('Your points'!$B$15:$B$18,MATCH(IFERROR(TRIM(INDEX($A36:$T36,MATCH(Lists!$F$4,$A$1:$T$1,0))&amp;""),""),'Your points'!$A$15:$A$18,0)),0))</f>
        <v/>
      </c>
      <c r="AB36" s="21">
        <f>IF(IFERROR(TRIM(INDEX($A36:$T36,MATCH(Lists!$F$2,$A$1:$T$1,0))&amp;""),"")="","",N(Z36)+N(AA36))</f>
        <v/>
      </c>
      <c r="AC36" s="21">
        <f>IF(IFERROR(TRIM(INDEX($A36:$T36,MATCH(Lists!$F$2,$A$1:$T$1,0))&amp;""),"")="","",IFERROR(VALUE(IFERROR(TRIM(INDEX($A36:$T36,MATCH(Lists!$F$5,$A$1:$T$1,0))&amp;""),"")),""))</f>
        <v/>
      </c>
      <c r="AD36" s="21">
        <f>IF(AB36="","",IF(AB36&gt;='Your points'!$B$21,1,0))</f>
        <v/>
      </c>
      <c r="AE36" s="21">
        <f>IF(IFERROR(TRIM(INDEX($A36:$T36,MATCH(Lists!$F$2,$A$1:$T$1,0))&amp;""),"")="","",IF(IFERROR(TRIM(INDEX($A36:$T36,MATCH(Lists!$F$8,$A$1:$T$1,0))&amp;""),"")&lt;&gt;"",1,0))</f>
        <v/>
      </c>
      <c r="AF36" s="21">
        <f>IF(IFERROR(TRIM(INDEX($A36:$T36,MATCH(Lists!$F$2,$A$1:$T$1,0))&amp;""),"")="","",IF(IFERROR(TRIM(INDEX($A36:$T36,MATCH(Lists!$F$6,$A$1:$T$1,0))&amp;""),"")="","(no UTM)",IFERROR(TRIM(INDEX($A36:$T36,MATCH(Lists!$F$6,$A$1:$T$1,0))&amp;""),"")))</f>
        <v/>
      </c>
      <c r="AG36" s="21">
        <f>IF(IFERROR(TRIM(INDEX($A36:$T36,MATCH(Lists!$F$2,$A$1:$T$1,0))&amp;""),"")="","",IF(IFERROR(TRIM(INDEX($A36:$T36,MATCH(Lists!$F$7,$A$1:$T$1,0))&amp;""),"")="","(none)",IFERROR(TRIM(INDEX($A36:$T36,MATCH(Lists!$F$7,$A$1:$T$1,0))&amp;""),"")))</f>
        <v/>
      </c>
      <c r="AH36" s="21">
        <f>IF(AF36="","",IF(COUNTIFS($AF$2:AF36,AF36,$AG$2:AG36,AG36)=1,1,0))</f>
        <v/>
      </c>
      <c r="AI36" s="21">
        <f>IF(AH36=1,SUM($AH$2:AH36),"")</f>
        <v/>
      </c>
      <c r="AJ36" s="21">
        <f>IF(IFERROR(TRIM(INDEX($A36:$T36,MATCH(Lists!$F$2,$A$1:$T$1,0))&amp;""),"")="","",IF($W36=Lists!$A$3,1,0))</f>
        <v/>
      </c>
      <c r="AK36" s="21">
        <f>IF(IFERROR(TRIM(INDEX($A36:$T36,MATCH(Lists!$F$2,$A$1:$T$1,0))&amp;""),"")="","",IF($X36="Y",1,0))</f>
        <v/>
      </c>
    </row>
    <row r="37">
      <c r="U37" s="19" t="n"/>
      <c r="V37" s="22" t="n"/>
      <c r="W37" s="22" t="n"/>
      <c r="X37" s="22" t="n"/>
      <c r="Y37" s="19" t="n"/>
      <c r="Z37" s="21">
        <f>IF(IFERROR(TRIM(INDEX($A37:$T37,MATCH(Lists!$F$2,$A$1:$T$1,0))&amp;""),"")="","",IFERROR(INDEX('Your points'!$B$6:$B$11,MATCH(IFERROR(TRIM(INDEX($A37:$T37,MATCH(Lists!$F$3,$A$1:$T$1,0))&amp;""),""),'Your points'!$A$6:$A$11,0)),0))</f>
        <v/>
      </c>
      <c r="AA37" s="21">
        <f>IF(IFERROR(TRIM(INDEX($A37:$T37,MATCH(Lists!$F$2,$A$1:$T$1,0))&amp;""),"")="","",IFERROR(INDEX('Your points'!$B$15:$B$18,MATCH(IFERROR(TRIM(INDEX($A37:$T37,MATCH(Lists!$F$4,$A$1:$T$1,0))&amp;""),""),'Your points'!$A$15:$A$18,0)),0))</f>
        <v/>
      </c>
      <c r="AB37" s="21">
        <f>IF(IFERROR(TRIM(INDEX($A37:$T37,MATCH(Lists!$F$2,$A$1:$T$1,0))&amp;""),"")="","",N(Z37)+N(AA37))</f>
        <v/>
      </c>
      <c r="AC37" s="21">
        <f>IF(IFERROR(TRIM(INDEX($A37:$T37,MATCH(Lists!$F$2,$A$1:$T$1,0))&amp;""),"")="","",IFERROR(VALUE(IFERROR(TRIM(INDEX($A37:$T37,MATCH(Lists!$F$5,$A$1:$T$1,0))&amp;""),"")),""))</f>
        <v/>
      </c>
      <c r="AD37" s="21">
        <f>IF(AB37="","",IF(AB37&gt;='Your points'!$B$21,1,0))</f>
        <v/>
      </c>
      <c r="AE37" s="21">
        <f>IF(IFERROR(TRIM(INDEX($A37:$T37,MATCH(Lists!$F$2,$A$1:$T$1,0))&amp;""),"")="","",IF(IFERROR(TRIM(INDEX($A37:$T37,MATCH(Lists!$F$8,$A$1:$T$1,0))&amp;""),"")&lt;&gt;"",1,0))</f>
        <v/>
      </c>
      <c r="AF37" s="21">
        <f>IF(IFERROR(TRIM(INDEX($A37:$T37,MATCH(Lists!$F$2,$A$1:$T$1,0))&amp;""),"")="","",IF(IFERROR(TRIM(INDEX($A37:$T37,MATCH(Lists!$F$6,$A$1:$T$1,0))&amp;""),"")="","(no UTM)",IFERROR(TRIM(INDEX($A37:$T37,MATCH(Lists!$F$6,$A$1:$T$1,0))&amp;""),"")))</f>
        <v/>
      </c>
      <c r="AG37" s="21">
        <f>IF(IFERROR(TRIM(INDEX($A37:$T37,MATCH(Lists!$F$2,$A$1:$T$1,0))&amp;""),"")="","",IF(IFERROR(TRIM(INDEX($A37:$T37,MATCH(Lists!$F$7,$A$1:$T$1,0))&amp;""),"")="","(none)",IFERROR(TRIM(INDEX($A37:$T37,MATCH(Lists!$F$7,$A$1:$T$1,0))&amp;""),"")))</f>
        <v/>
      </c>
      <c r="AH37" s="21">
        <f>IF(AF37="","",IF(COUNTIFS($AF$2:AF37,AF37,$AG$2:AG37,AG37)=1,1,0))</f>
        <v/>
      </c>
      <c r="AI37" s="21">
        <f>IF(AH37=1,SUM($AH$2:AH37),"")</f>
        <v/>
      </c>
      <c r="AJ37" s="21">
        <f>IF(IFERROR(TRIM(INDEX($A37:$T37,MATCH(Lists!$F$2,$A$1:$T$1,0))&amp;""),"")="","",IF($W37=Lists!$A$3,1,0))</f>
        <v/>
      </c>
      <c r="AK37" s="21">
        <f>IF(IFERROR(TRIM(INDEX($A37:$T37,MATCH(Lists!$F$2,$A$1:$T$1,0))&amp;""),"")="","",IF($X37="Y",1,0))</f>
        <v/>
      </c>
    </row>
    <row r="38">
      <c r="U38" s="19" t="n"/>
      <c r="V38" s="22" t="n"/>
      <c r="W38" s="22" t="n"/>
      <c r="X38" s="22" t="n"/>
      <c r="Y38" s="19" t="n"/>
      <c r="Z38" s="21">
        <f>IF(IFERROR(TRIM(INDEX($A38:$T38,MATCH(Lists!$F$2,$A$1:$T$1,0))&amp;""),"")="","",IFERROR(INDEX('Your points'!$B$6:$B$11,MATCH(IFERROR(TRIM(INDEX($A38:$T38,MATCH(Lists!$F$3,$A$1:$T$1,0))&amp;""),""),'Your points'!$A$6:$A$11,0)),0))</f>
        <v/>
      </c>
      <c r="AA38" s="21">
        <f>IF(IFERROR(TRIM(INDEX($A38:$T38,MATCH(Lists!$F$2,$A$1:$T$1,0))&amp;""),"")="","",IFERROR(INDEX('Your points'!$B$15:$B$18,MATCH(IFERROR(TRIM(INDEX($A38:$T38,MATCH(Lists!$F$4,$A$1:$T$1,0))&amp;""),""),'Your points'!$A$15:$A$18,0)),0))</f>
        <v/>
      </c>
      <c r="AB38" s="21">
        <f>IF(IFERROR(TRIM(INDEX($A38:$T38,MATCH(Lists!$F$2,$A$1:$T$1,0))&amp;""),"")="","",N(Z38)+N(AA38))</f>
        <v/>
      </c>
      <c r="AC38" s="21">
        <f>IF(IFERROR(TRIM(INDEX($A38:$T38,MATCH(Lists!$F$2,$A$1:$T$1,0))&amp;""),"")="","",IFERROR(VALUE(IFERROR(TRIM(INDEX($A38:$T38,MATCH(Lists!$F$5,$A$1:$T$1,0))&amp;""),"")),""))</f>
        <v/>
      </c>
      <c r="AD38" s="21">
        <f>IF(AB38="","",IF(AB38&gt;='Your points'!$B$21,1,0))</f>
        <v/>
      </c>
      <c r="AE38" s="21">
        <f>IF(IFERROR(TRIM(INDEX($A38:$T38,MATCH(Lists!$F$2,$A$1:$T$1,0))&amp;""),"")="","",IF(IFERROR(TRIM(INDEX($A38:$T38,MATCH(Lists!$F$8,$A$1:$T$1,0))&amp;""),"")&lt;&gt;"",1,0))</f>
        <v/>
      </c>
      <c r="AF38" s="21">
        <f>IF(IFERROR(TRIM(INDEX($A38:$T38,MATCH(Lists!$F$2,$A$1:$T$1,0))&amp;""),"")="","",IF(IFERROR(TRIM(INDEX($A38:$T38,MATCH(Lists!$F$6,$A$1:$T$1,0))&amp;""),"")="","(no UTM)",IFERROR(TRIM(INDEX($A38:$T38,MATCH(Lists!$F$6,$A$1:$T$1,0))&amp;""),"")))</f>
        <v/>
      </c>
      <c r="AG38" s="21">
        <f>IF(IFERROR(TRIM(INDEX($A38:$T38,MATCH(Lists!$F$2,$A$1:$T$1,0))&amp;""),"")="","",IF(IFERROR(TRIM(INDEX($A38:$T38,MATCH(Lists!$F$7,$A$1:$T$1,0))&amp;""),"")="","(none)",IFERROR(TRIM(INDEX($A38:$T38,MATCH(Lists!$F$7,$A$1:$T$1,0))&amp;""),"")))</f>
        <v/>
      </c>
      <c r="AH38" s="21">
        <f>IF(AF38="","",IF(COUNTIFS($AF$2:AF38,AF38,$AG$2:AG38,AG38)=1,1,0))</f>
        <v/>
      </c>
      <c r="AI38" s="21">
        <f>IF(AH38=1,SUM($AH$2:AH38),"")</f>
        <v/>
      </c>
      <c r="AJ38" s="21">
        <f>IF(IFERROR(TRIM(INDEX($A38:$T38,MATCH(Lists!$F$2,$A$1:$T$1,0))&amp;""),"")="","",IF($W38=Lists!$A$3,1,0))</f>
        <v/>
      </c>
      <c r="AK38" s="21">
        <f>IF(IFERROR(TRIM(INDEX($A38:$T38,MATCH(Lists!$F$2,$A$1:$T$1,0))&amp;""),"")="","",IF($X38="Y",1,0))</f>
        <v/>
      </c>
    </row>
    <row r="39">
      <c r="U39" s="19" t="n"/>
      <c r="V39" s="22" t="n"/>
      <c r="W39" s="22" t="n"/>
      <c r="X39" s="22" t="n"/>
      <c r="Y39" s="19" t="n"/>
      <c r="Z39" s="21">
        <f>IF(IFERROR(TRIM(INDEX($A39:$T39,MATCH(Lists!$F$2,$A$1:$T$1,0))&amp;""),"")="","",IFERROR(INDEX('Your points'!$B$6:$B$11,MATCH(IFERROR(TRIM(INDEX($A39:$T39,MATCH(Lists!$F$3,$A$1:$T$1,0))&amp;""),""),'Your points'!$A$6:$A$11,0)),0))</f>
        <v/>
      </c>
      <c r="AA39" s="21">
        <f>IF(IFERROR(TRIM(INDEX($A39:$T39,MATCH(Lists!$F$2,$A$1:$T$1,0))&amp;""),"")="","",IFERROR(INDEX('Your points'!$B$15:$B$18,MATCH(IFERROR(TRIM(INDEX($A39:$T39,MATCH(Lists!$F$4,$A$1:$T$1,0))&amp;""),""),'Your points'!$A$15:$A$18,0)),0))</f>
        <v/>
      </c>
      <c r="AB39" s="21">
        <f>IF(IFERROR(TRIM(INDEX($A39:$T39,MATCH(Lists!$F$2,$A$1:$T$1,0))&amp;""),"")="","",N(Z39)+N(AA39))</f>
        <v/>
      </c>
      <c r="AC39" s="21">
        <f>IF(IFERROR(TRIM(INDEX($A39:$T39,MATCH(Lists!$F$2,$A$1:$T$1,0))&amp;""),"")="","",IFERROR(VALUE(IFERROR(TRIM(INDEX($A39:$T39,MATCH(Lists!$F$5,$A$1:$T$1,0))&amp;""),"")),""))</f>
        <v/>
      </c>
      <c r="AD39" s="21">
        <f>IF(AB39="","",IF(AB39&gt;='Your points'!$B$21,1,0))</f>
        <v/>
      </c>
      <c r="AE39" s="21">
        <f>IF(IFERROR(TRIM(INDEX($A39:$T39,MATCH(Lists!$F$2,$A$1:$T$1,0))&amp;""),"")="","",IF(IFERROR(TRIM(INDEX($A39:$T39,MATCH(Lists!$F$8,$A$1:$T$1,0))&amp;""),"")&lt;&gt;"",1,0))</f>
        <v/>
      </c>
      <c r="AF39" s="21">
        <f>IF(IFERROR(TRIM(INDEX($A39:$T39,MATCH(Lists!$F$2,$A$1:$T$1,0))&amp;""),"")="","",IF(IFERROR(TRIM(INDEX($A39:$T39,MATCH(Lists!$F$6,$A$1:$T$1,0))&amp;""),"")="","(no UTM)",IFERROR(TRIM(INDEX($A39:$T39,MATCH(Lists!$F$6,$A$1:$T$1,0))&amp;""),"")))</f>
        <v/>
      </c>
      <c r="AG39" s="21">
        <f>IF(IFERROR(TRIM(INDEX($A39:$T39,MATCH(Lists!$F$2,$A$1:$T$1,0))&amp;""),"")="","",IF(IFERROR(TRIM(INDEX($A39:$T39,MATCH(Lists!$F$7,$A$1:$T$1,0))&amp;""),"")="","(none)",IFERROR(TRIM(INDEX($A39:$T39,MATCH(Lists!$F$7,$A$1:$T$1,0))&amp;""),"")))</f>
        <v/>
      </c>
      <c r="AH39" s="21">
        <f>IF(AF39="","",IF(COUNTIFS($AF$2:AF39,AF39,$AG$2:AG39,AG39)=1,1,0))</f>
        <v/>
      </c>
      <c r="AI39" s="21">
        <f>IF(AH39=1,SUM($AH$2:AH39),"")</f>
        <v/>
      </c>
      <c r="AJ39" s="21">
        <f>IF(IFERROR(TRIM(INDEX($A39:$T39,MATCH(Lists!$F$2,$A$1:$T$1,0))&amp;""),"")="","",IF($W39=Lists!$A$3,1,0))</f>
        <v/>
      </c>
      <c r="AK39" s="21">
        <f>IF(IFERROR(TRIM(INDEX($A39:$T39,MATCH(Lists!$F$2,$A$1:$T$1,0))&amp;""),"")="","",IF($X39="Y",1,0))</f>
        <v/>
      </c>
    </row>
    <row r="40">
      <c r="U40" s="19" t="n"/>
      <c r="V40" s="22" t="n"/>
      <c r="W40" s="22" t="n"/>
      <c r="X40" s="22" t="n"/>
      <c r="Y40" s="19" t="n"/>
      <c r="Z40" s="21">
        <f>IF(IFERROR(TRIM(INDEX($A40:$T40,MATCH(Lists!$F$2,$A$1:$T$1,0))&amp;""),"")="","",IFERROR(INDEX('Your points'!$B$6:$B$11,MATCH(IFERROR(TRIM(INDEX($A40:$T40,MATCH(Lists!$F$3,$A$1:$T$1,0))&amp;""),""),'Your points'!$A$6:$A$11,0)),0))</f>
        <v/>
      </c>
      <c r="AA40" s="21">
        <f>IF(IFERROR(TRIM(INDEX($A40:$T40,MATCH(Lists!$F$2,$A$1:$T$1,0))&amp;""),"")="","",IFERROR(INDEX('Your points'!$B$15:$B$18,MATCH(IFERROR(TRIM(INDEX($A40:$T40,MATCH(Lists!$F$4,$A$1:$T$1,0))&amp;""),""),'Your points'!$A$15:$A$18,0)),0))</f>
        <v/>
      </c>
      <c r="AB40" s="21">
        <f>IF(IFERROR(TRIM(INDEX($A40:$T40,MATCH(Lists!$F$2,$A$1:$T$1,0))&amp;""),"")="","",N(Z40)+N(AA40))</f>
        <v/>
      </c>
      <c r="AC40" s="21">
        <f>IF(IFERROR(TRIM(INDEX($A40:$T40,MATCH(Lists!$F$2,$A$1:$T$1,0))&amp;""),"")="","",IFERROR(VALUE(IFERROR(TRIM(INDEX($A40:$T40,MATCH(Lists!$F$5,$A$1:$T$1,0))&amp;""),"")),""))</f>
        <v/>
      </c>
      <c r="AD40" s="21">
        <f>IF(AB40="","",IF(AB40&gt;='Your points'!$B$21,1,0))</f>
        <v/>
      </c>
      <c r="AE40" s="21">
        <f>IF(IFERROR(TRIM(INDEX($A40:$T40,MATCH(Lists!$F$2,$A$1:$T$1,0))&amp;""),"")="","",IF(IFERROR(TRIM(INDEX($A40:$T40,MATCH(Lists!$F$8,$A$1:$T$1,0))&amp;""),"")&lt;&gt;"",1,0))</f>
        <v/>
      </c>
      <c r="AF40" s="21">
        <f>IF(IFERROR(TRIM(INDEX($A40:$T40,MATCH(Lists!$F$2,$A$1:$T$1,0))&amp;""),"")="","",IF(IFERROR(TRIM(INDEX($A40:$T40,MATCH(Lists!$F$6,$A$1:$T$1,0))&amp;""),"")="","(no UTM)",IFERROR(TRIM(INDEX($A40:$T40,MATCH(Lists!$F$6,$A$1:$T$1,0))&amp;""),"")))</f>
        <v/>
      </c>
      <c r="AG40" s="21">
        <f>IF(IFERROR(TRIM(INDEX($A40:$T40,MATCH(Lists!$F$2,$A$1:$T$1,0))&amp;""),"")="","",IF(IFERROR(TRIM(INDEX($A40:$T40,MATCH(Lists!$F$7,$A$1:$T$1,0))&amp;""),"")="","(none)",IFERROR(TRIM(INDEX($A40:$T40,MATCH(Lists!$F$7,$A$1:$T$1,0))&amp;""),"")))</f>
        <v/>
      </c>
      <c r="AH40" s="21">
        <f>IF(AF40="","",IF(COUNTIFS($AF$2:AF40,AF40,$AG$2:AG40,AG40)=1,1,0))</f>
        <v/>
      </c>
      <c r="AI40" s="21">
        <f>IF(AH40=1,SUM($AH$2:AH40),"")</f>
        <v/>
      </c>
      <c r="AJ40" s="21">
        <f>IF(IFERROR(TRIM(INDEX($A40:$T40,MATCH(Lists!$F$2,$A$1:$T$1,0))&amp;""),"")="","",IF($W40=Lists!$A$3,1,0))</f>
        <v/>
      </c>
      <c r="AK40" s="21">
        <f>IF(IFERROR(TRIM(INDEX($A40:$T40,MATCH(Lists!$F$2,$A$1:$T$1,0))&amp;""),"")="","",IF($X40="Y",1,0))</f>
        <v/>
      </c>
    </row>
    <row r="41">
      <c r="U41" s="19" t="n"/>
      <c r="V41" s="22" t="n"/>
      <c r="W41" s="22" t="n"/>
      <c r="X41" s="22" t="n"/>
      <c r="Y41" s="19" t="n"/>
      <c r="Z41" s="21">
        <f>IF(IFERROR(TRIM(INDEX($A41:$T41,MATCH(Lists!$F$2,$A$1:$T$1,0))&amp;""),"")="","",IFERROR(INDEX('Your points'!$B$6:$B$11,MATCH(IFERROR(TRIM(INDEX($A41:$T41,MATCH(Lists!$F$3,$A$1:$T$1,0))&amp;""),""),'Your points'!$A$6:$A$11,0)),0))</f>
        <v/>
      </c>
      <c r="AA41" s="21">
        <f>IF(IFERROR(TRIM(INDEX($A41:$T41,MATCH(Lists!$F$2,$A$1:$T$1,0))&amp;""),"")="","",IFERROR(INDEX('Your points'!$B$15:$B$18,MATCH(IFERROR(TRIM(INDEX($A41:$T41,MATCH(Lists!$F$4,$A$1:$T$1,0))&amp;""),""),'Your points'!$A$15:$A$18,0)),0))</f>
        <v/>
      </c>
      <c r="AB41" s="21">
        <f>IF(IFERROR(TRIM(INDEX($A41:$T41,MATCH(Lists!$F$2,$A$1:$T$1,0))&amp;""),"")="","",N(Z41)+N(AA41))</f>
        <v/>
      </c>
      <c r="AC41" s="21">
        <f>IF(IFERROR(TRIM(INDEX($A41:$T41,MATCH(Lists!$F$2,$A$1:$T$1,0))&amp;""),"")="","",IFERROR(VALUE(IFERROR(TRIM(INDEX($A41:$T41,MATCH(Lists!$F$5,$A$1:$T$1,0))&amp;""),"")),""))</f>
        <v/>
      </c>
      <c r="AD41" s="21">
        <f>IF(AB41="","",IF(AB41&gt;='Your points'!$B$21,1,0))</f>
        <v/>
      </c>
      <c r="AE41" s="21">
        <f>IF(IFERROR(TRIM(INDEX($A41:$T41,MATCH(Lists!$F$2,$A$1:$T$1,0))&amp;""),"")="","",IF(IFERROR(TRIM(INDEX($A41:$T41,MATCH(Lists!$F$8,$A$1:$T$1,0))&amp;""),"")&lt;&gt;"",1,0))</f>
        <v/>
      </c>
      <c r="AF41" s="21">
        <f>IF(IFERROR(TRIM(INDEX($A41:$T41,MATCH(Lists!$F$2,$A$1:$T$1,0))&amp;""),"")="","",IF(IFERROR(TRIM(INDEX($A41:$T41,MATCH(Lists!$F$6,$A$1:$T$1,0))&amp;""),"")="","(no UTM)",IFERROR(TRIM(INDEX($A41:$T41,MATCH(Lists!$F$6,$A$1:$T$1,0))&amp;""),"")))</f>
        <v/>
      </c>
      <c r="AG41" s="21">
        <f>IF(IFERROR(TRIM(INDEX($A41:$T41,MATCH(Lists!$F$2,$A$1:$T$1,0))&amp;""),"")="","",IF(IFERROR(TRIM(INDEX($A41:$T41,MATCH(Lists!$F$7,$A$1:$T$1,0))&amp;""),"")="","(none)",IFERROR(TRIM(INDEX($A41:$T41,MATCH(Lists!$F$7,$A$1:$T$1,0))&amp;""),"")))</f>
        <v/>
      </c>
      <c r="AH41" s="21">
        <f>IF(AF41="","",IF(COUNTIFS($AF$2:AF41,AF41,$AG$2:AG41,AG41)=1,1,0))</f>
        <v/>
      </c>
      <c r="AI41" s="21">
        <f>IF(AH41=1,SUM($AH$2:AH41),"")</f>
        <v/>
      </c>
      <c r="AJ41" s="21">
        <f>IF(IFERROR(TRIM(INDEX($A41:$T41,MATCH(Lists!$F$2,$A$1:$T$1,0))&amp;""),"")="","",IF($W41=Lists!$A$3,1,0))</f>
        <v/>
      </c>
      <c r="AK41" s="21">
        <f>IF(IFERROR(TRIM(INDEX($A41:$T41,MATCH(Lists!$F$2,$A$1:$T$1,0))&amp;""),"")="","",IF($X41="Y",1,0))</f>
        <v/>
      </c>
    </row>
    <row r="42">
      <c r="U42" s="19" t="n"/>
      <c r="V42" s="22" t="n"/>
      <c r="W42" s="22" t="n"/>
      <c r="X42" s="22" t="n"/>
      <c r="Y42" s="19" t="n"/>
      <c r="Z42" s="21">
        <f>IF(IFERROR(TRIM(INDEX($A42:$T42,MATCH(Lists!$F$2,$A$1:$T$1,0))&amp;""),"")="","",IFERROR(INDEX('Your points'!$B$6:$B$11,MATCH(IFERROR(TRIM(INDEX($A42:$T42,MATCH(Lists!$F$3,$A$1:$T$1,0))&amp;""),""),'Your points'!$A$6:$A$11,0)),0))</f>
        <v/>
      </c>
      <c r="AA42" s="21">
        <f>IF(IFERROR(TRIM(INDEX($A42:$T42,MATCH(Lists!$F$2,$A$1:$T$1,0))&amp;""),"")="","",IFERROR(INDEX('Your points'!$B$15:$B$18,MATCH(IFERROR(TRIM(INDEX($A42:$T42,MATCH(Lists!$F$4,$A$1:$T$1,0))&amp;""),""),'Your points'!$A$15:$A$18,0)),0))</f>
        <v/>
      </c>
      <c r="AB42" s="21">
        <f>IF(IFERROR(TRIM(INDEX($A42:$T42,MATCH(Lists!$F$2,$A$1:$T$1,0))&amp;""),"")="","",N(Z42)+N(AA42))</f>
        <v/>
      </c>
      <c r="AC42" s="21">
        <f>IF(IFERROR(TRIM(INDEX($A42:$T42,MATCH(Lists!$F$2,$A$1:$T$1,0))&amp;""),"")="","",IFERROR(VALUE(IFERROR(TRIM(INDEX($A42:$T42,MATCH(Lists!$F$5,$A$1:$T$1,0))&amp;""),"")),""))</f>
        <v/>
      </c>
      <c r="AD42" s="21">
        <f>IF(AB42="","",IF(AB42&gt;='Your points'!$B$21,1,0))</f>
        <v/>
      </c>
      <c r="AE42" s="21">
        <f>IF(IFERROR(TRIM(INDEX($A42:$T42,MATCH(Lists!$F$2,$A$1:$T$1,0))&amp;""),"")="","",IF(IFERROR(TRIM(INDEX($A42:$T42,MATCH(Lists!$F$8,$A$1:$T$1,0))&amp;""),"")&lt;&gt;"",1,0))</f>
        <v/>
      </c>
      <c r="AF42" s="21">
        <f>IF(IFERROR(TRIM(INDEX($A42:$T42,MATCH(Lists!$F$2,$A$1:$T$1,0))&amp;""),"")="","",IF(IFERROR(TRIM(INDEX($A42:$T42,MATCH(Lists!$F$6,$A$1:$T$1,0))&amp;""),"")="","(no UTM)",IFERROR(TRIM(INDEX($A42:$T42,MATCH(Lists!$F$6,$A$1:$T$1,0))&amp;""),"")))</f>
        <v/>
      </c>
      <c r="AG42" s="21">
        <f>IF(IFERROR(TRIM(INDEX($A42:$T42,MATCH(Lists!$F$2,$A$1:$T$1,0))&amp;""),"")="","",IF(IFERROR(TRIM(INDEX($A42:$T42,MATCH(Lists!$F$7,$A$1:$T$1,0))&amp;""),"")="","(none)",IFERROR(TRIM(INDEX($A42:$T42,MATCH(Lists!$F$7,$A$1:$T$1,0))&amp;""),"")))</f>
        <v/>
      </c>
      <c r="AH42" s="21">
        <f>IF(AF42="","",IF(COUNTIFS($AF$2:AF42,AF42,$AG$2:AG42,AG42)=1,1,0))</f>
        <v/>
      </c>
      <c r="AI42" s="21">
        <f>IF(AH42=1,SUM($AH$2:AH42),"")</f>
        <v/>
      </c>
      <c r="AJ42" s="21">
        <f>IF(IFERROR(TRIM(INDEX($A42:$T42,MATCH(Lists!$F$2,$A$1:$T$1,0))&amp;""),"")="","",IF($W42=Lists!$A$3,1,0))</f>
        <v/>
      </c>
      <c r="AK42" s="21">
        <f>IF(IFERROR(TRIM(INDEX($A42:$T42,MATCH(Lists!$F$2,$A$1:$T$1,0))&amp;""),"")="","",IF($X42="Y",1,0))</f>
        <v/>
      </c>
    </row>
    <row r="43">
      <c r="U43" s="19" t="n"/>
      <c r="V43" s="22" t="n"/>
      <c r="W43" s="22" t="n"/>
      <c r="X43" s="22" t="n"/>
      <c r="Y43" s="19" t="n"/>
      <c r="Z43" s="21">
        <f>IF(IFERROR(TRIM(INDEX($A43:$T43,MATCH(Lists!$F$2,$A$1:$T$1,0))&amp;""),"")="","",IFERROR(INDEX('Your points'!$B$6:$B$11,MATCH(IFERROR(TRIM(INDEX($A43:$T43,MATCH(Lists!$F$3,$A$1:$T$1,0))&amp;""),""),'Your points'!$A$6:$A$11,0)),0))</f>
        <v/>
      </c>
      <c r="AA43" s="21">
        <f>IF(IFERROR(TRIM(INDEX($A43:$T43,MATCH(Lists!$F$2,$A$1:$T$1,0))&amp;""),"")="","",IFERROR(INDEX('Your points'!$B$15:$B$18,MATCH(IFERROR(TRIM(INDEX($A43:$T43,MATCH(Lists!$F$4,$A$1:$T$1,0))&amp;""),""),'Your points'!$A$15:$A$18,0)),0))</f>
        <v/>
      </c>
      <c r="AB43" s="21">
        <f>IF(IFERROR(TRIM(INDEX($A43:$T43,MATCH(Lists!$F$2,$A$1:$T$1,0))&amp;""),"")="","",N(Z43)+N(AA43))</f>
        <v/>
      </c>
      <c r="AC43" s="21">
        <f>IF(IFERROR(TRIM(INDEX($A43:$T43,MATCH(Lists!$F$2,$A$1:$T$1,0))&amp;""),"")="","",IFERROR(VALUE(IFERROR(TRIM(INDEX($A43:$T43,MATCH(Lists!$F$5,$A$1:$T$1,0))&amp;""),"")),""))</f>
        <v/>
      </c>
      <c r="AD43" s="21">
        <f>IF(AB43="","",IF(AB43&gt;='Your points'!$B$21,1,0))</f>
        <v/>
      </c>
      <c r="AE43" s="21">
        <f>IF(IFERROR(TRIM(INDEX($A43:$T43,MATCH(Lists!$F$2,$A$1:$T$1,0))&amp;""),"")="","",IF(IFERROR(TRIM(INDEX($A43:$T43,MATCH(Lists!$F$8,$A$1:$T$1,0))&amp;""),"")&lt;&gt;"",1,0))</f>
        <v/>
      </c>
      <c r="AF43" s="21">
        <f>IF(IFERROR(TRIM(INDEX($A43:$T43,MATCH(Lists!$F$2,$A$1:$T$1,0))&amp;""),"")="","",IF(IFERROR(TRIM(INDEX($A43:$T43,MATCH(Lists!$F$6,$A$1:$T$1,0))&amp;""),"")="","(no UTM)",IFERROR(TRIM(INDEX($A43:$T43,MATCH(Lists!$F$6,$A$1:$T$1,0))&amp;""),"")))</f>
        <v/>
      </c>
      <c r="AG43" s="21">
        <f>IF(IFERROR(TRIM(INDEX($A43:$T43,MATCH(Lists!$F$2,$A$1:$T$1,0))&amp;""),"")="","",IF(IFERROR(TRIM(INDEX($A43:$T43,MATCH(Lists!$F$7,$A$1:$T$1,0))&amp;""),"")="","(none)",IFERROR(TRIM(INDEX($A43:$T43,MATCH(Lists!$F$7,$A$1:$T$1,0))&amp;""),"")))</f>
        <v/>
      </c>
      <c r="AH43" s="21">
        <f>IF(AF43="","",IF(COUNTIFS($AF$2:AF43,AF43,$AG$2:AG43,AG43)=1,1,0))</f>
        <v/>
      </c>
      <c r="AI43" s="21">
        <f>IF(AH43=1,SUM($AH$2:AH43),"")</f>
        <v/>
      </c>
      <c r="AJ43" s="21">
        <f>IF(IFERROR(TRIM(INDEX($A43:$T43,MATCH(Lists!$F$2,$A$1:$T$1,0))&amp;""),"")="","",IF($W43=Lists!$A$3,1,0))</f>
        <v/>
      </c>
      <c r="AK43" s="21">
        <f>IF(IFERROR(TRIM(INDEX($A43:$T43,MATCH(Lists!$F$2,$A$1:$T$1,0))&amp;""),"")="","",IF($X43="Y",1,0))</f>
        <v/>
      </c>
    </row>
    <row r="44">
      <c r="U44" s="19" t="n"/>
      <c r="V44" s="22" t="n"/>
      <c r="W44" s="22" t="n"/>
      <c r="X44" s="22" t="n"/>
      <c r="Y44" s="19" t="n"/>
      <c r="Z44" s="21">
        <f>IF(IFERROR(TRIM(INDEX($A44:$T44,MATCH(Lists!$F$2,$A$1:$T$1,0))&amp;""),"")="","",IFERROR(INDEX('Your points'!$B$6:$B$11,MATCH(IFERROR(TRIM(INDEX($A44:$T44,MATCH(Lists!$F$3,$A$1:$T$1,0))&amp;""),""),'Your points'!$A$6:$A$11,0)),0))</f>
        <v/>
      </c>
      <c r="AA44" s="21">
        <f>IF(IFERROR(TRIM(INDEX($A44:$T44,MATCH(Lists!$F$2,$A$1:$T$1,0))&amp;""),"")="","",IFERROR(INDEX('Your points'!$B$15:$B$18,MATCH(IFERROR(TRIM(INDEX($A44:$T44,MATCH(Lists!$F$4,$A$1:$T$1,0))&amp;""),""),'Your points'!$A$15:$A$18,0)),0))</f>
        <v/>
      </c>
      <c r="AB44" s="21">
        <f>IF(IFERROR(TRIM(INDEX($A44:$T44,MATCH(Lists!$F$2,$A$1:$T$1,0))&amp;""),"")="","",N(Z44)+N(AA44))</f>
        <v/>
      </c>
      <c r="AC44" s="21">
        <f>IF(IFERROR(TRIM(INDEX($A44:$T44,MATCH(Lists!$F$2,$A$1:$T$1,0))&amp;""),"")="","",IFERROR(VALUE(IFERROR(TRIM(INDEX($A44:$T44,MATCH(Lists!$F$5,$A$1:$T$1,0))&amp;""),"")),""))</f>
        <v/>
      </c>
      <c r="AD44" s="21">
        <f>IF(AB44="","",IF(AB44&gt;='Your points'!$B$21,1,0))</f>
        <v/>
      </c>
      <c r="AE44" s="21">
        <f>IF(IFERROR(TRIM(INDEX($A44:$T44,MATCH(Lists!$F$2,$A$1:$T$1,0))&amp;""),"")="","",IF(IFERROR(TRIM(INDEX($A44:$T44,MATCH(Lists!$F$8,$A$1:$T$1,0))&amp;""),"")&lt;&gt;"",1,0))</f>
        <v/>
      </c>
      <c r="AF44" s="21">
        <f>IF(IFERROR(TRIM(INDEX($A44:$T44,MATCH(Lists!$F$2,$A$1:$T$1,0))&amp;""),"")="","",IF(IFERROR(TRIM(INDEX($A44:$T44,MATCH(Lists!$F$6,$A$1:$T$1,0))&amp;""),"")="","(no UTM)",IFERROR(TRIM(INDEX($A44:$T44,MATCH(Lists!$F$6,$A$1:$T$1,0))&amp;""),"")))</f>
        <v/>
      </c>
      <c r="AG44" s="21">
        <f>IF(IFERROR(TRIM(INDEX($A44:$T44,MATCH(Lists!$F$2,$A$1:$T$1,0))&amp;""),"")="","",IF(IFERROR(TRIM(INDEX($A44:$T44,MATCH(Lists!$F$7,$A$1:$T$1,0))&amp;""),"")="","(none)",IFERROR(TRIM(INDEX($A44:$T44,MATCH(Lists!$F$7,$A$1:$T$1,0))&amp;""),"")))</f>
        <v/>
      </c>
      <c r="AH44" s="21">
        <f>IF(AF44="","",IF(COUNTIFS($AF$2:AF44,AF44,$AG$2:AG44,AG44)=1,1,0))</f>
        <v/>
      </c>
      <c r="AI44" s="21">
        <f>IF(AH44=1,SUM($AH$2:AH44),"")</f>
        <v/>
      </c>
      <c r="AJ44" s="21">
        <f>IF(IFERROR(TRIM(INDEX($A44:$T44,MATCH(Lists!$F$2,$A$1:$T$1,0))&amp;""),"")="","",IF($W44=Lists!$A$3,1,0))</f>
        <v/>
      </c>
      <c r="AK44" s="21">
        <f>IF(IFERROR(TRIM(INDEX($A44:$T44,MATCH(Lists!$F$2,$A$1:$T$1,0))&amp;""),"")="","",IF($X44="Y",1,0))</f>
        <v/>
      </c>
    </row>
    <row r="45">
      <c r="U45" s="19" t="n"/>
      <c r="V45" s="22" t="n"/>
      <c r="W45" s="22" t="n"/>
      <c r="X45" s="22" t="n"/>
      <c r="Y45" s="19" t="n"/>
      <c r="Z45" s="21">
        <f>IF(IFERROR(TRIM(INDEX($A45:$T45,MATCH(Lists!$F$2,$A$1:$T$1,0))&amp;""),"")="","",IFERROR(INDEX('Your points'!$B$6:$B$11,MATCH(IFERROR(TRIM(INDEX($A45:$T45,MATCH(Lists!$F$3,$A$1:$T$1,0))&amp;""),""),'Your points'!$A$6:$A$11,0)),0))</f>
        <v/>
      </c>
      <c r="AA45" s="21">
        <f>IF(IFERROR(TRIM(INDEX($A45:$T45,MATCH(Lists!$F$2,$A$1:$T$1,0))&amp;""),"")="","",IFERROR(INDEX('Your points'!$B$15:$B$18,MATCH(IFERROR(TRIM(INDEX($A45:$T45,MATCH(Lists!$F$4,$A$1:$T$1,0))&amp;""),""),'Your points'!$A$15:$A$18,0)),0))</f>
        <v/>
      </c>
      <c r="AB45" s="21">
        <f>IF(IFERROR(TRIM(INDEX($A45:$T45,MATCH(Lists!$F$2,$A$1:$T$1,0))&amp;""),"")="","",N(Z45)+N(AA45))</f>
        <v/>
      </c>
      <c r="AC45" s="21">
        <f>IF(IFERROR(TRIM(INDEX($A45:$T45,MATCH(Lists!$F$2,$A$1:$T$1,0))&amp;""),"")="","",IFERROR(VALUE(IFERROR(TRIM(INDEX($A45:$T45,MATCH(Lists!$F$5,$A$1:$T$1,0))&amp;""),"")),""))</f>
        <v/>
      </c>
      <c r="AD45" s="21">
        <f>IF(AB45="","",IF(AB45&gt;='Your points'!$B$21,1,0))</f>
        <v/>
      </c>
      <c r="AE45" s="21">
        <f>IF(IFERROR(TRIM(INDEX($A45:$T45,MATCH(Lists!$F$2,$A$1:$T$1,0))&amp;""),"")="","",IF(IFERROR(TRIM(INDEX($A45:$T45,MATCH(Lists!$F$8,$A$1:$T$1,0))&amp;""),"")&lt;&gt;"",1,0))</f>
        <v/>
      </c>
      <c r="AF45" s="21">
        <f>IF(IFERROR(TRIM(INDEX($A45:$T45,MATCH(Lists!$F$2,$A$1:$T$1,0))&amp;""),"")="","",IF(IFERROR(TRIM(INDEX($A45:$T45,MATCH(Lists!$F$6,$A$1:$T$1,0))&amp;""),"")="","(no UTM)",IFERROR(TRIM(INDEX($A45:$T45,MATCH(Lists!$F$6,$A$1:$T$1,0))&amp;""),"")))</f>
        <v/>
      </c>
      <c r="AG45" s="21">
        <f>IF(IFERROR(TRIM(INDEX($A45:$T45,MATCH(Lists!$F$2,$A$1:$T$1,0))&amp;""),"")="","",IF(IFERROR(TRIM(INDEX($A45:$T45,MATCH(Lists!$F$7,$A$1:$T$1,0))&amp;""),"")="","(none)",IFERROR(TRIM(INDEX($A45:$T45,MATCH(Lists!$F$7,$A$1:$T$1,0))&amp;""),"")))</f>
        <v/>
      </c>
      <c r="AH45" s="21">
        <f>IF(AF45="","",IF(COUNTIFS($AF$2:AF45,AF45,$AG$2:AG45,AG45)=1,1,0))</f>
        <v/>
      </c>
      <c r="AI45" s="21">
        <f>IF(AH45=1,SUM($AH$2:AH45),"")</f>
        <v/>
      </c>
      <c r="AJ45" s="21">
        <f>IF(IFERROR(TRIM(INDEX($A45:$T45,MATCH(Lists!$F$2,$A$1:$T$1,0))&amp;""),"")="","",IF($W45=Lists!$A$3,1,0))</f>
        <v/>
      </c>
      <c r="AK45" s="21">
        <f>IF(IFERROR(TRIM(INDEX($A45:$T45,MATCH(Lists!$F$2,$A$1:$T$1,0))&amp;""),"")="","",IF($X45="Y",1,0))</f>
        <v/>
      </c>
    </row>
    <row r="46">
      <c r="U46" s="19" t="n"/>
      <c r="V46" s="22" t="n"/>
      <c r="W46" s="22" t="n"/>
      <c r="X46" s="22" t="n"/>
      <c r="Y46" s="19" t="n"/>
      <c r="Z46" s="21">
        <f>IF(IFERROR(TRIM(INDEX($A46:$T46,MATCH(Lists!$F$2,$A$1:$T$1,0))&amp;""),"")="","",IFERROR(INDEX('Your points'!$B$6:$B$11,MATCH(IFERROR(TRIM(INDEX($A46:$T46,MATCH(Lists!$F$3,$A$1:$T$1,0))&amp;""),""),'Your points'!$A$6:$A$11,0)),0))</f>
        <v/>
      </c>
      <c r="AA46" s="21">
        <f>IF(IFERROR(TRIM(INDEX($A46:$T46,MATCH(Lists!$F$2,$A$1:$T$1,0))&amp;""),"")="","",IFERROR(INDEX('Your points'!$B$15:$B$18,MATCH(IFERROR(TRIM(INDEX($A46:$T46,MATCH(Lists!$F$4,$A$1:$T$1,0))&amp;""),""),'Your points'!$A$15:$A$18,0)),0))</f>
        <v/>
      </c>
      <c r="AB46" s="21">
        <f>IF(IFERROR(TRIM(INDEX($A46:$T46,MATCH(Lists!$F$2,$A$1:$T$1,0))&amp;""),"")="","",N(Z46)+N(AA46))</f>
        <v/>
      </c>
      <c r="AC46" s="21">
        <f>IF(IFERROR(TRIM(INDEX($A46:$T46,MATCH(Lists!$F$2,$A$1:$T$1,0))&amp;""),"")="","",IFERROR(VALUE(IFERROR(TRIM(INDEX($A46:$T46,MATCH(Lists!$F$5,$A$1:$T$1,0))&amp;""),"")),""))</f>
        <v/>
      </c>
      <c r="AD46" s="21">
        <f>IF(AB46="","",IF(AB46&gt;='Your points'!$B$21,1,0))</f>
        <v/>
      </c>
      <c r="AE46" s="21">
        <f>IF(IFERROR(TRIM(INDEX($A46:$T46,MATCH(Lists!$F$2,$A$1:$T$1,0))&amp;""),"")="","",IF(IFERROR(TRIM(INDEX($A46:$T46,MATCH(Lists!$F$8,$A$1:$T$1,0))&amp;""),"")&lt;&gt;"",1,0))</f>
        <v/>
      </c>
      <c r="AF46" s="21">
        <f>IF(IFERROR(TRIM(INDEX($A46:$T46,MATCH(Lists!$F$2,$A$1:$T$1,0))&amp;""),"")="","",IF(IFERROR(TRIM(INDEX($A46:$T46,MATCH(Lists!$F$6,$A$1:$T$1,0))&amp;""),"")="","(no UTM)",IFERROR(TRIM(INDEX($A46:$T46,MATCH(Lists!$F$6,$A$1:$T$1,0))&amp;""),"")))</f>
        <v/>
      </c>
      <c r="AG46" s="21">
        <f>IF(IFERROR(TRIM(INDEX($A46:$T46,MATCH(Lists!$F$2,$A$1:$T$1,0))&amp;""),"")="","",IF(IFERROR(TRIM(INDEX($A46:$T46,MATCH(Lists!$F$7,$A$1:$T$1,0))&amp;""),"")="","(none)",IFERROR(TRIM(INDEX($A46:$T46,MATCH(Lists!$F$7,$A$1:$T$1,0))&amp;""),"")))</f>
        <v/>
      </c>
      <c r="AH46" s="21">
        <f>IF(AF46="","",IF(COUNTIFS($AF$2:AF46,AF46,$AG$2:AG46,AG46)=1,1,0))</f>
        <v/>
      </c>
      <c r="AI46" s="21">
        <f>IF(AH46=1,SUM($AH$2:AH46),"")</f>
        <v/>
      </c>
      <c r="AJ46" s="21">
        <f>IF(IFERROR(TRIM(INDEX($A46:$T46,MATCH(Lists!$F$2,$A$1:$T$1,0))&amp;""),"")="","",IF($W46=Lists!$A$3,1,0))</f>
        <v/>
      </c>
      <c r="AK46" s="21">
        <f>IF(IFERROR(TRIM(INDEX($A46:$T46,MATCH(Lists!$F$2,$A$1:$T$1,0))&amp;""),"")="","",IF($X46="Y",1,0))</f>
        <v/>
      </c>
    </row>
    <row r="47">
      <c r="U47" s="19" t="n"/>
      <c r="V47" s="22" t="n"/>
      <c r="W47" s="22" t="n"/>
      <c r="X47" s="22" t="n"/>
      <c r="Y47" s="19" t="n"/>
      <c r="Z47" s="21">
        <f>IF(IFERROR(TRIM(INDEX($A47:$T47,MATCH(Lists!$F$2,$A$1:$T$1,0))&amp;""),"")="","",IFERROR(INDEX('Your points'!$B$6:$B$11,MATCH(IFERROR(TRIM(INDEX($A47:$T47,MATCH(Lists!$F$3,$A$1:$T$1,0))&amp;""),""),'Your points'!$A$6:$A$11,0)),0))</f>
        <v/>
      </c>
      <c r="AA47" s="21">
        <f>IF(IFERROR(TRIM(INDEX($A47:$T47,MATCH(Lists!$F$2,$A$1:$T$1,0))&amp;""),"")="","",IFERROR(INDEX('Your points'!$B$15:$B$18,MATCH(IFERROR(TRIM(INDEX($A47:$T47,MATCH(Lists!$F$4,$A$1:$T$1,0))&amp;""),""),'Your points'!$A$15:$A$18,0)),0))</f>
        <v/>
      </c>
      <c r="AB47" s="21">
        <f>IF(IFERROR(TRIM(INDEX($A47:$T47,MATCH(Lists!$F$2,$A$1:$T$1,0))&amp;""),"")="","",N(Z47)+N(AA47))</f>
        <v/>
      </c>
      <c r="AC47" s="21">
        <f>IF(IFERROR(TRIM(INDEX($A47:$T47,MATCH(Lists!$F$2,$A$1:$T$1,0))&amp;""),"")="","",IFERROR(VALUE(IFERROR(TRIM(INDEX($A47:$T47,MATCH(Lists!$F$5,$A$1:$T$1,0))&amp;""),"")),""))</f>
        <v/>
      </c>
      <c r="AD47" s="21">
        <f>IF(AB47="","",IF(AB47&gt;='Your points'!$B$21,1,0))</f>
        <v/>
      </c>
      <c r="AE47" s="21">
        <f>IF(IFERROR(TRIM(INDEX($A47:$T47,MATCH(Lists!$F$2,$A$1:$T$1,0))&amp;""),"")="","",IF(IFERROR(TRIM(INDEX($A47:$T47,MATCH(Lists!$F$8,$A$1:$T$1,0))&amp;""),"")&lt;&gt;"",1,0))</f>
        <v/>
      </c>
      <c r="AF47" s="21">
        <f>IF(IFERROR(TRIM(INDEX($A47:$T47,MATCH(Lists!$F$2,$A$1:$T$1,0))&amp;""),"")="","",IF(IFERROR(TRIM(INDEX($A47:$T47,MATCH(Lists!$F$6,$A$1:$T$1,0))&amp;""),"")="","(no UTM)",IFERROR(TRIM(INDEX($A47:$T47,MATCH(Lists!$F$6,$A$1:$T$1,0))&amp;""),"")))</f>
        <v/>
      </c>
      <c r="AG47" s="21">
        <f>IF(IFERROR(TRIM(INDEX($A47:$T47,MATCH(Lists!$F$2,$A$1:$T$1,0))&amp;""),"")="","",IF(IFERROR(TRIM(INDEX($A47:$T47,MATCH(Lists!$F$7,$A$1:$T$1,0))&amp;""),"")="","(none)",IFERROR(TRIM(INDEX($A47:$T47,MATCH(Lists!$F$7,$A$1:$T$1,0))&amp;""),"")))</f>
        <v/>
      </c>
      <c r="AH47" s="21">
        <f>IF(AF47="","",IF(COUNTIFS($AF$2:AF47,AF47,$AG$2:AG47,AG47)=1,1,0))</f>
        <v/>
      </c>
      <c r="AI47" s="21">
        <f>IF(AH47=1,SUM($AH$2:AH47),"")</f>
        <v/>
      </c>
      <c r="AJ47" s="21">
        <f>IF(IFERROR(TRIM(INDEX($A47:$T47,MATCH(Lists!$F$2,$A$1:$T$1,0))&amp;""),"")="","",IF($W47=Lists!$A$3,1,0))</f>
        <v/>
      </c>
      <c r="AK47" s="21">
        <f>IF(IFERROR(TRIM(INDEX($A47:$T47,MATCH(Lists!$F$2,$A$1:$T$1,0))&amp;""),"")="","",IF($X47="Y",1,0))</f>
        <v/>
      </c>
    </row>
    <row r="48">
      <c r="U48" s="19" t="n"/>
      <c r="V48" s="22" t="n"/>
      <c r="W48" s="22" t="n"/>
      <c r="X48" s="22" t="n"/>
      <c r="Y48" s="19" t="n"/>
      <c r="Z48" s="21">
        <f>IF(IFERROR(TRIM(INDEX($A48:$T48,MATCH(Lists!$F$2,$A$1:$T$1,0))&amp;""),"")="","",IFERROR(INDEX('Your points'!$B$6:$B$11,MATCH(IFERROR(TRIM(INDEX($A48:$T48,MATCH(Lists!$F$3,$A$1:$T$1,0))&amp;""),""),'Your points'!$A$6:$A$11,0)),0))</f>
        <v/>
      </c>
      <c r="AA48" s="21">
        <f>IF(IFERROR(TRIM(INDEX($A48:$T48,MATCH(Lists!$F$2,$A$1:$T$1,0))&amp;""),"")="","",IFERROR(INDEX('Your points'!$B$15:$B$18,MATCH(IFERROR(TRIM(INDEX($A48:$T48,MATCH(Lists!$F$4,$A$1:$T$1,0))&amp;""),""),'Your points'!$A$15:$A$18,0)),0))</f>
        <v/>
      </c>
      <c r="AB48" s="21">
        <f>IF(IFERROR(TRIM(INDEX($A48:$T48,MATCH(Lists!$F$2,$A$1:$T$1,0))&amp;""),"")="","",N(Z48)+N(AA48))</f>
        <v/>
      </c>
      <c r="AC48" s="21">
        <f>IF(IFERROR(TRIM(INDEX($A48:$T48,MATCH(Lists!$F$2,$A$1:$T$1,0))&amp;""),"")="","",IFERROR(VALUE(IFERROR(TRIM(INDEX($A48:$T48,MATCH(Lists!$F$5,$A$1:$T$1,0))&amp;""),"")),""))</f>
        <v/>
      </c>
      <c r="AD48" s="21">
        <f>IF(AB48="","",IF(AB48&gt;='Your points'!$B$21,1,0))</f>
        <v/>
      </c>
      <c r="AE48" s="21">
        <f>IF(IFERROR(TRIM(INDEX($A48:$T48,MATCH(Lists!$F$2,$A$1:$T$1,0))&amp;""),"")="","",IF(IFERROR(TRIM(INDEX($A48:$T48,MATCH(Lists!$F$8,$A$1:$T$1,0))&amp;""),"")&lt;&gt;"",1,0))</f>
        <v/>
      </c>
      <c r="AF48" s="21">
        <f>IF(IFERROR(TRIM(INDEX($A48:$T48,MATCH(Lists!$F$2,$A$1:$T$1,0))&amp;""),"")="","",IF(IFERROR(TRIM(INDEX($A48:$T48,MATCH(Lists!$F$6,$A$1:$T$1,0))&amp;""),"")="","(no UTM)",IFERROR(TRIM(INDEX($A48:$T48,MATCH(Lists!$F$6,$A$1:$T$1,0))&amp;""),"")))</f>
        <v/>
      </c>
      <c r="AG48" s="21">
        <f>IF(IFERROR(TRIM(INDEX($A48:$T48,MATCH(Lists!$F$2,$A$1:$T$1,0))&amp;""),"")="","",IF(IFERROR(TRIM(INDEX($A48:$T48,MATCH(Lists!$F$7,$A$1:$T$1,0))&amp;""),"")="","(none)",IFERROR(TRIM(INDEX($A48:$T48,MATCH(Lists!$F$7,$A$1:$T$1,0))&amp;""),"")))</f>
        <v/>
      </c>
      <c r="AH48" s="21">
        <f>IF(AF48="","",IF(COUNTIFS($AF$2:AF48,AF48,$AG$2:AG48,AG48)=1,1,0))</f>
        <v/>
      </c>
      <c r="AI48" s="21">
        <f>IF(AH48=1,SUM($AH$2:AH48),"")</f>
        <v/>
      </c>
      <c r="AJ48" s="21">
        <f>IF(IFERROR(TRIM(INDEX($A48:$T48,MATCH(Lists!$F$2,$A$1:$T$1,0))&amp;""),"")="","",IF($W48=Lists!$A$3,1,0))</f>
        <v/>
      </c>
      <c r="AK48" s="21">
        <f>IF(IFERROR(TRIM(INDEX($A48:$T48,MATCH(Lists!$F$2,$A$1:$T$1,0))&amp;""),"")="","",IF($X48="Y",1,0))</f>
        <v/>
      </c>
    </row>
    <row r="49">
      <c r="U49" s="19" t="n"/>
      <c r="V49" s="22" t="n"/>
      <c r="W49" s="22" t="n"/>
      <c r="X49" s="22" t="n"/>
      <c r="Y49" s="19" t="n"/>
      <c r="Z49" s="21">
        <f>IF(IFERROR(TRIM(INDEX($A49:$T49,MATCH(Lists!$F$2,$A$1:$T$1,0))&amp;""),"")="","",IFERROR(INDEX('Your points'!$B$6:$B$11,MATCH(IFERROR(TRIM(INDEX($A49:$T49,MATCH(Lists!$F$3,$A$1:$T$1,0))&amp;""),""),'Your points'!$A$6:$A$11,0)),0))</f>
        <v/>
      </c>
      <c r="AA49" s="21">
        <f>IF(IFERROR(TRIM(INDEX($A49:$T49,MATCH(Lists!$F$2,$A$1:$T$1,0))&amp;""),"")="","",IFERROR(INDEX('Your points'!$B$15:$B$18,MATCH(IFERROR(TRIM(INDEX($A49:$T49,MATCH(Lists!$F$4,$A$1:$T$1,0))&amp;""),""),'Your points'!$A$15:$A$18,0)),0))</f>
        <v/>
      </c>
      <c r="AB49" s="21">
        <f>IF(IFERROR(TRIM(INDEX($A49:$T49,MATCH(Lists!$F$2,$A$1:$T$1,0))&amp;""),"")="","",N(Z49)+N(AA49))</f>
        <v/>
      </c>
      <c r="AC49" s="21">
        <f>IF(IFERROR(TRIM(INDEX($A49:$T49,MATCH(Lists!$F$2,$A$1:$T$1,0))&amp;""),"")="","",IFERROR(VALUE(IFERROR(TRIM(INDEX($A49:$T49,MATCH(Lists!$F$5,$A$1:$T$1,0))&amp;""),"")),""))</f>
        <v/>
      </c>
      <c r="AD49" s="21">
        <f>IF(AB49="","",IF(AB49&gt;='Your points'!$B$21,1,0))</f>
        <v/>
      </c>
      <c r="AE49" s="21">
        <f>IF(IFERROR(TRIM(INDEX($A49:$T49,MATCH(Lists!$F$2,$A$1:$T$1,0))&amp;""),"")="","",IF(IFERROR(TRIM(INDEX($A49:$T49,MATCH(Lists!$F$8,$A$1:$T$1,0))&amp;""),"")&lt;&gt;"",1,0))</f>
        <v/>
      </c>
      <c r="AF49" s="21">
        <f>IF(IFERROR(TRIM(INDEX($A49:$T49,MATCH(Lists!$F$2,$A$1:$T$1,0))&amp;""),"")="","",IF(IFERROR(TRIM(INDEX($A49:$T49,MATCH(Lists!$F$6,$A$1:$T$1,0))&amp;""),"")="","(no UTM)",IFERROR(TRIM(INDEX($A49:$T49,MATCH(Lists!$F$6,$A$1:$T$1,0))&amp;""),"")))</f>
        <v/>
      </c>
      <c r="AG49" s="21">
        <f>IF(IFERROR(TRIM(INDEX($A49:$T49,MATCH(Lists!$F$2,$A$1:$T$1,0))&amp;""),"")="","",IF(IFERROR(TRIM(INDEX($A49:$T49,MATCH(Lists!$F$7,$A$1:$T$1,0))&amp;""),"")="","(none)",IFERROR(TRIM(INDEX($A49:$T49,MATCH(Lists!$F$7,$A$1:$T$1,0))&amp;""),"")))</f>
        <v/>
      </c>
      <c r="AH49" s="21">
        <f>IF(AF49="","",IF(COUNTIFS($AF$2:AF49,AF49,$AG$2:AG49,AG49)=1,1,0))</f>
        <v/>
      </c>
      <c r="AI49" s="21">
        <f>IF(AH49=1,SUM($AH$2:AH49),"")</f>
        <v/>
      </c>
      <c r="AJ49" s="21">
        <f>IF(IFERROR(TRIM(INDEX($A49:$T49,MATCH(Lists!$F$2,$A$1:$T$1,0))&amp;""),"")="","",IF($W49=Lists!$A$3,1,0))</f>
        <v/>
      </c>
      <c r="AK49" s="21">
        <f>IF(IFERROR(TRIM(INDEX($A49:$T49,MATCH(Lists!$F$2,$A$1:$T$1,0))&amp;""),"")="","",IF($X49="Y",1,0))</f>
        <v/>
      </c>
    </row>
    <row r="50">
      <c r="U50" s="19" t="n"/>
      <c r="V50" s="22" t="n"/>
      <c r="W50" s="22" t="n"/>
      <c r="X50" s="22" t="n"/>
      <c r="Y50" s="19" t="n"/>
      <c r="Z50" s="21">
        <f>IF(IFERROR(TRIM(INDEX($A50:$T50,MATCH(Lists!$F$2,$A$1:$T$1,0))&amp;""),"")="","",IFERROR(INDEX('Your points'!$B$6:$B$11,MATCH(IFERROR(TRIM(INDEX($A50:$T50,MATCH(Lists!$F$3,$A$1:$T$1,0))&amp;""),""),'Your points'!$A$6:$A$11,0)),0))</f>
        <v/>
      </c>
      <c r="AA50" s="21">
        <f>IF(IFERROR(TRIM(INDEX($A50:$T50,MATCH(Lists!$F$2,$A$1:$T$1,0))&amp;""),"")="","",IFERROR(INDEX('Your points'!$B$15:$B$18,MATCH(IFERROR(TRIM(INDEX($A50:$T50,MATCH(Lists!$F$4,$A$1:$T$1,0))&amp;""),""),'Your points'!$A$15:$A$18,0)),0))</f>
        <v/>
      </c>
      <c r="AB50" s="21">
        <f>IF(IFERROR(TRIM(INDEX($A50:$T50,MATCH(Lists!$F$2,$A$1:$T$1,0))&amp;""),"")="","",N(Z50)+N(AA50))</f>
        <v/>
      </c>
      <c r="AC50" s="21">
        <f>IF(IFERROR(TRIM(INDEX($A50:$T50,MATCH(Lists!$F$2,$A$1:$T$1,0))&amp;""),"")="","",IFERROR(VALUE(IFERROR(TRIM(INDEX($A50:$T50,MATCH(Lists!$F$5,$A$1:$T$1,0))&amp;""),"")),""))</f>
        <v/>
      </c>
      <c r="AD50" s="21">
        <f>IF(AB50="","",IF(AB50&gt;='Your points'!$B$21,1,0))</f>
        <v/>
      </c>
      <c r="AE50" s="21">
        <f>IF(IFERROR(TRIM(INDEX($A50:$T50,MATCH(Lists!$F$2,$A$1:$T$1,0))&amp;""),"")="","",IF(IFERROR(TRIM(INDEX($A50:$T50,MATCH(Lists!$F$8,$A$1:$T$1,0))&amp;""),"")&lt;&gt;"",1,0))</f>
        <v/>
      </c>
      <c r="AF50" s="21">
        <f>IF(IFERROR(TRIM(INDEX($A50:$T50,MATCH(Lists!$F$2,$A$1:$T$1,0))&amp;""),"")="","",IF(IFERROR(TRIM(INDEX($A50:$T50,MATCH(Lists!$F$6,$A$1:$T$1,0))&amp;""),"")="","(no UTM)",IFERROR(TRIM(INDEX($A50:$T50,MATCH(Lists!$F$6,$A$1:$T$1,0))&amp;""),"")))</f>
        <v/>
      </c>
      <c r="AG50" s="21">
        <f>IF(IFERROR(TRIM(INDEX($A50:$T50,MATCH(Lists!$F$2,$A$1:$T$1,0))&amp;""),"")="","",IF(IFERROR(TRIM(INDEX($A50:$T50,MATCH(Lists!$F$7,$A$1:$T$1,0))&amp;""),"")="","(none)",IFERROR(TRIM(INDEX($A50:$T50,MATCH(Lists!$F$7,$A$1:$T$1,0))&amp;""),"")))</f>
        <v/>
      </c>
      <c r="AH50" s="21">
        <f>IF(AF50="","",IF(COUNTIFS($AF$2:AF50,AF50,$AG$2:AG50,AG50)=1,1,0))</f>
        <v/>
      </c>
      <c r="AI50" s="21">
        <f>IF(AH50=1,SUM($AH$2:AH50),"")</f>
        <v/>
      </c>
      <c r="AJ50" s="21">
        <f>IF(IFERROR(TRIM(INDEX($A50:$T50,MATCH(Lists!$F$2,$A$1:$T$1,0))&amp;""),"")="","",IF($W50=Lists!$A$3,1,0))</f>
        <v/>
      </c>
      <c r="AK50" s="21">
        <f>IF(IFERROR(TRIM(INDEX($A50:$T50,MATCH(Lists!$F$2,$A$1:$T$1,0))&amp;""),"")="","",IF($X50="Y",1,0))</f>
        <v/>
      </c>
    </row>
    <row r="51">
      <c r="U51" s="19" t="n"/>
      <c r="V51" s="22" t="n"/>
      <c r="W51" s="22" t="n"/>
      <c r="X51" s="22" t="n"/>
      <c r="Y51" s="19" t="n"/>
      <c r="Z51" s="21">
        <f>IF(IFERROR(TRIM(INDEX($A51:$T51,MATCH(Lists!$F$2,$A$1:$T$1,0))&amp;""),"")="","",IFERROR(INDEX('Your points'!$B$6:$B$11,MATCH(IFERROR(TRIM(INDEX($A51:$T51,MATCH(Lists!$F$3,$A$1:$T$1,0))&amp;""),""),'Your points'!$A$6:$A$11,0)),0))</f>
        <v/>
      </c>
      <c r="AA51" s="21">
        <f>IF(IFERROR(TRIM(INDEX($A51:$T51,MATCH(Lists!$F$2,$A$1:$T$1,0))&amp;""),"")="","",IFERROR(INDEX('Your points'!$B$15:$B$18,MATCH(IFERROR(TRIM(INDEX($A51:$T51,MATCH(Lists!$F$4,$A$1:$T$1,0))&amp;""),""),'Your points'!$A$15:$A$18,0)),0))</f>
        <v/>
      </c>
      <c r="AB51" s="21">
        <f>IF(IFERROR(TRIM(INDEX($A51:$T51,MATCH(Lists!$F$2,$A$1:$T$1,0))&amp;""),"")="","",N(Z51)+N(AA51))</f>
        <v/>
      </c>
      <c r="AC51" s="21">
        <f>IF(IFERROR(TRIM(INDEX($A51:$T51,MATCH(Lists!$F$2,$A$1:$T$1,0))&amp;""),"")="","",IFERROR(VALUE(IFERROR(TRIM(INDEX($A51:$T51,MATCH(Lists!$F$5,$A$1:$T$1,0))&amp;""),"")),""))</f>
        <v/>
      </c>
      <c r="AD51" s="21">
        <f>IF(AB51="","",IF(AB51&gt;='Your points'!$B$21,1,0))</f>
        <v/>
      </c>
      <c r="AE51" s="21">
        <f>IF(IFERROR(TRIM(INDEX($A51:$T51,MATCH(Lists!$F$2,$A$1:$T$1,0))&amp;""),"")="","",IF(IFERROR(TRIM(INDEX($A51:$T51,MATCH(Lists!$F$8,$A$1:$T$1,0))&amp;""),"")&lt;&gt;"",1,0))</f>
        <v/>
      </c>
      <c r="AF51" s="21">
        <f>IF(IFERROR(TRIM(INDEX($A51:$T51,MATCH(Lists!$F$2,$A$1:$T$1,0))&amp;""),"")="","",IF(IFERROR(TRIM(INDEX($A51:$T51,MATCH(Lists!$F$6,$A$1:$T$1,0))&amp;""),"")="","(no UTM)",IFERROR(TRIM(INDEX($A51:$T51,MATCH(Lists!$F$6,$A$1:$T$1,0))&amp;""),"")))</f>
        <v/>
      </c>
      <c r="AG51" s="21">
        <f>IF(IFERROR(TRIM(INDEX($A51:$T51,MATCH(Lists!$F$2,$A$1:$T$1,0))&amp;""),"")="","",IF(IFERROR(TRIM(INDEX($A51:$T51,MATCH(Lists!$F$7,$A$1:$T$1,0))&amp;""),"")="","(none)",IFERROR(TRIM(INDEX($A51:$T51,MATCH(Lists!$F$7,$A$1:$T$1,0))&amp;""),"")))</f>
        <v/>
      </c>
      <c r="AH51" s="21">
        <f>IF(AF51="","",IF(COUNTIFS($AF$2:AF51,AF51,$AG$2:AG51,AG51)=1,1,0))</f>
        <v/>
      </c>
      <c r="AI51" s="21">
        <f>IF(AH51=1,SUM($AH$2:AH51),"")</f>
        <v/>
      </c>
      <c r="AJ51" s="21">
        <f>IF(IFERROR(TRIM(INDEX($A51:$T51,MATCH(Lists!$F$2,$A$1:$T$1,0))&amp;""),"")="","",IF($W51=Lists!$A$3,1,0))</f>
        <v/>
      </c>
      <c r="AK51" s="21">
        <f>IF(IFERROR(TRIM(INDEX($A51:$T51,MATCH(Lists!$F$2,$A$1:$T$1,0))&amp;""),"")="","",IF($X51="Y",1,0))</f>
        <v/>
      </c>
    </row>
    <row r="52">
      <c r="U52" s="19" t="n"/>
      <c r="V52" s="22" t="n"/>
      <c r="W52" s="22" t="n"/>
      <c r="X52" s="22" t="n"/>
      <c r="Y52" s="19" t="n"/>
      <c r="Z52" s="21">
        <f>IF(IFERROR(TRIM(INDEX($A52:$T52,MATCH(Lists!$F$2,$A$1:$T$1,0))&amp;""),"")="","",IFERROR(INDEX('Your points'!$B$6:$B$11,MATCH(IFERROR(TRIM(INDEX($A52:$T52,MATCH(Lists!$F$3,$A$1:$T$1,0))&amp;""),""),'Your points'!$A$6:$A$11,0)),0))</f>
        <v/>
      </c>
      <c r="AA52" s="21">
        <f>IF(IFERROR(TRIM(INDEX($A52:$T52,MATCH(Lists!$F$2,$A$1:$T$1,0))&amp;""),"")="","",IFERROR(INDEX('Your points'!$B$15:$B$18,MATCH(IFERROR(TRIM(INDEX($A52:$T52,MATCH(Lists!$F$4,$A$1:$T$1,0))&amp;""),""),'Your points'!$A$15:$A$18,0)),0))</f>
        <v/>
      </c>
      <c r="AB52" s="21">
        <f>IF(IFERROR(TRIM(INDEX($A52:$T52,MATCH(Lists!$F$2,$A$1:$T$1,0))&amp;""),"")="","",N(Z52)+N(AA52))</f>
        <v/>
      </c>
      <c r="AC52" s="21">
        <f>IF(IFERROR(TRIM(INDEX($A52:$T52,MATCH(Lists!$F$2,$A$1:$T$1,0))&amp;""),"")="","",IFERROR(VALUE(IFERROR(TRIM(INDEX($A52:$T52,MATCH(Lists!$F$5,$A$1:$T$1,0))&amp;""),"")),""))</f>
        <v/>
      </c>
      <c r="AD52" s="21">
        <f>IF(AB52="","",IF(AB52&gt;='Your points'!$B$21,1,0))</f>
        <v/>
      </c>
      <c r="AE52" s="21">
        <f>IF(IFERROR(TRIM(INDEX($A52:$T52,MATCH(Lists!$F$2,$A$1:$T$1,0))&amp;""),"")="","",IF(IFERROR(TRIM(INDEX($A52:$T52,MATCH(Lists!$F$8,$A$1:$T$1,0))&amp;""),"")&lt;&gt;"",1,0))</f>
        <v/>
      </c>
      <c r="AF52" s="21">
        <f>IF(IFERROR(TRIM(INDEX($A52:$T52,MATCH(Lists!$F$2,$A$1:$T$1,0))&amp;""),"")="","",IF(IFERROR(TRIM(INDEX($A52:$T52,MATCH(Lists!$F$6,$A$1:$T$1,0))&amp;""),"")="","(no UTM)",IFERROR(TRIM(INDEX($A52:$T52,MATCH(Lists!$F$6,$A$1:$T$1,0))&amp;""),"")))</f>
        <v/>
      </c>
      <c r="AG52" s="21">
        <f>IF(IFERROR(TRIM(INDEX($A52:$T52,MATCH(Lists!$F$2,$A$1:$T$1,0))&amp;""),"")="","",IF(IFERROR(TRIM(INDEX($A52:$T52,MATCH(Lists!$F$7,$A$1:$T$1,0))&amp;""),"")="","(none)",IFERROR(TRIM(INDEX($A52:$T52,MATCH(Lists!$F$7,$A$1:$T$1,0))&amp;""),"")))</f>
        <v/>
      </c>
      <c r="AH52" s="21">
        <f>IF(AF52="","",IF(COUNTIFS($AF$2:AF52,AF52,$AG$2:AG52,AG52)=1,1,0))</f>
        <v/>
      </c>
      <c r="AI52" s="21">
        <f>IF(AH52=1,SUM($AH$2:AH52),"")</f>
        <v/>
      </c>
      <c r="AJ52" s="21">
        <f>IF(IFERROR(TRIM(INDEX($A52:$T52,MATCH(Lists!$F$2,$A$1:$T$1,0))&amp;""),"")="","",IF($W52=Lists!$A$3,1,0))</f>
        <v/>
      </c>
      <c r="AK52" s="21">
        <f>IF(IFERROR(TRIM(INDEX($A52:$T52,MATCH(Lists!$F$2,$A$1:$T$1,0))&amp;""),"")="","",IF($X52="Y",1,0))</f>
        <v/>
      </c>
    </row>
    <row r="53">
      <c r="U53" s="19" t="n"/>
      <c r="V53" s="22" t="n"/>
      <c r="W53" s="22" t="n"/>
      <c r="X53" s="22" t="n"/>
      <c r="Y53" s="19" t="n"/>
      <c r="Z53" s="21">
        <f>IF(IFERROR(TRIM(INDEX($A53:$T53,MATCH(Lists!$F$2,$A$1:$T$1,0))&amp;""),"")="","",IFERROR(INDEX('Your points'!$B$6:$B$11,MATCH(IFERROR(TRIM(INDEX($A53:$T53,MATCH(Lists!$F$3,$A$1:$T$1,0))&amp;""),""),'Your points'!$A$6:$A$11,0)),0))</f>
        <v/>
      </c>
      <c r="AA53" s="21">
        <f>IF(IFERROR(TRIM(INDEX($A53:$T53,MATCH(Lists!$F$2,$A$1:$T$1,0))&amp;""),"")="","",IFERROR(INDEX('Your points'!$B$15:$B$18,MATCH(IFERROR(TRIM(INDEX($A53:$T53,MATCH(Lists!$F$4,$A$1:$T$1,0))&amp;""),""),'Your points'!$A$15:$A$18,0)),0))</f>
        <v/>
      </c>
      <c r="AB53" s="21">
        <f>IF(IFERROR(TRIM(INDEX($A53:$T53,MATCH(Lists!$F$2,$A$1:$T$1,0))&amp;""),"")="","",N(Z53)+N(AA53))</f>
        <v/>
      </c>
      <c r="AC53" s="21">
        <f>IF(IFERROR(TRIM(INDEX($A53:$T53,MATCH(Lists!$F$2,$A$1:$T$1,0))&amp;""),"")="","",IFERROR(VALUE(IFERROR(TRIM(INDEX($A53:$T53,MATCH(Lists!$F$5,$A$1:$T$1,0))&amp;""),"")),""))</f>
        <v/>
      </c>
      <c r="AD53" s="21">
        <f>IF(AB53="","",IF(AB53&gt;='Your points'!$B$21,1,0))</f>
        <v/>
      </c>
      <c r="AE53" s="21">
        <f>IF(IFERROR(TRIM(INDEX($A53:$T53,MATCH(Lists!$F$2,$A$1:$T$1,0))&amp;""),"")="","",IF(IFERROR(TRIM(INDEX($A53:$T53,MATCH(Lists!$F$8,$A$1:$T$1,0))&amp;""),"")&lt;&gt;"",1,0))</f>
        <v/>
      </c>
      <c r="AF53" s="21">
        <f>IF(IFERROR(TRIM(INDEX($A53:$T53,MATCH(Lists!$F$2,$A$1:$T$1,0))&amp;""),"")="","",IF(IFERROR(TRIM(INDEX($A53:$T53,MATCH(Lists!$F$6,$A$1:$T$1,0))&amp;""),"")="","(no UTM)",IFERROR(TRIM(INDEX($A53:$T53,MATCH(Lists!$F$6,$A$1:$T$1,0))&amp;""),"")))</f>
        <v/>
      </c>
      <c r="AG53" s="21">
        <f>IF(IFERROR(TRIM(INDEX($A53:$T53,MATCH(Lists!$F$2,$A$1:$T$1,0))&amp;""),"")="","",IF(IFERROR(TRIM(INDEX($A53:$T53,MATCH(Lists!$F$7,$A$1:$T$1,0))&amp;""),"")="","(none)",IFERROR(TRIM(INDEX($A53:$T53,MATCH(Lists!$F$7,$A$1:$T$1,0))&amp;""),"")))</f>
        <v/>
      </c>
      <c r="AH53" s="21">
        <f>IF(AF53="","",IF(COUNTIFS($AF$2:AF53,AF53,$AG$2:AG53,AG53)=1,1,0))</f>
        <v/>
      </c>
      <c r="AI53" s="21">
        <f>IF(AH53=1,SUM($AH$2:AH53),"")</f>
        <v/>
      </c>
      <c r="AJ53" s="21">
        <f>IF(IFERROR(TRIM(INDEX($A53:$T53,MATCH(Lists!$F$2,$A$1:$T$1,0))&amp;""),"")="","",IF($W53=Lists!$A$3,1,0))</f>
        <v/>
      </c>
      <c r="AK53" s="21">
        <f>IF(IFERROR(TRIM(INDEX($A53:$T53,MATCH(Lists!$F$2,$A$1:$T$1,0))&amp;""),"")="","",IF($X53="Y",1,0))</f>
        <v/>
      </c>
    </row>
    <row r="54">
      <c r="U54" s="19" t="n"/>
      <c r="V54" s="22" t="n"/>
      <c r="W54" s="22" t="n"/>
      <c r="X54" s="22" t="n"/>
      <c r="Y54" s="19" t="n"/>
      <c r="Z54" s="21">
        <f>IF(IFERROR(TRIM(INDEX($A54:$T54,MATCH(Lists!$F$2,$A$1:$T$1,0))&amp;""),"")="","",IFERROR(INDEX('Your points'!$B$6:$B$11,MATCH(IFERROR(TRIM(INDEX($A54:$T54,MATCH(Lists!$F$3,$A$1:$T$1,0))&amp;""),""),'Your points'!$A$6:$A$11,0)),0))</f>
        <v/>
      </c>
      <c r="AA54" s="21">
        <f>IF(IFERROR(TRIM(INDEX($A54:$T54,MATCH(Lists!$F$2,$A$1:$T$1,0))&amp;""),"")="","",IFERROR(INDEX('Your points'!$B$15:$B$18,MATCH(IFERROR(TRIM(INDEX($A54:$T54,MATCH(Lists!$F$4,$A$1:$T$1,0))&amp;""),""),'Your points'!$A$15:$A$18,0)),0))</f>
        <v/>
      </c>
      <c r="AB54" s="21">
        <f>IF(IFERROR(TRIM(INDEX($A54:$T54,MATCH(Lists!$F$2,$A$1:$T$1,0))&amp;""),"")="","",N(Z54)+N(AA54))</f>
        <v/>
      </c>
      <c r="AC54" s="21">
        <f>IF(IFERROR(TRIM(INDEX($A54:$T54,MATCH(Lists!$F$2,$A$1:$T$1,0))&amp;""),"")="","",IFERROR(VALUE(IFERROR(TRIM(INDEX($A54:$T54,MATCH(Lists!$F$5,$A$1:$T$1,0))&amp;""),"")),""))</f>
        <v/>
      </c>
      <c r="AD54" s="21">
        <f>IF(AB54="","",IF(AB54&gt;='Your points'!$B$21,1,0))</f>
        <v/>
      </c>
      <c r="AE54" s="21">
        <f>IF(IFERROR(TRIM(INDEX($A54:$T54,MATCH(Lists!$F$2,$A$1:$T$1,0))&amp;""),"")="","",IF(IFERROR(TRIM(INDEX($A54:$T54,MATCH(Lists!$F$8,$A$1:$T$1,0))&amp;""),"")&lt;&gt;"",1,0))</f>
        <v/>
      </c>
      <c r="AF54" s="21">
        <f>IF(IFERROR(TRIM(INDEX($A54:$T54,MATCH(Lists!$F$2,$A$1:$T$1,0))&amp;""),"")="","",IF(IFERROR(TRIM(INDEX($A54:$T54,MATCH(Lists!$F$6,$A$1:$T$1,0))&amp;""),"")="","(no UTM)",IFERROR(TRIM(INDEX($A54:$T54,MATCH(Lists!$F$6,$A$1:$T$1,0))&amp;""),"")))</f>
        <v/>
      </c>
      <c r="AG54" s="21">
        <f>IF(IFERROR(TRIM(INDEX($A54:$T54,MATCH(Lists!$F$2,$A$1:$T$1,0))&amp;""),"")="","",IF(IFERROR(TRIM(INDEX($A54:$T54,MATCH(Lists!$F$7,$A$1:$T$1,0))&amp;""),"")="","(none)",IFERROR(TRIM(INDEX($A54:$T54,MATCH(Lists!$F$7,$A$1:$T$1,0))&amp;""),"")))</f>
        <v/>
      </c>
      <c r="AH54" s="21">
        <f>IF(AF54="","",IF(COUNTIFS($AF$2:AF54,AF54,$AG$2:AG54,AG54)=1,1,0))</f>
        <v/>
      </c>
      <c r="AI54" s="21">
        <f>IF(AH54=1,SUM($AH$2:AH54),"")</f>
        <v/>
      </c>
      <c r="AJ54" s="21">
        <f>IF(IFERROR(TRIM(INDEX($A54:$T54,MATCH(Lists!$F$2,$A$1:$T$1,0))&amp;""),"")="","",IF($W54=Lists!$A$3,1,0))</f>
        <v/>
      </c>
      <c r="AK54" s="21">
        <f>IF(IFERROR(TRIM(INDEX($A54:$T54,MATCH(Lists!$F$2,$A$1:$T$1,0))&amp;""),"")="","",IF($X54="Y",1,0))</f>
        <v/>
      </c>
    </row>
    <row r="55">
      <c r="U55" s="19" t="n"/>
      <c r="V55" s="22" t="n"/>
      <c r="W55" s="22" t="n"/>
      <c r="X55" s="22" t="n"/>
      <c r="Y55" s="19" t="n"/>
      <c r="Z55" s="21">
        <f>IF(IFERROR(TRIM(INDEX($A55:$T55,MATCH(Lists!$F$2,$A$1:$T$1,0))&amp;""),"")="","",IFERROR(INDEX('Your points'!$B$6:$B$11,MATCH(IFERROR(TRIM(INDEX($A55:$T55,MATCH(Lists!$F$3,$A$1:$T$1,0))&amp;""),""),'Your points'!$A$6:$A$11,0)),0))</f>
        <v/>
      </c>
      <c r="AA55" s="21">
        <f>IF(IFERROR(TRIM(INDEX($A55:$T55,MATCH(Lists!$F$2,$A$1:$T$1,0))&amp;""),"")="","",IFERROR(INDEX('Your points'!$B$15:$B$18,MATCH(IFERROR(TRIM(INDEX($A55:$T55,MATCH(Lists!$F$4,$A$1:$T$1,0))&amp;""),""),'Your points'!$A$15:$A$18,0)),0))</f>
        <v/>
      </c>
      <c r="AB55" s="21">
        <f>IF(IFERROR(TRIM(INDEX($A55:$T55,MATCH(Lists!$F$2,$A$1:$T$1,0))&amp;""),"")="","",N(Z55)+N(AA55))</f>
        <v/>
      </c>
      <c r="AC55" s="21">
        <f>IF(IFERROR(TRIM(INDEX($A55:$T55,MATCH(Lists!$F$2,$A$1:$T$1,0))&amp;""),"")="","",IFERROR(VALUE(IFERROR(TRIM(INDEX($A55:$T55,MATCH(Lists!$F$5,$A$1:$T$1,0))&amp;""),"")),""))</f>
        <v/>
      </c>
      <c r="AD55" s="21">
        <f>IF(AB55="","",IF(AB55&gt;='Your points'!$B$21,1,0))</f>
        <v/>
      </c>
      <c r="AE55" s="21">
        <f>IF(IFERROR(TRIM(INDEX($A55:$T55,MATCH(Lists!$F$2,$A$1:$T$1,0))&amp;""),"")="","",IF(IFERROR(TRIM(INDEX($A55:$T55,MATCH(Lists!$F$8,$A$1:$T$1,0))&amp;""),"")&lt;&gt;"",1,0))</f>
        <v/>
      </c>
      <c r="AF55" s="21">
        <f>IF(IFERROR(TRIM(INDEX($A55:$T55,MATCH(Lists!$F$2,$A$1:$T$1,0))&amp;""),"")="","",IF(IFERROR(TRIM(INDEX($A55:$T55,MATCH(Lists!$F$6,$A$1:$T$1,0))&amp;""),"")="","(no UTM)",IFERROR(TRIM(INDEX($A55:$T55,MATCH(Lists!$F$6,$A$1:$T$1,0))&amp;""),"")))</f>
        <v/>
      </c>
      <c r="AG55" s="21">
        <f>IF(IFERROR(TRIM(INDEX($A55:$T55,MATCH(Lists!$F$2,$A$1:$T$1,0))&amp;""),"")="","",IF(IFERROR(TRIM(INDEX($A55:$T55,MATCH(Lists!$F$7,$A$1:$T$1,0))&amp;""),"")="","(none)",IFERROR(TRIM(INDEX($A55:$T55,MATCH(Lists!$F$7,$A$1:$T$1,0))&amp;""),"")))</f>
        <v/>
      </c>
      <c r="AH55" s="21">
        <f>IF(AF55="","",IF(COUNTIFS($AF$2:AF55,AF55,$AG$2:AG55,AG55)=1,1,0))</f>
        <v/>
      </c>
      <c r="AI55" s="21">
        <f>IF(AH55=1,SUM($AH$2:AH55),"")</f>
        <v/>
      </c>
      <c r="AJ55" s="21">
        <f>IF(IFERROR(TRIM(INDEX($A55:$T55,MATCH(Lists!$F$2,$A$1:$T$1,0))&amp;""),"")="","",IF($W55=Lists!$A$3,1,0))</f>
        <v/>
      </c>
      <c r="AK55" s="21">
        <f>IF(IFERROR(TRIM(INDEX($A55:$T55,MATCH(Lists!$F$2,$A$1:$T$1,0))&amp;""),"")="","",IF($X55="Y",1,0))</f>
        <v/>
      </c>
    </row>
    <row r="56">
      <c r="U56" s="19" t="n"/>
      <c r="V56" s="22" t="n"/>
      <c r="W56" s="22" t="n"/>
      <c r="X56" s="22" t="n"/>
      <c r="Y56" s="19" t="n"/>
      <c r="Z56" s="21">
        <f>IF(IFERROR(TRIM(INDEX($A56:$T56,MATCH(Lists!$F$2,$A$1:$T$1,0))&amp;""),"")="","",IFERROR(INDEX('Your points'!$B$6:$B$11,MATCH(IFERROR(TRIM(INDEX($A56:$T56,MATCH(Lists!$F$3,$A$1:$T$1,0))&amp;""),""),'Your points'!$A$6:$A$11,0)),0))</f>
        <v/>
      </c>
      <c r="AA56" s="21">
        <f>IF(IFERROR(TRIM(INDEX($A56:$T56,MATCH(Lists!$F$2,$A$1:$T$1,0))&amp;""),"")="","",IFERROR(INDEX('Your points'!$B$15:$B$18,MATCH(IFERROR(TRIM(INDEX($A56:$T56,MATCH(Lists!$F$4,$A$1:$T$1,0))&amp;""),""),'Your points'!$A$15:$A$18,0)),0))</f>
        <v/>
      </c>
      <c r="AB56" s="21">
        <f>IF(IFERROR(TRIM(INDEX($A56:$T56,MATCH(Lists!$F$2,$A$1:$T$1,0))&amp;""),"")="","",N(Z56)+N(AA56))</f>
        <v/>
      </c>
      <c r="AC56" s="21">
        <f>IF(IFERROR(TRIM(INDEX($A56:$T56,MATCH(Lists!$F$2,$A$1:$T$1,0))&amp;""),"")="","",IFERROR(VALUE(IFERROR(TRIM(INDEX($A56:$T56,MATCH(Lists!$F$5,$A$1:$T$1,0))&amp;""),"")),""))</f>
        <v/>
      </c>
      <c r="AD56" s="21">
        <f>IF(AB56="","",IF(AB56&gt;='Your points'!$B$21,1,0))</f>
        <v/>
      </c>
      <c r="AE56" s="21">
        <f>IF(IFERROR(TRIM(INDEX($A56:$T56,MATCH(Lists!$F$2,$A$1:$T$1,0))&amp;""),"")="","",IF(IFERROR(TRIM(INDEX($A56:$T56,MATCH(Lists!$F$8,$A$1:$T$1,0))&amp;""),"")&lt;&gt;"",1,0))</f>
        <v/>
      </c>
      <c r="AF56" s="21">
        <f>IF(IFERROR(TRIM(INDEX($A56:$T56,MATCH(Lists!$F$2,$A$1:$T$1,0))&amp;""),"")="","",IF(IFERROR(TRIM(INDEX($A56:$T56,MATCH(Lists!$F$6,$A$1:$T$1,0))&amp;""),"")="","(no UTM)",IFERROR(TRIM(INDEX($A56:$T56,MATCH(Lists!$F$6,$A$1:$T$1,0))&amp;""),"")))</f>
        <v/>
      </c>
      <c r="AG56" s="21">
        <f>IF(IFERROR(TRIM(INDEX($A56:$T56,MATCH(Lists!$F$2,$A$1:$T$1,0))&amp;""),"")="","",IF(IFERROR(TRIM(INDEX($A56:$T56,MATCH(Lists!$F$7,$A$1:$T$1,0))&amp;""),"")="","(none)",IFERROR(TRIM(INDEX($A56:$T56,MATCH(Lists!$F$7,$A$1:$T$1,0))&amp;""),"")))</f>
        <v/>
      </c>
      <c r="AH56" s="21">
        <f>IF(AF56="","",IF(COUNTIFS($AF$2:AF56,AF56,$AG$2:AG56,AG56)=1,1,0))</f>
        <v/>
      </c>
      <c r="AI56" s="21">
        <f>IF(AH56=1,SUM($AH$2:AH56),"")</f>
        <v/>
      </c>
      <c r="AJ56" s="21">
        <f>IF(IFERROR(TRIM(INDEX($A56:$T56,MATCH(Lists!$F$2,$A$1:$T$1,0))&amp;""),"")="","",IF($W56=Lists!$A$3,1,0))</f>
        <v/>
      </c>
      <c r="AK56" s="21">
        <f>IF(IFERROR(TRIM(INDEX($A56:$T56,MATCH(Lists!$F$2,$A$1:$T$1,0))&amp;""),"")="","",IF($X56="Y",1,0))</f>
        <v/>
      </c>
    </row>
    <row r="57">
      <c r="U57" s="19" t="n"/>
      <c r="V57" s="22" t="n"/>
      <c r="W57" s="22" t="n"/>
      <c r="X57" s="22" t="n"/>
      <c r="Y57" s="19" t="n"/>
      <c r="Z57" s="21">
        <f>IF(IFERROR(TRIM(INDEX($A57:$T57,MATCH(Lists!$F$2,$A$1:$T$1,0))&amp;""),"")="","",IFERROR(INDEX('Your points'!$B$6:$B$11,MATCH(IFERROR(TRIM(INDEX($A57:$T57,MATCH(Lists!$F$3,$A$1:$T$1,0))&amp;""),""),'Your points'!$A$6:$A$11,0)),0))</f>
        <v/>
      </c>
      <c r="AA57" s="21">
        <f>IF(IFERROR(TRIM(INDEX($A57:$T57,MATCH(Lists!$F$2,$A$1:$T$1,0))&amp;""),"")="","",IFERROR(INDEX('Your points'!$B$15:$B$18,MATCH(IFERROR(TRIM(INDEX($A57:$T57,MATCH(Lists!$F$4,$A$1:$T$1,0))&amp;""),""),'Your points'!$A$15:$A$18,0)),0))</f>
        <v/>
      </c>
      <c r="AB57" s="21">
        <f>IF(IFERROR(TRIM(INDEX($A57:$T57,MATCH(Lists!$F$2,$A$1:$T$1,0))&amp;""),"")="","",N(Z57)+N(AA57))</f>
        <v/>
      </c>
      <c r="AC57" s="21">
        <f>IF(IFERROR(TRIM(INDEX($A57:$T57,MATCH(Lists!$F$2,$A$1:$T$1,0))&amp;""),"")="","",IFERROR(VALUE(IFERROR(TRIM(INDEX($A57:$T57,MATCH(Lists!$F$5,$A$1:$T$1,0))&amp;""),"")),""))</f>
        <v/>
      </c>
      <c r="AD57" s="21">
        <f>IF(AB57="","",IF(AB57&gt;='Your points'!$B$21,1,0))</f>
        <v/>
      </c>
      <c r="AE57" s="21">
        <f>IF(IFERROR(TRIM(INDEX($A57:$T57,MATCH(Lists!$F$2,$A$1:$T$1,0))&amp;""),"")="","",IF(IFERROR(TRIM(INDEX($A57:$T57,MATCH(Lists!$F$8,$A$1:$T$1,0))&amp;""),"")&lt;&gt;"",1,0))</f>
        <v/>
      </c>
      <c r="AF57" s="21">
        <f>IF(IFERROR(TRIM(INDEX($A57:$T57,MATCH(Lists!$F$2,$A$1:$T$1,0))&amp;""),"")="","",IF(IFERROR(TRIM(INDEX($A57:$T57,MATCH(Lists!$F$6,$A$1:$T$1,0))&amp;""),"")="","(no UTM)",IFERROR(TRIM(INDEX($A57:$T57,MATCH(Lists!$F$6,$A$1:$T$1,0))&amp;""),"")))</f>
        <v/>
      </c>
      <c r="AG57" s="21">
        <f>IF(IFERROR(TRIM(INDEX($A57:$T57,MATCH(Lists!$F$2,$A$1:$T$1,0))&amp;""),"")="","",IF(IFERROR(TRIM(INDEX($A57:$T57,MATCH(Lists!$F$7,$A$1:$T$1,0))&amp;""),"")="","(none)",IFERROR(TRIM(INDEX($A57:$T57,MATCH(Lists!$F$7,$A$1:$T$1,0))&amp;""),"")))</f>
        <v/>
      </c>
      <c r="AH57" s="21">
        <f>IF(AF57="","",IF(COUNTIFS($AF$2:AF57,AF57,$AG$2:AG57,AG57)=1,1,0))</f>
        <v/>
      </c>
      <c r="AI57" s="21">
        <f>IF(AH57=1,SUM($AH$2:AH57),"")</f>
        <v/>
      </c>
      <c r="AJ57" s="21">
        <f>IF(IFERROR(TRIM(INDEX($A57:$T57,MATCH(Lists!$F$2,$A$1:$T$1,0))&amp;""),"")="","",IF($W57=Lists!$A$3,1,0))</f>
        <v/>
      </c>
      <c r="AK57" s="21">
        <f>IF(IFERROR(TRIM(INDEX($A57:$T57,MATCH(Lists!$F$2,$A$1:$T$1,0))&amp;""),"")="","",IF($X57="Y",1,0))</f>
        <v/>
      </c>
    </row>
    <row r="58">
      <c r="U58" s="19" t="n"/>
      <c r="V58" s="22" t="n"/>
      <c r="W58" s="22" t="n"/>
      <c r="X58" s="22" t="n"/>
      <c r="Y58" s="19" t="n"/>
      <c r="Z58" s="21">
        <f>IF(IFERROR(TRIM(INDEX($A58:$T58,MATCH(Lists!$F$2,$A$1:$T$1,0))&amp;""),"")="","",IFERROR(INDEX('Your points'!$B$6:$B$11,MATCH(IFERROR(TRIM(INDEX($A58:$T58,MATCH(Lists!$F$3,$A$1:$T$1,0))&amp;""),""),'Your points'!$A$6:$A$11,0)),0))</f>
        <v/>
      </c>
      <c r="AA58" s="21">
        <f>IF(IFERROR(TRIM(INDEX($A58:$T58,MATCH(Lists!$F$2,$A$1:$T$1,0))&amp;""),"")="","",IFERROR(INDEX('Your points'!$B$15:$B$18,MATCH(IFERROR(TRIM(INDEX($A58:$T58,MATCH(Lists!$F$4,$A$1:$T$1,0))&amp;""),""),'Your points'!$A$15:$A$18,0)),0))</f>
        <v/>
      </c>
      <c r="AB58" s="21">
        <f>IF(IFERROR(TRIM(INDEX($A58:$T58,MATCH(Lists!$F$2,$A$1:$T$1,0))&amp;""),"")="","",N(Z58)+N(AA58))</f>
        <v/>
      </c>
      <c r="AC58" s="21">
        <f>IF(IFERROR(TRIM(INDEX($A58:$T58,MATCH(Lists!$F$2,$A$1:$T$1,0))&amp;""),"")="","",IFERROR(VALUE(IFERROR(TRIM(INDEX($A58:$T58,MATCH(Lists!$F$5,$A$1:$T$1,0))&amp;""),"")),""))</f>
        <v/>
      </c>
      <c r="AD58" s="21">
        <f>IF(AB58="","",IF(AB58&gt;='Your points'!$B$21,1,0))</f>
        <v/>
      </c>
      <c r="AE58" s="21">
        <f>IF(IFERROR(TRIM(INDEX($A58:$T58,MATCH(Lists!$F$2,$A$1:$T$1,0))&amp;""),"")="","",IF(IFERROR(TRIM(INDEX($A58:$T58,MATCH(Lists!$F$8,$A$1:$T$1,0))&amp;""),"")&lt;&gt;"",1,0))</f>
        <v/>
      </c>
      <c r="AF58" s="21">
        <f>IF(IFERROR(TRIM(INDEX($A58:$T58,MATCH(Lists!$F$2,$A$1:$T$1,0))&amp;""),"")="","",IF(IFERROR(TRIM(INDEX($A58:$T58,MATCH(Lists!$F$6,$A$1:$T$1,0))&amp;""),"")="","(no UTM)",IFERROR(TRIM(INDEX($A58:$T58,MATCH(Lists!$F$6,$A$1:$T$1,0))&amp;""),"")))</f>
        <v/>
      </c>
      <c r="AG58" s="21">
        <f>IF(IFERROR(TRIM(INDEX($A58:$T58,MATCH(Lists!$F$2,$A$1:$T$1,0))&amp;""),"")="","",IF(IFERROR(TRIM(INDEX($A58:$T58,MATCH(Lists!$F$7,$A$1:$T$1,0))&amp;""),"")="","(none)",IFERROR(TRIM(INDEX($A58:$T58,MATCH(Lists!$F$7,$A$1:$T$1,0))&amp;""),"")))</f>
        <v/>
      </c>
      <c r="AH58" s="21">
        <f>IF(AF58="","",IF(COUNTIFS($AF$2:AF58,AF58,$AG$2:AG58,AG58)=1,1,0))</f>
        <v/>
      </c>
      <c r="AI58" s="21">
        <f>IF(AH58=1,SUM($AH$2:AH58),"")</f>
        <v/>
      </c>
      <c r="AJ58" s="21">
        <f>IF(IFERROR(TRIM(INDEX($A58:$T58,MATCH(Lists!$F$2,$A$1:$T$1,0))&amp;""),"")="","",IF($W58=Lists!$A$3,1,0))</f>
        <v/>
      </c>
      <c r="AK58" s="21">
        <f>IF(IFERROR(TRIM(INDEX($A58:$T58,MATCH(Lists!$F$2,$A$1:$T$1,0))&amp;""),"")="","",IF($X58="Y",1,0))</f>
        <v/>
      </c>
    </row>
    <row r="59">
      <c r="U59" s="19" t="n"/>
      <c r="V59" s="22" t="n"/>
      <c r="W59" s="22" t="n"/>
      <c r="X59" s="22" t="n"/>
      <c r="Y59" s="19" t="n"/>
      <c r="Z59" s="21">
        <f>IF(IFERROR(TRIM(INDEX($A59:$T59,MATCH(Lists!$F$2,$A$1:$T$1,0))&amp;""),"")="","",IFERROR(INDEX('Your points'!$B$6:$B$11,MATCH(IFERROR(TRIM(INDEX($A59:$T59,MATCH(Lists!$F$3,$A$1:$T$1,0))&amp;""),""),'Your points'!$A$6:$A$11,0)),0))</f>
        <v/>
      </c>
      <c r="AA59" s="21">
        <f>IF(IFERROR(TRIM(INDEX($A59:$T59,MATCH(Lists!$F$2,$A$1:$T$1,0))&amp;""),"")="","",IFERROR(INDEX('Your points'!$B$15:$B$18,MATCH(IFERROR(TRIM(INDEX($A59:$T59,MATCH(Lists!$F$4,$A$1:$T$1,0))&amp;""),""),'Your points'!$A$15:$A$18,0)),0))</f>
        <v/>
      </c>
      <c r="AB59" s="21">
        <f>IF(IFERROR(TRIM(INDEX($A59:$T59,MATCH(Lists!$F$2,$A$1:$T$1,0))&amp;""),"")="","",N(Z59)+N(AA59))</f>
        <v/>
      </c>
      <c r="AC59" s="21">
        <f>IF(IFERROR(TRIM(INDEX($A59:$T59,MATCH(Lists!$F$2,$A$1:$T$1,0))&amp;""),"")="","",IFERROR(VALUE(IFERROR(TRIM(INDEX($A59:$T59,MATCH(Lists!$F$5,$A$1:$T$1,0))&amp;""),"")),""))</f>
        <v/>
      </c>
      <c r="AD59" s="21">
        <f>IF(AB59="","",IF(AB59&gt;='Your points'!$B$21,1,0))</f>
        <v/>
      </c>
      <c r="AE59" s="21">
        <f>IF(IFERROR(TRIM(INDEX($A59:$T59,MATCH(Lists!$F$2,$A$1:$T$1,0))&amp;""),"")="","",IF(IFERROR(TRIM(INDEX($A59:$T59,MATCH(Lists!$F$8,$A$1:$T$1,0))&amp;""),"")&lt;&gt;"",1,0))</f>
        <v/>
      </c>
      <c r="AF59" s="21">
        <f>IF(IFERROR(TRIM(INDEX($A59:$T59,MATCH(Lists!$F$2,$A$1:$T$1,0))&amp;""),"")="","",IF(IFERROR(TRIM(INDEX($A59:$T59,MATCH(Lists!$F$6,$A$1:$T$1,0))&amp;""),"")="","(no UTM)",IFERROR(TRIM(INDEX($A59:$T59,MATCH(Lists!$F$6,$A$1:$T$1,0))&amp;""),"")))</f>
        <v/>
      </c>
      <c r="AG59" s="21">
        <f>IF(IFERROR(TRIM(INDEX($A59:$T59,MATCH(Lists!$F$2,$A$1:$T$1,0))&amp;""),"")="","",IF(IFERROR(TRIM(INDEX($A59:$T59,MATCH(Lists!$F$7,$A$1:$T$1,0))&amp;""),"")="","(none)",IFERROR(TRIM(INDEX($A59:$T59,MATCH(Lists!$F$7,$A$1:$T$1,0))&amp;""),"")))</f>
        <v/>
      </c>
      <c r="AH59" s="21">
        <f>IF(AF59="","",IF(COUNTIFS($AF$2:AF59,AF59,$AG$2:AG59,AG59)=1,1,0))</f>
        <v/>
      </c>
      <c r="AI59" s="21">
        <f>IF(AH59=1,SUM($AH$2:AH59),"")</f>
        <v/>
      </c>
      <c r="AJ59" s="21">
        <f>IF(IFERROR(TRIM(INDEX($A59:$T59,MATCH(Lists!$F$2,$A$1:$T$1,0))&amp;""),"")="","",IF($W59=Lists!$A$3,1,0))</f>
        <v/>
      </c>
      <c r="AK59" s="21">
        <f>IF(IFERROR(TRIM(INDEX($A59:$T59,MATCH(Lists!$F$2,$A$1:$T$1,0))&amp;""),"")="","",IF($X59="Y",1,0))</f>
        <v/>
      </c>
    </row>
    <row r="60">
      <c r="U60" s="19" t="n"/>
      <c r="V60" s="22" t="n"/>
      <c r="W60" s="22" t="n"/>
      <c r="X60" s="22" t="n"/>
      <c r="Y60" s="19" t="n"/>
      <c r="Z60" s="21">
        <f>IF(IFERROR(TRIM(INDEX($A60:$T60,MATCH(Lists!$F$2,$A$1:$T$1,0))&amp;""),"")="","",IFERROR(INDEX('Your points'!$B$6:$B$11,MATCH(IFERROR(TRIM(INDEX($A60:$T60,MATCH(Lists!$F$3,$A$1:$T$1,0))&amp;""),""),'Your points'!$A$6:$A$11,0)),0))</f>
        <v/>
      </c>
      <c r="AA60" s="21">
        <f>IF(IFERROR(TRIM(INDEX($A60:$T60,MATCH(Lists!$F$2,$A$1:$T$1,0))&amp;""),"")="","",IFERROR(INDEX('Your points'!$B$15:$B$18,MATCH(IFERROR(TRIM(INDEX($A60:$T60,MATCH(Lists!$F$4,$A$1:$T$1,0))&amp;""),""),'Your points'!$A$15:$A$18,0)),0))</f>
        <v/>
      </c>
      <c r="AB60" s="21">
        <f>IF(IFERROR(TRIM(INDEX($A60:$T60,MATCH(Lists!$F$2,$A$1:$T$1,0))&amp;""),"")="","",N(Z60)+N(AA60))</f>
        <v/>
      </c>
      <c r="AC60" s="21">
        <f>IF(IFERROR(TRIM(INDEX($A60:$T60,MATCH(Lists!$F$2,$A$1:$T$1,0))&amp;""),"")="","",IFERROR(VALUE(IFERROR(TRIM(INDEX($A60:$T60,MATCH(Lists!$F$5,$A$1:$T$1,0))&amp;""),"")),""))</f>
        <v/>
      </c>
      <c r="AD60" s="21">
        <f>IF(AB60="","",IF(AB60&gt;='Your points'!$B$21,1,0))</f>
        <v/>
      </c>
      <c r="AE60" s="21">
        <f>IF(IFERROR(TRIM(INDEX($A60:$T60,MATCH(Lists!$F$2,$A$1:$T$1,0))&amp;""),"")="","",IF(IFERROR(TRIM(INDEX($A60:$T60,MATCH(Lists!$F$8,$A$1:$T$1,0))&amp;""),"")&lt;&gt;"",1,0))</f>
        <v/>
      </c>
      <c r="AF60" s="21">
        <f>IF(IFERROR(TRIM(INDEX($A60:$T60,MATCH(Lists!$F$2,$A$1:$T$1,0))&amp;""),"")="","",IF(IFERROR(TRIM(INDEX($A60:$T60,MATCH(Lists!$F$6,$A$1:$T$1,0))&amp;""),"")="","(no UTM)",IFERROR(TRIM(INDEX($A60:$T60,MATCH(Lists!$F$6,$A$1:$T$1,0))&amp;""),"")))</f>
        <v/>
      </c>
      <c r="AG60" s="21">
        <f>IF(IFERROR(TRIM(INDEX($A60:$T60,MATCH(Lists!$F$2,$A$1:$T$1,0))&amp;""),"")="","",IF(IFERROR(TRIM(INDEX($A60:$T60,MATCH(Lists!$F$7,$A$1:$T$1,0))&amp;""),"")="","(none)",IFERROR(TRIM(INDEX($A60:$T60,MATCH(Lists!$F$7,$A$1:$T$1,0))&amp;""),"")))</f>
        <v/>
      </c>
      <c r="AH60" s="21">
        <f>IF(AF60="","",IF(COUNTIFS($AF$2:AF60,AF60,$AG$2:AG60,AG60)=1,1,0))</f>
        <v/>
      </c>
      <c r="AI60" s="21">
        <f>IF(AH60=1,SUM($AH$2:AH60),"")</f>
        <v/>
      </c>
      <c r="AJ60" s="21">
        <f>IF(IFERROR(TRIM(INDEX($A60:$T60,MATCH(Lists!$F$2,$A$1:$T$1,0))&amp;""),"")="","",IF($W60=Lists!$A$3,1,0))</f>
        <v/>
      </c>
      <c r="AK60" s="21">
        <f>IF(IFERROR(TRIM(INDEX($A60:$T60,MATCH(Lists!$F$2,$A$1:$T$1,0))&amp;""),"")="","",IF($X60="Y",1,0))</f>
        <v/>
      </c>
    </row>
    <row r="61">
      <c r="U61" s="19" t="n"/>
      <c r="V61" s="22" t="n"/>
      <c r="W61" s="22" t="n"/>
      <c r="X61" s="22" t="n"/>
      <c r="Y61" s="19" t="n"/>
      <c r="Z61" s="21">
        <f>IF(IFERROR(TRIM(INDEX($A61:$T61,MATCH(Lists!$F$2,$A$1:$T$1,0))&amp;""),"")="","",IFERROR(INDEX('Your points'!$B$6:$B$11,MATCH(IFERROR(TRIM(INDEX($A61:$T61,MATCH(Lists!$F$3,$A$1:$T$1,0))&amp;""),""),'Your points'!$A$6:$A$11,0)),0))</f>
        <v/>
      </c>
      <c r="AA61" s="21">
        <f>IF(IFERROR(TRIM(INDEX($A61:$T61,MATCH(Lists!$F$2,$A$1:$T$1,0))&amp;""),"")="","",IFERROR(INDEX('Your points'!$B$15:$B$18,MATCH(IFERROR(TRIM(INDEX($A61:$T61,MATCH(Lists!$F$4,$A$1:$T$1,0))&amp;""),""),'Your points'!$A$15:$A$18,0)),0))</f>
        <v/>
      </c>
      <c r="AB61" s="21">
        <f>IF(IFERROR(TRIM(INDEX($A61:$T61,MATCH(Lists!$F$2,$A$1:$T$1,0))&amp;""),"")="","",N(Z61)+N(AA61))</f>
        <v/>
      </c>
      <c r="AC61" s="21">
        <f>IF(IFERROR(TRIM(INDEX($A61:$T61,MATCH(Lists!$F$2,$A$1:$T$1,0))&amp;""),"")="","",IFERROR(VALUE(IFERROR(TRIM(INDEX($A61:$T61,MATCH(Lists!$F$5,$A$1:$T$1,0))&amp;""),"")),""))</f>
        <v/>
      </c>
      <c r="AD61" s="21">
        <f>IF(AB61="","",IF(AB61&gt;='Your points'!$B$21,1,0))</f>
        <v/>
      </c>
      <c r="AE61" s="21">
        <f>IF(IFERROR(TRIM(INDEX($A61:$T61,MATCH(Lists!$F$2,$A$1:$T$1,0))&amp;""),"")="","",IF(IFERROR(TRIM(INDEX($A61:$T61,MATCH(Lists!$F$8,$A$1:$T$1,0))&amp;""),"")&lt;&gt;"",1,0))</f>
        <v/>
      </c>
      <c r="AF61" s="21">
        <f>IF(IFERROR(TRIM(INDEX($A61:$T61,MATCH(Lists!$F$2,$A$1:$T$1,0))&amp;""),"")="","",IF(IFERROR(TRIM(INDEX($A61:$T61,MATCH(Lists!$F$6,$A$1:$T$1,0))&amp;""),"")="","(no UTM)",IFERROR(TRIM(INDEX($A61:$T61,MATCH(Lists!$F$6,$A$1:$T$1,0))&amp;""),"")))</f>
        <v/>
      </c>
      <c r="AG61" s="21">
        <f>IF(IFERROR(TRIM(INDEX($A61:$T61,MATCH(Lists!$F$2,$A$1:$T$1,0))&amp;""),"")="","",IF(IFERROR(TRIM(INDEX($A61:$T61,MATCH(Lists!$F$7,$A$1:$T$1,0))&amp;""),"")="","(none)",IFERROR(TRIM(INDEX($A61:$T61,MATCH(Lists!$F$7,$A$1:$T$1,0))&amp;""),"")))</f>
        <v/>
      </c>
      <c r="AH61" s="21">
        <f>IF(AF61="","",IF(COUNTIFS($AF$2:AF61,AF61,$AG$2:AG61,AG61)=1,1,0))</f>
        <v/>
      </c>
      <c r="AI61" s="21">
        <f>IF(AH61=1,SUM($AH$2:AH61),"")</f>
        <v/>
      </c>
      <c r="AJ61" s="21">
        <f>IF(IFERROR(TRIM(INDEX($A61:$T61,MATCH(Lists!$F$2,$A$1:$T$1,0))&amp;""),"")="","",IF($W61=Lists!$A$3,1,0))</f>
        <v/>
      </c>
      <c r="AK61" s="21">
        <f>IF(IFERROR(TRIM(INDEX($A61:$T61,MATCH(Lists!$F$2,$A$1:$T$1,0))&amp;""),"")="","",IF($X61="Y",1,0))</f>
        <v/>
      </c>
    </row>
    <row r="62">
      <c r="U62" s="19" t="n"/>
      <c r="V62" s="22" t="n"/>
      <c r="W62" s="22" t="n"/>
      <c r="X62" s="22" t="n"/>
      <c r="Y62" s="19" t="n"/>
      <c r="Z62" s="21">
        <f>IF(IFERROR(TRIM(INDEX($A62:$T62,MATCH(Lists!$F$2,$A$1:$T$1,0))&amp;""),"")="","",IFERROR(INDEX('Your points'!$B$6:$B$11,MATCH(IFERROR(TRIM(INDEX($A62:$T62,MATCH(Lists!$F$3,$A$1:$T$1,0))&amp;""),""),'Your points'!$A$6:$A$11,0)),0))</f>
        <v/>
      </c>
      <c r="AA62" s="21">
        <f>IF(IFERROR(TRIM(INDEX($A62:$T62,MATCH(Lists!$F$2,$A$1:$T$1,0))&amp;""),"")="","",IFERROR(INDEX('Your points'!$B$15:$B$18,MATCH(IFERROR(TRIM(INDEX($A62:$T62,MATCH(Lists!$F$4,$A$1:$T$1,0))&amp;""),""),'Your points'!$A$15:$A$18,0)),0))</f>
        <v/>
      </c>
      <c r="AB62" s="21">
        <f>IF(IFERROR(TRIM(INDEX($A62:$T62,MATCH(Lists!$F$2,$A$1:$T$1,0))&amp;""),"")="","",N(Z62)+N(AA62))</f>
        <v/>
      </c>
      <c r="AC62" s="21">
        <f>IF(IFERROR(TRIM(INDEX($A62:$T62,MATCH(Lists!$F$2,$A$1:$T$1,0))&amp;""),"")="","",IFERROR(VALUE(IFERROR(TRIM(INDEX($A62:$T62,MATCH(Lists!$F$5,$A$1:$T$1,0))&amp;""),"")),""))</f>
        <v/>
      </c>
      <c r="AD62" s="21">
        <f>IF(AB62="","",IF(AB62&gt;='Your points'!$B$21,1,0))</f>
        <v/>
      </c>
      <c r="AE62" s="21">
        <f>IF(IFERROR(TRIM(INDEX($A62:$T62,MATCH(Lists!$F$2,$A$1:$T$1,0))&amp;""),"")="","",IF(IFERROR(TRIM(INDEX($A62:$T62,MATCH(Lists!$F$8,$A$1:$T$1,0))&amp;""),"")&lt;&gt;"",1,0))</f>
        <v/>
      </c>
      <c r="AF62" s="21">
        <f>IF(IFERROR(TRIM(INDEX($A62:$T62,MATCH(Lists!$F$2,$A$1:$T$1,0))&amp;""),"")="","",IF(IFERROR(TRIM(INDEX($A62:$T62,MATCH(Lists!$F$6,$A$1:$T$1,0))&amp;""),"")="","(no UTM)",IFERROR(TRIM(INDEX($A62:$T62,MATCH(Lists!$F$6,$A$1:$T$1,0))&amp;""),"")))</f>
        <v/>
      </c>
      <c r="AG62" s="21">
        <f>IF(IFERROR(TRIM(INDEX($A62:$T62,MATCH(Lists!$F$2,$A$1:$T$1,0))&amp;""),"")="","",IF(IFERROR(TRIM(INDEX($A62:$T62,MATCH(Lists!$F$7,$A$1:$T$1,0))&amp;""),"")="","(none)",IFERROR(TRIM(INDEX($A62:$T62,MATCH(Lists!$F$7,$A$1:$T$1,0))&amp;""),"")))</f>
        <v/>
      </c>
      <c r="AH62" s="21">
        <f>IF(AF62="","",IF(COUNTIFS($AF$2:AF62,AF62,$AG$2:AG62,AG62)=1,1,0))</f>
        <v/>
      </c>
      <c r="AI62" s="21">
        <f>IF(AH62=1,SUM($AH$2:AH62),"")</f>
        <v/>
      </c>
      <c r="AJ62" s="21">
        <f>IF(IFERROR(TRIM(INDEX($A62:$T62,MATCH(Lists!$F$2,$A$1:$T$1,0))&amp;""),"")="","",IF($W62=Lists!$A$3,1,0))</f>
        <v/>
      </c>
      <c r="AK62" s="21">
        <f>IF(IFERROR(TRIM(INDEX($A62:$T62,MATCH(Lists!$F$2,$A$1:$T$1,0))&amp;""),"")="","",IF($X62="Y",1,0))</f>
        <v/>
      </c>
    </row>
    <row r="63">
      <c r="U63" s="19" t="n"/>
      <c r="V63" s="22" t="n"/>
      <c r="W63" s="22" t="n"/>
      <c r="X63" s="22" t="n"/>
      <c r="Y63" s="19" t="n"/>
      <c r="Z63" s="21">
        <f>IF(IFERROR(TRIM(INDEX($A63:$T63,MATCH(Lists!$F$2,$A$1:$T$1,0))&amp;""),"")="","",IFERROR(INDEX('Your points'!$B$6:$B$11,MATCH(IFERROR(TRIM(INDEX($A63:$T63,MATCH(Lists!$F$3,$A$1:$T$1,0))&amp;""),""),'Your points'!$A$6:$A$11,0)),0))</f>
        <v/>
      </c>
      <c r="AA63" s="21">
        <f>IF(IFERROR(TRIM(INDEX($A63:$T63,MATCH(Lists!$F$2,$A$1:$T$1,0))&amp;""),"")="","",IFERROR(INDEX('Your points'!$B$15:$B$18,MATCH(IFERROR(TRIM(INDEX($A63:$T63,MATCH(Lists!$F$4,$A$1:$T$1,0))&amp;""),""),'Your points'!$A$15:$A$18,0)),0))</f>
        <v/>
      </c>
      <c r="AB63" s="21">
        <f>IF(IFERROR(TRIM(INDEX($A63:$T63,MATCH(Lists!$F$2,$A$1:$T$1,0))&amp;""),"")="","",N(Z63)+N(AA63))</f>
        <v/>
      </c>
      <c r="AC63" s="21">
        <f>IF(IFERROR(TRIM(INDEX($A63:$T63,MATCH(Lists!$F$2,$A$1:$T$1,0))&amp;""),"")="","",IFERROR(VALUE(IFERROR(TRIM(INDEX($A63:$T63,MATCH(Lists!$F$5,$A$1:$T$1,0))&amp;""),"")),""))</f>
        <v/>
      </c>
      <c r="AD63" s="21">
        <f>IF(AB63="","",IF(AB63&gt;='Your points'!$B$21,1,0))</f>
        <v/>
      </c>
      <c r="AE63" s="21">
        <f>IF(IFERROR(TRIM(INDEX($A63:$T63,MATCH(Lists!$F$2,$A$1:$T$1,0))&amp;""),"")="","",IF(IFERROR(TRIM(INDEX($A63:$T63,MATCH(Lists!$F$8,$A$1:$T$1,0))&amp;""),"")&lt;&gt;"",1,0))</f>
        <v/>
      </c>
      <c r="AF63" s="21">
        <f>IF(IFERROR(TRIM(INDEX($A63:$T63,MATCH(Lists!$F$2,$A$1:$T$1,0))&amp;""),"")="","",IF(IFERROR(TRIM(INDEX($A63:$T63,MATCH(Lists!$F$6,$A$1:$T$1,0))&amp;""),"")="","(no UTM)",IFERROR(TRIM(INDEX($A63:$T63,MATCH(Lists!$F$6,$A$1:$T$1,0))&amp;""),"")))</f>
        <v/>
      </c>
      <c r="AG63" s="21">
        <f>IF(IFERROR(TRIM(INDEX($A63:$T63,MATCH(Lists!$F$2,$A$1:$T$1,0))&amp;""),"")="","",IF(IFERROR(TRIM(INDEX($A63:$T63,MATCH(Lists!$F$7,$A$1:$T$1,0))&amp;""),"")="","(none)",IFERROR(TRIM(INDEX($A63:$T63,MATCH(Lists!$F$7,$A$1:$T$1,0))&amp;""),"")))</f>
        <v/>
      </c>
      <c r="AH63" s="21">
        <f>IF(AF63="","",IF(COUNTIFS($AF$2:AF63,AF63,$AG$2:AG63,AG63)=1,1,0))</f>
        <v/>
      </c>
      <c r="AI63" s="21">
        <f>IF(AH63=1,SUM($AH$2:AH63),"")</f>
        <v/>
      </c>
      <c r="AJ63" s="21">
        <f>IF(IFERROR(TRIM(INDEX($A63:$T63,MATCH(Lists!$F$2,$A$1:$T$1,0))&amp;""),"")="","",IF($W63=Lists!$A$3,1,0))</f>
        <v/>
      </c>
      <c r="AK63" s="21">
        <f>IF(IFERROR(TRIM(INDEX($A63:$T63,MATCH(Lists!$F$2,$A$1:$T$1,0))&amp;""),"")="","",IF($X63="Y",1,0))</f>
        <v/>
      </c>
    </row>
    <row r="64">
      <c r="U64" s="19" t="n"/>
      <c r="V64" s="22" t="n"/>
      <c r="W64" s="22" t="n"/>
      <c r="X64" s="22" t="n"/>
      <c r="Y64" s="19" t="n"/>
      <c r="Z64" s="21">
        <f>IF(IFERROR(TRIM(INDEX($A64:$T64,MATCH(Lists!$F$2,$A$1:$T$1,0))&amp;""),"")="","",IFERROR(INDEX('Your points'!$B$6:$B$11,MATCH(IFERROR(TRIM(INDEX($A64:$T64,MATCH(Lists!$F$3,$A$1:$T$1,0))&amp;""),""),'Your points'!$A$6:$A$11,0)),0))</f>
        <v/>
      </c>
      <c r="AA64" s="21">
        <f>IF(IFERROR(TRIM(INDEX($A64:$T64,MATCH(Lists!$F$2,$A$1:$T$1,0))&amp;""),"")="","",IFERROR(INDEX('Your points'!$B$15:$B$18,MATCH(IFERROR(TRIM(INDEX($A64:$T64,MATCH(Lists!$F$4,$A$1:$T$1,0))&amp;""),""),'Your points'!$A$15:$A$18,0)),0))</f>
        <v/>
      </c>
      <c r="AB64" s="21">
        <f>IF(IFERROR(TRIM(INDEX($A64:$T64,MATCH(Lists!$F$2,$A$1:$T$1,0))&amp;""),"")="","",N(Z64)+N(AA64))</f>
        <v/>
      </c>
      <c r="AC64" s="21">
        <f>IF(IFERROR(TRIM(INDEX($A64:$T64,MATCH(Lists!$F$2,$A$1:$T$1,0))&amp;""),"")="","",IFERROR(VALUE(IFERROR(TRIM(INDEX($A64:$T64,MATCH(Lists!$F$5,$A$1:$T$1,0))&amp;""),"")),""))</f>
        <v/>
      </c>
      <c r="AD64" s="21">
        <f>IF(AB64="","",IF(AB64&gt;='Your points'!$B$21,1,0))</f>
        <v/>
      </c>
      <c r="AE64" s="21">
        <f>IF(IFERROR(TRIM(INDEX($A64:$T64,MATCH(Lists!$F$2,$A$1:$T$1,0))&amp;""),"")="","",IF(IFERROR(TRIM(INDEX($A64:$T64,MATCH(Lists!$F$8,$A$1:$T$1,0))&amp;""),"")&lt;&gt;"",1,0))</f>
        <v/>
      </c>
      <c r="AF64" s="21">
        <f>IF(IFERROR(TRIM(INDEX($A64:$T64,MATCH(Lists!$F$2,$A$1:$T$1,0))&amp;""),"")="","",IF(IFERROR(TRIM(INDEX($A64:$T64,MATCH(Lists!$F$6,$A$1:$T$1,0))&amp;""),"")="","(no UTM)",IFERROR(TRIM(INDEX($A64:$T64,MATCH(Lists!$F$6,$A$1:$T$1,0))&amp;""),"")))</f>
        <v/>
      </c>
      <c r="AG64" s="21">
        <f>IF(IFERROR(TRIM(INDEX($A64:$T64,MATCH(Lists!$F$2,$A$1:$T$1,0))&amp;""),"")="","",IF(IFERROR(TRIM(INDEX($A64:$T64,MATCH(Lists!$F$7,$A$1:$T$1,0))&amp;""),"")="","(none)",IFERROR(TRIM(INDEX($A64:$T64,MATCH(Lists!$F$7,$A$1:$T$1,0))&amp;""),"")))</f>
        <v/>
      </c>
      <c r="AH64" s="21">
        <f>IF(AF64="","",IF(COUNTIFS($AF$2:AF64,AF64,$AG$2:AG64,AG64)=1,1,0))</f>
        <v/>
      </c>
      <c r="AI64" s="21">
        <f>IF(AH64=1,SUM($AH$2:AH64),"")</f>
        <v/>
      </c>
      <c r="AJ64" s="21">
        <f>IF(IFERROR(TRIM(INDEX($A64:$T64,MATCH(Lists!$F$2,$A$1:$T$1,0))&amp;""),"")="","",IF($W64=Lists!$A$3,1,0))</f>
        <v/>
      </c>
      <c r="AK64" s="21">
        <f>IF(IFERROR(TRIM(INDEX($A64:$T64,MATCH(Lists!$F$2,$A$1:$T$1,0))&amp;""),"")="","",IF($X64="Y",1,0))</f>
        <v/>
      </c>
    </row>
    <row r="65">
      <c r="U65" s="19" t="n"/>
      <c r="V65" s="22" t="n"/>
      <c r="W65" s="22" t="n"/>
      <c r="X65" s="22" t="n"/>
      <c r="Y65" s="19" t="n"/>
      <c r="Z65" s="21">
        <f>IF(IFERROR(TRIM(INDEX($A65:$T65,MATCH(Lists!$F$2,$A$1:$T$1,0))&amp;""),"")="","",IFERROR(INDEX('Your points'!$B$6:$B$11,MATCH(IFERROR(TRIM(INDEX($A65:$T65,MATCH(Lists!$F$3,$A$1:$T$1,0))&amp;""),""),'Your points'!$A$6:$A$11,0)),0))</f>
        <v/>
      </c>
      <c r="AA65" s="21">
        <f>IF(IFERROR(TRIM(INDEX($A65:$T65,MATCH(Lists!$F$2,$A$1:$T$1,0))&amp;""),"")="","",IFERROR(INDEX('Your points'!$B$15:$B$18,MATCH(IFERROR(TRIM(INDEX($A65:$T65,MATCH(Lists!$F$4,$A$1:$T$1,0))&amp;""),""),'Your points'!$A$15:$A$18,0)),0))</f>
        <v/>
      </c>
      <c r="AB65" s="21">
        <f>IF(IFERROR(TRIM(INDEX($A65:$T65,MATCH(Lists!$F$2,$A$1:$T$1,0))&amp;""),"")="","",N(Z65)+N(AA65))</f>
        <v/>
      </c>
      <c r="AC65" s="21">
        <f>IF(IFERROR(TRIM(INDEX($A65:$T65,MATCH(Lists!$F$2,$A$1:$T$1,0))&amp;""),"")="","",IFERROR(VALUE(IFERROR(TRIM(INDEX($A65:$T65,MATCH(Lists!$F$5,$A$1:$T$1,0))&amp;""),"")),""))</f>
        <v/>
      </c>
      <c r="AD65" s="21">
        <f>IF(AB65="","",IF(AB65&gt;='Your points'!$B$21,1,0))</f>
        <v/>
      </c>
      <c r="AE65" s="21">
        <f>IF(IFERROR(TRIM(INDEX($A65:$T65,MATCH(Lists!$F$2,$A$1:$T$1,0))&amp;""),"")="","",IF(IFERROR(TRIM(INDEX($A65:$T65,MATCH(Lists!$F$8,$A$1:$T$1,0))&amp;""),"")&lt;&gt;"",1,0))</f>
        <v/>
      </c>
      <c r="AF65" s="21">
        <f>IF(IFERROR(TRIM(INDEX($A65:$T65,MATCH(Lists!$F$2,$A$1:$T$1,0))&amp;""),"")="","",IF(IFERROR(TRIM(INDEX($A65:$T65,MATCH(Lists!$F$6,$A$1:$T$1,0))&amp;""),"")="","(no UTM)",IFERROR(TRIM(INDEX($A65:$T65,MATCH(Lists!$F$6,$A$1:$T$1,0))&amp;""),"")))</f>
        <v/>
      </c>
      <c r="AG65" s="21">
        <f>IF(IFERROR(TRIM(INDEX($A65:$T65,MATCH(Lists!$F$2,$A$1:$T$1,0))&amp;""),"")="","",IF(IFERROR(TRIM(INDEX($A65:$T65,MATCH(Lists!$F$7,$A$1:$T$1,0))&amp;""),"")="","(none)",IFERROR(TRIM(INDEX($A65:$T65,MATCH(Lists!$F$7,$A$1:$T$1,0))&amp;""),"")))</f>
        <v/>
      </c>
      <c r="AH65" s="21">
        <f>IF(AF65="","",IF(COUNTIFS($AF$2:AF65,AF65,$AG$2:AG65,AG65)=1,1,0))</f>
        <v/>
      </c>
      <c r="AI65" s="21">
        <f>IF(AH65=1,SUM($AH$2:AH65),"")</f>
        <v/>
      </c>
      <c r="AJ65" s="21">
        <f>IF(IFERROR(TRIM(INDEX($A65:$T65,MATCH(Lists!$F$2,$A$1:$T$1,0))&amp;""),"")="","",IF($W65=Lists!$A$3,1,0))</f>
        <v/>
      </c>
      <c r="AK65" s="21">
        <f>IF(IFERROR(TRIM(INDEX($A65:$T65,MATCH(Lists!$F$2,$A$1:$T$1,0))&amp;""),"")="","",IF($X65="Y",1,0))</f>
        <v/>
      </c>
    </row>
    <row r="66">
      <c r="U66" s="19" t="n"/>
      <c r="V66" s="22" t="n"/>
      <c r="W66" s="22" t="n"/>
      <c r="X66" s="22" t="n"/>
      <c r="Y66" s="19" t="n"/>
      <c r="Z66" s="21">
        <f>IF(IFERROR(TRIM(INDEX($A66:$T66,MATCH(Lists!$F$2,$A$1:$T$1,0))&amp;""),"")="","",IFERROR(INDEX('Your points'!$B$6:$B$11,MATCH(IFERROR(TRIM(INDEX($A66:$T66,MATCH(Lists!$F$3,$A$1:$T$1,0))&amp;""),""),'Your points'!$A$6:$A$11,0)),0))</f>
        <v/>
      </c>
      <c r="AA66" s="21">
        <f>IF(IFERROR(TRIM(INDEX($A66:$T66,MATCH(Lists!$F$2,$A$1:$T$1,0))&amp;""),"")="","",IFERROR(INDEX('Your points'!$B$15:$B$18,MATCH(IFERROR(TRIM(INDEX($A66:$T66,MATCH(Lists!$F$4,$A$1:$T$1,0))&amp;""),""),'Your points'!$A$15:$A$18,0)),0))</f>
        <v/>
      </c>
      <c r="AB66" s="21">
        <f>IF(IFERROR(TRIM(INDEX($A66:$T66,MATCH(Lists!$F$2,$A$1:$T$1,0))&amp;""),"")="","",N(Z66)+N(AA66))</f>
        <v/>
      </c>
      <c r="AC66" s="21">
        <f>IF(IFERROR(TRIM(INDEX($A66:$T66,MATCH(Lists!$F$2,$A$1:$T$1,0))&amp;""),"")="","",IFERROR(VALUE(IFERROR(TRIM(INDEX($A66:$T66,MATCH(Lists!$F$5,$A$1:$T$1,0))&amp;""),"")),""))</f>
        <v/>
      </c>
      <c r="AD66" s="21">
        <f>IF(AB66="","",IF(AB66&gt;='Your points'!$B$21,1,0))</f>
        <v/>
      </c>
      <c r="AE66" s="21">
        <f>IF(IFERROR(TRIM(INDEX($A66:$T66,MATCH(Lists!$F$2,$A$1:$T$1,0))&amp;""),"")="","",IF(IFERROR(TRIM(INDEX($A66:$T66,MATCH(Lists!$F$8,$A$1:$T$1,0))&amp;""),"")&lt;&gt;"",1,0))</f>
        <v/>
      </c>
      <c r="AF66" s="21">
        <f>IF(IFERROR(TRIM(INDEX($A66:$T66,MATCH(Lists!$F$2,$A$1:$T$1,0))&amp;""),"")="","",IF(IFERROR(TRIM(INDEX($A66:$T66,MATCH(Lists!$F$6,$A$1:$T$1,0))&amp;""),"")="","(no UTM)",IFERROR(TRIM(INDEX($A66:$T66,MATCH(Lists!$F$6,$A$1:$T$1,0))&amp;""),"")))</f>
        <v/>
      </c>
      <c r="AG66" s="21">
        <f>IF(IFERROR(TRIM(INDEX($A66:$T66,MATCH(Lists!$F$2,$A$1:$T$1,0))&amp;""),"")="","",IF(IFERROR(TRIM(INDEX($A66:$T66,MATCH(Lists!$F$7,$A$1:$T$1,0))&amp;""),"")="","(none)",IFERROR(TRIM(INDEX($A66:$T66,MATCH(Lists!$F$7,$A$1:$T$1,0))&amp;""),"")))</f>
        <v/>
      </c>
      <c r="AH66" s="21">
        <f>IF(AF66="","",IF(COUNTIFS($AF$2:AF66,AF66,$AG$2:AG66,AG66)=1,1,0))</f>
        <v/>
      </c>
      <c r="AI66" s="21">
        <f>IF(AH66=1,SUM($AH$2:AH66),"")</f>
        <v/>
      </c>
      <c r="AJ66" s="21">
        <f>IF(IFERROR(TRIM(INDEX($A66:$T66,MATCH(Lists!$F$2,$A$1:$T$1,0))&amp;""),"")="","",IF($W66=Lists!$A$3,1,0))</f>
        <v/>
      </c>
      <c r="AK66" s="21">
        <f>IF(IFERROR(TRIM(INDEX($A66:$T66,MATCH(Lists!$F$2,$A$1:$T$1,0))&amp;""),"")="","",IF($X66="Y",1,0))</f>
        <v/>
      </c>
    </row>
    <row r="67">
      <c r="U67" s="19" t="n"/>
      <c r="V67" s="22" t="n"/>
      <c r="W67" s="22" t="n"/>
      <c r="X67" s="22" t="n"/>
      <c r="Y67" s="19" t="n"/>
      <c r="Z67" s="21">
        <f>IF(IFERROR(TRIM(INDEX($A67:$T67,MATCH(Lists!$F$2,$A$1:$T$1,0))&amp;""),"")="","",IFERROR(INDEX('Your points'!$B$6:$B$11,MATCH(IFERROR(TRIM(INDEX($A67:$T67,MATCH(Lists!$F$3,$A$1:$T$1,0))&amp;""),""),'Your points'!$A$6:$A$11,0)),0))</f>
        <v/>
      </c>
      <c r="AA67" s="21">
        <f>IF(IFERROR(TRIM(INDEX($A67:$T67,MATCH(Lists!$F$2,$A$1:$T$1,0))&amp;""),"")="","",IFERROR(INDEX('Your points'!$B$15:$B$18,MATCH(IFERROR(TRIM(INDEX($A67:$T67,MATCH(Lists!$F$4,$A$1:$T$1,0))&amp;""),""),'Your points'!$A$15:$A$18,0)),0))</f>
        <v/>
      </c>
      <c r="AB67" s="21">
        <f>IF(IFERROR(TRIM(INDEX($A67:$T67,MATCH(Lists!$F$2,$A$1:$T$1,0))&amp;""),"")="","",N(Z67)+N(AA67))</f>
        <v/>
      </c>
      <c r="AC67" s="21">
        <f>IF(IFERROR(TRIM(INDEX($A67:$T67,MATCH(Lists!$F$2,$A$1:$T$1,0))&amp;""),"")="","",IFERROR(VALUE(IFERROR(TRIM(INDEX($A67:$T67,MATCH(Lists!$F$5,$A$1:$T$1,0))&amp;""),"")),""))</f>
        <v/>
      </c>
      <c r="AD67" s="21">
        <f>IF(AB67="","",IF(AB67&gt;='Your points'!$B$21,1,0))</f>
        <v/>
      </c>
      <c r="AE67" s="21">
        <f>IF(IFERROR(TRIM(INDEX($A67:$T67,MATCH(Lists!$F$2,$A$1:$T$1,0))&amp;""),"")="","",IF(IFERROR(TRIM(INDEX($A67:$T67,MATCH(Lists!$F$8,$A$1:$T$1,0))&amp;""),"")&lt;&gt;"",1,0))</f>
        <v/>
      </c>
      <c r="AF67" s="21">
        <f>IF(IFERROR(TRIM(INDEX($A67:$T67,MATCH(Lists!$F$2,$A$1:$T$1,0))&amp;""),"")="","",IF(IFERROR(TRIM(INDEX($A67:$T67,MATCH(Lists!$F$6,$A$1:$T$1,0))&amp;""),"")="","(no UTM)",IFERROR(TRIM(INDEX($A67:$T67,MATCH(Lists!$F$6,$A$1:$T$1,0))&amp;""),"")))</f>
        <v/>
      </c>
      <c r="AG67" s="21">
        <f>IF(IFERROR(TRIM(INDEX($A67:$T67,MATCH(Lists!$F$2,$A$1:$T$1,0))&amp;""),"")="","",IF(IFERROR(TRIM(INDEX($A67:$T67,MATCH(Lists!$F$7,$A$1:$T$1,0))&amp;""),"")="","(none)",IFERROR(TRIM(INDEX($A67:$T67,MATCH(Lists!$F$7,$A$1:$T$1,0))&amp;""),"")))</f>
        <v/>
      </c>
      <c r="AH67" s="21">
        <f>IF(AF67="","",IF(COUNTIFS($AF$2:AF67,AF67,$AG$2:AG67,AG67)=1,1,0))</f>
        <v/>
      </c>
      <c r="AI67" s="21">
        <f>IF(AH67=1,SUM($AH$2:AH67),"")</f>
        <v/>
      </c>
      <c r="AJ67" s="21">
        <f>IF(IFERROR(TRIM(INDEX($A67:$T67,MATCH(Lists!$F$2,$A$1:$T$1,0))&amp;""),"")="","",IF($W67=Lists!$A$3,1,0))</f>
        <v/>
      </c>
      <c r="AK67" s="21">
        <f>IF(IFERROR(TRIM(INDEX($A67:$T67,MATCH(Lists!$F$2,$A$1:$T$1,0))&amp;""),"")="","",IF($X67="Y",1,0))</f>
        <v/>
      </c>
    </row>
    <row r="68">
      <c r="U68" s="19" t="n"/>
      <c r="V68" s="22" t="n"/>
      <c r="W68" s="22" t="n"/>
      <c r="X68" s="22" t="n"/>
      <c r="Y68" s="19" t="n"/>
      <c r="Z68" s="21">
        <f>IF(IFERROR(TRIM(INDEX($A68:$T68,MATCH(Lists!$F$2,$A$1:$T$1,0))&amp;""),"")="","",IFERROR(INDEX('Your points'!$B$6:$B$11,MATCH(IFERROR(TRIM(INDEX($A68:$T68,MATCH(Lists!$F$3,$A$1:$T$1,0))&amp;""),""),'Your points'!$A$6:$A$11,0)),0))</f>
        <v/>
      </c>
      <c r="AA68" s="21">
        <f>IF(IFERROR(TRIM(INDEX($A68:$T68,MATCH(Lists!$F$2,$A$1:$T$1,0))&amp;""),"")="","",IFERROR(INDEX('Your points'!$B$15:$B$18,MATCH(IFERROR(TRIM(INDEX($A68:$T68,MATCH(Lists!$F$4,$A$1:$T$1,0))&amp;""),""),'Your points'!$A$15:$A$18,0)),0))</f>
        <v/>
      </c>
      <c r="AB68" s="21">
        <f>IF(IFERROR(TRIM(INDEX($A68:$T68,MATCH(Lists!$F$2,$A$1:$T$1,0))&amp;""),"")="","",N(Z68)+N(AA68))</f>
        <v/>
      </c>
      <c r="AC68" s="21">
        <f>IF(IFERROR(TRIM(INDEX($A68:$T68,MATCH(Lists!$F$2,$A$1:$T$1,0))&amp;""),"")="","",IFERROR(VALUE(IFERROR(TRIM(INDEX($A68:$T68,MATCH(Lists!$F$5,$A$1:$T$1,0))&amp;""),"")),""))</f>
        <v/>
      </c>
      <c r="AD68" s="21">
        <f>IF(AB68="","",IF(AB68&gt;='Your points'!$B$21,1,0))</f>
        <v/>
      </c>
      <c r="AE68" s="21">
        <f>IF(IFERROR(TRIM(INDEX($A68:$T68,MATCH(Lists!$F$2,$A$1:$T$1,0))&amp;""),"")="","",IF(IFERROR(TRIM(INDEX($A68:$T68,MATCH(Lists!$F$8,$A$1:$T$1,0))&amp;""),"")&lt;&gt;"",1,0))</f>
        <v/>
      </c>
      <c r="AF68" s="21">
        <f>IF(IFERROR(TRIM(INDEX($A68:$T68,MATCH(Lists!$F$2,$A$1:$T$1,0))&amp;""),"")="","",IF(IFERROR(TRIM(INDEX($A68:$T68,MATCH(Lists!$F$6,$A$1:$T$1,0))&amp;""),"")="","(no UTM)",IFERROR(TRIM(INDEX($A68:$T68,MATCH(Lists!$F$6,$A$1:$T$1,0))&amp;""),"")))</f>
        <v/>
      </c>
      <c r="AG68" s="21">
        <f>IF(IFERROR(TRIM(INDEX($A68:$T68,MATCH(Lists!$F$2,$A$1:$T$1,0))&amp;""),"")="","",IF(IFERROR(TRIM(INDEX($A68:$T68,MATCH(Lists!$F$7,$A$1:$T$1,0))&amp;""),"")="","(none)",IFERROR(TRIM(INDEX($A68:$T68,MATCH(Lists!$F$7,$A$1:$T$1,0))&amp;""),"")))</f>
        <v/>
      </c>
      <c r="AH68" s="21">
        <f>IF(AF68="","",IF(COUNTIFS($AF$2:AF68,AF68,$AG$2:AG68,AG68)=1,1,0))</f>
        <v/>
      </c>
      <c r="AI68" s="21">
        <f>IF(AH68=1,SUM($AH$2:AH68),"")</f>
        <v/>
      </c>
      <c r="AJ68" s="21">
        <f>IF(IFERROR(TRIM(INDEX($A68:$T68,MATCH(Lists!$F$2,$A$1:$T$1,0))&amp;""),"")="","",IF($W68=Lists!$A$3,1,0))</f>
        <v/>
      </c>
      <c r="AK68" s="21">
        <f>IF(IFERROR(TRIM(INDEX($A68:$T68,MATCH(Lists!$F$2,$A$1:$T$1,0))&amp;""),"")="","",IF($X68="Y",1,0))</f>
        <v/>
      </c>
    </row>
    <row r="69">
      <c r="U69" s="19" t="n"/>
      <c r="V69" s="22" t="n"/>
      <c r="W69" s="22" t="n"/>
      <c r="X69" s="22" t="n"/>
      <c r="Y69" s="19" t="n"/>
      <c r="Z69" s="21">
        <f>IF(IFERROR(TRIM(INDEX($A69:$T69,MATCH(Lists!$F$2,$A$1:$T$1,0))&amp;""),"")="","",IFERROR(INDEX('Your points'!$B$6:$B$11,MATCH(IFERROR(TRIM(INDEX($A69:$T69,MATCH(Lists!$F$3,$A$1:$T$1,0))&amp;""),""),'Your points'!$A$6:$A$11,0)),0))</f>
        <v/>
      </c>
      <c r="AA69" s="21">
        <f>IF(IFERROR(TRIM(INDEX($A69:$T69,MATCH(Lists!$F$2,$A$1:$T$1,0))&amp;""),"")="","",IFERROR(INDEX('Your points'!$B$15:$B$18,MATCH(IFERROR(TRIM(INDEX($A69:$T69,MATCH(Lists!$F$4,$A$1:$T$1,0))&amp;""),""),'Your points'!$A$15:$A$18,0)),0))</f>
        <v/>
      </c>
      <c r="AB69" s="21">
        <f>IF(IFERROR(TRIM(INDEX($A69:$T69,MATCH(Lists!$F$2,$A$1:$T$1,0))&amp;""),"")="","",N(Z69)+N(AA69))</f>
        <v/>
      </c>
      <c r="AC69" s="21">
        <f>IF(IFERROR(TRIM(INDEX($A69:$T69,MATCH(Lists!$F$2,$A$1:$T$1,0))&amp;""),"")="","",IFERROR(VALUE(IFERROR(TRIM(INDEX($A69:$T69,MATCH(Lists!$F$5,$A$1:$T$1,0))&amp;""),"")),""))</f>
        <v/>
      </c>
      <c r="AD69" s="21">
        <f>IF(AB69="","",IF(AB69&gt;='Your points'!$B$21,1,0))</f>
        <v/>
      </c>
      <c r="AE69" s="21">
        <f>IF(IFERROR(TRIM(INDEX($A69:$T69,MATCH(Lists!$F$2,$A$1:$T$1,0))&amp;""),"")="","",IF(IFERROR(TRIM(INDEX($A69:$T69,MATCH(Lists!$F$8,$A$1:$T$1,0))&amp;""),"")&lt;&gt;"",1,0))</f>
        <v/>
      </c>
      <c r="AF69" s="21">
        <f>IF(IFERROR(TRIM(INDEX($A69:$T69,MATCH(Lists!$F$2,$A$1:$T$1,0))&amp;""),"")="","",IF(IFERROR(TRIM(INDEX($A69:$T69,MATCH(Lists!$F$6,$A$1:$T$1,0))&amp;""),"")="","(no UTM)",IFERROR(TRIM(INDEX($A69:$T69,MATCH(Lists!$F$6,$A$1:$T$1,0))&amp;""),"")))</f>
        <v/>
      </c>
      <c r="AG69" s="21">
        <f>IF(IFERROR(TRIM(INDEX($A69:$T69,MATCH(Lists!$F$2,$A$1:$T$1,0))&amp;""),"")="","",IF(IFERROR(TRIM(INDEX($A69:$T69,MATCH(Lists!$F$7,$A$1:$T$1,0))&amp;""),"")="","(none)",IFERROR(TRIM(INDEX($A69:$T69,MATCH(Lists!$F$7,$A$1:$T$1,0))&amp;""),"")))</f>
        <v/>
      </c>
      <c r="AH69" s="21">
        <f>IF(AF69="","",IF(COUNTIFS($AF$2:AF69,AF69,$AG$2:AG69,AG69)=1,1,0))</f>
        <v/>
      </c>
      <c r="AI69" s="21">
        <f>IF(AH69=1,SUM($AH$2:AH69),"")</f>
        <v/>
      </c>
      <c r="AJ69" s="21">
        <f>IF(IFERROR(TRIM(INDEX($A69:$T69,MATCH(Lists!$F$2,$A$1:$T$1,0))&amp;""),"")="","",IF($W69=Lists!$A$3,1,0))</f>
        <v/>
      </c>
      <c r="AK69" s="21">
        <f>IF(IFERROR(TRIM(INDEX($A69:$T69,MATCH(Lists!$F$2,$A$1:$T$1,0))&amp;""),"")="","",IF($X69="Y",1,0))</f>
        <v/>
      </c>
    </row>
    <row r="70">
      <c r="U70" s="19" t="n"/>
      <c r="V70" s="22" t="n"/>
      <c r="W70" s="22" t="n"/>
      <c r="X70" s="22" t="n"/>
      <c r="Y70" s="19" t="n"/>
      <c r="Z70" s="21">
        <f>IF(IFERROR(TRIM(INDEX($A70:$T70,MATCH(Lists!$F$2,$A$1:$T$1,0))&amp;""),"")="","",IFERROR(INDEX('Your points'!$B$6:$B$11,MATCH(IFERROR(TRIM(INDEX($A70:$T70,MATCH(Lists!$F$3,$A$1:$T$1,0))&amp;""),""),'Your points'!$A$6:$A$11,0)),0))</f>
        <v/>
      </c>
      <c r="AA70" s="21">
        <f>IF(IFERROR(TRIM(INDEX($A70:$T70,MATCH(Lists!$F$2,$A$1:$T$1,0))&amp;""),"")="","",IFERROR(INDEX('Your points'!$B$15:$B$18,MATCH(IFERROR(TRIM(INDEX($A70:$T70,MATCH(Lists!$F$4,$A$1:$T$1,0))&amp;""),""),'Your points'!$A$15:$A$18,0)),0))</f>
        <v/>
      </c>
      <c r="AB70" s="21">
        <f>IF(IFERROR(TRIM(INDEX($A70:$T70,MATCH(Lists!$F$2,$A$1:$T$1,0))&amp;""),"")="","",N(Z70)+N(AA70))</f>
        <v/>
      </c>
      <c r="AC70" s="21">
        <f>IF(IFERROR(TRIM(INDEX($A70:$T70,MATCH(Lists!$F$2,$A$1:$T$1,0))&amp;""),"")="","",IFERROR(VALUE(IFERROR(TRIM(INDEX($A70:$T70,MATCH(Lists!$F$5,$A$1:$T$1,0))&amp;""),"")),""))</f>
        <v/>
      </c>
      <c r="AD70" s="21">
        <f>IF(AB70="","",IF(AB70&gt;='Your points'!$B$21,1,0))</f>
        <v/>
      </c>
      <c r="AE70" s="21">
        <f>IF(IFERROR(TRIM(INDEX($A70:$T70,MATCH(Lists!$F$2,$A$1:$T$1,0))&amp;""),"")="","",IF(IFERROR(TRIM(INDEX($A70:$T70,MATCH(Lists!$F$8,$A$1:$T$1,0))&amp;""),"")&lt;&gt;"",1,0))</f>
        <v/>
      </c>
      <c r="AF70" s="21">
        <f>IF(IFERROR(TRIM(INDEX($A70:$T70,MATCH(Lists!$F$2,$A$1:$T$1,0))&amp;""),"")="","",IF(IFERROR(TRIM(INDEX($A70:$T70,MATCH(Lists!$F$6,$A$1:$T$1,0))&amp;""),"")="","(no UTM)",IFERROR(TRIM(INDEX($A70:$T70,MATCH(Lists!$F$6,$A$1:$T$1,0))&amp;""),"")))</f>
        <v/>
      </c>
      <c r="AG70" s="21">
        <f>IF(IFERROR(TRIM(INDEX($A70:$T70,MATCH(Lists!$F$2,$A$1:$T$1,0))&amp;""),"")="","",IF(IFERROR(TRIM(INDEX($A70:$T70,MATCH(Lists!$F$7,$A$1:$T$1,0))&amp;""),"")="","(none)",IFERROR(TRIM(INDEX($A70:$T70,MATCH(Lists!$F$7,$A$1:$T$1,0))&amp;""),"")))</f>
        <v/>
      </c>
      <c r="AH70" s="21">
        <f>IF(AF70="","",IF(COUNTIFS($AF$2:AF70,AF70,$AG$2:AG70,AG70)=1,1,0))</f>
        <v/>
      </c>
      <c r="AI70" s="21">
        <f>IF(AH70=1,SUM($AH$2:AH70),"")</f>
        <v/>
      </c>
      <c r="AJ70" s="21">
        <f>IF(IFERROR(TRIM(INDEX($A70:$T70,MATCH(Lists!$F$2,$A$1:$T$1,0))&amp;""),"")="","",IF($W70=Lists!$A$3,1,0))</f>
        <v/>
      </c>
      <c r="AK70" s="21">
        <f>IF(IFERROR(TRIM(INDEX($A70:$T70,MATCH(Lists!$F$2,$A$1:$T$1,0))&amp;""),"")="","",IF($X70="Y",1,0))</f>
        <v/>
      </c>
    </row>
    <row r="71">
      <c r="U71" s="19" t="n"/>
      <c r="V71" s="22" t="n"/>
      <c r="W71" s="22" t="n"/>
      <c r="X71" s="22" t="n"/>
      <c r="Y71" s="19" t="n"/>
      <c r="Z71" s="21">
        <f>IF(IFERROR(TRIM(INDEX($A71:$T71,MATCH(Lists!$F$2,$A$1:$T$1,0))&amp;""),"")="","",IFERROR(INDEX('Your points'!$B$6:$B$11,MATCH(IFERROR(TRIM(INDEX($A71:$T71,MATCH(Lists!$F$3,$A$1:$T$1,0))&amp;""),""),'Your points'!$A$6:$A$11,0)),0))</f>
        <v/>
      </c>
      <c r="AA71" s="21">
        <f>IF(IFERROR(TRIM(INDEX($A71:$T71,MATCH(Lists!$F$2,$A$1:$T$1,0))&amp;""),"")="","",IFERROR(INDEX('Your points'!$B$15:$B$18,MATCH(IFERROR(TRIM(INDEX($A71:$T71,MATCH(Lists!$F$4,$A$1:$T$1,0))&amp;""),""),'Your points'!$A$15:$A$18,0)),0))</f>
        <v/>
      </c>
      <c r="AB71" s="21">
        <f>IF(IFERROR(TRIM(INDEX($A71:$T71,MATCH(Lists!$F$2,$A$1:$T$1,0))&amp;""),"")="","",N(Z71)+N(AA71))</f>
        <v/>
      </c>
      <c r="AC71" s="21">
        <f>IF(IFERROR(TRIM(INDEX($A71:$T71,MATCH(Lists!$F$2,$A$1:$T$1,0))&amp;""),"")="","",IFERROR(VALUE(IFERROR(TRIM(INDEX($A71:$T71,MATCH(Lists!$F$5,$A$1:$T$1,0))&amp;""),"")),""))</f>
        <v/>
      </c>
      <c r="AD71" s="21">
        <f>IF(AB71="","",IF(AB71&gt;='Your points'!$B$21,1,0))</f>
        <v/>
      </c>
      <c r="AE71" s="21">
        <f>IF(IFERROR(TRIM(INDEX($A71:$T71,MATCH(Lists!$F$2,$A$1:$T$1,0))&amp;""),"")="","",IF(IFERROR(TRIM(INDEX($A71:$T71,MATCH(Lists!$F$8,$A$1:$T$1,0))&amp;""),"")&lt;&gt;"",1,0))</f>
        <v/>
      </c>
      <c r="AF71" s="21">
        <f>IF(IFERROR(TRIM(INDEX($A71:$T71,MATCH(Lists!$F$2,$A$1:$T$1,0))&amp;""),"")="","",IF(IFERROR(TRIM(INDEX($A71:$T71,MATCH(Lists!$F$6,$A$1:$T$1,0))&amp;""),"")="","(no UTM)",IFERROR(TRIM(INDEX($A71:$T71,MATCH(Lists!$F$6,$A$1:$T$1,0))&amp;""),"")))</f>
        <v/>
      </c>
      <c r="AG71" s="21">
        <f>IF(IFERROR(TRIM(INDEX($A71:$T71,MATCH(Lists!$F$2,$A$1:$T$1,0))&amp;""),"")="","",IF(IFERROR(TRIM(INDEX($A71:$T71,MATCH(Lists!$F$7,$A$1:$T$1,0))&amp;""),"")="","(none)",IFERROR(TRIM(INDEX($A71:$T71,MATCH(Lists!$F$7,$A$1:$T$1,0))&amp;""),"")))</f>
        <v/>
      </c>
      <c r="AH71" s="21">
        <f>IF(AF71="","",IF(COUNTIFS($AF$2:AF71,AF71,$AG$2:AG71,AG71)=1,1,0))</f>
        <v/>
      </c>
      <c r="AI71" s="21">
        <f>IF(AH71=1,SUM($AH$2:AH71),"")</f>
        <v/>
      </c>
      <c r="AJ71" s="21">
        <f>IF(IFERROR(TRIM(INDEX($A71:$T71,MATCH(Lists!$F$2,$A$1:$T$1,0))&amp;""),"")="","",IF($W71=Lists!$A$3,1,0))</f>
        <v/>
      </c>
      <c r="AK71" s="21">
        <f>IF(IFERROR(TRIM(INDEX($A71:$T71,MATCH(Lists!$F$2,$A$1:$T$1,0))&amp;""),"")="","",IF($X71="Y",1,0))</f>
        <v/>
      </c>
    </row>
    <row r="72">
      <c r="U72" s="19" t="n"/>
      <c r="V72" s="22" t="n"/>
      <c r="W72" s="22" t="n"/>
      <c r="X72" s="22" t="n"/>
      <c r="Y72" s="19" t="n"/>
      <c r="Z72" s="21">
        <f>IF(IFERROR(TRIM(INDEX($A72:$T72,MATCH(Lists!$F$2,$A$1:$T$1,0))&amp;""),"")="","",IFERROR(INDEX('Your points'!$B$6:$B$11,MATCH(IFERROR(TRIM(INDEX($A72:$T72,MATCH(Lists!$F$3,$A$1:$T$1,0))&amp;""),""),'Your points'!$A$6:$A$11,0)),0))</f>
        <v/>
      </c>
      <c r="AA72" s="21">
        <f>IF(IFERROR(TRIM(INDEX($A72:$T72,MATCH(Lists!$F$2,$A$1:$T$1,0))&amp;""),"")="","",IFERROR(INDEX('Your points'!$B$15:$B$18,MATCH(IFERROR(TRIM(INDEX($A72:$T72,MATCH(Lists!$F$4,$A$1:$T$1,0))&amp;""),""),'Your points'!$A$15:$A$18,0)),0))</f>
        <v/>
      </c>
      <c r="AB72" s="21">
        <f>IF(IFERROR(TRIM(INDEX($A72:$T72,MATCH(Lists!$F$2,$A$1:$T$1,0))&amp;""),"")="","",N(Z72)+N(AA72))</f>
        <v/>
      </c>
      <c r="AC72" s="21">
        <f>IF(IFERROR(TRIM(INDEX($A72:$T72,MATCH(Lists!$F$2,$A$1:$T$1,0))&amp;""),"")="","",IFERROR(VALUE(IFERROR(TRIM(INDEX($A72:$T72,MATCH(Lists!$F$5,$A$1:$T$1,0))&amp;""),"")),""))</f>
        <v/>
      </c>
      <c r="AD72" s="21">
        <f>IF(AB72="","",IF(AB72&gt;='Your points'!$B$21,1,0))</f>
        <v/>
      </c>
      <c r="AE72" s="21">
        <f>IF(IFERROR(TRIM(INDEX($A72:$T72,MATCH(Lists!$F$2,$A$1:$T$1,0))&amp;""),"")="","",IF(IFERROR(TRIM(INDEX($A72:$T72,MATCH(Lists!$F$8,$A$1:$T$1,0))&amp;""),"")&lt;&gt;"",1,0))</f>
        <v/>
      </c>
      <c r="AF72" s="21">
        <f>IF(IFERROR(TRIM(INDEX($A72:$T72,MATCH(Lists!$F$2,$A$1:$T$1,0))&amp;""),"")="","",IF(IFERROR(TRIM(INDEX($A72:$T72,MATCH(Lists!$F$6,$A$1:$T$1,0))&amp;""),"")="","(no UTM)",IFERROR(TRIM(INDEX($A72:$T72,MATCH(Lists!$F$6,$A$1:$T$1,0))&amp;""),"")))</f>
        <v/>
      </c>
      <c r="AG72" s="21">
        <f>IF(IFERROR(TRIM(INDEX($A72:$T72,MATCH(Lists!$F$2,$A$1:$T$1,0))&amp;""),"")="","",IF(IFERROR(TRIM(INDEX($A72:$T72,MATCH(Lists!$F$7,$A$1:$T$1,0))&amp;""),"")="","(none)",IFERROR(TRIM(INDEX($A72:$T72,MATCH(Lists!$F$7,$A$1:$T$1,0))&amp;""),"")))</f>
        <v/>
      </c>
      <c r="AH72" s="21">
        <f>IF(AF72="","",IF(COUNTIFS($AF$2:AF72,AF72,$AG$2:AG72,AG72)=1,1,0))</f>
        <v/>
      </c>
      <c r="AI72" s="21">
        <f>IF(AH72=1,SUM($AH$2:AH72),"")</f>
        <v/>
      </c>
      <c r="AJ72" s="21">
        <f>IF(IFERROR(TRIM(INDEX($A72:$T72,MATCH(Lists!$F$2,$A$1:$T$1,0))&amp;""),"")="","",IF($W72=Lists!$A$3,1,0))</f>
        <v/>
      </c>
      <c r="AK72" s="21">
        <f>IF(IFERROR(TRIM(INDEX($A72:$T72,MATCH(Lists!$F$2,$A$1:$T$1,0))&amp;""),"")="","",IF($X72="Y",1,0))</f>
        <v/>
      </c>
    </row>
    <row r="73">
      <c r="U73" s="19" t="n"/>
      <c r="V73" s="22" t="n"/>
      <c r="W73" s="22" t="n"/>
      <c r="X73" s="22" t="n"/>
      <c r="Y73" s="19" t="n"/>
      <c r="Z73" s="21">
        <f>IF(IFERROR(TRIM(INDEX($A73:$T73,MATCH(Lists!$F$2,$A$1:$T$1,0))&amp;""),"")="","",IFERROR(INDEX('Your points'!$B$6:$B$11,MATCH(IFERROR(TRIM(INDEX($A73:$T73,MATCH(Lists!$F$3,$A$1:$T$1,0))&amp;""),""),'Your points'!$A$6:$A$11,0)),0))</f>
        <v/>
      </c>
      <c r="AA73" s="21">
        <f>IF(IFERROR(TRIM(INDEX($A73:$T73,MATCH(Lists!$F$2,$A$1:$T$1,0))&amp;""),"")="","",IFERROR(INDEX('Your points'!$B$15:$B$18,MATCH(IFERROR(TRIM(INDEX($A73:$T73,MATCH(Lists!$F$4,$A$1:$T$1,0))&amp;""),""),'Your points'!$A$15:$A$18,0)),0))</f>
        <v/>
      </c>
      <c r="AB73" s="21">
        <f>IF(IFERROR(TRIM(INDEX($A73:$T73,MATCH(Lists!$F$2,$A$1:$T$1,0))&amp;""),"")="","",N(Z73)+N(AA73))</f>
        <v/>
      </c>
      <c r="AC73" s="21">
        <f>IF(IFERROR(TRIM(INDEX($A73:$T73,MATCH(Lists!$F$2,$A$1:$T$1,0))&amp;""),"")="","",IFERROR(VALUE(IFERROR(TRIM(INDEX($A73:$T73,MATCH(Lists!$F$5,$A$1:$T$1,0))&amp;""),"")),""))</f>
        <v/>
      </c>
      <c r="AD73" s="21">
        <f>IF(AB73="","",IF(AB73&gt;='Your points'!$B$21,1,0))</f>
        <v/>
      </c>
      <c r="AE73" s="21">
        <f>IF(IFERROR(TRIM(INDEX($A73:$T73,MATCH(Lists!$F$2,$A$1:$T$1,0))&amp;""),"")="","",IF(IFERROR(TRIM(INDEX($A73:$T73,MATCH(Lists!$F$8,$A$1:$T$1,0))&amp;""),"")&lt;&gt;"",1,0))</f>
        <v/>
      </c>
      <c r="AF73" s="21">
        <f>IF(IFERROR(TRIM(INDEX($A73:$T73,MATCH(Lists!$F$2,$A$1:$T$1,0))&amp;""),"")="","",IF(IFERROR(TRIM(INDEX($A73:$T73,MATCH(Lists!$F$6,$A$1:$T$1,0))&amp;""),"")="","(no UTM)",IFERROR(TRIM(INDEX($A73:$T73,MATCH(Lists!$F$6,$A$1:$T$1,0))&amp;""),"")))</f>
        <v/>
      </c>
      <c r="AG73" s="21">
        <f>IF(IFERROR(TRIM(INDEX($A73:$T73,MATCH(Lists!$F$2,$A$1:$T$1,0))&amp;""),"")="","",IF(IFERROR(TRIM(INDEX($A73:$T73,MATCH(Lists!$F$7,$A$1:$T$1,0))&amp;""),"")="","(none)",IFERROR(TRIM(INDEX($A73:$T73,MATCH(Lists!$F$7,$A$1:$T$1,0))&amp;""),"")))</f>
        <v/>
      </c>
      <c r="AH73" s="21">
        <f>IF(AF73="","",IF(COUNTIFS($AF$2:AF73,AF73,$AG$2:AG73,AG73)=1,1,0))</f>
        <v/>
      </c>
      <c r="AI73" s="21">
        <f>IF(AH73=1,SUM($AH$2:AH73),"")</f>
        <v/>
      </c>
      <c r="AJ73" s="21">
        <f>IF(IFERROR(TRIM(INDEX($A73:$T73,MATCH(Lists!$F$2,$A$1:$T$1,0))&amp;""),"")="","",IF($W73=Lists!$A$3,1,0))</f>
        <v/>
      </c>
      <c r="AK73" s="21">
        <f>IF(IFERROR(TRIM(INDEX($A73:$T73,MATCH(Lists!$F$2,$A$1:$T$1,0))&amp;""),"")="","",IF($X73="Y",1,0))</f>
        <v/>
      </c>
    </row>
    <row r="74">
      <c r="U74" s="19" t="n"/>
      <c r="V74" s="22" t="n"/>
      <c r="W74" s="22" t="n"/>
      <c r="X74" s="22" t="n"/>
      <c r="Y74" s="19" t="n"/>
      <c r="Z74" s="21">
        <f>IF(IFERROR(TRIM(INDEX($A74:$T74,MATCH(Lists!$F$2,$A$1:$T$1,0))&amp;""),"")="","",IFERROR(INDEX('Your points'!$B$6:$B$11,MATCH(IFERROR(TRIM(INDEX($A74:$T74,MATCH(Lists!$F$3,$A$1:$T$1,0))&amp;""),""),'Your points'!$A$6:$A$11,0)),0))</f>
        <v/>
      </c>
      <c r="AA74" s="21">
        <f>IF(IFERROR(TRIM(INDEX($A74:$T74,MATCH(Lists!$F$2,$A$1:$T$1,0))&amp;""),"")="","",IFERROR(INDEX('Your points'!$B$15:$B$18,MATCH(IFERROR(TRIM(INDEX($A74:$T74,MATCH(Lists!$F$4,$A$1:$T$1,0))&amp;""),""),'Your points'!$A$15:$A$18,0)),0))</f>
        <v/>
      </c>
      <c r="AB74" s="21">
        <f>IF(IFERROR(TRIM(INDEX($A74:$T74,MATCH(Lists!$F$2,$A$1:$T$1,0))&amp;""),"")="","",N(Z74)+N(AA74))</f>
        <v/>
      </c>
      <c r="AC74" s="21">
        <f>IF(IFERROR(TRIM(INDEX($A74:$T74,MATCH(Lists!$F$2,$A$1:$T$1,0))&amp;""),"")="","",IFERROR(VALUE(IFERROR(TRIM(INDEX($A74:$T74,MATCH(Lists!$F$5,$A$1:$T$1,0))&amp;""),"")),""))</f>
        <v/>
      </c>
      <c r="AD74" s="21">
        <f>IF(AB74="","",IF(AB74&gt;='Your points'!$B$21,1,0))</f>
        <v/>
      </c>
      <c r="AE74" s="21">
        <f>IF(IFERROR(TRIM(INDEX($A74:$T74,MATCH(Lists!$F$2,$A$1:$T$1,0))&amp;""),"")="","",IF(IFERROR(TRIM(INDEX($A74:$T74,MATCH(Lists!$F$8,$A$1:$T$1,0))&amp;""),"")&lt;&gt;"",1,0))</f>
        <v/>
      </c>
      <c r="AF74" s="21">
        <f>IF(IFERROR(TRIM(INDEX($A74:$T74,MATCH(Lists!$F$2,$A$1:$T$1,0))&amp;""),"")="","",IF(IFERROR(TRIM(INDEX($A74:$T74,MATCH(Lists!$F$6,$A$1:$T$1,0))&amp;""),"")="","(no UTM)",IFERROR(TRIM(INDEX($A74:$T74,MATCH(Lists!$F$6,$A$1:$T$1,0))&amp;""),"")))</f>
        <v/>
      </c>
      <c r="AG74" s="21">
        <f>IF(IFERROR(TRIM(INDEX($A74:$T74,MATCH(Lists!$F$2,$A$1:$T$1,0))&amp;""),"")="","",IF(IFERROR(TRIM(INDEX($A74:$T74,MATCH(Lists!$F$7,$A$1:$T$1,0))&amp;""),"")="","(none)",IFERROR(TRIM(INDEX($A74:$T74,MATCH(Lists!$F$7,$A$1:$T$1,0))&amp;""),"")))</f>
        <v/>
      </c>
      <c r="AH74" s="21">
        <f>IF(AF74="","",IF(COUNTIFS($AF$2:AF74,AF74,$AG$2:AG74,AG74)=1,1,0))</f>
        <v/>
      </c>
      <c r="AI74" s="21">
        <f>IF(AH74=1,SUM($AH$2:AH74),"")</f>
        <v/>
      </c>
      <c r="AJ74" s="21">
        <f>IF(IFERROR(TRIM(INDEX($A74:$T74,MATCH(Lists!$F$2,$A$1:$T$1,0))&amp;""),"")="","",IF($W74=Lists!$A$3,1,0))</f>
        <v/>
      </c>
      <c r="AK74" s="21">
        <f>IF(IFERROR(TRIM(INDEX($A74:$T74,MATCH(Lists!$F$2,$A$1:$T$1,0))&amp;""),"")="","",IF($X74="Y",1,0))</f>
        <v/>
      </c>
    </row>
    <row r="75">
      <c r="U75" s="19" t="n"/>
      <c r="V75" s="22" t="n"/>
      <c r="W75" s="22" t="n"/>
      <c r="X75" s="22" t="n"/>
      <c r="Y75" s="19" t="n"/>
      <c r="Z75" s="21">
        <f>IF(IFERROR(TRIM(INDEX($A75:$T75,MATCH(Lists!$F$2,$A$1:$T$1,0))&amp;""),"")="","",IFERROR(INDEX('Your points'!$B$6:$B$11,MATCH(IFERROR(TRIM(INDEX($A75:$T75,MATCH(Lists!$F$3,$A$1:$T$1,0))&amp;""),""),'Your points'!$A$6:$A$11,0)),0))</f>
        <v/>
      </c>
      <c r="AA75" s="21">
        <f>IF(IFERROR(TRIM(INDEX($A75:$T75,MATCH(Lists!$F$2,$A$1:$T$1,0))&amp;""),"")="","",IFERROR(INDEX('Your points'!$B$15:$B$18,MATCH(IFERROR(TRIM(INDEX($A75:$T75,MATCH(Lists!$F$4,$A$1:$T$1,0))&amp;""),""),'Your points'!$A$15:$A$18,0)),0))</f>
        <v/>
      </c>
      <c r="AB75" s="21">
        <f>IF(IFERROR(TRIM(INDEX($A75:$T75,MATCH(Lists!$F$2,$A$1:$T$1,0))&amp;""),"")="","",N(Z75)+N(AA75))</f>
        <v/>
      </c>
      <c r="AC75" s="21">
        <f>IF(IFERROR(TRIM(INDEX($A75:$T75,MATCH(Lists!$F$2,$A$1:$T$1,0))&amp;""),"")="","",IFERROR(VALUE(IFERROR(TRIM(INDEX($A75:$T75,MATCH(Lists!$F$5,$A$1:$T$1,0))&amp;""),"")),""))</f>
        <v/>
      </c>
      <c r="AD75" s="21">
        <f>IF(AB75="","",IF(AB75&gt;='Your points'!$B$21,1,0))</f>
        <v/>
      </c>
      <c r="AE75" s="21">
        <f>IF(IFERROR(TRIM(INDEX($A75:$T75,MATCH(Lists!$F$2,$A$1:$T$1,0))&amp;""),"")="","",IF(IFERROR(TRIM(INDEX($A75:$T75,MATCH(Lists!$F$8,$A$1:$T$1,0))&amp;""),"")&lt;&gt;"",1,0))</f>
        <v/>
      </c>
      <c r="AF75" s="21">
        <f>IF(IFERROR(TRIM(INDEX($A75:$T75,MATCH(Lists!$F$2,$A$1:$T$1,0))&amp;""),"")="","",IF(IFERROR(TRIM(INDEX($A75:$T75,MATCH(Lists!$F$6,$A$1:$T$1,0))&amp;""),"")="","(no UTM)",IFERROR(TRIM(INDEX($A75:$T75,MATCH(Lists!$F$6,$A$1:$T$1,0))&amp;""),"")))</f>
        <v/>
      </c>
      <c r="AG75" s="21">
        <f>IF(IFERROR(TRIM(INDEX($A75:$T75,MATCH(Lists!$F$2,$A$1:$T$1,0))&amp;""),"")="","",IF(IFERROR(TRIM(INDEX($A75:$T75,MATCH(Lists!$F$7,$A$1:$T$1,0))&amp;""),"")="","(none)",IFERROR(TRIM(INDEX($A75:$T75,MATCH(Lists!$F$7,$A$1:$T$1,0))&amp;""),"")))</f>
        <v/>
      </c>
      <c r="AH75" s="21">
        <f>IF(AF75="","",IF(COUNTIFS($AF$2:AF75,AF75,$AG$2:AG75,AG75)=1,1,0))</f>
        <v/>
      </c>
      <c r="AI75" s="21">
        <f>IF(AH75=1,SUM($AH$2:AH75),"")</f>
        <v/>
      </c>
      <c r="AJ75" s="21">
        <f>IF(IFERROR(TRIM(INDEX($A75:$T75,MATCH(Lists!$F$2,$A$1:$T$1,0))&amp;""),"")="","",IF($W75=Lists!$A$3,1,0))</f>
        <v/>
      </c>
      <c r="AK75" s="21">
        <f>IF(IFERROR(TRIM(INDEX($A75:$T75,MATCH(Lists!$F$2,$A$1:$T$1,0))&amp;""),"")="","",IF($X75="Y",1,0))</f>
        <v/>
      </c>
    </row>
    <row r="76">
      <c r="U76" s="19" t="n"/>
      <c r="V76" s="22" t="n"/>
      <c r="W76" s="22" t="n"/>
      <c r="X76" s="22" t="n"/>
      <c r="Y76" s="19" t="n"/>
      <c r="Z76" s="21">
        <f>IF(IFERROR(TRIM(INDEX($A76:$T76,MATCH(Lists!$F$2,$A$1:$T$1,0))&amp;""),"")="","",IFERROR(INDEX('Your points'!$B$6:$B$11,MATCH(IFERROR(TRIM(INDEX($A76:$T76,MATCH(Lists!$F$3,$A$1:$T$1,0))&amp;""),""),'Your points'!$A$6:$A$11,0)),0))</f>
        <v/>
      </c>
      <c r="AA76" s="21">
        <f>IF(IFERROR(TRIM(INDEX($A76:$T76,MATCH(Lists!$F$2,$A$1:$T$1,0))&amp;""),"")="","",IFERROR(INDEX('Your points'!$B$15:$B$18,MATCH(IFERROR(TRIM(INDEX($A76:$T76,MATCH(Lists!$F$4,$A$1:$T$1,0))&amp;""),""),'Your points'!$A$15:$A$18,0)),0))</f>
        <v/>
      </c>
      <c r="AB76" s="21">
        <f>IF(IFERROR(TRIM(INDEX($A76:$T76,MATCH(Lists!$F$2,$A$1:$T$1,0))&amp;""),"")="","",N(Z76)+N(AA76))</f>
        <v/>
      </c>
      <c r="AC76" s="21">
        <f>IF(IFERROR(TRIM(INDEX($A76:$T76,MATCH(Lists!$F$2,$A$1:$T$1,0))&amp;""),"")="","",IFERROR(VALUE(IFERROR(TRIM(INDEX($A76:$T76,MATCH(Lists!$F$5,$A$1:$T$1,0))&amp;""),"")),""))</f>
        <v/>
      </c>
      <c r="AD76" s="21">
        <f>IF(AB76="","",IF(AB76&gt;='Your points'!$B$21,1,0))</f>
        <v/>
      </c>
      <c r="AE76" s="21">
        <f>IF(IFERROR(TRIM(INDEX($A76:$T76,MATCH(Lists!$F$2,$A$1:$T$1,0))&amp;""),"")="","",IF(IFERROR(TRIM(INDEX($A76:$T76,MATCH(Lists!$F$8,$A$1:$T$1,0))&amp;""),"")&lt;&gt;"",1,0))</f>
        <v/>
      </c>
      <c r="AF76" s="21">
        <f>IF(IFERROR(TRIM(INDEX($A76:$T76,MATCH(Lists!$F$2,$A$1:$T$1,0))&amp;""),"")="","",IF(IFERROR(TRIM(INDEX($A76:$T76,MATCH(Lists!$F$6,$A$1:$T$1,0))&amp;""),"")="","(no UTM)",IFERROR(TRIM(INDEX($A76:$T76,MATCH(Lists!$F$6,$A$1:$T$1,0))&amp;""),"")))</f>
        <v/>
      </c>
      <c r="AG76" s="21">
        <f>IF(IFERROR(TRIM(INDEX($A76:$T76,MATCH(Lists!$F$2,$A$1:$T$1,0))&amp;""),"")="","",IF(IFERROR(TRIM(INDEX($A76:$T76,MATCH(Lists!$F$7,$A$1:$T$1,0))&amp;""),"")="","(none)",IFERROR(TRIM(INDEX($A76:$T76,MATCH(Lists!$F$7,$A$1:$T$1,0))&amp;""),"")))</f>
        <v/>
      </c>
      <c r="AH76" s="21">
        <f>IF(AF76="","",IF(COUNTIFS($AF$2:AF76,AF76,$AG$2:AG76,AG76)=1,1,0))</f>
        <v/>
      </c>
      <c r="AI76" s="21">
        <f>IF(AH76=1,SUM($AH$2:AH76),"")</f>
        <v/>
      </c>
      <c r="AJ76" s="21">
        <f>IF(IFERROR(TRIM(INDEX($A76:$T76,MATCH(Lists!$F$2,$A$1:$T$1,0))&amp;""),"")="","",IF($W76=Lists!$A$3,1,0))</f>
        <v/>
      </c>
      <c r="AK76" s="21">
        <f>IF(IFERROR(TRIM(INDEX($A76:$T76,MATCH(Lists!$F$2,$A$1:$T$1,0))&amp;""),"")="","",IF($X76="Y",1,0))</f>
        <v/>
      </c>
    </row>
    <row r="77">
      <c r="U77" s="19" t="n"/>
      <c r="V77" s="22" t="n"/>
      <c r="W77" s="22" t="n"/>
      <c r="X77" s="22" t="n"/>
      <c r="Y77" s="19" t="n"/>
      <c r="Z77" s="21">
        <f>IF(IFERROR(TRIM(INDEX($A77:$T77,MATCH(Lists!$F$2,$A$1:$T$1,0))&amp;""),"")="","",IFERROR(INDEX('Your points'!$B$6:$B$11,MATCH(IFERROR(TRIM(INDEX($A77:$T77,MATCH(Lists!$F$3,$A$1:$T$1,0))&amp;""),""),'Your points'!$A$6:$A$11,0)),0))</f>
        <v/>
      </c>
      <c r="AA77" s="21">
        <f>IF(IFERROR(TRIM(INDEX($A77:$T77,MATCH(Lists!$F$2,$A$1:$T$1,0))&amp;""),"")="","",IFERROR(INDEX('Your points'!$B$15:$B$18,MATCH(IFERROR(TRIM(INDEX($A77:$T77,MATCH(Lists!$F$4,$A$1:$T$1,0))&amp;""),""),'Your points'!$A$15:$A$18,0)),0))</f>
        <v/>
      </c>
      <c r="AB77" s="21">
        <f>IF(IFERROR(TRIM(INDEX($A77:$T77,MATCH(Lists!$F$2,$A$1:$T$1,0))&amp;""),"")="","",N(Z77)+N(AA77))</f>
        <v/>
      </c>
      <c r="AC77" s="21">
        <f>IF(IFERROR(TRIM(INDEX($A77:$T77,MATCH(Lists!$F$2,$A$1:$T$1,0))&amp;""),"")="","",IFERROR(VALUE(IFERROR(TRIM(INDEX($A77:$T77,MATCH(Lists!$F$5,$A$1:$T$1,0))&amp;""),"")),""))</f>
        <v/>
      </c>
      <c r="AD77" s="21">
        <f>IF(AB77="","",IF(AB77&gt;='Your points'!$B$21,1,0))</f>
        <v/>
      </c>
      <c r="AE77" s="21">
        <f>IF(IFERROR(TRIM(INDEX($A77:$T77,MATCH(Lists!$F$2,$A$1:$T$1,0))&amp;""),"")="","",IF(IFERROR(TRIM(INDEX($A77:$T77,MATCH(Lists!$F$8,$A$1:$T$1,0))&amp;""),"")&lt;&gt;"",1,0))</f>
        <v/>
      </c>
      <c r="AF77" s="21">
        <f>IF(IFERROR(TRIM(INDEX($A77:$T77,MATCH(Lists!$F$2,$A$1:$T$1,0))&amp;""),"")="","",IF(IFERROR(TRIM(INDEX($A77:$T77,MATCH(Lists!$F$6,$A$1:$T$1,0))&amp;""),"")="","(no UTM)",IFERROR(TRIM(INDEX($A77:$T77,MATCH(Lists!$F$6,$A$1:$T$1,0))&amp;""),"")))</f>
        <v/>
      </c>
      <c r="AG77" s="21">
        <f>IF(IFERROR(TRIM(INDEX($A77:$T77,MATCH(Lists!$F$2,$A$1:$T$1,0))&amp;""),"")="","",IF(IFERROR(TRIM(INDEX($A77:$T77,MATCH(Lists!$F$7,$A$1:$T$1,0))&amp;""),"")="","(none)",IFERROR(TRIM(INDEX($A77:$T77,MATCH(Lists!$F$7,$A$1:$T$1,0))&amp;""),"")))</f>
        <v/>
      </c>
      <c r="AH77" s="21">
        <f>IF(AF77="","",IF(COUNTIFS($AF$2:AF77,AF77,$AG$2:AG77,AG77)=1,1,0))</f>
        <v/>
      </c>
      <c r="AI77" s="21">
        <f>IF(AH77=1,SUM($AH$2:AH77),"")</f>
        <v/>
      </c>
      <c r="AJ77" s="21">
        <f>IF(IFERROR(TRIM(INDEX($A77:$T77,MATCH(Lists!$F$2,$A$1:$T$1,0))&amp;""),"")="","",IF($W77=Lists!$A$3,1,0))</f>
        <v/>
      </c>
      <c r="AK77" s="21">
        <f>IF(IFERROR(TRIM(INDEX($A77:$T77,MATCH(Lists!$F$2,$A$1:$T$1,0))&amp;""),"")="","",IF($X77="Y",1,0))</f>
        <v/>
      </c>
    </row>
    <row r="78">
      <c r="U78" s="19" t="n"/>
      <c r="V78" s="22" t="n"/>
      <c r="W78" s="22" t="n"/>
      <c r="X78" s="22" t="n"/>
      <c r="Y78" s="19" t="n"/>
      <c r="Z78" s="21">
        <f>IF(IFERROR(TRIM(INDEX($A78:$T78,MATCH(Lists!$F$2,$A$1:$T$1,0))&amp;""),"")="","",IFERROR(INDEX('Your points'!$B$6:$B$11,MATCH(IFERROR(TRIM(INDEX($A78:$T78,MATCH(Lists!$F$3,$A$1:$T$1,0))&amp;""),""),'Your points'!$A$6:$A$11,0)),0))</f>
        <v/>
      </c>
      <c r="AA78" s="21">
        <f>IF(IFERROR(TRIM(INDEX($A78:$T78,MATCH(Lists!$F$2,$A$1:$T$1,0))&amp;""),"")="","",IFERROR(INDEX('Your points'!$B$15:$B$18,MATCH(IFERROR(TRIM(INDEX($A78:$T78,MATCH(Lists!$F$4,$A$1:$T$1,0))&amp;""),""),'Your points'!$A$15:$A$18,0)),0))</f>
        <v/>
      </c>
      <c r="AB78" s="21">
        <f>IF(IFERROR(TRIM(INDEX($A78:$T78,MATCH(Lists!$F$2,$A$1:$T$1,0))&amp;""),"")="","",N(Z78)+N(AA78))</f>
        <v/>
      </c>
      <c r="AC78" s="21">
        <f>IF(IFERROR(TRIM(INDEX($A78:$T78,MATCH(Lists!$F$2,$A$1:$T$1,0))&amp;""),"")="","",IFERROR(VALUE(IFERROR(TRIM(INDEX($A78:$T78,MATCH(Lists!$F$5,$A$1:$T$1,0))&amp;""),"")),""))</f>
        <v/>
      </c>
      <c r="AD78" s="21">
        <f>IF(AB78="","",IF(AB78&gt;='Your points'!$B$21,1,0))</f>
        <v/>
      </c>
      <c r="AE78" s="21">
        <f>IF(IFERROR(TRIM(INDEX($A78:$T78,MATCH(Lists!$F$2,$A$1:$T$1,0))&amp;""),"")="","",IF(IFERROR(TRIM(INDEX($A78:$T78,MATCH(Lists!$F$8,$A$1:$T$1,0))&amp;""),"")&lt;&gt;"",1,0))</f>
        <v/>
      </c>
      <c r="AF78" s="21">
        <f>IF(IFERROR(TRIM(INDEX($A78:$T78,MATCH(Lists!$F$2,$A$1:$T$1,0))&amp;""),"")="","",IF(IFERROR(TRIM(INDEX($A78:$T78,MATCH(Lists!$F$6,$A$1:$T$1,0))&amp;""),"")="","(no UTM)",IFERROR(TRIM(INDEX($A78:$T78,MATCH(Lists!$F$6,$A$1:$T$1,0))&amp;""),"")))</f>
        <v/>
      </c>
      <c r="AG78" s="21">
        <f>IF(IFERROR(TRIM(INDEX($A78:$T78,MATCH(Lists!$F$2,$A$1:$T$1,0))&amp;""),"")="","",IF(IFERROR(TRIM(INDEX($A78:$T78,MATCH(Lists!$F$7,$A$1:$T$1,0))&amp;""),"")="","(none)",IFERROR(TRIM(INDEX($A78:$T78,MATCH(Lists!$F$7,$A$1:$T$1,0))&amp;""),"")))</f>
        <v/>
      </c>
      <c r="AH78" s="21">
        <f>IF(AF78="","",IF(COUNTIFS($AF$2:AF78,AF78,$AG$2:AG78,AG78)=1,1,0))</f>
        <v/>
      </c>
      <c r="AI78" s="21">
        <f>IF(AH78=1,SUM($AH$2:AH78),"")</f>
        <v/>
      </c>
      <c r="AJ78" s="21">
        <f>IF(IFERROR(TRIM(INDEX($A78:$T78,MATCH(Lists!$F$2,$A$1:$T$1,0))&amp;""),"")="","",IF($W78=Lists!$A$3,1,0))</f>
        <v/>
      </c>
      <c r="AK78" s="21">
        <f>IF(IFERROR(TRIM(INDEX($A78:$T78,MATCH(Lists!$F$2,$A$1:$T$1,0))&amp;""),"")="","",IF($X78="Y",1,0))</f>
        <v/>
      </c>
    </row>
    <row r="79">
      <c r="U79" s="19" t="n"/>
      <c r="V79" s="22" t="n"/>
      <c r="W79" s="22" t="n"/>
      <c r="X79" s="22" t="n"/>
      <c r="Y79" s="19" t="n"/>
      <c r="Z79" s="21">
        <f>IF(IFERROR(TRIM(INDEX($A79:$T79,MATCH(Lists!$F$2,$A$1:$T$1,0))&amp;""),"")="","",IFERROR(INDEX('Your points'!$B$6:$B$11,MATCH(IFERROR(TRIM(INDEX($A79:$T79,MATCH(Lists!$F$3,$A$1:$T$1,0))&amp;""),""),'Your points'!$A$6:$A$11,0)),0))</f>
        <v/>
      </c>
      <c r="AA79" s="21">
        <f>IF(IFERROR(TRIM(INDEX($A79:$T79,MATCH(Lists!$F$2,$A$1:$T$1,0))&amp;""),"")="","",IFERROR(INDEX('Your points'!$B$15:$B$18,MATCH(IFERROR(TRIM(INDEX($A79:$T79,MATCH(Lists!$F$4,$A$1:$T$1,0))&amp;""),""),'Your points'!$A$15:$A$18,0)),0))</f>
        <v/>
      </c>
      <c r="AB79" s="21">
        <f>IF(IFERROR(TRIM(INDEX($A79:$T79,MATCH(Lists!$F$2,$A$1:$T$1,0))&amp;""),"")="","",N(Z79)+N(AA79))</f>
        <v/>
      </c>
      <c r="AC79" s="21">
        <f>IF(IFERROR(TRIM(INDEX($A79:$T79,MATCH(Lists!$F$2,$A$1:$T$1,0))&amp;""),"")="","",IFERROR(VALUE(IFERROR(TRIM(INDEX($A79:$T79,MATCH(Lists!$F$5,$A$1:$T$1,0))&amp;""),"")),""))</f>
        <v/>
      </c>
      <c r="AD79" s="21">
        <f>IF(AB79="","",IF(AB79&gt;='Your points'!$B$21,1,0))</f>
        <v/>
      </c>
      <c r="AE79" s="21">
        <f>IF(IFERROR(TRIM(INDEX($A79:$T79,MATCH(Lists!$F$2,$A$1:$T$1,0))&amp;""),"")="","",IF(IFERROR(TRIM(INDEX($A79:$T79,MATCH(Lists!$F$8,$A$1:$T$1,0))&amp;""),"")&lt;&gt;"",1,0))</f>
        <v/>
      </c>
      <c r="AF79" s="21">
        <f>IF(IFERROR(TRIM(INDEX($A79:$T79,MATCH(Lists!$F$2,$A$1:$T$1,0))&amp;""),"")="","",IF(IFERROR(TRIM(INDEX($A79:$T79,MATCH(Lists!$F$6,$A$1:$T$1,0))&amp;""),"")="","(no UTM)",IFERROR(TRIM(INDEX($A79:$T79,MATCH(Lists!$F$6,$A$1:$T$1,0))&amp;""),"")))</f>
        <v/>
      </c>
      <c r="AG79" s="21">
        <f>IF(IFERROR(TRIM(INDEX($A79:$T79,MATCH(Lists!$F$2,$A$1:$T$1,0))&amp;""),"")="","",IF(IFERROR(TRIM(INDEX($A79:$T79,MATCH(Lists!$F$7,$A$1:$T$1,0))&amp;""),"")="","(none)",IFERROR(TRIM(INDEX($A79:$T79,MATCH(Lists!$F$7,$A$1:$T$1,0))&amp;""),"")))</f>
        <v/>
      </c>
      <c r="AH79" s="21">
        <f>IF(AF79="","",IF(COUNTIFS($AF$2:AF79,AF79,$AG$2:AG79,AG79)=1,1,0))</f>
        <v/>
      </c>
      <c r="AI79" s="21">
        <f>IF(AH79=1,SUM($AH$2:AH79),"")</f>
        <v/>
      </c>
      <c r="AJ79" s="21">
        <f>IF(IFERROR(TRIM(INDEX($A79:$T79,MATCH(Lists!$F$2,$A$1:$T$1,0))&amp;""),"")="","",IF($W79=Lists!$A$3,1,0))</f>
        <v/>
      </c>
      <c r="AK79" s="21">
        <f>IF(IFERROR(TRIM(INDEX($A79:$T79,MATCH(Lists!$F$2,$A$1:$T$1,0))&amp;""),"")="","",IF($X79="Y",1,0))</f>
        <v/>
      </c>
    </row>
    <row r="80">
      <c r="U80" s="19" t="n"/>
      <c r="V80" s="22" t="n"/>
      <c r="W80" s="22" t="n"/>
      <c r="X80" s="22" t="n"/>
      <c r="Y80" s="19" t="n"/>
      <c r="Z80" s="21">
        <f>IF(IFERROR(TRIM(INDEX($A80:$T80,MATCH(Lists!$F$2,$A$1:$T$1,0))&amp;""),"")="","",IFERROR(INDEX('Your points'!$B$6:$B$11,MATCH(IFERROR(TRIM(INDEX($A80:$T80,MATCH(Lists!$F$3,$A$1:$T$1,0))&amp;""),""),'Your points'!$A$6:$A$11,0)),0))</f>
        <v/>
      </c>
      <c r="AA80" s="21">
        <f>IF(IFERROR(TRIM(INDEX($A80:$T80,MATCH(Lists!$F$2,$A$1:$T$1,0))&amp;""),"")="","",IFERROR(INDEX('Your points'!$B$15:$B$18,MATCH(IFERROR(TRIM(INDEX($A80:$T80,MATCH(Lists!$F$4,$A$1:$T$1,0))&amp;""),""),'Your points'!$A$15:$A$18,0)),0))</f>
        <v/>
      </c>
      <c r="AB80" s="21">
        <f>IF(IFERROR(TRIM(INDEX($A80:$T80,MATCH(Lists!$F$2,$A$1:$T$1,0))&amp;""),"")="","",N(Z80)+N(AA80))</f>
        <v/>
      </c>
      <c r="AC80" s="21">
        <f>IF(IFERROR(TRIM(INDEX($A80:$T80,MATCH(Lists!$F$2,$A$1:$T$1,0))&amp;""),"")="","",IFERROR(VALUE(IFERROR(TRIM(INDEX($A80:$T80,MATCH(Lists!$F$5,$A$1:$T$1,0))&amp;""),"")),""))</f>
        <v/>
      </c>
      <c r="AD80" s="21">
        <f>IF(AB80="","",IF(AB80&gt;='Your points'!$B$21,1,0))</f>
        <v/>
      </c>
      <c r="AE80" s="21">
        <f>IF(IFERROR(TRIM(INDEX($A80:$T80,MATCH(Lists!$F$2,$A$1:$T$1,0))&amp;""),"")="","",IF(IFERROR(TRIM(INDEX($A80:$T80,MATCH(Lists!$F$8,$A$1:$T$1,0))&amp;""),"")&lt;&gt;"",1,0))</f>
        <v/>
      </c>
      <c r="AF80" s="21">
        <f>IF(IFERROR(TRIM(INDEX($A80:$T80,MATCH(Lists!$F$2,$A$1:$T$1,0))&amp;""),"")="","",IF(IFERROR(TRIM(INDEX($A80:$T80,MATCH(Lists!$F$6,$A$1:$T$1,0))&amp;""),"")="","(no UTM)",IFERROR(TRIM(INDEX($A80:$T80,MATCH(Lists!$F$6,$A$1:$T$1,0))&amp;""),"")))</f>
        <v/>
      </c>
      <c r="AG80" s="21">
        <f>IF(IFERROR(TRIM(INDEX($A80:$T80,MATCH(Lists!$F$2,$A$1:$T$1,0))&amp;""),"")="","",IF(IFERROR(TRIM(INDEX($A80:$T80,MATCH(Lists!$F$7,$A$1:$T$1,0))&amp;""),"")="","(none)",IFERROR(TRIM(INDEX($A80:$T80,MATCH(Lists!$F$7,$A$1:$T$1,0))&amp;""),"")))</f>
        <v/>
      </c>
      <c r="AH80" s="21">
        <f>IF(AF80="","",IF(COUNTIFS($AF$2:AF80,AF80,$AG$2:AG80,AG80)=1,1,0))</f>
        <v/>
      </c>
      <c r="AI80" s="21">
        <f>IF(AH80=1,SUM($AH$2:AH80),"")</f>
        <v/>
      </c>
      <c r="AJ80" s="21">
        <f>IF(IFERROR(TRIM(INDEX($A80:$T80,MATCH(Lists!$F$2,$A$1:$T$1,0))&amp;""),"")="","",IF($W80=Lists!$A$3,1,0))</f>
        <v/>
      </c>
      <c r="AK80" s="21">
        <f>IF(IFERROR(TRIM(INDEX($A80:$T80,MATCH(Lists!$F$2,$A$1:$T$1,0))&amp;""),"")="","",IF($X80="Y",1,0))</f>
        <v/>
      </c>
    </row>
    <row r="81">
      <c r="U81" s="19" t="n"/>
      <c r="V81" s="22" t="n"/>
      <c r="W81" s="22" t="n"/>
      <c r="X81" s="22" t="n"/>
      <c r="Y81" s="19" t="n"/>
      <c r="Z81" s="21">
        <f>IF(IFERROR(TRIM(INDEX($A81:$T81,MATCH(Lists!$F$2,$A$1:$T$1,0))&amp;""),"")="","",IFERROR(INDEX('Your points'!$B$6:$B$11,MATCH(IFERROR(TRIM(INDEX($A81:$T81,MATCH(Lists!$F$3,$A$1:$T$1,0))&amp;""),""),'Your points'!$A$6:$A$11,0)),0))</f>
        <v/>
      </c>
      <c r="AA81" s="21">
        <f>IF(IFERROR(TRIM(INDEX($A81:$T81,MATCH(Lists!$F$2,$A$1:$T$1,0))&amp;""),"")="","",IFERROR(INDEX('Your points'!$B$15:$B$18,MATCH(IFERROR(TRIM(INDEX($A81:$T81,MATCH(Lists!$F$4,$A$1:$T$1,0))&amp;""),""),'Your points'!$A$15:$A$18,0)),0))</f>
        <v/>
      </c>
      <c r="AB81" s="21">
        <f>IF(IFERROR(TRIM(INDEX($A81:$T81,MATCH(Lists!$F$2,$A$1:$T$1,0))&amp;""),"")="","",N(Z81)+N(AA81))</f>
        <v/>
      </c>
      <c r="AC81" s="21">
        <f>IF(IFERROR(TRIM(INDEX($A81:$T81,MATCH(Lists!$F$2,$A$1:$T$1,0))&amp;""),"")="","",IFERROR(VALUE(IFERROR(TRIM(INDEX($A81:$T81,MATCH(Lists!$F$5,$A$1:$T$1,0))&amp;""),"")),""))</f>
        <v/>
      </c>
      <c r="AD81" s="21">
        <f>IF(AB81="","",IF(AB81&gt;='Your points'!$B$21,1,0))</f>
        <v/>
      </c>
      <c r="AE81" s="21">
        <f>IF(IFERROR(TRIM(INDEX($A81:$T81,MATCH(Lists!$F$2,$A$1:$T$1,0))&amp;""),"")="","",IF(IFERROR(TRIM(INDEX($A81:$T81,MATCH(Lists!$F$8,$A$1:$T$1,0))&amp;""),"")&lt;&gt;"",1,0))</f>
        <v/>
      </c>
      <c r="AF81" s="21">
        <f>IF(IFERROR(TRIM(INDEX($A81:$T81,MATCH(Lists!$F$2,$A$1:$T$1,0))&amp;""),"")="","",IF(IFERROR(TRIM(INDEX($A81:$T81,MATCH(Lists!$F$6,$A$1:$T$1,0))&amp;""),"")="","(no UTM)",IFERROR(TRIM(INDEX($A81:$T81,MATCH(Lists!$F$6,$A$1:$T$1,0))&amp;""),"")))</f>
        <v/>
      </c>
      <c r="AG81" s="21">
        <f>IF(IFERROR(TRIM(INDEX($A81:$T81,MATCH(Lists!$F$2,$A$1:$T$1,0))&amp;""),"")="","",IF(IFERROR(TRIM(INDEX($A81:$T81,MATCH(Lists!$F$7,$A$1:$T$1,0))&amp;""),"")="","(none)",IFERROR(TRIM(INDEX($A81:$T81,MATCH(Lists!$F$7,$A$1:$T$1,0))&amp;""),"")))</f>
        <v/>
      </c>
      <c r="AH81" s="21">
        <f>IF(AF81="","",IF(COUNTIFS($AF$2:AF81,AF81,$AG$2:AG81,AG81)=1,1,0))</f>
        <v/>
      </c>
      <c r="AI81" s="21">
        <f>IF(AH81=1,SUM($AH$2:AH81),"")</f>
        <v/>
      </c>
      <c r="AJ81" s="21">
        <f>IF(IFERROR(TRIM(INDEX($A81:$T81,MATCH(Lists!$F$2,$A$1:$T$1,0))&amp;""),"")="","",IF($W81=Lists!$A$3,1,0))</f>
        <v/>
      </c>
      <c r="AK81" s="21">
        <f>IF(IFERROR(TRIM(INDEX($A81:$T81,MATCH(Lists!$F$2,$A$1:$T$1,0))&amp;""),"")="","",IF($X81="Y",1,0))</f>
        <v/>
      </c>
    </row>
    <row r="82">
      <c r="U82" s="19" t="n"/>
      <c r="V82" s="22" t="n"/>
      <c r="W82" s="22" t="n"/>
      <c r="X82" s="22" t="n"/>
      <c r="Y82" s="19" t="n"/>
      <c r="Z82" s="21">
        <f>IF(IFERROR(TRIM(INDEX($A82:$T82,MATCH(Lists!$F$2,$A$1:$T$1,0))&amp;""),"")="","",IFERROR(INDEX('Your points'!$B$6:$B$11,MATCH(IFERROR(TRIM(INDEX($A82:$T82,MATCH(Lists!$F$3,$A$1:$T$1,0))&amp;""),""),'Your points'!$A$6:$A$11,0)),0))</f>
        <v/>
      </c>
      <c r="AA82" s="21">
        <f>IF(IFERROR(TRIM(INDEX($A82:$T82,MATCH(Lists!$F$2,$A$1:$T$1,0))&amp;""),"")="","",IFERROR(INDEX('Your points'!$B$15:$B$18,MATCH(IFERROR(TRIM(INDEX($A82:$T82,MATCH(Lists!$F$4,$A$1:$T$1,0))&amp;""),""),'Your points'!$A$15:$A$18,0)),0))</f>
        <v/>
      </c>
      <c r="AB82" s="21">
        <f>IF(IFERROR(TRIM(INDEX($A82:$T82,MATCH(Lists!$F$2,$A$1:$T$1,0))&amp;""),"")="","",N(Z82)+N(AA82))</f>
        <v/>
      </c>
      <c r="AC82" s="21">
        <f>IF(IFERROR(TRIM(INDEX($A82:$T82,MATCH(Lists!$F$2,$A$1:$T$1,0))&amp;""),"")="","",IFERROR(VALUE(IFERROR(TRIM(INDEX($A82:$T82,MATCH(Lists!$F$5,$A$1:$T$1,0))&amp;""),"")),""))</f>
        <v/>
      </c>
      <c r="AD82" s="21">
        <f>IF(AB82="","",IF(AB82&gt;='Your points'!$B$21,1,0))</f>
        <v/>
      </c>
      <c r="AE82" s="21">
        <f>IF(IFERROR(TRIM(INDEX($A82:$T82,MATCH(Lists!$F$2,$A$1:$T$1,0))&amp;""),"")="","",IF(IFERROR(TRIM(INDEX($A82:$T82,MATCH(Lists!$F$8,$A$1:$T$1,0))&amp;""),"")&lt;&gt;"",1,0))</f>
        <v/>
      </c>
      <c r="AF82" s="21">
        <f>IF(IFERROR(TRIM(INDEX($A82:$T82,MATCH(Lists!$F$2,$A$1:$T$1,0))&amp;""),"")="","",IF(IFERROR(TRIM(INDEX($A82:$T82,MATCH(Lists!$F$6,$A$1:$T$1,0))&amp;""),"")="","(no UTM)",IFERROR(TRIM(INDEX($A82:$T82,MATCH(Lists!$F$6,$A$1:$T$1,0))&amp;""),"")))</f>
        <v/>
      </c>
      <c r="AG82" s="21">
        <f>IF(IFERROR(TRIM(INDEX($A82:$T82,MATCH(Lists!$F$2,$A$1:$T$1,0))&amp;""),"")="","",IF(IFERROR(TRIM(INDEX($A82:$T82,MATCH(Lists!$F$7,$A$1:$T$1,0))&amp;""),"")="","(none)",IFERROR(TRIM(INDEX($A82:$T82,MATCH(Lists!$F$7,$A$1:$T$1,0))&amp;""),"")))</f>
        <v/>
      </c>
      <c r="AH82" s="21">
        <f>IF(AF82="","",IF(COUNTIFS($AF$2:AF82,AF82,$AG$2:AG82,AG82)=1,1,0))</f>
        <v/>
      </c>
      <c r="AI82" s="21">
        <f>IF(AH82=1,SUM($AH$2:AH82),"")</f>
        <v/>
      </c>
      <c r="AJ82" s="21">
        <f>IF(IFERROR(TRIM(INDEX($A82:$T82,MATCH(Lists!$F$2,$A$1:$T$1,0))&amp;""),"")="","",IF($W82=Lists!$A$3,1,0))</f>
        <v/>
      </c>
      <c r="AK82" s="21">
        <f>IF(IFERROR(TRIM(INDEX($A82:$T82,MATCH(Lists!$F$2,$A$1:$T$1,0))&amp;""),"")="","",IF($X82="Y",1,0))</f>
        <v/>
      </c>
    </row>
    <row r="83">
      <c r="U83" s="19" t="n"/>
      <c r="V83" s="22" t="n"/>
      <c r="W83" s="22" t="n"/>
      <c r="X83" s="22" t="n"/>
      <c r="Y83" s="19" t="n"/>
      <c r="Z83" s="21">
        <f>IF(IFERROR(TRIM(INDEX($A83:$T83,MATCH(Lists!$F$2,$A$1:$T$1,0))&amp;""),"")="","",IFERROR(INDEX('Your points'!$B$6:$B$11,MATCH(IFERROR(TRIM(INDEX($A83:$T83,MATCH(Lists!$F$3,$A$1:$T$1,0))&amp;""),""),'Your points'!$A$6:$A$11,0)),0))</f>
        <v/>
      </c>
      <c r="AA83" s="21">
        <f>IF(IFERROR(TRIM(INDEX($A83:$T83,MATCH(Lists!$F$2,$A$1:$T$1,0))&amp;""),"")="","",IFERROR(INDEX('Your points'!$B$15:$B$18,MATCH(IFERROR(TRIM(INDEX($A83:$T83,MATCH(Lists!$F$4,$A$1:$T$1,0))&amp;""),""),'Your points'!$A$15:$A$18,0)),0))</f>
        <v/>
      </c>
      <c r="AB83" s="21">
        <f>IF(IFERROR(TRIM(INDEX($A83:$T83,MATCH(Lists!$F$2,$A$1:$T$1,0))&amp;""),"")="","",N(Z83)+N(AA83))</f>
        <v/>
      </c>
      <c r="AC83" s="21">
        <f>IF(IFERROR(TRIM(INDEX($A83:$T83,MATCH(Lists!$F$2,$A$1:$T$1,0))&amp;""),"")="","",IFERROR(VALUE(IFERROR(TRIM(INDEX($A83:$T83,MATCH(Lists!$F$5,$A$1:$T$1,0))&amp;""),"")),""))</f>
        <v/>
      </c>
      <c r="AD83" s="21">
        <f>IF(AB83="","",IF(AB83&gt;='Your points'!$B$21,1,0))</f>
        <v/>
      </c>
      <c r="AE83" s="21">
        <f>IF(IFERROR(TRIM(INDEX($A83:$T83,MATCH(Lists!$F$2,$A$1:$T$1,0))&amp;""),"")="","",IF(IFERROR(TRIM(INDEX($A83:$T83,MATCH(Lists!$F$8,$A$1:$T$1,0))&amp;""),"")&lt;&gt;"",1,0))</f>
        <v/>
      </c>
      <c r="AF83" s="21">
        <f>IF(IFERROR(TRIM(INDEX($A83:$T83,MATCH(Lists!$F$2,$A$1:$T$1,0))&amp;""),"")="","",IF(IFERROR(TRIM(INDEX($A83:$T83,MATCH(Lists!$F$6,$A$1:$T$1,0))&amp;""),"")="","(no UTM)",IFERROR(TRIM(INDEX($A83:$T83,MATCH(Lists!$F$6,$A$1:$T$1,0))&amp;""),"")))</f>
        <v/>
      </c>
      <c r="AG83" s="21">
        <f>IF(IFERROR(TRIM(INDEX($A83:$T83,MATCH(Lists!$F$2,$A$1:$T$1,0))&amp;""),"")="","",IF(IFERROR(TRIM(INDEX($A83:$T83,MATCH(Lists!$F$7,$A$1:$T$1,0))&amp;""),"")="","(none)",IFERROR(TRIM(INDEX($A83:$T83,MATCH(Lists!$F$7,$A$1:$T$1,0))&amp;""),"")))</f>
        <v/>
      </c>
      <c r="AH83" s="21">
        <f>IF(AF83="","",IF(COUNTIFS($AF$2:AF83,AF83,$AG$2:AG83,AG83)=1,1,0))</f>
        <v/>
      </c>
      <c r="AI83" s="21">
        <f>IF(AH83=1,SUM($AH$2:AH83),"")</f>
        <v/>
      </c>
      <c r="AJ83" s="21">
        <f>IF(IFERROR(TRIM(INDEX($A83:$T83,MATCH(Lists!$F$2,$A$1:$T$1,0))&amp;""),"")="","",IF($W83=Lists!$A$3,1,0))</f>
        <v/>
      </c>
      <c r="AK83" s="21">
        <f>IF(IFERROR(TRIM(INDEX($A83:$T83,MATCH(Lists!$F$2,$A$1:$T$1,0))&amp;""),"")="","",IF($X83="Y",1,0))</f>
        <v/>
      </c>
    </row>
    <row r="84">
      <c r="U84" s="19" t="n"/>
      <c r="V84" s="22" t="n"/>
      <c r="W84" s="22" t="n"/>
      <c r="X84" s="22" t="n"/>
      <c r="Y84" s="19" t="n"/>
      <c r="Z84" s="21">
        <f>IF(IFERROR(TRIM(INDEX($A84:$T84,MATCH(Lists!$F$2,$A$1:$T$1,0))&amp;""),"")="","",IFERROR(INDEX('Your points'!$B$6:$B$11,MATCH(IFERROR(TRIM(INDEX($A84:$T84,MATCH(Lists!$F$3,$A$1:$T$1,0))&amp;""),""),'Your points'!$A$6:$A$11,0)),0))</f>
        <v/>
      </c>
      <c r="AA84" s="21">
        <f>IF(IFERROR(TRIM(INDEX($A84:$T84,MATCH(Lists!$F$2,$A$1:$T$1,0))&amp;""),"")="","",IFERROR(INDEX('Your points'!$B$15:$B$18,MATCH(IFERROR(TRIM(INDEX($A84:$T84,MATCH(Lists!$F$4,$A$1:$T$1,0))&amp;""),""),'Your points'!$A$15:$A$18,0)),0))</f>
        <v/>
      </c>
      <c r="AB84" s="21">
        <f>IF(IFERROR(TRIM(INDEX($A84:$T84,MATCH(Lists!$F$2,$A$1:$T$1,0))&amp;""),"")="","",N(Z84)+N(AA84))</f>
        <v/>
      </c>
      <c r="AC84" s="21">
        <f>IF(IFERROR(TRIM(INDEX($A84:$T84,MATCH(Lists!$F$2,$A$1:$T$1,0))&amp;""),"")="","",IFERROR(VALUE(IFERROR(TRIM(INDEX($A84:$T84,MATCH(Lists!$F$5,$A$1:$T$1,0))&amp;""),"")),""))</f>
        <v/>
      </c>
      <c r="AD84" s="21">
        <f>IF(AB84="","",IF(AB84&gt;='Your points'!$B$21,1,0))</f>
        <v/>
      </c>
      <c r="AE84" s="21">
        <f>IF(IFERROR(TRIM(INDEX($A84:$T84,MATCH(Lists!$F$2,$A$1:$T$1,0))&amp;""),"")="","",IF(IFERROR(TRIM(INDEX($A84:$T84,MATCH(Lists!$F$8,$A$1:$T$1,0))&amp;""),"")&lt;&gt;"",1,0))</f>
        <v/>
      </c>
      <c r="AF84" s="21">
        <f>IF(IFERROR(TRIM(INDEX($A84:$T84,MATCH(Lists!$F$2,$A$1:$T$1,0))&amp;""),"")="","",IF(IFERROR(TRIM(INDEX($A84:$T84,MATCH(Lists!$F$6,$A$1:$T$1,0))&amp;""),"")="","(no UTM)",IFERROR(TRIM(INDEX($A84:$T84,MATCH(Lists!$F$6,$A$1:$T$1,0))&amp;""),"")))</f>
        <v/>
      </c>
      <c r="AG84" s="21">
        <f>IF(IFERROR(TRIM(INDEX($A84:$T84,MATCH(Lists!$F$2,$A$1:$T$1,0))&amp;""),"")="","",IF(IFERROR(TRIM(INDEX($A84:$T84,MATCH(Lists!$F$7,$A$1:$T$1,0))&amp;""),"")="","(none)",IFERROR(TRIM(INDEX($A84:$T84,MATCH(Lists!$F$7,$A$1:$T$1,0))&amp;""),"")))</f>
        <v/>
      </c>
      <c r="AH84" s="21">
        <f>IF(AF84="","",IF(COUNTIFS($AF$2:AF84,AF84,$AG$2:AG84,AG84)=1,1,0))</f>
        <v/>
      </c>
      <c r="AI84" s="21">
        <f>IF(AH84=1,SUM($AH$2:AH84),"")</f>
        <v/>
      </c>
      <c r="AJ84" s="21">
        <f>IF(IFERROR(TRIM(INDEX($A84:$T84,MATCH(Lists!$F$2,$A$1:$T$1,0))&amp;""),"")="","",IF($W84=Lists!$A$3,1,0))</f>
        <v/>
      </c>
      <c r="AK84" s="21">
        <f>IF(IFERROR(TRIM(INDEX($A84:$T84,MATCH(Lists!$F$2,$A$1:$T$1,0))&amp;""),"")="","",IF($X84="Y",1,0))</f>
        <v/>
      </c>
    </row>
    <row r="85">
      <c r="U85" s="19" t="n"/>
      <c r="V85" s="22" t="n"/>
      <c r="W85" s="22" t="n"/>
      <c r="X85" s="22" t="n"/>
      <c r="Y85" s="19" t="n"/>
      <c r="Z85" s="21">
        <f>IF(IFERROR(TRIM(INDEX($A85:$T85,MATCH(Lists!$F$2,$A$1:$T$1,0))&amp;""),"")="","",IFERROR(INDEX('Your points'!$B$6:$B$11,MATCH(IFERROR(TRIM(INDEX($A85:$T85,MATCH(Lists!$F$3,$A$1:$T$1,0))&amp;""),""),'Your points'!$A$6:$A$11,0)),0))</f>
        <v/>
      </c>
      <c r="AA85" s="21">
        <f>IF(IFERROR(TRIM(INDEX($A85:$T85,MATCH(Lists!$F$2,$A$1:$T$1,0))&amp;""),"")="","",IFERROR(INDEX('Your points'!$B$15:$B$18,MATCH(IFERROR(TRIM(INDEX($A85:$T85,MATCH(Lists!$F$4,$A$1:$T$1,0))&amp;""),""),'Your points'!$A$15:$A$18,0)),0))</f>
        <v/>
      </c>
      <c r="AB85" s="21">
        <f>IF(IFERROR(TRIM(INDEX($A85:$T85,MATCH(Lists!$F$2,$A$1:$T$1,0))&amp;""),"")="","",N(Z85)+N(AA85))</f>
        <v/>
      </c>
      <c r="AC85" s="21">
        <f>IF(IFERROR(TRIM(INDEX($A85:$T85,MATCH(Lists!$F$2,$A$1:$T$1,0))&amp;""),"")="","",IFERROR(VALUE(IFERROR(TRIM(INDEX($A85:$T85,MATCH(Lists!$F$5,$A$1:$T$1,0))&amp;""),"")),""))</f>
        <v/>
      </c>
      <c r="AD85" s="21">
        <f>IF(AB85="","",IF(AB85&gt;='Your points'!$B$21,1,0))</f>
        <v/>
      </c>
      <c r="AE85" s="21">
        <f>IF(IFERROR(TRIM(INDEX($A85:$T85,MATCH(Lists!$F$2,$A$1:$T$1,0))&amp;""),"")="","",IF(IFERROR(TRIM(INDEX($A85:$T85,MATCH(Lists!$F$8,$A$1:$T$1,0))&amp;""),"")&lt;&gt;"",1,0))</f>
        <v/>
      </c>
      <c r="AF85" s="21">
        <f>IF(IFERROR(TRIM(INDEX($A85:$T85,MATCH(Lists!$F$2,$A$1:$T$1,0))&amp;""),"")="","",IF(IFERROR(TRIM(INDEX($A85:$T85,MATCH(Lists!$F$6,$A$1:$T$1,0))&amp;""),"")="","(no UTM)",IFERROR(TRIM(INDEX($A85:$T85,MATCH(Lists!$F$6,$A$1:$T$1,0))&amp;""),"")))</f>
        <v/>
      </c>
      <c r="AG85" s="21">
        <f>IF(IFERROR(TRIM(INDEX($A85:$T85,MATCH(Lists!$F$2,$A$1:$T$1,0))&amp;""),"")="","",IF(IFERROR(TRIM(INDEX($A85:$T85,MATCH(Lists!$F$7,$A$1:$T$1,0))&amp;""),"")="","(none)",IFERROR(TRIM(INDEX($A85:$T85,MATCH(Lists!$F$7,$A$1:$T$1,0))&amp;""),"")))</f>
        <v/>
      </c>
      <c r="AH85" s="21">
        <f>IF(AF85="","",IF(COUNTIFS($AF$2:AF85,AF85,$AG$2:AG85,AG85)=1,1,0))</f>
        <v/>
      </c>
      <c r="AI85" s="21">
        <f>IF(AH85=1,SUM($AH$2:AH85),"")</f>
        <v/>
      </c>
      <c r="AJ85" s="21">
        <f>IF(IFERROR(TRIM(INDEX($A85:$T85,MATCH(Lists!$F$2,$A$1:$T$1,0))&amp;""),"")="","",IF($W85=Lists!$A$3,1,0))</f>
        <v/>
      </c>
      <c r="AK85" s="21">
        <f>IF(IFERROR(TRIM(INDEX($A85:$T85,MATCH(Lists!$F$2,$A$1:$T$1,0))&amp;""),"")="","",IF($X85="Y",1,0))</f>
        <v/>
      </c>
    </row>
    <row r="86">
      <c r="U86" s="19" t="n"/>
      <c r="V86" s="22" t="n"/>
      <c r="W86" s="22" t="n"/>
      <c r="X86" s="22" t="n"/>
      <c r="Y86" s="19" t="n"/>
      <c r="Z86" s="21">
        <f>IF(IFERROR(TRIM(INDEX($A86:$T86,MATCH(Lists!$F$2,$A$1:$T$1,0))&amp;""),"")="","",IFERROR(INDEX('Your points'!$B$6:$B$11,MATCH(IFERROR(TRIM(INDEX($A86:$T86,MATCH(Lists!$F$3,$A$1:$T$1,0))&amp;""),""),'Your points'!$A$6:$A$11,0)),0))</f>
        <v/>
      </c>
      <c r="AA86" s="21">
        <f>IF(IFERROR(TRIM(INDEX($A86:$T86,MATCH(Lists!$F$2,$A$1:$T$1,0))&amp;""),"")="","",IFERROR(INDEX('Your points'!$B$15:$B$18,MATCH(IFERROR(TRIM(INDEX($A86:$T86,MATCH(Lists!$F$4,$A$1:$T$1,0))&amp;""),""),'Your points'!$A$15:$A$18,0)),0))</f>
        <v/>
      </c>
      <c r="AB86" s="21">
        <f>IF(IFERROR(TRIM(INDEX($A86:$T86,MATCH(Lists!$F$2,$A$1:$T$1,0))&amp;""),"")="","",N(Z86)+N(AA86))</f>
        <v/>
      </c>
      <c r="AC86" s="21">
        <f>IF(IFERROR(TRIM(INDEX($A86:$T86,MATCH(Lists!$F$2,$A$1:$T$1,0))&amp;""),"")="","",IFERROR(VALUE(IFERROR(TRIM(INDEX($A86:$T86,MATCH(Lists!$F$5,$A$1:$T$1,0))&amp;""),"")),""))</f>
        <v/>
      </c>
      <c r="AD86" s="21">
        <f>IF(AB86="","",IF(AB86&gt;='Your points'!$B$21,1,0))</f>
        <v/>
      </c>
      <c r="AE86" s="21">
        <f>IF(IFERROR(TRIM(INDEX($A86:$T86,MATCH(Lists!$F$2,$A$1:$T$1,0))&amp;""),"")="","",IF(IFERROR(TRIM(INDEX($A86:$T86,MATCH(Lists!$F$8,$A$1:$T$1,0))&amp;""),"")&lt;&gt;"",1,0))</f>
        <v/>
      </c>
      <c r="AF86" s="21">
        <f>IF(IFERROR(TRIM(INDEX($A86:$T86,MATCH(Lists!$F$2,$A$1:$T$1,0))&amp;""),"")="","",IF(IFERROR(TRIM(INDEX($A86:$T86,MATCH(Lists!$F$6,$A$1:$T$1,0))&amp;""),"")="","(no UTM)",IFERROR(TRIM(INDEX($A86:$T86,MATCH(Lists!$F$6,$A$1:$T$1,0))&amp;""),"")))</f>
        <v/>
      </c>
      <c r="AG86" s="21">
        <f>IF(IFERROR(TRIM(INDEX($A86:$T86,MATCH(Lists!$F$2,$A$1:$T$1,0))&amp;""),"")="","",IF(IFERROR(TRIM(INDEX($A86:$T86,MATCH(Lists!$F$7,$A$1:$T$1,0))&amp;""),"")="","(none)",IFERROR(TRIM(INDEX($A86:$T86,MATCH(Lists!$F$7,$A$1:$T$1,0))&amp;""),"")))</f>
        <v/>
      </c>
      <c r="AH86" s="21">
        <f>IF(AF86="","",IF(COUNTIFS($AF$2:AF86,AF86,$AG$2:AG86,AG86)=1,1,0))</f>
        <v/>
      </c>
      <c r="AI86" s="21">
        <f>IF(AH86=1,SUM($AH$2:AH86),"")</f>
        <v/>
      </c>
      <c r="AJ86" s="21">
        <f>IF(IFERROR(TRIM(INDEX($A86:$T86,MATCH(Lists!$F$2,$A$1:$T$1,0))&amp;""),"")="","",IF($W86=Lists!$A$3,1,0))</f>
        <v/>
      </c>
      <c r="AK86" s="21">
        <f>IF(IFERROR(TRIM(INDEX($A86:$T86,MATCH(Lists!$F$2,$A$1:$T$1,0))&amp;""),"")="","",IF($X86="Y",1,0))</f>
        <v/>
      </c>
    </row>
    <row r="87">
      <c r="U87" s="19" t="n"/>
      <c r="V87" s="22" t="n"/>
      <c r="W87" s="22" t="n"/>
      <c r="X87" s="22" t="n"/>
      <c r="Y87" s="19" t="n"/>
      <c r="Z87" s="21">
        <f>IF(IFERROR(TRIM(INDEX($A87:$T87,MATCH(Lists!$F$2,$A$1:$T$1,0))&amp;""),"")="","",IFERROR(INDEX('Your points'!$B$6:$B$11,MATCH(IFERROR(TRIM(INDEX($A87:$T87,MATCH(Lists!$F$3,$A$1:$T$1,0))&amp;""),""),'Your points'!$A$6:$A$11,0)),0))</f>
        <v/>
      </c>
      <c r="AA87" s="21">
        <f>IF(IFERROR(TRIM(INDEX($A87:$T87,MATCH(Lists!$F$2,$A$1:$T$1,0))&amp;""),"")="","",IFERROR(INDEX('Your points'!$B$15:$B$18,MATCH(IFERROR(TRIM(INDEX($A87:$T87,MATCH(Lists!$F$4,$A$1:$T$1,0))&amp;""),""),'Your points'!$A$15:$A$18,0)),0))</f>
        <v/>
      </c>
      <c r="AB87" s="21">
        <f>IF(IFERROR(TRIM(INDEX($A87:$T87,MATCH(Lists!$F$2,$A$1:$T$1,0))&amp;""),"")="","",N(Z87)+N(AA87))</f>
        <v/>
      </c>
      <c r="AC87" s="21">
        <f>IF(IFERROR(TRIM(INDEX($A87:$T87,MATCH(Lists!$F$2,$A$1:$T$1,0))&amp;""),"")="","",IFERROR(VALUE(IFERROR(TRIM(INDEX($A87:$T87,MATCH(Lists!$F$5,$A$1:$T$1,0))&amp;""),"")),""))</f>
        <v/>
      </c>
      <c r="AD87" s="21">
        <f>IF(AB87="","",IF(AB87&gt;='Your points'!$B$21,1,0))</f>
        <v/>
      </c>
      <c r="AE87" s="21">
        <f>IF(IFERROR(TRIM(INDEX($A87:$T87,MATCH(Lists!$F$2,$A$1:$T$1,0))&amp;""),"")="","",IF(IFERROR(TRIM(INDEX($A87:$T87,MATCH(Lists!$F$8,$A$1:$T$1,0))&amp;""),"")&lt;&gt;"",1,0))</f>
        <v/>
      </c>
      <c r="AF87" s="21">
        <f>IF(IFERROR(TRIM(INDEX($A87:$T87,MATCH(Lists!$F$2,$A$1:$T$1,0))&amp;""),"")="","",IF(IFERROR(TRIM(INDEX($A87:$T87,MATCH(Lists!$F$6,$A$1:$T$1,0))&amp;""),"")="","(no UTM)",IFERROR(TRIM(INDEX($A87:$T87,MATCH(Lists!$F$6,$A$1:$T$1,0))&amp;""),"")))</f>
        <v/>
      </c>
      <c r="AG87" s="21">
        <f>IF(IFERROR(TRIM(INDEX($A87:$T87,MATCH(Lists!$F$2,$A$1:$T$1,0))&amp;""),"")="","",IF(IFERROR(TRIM(INDEX($A87:$T87,MATCH(Lists!$F$7,$A$1:$T$1,0))&amp;""),"")="","(none)",IFERROR(TRIM(INDEX($A87:$T87,MATCH(Lists!$F$7,$A$1:$T$1,0))&amp;""),"")))</f>
        <v/>
      </c>
      <c r="AH87" s="21">
        <f>IF(AF87="","",IF(COUNTIFS($AF$2:AF87,AF87,$AG$2:AG87,AG87)=1,1,0))</f>
        <v/>
      </c>
      <c r="AI87" s="21">
        <f>IF(AH87=1,SUM($AH$2:AH87),"")</f>
        <v/>
      </c>
      <c r="AJ87" s="21">
        <f>IF(IFERROR(TRIM(INDEX($A87:$T87,MATCH(Lists!$F$2,$A$1:$T$1,0))&amp;""),"")="","",IF($W87=Lists!$A$3,1,0))</f>
        <v/>
      </c>
      <c r="AK87" s="21">
        <f>IF(IFERROR(TRIM(INDEX($A87:$T87,MATCH(Lists!$F$2,$A$1:$T$1,0))&amp;""),"")="","",IF($X87="Y",1,0))</f>
        <v/>
      </c>
    </row>
    <row r="88">
      <c r="U88" s="19" t="n"/>
      <c r="V88" s="22" t="n"/>
      <c r="W88" s="22" t="n"/>
      <c r="X88" s="22" t="n"/>
      <c r="Y88" s="19" t="n"/>
      <c r="Z88" s="21">
        <f>IF(IFERROR(TRIM(INDEX($A88:$T88,MATCH(Lists!$F$2,$A$1:$T$1,0))&amp;""),"")="","",IFERROR(INDEX('Your points'!$B$6:$B$11,MATCH(IFERROR(TRIM(INDEX($A88:$T88,MATCH(Lists!$F$3,$A$1:$T$1,0))&amp;""),""),'Your points'!$A$6:$A$11,0)),0))</f>
        <v/>
      </c>
      <c r="AA88" s="21">
        <f>IF(IFERROR(TRIM(INDEX($A88:$T88,MATCH(Lists!$F$2,$A$1:$T$1,0))&amp;""),"")="","",IFERROR(INDEX('Your points'!$B$15:$B$18,MATCH(IFERROR(TRIM(INDEX($A88:$T88,MATCH(Lists!$F$4,$A$1:$T$1,0))&amp;""),""),'Your points'!$A$15:$A$18,0)),0))</f>
        <v/>
      </c>
      <c r="AB88" s="21">
        <f>IF(IFERROR(TRIM(INDEX($A88:$T88,MATCH(Lists!$F$2,$A$1:$T$1,0))&amp;""),"")="","",N(Z88)+N(AA88))</f>
        <v/>
      </c>
      <c r="AC88" s="21">
        <f>IF(IFERROR(TRIM(INDEX($A88:$T88,MATCH(Lists!$F$2,$A$1:$T$1,0))&amp;""),"")="","",IFERROR(VALUE(IFERROR(TRIM(INDEX($A88:$T88,MATCH(Lists!$F$5,$A$1:$T$1,0))&amp;""),"")),""))</f>
        <v/>
      </c>
      <c r="AD88" s="21">
        <f>IF(AB88="","",IF(AB88&gt;='Your points'!$B$21,1,0))</f>
        <v/>
      </c>
      <c r="AE88" s="21">
        <f>IF(IFERROR(TRIM(INDEX($A88:$T88,MATCH(Lists!$F$2,$A$1:$T$1,0))&amp;""),"")="","",IF(IFERROR(TRIM(INDEX($A88:$T88,MATCH(Lists!$F$8,$A$1:$T$1,0))&amp;""),"")&lt;&gt;"",1,0))</f>
        <v/>
      </c>
      <c r="AF88" s="21">
        <f>IF(IFERROR(TRIM(INDEX($A88:$T88,MATCH(Lists!$F$2,$A$1:$T$1,0))&amp;""),"")="","",IF(IFERROR(TRIM(INDEX($A88:$T88,MATCH(Lists!$F$6,$A$1:$T$1,0))&amp;""),"")="","(no UTM)",IFERROR(TRIM(INDEX($A88:$T88,MATCH(Lists!$F$6,$A$1:$T$1,0))&amp;""),"")))</f>
        <v/>
      </c>
      <c r="AG88" s="21">
        <f>IF(IFERROR(TRIM(INDEX($A88:$T88,MATCH(Lists!$F$2,$A$1:$T$1,0))&amp;""),"")="","",IF(IFERROR(TRIM(INDEX($A88:$T88,MATCH(Lists!$F$7,$A$1:$T$1,0))&amp;""),"")="","(none)",IFERROR(TRIM(INDEX($A88:$T88,MATCH(Lists!$F$7,$A$1:$T$1,0))&amp;""),"")))</f>
        <v/>
      </c>
      <c r="AH88" s="21">
        <f>IF(AF88="","",IF(COUNTIFS($AF$2:AF88,AF88,$AG$2:AG88,AG88)=1,1,0))</f>
        <v/>
      </c>
      <c r="AI88" s="21">
        <f>IF(AH88=1,SUM($AH$2:AH88),"")</f>
        <v/>
      </c>
      <c r="AJ88" s="21">
        <f>IF(IFERROR(TRIM(INDEX($A88:$T88,MATCH(Lists!$F$2,$A$1:$T$1,0))&amp;""),"")="","",IF($W88=Lists!$A$3,1,0))</f>
        <v/>
      </c>
      <c r="AK88" s="21">
        <f>IF(IFERROR(TRIM(INDEX($A88:$T88,MATCH(Lists!$F$2,$A$1:$T$1,0))&amp;""),"")="","",IF($X88="Y",1,0))</f>
        <v/>
      </c>
    </row>
    <row r="89">
      <c r="U89" s="19" t="n"/>
      <c r="V89" s="22" t="n"/>
      <c r="W89" s="22" t="n"/>
      <c r="X89" s="22" t="n"/>
      <c r="Y89" s="19" t="n"/>
      <c r="Z89" s="21">
        <f>IF(IFERROR(TRIM(INDEX($A89:$T89,MATCH(Lists!$F$2,$A$1:$T$1,0))&amp;""),"")="","",IFERROR(INDEX('Your points'!$B$6:$B$11,MATCH(IFERROR(TRIM(INDEX($A89:$T89,MATCH(Lists!$F$3,$A$1:$T$1,0))&amp;""),""),'Your points'!$A$6:$A$11,0)),0))</f>
        <v/>
      </c>
      <c r="AA89" s="21">
        <f>IF(IFERROR(TRIM(INDEX($A89:$T89,MATCH(Lists!$F$2,$A$1:$T$1,0))&amp;""),"")="","",IFERROR(INDEX('Your points'!$B$15:$B$18,MATCH(IFERROR(TRIM(INDEX($A89:$T89,MATCH(Lists!$F$4,$A$1:$T$1,0))&amp;""),""),'Your points'!$A$15:$A$18,0)),0))</f>
        <v/>
      </c>
      <c r="AB89" s="21">
        <f>IF(IFERROR(TRIM(INDEX($A89:$T89,MATCH(Lists!$F$2,$A$1:$T$1,0))&amp;""),"")="","",N(Z89)+N(AA89))</f>
        <v/>
      </c>
      <c r="AC89" s="21">
        <f>IF(IFERROR(TRIM(INDEX($A89:$T89,MATCH(Lists!$F$2,$A$1:$T$1,0))&amp;""),"")="","",IFERROR(VALUE(IFERROR(TRIM(INDEX($A89:$T89,MATCH(Lists!$F$5,$A$1:$T$1,0))&amp;""),"")),""))</f>
        <v/>
      </c>
      <c r="AD89" s="21">
        <f>IF(AB89="","",IF(AB89&gt;='Your points'!$B$21,1,0))</f>
        <v/>
      </c>
      <c r="AE89" s="21">
        <f>IF(IFERROR(TRIM(INDEX($A89:$T89,MATCH(Lists!$F$2,$A$1:$T$1,0))&amp;""),"")="","",IF(IFERROR(TRIM(INDEX($A89:$T89,MATCH(Lists!$F$8,$A$1:$T$1,0))&amp;""),"")&lt;&gt;"",1,0))</f>
        <v/>
      </c>
      <c r="AF89" s="21">
        <f>IF(IFERROR(TRIM(INDEX($A89:$T89,MATCH(Lists!$F$2,$A$1:$T$1,0))&amp;""),"")="","",IF(IFERROR(TRIM(INDEX($A89:$T89,MATCH(Lists!$F$6,$A$1:$T$1,0))&amp;""),"")="","(no UTM)",IFERROR(TRIM(INDEX($A89:$T89,MATCH(Lists!$F$6,$A$1:$T$1,0))&amp;""),"")))</f>
        <v/>
      </c>
      <c r="AG89" s="21">
        <f>IF(IFERROR(TRIM(INDEX($A89:$T89,MATCH(Lists!$F$2,$A$1:$T$1,0))&amp;""),"")="","",IF(IFERROR(TRIM(INDEX($A89:$T89,MATCH(Lists!$F$7,$A$1:$T$1,0))&amp;""),"")="","(none)",IFERROR(TRIM(INDEX($A89:$T89,MATCH(Lists!$F$7,$A$1:$T$1,0))&amp;""),"")))</f>
        <v/>
      </c>
      <c r="AH89" s="21">
        <f>IF(AF89="","",IF(COUNTIFS($AF$2:AF89,AF89,$AG$2:AG89,AG89)=1,1,0))</f>
        <v/>
      </c>
      <c r="AI89" s="21">
        <f>IF(AH89=1,SUM($AH$2:AH89),"")</f>
        <v/>
      </c>
      <c r="AJ89" s="21">
        <f>IF(IFERROR(TRIM(INDEX($A89:$T89,MATCH(Lists!$F$2,$A$1:$T$1,0))&amp;""),"")="","",IF($W89=Lists!$A$3,1,0))</f>
        <v/>
      </c>
      <c r="AK89" s="21">
        <f>IF(IFERROR(TRIM(INDEX($A89:$T89,MATCH(Lists!$F$2,$A$1:$T$1,0))&amp;""),"")="","",IF($X89="Y",1,0))</f>
        <v/>
      </c>
    </row>
    <row r="90">
      <c r="U90" s="19" t="n"/>
      <c r="V90" s="22" t="n"/>
      <c r="W90" s="22" t="n"/>
      <c r="X90" s="22" t="n"/>
      <c r="Y90" s="19" t="n"/>
      <c r="Z90" s="21">
        <f>IF(IFERROR(TRIM(INDEX($A90:$T90,MATCH(Lists!$F$2,$A$1:$T$1,0))&amp;""),"")="","",IFERROR(INDEX('Your points'!$B$6:$B$11,MATCH(IFERROR(TRIM(INDEX($A90:$T90,MATCH(Lists!$F$3,$A$1:$T$1,0))&amp;""),""),'Your points'!$A$6:$A$11,0)),0))</f>
        <v/>
      </c>
      <c r="AA90" s="21">
        <f>IF(IFERROR(TRIM(INDEX($A90:$T90,MATCH(Lists!$F$2,$A$1:$T$1,0))&amp;""),"")="","",IFERROR(INDEX('Your points'!$B$15:$B$18,MATCH(IFERROR(TRIM(INDEX($A90:$T90,MATCH(Lists!$F$4,$A$1:$T$1,0))&amp;""),""),'Your points'!$A$15:$A$18,0)),0))</f>
        <v/>
      </c>
      <c r="AB90" s="21">
        <f>IF(IFERROR(TRIM(INDEX($A90:$T90,MATCH(Lists!$F$2,$A$1:$T$1,0))&amp;""),"")="","",N(Z90)+N(AA90))</f>
        <v/>
      </c>
      <c r="AC90" s="21">
        <f>IF(IFERROR(TRIM(INDEX($A90:$T90,MATCH(Lists!$F$2,$A$1:$T$1,0))&amp;""),"")="","",IFERROR(VALUE(IFERROR(TRIM(INDEX($A90:$T90,MATCH(Lists!$F$5,$A$1:$T$1,0))&amp;""),"")),""))</f>
        <v/>
      </c>
      <c r="AD90" s="21">
        <f>IF(AB90="","",IF(AB90&gt;='Your points'!$B$21,1,0))</f>
        <v/>
      </c>
      <c r="AE90" s="21">
        <f>IF(IFERROR(TRIM(INDEX($A90:$T90,MATCH(Lists!$F$2,$A$1:$T$1,0))&amp;""),"")="","",IF(IFERROR(TRIM(INDEX($A90:$T90,MATCH(Lists!$F$8,$A$1:$T$1,0))&amp;""),"")&lt;&gt;"",1,0))</f>
        <v/>
      </c>
      <c r="AF90" s="21">
        <f>IF(IFERROR(TRIM(INDEX($A90:$T90,MATCH(Lists!$F$2,$A$1:$T$1,0))&amp;""),"")="","",IF(IFERROR(TRIM(INDEX($A90:$T90,MATCH(Lists!$F$6,$A$1:$T$1,0))&amp;""),"")="","(no UTM)",IFERROR(TRIM(INDEX($A90:$T90,MATCH(Lists!$F$6,$A$1:$T$1,0))&amp;""),"")))</f>
        <v/>
      </c>
      <c r="AG90" s="21">
        <f>IF(IFERROR(TRIM(INDEX($A90:$T90,MATCH(Lists!$F$2,$A$1:$T$1,0))&amp;""),"")="","",IF(IFERROR(TRIM(INDEX($A90:$T90,MATCH(Lists!$F$7,$A$1:$T$1,0))&amp;""),"")="","(none)",IFERROR(TRIM(INDEX($A90:$T90,MATCH(Lists!$F$7,$A$1:$T$1,0))&amp;""),"")))</f>
        <v/>
      </c>
      <c r="AH90" s="21">
        <f>IF(AF90="","",IF(COUNTIFS($AF$2:AF90,AF90,$AG$2:AG90,AG90)=1,1,0))</f>
        <v/>
      </c>
      <c r="AI90" s="21">
        <f>IF(AH90=1,SUM($AH$2:AH90),"")</f>
        <v/>
      </c>
      <c r="AJ90" s="21">
        <f>IF(IFERROR(TRIM(INDEX($A90:$T90,MATCH(Lists!$F$2,$A$1:$T$1,0))&amp;""),"")="","",IF($W90=Lists!$A$3,1,0))</f>
        <v/>
      </c>
      <c r="AK90" s="21">
        <f>IF(IFERROR(TRIM(INDEX($A90:$T90,MATCH(Lists!$F$2,$A$1:$T$1,0))&amp;""),"")="","",IF($X90="Y",1,0))</f>
        <v/>
      </c>
    </row>
    <row r="91">
      <c r="U91" s="19" t="n"/>
      <c r="V91" s="22" t="n"/>
      <c r="W91" s="22" t="n"/>
      <c r="X91" s="22" t="n"/>
      <c r="Y91" s="19" t="n"/>
      <c r="Z91" s="21">
        <f>IF(IFERROR(TRIM(INDEX($A91:$T91,MATCH(Lists!$F$2,$A$1:$T$1,0))&amp;""),"")="","",IFERROR(INDEX('Your points'!$B$6:$B$11,MATCH(IFERROR(TRIM(INDEX($A91:$T91,MATCH(Lists!$F$3,$A$1:$T$1,0))&amp;""),""),'Your points'!$A$6:$A$11,0)),0))</f>
        <v/>
      </c>
      <c r="AA91" s="21">
        <f>IF(IFERROR(TRIM(INDEX($A91:$T91,MATCH(Lists!$F$2,$A$1:$T$1,0))&amp;""),"")="","",IFERROR(INDEX('Your points'!$B$15:$B$18,MATCH(IFERROR(TRIM(INDEX($A91:$T91,MATCH(Lists!$F$4,$A$1:$T$1,0))&amp;""),""),'Your points'!$A$15:$A$18,0)),0))</f>
        <v/>
      </c>
      <c r="AB91" s="21">
        <f>IF(IFERROR(TRIM(INDEX($A91:$T91,MATCH(Lists!$F$2,$A$1:$T$1,0))&amp;""),"")="","",N(Z91)+N(AA91))</f>
        <v/>
      </c>
      <c r="AC91" s="21">
        <f>IF(IFERROR(TRIM(INDEX($A91:$T91,MATCH(Lists!$F$2,$A$1:$T$1,0))&amp;""),"")="","",IFERROR(VALUE(IFERROR(TRIM(INDEX($A91:$T91,MATCH(Lists!$F$5,$A$1:$T$1,0))&amp;""),"")),""))</f>
        <v/>
      </c>
      <c r="AD91" s="21">
        <f>IF(AB91="","",IF(AB91&gt;='Your points'!$B$21,1,0))</f>
        <v/>
      </c>
      <c r="AE91" s="21">
        <f>IF(IFERROR(TRIM(INDEX($A91:$T91,MATCH(Lists!$F$2,$A$1:$T$1,0))&amp;""),"")="","",IF(IFERROR(TRIM(INDEX($A91:$T91,MATCH(Lists!$F$8,$A$1:$T$1,0))&amp;""),"")&lt;&gt;"",1,0))</f>
        <v/>
      </c>
      <c r="AF91" s="21">
        <f>IF(IFERROR(TRIM(INDEX($A91:$T91,MATCH(Lists!$F$2,$A$1:$T$1,0))&amp;""),"")="","",IF(IFERROR(TRIM(INDEX($A91:$T91,MATCH(Lists!$F$6,$A$1:$T$1,0))&amp;""),"")="","(no UTM)",IFERROR(TRIM(INDEX($A91:$T91,MATCH(Lists!$F$6,$A$1:$T$1,0))&amp;""),"")))</f>
        <v/>
      </c>
      <c r="AG91" s="21">
        <f>IF(IFERROR(TRIM(INDEX($A91:$T91,MATCH(Lists!$F$2,$A$1:$T$1,0))&amp;""),"")="","",IF(IFERROR(TRIM(INDEX($A91:$T91,MATCH(Lists!$F$7,$A$1:$T$1,0))&amp;""),"")="","(none)",IFERROR(TRIM(INDEX($A91:$T91,MATCH(Lists!$F$7,$A$1:$T$1,0))&amp;""),"")))</f>
        <v/>
      </c>
      <c r="AH91" s="21">
        <f>IF(AF91="","",IF(COUNTIFS($AF$2:AF91,AF91,$AG$2:AG91,AG91)=1,1,0))</f>
        <v/>
      </c>
      <c r="AI91" s="21">
        <f>IF(AH91=1,SUM($AH$2:AH91),"")</f>
        <v/>
      </c>
      <c r="AJ91" s="21">
        <f>IF(IFERROR(TRIM(INDEX($A91:$T91,MATCH(Lists!$F$2,$A$1:$T$1,0))&amp;""),"")="","",IF($W91=Lists!$A$3,1,0))</f>
        <v/>
      </c>
      <c r="AK91" s="21">
        <f>IF(IFERROR(TRIM(INDEX($A91:$T91,MATCH(Lists!$F$2,$A$1:$T$1,0))&amp;""),"")="","",IF($X91="Y",1,0))</f>
        <v/>
      </c>
    </row>
    <row r="92">
      <c r="U92" s="19" t="n"/>
      <c r="V92" s="22" t="n"/>
      <c r="W92" s="22" t="n"/>
      <c r="X92" s="22" t="n"/>
      <c r="Y92" s="19" t="n"/>
      <c r="Z92" s="21">
        <f>IF(IFERROR(TRIM(INDEX($A92:$T92,MATCH(Lists!$F$2,$A$1:$T$1,0))&amp;""),"")="","",IFERROR(INDEX('Your points'!$B$6:$B$11,MATCH(IFERROR(TRIM(INDEX($A92:$T92,MATCH(Lists!$F$3,$A$1:$T$1,0))&amp;""),""),'Your points'!$A$6:$A$11,0)),0))</f>
        <v/>
      </c>
      <c r="AA92" s="21">
        <f>IF(IFERROR(TRIM(INDEX($A92:$T92,MATCH(Lists!$F$2,$A$1:$T$1,0))&amp;""),"")="","",IFERROR(INDEX('Your points'!$B$15:$B$18,MATCH(IFERROR(TRIM(INDEX($A92:$T92,MATCH(Lists!$F$4,$A$1:$T$1,0))&amp;""),""),'Your points'!$A$15:$A$18,0)),0))</f>
        <v/>
      </c>
      <c r="AB92" s="21">
        <f>IF(IFERROR(TRIM(INDEX($A92:$T92,MATCH(Lists!$F$2,$A$1:$T$1,0))&amp;""),"")="","",N(Z92)+N(AA92))</f>
        <v/>
      </c>
      <c r="AC92" s="21">
        <f>IF(IFERROR(TRIM(INDEX($A92:$T92,MATCH(Lists!$F$2,$A$1:$T$1,0))&amp;""),"")="","",IFERROR(VALUE(IFERROR(TRIM(INDEX($A92:$T92,MATCH(Lists!$F$5,$A$1:$T$1,0))&amp;""),"")),""))</f>
        <v/>
      </c>
      <c r="AD92" s="21">
        <f>IF(AB92="","",IF(AB92&gt;='Your points'!$B$21,1,0))</f>
        <v/>
      </c>
      <c r="AE92" s="21">
        <f>IF(IFERROR(TRIM(INDEX($A92:$T92,MATCH(Lists!$F$2,$A$1:$T$1,0))&amp;""),"")="","",IF(IFERROR(TRIM(INDEX($A92:$T92,MATCH(Lists!$F$8,$A$1:$T$1,0))&amp;""),"")&lt;&gt;"",1,0))</f>
        <v/>
      </c>
      <c r="AF92" s="21">
        <f>IF(IFERROR(TRIM(INDEX($A92:$T92,MATCH(Lists!$F$2,$A$1:$T$1,0))&amp;""),"")="","",IF(IFERROR(TRIM(INDEX($A92:$T92,MATCH(Lists!$F$6,$A$1:$T$1,0))&amp;""),"")="","(no UTM)",IFERROR(TRIM(INDEX($A92:$T92,MATCH(Lists!$F$6,$A$1:$T$1,0))&amp;""),"")))</f>
        <v/>
      </c>
      <c r="AG92" s="21">
        <f>IF(IFERROR(TRIM(INDEX($A92:$T92,MATCH(Lists!$F$2,$A$1:$T$1,0))&amp;""),"")="","",IF(IFERROR(TRIM(INDEX($A92:$T92,MATCH(Lists!$F$7,$A$1:$T$1,0))&amp;""),"")="","(none)",IFERROR(TRIM(INDEX($A92:$T92,MATCH(Lists!$F$7,$A$1:$T$1,0))&amp;""),"")))</f>
        <v/>
      </c>
      <c r="AH92" s="21">
        <f>IF(AF92="","",IF(COUNTIFS($AF$2:AF92,AF92,$AG$2:AG92,AG92)=1,1,0))</f>
        <v/>
      </c>
      <c r="AI92" s="21">
        <f>IF(AH92=1,SUM($AH$2:AH92),"")</f>
        <v/>
      </c>
      <c r="AJ92" s="21">
        <f>IF(IFERROR(TRIM(INDEX($A92:$T92,MATCH(Lists!$F$2,$A$1:$T$1,0))&amp;""),"")="","",IF($W92=Lists!$A$3,1,0))</f>
        <v/>
      </c>
      <c r="AK92" s="21">
        <f>IF(IFERROR(TRIM(INDEX($A92:$T92,MATCH(Lists!$F$2,$A$1:$T$1,0))&amp;""),"")="","",IF($X92="Y",1,0))</f>
        <v/>
      </c>
    </row>
    <row r="93">
      <c r="U93" s="19" t="n"/>
      <c r="V93" s="22" t="n"/>
      <c r="W93" s="22" t="n"/>
      <c r="X93" s="22" t="n"/>
      <c r="Y93" s="19" t="n"/>
      <c r="Z93" s="21">
        <f>IF(IFERROR(TRIM(INDEX($A93:$T93,MATCH(Lists!$F$2,$A$1:$T$1,0))&amp;""),"")="","",IFERROR(INDEX('Your points'!$B$6:$B$11,MATCH(IFERROR(TRIM(INDEX($A93:$T93,MATCH(Lists!$F$3,$A$1:$T$1,0))&amp;""),""),'Your points'!$A$6:$A$11,0)),0))</f>
        <v/>
      </c>
      <c r="AA93" s="21">
        <f>IF(IFERROR(TRIM(INDEX($A93:$T93,MATCH(Lists!$F$2,$A$1:$T$1,0))&amp;""),"")="","",IFERROR(INDEX('Your points'!$B$15:$B$18,MATCH(IFERROR(TRIM(INDEX($A93:$T93,MATCH(Lists!$F$4,$A$1:$T$1,0))&amp;""),""),'Your points'!$A$15:$A$18,0)),0))</f>
        <v/>
      </c>
      <c r="AB93" s="21">
        <f>IF(IFERROR(TRIM(INDEX($A93:$T93,MATCH(Lists!$F$2,$A$1:$T$1,0))&amp;""),"")="","",N(Z93)+N(AA93))</f>
        <v/>
      </c>
      <c r="AC93" s="21">
        <f>IF(IFERROR(TRIM(INDEX($A93:$T93,MATCH(Lists!$F$2,$A$1:$T$1,0))&amp;""),"")="","",IFERROR(VALUE(IFERROR(TRIM(INDEX($A93:$T93,MATCH(Lists!$F$5,$A$1:$T$1,0))&amp;""),"")),""))</f>
        <v/>
      </c>
      <c r="AD93" s="21">
        <f>IF(AB93="","",IF(AB93&gt;='Your points'!$B$21,1,0))</f>
        <v/>
      </c>
      <c r="AE93" s="21">
        <f>IF(IFERROR(TRIM(INDEX($A93:$T93,MATCH(Lists!$F$2,$A$1:$T$1,0))&amp;""),"")="","",IF(IFERROR(TRIM(INDEX($A93:$T93,MATCH(Lists!$F$8,$A$1:$T$1,0))&amp;""),"")&lt;&gt;"",1,0))</f>
        <v/>
      </c>
      <c r="AF93" s="21">
        <f>IF(IFERROR(TRIM(INDEX($A93:$T93,MATCH(Lists!$F$2,$A$1:$T$1,0))&amp;""),"")="","",IF(IFERROR(TRIM(INDEX($A93:$T93,MATCH(Lists!$F$6,$A$1:$T$1,0))&amp;""),"")="","(no UTM)",IFERROR(TRIM(INDEX($A93:$T93,MATCH(Lists!$F$6,$A$1:$T$1,0))&amp;""),"")))</f>
        <v/>
      </c>
      <c r="AG93" s="21">
        <f>IF(IFERROR(TRIM(INDEX($A93:$T93,MATCH(Lists!$F$2,$A$1:$T$1,0))&amp;""),"")="","",IF(IFERROR(TRIM(INDEX($A93:$T93,MATCH(Lists!$F$7,$A$1:$T$1,0))&amp;""),"")="","(none)",IFERROR(TRIM(INDEX($A93:$T93,MATCH(Lists!$F$7,$A$1:$T$1,0))&amp;""),"")))</f>
        <v/>
      </c>
      <c r="AH93" s="21">
        <f>IF(AF93="","",IF(COUNTIFS($AF$2:AF93,AF93,$AG$2:AG93,AG93)=1,1,0))</f>
        <v/>
      </c>
      <c r="AI93" s="21">
        <f>IF(AH93=1,SUM($AH$2:AH93),"")</f>
        <v/>
      </c>
      <c r="AJ93" s="21">
        <f>IF(IFERROR(TRIM(INDEX($A93:$T93,MATCH(Lists!$F$2,$A$1:$T$1,0))&amp;""),"")="","",IF($W93=Lists!$A$3,1,0))</f>
        <v/>
      </c>
      <c r="AK93" s="21">
        <f>IF(IFERROR(TRIM(INDEX($A93:$T93,MATCH(Lists!$F$2,$A$1:$T$1,0))&amp;""),"")="","",IF($X93="Y",1,0))</f>
        <v/>
      </c>
    </row>
    <row r="94">
      <c r="U94" s="19" t="n"/>
      <c r="V94" s="22" t="n"/>
      <c r="W94" s="22" t="n"/>
      <c r="X94" s="22" t="n"/>
      <c r="Y94" s="19" t="n"/>
      <c r="Z94" s="21">
        <f>IF(IFERROR(TRIM(INDEX($A94:$T94,MATCH(Lists!$F$2,$A$1:$T$1,0))&amp;""),"")="","",IFERROR(INDEX('Your points'!$B$6:$B$11,MATCH(IFERROR(TRIM(INDEX($A94:$T94,MATCH(Lists!$F$3,$A$1:$T$1,0))&amp;""),""),'Your points'!$A$6:$A$11,0)),0))</f>
        <v/>
      </c>
      <c r="AA94" s="21">
        <f>IF(IFERROR(TRIM(INDEX($A94:$T94,MATCH(Lists!$F$2,$A$1:$T$1,0))&amp;""),"")="","",IFERROR(INDEX('Your points'!$B$15:$B$18,MATCH(IFERROR(TRIM(INDEX($A94:$T94,MATCH(Lists!$F$4,$A$1:$T$1,0))&amp;""),""),'Your points'!$A$15:$A$18,0)),0))</f>
        <v/>
      </c>
      <c r="AB94" s="21">
        <f>IF(IFERROR(TRIM(INDEX($A94:$T94,MATCH(Lists!$F$2,$A$1:$T$1,0))&amp;""),"")="","",N(Z94)+N(AA94))</f>
        <v/>
      </c>
      <c r="AC94" s="21">
        <f>IF(IFERROR(TRIM(INDEX($A94:$T94,MATCH(Lists!$F$2,$A$1:$T$1,0))&amp;""),"")="","",IFERROR(VALUE(IFERROR(TRIM(INDEX($A94:$T94,MATCH(Lists!$F$5,$A$1:$T$1,0))&amp;""),"")),""))</f>
        <v/>
      </c>
      <c r="AD94" s="21">
        <f>IF(AB94="","",IF(AB94&gt;='Your points'!$B$21,1,0))</f>
        <v/>
      </c>
      <c r="AE94" s="21">
        <f>IF(IFERROR(TRIM(INDEX($A94:$T94,MATCH(Lists!$F$2,$A$1:$T$1,0))&amp;""),"")="","",IF(IFERROR(TRIM(INDEX($A94:$T94,MATCH(Lists!$F$8,$A$1:$T$1,0))&amp;""),"")&lt;&gt;"",1,0))</f>
        <v/>
      </c>
      <c r="AF94" s="21">
        <f>IF(IFERROR(TRIM(INDEX($A94:$T94,MATCH(Lists!$F$2,$A$1:$T$1,0))&amp;""),"")="","",IF(IFERROR(TRIM(INDEX($A94:$T94,MATCH(Lists!$F$6,$A$1:$T$1,0))&amp;""),"")="","(no UTM)",IFERROR(TRIM(INDEX($A94:$T94,MATCH(Lists!$F$6,$A$1:$T$1,0))&amp;""),"")))</f>
        <v/>
      </c>
      <c r="AG94" s="21">
        <f>IF(IFERROR(TRIM(INDEX($A94:$T94,MATCH(Lists!$F$2,$A$1:$T$1,0))&amp;""),"")="","",IF(IFERROR(TRIM(INDEX($A94:$T94,MATCH(Lists!$F$7,$A$1:$T$1,0))&amp;""),"")="","(none)",IFERROR(TRIM(INDEX($A94:$T94,MATCH(Lists!$F$7,$A$1:$T$1,0))&amp;""),"")))</f>
        <v/>
      </c>
      <c r="AH94" s="21">
        <f>IF(AF94="","",IF(COUNTIFS($AF$2:AF94,AF94,$AG$2:AG94,AG94)=1,1,0))</f>
        <v/>
      </c>
      <c r="AI94" s="21">
        <f>IF(AH94=1,SUM($AH$2:AH94),"")</f>
        <v/>
      </c>
      <c r="AJ94" s="21">
        <f>IF(IFERROR(TRIM(INDEX($A94:$T94,MATCH(Lists!$F$2,$A$1:$T$1,0))&amp;""),"")="","",IF($W94=Lists!$A$3,1,0))</f>
        <v/>
      </c>
      <c r="AK94" s="21">
        <f>IF(IFERROR(TRIM(INDEX($A94:$T94,MATCH(Lists!$F$2,$A$1:$T$1,0))&amp;""),"")="","",IF($X94="Y",1,0))</f>
        <v/>
      </c>
    </row>
    <row r="95">
      <c r="U95" s="19" t="n"/>
      <c r="V95" s="22" t="n"/>
      <c r="W95" s="22" t="n"/>
      <c r="X95" s="22" t="n"/>
      <c r="Y95" s="19" t="n"/>
      <c r="Z95" s="21">
        <f>IF(IFERROR(TRIM(INDEX($A95:$T95,MATCH(Lists!$F$2,$A$1:$T$1,0))&amp;""),"")="","",IFERROR(INDEX('Your points'!$B$6:$B$11,MATCH(IFERROR(TRIM(INDEX($A95:$T95,MATCH(Lists!$F$3,$A$1:$T$1,0))&amp;""),""),'Your points'!$A$6:$A$11,0)),0))</f>
        <v/>
      </c>
      <c r="AA95" s="21">
        <f>IF(IFERROR(TRIM(INDEX($A95:$T95,MATCH(Lists!$F$2,$A$1:$T$1,0))&amp;""),"")="","",IFERROR(INDEX('Your points'!$B$15:$B$18,MATCH(IFERROR(TRIM(INDEX($A95:$T95,MATCH(Lists!$F$4,$A$1:$T$1,0))&amp;""),""),'Your points'!$A$15:$A$18,0)),0))</f>
        <v/>
      </c>
      <c r="AB95" s="21">
        <f>IF(IFERROR(TRIM(INDEX($A95:$T95,MATCH(Lists!$F$2,$A$1:$T$1,0))&amp;""),"")="","",N(Z95)+N(AA95))</f>
        <v/>
      </c>
      <c r="AC95" s="21">
        <f>IF(IFERROR(TRIM(INDEX($A95:$T95,MATCH(Lists!$F$2,$A$1:$T$1,0))&amp;""),"")="","",IFERROR(VALUE(IFERROR(TRIM(INDEX($A95:$T95,MATCH(Lists!$F$5,$A$1:$T$1,0))&amp;""),"")),""))</f>
        <v/>
      </c>
      <c r="AD95" s="21">
        <f>IF(AB95="","",IF(AB95&gt;='Your points'!$B$21,1,0))</f>
        <v/>
      </c>
      <c r="AE95" s="21">
        <f>IF(IFERROR(TRIM(INDEX($A95:$T95,MATCH(Lists!$F$2,$A$1:$T$1,0))&amp;""),"")="","",IF(IFERROR(TRIM(INDEX($A95:$T95,MATCH(Lists!$F$8,$A$1:$T$1,0))&amp;""),"")&lt;&gt;"",1,0))</f>
        <v/>
      </c>
      <c r="AF95" s="21">
        <f>IF(IFERROR(TRIM(INDEX($A95:$T95,MATCH(Lists!$F$2,$A$1:$T$1,0))&amp;""),"")="","",IF(IFERROR(TRIM(INDEX($A95:$T95,MATCH(Lists!$F$6,$A$1:$T$1,0))&amp;""),"")="","(no UTM)",IFERROR(TRIM(INDEX($A95:$T95,MATCH(Lists!$F$6,$A$1:$T$1,0))&amp;""),"")))</f>
        <v/>
      </c>
      <c r="AG95" s="21">
        <f>IF(IFERROR(TRIM(INDEX($A95:$T95,MATCH(Lists!$F$2,$A$1:$T$1,0))&amp;""),"")="","",IF(IFERROR(TRIM(INDEX($A95:$T95,MATCH(Lists!$F$7,$A$1:$T$1,0))&amp;""),"")="","(none)",IFERROR(TRIM(INDEX($A95:$T95,MATCH(Lists!$F$7,$A$1:$T$1,0))&amp;""),"")))</f>
        <v/>
      </c>
      <c r="AH95" s="21">
        <f>IF(AF95="","",IF(COUNTIFS($AF$2:AF95,AF95,$AG$2:AG95,AG95)=1,1,0))</f>
        <v/>
      </c>
      <c r="AI95" s="21">
        <f>IF(AH95=1,SUM($AH$2:AH95),"")</f>
        <v/>
      </c>
      <c r="AJ95" s="21">
        <f>IF(IFERROR(TRIM(INDEX($A95:$T95,MATCH(Lists!$F$2,$A$1:$T$1,0))&amp;""),"")="","",IF($W95=Lists!$A$3,1,0))</f>
        <v/>
      </c>
      <c r="AK95" s="21">
        <f>IF(IFERROR(TRIM(INDEX($A95:$T95,MATCH(Lists!$F$2,$A$1:$T$1,0))&amp;""),"")="","",IF($X95="Y",1,0))</f>
        <v/>
      </c>
    </row>
    <row r="96">
      <c r="U96" s="19" t="n"/>
      <c r="V96" s="22" t="n"/>
      <c r="W96" s="22" t="n"/>
      <c r="X96" s="22" t="n"/>
      <c r="Y96" s="19" t="n"/>
      <c r="Z96" s="21">
        <f>IF(IFERROR(TRIM(INDEX($A96:$T96,MATCH(Lists!$F$2,$A$1:$T$1,0))&amp;""),"")="","",IFERROR(INDEX('Your points'!$B$6:$B$11,MATCH(IFERROR(TRIM(INDEX($A96:$T96,MATCH(Lists!$F$3,$A$1:$T$1,0))&amp;""),""),'Your points'!$A$6:$A$11,0)),0))</f>
        <v/>
      </c>
      <c r="AA96" s="21">
        <f>IF(IFERROR(TRIM(INDEX($A96:$T96,MATCH(Lists!$F$2,$A$1:$T$1,0))&amp;""),"")="","",IFERROR(INDEX('Your points'!$B$15:$B$18,MATCH(IFERROR(TRIM(INDEX($A96:$T96,MATCH(Lists!$F$4,$A$1:$T$1,0))&amp;""),""),'Your points'!$A$15:$A$18,0)),0))</f>
        <v/>
      </c>
      <c r="AB96" s="21">
        <f>IF(IFERROR(TRIM(INDEX($A96:$T96,MATCH(Lists!$F$2,$A$1:$T$1,0))&amp;""),"")="","",N(Z96)+N(AA96))</f>
        <v/>
      </c>
      <c r="AC96" s="21">
        <f>IF(IFERROR(TRIM(INDEX($A96:$T96,MATCH(Lists!$F$2,$A$1:$T$1,0))&amp;""),"")="","",IFERROR(VALUE(IFERROR(TRIM(INDEX($A96:$T96,MATCH(Lists!$F$5,$A$1:$T$1,0))&amp;""),"")),""))</f>
        <v/>
      </c>
      <c r="AD96" s="21">
        <f>IF(AB96="","",IF(AB96&gt;='Your points'!$B$21,1,0))</f>
        <v/>
      </c>
      <c r="AE96" s="21">
        <f>IF(IFERROR(TRIM(INDEX($A96:$T96,MATCH(Lists!$F$2,$A$1:$T$1,0))&amp;""),"")="","",IF(IFERROR(TRIM(INDEX($A96:$T96,MATCH(Lists!$F$8,$A$1:$T$1,0))&amp;""),"")&lt;&gt;"",1,0))</f>
        <v/>
      </c>
      <c r="AF96" s="21">
        <f>IF(IFERROR(TRIM(INDEX($A96:$T96,MATCH(Lists!$F$2,$A$1:$T$1,0))&amp;""),"")="","",IF(IFERROR(TRIM(INDEX($A96:$T96,MATCH(Lists!$F$6,$A$1:$T$1,0))&amp;""),"")="","(no UTM)",IFERROR(TRIM(INDEX($A96:$T96,MATCH(Lists!$F$6,$A$1:$T$1,0))&amp;""),"")))</f>
        <v/>
      </c>
      <c r="AG96" s="21">
        <f>IF(IFERROR(TRIM(INDEX($A96:$T96,MATCH(Lists!$F$2,$A$1:$T$1,0))&amp;""),"")="","",IF(IFERROR(TRIM(INDEX($A96:$T96,MATCH(Lists!$F$7,$A$1:$T$1,0))&amp;""),"")="","(none)",IFERROR(TRIM(INDEX($A96:$T96,MATCH(Lists!$F$7,$A$1:$T$1,0))&amp;""),"")))</f>
        <v/>
      </c>
      <c r="AH96" s="21">
        <f>IF(AF96="","",IF(COUNTIFS($AF$2:AF96,AF96,$AG$2:AG96,AG96)=1,1,0))</f>
        <v/>
      </c>
      <c r="AI96" s="21">
        <f>IF(AH96=1,SUM($AH$2:AH96),"")</f>
        <v/>
      </c>
      <c r="AJ96" s="21">
        <f>IF(IFERROR(TRIM(INDEX($A96:$T96,MATCH(Lists!$F$2,$A$1:$T$1,0))&amp;""),"")="","",IF($W96=Lists!$A$3,1,0))</f>
        <v/>
      </c>
      <c r="AK96" s="21">
        <f>IF(IFERROR(TRIM(INDEX($A96:$T96,MATCH(Lists!$F$2,$A$1:$T$1,0))&amp;""),"")="","",IF($X96="Y",1,0))</f>
        <v/>
      </c>
    </row>
    <row r="97">
      <c r="U97" s="19" t="n"/>
      <c r="V97" s="22" t="n"/>
      <c r="W97" s="22" t="n"/>
      <c r="X97" s="22" t="n"/>
      <c r="Y97" s="19" t="n"/>
      <c r="Z97" s="21">
        <f>IF(IFERROR(TRIM(INDEX($A97:$T97,MATCH(Lists!$F$2,$A$1:$T$1,0))&amp;""),"")="","",IFERROR(INDEX('Your points'!$B$6:$B$11,MATCH(IFERROR(TRIM(INDEX($A97:$T97,MATCH(Lists!$F$3,$A$1:$T$1,0))&amp;""),""),'Your points'!$A$6:$A$11,0)),0))</f>
        <v/>
      </c>
      <c r="AA97" s="21">
        <f>IF(IFERROR(TRIM(INDEX($A97:$T97,MATCH(Lists!$F$2,$A$1:$T$1,0))&amp;""),"")="","",IFERROR(INDEX('Your points'!$B$15:$B$18,MATCH(IFERROR(TRIM(INDEX($A97:$T97,MATCH(Lists!$F$4,$A$1:$T$1,0))&amp;""),""),'Your points'!$A$15:$A$18,0)),0))</f>
        <v/>
      </c>
      <c r="AB97" s="21">
        <f>IF(IFERROR(TRIM(INDEX($A97:$T97,MATCH(Lists!$F$2,$A$1:$T$1,0))&amp;""),"")="","",N(Z97)+N(AA97))</f>
        <v/>
      </c>
      <c r="AC97" s="21">
        <f>IF(IFERROR(TRIM(INDEX($A97:$T97,MATCH(Lists!$F$2,$A$1:$T$1,0))&amp;""),"")="","",IFERROR(VALUE(IFERROR(TRIM(INDEX($A97:$T97,MATCH(Lists!$F$5,$A$1:$T$1,0))&amp;""),"")),""))</f>
        <v/>
      </c>
      <c r="AD97" s="21">
        <f>IF(AB97="","",IF(AB97&gt;='Your points'!$B$21,1,0))</f>
        <v/>
      </c>
      <c r="AE97" s="21">
        <f>IF(IFERROR(TRIM(INDEX($A97:$T97,MATCH(Lists!$F$2,$A$1:$T$1,0))&amp;""),"")="","",IF(IFERROR(TRIM(INDEX($A97:$T97,MATCH(Lists!$F$8,$A$1:$T$1,0))&amp;""),"")&lt;&gt;"",1,0))</f>
        <v/>
      </c>
      <c r="AF97" s="21">
        <f>IF(IFERROR(TRIM(INDEX($A97:$T97,MATCH(Lists!$F$2,$A$1:$T$1,0))&amp;""),"")="","",IF(IFERROR(TRIM(INDEX($A97:$T97,MATCH(Lists!$F$6,$A$1:$T$1,0))&amp;""),"")="","(no UTM)",IFERROR(TRIM(INDEX($A97:$T97,MATCH(Lists!$F$6,$A$1:$T$1,0))&amp;""),"")))</f>
        <v/>
      </c>
      <c r="AG97" s="21">
        <f>IF(IFERROR(TRIM(INDEX($A97:$T97,MATCH(Lists!$F$2,$A$1:$T$1,0))&amp;""),"")="","",IF(IFERROR(TRIM(INDEX($A97:$T97,MATCH(Lists!$F$7,$A$1:$T$1,0))&amp;""),"")="","(none)",IFERROR(TRIM(INDEX($A97:$T97,MATCH(Lists!$F$7,$A$1:$T$1,0))&amp;""),"")))</f>
        <v/>
      </c>
      <c r="AH97" s="21">
        <f>IF(AF97="","",IF(COUNTIFS($AF$2:AF97,AF97,$AG$2:AG97,AG97)=1,1,0))</f>
        <v/>
      </c>
      <c r="AI97" s="21">
        <f>IF(AH97=1,SUM($AH$2:AH97),"")</f>
        <v/>
      </c>
      <c r="AJ97" s="21">
        <f>IF(IFERROR(TRIM(INDEX($A97:$T97,MATCH(Lists!$F$2,$A$1:$T$1,0))&amp;""),"")="","",IF($W97=Lists!$A$3,1,0))</f>
        <v/>
      </c>
      <c r="AK97" s="21">
        <f>IF(IFERROR(TRIM(INDEX($A97:$T97,MATCH(Lists!$F$2,$A$1:$T$1,0))&amp;""),"")="","",IF($X97="Y",1,0))</f>
        <v/>
      </c>
    </row>
    <row r="98">
      <c r="U98" s="19" t="n"/>
      <c r="V98" s="22" t="n"/>
      <c r="W98" s="22" t="n"/>
      <c r="X98" s="22" t="n"/>
      <c r="Y98" s="19" t="n"/>
      <c r="Z98" s="21">
        <f>IF(IFERROR(TRIM(INDEX($A98:$T98,MATCH(Lists!$F$2,$A$1:$T$1,0))&amp;""),"")="","",IFERROR(INDEX('Your points'!$B$6:$B$11,MATCH(IFERROR(TRIM(INDEX($A98:$T98,MATCH(Lists!$F$3,$A$1:$T$1,0))&amp;""),""),'Your points'!$A$6:$A$11,0)),0))</f>
        <v/>
      </c>
      <c r="AA98" s="21">
        <f>IF(IFERROR(TRIM(INDEX($A98:$T98,MATCH(Lists!$F$2,$A$1:$T$1,0))&amp;""),"")="","",IFERROR(INDEX('Your points'!$B$15:$B$18,MATCH(IFERROR(TRIM(INDEX($A98:$T98,MATCH(Lists!$F$4,$A$1:$T$1,0))&amp;""),""),'Your points'!$A$15:$A$18,0)),0))</f>
        <v/>
      </c>
      <c r="AB98" s="21">
        <f>IF(IFERROR(TRIM(INDEX($A98:$T98,MATCH(Lists!$F$2,$A$1:$T$1,0))&amp;""),"")="","",N(Z98)+N(AA98))</f>
        <v/>
      </c>
      <c r="AC98" s="21">
        <f>IF(IFERROR(TRIM(INDEX($A98:$T98,MATCH(Lists!$F$2,$A$1:$T$1,0))&amp;""),"")="","",IFERROR(VALUE(IFERROR(TRIM(INDEX($A98:$T98,MATCH(Lists!$F$5,$A$1:$T$1,0))&amp;""),"")),""))</f>
        <v/>
      </c>
      <c r="AD98" s="21">
        <f>IF(AB98="","",IF(AB98&gt;='Your points'!$B$21,1,0))</f>
        <v/>
      </c>
      <c r="AE98" s="21">
        <f>IF(IFERROR(TRIM(INDEX($A98:$T98,MATCH(Lists!$F$2,$A$1:$T$1,0))&amp;""),"")="","",IF(IFERROR(TRIM(INDEX($A98:$T98,MATCH(Lists!$F$8,$A$1:$T$1,0))&amp;""),"")&lt;&gt;"",1,0))</f>
        <v/>
      </c>
      <c r="AF98" s="21">
        <f>IF(IFERROR(TRIM(INDEX($A98:$T98,MATCH(Lists!$F$2,$A$1:$T$1,0))&amp;""),"")="","",IF(IFERROR(TRIM(INDEX($A98:$T98,MATCH(Lists!$F$6,$A$1:$T$1,0))&amp;""),"")="","(no UTM)",IFERROR(TRIM(INDEX($A98:$T98,MATCH(Lists!$F$6,$A$1:$T$1,0))&amp;""),"")))</f>
        <v/>
      </c>
      <c r="AG98" s="21">
        <f>IF(IFERROR(TRIM(INDEX($A98:$T98,MATCH(Lists!$F$2,$A$1:$T$1,0))&amp;""),"")="","",IF(IFERROR(TRIM(INDEX($A98:$T98,MATCH(Lists!$F$7,$A$1:$T$1,0))&amp;""),"")="","(none)",IFERROR(TRIM(INDEX($A98:$T98,MATCH(Lists!$F$7,$A$1:$T$1,0))&amp;""),"")))</f>
        <v/>
      </c>
      <c r="AH98" s="21">
        <f>IF(AF98="","",IF(COUNTIFS($AF$2:AF98,AF98,$AG$2:AG98,AG98)=1,1,0))</f>
        <v/>
      </c>
      <c r="AI98" s="21">
        <f>IF(AH98=1,SUM($AH$2:AH98),"")</f>
        <v/>
      </c>
      <c r="AJ98" s="21">
        <f>IF(IFERROR(TRIM(INDEX($A98:$T98,MATCH(Lists!$F$2,$A$1:$T$1,0))&amp;""),"")="","",IF($W98=Lists!$A$3,1,0))</f>
        <v/>
      </c>
      <c r="AK98" s="21">
        <f>IF(IFERROR(TRIM(INDEX($A98:$T98,MATCH(Lists!$F$2,$A$1:$T$1,0))&amp;""),"")="","",IF($X98="Y",1,0))</f>
        <v/>
      </c>
    </row>
    <row r="99">
      <c r="U99" s="19" t="n"/>
      <c r="V99" s="22" t="n"/>
      <c r="W99" s="22" t="n"/>
      <c r="X99" s="22" t="n"/>
      <c r="Y99" s="19" t="n"/>
      <c r="Z99" s="21">
        <f>IF(IFERROR(TRIM(INDEX($A99:$T99,MATCH(Lists!$F$2,$A$1:$T$1,0))&amp;""),"")="","",IFERROR(INDEX('Your points'!$B$6:$B$11,MATCH(IFERROR(TRIM(INDEX($A99:$T99,MATCH(Lists!$F$3,$A$1:$T$1,0))&amp;""),""),'Your points'!$A$6:$A$11,0)),0))</f>
        <v/>
      </c>
      <c r="AA99" s="21">
        <f>IF(IFERROR(TRIM(INDEX($A99:$T99,MATCH(Lists!$F$2,$A$1:$T$1,0))&amp;""),"")="","",IFERROR(INDEX('Your points'!$B$15:$B$18,MATCH(IFERROR(TRIM(INDEX($A99:$T99,MATCH(Lists!$F$4,$A$1:$T$1,0))&amp;""),""),'Your points'!$A$15:$A$18,0)),0))</f>
        <v/>
      </c>
      <c r="AB99" s="21">
        <f>IF(IFERROR(TRIM(INDEX($A99:$T99,MATCH(Lists!$F$2,$A$1:$T$1,0))&amp;""),"")="","",N(Z99)+N(AA99))</f>
        <v/>
      </c>
      <c r="AC99" s="21">
        <f>IF(IFERROR(TRIM(INDEX($A99:$T99,MATCH(Lists!$F$2,$A$1:$T$1,0))&amp;""),"")="","",IFERROR(VALUE(IFERROR(TRIM(INDEX($A99:$T99,MATCH(Lists!$F$5,$A$1:$T$1,0))&amp;""),"")),""))</f>
        <v/>
      </c>
      <c r="AD99" s="21">
        <f>IF(AB99="","",IF(AB99&gt;='Your points'!$B$21,1,0))</f>
        <v/>
      </c>
      <c r="AE99" s="21">
        <f>IF(IFERROR(TRIM(INDEX($A99:$T99,MATCH(Lists!$F$2,$A$1:$T$1,0))&amp;""),"")="","",IF(IFERROR(TRIM(INDEX($A99:$T99,MATCH(Lists!$F$8,$A$1:$T$1,0))&amp;""),"")&lt;&gt;"",1,0))</f>
        <v/>
      </c>
      <c r="AF99" s="21">
        <f>IF(IFERROR(TRIM(INDEX($A99:$T99,MATCH(Lists!$F$2,$A$1:$T$1,0))&amp;""),"")="","",IF(IFERROR(TRIM(INDEX($A99:$T99,MATCH(Lists!$F$6,$A$1:$T$1,0))&amp;""),"")="","(no UTM)",IFERROR(TRIM(INDEX($A99:$T99,MATCH(Lists!$F$6,$A$1:$T$1,0))&amp;""),"")))</f>
        <v/>
      </c>
      <c r="AG99" s="21">
        <f>IF(IFERROR(TRIM(INDEX($A99:$T99,MATCH(Lists!$F$2,$A$1:$T$1,0))&amp;""),"")="","",IF(IFERROR(TRIM(INDEX($A99:$T99,MATCH(Lists!$F$7,$A$1:$T$1,0))&amp;""),"")="","(none)",IFERROR(TRIM(INDEX($A99:$T99,MATCH(Lists!$F$7,$A$1:$T$1,0))&amp;""),"")))</f>
        <v/>
      </c>
      <c r="AH99" s="21">
        <f>IF(AF99="","",IF(COUNTIFS($AF$2:AF99,AF99,$AG$2:AG99,AG99)=1,1,0))</f>
        <v/>
      </c>
      <c r="AI99" s="21">
        <f>IF(AH99=1,SUM($AH$2:AH99),"")</f>
        <v/>
      </c>
      <c r="AJ99" s="21">
        <f>IF(IFERROR(TRIM(INDEX($A99:$T99,MATCH(Lists!$F$2,$A$1:$T$1,0))&amp;""),"")="","",IF($W99=Lists!$A$3,1,0))</f>
        <v/>
      </c>
      <c r="AK99" s="21">
        <f>IF(IFERROR(TRIM(INDEX($A99:$T99,MATCH(Lists!$F$2,$A$1:$T$1,0))&amp;""),"")="","",IF($X99="Y",1,0))</f>
        <v/>
      </c>
    </row>
    <row r="100">
      <c r="U100" s="19" t="n"/>
      <c r="V100" s="22" t="n"/>
      <c r="W100" s="22" t="n"/>
      <c r="X100" s="22" t="n"/>
      <c r="Y100" s="19" t="n"/>
      <c r="Z100" s="21">
        <f>IF(IFERROR(TRIM(INDEX($A100:$T100,MATCH(Lists!$F$2,$A$1:$T$1,0))&amp;""),"")="","",IFERROR(INDEX('Your points'!$B$6:$B$11,MATCH(IFERROR(TRIM(INDEX($A100:$T100,MATCH(Lists!$F$3,$A$1:$T$1,0))&amp;""),""),'Your points'!$A$6:$A$11,0)),0))</f>
        <v/>
      </c>
      <c r="AA100" s="21">
        <f>IF(IFERROR(TRIM(INDEX($A100:$T100,MATCH(Lists!$F$2,$A$1:$T$1,0))&amp;""),"")="","",IFERROR(INDEX('Your points'!$B$15:$B$18,MATCH(IFERROR(TRIM(INDEX($A100:$T100,MATCH(Lists!$F$4,$A$1:$T$1,0))&amp;""),""),'Your points'!$A$15:$A$18,0)),0))</f>
        <v/>
      </c>
      <c r="AB100" s="21">
        <f>IF(IFERROR(TRIM(INDEX($A100:$T100,MATCH(Lists!$F$2,$A$1:$T$1,0))&amp;""),"")="","",N(Z100)+N(AA100))</f>
        <v/>
      </c>
      <c r="AC100" s="21">
        <f>IF(IFERROR(TRIM(INDEX($A100:$T100,MATCH(Lists!$F$2,$A$1:$T$1,0))&amp;""),"")="","",IFERROR(VALUE(IFERROR(TRIM(INDEX($A100:$T100,MATCH(Lists!$F$5,$A$1:$T$1,0))&amp;""),"")),""))</f>
        <v/>
      </c>
      <c r="AD100" s="21">
        <f>IF(AB100="","",IF(AB100&gt;='Your points'!$B$21,1,0))</f>
        <v/>
      </c>
      <c r="AE100" s="21">
        <f>IF(IFERROR(TRIM(INDEX($A100:$T100,MATCH(Lists!$F$2,$A$1:$T$1,0))&amp;""),"")="","",IF(IFERROR(TRIM(INDEX($A100:$T100,MATCH(Lists!$F$8,$A$1:$T$1,0))&amp;""),"")&lt;&gt;"",1,0))</f>
        <v/>
      </c>
      <c r="AF100" s="21">
        <f>IF(IFERROR(TRIM(INDEX($A100:$T100,MATCH(Lists!$F$2,$A$1:$T$1,0))&amp;""),"")="","",IF(IFERROR(TRIM(INDEX($A100:$T100,MATCH(Lists!$F$6,$A$1:$T$1,0))&amp;""),"")="","(no UTM)",IFERROR(TRIM(INDEX($A100:$T100,MATCH(Lists!$F$6,$A$1:$T$1,0))&amp;""),"")))</f>
        <v/>
      </c>
      <c r="AG100" s="21">
        <f>IF(IFERROR(TRIM(INDEX($A100:$T100,MATCH(Lists!$F$2,$A$1:$T$1,0))&amp;""),"")="","",IF(IFERROR(TRIM(INDEX($A100:$T100,MATCH(Lists!$F$7,$A$1:$T$1,0))&amp;""),"")="","(none)",IFERROR(TRIM(INDEX($A100:$T100,MATCH(Lists!$F$7,$A$1:$T$1,0))&amp;""),"")))</f>
        <v/>
      </c>
      <c r="AH100" s="21">
        <f>IF(AF100="","",IF(COUNTIFS($AF$2:AF100,AF100,$AG$2:AG100,AG100)=1,1,0))</f>
        <v/>
      </c>
      <c r="AI100" s="21">
        <f>IF(AH100=1,SUM($AH$2:AH100),"")</f>
        <v/>
      </c>
      <c r="AJ100" s="21">
        <f>IF(IFERROR(TRIM(INDEX($A100:$T100,MATCH(Lists!$F$2,$A$1:$T$1,0))&amp;""),"")="","",IF($W100=Lists!$A$3,1,0))</f>
        <v/>
      </c>
      <c r="AK100" s="21">
        <f>IF(IFERROR(TRIM(INDEX($A100:$T100,MATCH(Lists!$F$2,$A$1:$T$1,0))&amp;""),"")="","",IF($X100="Y",1,0))</f>
        <v/>
      </c>
    </row>
    <row r="101">
      <c r="U101" s="19" t="n"/>
      <c r="V101" s="22" t="n"/>
      <c r="W101" s="22" t="n"/>
      <c r="X101" s="22" t="n"/>
      <c r="Y101" s="19" t="n"/>
      <c r="Z101" s="21">
        <f>IF(IFERROR(TRIM(INDEX($A101:$T101,MATCH(Lists!$F$2,$A$1:$T$1,0))&amp;""),"")="","",IFERROR(INDEX('Your points'!$B$6:$B$11,MATCH(IFERROR(TRIM(INDEX($A101:$T101,MATCH(Lists!$F$3,$A$1:$T$1,0))&amp;""),""),'Your points'!$A$6:$A$11,0)),0))</f>
        <v/>
      </c>
      <c r="AA101" s="21">
        <f>IF(IFERROR(TRIM(INDEX($A101:$T101,MATCH(Lists!$F$2,$A$1:$T$1,0))&amp;""),"")="","",IFERROR(INDEX('Your points'!$B$15:$B$18,MATCH(IFERROR(TRIM(INDEX($A101:$T101,MATCH(Lists!$F$4,$A$1:$T$1,0))&amp;""),""),'Your points'!$A$15:$A$18,0)),0))</f>
        <v/>
      </c>
      <c r="AB101" s="21">
        <f>IF(IFERROR(TRIM(INDEX($A101:$T101,MATCH(Lists!$F$2,$A$1:$T$1,0))&amp;""),"")="","",N(Z101)+N(AA101))</f>
        <v/>
      </c>
      <c r="AC101" s="21">
        <f>IF(IFERROR(TRIM(INDEX($A101:$T101,MATCH(Lists!$F$2,$A$1:$T$1,0))&amp;""),"")="","",IFERROR(VALUE(IFERROR(TRIM(INDEX($A101:$T101,MATCH(Lists!$F$5,$A$1:$T$1,0))&amp;""),"")),""))</f>
        <v/>
      </c>
      <c r="AD101" s="21">
        <f>IF(AB101="","",IF(AB101&gt;='Your points'!$B$21,1,0))</f>
        <v/>
      </c>
      <c r="AE101" s="21">
        <f>IF(IFERROR(TRIM(INDEX($A101:$T101,MATCH(Lists!$F$2,$A$1:$T$1,0))&amp;""),"")="","",IF(IFERROR(TRIM(INDEX($A101:$T101,MATCH(Lists!$F$8,$A$1:$T$1,0))&amp;""),"")&lt;&gt;"",1,0))</f>
        <v/>
      </c>
      <c r="AF101" s="21">
        <f>IF(IFERROR(TRIM(INDEX($A101:$T101,MATCH(Lists!$F$2,$A$1:$T$1,0))&amp;""),"")="","",IF(IFERROR(TRIM(INDEX($A101:$T101,MATCH(Lists!$F$6,$A$1:$T$1,0))&amp;""),"")="","(no UTM)",IFERROR(TRIM(INDEX($A101:$T101,MATCH(Lists!$F$6,$A$1:$T$1,0))&amp;""),"")))</f>
        <v/>
      </c>
      <c r="AG101" s="21">
        <f>IF(IFERROR(TRIM(INDEX($A101:$T101,MATCH(Lists!$F$2,$A$1:$T$1,0))&amp;""),"")="","",IF(IFERROR(TRIM(INDEX($A101:$T101,MATCH(Lists!$F$7,$A$1:$T$1,0))&amp;""),"")="","(none)",IFERROR(TRIM(INDEX($A101:$T101,MATCH(Lists!$F$7,$A$1:$T$1,0))&amp;""),"")))</f>
        <v/>
      </c>
      <c r="AH101" s="21">
        <f>IF(AF101="","",IF(COUNTIFS($AF$2:AF101,AF101,$AG$2:AG101,AG101)=1,1,0))</f>
        <v/>
      </c>
      <c r="AI101" s="21">
        <f>IF(AH101=1,SUM($AH$2:AH101),"")</f>
        <v/>
      </c>
      <c r="AJ101" s="21">
        <f>IF(IFERROR(TRIM(INDEX($A101:$T101,MATCH(Lists!$F$2,$A$1:$T$1,0))&amp;""),"")="","",IF($W101=Lists!$A$3,1,0))</f>
        <v/>
      </c>
      <c r="AK101" s="21">
        <f>IF(IFERROR(TRIM(INDEX($A101:$T101,MATCH(Lists!$F$2,$A$1:$T$1,0))&amp;""),"")="","",IF($X101="Y",1,0))</f>
        <v/>
      </c>
    </row>
    <row r="102">
      <c r="U102" s="19" t="n"/>
      <c r="V102" s="22" t="n"/>
      <c r="W102" s="22" t="n"/>
      <c r="X102" s="22" t="n"/>
      <c r="Y102" s="19" t="n"/>
      <c r="Z102" s="21">
        <f>IF(IFERROR(TRIM(INDEX($A102:$T102,MATCH(Lists!$F$2,$A$1:$T$1,0))&amp;""),"")="","",IFERROR(INDEX('Your points'!$B$6:$B$11,MATCH(IFERROR(TRIM(INDEX($A102:$T102,MATCH(Lists!$F$3,$A$1:$T$1,0))&amp;""),""),'Your points'!$A$6:$A$11,0)),0))</f>
        <v/>
      </c>
      <c r="AA102" s="21">
        <f>IF(IFERROR(TRIM(INDEX($A102:$T102,MATCH(Lists!$F$2,$A$1:$T$1,0))&amp;""),"")="","",IFERROR(INDEX('Your points'!$B$15:$B$18,MATCH(IFERROR(TRIM(INDEX($A102:$T102,MATCH(Lists!$F$4,$A$1:$T$1,0))&amp;""),""),'Your points'!$A$15:$A$18,0)),0))</f>
        <v/>
      </c>
      <c r="AB102" s="21">
        <f>IF(IFERROR(TRIM(INDEX($A102:$T102,MATCH(Lists!$F$2,$A$1:$T$1,0))&amp;""),"")="","",N(Z102)+N(AA102))</f>
        <v/>
      </c>
      <c r="AC102" s="21">
        <f>IF(IFERROR(TRIM(INDEX($A102:$T102,MATCH(Lists!$F$2,$A$1:$T$1,0))&amp;""),"")="","",IFERROR(VALUE(IFERROR(TRIM(INDEX($A102:$T102,MATCH(Lists!$F$5,$A$1:$T$1,0))&amp;""),"")),""))</f>
        <v/>
      </c>
      <c r="AD102" s="21">
        <f>IF(AB102="","",IF(AB102&gt;='Your points'!$B$21,1,0))</f>
        <v/>
      </c>
      <c r="AE102" s="21">
        <f>IF(IFERROR(TRIM(INDEX($A102:$T102,MATCH(Lists!$F$2,$A$1:$T$1,0))&amp;""),"")="","",IF(IFERROR(TRIM(INDEX($A102:$T102,MATCH(Lists!$F$8,$A$1:$T$1,0))&amp;""),"")&lt;&gt;"",1,0))</f>
        <v/>
      </c>
      <c r="AF102" s="21">
        <f>IF(IFERROR(TRIM(INDEX($A102:$T102,MATCH(Lists!$F$2,$A$1:$T$1,0))&amp;""),"")="","",IF(IFERROR(TRIM(INDEX($A102:$T102,MATCH(Lists!$F$6,$A$1:$T$1,0))&amp;""),"")="","(no UTM)",IFERROR(TRIM(INDEX($A102:$T102,MATCH(Lists!$F$6,$A$1:$T$1,0))&amp;""),"")))</f>
        <v/>
      </c>
      <c r="AG102" s="21">
        <f>IF(IFERROR(TRIM(INDEX($A102:$T102,MATCH(Lists!$F$2,$A$1:$T$1,0))&amp;""),"")="","",IF(IFERROR(TRIM(INDEX($A102:$T102,MATCH(Lists!$F$7,$A$1:$T$1,0))&amp;""),"")="","(none)",IFERROR(TRIM(INDEX($A102:$T102,MATCH(Lists!$F$7,$A$1:$T$1,0))&amp;""),"")))</f>
        <v/>
      </c>
      <c r="AH102" s="21">
        <f>IF(AF102="","",IF(COUNTIFS($AF$2:AF102,AF102,$AG$2:AG102,AG102)=1,1,0))</f>
        <v/>
      </c>
      <c r="AI102" s="21">
        <f>IF(AH102=1,SUM($AH$2:AH102),"")</f>
        <v/>
      </c>
      <c r="AJ102" s="21">
        <f>IF(IFERROR(TRIM(INDEX($A102:$T102,MATCH(Lists!$F$2,$A$1:$T$1,0))&amp;""),"")="","",IF($W102=Lists!$A$3,1,0))</f>
        <v/>
      </c>
      <c r="AK102" s="21">
        <f>IF(IFERROR(TRIM(INDEX($A102:$T102,MATCH(Lists!$F$2,$A$1:$T$1,0))&amp;""),"")="","",IF($X102="Y",1,0))</f>
        <v/>
      </c>
    </row>
    <row r="103">
      <c r="U103" s="19" t="n"/>
      <c r="V103" s="22" t="n"/>
      <c r="W103" s="22" t="n"/>
      <c r="X103" s="22" t="n"/>
      <c r="Y103" s="19" t="n"/>
      <c r="Z103" s="21">
        <f>IF(IFERROR(TRIM(INDEX($A103:$T103,MATCH(Lists!$F$2,$A$1:$T$1,0))&amp;""),"")="","",IFERROR(INDEX('Your points'!$B$6:$B$11,MATCH(IFERROR(TRIM(INDEX($A103:$T103,MATCH(Lists!$F$3,$A$1:$T$1,0))&amp;""),""),'Your points'!$A$6:$A$11,0)),0))</f>
        <v/>
      </c>
      <c r="AA103" s="21">
        <f>IF(IFERROR(TRIM(INDEX($A103:$T103,MATCH(Lists!$F$2,$A$1:$T$1,0))&amp;""),"")="","",IFERROR(INDEX('Your points'!$B$15:$B$18,MATCH(IFERROR(TRIM(INDEX($A103:$T103,MATCH(Lists!$F$4,$A$1:$T$1,0))&amp;""),""),'Your points'!$A$15:$A$18,0)),0))</f>
        <v/>
      </c>
      <c r="AB103" s="21">
        <f>IF(IFERROR(TRIM(INDEX($A103:$T103,MATCH(Lists!$F$2,$A$1:$T$1,0))&amp;""),"")="","",N(Z103)+N(AA103))</f>
        <v/>
      </c>
      <c r="AC103" s="21">
        <f>IF(IFERROR(TRIM(INDEX($A103:$T103,MATCH(Lists!$F$2,$A$1:$T$1,0))&amp;""),"")="","",IFERROR(VALUE(IFERROR(TRIM(INDEX($A103:$T103,MATCH(Lists!$F$5,$A$1:$T$1,0))&amp;""),"")),""))</f>
        <v/>
      </c>
      <c r="AD103" s="21">
        <f>IF(AB103="","",IF(AB103&gt;='Your points'!$B$21,1,0))</f>
        <v/>
      </c>
      <c r="AE103" s="21">
        <f>IF(IFERROR(TRIM(INDEX($A103:$T103,MATCH(Lists!$F$2,$A$1:$T$1,0))&amp;""),"")="","",IF(IFERROR(TRIM(INDEX($A103:$T103,MATCH(Lists!$F$8,$A$1:$T$1,0))&amp;""),"")&lt;&gt;"",1,0))</f>
        <v/>
      </c>
      <c r="AF103" s="21">
        <f>IF(IFERROR(TRIM(INDEX($A103:$T103,MATCH(Lists!$F$2,$A$1:$T$1,0))&amp;""),"")="","",IF(IFERROR(TRIM(INDEX($A103:$T103,MATCH(Lists!$F$6,$A$1:$T$1,0))&amp;""),"")="","(no UTM)",IFERROR(TRIM(INDEX($A103:$T103,MATCH(Lists!$F$6,$A$1:$T$1,0))&amp;""),"")))</f>
        <v/>
      </c>
      <c r="AG103" s="21">
        <f>IF(IFERROR(TRIM(INDEX($A103:$T103,MATCH(Lists!$F$2,$A$1:$T$1,0))&amp;""),"")="","",IF(IFERROR(TRIM(INDEX($A103:$T103,MATCH(Lists!$F$7,$A$1:$T$1,0))&amp;""),"")="","(none)",IFERROR(TRIM(INDEX($A103:$T103,MATCH(Lists!$F$7,$A$1:$T$1,0))&amp;""),"")))</f>
        <v/>
      </c>
      <c r="AH103" s="21">
        <f>IF(AF103="","",IF(COUNTIFS($AF$2:AF103,AF103,$AG$2:AG103,AG103)=1,1,0))</f>
        <v/>
      </c>
      <c r="AI103" s="21">
        <f>IF(AH103=1,SUM($AH$2:AH103),"")</f>
        <v/>
      </c>
      <c r="AJ103" s="21">
        <f>IF(IFERROR(TRIM(INDEX($A103:$T103,MATCH(Lists!$F$2,$A$1:$T$1,0))&amp;""),"")="","",IF($W103=Lists!$A$3,1,0))</f>
        <v/>
      </c>
      <c r="AK103" s="21">
        <f>IF(IFERROR(TRIM(INDEX($A103:$T103,MATCH(Lists!$F$2,$A$1:$T$1,0))&amp;""),"")="","",IF($X103="Y",1,0))</f>
        <v/>
      </c>
    </row>
    <row r="104">
      <c r="U104" s="19" t="n"/>
      <c r="V104" s="22" t="n"/>
      <c r="W104" s="22" t="n"/>
      <c r="X104" s="22" t="n"/>
      <c r="Y104" s="19" t="n"/>
      <c r="Z104" s="21">
        <f>IF(IFERROR(TRIM(INDEX($A104:$T104,MATCH(Lists!$F$2,$A$1:$T$1,0))&amp;""),"")="","",IFERROR(INDEX('Your points'!$B$6:$B$11,MATCH(IFERROR(TRIM(INDEX($A104:$T104,MATCH(Lists!$F$3,$A$1:$T$1,0))&amp;""),""),'Your points'!$A$6:$A$11,0)),0))</f>
        <v/>
      </c>
      <c r="AA104" s="21">
        <f>IF(IFERROR(TRIM(INDEX($A104:$T104,MATCH(Lists!$F$2,$A$1:$T$1,0))&amp;""),"")="","",IFERROR(INDEX('Your points'!$B$15:$B$18,MATCH(IFERROR(TRIM(INDEX($A104:$T104,MATCH(Lists!$F$4,$A$1:$T$1,0))&amp;""),""),'Your points'!$A$15:$A$18,0)),0))</f>
        <v/>
      </c>
      <c r="AB104" s="21">
        <f>IF(IFERROR(TRIM(INDEX($A104:$T104,MATCH(Lists!$F$2,$A$1:$T$1,0))&amp;""),"")="","",N(Z104)+N(AA104))</f>
        <v/>
      </c>
      <c r="AC104" s="21">
        <f>IF(IFERROR(TRIM(INDEX($A104:$T104,MATCH(Lists!$F$2,$A$1:$T$1,0))&amp;""),"")="","",IFERROR(VALUE(IFERROR(TRIM(INDEX($A104:$T104,MATCH(Lists!$F$5,$A$1:$T$1,0))&amp;""),"")),""))</f>
        <v/>
      </c>
      <c r="AD104" s="21">
        <f>IF(AB104="","",IF(AB104&gt;='Your points'!$B$21,1,0))</f>
        <v/>
      </c>
      <c r="AE104" s="21">
        <f>IF(IFERROR(TRIM(INDEX($A104:$T104,MATCH(Lists!$F$2,$A$1:$T$1,0))&amp;""),"")="","",IF(IFERROR(TRIM(INDEX($A104:$T104,MATCH(Lists!$F$8,$A$1:$T$1,0))&amp;""),"")&lt;&gt;"",1,0))</f>
        <v/>
      </c>
      <c r="AF104" s="21">
        <f>IF(IFERROR(TRIM(INDEX($A104:$T104,MATCH(Lists!$F$2,$A$1:$T$1,0))&amp;""),"")="","",IF(IFERROR(TRIM(INDEX($A104:$T104,MATCH(Lists!$F$6,$A$1:$T$1,0))&amp;""),"")="","(no UTM)",IFERROR(TRIM(INDEX($A104:$T104,MATCH(Lists!$F$6,$A$1:$T$1,0))&amp;""),"")))</f>
        <v/>
      </c>
      <c r="AG104" s="21">
        <f>IF(IFERROR(TRIM(INDEX($A104:$T104,MATCH(Lists!$F$2,$A$1:$T$1,0))&amp;""),"")="","",IF(IFERROR(TRIM(INDEX($A104:$T104,MATCH(Lists!$F$7,$A$1:$T$1,0))&amp;""),"")="","(none)",IFERROR(TRIM(INDEX($A104:$T104,MATCH(Lists!$F$7,$A$1:$T$1,0))&amp;""),"")))</f>
        <v/>
      </c>
      <c r="AH104" s="21">
        <f>IF(AF104="","",IF(COUNTIFS($AF$2:AF104,AF104,$AG$2:AG104,AG104)=1,1,0))</f>
        <v/>
      </c>
      <c r="AI104" s="21">
        <f>IF(AH104=1,SUM($AH$2:AH104),"")</f>
        <v/>
      </c>
      <c r="AJ104" s="21">
        <f>IF(IFERROR(TRIM(INDEX($A104:$T104,MATCH(Lists!$F$2,$A$1:$T$1,0))&amp;""),"")="","",IF($W104=Lists!$A$3,1,0))</f>
        <v/>
      </c>
      <c r="AK104" s="21">
        <f>IF(IFERROR(TRIM(INDEX($A104:$T104,MATCH(Lists!$F$2,$A$1:$T$1,0))&amp;""),"")="","",IF($X104="Y",1,0))</f>
        <v/>
      </c>
    </row>
    <row r="105">
      <c r="U105" s="19" t="n"/>
      <c r="V105" s="22" t="n"/>
      <c r="W105" s="22" t="n"/>
      <c r="X105" s="22" t="n"/>
      <c r="Y105" s="19" t="n"/>
      <c r="Z105" s="21">
        <f>IF(IFERROR(TRIM(INDEX($A105:$T105,MATCH(Lists!$F$2,$A$1:$T$1,0))&amp;""),"")="","",IFERROR(INDEX('Your points'!$B$6:$B$11,MATCH(IFERROR(TRIM(INDEX($A105:$T105,MATCH(Lists!$F$3,$A$1:$T$1,0))&amp;""),""),'Your points'!$A$6:$A$11,0)),0))</f>
        <v/>
      </c>
      <c r="AA105" s="21">
        <f>IF(IFERROR(TRIM(INDEX($A105:$T105,MATCH(Lists!$F$2,$A$1:$T$1,0))&amp;""),"")="","",IFERROR(INDEX('Your points'!$B$15:$B$18,MATCH(IFERROR(TRIM(INDEX($A105:$T105,MATCH(Lists!$F$4,$A$1:$T$1,0))&amp;""),""),'Your points'!$A$15:$A$18,0)),0))</f>
        <v/>
      </c>
      <c r="AB105" s="21">
        <f>IF(IFERROR(TRIM(INDEX($A105:$T105,MATCH(Lists!$F$2,$A$1:$T$1,0))&amp;""),"")="","",N(Z105)+N(AA105))</f>
        <v/>
      </c>
      <c r="AC105" s="21">
        <f>IF(IFERROR(TRIM(INDEX($A105:$T105,MATCH(Lists!$F$2,$A$1:$T$1,0))&amp;""),"")="","",IFERROR(VALUE(IFERROR(TRIM(INDEX($A105:$T105,MATCH(Lists!$F$5,$A$1:$T$1,0))&amp;""),"")),""))</f>
        <v/>
      </c>
      <c r="AD105" s="21">
        <f>IF(AB105="","",IF(AB105&gt;='Your points'!$B$21,1,0))</f>
        <v/>
      </c>
      <c r="AE105" s="21">
        <f>IF(IFERROR(TRIM(INDEX($A105:$T105,MATCH(Lists!$F$2,$A$1:$T$1,0))&amp;""),"")="","",IF(IFERROR(TRIM(INDEX($A105:$T105,MATCH(Lists!$F$8,$A$1:$T$1,0))&amp;""),"")&lt;&gt;"",1,0))</f>
        <v/>
      </c>
      <c r="AF105" s="21">
        <f>IF(IFERROR(TRIM(INDEX($A105:$T105,MATCH(Lists!$F$2,$A$1:$T$1,0))&amp;""),"")="","",IF(IFERROR(TRIM(INDEX($A105:$T105,MATCH(Lists!$F$6,$A$1:$T$1,0))&amp;""),"")="","(no UTM)",IFERROR(TRIM(INDEX($A105:$T105,MATCH(Lists!$F$6,$A$1:$T$1,0))&amp;""),"")))</f>
        <v/>
      </c>
      <c r="AG105" s="21">
        <f>IF(IFERROR(TRIM(INDEX($A105:$T105,MATCH(Lists!$F$2,$A$1:$T$1,0))&amp;""),"")="","",IF(IFERROR(TRIM(INDEX($A105:$T105,MATCH(Lists!$F$7,$A$1:$T$1,0))&amp;""),"")="","(none)",IFERROR(TRIM(INDEX($A105:$T105,MATCH(Lists!$F$7,$A$1:$T$1,0))&amp;""),"")))</f>
        <v/>
      </c>
      <c r="AH105" s="21">
        <f>IF(AF105="","",IF(COUNTIFS($AF$2:AF105,AF105,$AG$2:AG105,AG105)=1,1,0))</f>
        <v/>
      </c>
      <c r="AI105" s="21">
        <f>IF(AH105=1,SUM($AH$2:AH105),"")</f>
        <v/>
      </c>
      <c r="AJ105" s="21">
        <f>IF(IFERROR(TRIM(INDEX($A105:$T105,MATCH(Lists!$F$2,$A$1:$T$1,0))&amp;""),"")="","",IF($W105=Lists!$A$3,1,0))</f>
        <v/>
      </c>
      <c r="AK105" s="21">
        <f>IF(IFERROR(TRIM(INDEX($A105:$T105,MATCH(Lists!$F$2,$A$1:$T$1,0))&amp;""),"")="","",IF($X105="Y",1,0))</f>
        <v/>
      </c>
    </row>
    <row r="106">
      <c r="U106" s="19" t="n"/>
      <c r="V106" s="22" t="n"/>
      <c r="W106" s="22" t="n"/>
      <c r="X106" s="22" t="n"/>
      <c r="Y106" s="19" t="n"/>
      <c r="Z106" s="21">
        <f>IF(IFERROR(TRIM(INDEX($A106:$T106,MATCH(Lists!$F$2,$A$1:$T$1,0))&amp;""),"")="","",IFERROR(INDEX('Your points'!$B$6:$B$11,MATCH(IFERROR(TRIM(INDEX($A106:$T106,MATCH(Lists!$F$3,$A$1:$T$1,0))&amp;""),""),'Your points'!$A$6:$A$11,0)),0))</f>
        <v/>
      </c>
      <c r="AA106" s="21">
        <f>IF(IFERROR(TRIM(INDEX($A106:$T106,MATCH(Lists!$F$2,$A$1:$T$1,0))&amp;""),"")="","",IFERROR(INDEX('Your points'!$B$15:$B$18,MATCH(IFERROR(TRIM(INDEX($A106:$T106,MATCH(Lists!$F$4,$A$1:$T$1,0))&amp;""),""),'Your points'!$A$15:$A$18,0)),0))</f>
        <v/>
      </c>
      <c r="AB106" s="21">
        <f>IF(IFERROR(TRIM(INDEX($A106:$T106,MATCH(Lists!$F$2,$A$1:$T$1,0))&amp;""),"")="","",N(Z106)+N(AA106))</f>
        <v/>
      </c>
      <c r="AC106" s="21">
        <f>IF(IFERROR(TRIM(INDEX($A106:$T106,MATCH(Lists!$F$2,$A$1:$T$1,0))&amp;""),"")="","",IFERROR(VALUE(IFERROR(TRIM(INDEX($A106:$T106,MATCH(Lists!$F$5,$A$1:$T$1,0))&amp;""),"")),""))</f>
        <v/>
      </c>
      <c r="AD106" s="21">
        <f>IF(AB106="","",IF(AB106&gt;='Your points'!$B$21,1,0))</f>
        <v/>
      </c>
      <c r="AE106" s="21">
        <f>IF(IFERROR(TRIM(INDEX($A106:$T106,MATCH(Lists!$F$2,$A$1:$T$1,0))&amp;""),"")="","",IF(IFERROR(TRIM(INDEX($A106:$T106,MATCH(Lists!$F$8,$A$1:$T$1,0))&amp;""),"")&lt;&gt;"",1,0))</f>
        <v/>
      </c>
      <c r="AF106" s="21">
        <f>IF(IFERROR(TRIM(INDEX($A106:$T106,MATCH(Lists!$F$2,$A$1:$T$1,0))&amp;""),"")="","",IF(IFERROR(TRIM(INDEX($A106:$T106,MATCH(Lists!$F$6,$A$1:$T$1,0))&amp;""),"")="","(no UTM)",IFERROR(TRIM(INDEX($A106:$T106,MATCH(Lists!$F$6,$A$1:$T$1,0))&amp;""),"")))</f>
        <v/>
      </c>
      <c r="AG106" s="21">
        <f>IF(IFERROR(TRIM(INDEX($A106:$T106,MATCH(Lists!$F$2,$A$1:$T$1,0))&amp;""),"")="","",IF(IFERROR(TRIM(INDEX($A106:$T106,MATCH(Lists!$F$7,$A$1:$T$1,0))&amp;""),"")="","(none)",IFERROR(TRIM(INDEX($A106:$T106,MATCH(Lists!$F$7,$A$1:$T$1,0))&amp;""),"")))</f>
        <v/>
      </c>
      <c r="AH106" s="21">
        <f>IF(AF106="","",IF(COUNTIFS($AF$2:AF106,AF106,$AG$2:AG106,AG106)=1,1,0))</f>
        <v/>
      </c>
      <c r="AI106" s="21">
        <f>IF(AH106=1,SUM($AH$2:AH106),"")</f>
        <v/>
      </c>
      <c r="AJ106" s="21">
        <f>IF(IFERROR(TRIM(INDEX($A106:$T106,MATCH(Lists!$F$2,$A$1:$T$1,0))&amp;""),"")="","",IF($W106=Lists!$A$3,1,0))</f>
        <v/>
      </c>
      <c r="AK106" s="21">
        <f>IF(IFERROR(TRIM(INDEX($A106:$T106,MATCH(Lists!$F$2,$A$1:$T$1,0))&amp;""),"")="","",IF($X106="Y",1,0))</f>
        <v/>
      </c>
    </row>
    <row r="107">
      <c r="U107" s="19" t="n"/>
      <c r="V107" s="22" t="n"/>
      <c r="W107" s="22" t="n"/>
      <c r="X107" s="22" t="n"/>
      <c r="Y107" s="19" t="n"/>
      <c r="Z107" s="21">
        <f>IF(IFERROR(TRIM(INDEX($A107:$T107,MATCH(Lists!$F$2,$A$1:$T$1,0))&amp;""),"")="","",IFERROR(INDEX('Your points'!$B$6:$B$11,MATCH(IFERROR(TRIM(INDEX($A107:$T107,MATCH(Lists!$F$3,$A$1:$T$1,0))&amp;""),""),'Your points'!$A$6:$A$11,0)),0))</f>
        <v/>
      </c>
      <c r="AA107" s="21">
        <f>IF(IFERROR(TRIM(INDEX($A107:$T107,MATCH(Lists!$F$2,$A$1:$T$1,0))&amp;""),"")="","",IFERROR(INDEX('Your points'!$B$15:$B$18,MATCH(IFERROR(TRIM(INDEX($A107:$T107,MATCH(Lists!$F$4,$A$1:$T$1,0))&amp;""),""),'Your points'!$A$15:$A$18,0)),0))</f>
        <v/>
      </c>
      <c r="AB107" s="21">
        <f>IF(IFERROR(TRIM(INDEX($A107:$T107,MATCH(Lists!$F$2,$A$1:$T$1,0))&amp;""),"")="","",N(Z107)+N(AA107))</f>
        <v/>
      </c>
      <c r="AC107" s="21">
        <f>IF(IFERROR(TRIM(INDEX($A107:$T107,MATCH(Lists!$F$2,$A$1:$T$1,0))&amp;""),"")="","",IFERROR(VALUE(IFERROR(TRIM(INDEX($A107:$T107,MATCH(Lists!$F$5,$A$1:$T$1,0))&amp;""),"")),""))</f>
        <v/>
      </c>
      <c r="AD107" s="21">
        <f>IF(AB107="","",IF(AB107&gt;='Your points'!$B$21,1,0))</f>
        <v/>
      </c>
      <c r="AE107" s="21">
        <f>IF(IFERROR(TRIM(INDEX($A107:$T107,MATCH(Lists!$F$2,$A$1:$T$1,0))&amp;""),"")="","",IF(IFERROR(TRIM(INDEX($A107:$T107,MATCH(Lists!$F$8,$A$1:$T$1,0))&amp;""),"")&lt;&gt;"",1,0))</f>
        <v/>
      </c>
      <c r="AF107" s="21">
        <f>IF(IFERROR(TRIM(INDEX($A107:$T107,MATCH(Lists!$F$2,$A$1:$T$1,0))&amp;""),"")="","",IF(IFERROR(TRIM(INDEX($A107:$T107,MATCH(Lists!$F$6,$A$1:$T$1,0))&amp;""),"")="","(no UTM)",IFERROR(TRIM(INDEX($A107:$T107,MATCH(Lists!$F$6,$A$1:$T$1,0))&amp;""),"")))</f>
        <v/>
      </c>
      <c r="AG107" s="21">
        <f>IF(IFERROR(TRIM(INDEX($A107:$T107,MATCH(Lists!$F$2,$A$1:$T$1,0))&amp;""),"")="","",IF(IFERROR(TRIM(INDEX($A107:$T107,MATCH(Lists!$F$7,$A$1:$T$1,0))&amp;""),"")="","(none)",IFERROR(TRIM(INDEX($A107:$T107,MATCH(Lists!$F$7,$A$1:$T$1,0))&amp;""),"")))</f>
        <v/>
      </c>
      <c r="AH107" s="21">
        <f>IF(AF107="","",IF(COUNTIFS($AF$2:AF107,AF107,$AG$2:AG107,AG107)=1,1,0))</f>
        <v/>
      </c>
      <c r="AI107" s="21">
        <f>IF(AH107=1,SUM($AH$2:AH107),"")</f>
        <v/>
      </c>
      <c r="AJ107" s="21">
        <f>IF(IFERROR(TRIM(INDEX($A107:$T107,MATCH(Lists!$F$2,$A$1:$T$1,0))&amp;""),"")="","",IF($W107=Lists!$A$3,1,0))</f>
        <v/>
      </c>
      <c r="AK107" s="21">
        <f>IF(IFERROR(TRIM(INDEX($A107:$T107,MATCH(Lists!$F$2,$A$1:$T$1,0))&amp;""),"")="","",IF($X107="Y",1,0))</f>
        <v/>
      </c>
    </row>
    <row r="108">
      <c r="U108" s="19" t="n"/>
      <c r="V108" s="22" t="n"/>
      <c r="W108" s="22" t="n"/>
      <c r="X108" s="22" t="n"/>
      <c r="Y108" s="19" t="n"/>
      <c r="Z108" s="21">
        <f>IF(IFERROR(TRIM(INDEX($A108:$T108,MATCH(Lists!$F$2,$A$1:$T$1,0))&amp;""),"")="","",IFERROR(INDEX('Your points'!$B$6:$B$11,MATCH(IFERROR(TRIM(INDEX($A108:$T108,MATCH(Lists!$F$3,$A$1:$T$1,0))&amp;""),""),'Your points'!$A$6:$A$11,0)),0))</f>
        <v/>
      </c>
      <c r="AA108" s="21">
        <f>IF(IFERROR(TRIM(INDEX($A108:$T108,MATCH(Lists!$F$2,$A$1:$T$1,0))&amp;""),"")="","",IFERROR(INDEX('Your points'!$B$15:$B$18,MATCH(IFERROR(TRIM(INDEX($A108:$T108,MATCH(Lists!$F$4,$A$1:$T$1,0))&amp;""),""),'Your points'!$A$15:$A$18,0)),0))</f>
        <v/>
      </c>
      <c r="AB108" s="21">
        <f>IF(IFERROR(TRIM(INDEX($A108:$T108,MATCH(Lists!$F$2,$A$1:$T$1,0))&amp;""),"")="","",N(Z108)+N(AA108))</f>
        <v/>
      </c>
      <c r="AC108" s="21">
        <f>IF(IFERROR(TRIM(INDEX($A108:$T108,MATCH(Lists!$F$2,$A$1:$T$1,0))&amp;""),"")="","",IFERROR(VALUE(IFERROR(TRIM(INDEX($A108:$T108,MATCH(Lists!$F$5,$A$1:$T$1,0))&amp;""),"")),""))</f>
        <v/>
      </c>
      <c r="AD108" s="21">
        <f>IF(AB108="","",IF(AB108&gt;='Your points'!$B$21,1,0))</f>
        <v/>
      </c>
      <c r="AE108" s="21">
        <f>IF(IFERROR(TRIM(INDEX($A108:$T108,MATCH(Lists!$F$2,$A$1:$T$1,0))&amp;""),"")="","",IF(IFERROR(TRIM(INDEX($A108:$T108,MATCH(Lists!$F$8,$A$1:$T$1,0))&amp;""),"")&lt;&gt;"",1,0))</f>
        <v/>
      </c>
      <c r="AF108" s="21">
        <f>IF(IFERROR(TRIM(INDEX($A108:$T108,MATCH(Lists!$F$2,$A$1:$T$1,0))&amp;""),"")="","",IF(IFERROR(TRIM(INDEX($A108:$T108,MATCH(Lists!$F$6,$A$1:$T$1,0))&amp;""),"")="","(no UTM)",IFERROR(TRIM(INDEX($A108:$T108,MATCH(Lists!$F$6,$A$1:$T$1,0))&amp;""),"")))</f>
        <v/>
      </c>
      <c r="AG108" s="21">
        <f>IF(IFERROR(TRIM(INDEX($A108:$T108,MATCH(Lists!$F$2,$A$1:$T$1,0))&amp;""),"")="","",IF(IFERROR(TRIM(INDEX($A108:$T108,MATCH(Lists!$F$7,$A$1:$T$1,0))&amp;""),"")="","(none)",IFERROR(TRIM(INDEX($A108:$T108,MATCH(Lists!$F$7,$A$1:$T$1,0))&amp;""),"")))</f>
        <v/>
      </c>
      <c r="AH108" s="21">
        <f>IF(AF108="","",IF(COUNTIFS($AF$2:AF108,AF108,$AG$2:AG108,AG108)=1,1,0))</f>
        <v/>
      </c>
      <c r="AI108" s="21">
        <f>IF(AH108=1,SUM($AH$2:AH108),"")</f>
        <v/>
      </c>
      <c r="AJ108" s="21">
        <f>IF(IFERROR(TRIM(INDEX($A108:$T108,MATCH(Lists!$F$2,$A$1:$T$1,0))&amp;""),"")="","",IF($W108=Lists!$A$3,1,0))</f>
        <v/>
      </c>
      <c r="AK108" s="21">
        <f>IF(IFERROR(TRIM(INDEX($A108:$T108,MATCH(Lists!$F$2,$A$1:$T$1,0))&amp;""),"")="","",IF($X108="Y",1,0))</f>
        <v/>
      </c>
    </row>
    <row r="109">
      <c r="U109" s="19" t="n"/>
      <c r="V109" s="22" t="n"/>
      <c r="W109" s="22" t="n"/>
      <c r="X109" s="22" t="n"/>
      <c r="Y109" s="19" t="n"/>
      <c r="Z109" s="21">
        <f>IF(IFERROR(TRIM(INDEX($A109:$T109,MATCH(Lists!$F$2,$A$1:$T$1,0))&amp;""),"")="","",IFERROR(INDEX('Your points'!$B$6:$B$11,MATCH(IFERROR(TRIM(INDEX($A109:$T109,MATCH(Lists!$F$3,$A$1:$T$1,0))&amp;""),""),'Your points'!$A$6:$A$11,0)),0))</f>
        <v/>
      </c>
      <c r="AA109" s="21">
        <f>IF(IFERROR(TRIM(INDEX($A109:$T109,MATCH(Lists!$F$2,$A$1:$T$1,0))&amp;""),"")="","",IFERROR(INDEX('Your points'!$B$15:$B$18,MATCH(IFERROR(TRIM(INDEX($A109:$T109,MATCH(Lists!$F$4,$A$1:$T$1,0))&amp;""),""),'Your points'!$A$15:$A$18,0)),0))</f>
        <v/>
      </c>
      <c r="AB109" s="21">
        <f>IF(IFERROR(TRIM(INDEX($A109:$T109,MATCH(Lists!$F$2,$A$1:$T$1,0))&amp;""),"")="","",N(Z109)+N(AA109))</f>
        <v/>
      </c>
      <c r="AC109" s="21">
        <f>IF(IFERROR(TRIM(INDEX($A109:$T109,MATCH(Lists!$F$2,$A$1:$T$1,0))&amp;""),"")="","",IFERROR(VALUE(IFERROR(TRIM(INDEX($A109:$T109,MATCH(Lists!$F$5,$A$1:$T$1,0))&amp;""),"")),""))</f>
        <v/>
      </c>
      <c r="AD109" s="21">
        <f>IF(AB109="","",IF(AB109&gt;='Your points'!$B$21,1,0))</f>
        <v/>
      </c>
      <c r="AE109" s="21">
        <f>IF(IFERROR(TRIM(INDEX($A109:$T109,MATCH(Lists!$F$2,$A$1:$T$1,0))&amp;""),"")="","",IF(IFERROR(TRIM(INDEX($A109:$T109,MATCH(Lists!$F$8,$A$1:$T$1,0))&amp;""),"")&lt;&gt;"",1,0))</f>
        <v/>
      </c>
      <c r="AF109" s="21">
        <f>IF(IFERROR(TRIM(INDEX($A109:$T109,MATCH(Lists!$F$2,$A$1:$T$1,0))&amp;""),"")="","",IF(IFERROR(TRIM(INDEX($A109:$T109,MATCH(Lists!$F$6,$A$1:$T$1,0))&amp;""),"")="","(no UTM)",IFERROR(TRIM(INDEX($A109:$T109,MATCH(Lists!$F$6,$A$1:$T$1,0))&amp;""),"")))</f>
        <v/>
      </c>
      <c r="AG109" s="21">
        <f>IF(IFERROR(TRIM(INDEX($A109:$T109,MATCH(Lists!$F$2,$A$1:$T$1,0))&amp;""),"")="","",IF(IFERROR(TRIM(INDEX($A109:$T109,MATCH(Lists!$F$7,$A$1:$T$1,0))&amp;""),"")="","(none)",IFERROR(TRIM(INDEX($A109:$T109,MATCH(Lists!$F$7,$A$1:$T$1,0))&amp;""),"")))</f>
        <v/>
      </c>
      <c r="AH109" s="21">
        <f>IF(AF109="","",IF(COUNTIFS($AF$2:AF109,AF109,$AG$2:AG109,AG109)=1,1,0))</f>
        <v/>
      </c>
      <c r="AI109" s="21">
        <f>IF(AH109=1,SUM($AH$2:AH109),"")</f>
        <v/>
      </c>
      <c r="AJ109" s="21">
        <f>IF(IFERROR(TRIM(INDEX($A109:$T109,MATCH(Lists!$F$2,$A$1:$T$1,0))&amp;""),"")="","",IF($W109=Lists!$A$3,1,0))</f>
        <v/>
      </c>
      <c r="AK109" s="21">
        <f>IF(IFERROR(TRIM(INDEX($A109:$T109,MATCH(Lists!$F$2,$A$1:$T$1,0))&amp;""),"")="","",IF($X109="Y",1,0))</f>
        <v/>
      </c>
    </row>
    <row r="110">
      <c r="U110" s="19" t="n"/>
      <c r="V110" s="22" t="n"/>
      <c r="W110" s="22" t="n"/>
      <c r="X110" s="22" t="n"/>
      <c r="Y110" s="19" t="n"/>
      <c r="Z110" s="21">
        <f>IF(IFERROR(TRIM(INDEX($A110:$T110,MATCH(Lists!$F$2,$A$1:$T$1,0))&amp;""),"")="","",IFERROR(INDEX('Your points'!$B$6:$B$11,MATCH(IFERROR(TRIM(INDEX($A110:$T110,MATCH(Lists!$F$3,$A$1:$T$1,0))&amp;""),""),'Your points'!$A$6:$A$11,0)),0))</f>
        <v/>
      </c>
      <c r="AA110" s="21">
        <f>IF(IFERROR(TRIM(INDEX($A110:$T110,MATCH(Lists!$F$2,$A$1:$T$1,0))&amp;""),"")="","",IFERROR(INDEX('Your points'!$B$15:$B$18,MATCH(IFERROR(TRIM(INDEX($A110:$T110,MATCH(Lists!$F$4,$A$1:$T$1,0))&amp;""),""),'Your points'!$A$15:$A$18,0)),0))</f>
        <v/>
      </c>
      <c r="AB110" s="21">
        <f>IF(IFERROR(TRIM(INDEX($A110:$T110,MATCH(Lists!$F$2,$A$1:$T$1,0))&amp;""),"")="","",N(Z110)+N(AA110))</f>
        <v/>
      </c>
      <c r="AC110" s="21">
        <f>IF(IFERROR(TRIM(INDEX($A110:$T110,MATCH(Lists!$F$2,$A$1:$T$1,0))&amp;""),"")="","",IFERROR(VALUE(IFERROR(TRIM(INDEX($A110:$T110,MATCH(Lists!$F$5,$A$1:$T$1,0))&amp;""),"")),""))</f>
        <v/>
      </c>
      <c r="AD110" s="21">
        <f>IF(AB110="","",IF(AB110&gt;='Your points'!$B$21,1,0))</f>
        <v/>
      </c>
      <c r="AE110" s="21">
        <f>IF(IFERROR(TRIM(INDEX($A110:$T110,MATCH(Lists!$F$2,$A$1:$T$1,0))&amp;""),"")="","",IF(IFERROR(TRIM(INDEX($A110:$T110,MATCH(Lists!$F$8,$A$1:$T$1,0))&amp;""),"")&lt;&gt;"",1,0))</f>
        <v/>
      </c>
      <c r="AF110" s="21">
        <f>IF(IFERROR(TRIM(INDEX($A110:$T110,MATCH(Lists!$F$2,$A$1:$T$1,0))&amp;""),"")="","",IF(IFERROR(TRIM(INDEX($A110:$T110,MATCH(Lists!$F$6,$A$1:$T$1,0))&amp;""),"")="","(no UTM)",IFERROR(TRIM(INDEX($A110:$T110,MATCH(Lists!$F$6,$A$1:$T$1,0))&amp;""),"")))</f>
        <v/>
      </c>
      <c r="AG110" s="21">
        <f>IF(IFERROR(TRIM(INDEX($A110:$T110,MATCH(Lists!$F$2,$A$1:$T$1,0))&amp;""),"")="","",IF(IFERROR(TRIM(INDEX($A110:$T110,MATCH(Lists!$F$7,$A$1:$T$1,0))&amp;""),"")="","(none)",IFERROR(TRIM(INDEX($A110:$T110,MATCH(Lists!$F$7,$A$1:$T$1,0))&amp;""),"")))</f>
        <v/>
      </c>
      <c r="AH110" s="21">
        <f>IF(AF110="","",IF(COUNTIFS($AF$2:AF110,AF110,$AG$2:AG110,AG110)=1,1,0))</f>
        <v/>
      </c>
      <c r="AI110" s="21">
        <f>IF(AH110=1,SUM($AH$2:AH110),"")</f>
        <v/>
      </c>
      <c r="AJ110" s="21">
        <f>IF(IFERROR(TRIM(INDEX($A110:$T110,MATCH(Lists!$F$2,$A$1:$T$1,0))&amp;""),"")="","",IF($W110=Lists!$A$3,1,0))</f>
        <v/>
      </c>
      <c r="AK110" s="21">
        <f>IF(IFERROR(TRIM(INDEX($A110:$T110,MATCH(Lists!$F$2,$A$1:$T$1,0))&amp;""),"")="","",IF($X110="Y",1,0))</f>
        <v/>
      </c>
    </row>
    <row r="111">
      <c r="U111" s="19" t="n"/>
      <c r="V111" s="22" t="n"/>
      <c r="W111" s="22" t="n"/>
      <c r="X111" s="22" t="n"/>
      <c r="Y111" s="19" t="n"/>
      <c r="Z111" s="21">
        <f>IF(IFERROR(TRIM(INDEX($A111:$T111,MATCH(Lists!$F$2,$A$1:$T$1,0))&amp;""),"")="","",IFERROR(INDEX('Your points'!$B$6:$B$11,MATCH(IFERROR(TRIM(INDEX($A111:$T111,MATCH(Lists!$F$3,$A$1:$T$1,0))&amp;""),""),'Your points'!$A$6:$A$11,0)),0))</f>
        <v/>
      </c>
      <c r="AA111" s="21">
        <f>IF(IFERROR(TRIM(INDEX($A111:$T111,MATCH(Lists!$F$2,$A$1:$T$1,0))&amp;""),"")="","",IFERROR(INDEX('Your points'!$B$15:$B$18,MATCH(IFERROR(TRIM(INDEX($A111:$T111,MATCH(Lists!$F$4,$A$1:$T$1,0))&amp;""),""),'Your points'!$A$15:$A$18,0)),0))</f>
        <v/>
      </c>
      <c r="AB111" s="21">
        <f>IF(IFERROR(TRIM(INDEX($A111:$T111,MATCH(Lists!$F$2,$A$1:$T$1,0))&amp;""),"")="","",N(Z111)+N(AA111))</f>
        <v/>
      </c>
      <c r="AC111" s="21">
        <f>IF(IFERROR(TRIM(INDEX($A111:$T111,MATCH(Lists!$F$2,$A$1:$T$1,0))&amp;""),"")="","",IFERROR(VALUE(IFERROR(TRIM(INDEX($A111:$T111,MATCH(Lists!$F$5,$A$1:$T$1,0))&amp;""),"")),""))</f>
        <v/>
      </c>
      <c r="AD111" s="21">
        <f>IF(AB111="","",IF(AB111&gt;='Your points'!$B$21,1,0))</f>
        <v/>
      </c>
      <c r="AE111" s="21">
        <f>IF(IFERROR(TRIM(INDEX($A111:$T111,MATCH(Lists!$F$2,$A$1:$T$1,0))&amp;""),"")="","",IF(IFERROR(TRIM(INDEX($A111:$T111,MATCH(Lists!$F$8,$A$1:$T$1,0))&amp;""),"")&lt;&gt;"",1,0))</f>
        <v/>
      </c>
      <c r="AF111" s="21">
        <f>IF(IFERROR(TRIM(INDEX($A111:$T111,MATCH(Lists!$F$2,$A$1:$T$1,0))&amp;""),"")="","",IF(IFERROR(TRIM(INDEX($A111:$T111,MATCH(Lists!$F$6,$A$1:$T$1,0))&amp;""),"")="","(no UTM)",IFERROR(TRIM(INDEX($A111:$T111,MATCH(Lists!$F$6,$A$1:$T$1,0))&amp;""),"")))</f>
        <v/>
      </c>
      <c r="AG111" s="21">
        <f>IF(IFERROR(TRIM(INDEX($A111:$T111,MATCH(Lists!$F$2,$A$1:$T$1,0))&amp;""),"")="","",IF(IFERROR(TRIM(INDEX($A111:$T111,MATCH(Lists!$F$7,$A$1:$T$1,0))&amp;""),"")="","(none)",IFERROR(TRIM(INDEX($A111:$T111,MATCH(Lists!$F$7,$A$1:$T$1,0))&amp;""),"")))</f>
        <v/>
      </c>
      <c r="AH111" s="21">
        <f>IF(AF111="","",IF(COUNTIFS($AF$2:AF111,AF111,$AG$2:AG111,AG111)=1,1,0))</f>
        <v/>
      </c>
      <c r="AI111" s="21">
        <f>IF(AH111=1,SUM($AH$2:AH111),"")</f>
        <v/>
      </c>
      <c r="AJ111" s="21">
        <f>IF(IFERROR(TRIM(INDEX($A111:$T111,MATCH(Lists!$F$2,$A$1:$T$1,0))&amp;""),"")="","",IF($W111=Lists!$A$3,1,0))</f>
        <v/>
      </c>
      <c r="AK111" s="21">
        <f>IF(IFERROR(TRIM(INDEX($A111:$T111,MATCH(Lists!$F$2,$A$1:$T$1,0))&amp;""),"")="","",IF($X111="Y",1,0))</f>
        <v/>
      </c>
    </row>
    <row r="112">
      <c r="U112" s="19" t="n"/>
      <c r="V112" s="22" t="n"/>
      <c r="W112" s="22" t="n"/>
      <c r="X112" s="22" t="n"/>
      <c r="Y112" s="19" t="n"/>
      <c r="Z112" s="21">
        <f>IF(IFERROR(TRIM(INDEX($A112:$T112,MATCH(Lists!$F$2,$A$1:$T$1,0))&amp;""),"")="","",IFERROR(INDEX('Your points'!$B$6:$B$11,MATCH(IFERROR(TRIM(INDEX($A112:$T112,MATCH(Lists!$F$3,$A$1:$T$1,0))&amp;""),""),'Your points'!$A$6:$A$11,0)),0))</f>
        <v/>
      </c>
      <c r="AA112" s="21">
        <f>IF(IFERROR(TRIM(INDEX($A112:$T112,MATCH(Lists!$F$2,$A$1:$T$1,0))&amp;""),"")="","",IFERROR(INDEX('Your points'!$B$15:$B$18,MATCH(IFERROR(TRIM(INDEX($A112:$T112,MATCH(Lists!$F$4,$A$1:$T$1,0))&amp;""),""),'Your points'!$A$15:$A$18,0)),0))</f>
        <v/>
      </c>
      <c r="AB112" s="21">
        <f>IF(IFERROR(TRIM(INDEX($A112:$T112,MATCH(Lists!$F$2,$A$1:$T$1,0))&amp;""),"")="","",N(Z112)+N(AA112))</f>
        <v/>
      </c>
      <c r="AC112" s="21">
        <f>IF(IFERROR(TRIM(INDEX($A112:$T112,MATCH(Lists!$F$2,$A$1:$T$1,0))&amp;""),"")="","",IFERROR(VALUE(IFERROR(TRIM(INDEX($A112:$T112,MATCH(Lists!$F$5,$A$1:$T$1,0))&amp;""),"")),""))</f>
        <v/>
      </c>
      <c r="AD112" s="21">
        <f>IF(AB112="","",IF(AB112&gt;='Your points'!$B$21,1,0))</f>
        <v/>
      </c>
      <c r="AE112" s="21">
        <f>IF(IFERROR(TRIM(INDEX($A112:$T112,MATCH(Lists!$F$2,$A$1:$T$1,0))&amp;""),"")="","",IF(IFERROR(TRIM(INDEX($A112:$T112,MATCH(Lists!$F$8,$A$1:$T$1,0))&amp;""),"")&lt;&gt;"",1,0))</f>
        <v/>
      </c>
      <c r="AF112" s="21">
        <f>IF(IFERROR(TRIM(INDEX($A112:$T112,MATCH(Lists!$F$2,$A$1:$T$1,0))&amp;""),"")="","",IF(IFERROR(TRIM(INDEX($A112:$T112,MATCH(Lists!$F$6,$A$1:$T$1,0))&amp;""),"")="","(no UTM)",IFERROR(TRIM(INDEX($A112:$T112,MATCH(Lists!$F$6,$A$1:$T$1,0))&amp;""),"")))</f>
        <v/>
      </c>
      <c r="AG112" s="21">
        <f>IF(IFERROR(TRIM(INDEX($A112:$T112,MATCH(Lists!$F$2,$A$1:$T$1,0))&amp;""),"")="","",IF(IFERROR(TRIM(INDEX($A112:$T112,MATCH(Lists!$F$7,$A$1:$T$1,0))&amp;""),"")="","(none)",IFERROR(TRIM(INDEX($A112:$T112,MATCH(Lists!$F$7,$A$1:$T$1,0))&amp;""),"")))</f>
        <v/>
      </c>
      <c r="AH112" s="21">
        <f>IF(AF112="","",IF(COUNTIFS($AF$2:AF112,AF112,$AG$2:AG112,AG112)=1,1,0))</f>
        <v/>
      </c>
      <c r="AI112" s="21">
        <f>IF(AH112=1,SUM($AH$2:AH112),"")</f>
        <v/>
      </c>
      <c r="AJ112" s="21">
        <f>IF(IFERROR(TRIM(INDEX($A112:$T112,MATCH(Lists!$F$2,$A$1:$T$1,0))&amp;""),"")="","",IF($W112=Lists!$A$3,1,0))</f>
        <v/>
      </c>
      <c r="AK112" s="21">
        <f>IF(IFERROR(TRIM(INDEX($A112:$T112,MATCH(Lists!$F$2,$A$1:$T$1,0))&amp;""),"")="","",IF($X112="Y",1,0))</f>
        <v/>
      </c>
    </row>
    <row r="113">
      <c r="U113" s="19" t="n"/>
      <c r="V113" s="22" t="n"/>
      <c r="W113" s="22" t="n"/>
      <c r="X113" s="22" t="n"/>
      <c r="Y113" s="19" t="n"/>
      <c r="Z113" s="21">
        <f>IF(IFERROR(TRIM(INDEX($A113:$T113,MATCH(Lists!$F$2,$A$1:$T$1,0))&amp;""),"")="","",IFERROR(INDEX('Your points'!$B$6:$B$11,MATCH(IFERROR(TRIM(INDEX($A113:$T113,MATCH(Lists!$F$3,$A$1:$T$1,0))&amp;""),""),'Your points'!$A$6:$A$11,0)),0))</f>
        <v/>
      </c>
      <c r="AA113" s="21">
        <f>IF(IFERROR(TRIM(INDEX($A113:$T113,MATCH(Lists!$F$2,$A$1:$T$1,0))&amp;""),"")="","",IFERROR(INDEX('Your points'!$B$15:$B$18,MATCH(IFERROR(TRIM(INDEX($A113:$T113,MATCH(Lists!$F$4,$A$1:$T$1,0))&amp;""),""),'Your points'!$A$15:$A$18,0)),0))</f>
        <v/>
      </c>
      <c r="AB113" s="21">
        <f>IF(IFERROR(TRIM(INDEX($A113:$T113,MATCH(Lists!$F$2,$A$1:$T$1,0))&amp;""),"")="","",N(Z113)+N(AA113))</f>
        <v/>
      </c>
      <c r="AC113" s="21">
        <f>IF(IFERROR(TRIM(INDEX($A113:$T113,MATCH(Lists!$F$2,$A$1:$T$1,0))&amp;""),"")="","",IFERROR(VALUE(IFERROR(TRIM(INDEX($A113:$T113,MATCH(Lists!$F$5,$A$1:$T$1,0))&amp;""),"")),""))</f>
        <v/>
      </c>
      <c r="AD113" s="21">
        <f>IF(AB113="","",IF(AB113&gt;='Your points'!$B$21,1,0))</f>
        <v/>
      </c>
      <c r="AE113" s="21">
        <f>IF(IFERROR(TRIM(INDEX($A113:$T113,MATCH(Lists!$F$2,$A$1:$T$1,0))&amp;""),"")="","",IF(IFERROR(TRIM(INDEX($A113:$T113,MATCH(Lists!$F$8,$A$1:$T$1,0))&amp;""),"")&lt;&gt;"",1,0))</f>
        <v/>
      </c>
      <c r="AF113" s="21">
        <f>IF(IFERROR(TRIM(INDEX($A113:$T113,MATCH(Lists!$F$2,$A$1:$T$1,0))&amp;""),"")="","",IF(IFERROR(TRIM(INDEX($A113:$T113,MATCH(Lists!$F$6,$A$1:$T$1,0))&amp;""),"")="","(no UTM)",IFERROR(TRIM(INDEX($A113:$T113,MATCH(Lists!$F$6,$A$1:$T$1,0))&amp;""),"")))</f>
        <v/>
      </c>
      <c r="AG113" s="21">
        <f>IF(IFERROR(TRIM(INDEX($A113:$T113,MATCH(Lists!$F$2,$A$1:$T$1,0))&amp;""),"")="","",IF(IFERROR(TRIM(INDEX($A113:$T113,MATCH(Lists!$F$7,$A$1:$T$1,0))&amp;""),"")="","(none)",IFERROR(TRIM(INDEX($A113:$T113,MATCH(Lists!$F$7,$A$1:$T$1,0))&amp;""),"")))</f>
        <v/>
      </c>
      <c r="AH113" s="21">
        <f>IF(AF113="","",IF(COUNTIFS($AF$2:AF113,AF113,$AG$2:AG113,AG113)=1,1,0))</f>
        <v/>
      </c>
      <c r="AI113" s="21">
        <f>IF(AH113=1,SUM($AH$2:AH113),"")</f>
        <v/>
      </c>
      <c r="AJ113" s="21">
        <f>IF(IFERROR(TRIM(INDEX($A113:$T113,MATCH(Lists!$F$2,$A$1:$T$1,0))&amp;""),"")="","",IF($W113=Lists!$A$3,1,0))</f>
        <v/>
      </c>
      <c r="AK113" s="21">
        <f>IF(IFERROR(TRIM(INDEX($A113:$T113,MATCH(Lists!$F$2,$A$1:$T$1,0))&amp;""),"")="","",IF($X113="Y",1,0))</f>
        <v/>
      </c>
    </row>
    <row r="114">
      <c r="U114" s="19" t="n"/>
      <c r="V114" s="22" t="n"/>
      <c r="W114" s="22" t="n"/>
      <c r="X114" s="22" t="n"/>
      <c r="Y114" s="19" t="n"/>
      <c r="Z114" s="21">
        <f>IF(IFERROR(TRIM(INDEX($A114:$T114,MATCH(Lists!$F$2,$A$1:$T$1,0))&amp;""),"")="","",IFERROR(INDEX('Your points'!$B$6:$B$11,MATCH(IFERROR(TRIM(INDEX($A114:$T114,MATCH(Lists!$F$3,$A$1:$T$1,0))&amp;""),""),'Your points'!$A$6:$A$11,0)),0))</f>
        <v/>
      </c>
      <c r="AA114" s="21">
        <f>IF(IFERROR(TRIM(INDEX($A114:$T114,MATCH(Lists!$F$2,$A$1:$T$1,0))&amp;""),"")="","",IFERROR(INDEX('Your points'!$B$15:$B$18,MATCH(IFERROR(TRIM(INDEX($A114:$T114,MATCH(Lists!$F$4,$A$1:$T$1,0))&amp;""),""),'Your points'!$A$15:$A$18,0)),0))</f>
        <v/>
      </c>
      <c r="AB114" s="21">
        <f>IF(IFERROR(TRIM(INDEX($A114:$T114,MATCH(Lists!$F$2,$A$1:$T$1,0))&amp;""),"")="","",N(Z114)+N(AA114))</f>
        <v/>
      </c>
      <c r="AC114" s="21">
        <f>IF(IFERROR(TRIM(INDEX($A114:$T114,MATCH(Lists!$F$2,$A$1:$T$1,0))&amp;""),"")="","",IFERROR(VALUE(IFERROR(TRIM(INDEX($A114:$T114,MATCH(Lists!$F$5,$A$1:$T$1,0))&amp;""),"")),""))</f>
        <v/>
      </c>
      <c r="AD114" s="21">
        <f>IF(AB114="","",IF(AB114&gt;='Your points'!$B$21,1,0))</f>
        <v/>
      </c>
      <c r="AE114" s="21">
        <f>IF(IFERROR(TRIM(INDEX($A114:$T114,MATCH(Lists!$F$2,$A$1:$T$1,0))&amp;""),"")="","",IF(IFERROR(TRIM(INDEX($A114:$T114,MATCH(Lists!$F$8,$A$1:$T$1,0))&amp;""),"")&lt;&gt;"",1,0))</f>
        <v/>
      </c>
      <c r="AF114" s="21">
        <f>IF(IFERROR(TRIM(INDEX($A114:$T114,MATCH(Lists!$F$2,$A$1:$T$1,0))&amp;""),"")="","",IF(IFERROR(TRIM(INDEX($A114:$T114,MATCH(Lists!$F$6,$A$1:$T$1,0))&amp;""),"")="","(no UTM)",IFERROR(TRIM(INDEX($A114:$T114,MATCH(Lists!$F$6,$A$1:$T$1,0))&amp;""),"")))</f>
        <v/>
      </c>
      <c r="AG114" s="21">
        <f>IF(IFERROR(TRIM(INDEX($A114:$T114,MATCH(Lists!$F$2,$A$1:$T$1,0))&amp;""),"")="","",IF(IFERROR(TRIM(INDEX($A114:$T114,MATCH(Lists!$F$7,$A$1:$T$1,0))&amp;""),"")="","(none)",IFERROR(TRIM(INDEX($A114:$T114,MATCH(Lists!$F$7,$A$1:$T$1,0))&amp;""),"")))</f>
        <v/>
      </c>
      <c r="AH114" s="21">
        <f>IF(AF114="","",IF(COUNTIFS($AF$2:AF114,AF114,$AG$2:AG114,AG114)=1,1,0))</f>
        <v/>
      </c>
      <c r="AI114" s="21">
        <f>IF(AH114=1,SUM($AH$2:AH114),"")</f>
        <v/>
      </c>
      <c r="AJ114" s="21">
        <f>IF(IFERROR(TRIM(INDEX($A114:$T114,MATCH(Lists!$F$2,$A$1:$T$1,0))&amp;""),"")="","",IF($W114=Lists!$A$3,1,0))</f>
        <v/>
      </c>
      <c r="AK114" s="21">
        <f>IF(IFERROR(TRIM(INDEX($A114:$T114,MATCH(Lists!$F$2,$A$1:$T$1,0))&amp;""),"")="","",IF($X114="Y",1,0))</f>
        <v/>
      </c>
    </row>
    <row r="115">
      <c r="U115" s="19" t="n"/>
      <c r="V115" s="22" t="n"/>
      <c r="W115" s="22" t="n"/>
      <c r="X115" s="22" t="n"/>
      <c r="Y115" s="19" t="n"/>
      <c r="Z115" s="21">
        <f>IF(IFERROR(TRIM(INDEX($A115:$T115,MATCH(Lists!$F$2,$A$1:$T$1,0))&amp;""),"")="","",IFERROR(INDEX('Your points'!$B$6:$B$11,MATCH(IFERROR(TRIM(INDEX($A115:$T115,MATCH(Lists!$F$3,$A$1:$T$1,0))&amp;""),""),'Your points'!$A$6:$A$11,0)),0))</f>
        <v/>
      </c>
      <c r="AA115" s="21">
        <f>IF(IFERROR(TRIM(INDEX($A115:$T115,MATCH(Lists!$F$2,$A$1:$T$1,0))&amp;""),"")="","",IFERROR(INDEX('Your points'!$B$15:$B$18,MATCH(IFERROR(TRIM(INDEX($A115:$T115,MATCH(Lists!$F$4,$A$1:$T$1,0))&amp;""),""),'Your points'!$A$15:$A$18,0)),0))</f>
        <v/>
      </c>
      <c r="AB115" s="21">
        <f>IF(IFERROR(TRIM(INDEX($A115:$T115,MATCH(Lists!$F$2,$A$1:$T$1,0))&amp;""),"")="","",N(Z115)+N(AA115))</f>
        <v/>
      </c>
      <c r="AC115" s="21">
        <f>IF(IFERROR(TRIM(INDEX($A115:$T115,MATCH(Lists!$F$2,$A$1:$T$1,0))&amp;""),"")="","",IFERROR(VALUE(IFERROR(TRIM(INDEX($A115:$T115,MATCH(Lists!$F$5,$A$1:$T$1,0))&amp;""),"")),""))</f>
        <v/>
      </c>
      <c r="AD115" s="21">
        <f>IF(AB115="","",IF(AB115&gt;='Your points'!$B$21,1,0))</f>
        <v/>
      </c>
      <c r="AE115" s="21">
        <f>IF(IFERROR(TRIM(INDEX($A115:$T115,MATCH(Lists!$F$2,$A$1:$T$1,0))&amp;""),"")="","",IF(IFERROR(TRIM(INDEX($A115:$T115,MATCH(Lists!$F$8,$A$1:$T$1,0))&amp;""),"")&lt;&gt;"",1,0))</f>
        <v/>
      </c>
      <c r="AF115" s="21">
        <f>IF(IFERROR(TRIM(INDEX($A115:$T115,MATCH(Lists!$F$2,$A$1:$T$1,0))&amp;""),"")="","",IF(IFERROR(TRIM(INDEX($A115:$T115,MATCH(Lists!$F$6,$A$1:$T$1,0))&amp;""),"")="","(no UTM)",IFERROR(TRIM(INDEX($A115:$T115,MATCH(Lists!$F$6,$A$1:$T$1,0))&amp;""),"")))</f>
        <v/>
      </c>
      <c r="AG115" s="21">
        <f>IF(IFERROR(TRIM(INDEX($A115:$T115,MATCH(Lists!$F$2,$A$1:$T$1,0))&amp;""),"")="","",IF(IFERROR(TRIM(INDEX($A115:$T115,MATCH(Lists!$F$7,$A$1:$T$1,0))&amp;""),"")="","(none)",IFERROR(TRIM(INDEX($A115:$T115,MATCH(Lists!$F$7,$A$1:$T$1,0))&amp;""),"")))</f>
        <v/>
      </c>
      <c r="AH115" s="21">
        <f>IF(AF115="","",IF(COUNTIFS($AF$2:AF115,AF115,$AG$2:AG115,AG115)=1,1,0))</f>
        <v/>
      </c>
      <c r="AI115" s="21">
        <f>IF(AH115=1,SUM($AH$2:AH115),"")</f>
        <v/>
      </c>
      <c r="AJ115" s="21">
        <f>IF(IFERROR(TRIM(INDEX($A115:$T115,MATCH(Lists!$F$2,$A$1:$T$1,0))&amp;""),"")="","",IF($W115=Lists!$A$3,1,0))</f>
        <v/>
      </c>
      <c r="AK115" s="21">
        <f>IF(IFERROR(TRIM(INDEX($A115:$T115,MATCH(Lists!$F$2,$A$1:$T$1,0))&amp;""),"")="","",IF($X115="Y",1,0))</f>
        <v/>
      </c>
    </row>
    <row r="116">
      <c r="U116" s="19" t="n"/>
      <c r="V116" s="22" t="n"/>
      <c r="W116" s="22" t="n"/>
      <c r="X116" s="22" t="n"/>
      <c r="Y116" s="19" t="n"/>
      <c r="Z116" s="21">
        <f>IF(IFERROR(TRIM(INDEX($A116:$T116,MATCH(Lists!$F$2,$A$1:$T$1,0))&amp;""),"")="","",IFERROR(INDEX('Your points'!$B$6:$B$11,MATCH(IFERROR(TRIM(INDEX($A116:$T116,MATCH(Lists!$F$3,$A$1:$T$1,0))&amp;""),""),'Your points'!$A$6:$A$11,0)),0))</f>
        <v/>
      </c>
      <c r="AA116" s="21">
        <f>IF(IFERROR(TRIM(INDEX($A116:$T116,MATCH(Lists!$F$2,$A$1:$T$1,0))&amp;""),"")="","",IFERROR(INDEX('Your points'!$B$15:$B$18,MATCH(IFERROR(TRIM(INDEX($A116:$T116,MATCH(Lists!$F$4,$A$1:$T$1,0))&amp;""),""),'Your points'!$A$15:$A$18,0)),0))</f>
        <v/>
      </c>
      <c r="AB116" s="21">
        <f>IF(IFERROR(TRIM(INDEX($A116:$T116,MATCH(Lists!$F$2,$A$1:$T$1,0))&amp;""),"")="","",N(Z116)+N(AA116))</f>
        <v/>
      </c>
      <c r="AC116" s="21">
        <f>IF(IFERROR(TRIM(INDEX($A116:$T116,MATCH(Lists!$F$2,$A$1:$T$1,0))&amp;""),"")="","",IFERROR(VALUE(IFERROR(TRIM(INDEX($A116:$T116,MATCH(Lists!$F$5,$A$1:$T$1,0))&amp;""),"")),""))</f>
        <v/>
      </c>
      <c r="AD116" s="21">
        <f>IF(AB116="","",IF(AB116&gt;='Your points'!$B$21,1,0))</f>
        <v/>
      </c>
      <c r="AE116" s="21">
        <f>IF(IFERROR(TRIM(INDEX($A116:$T116,MATCH(Lists!$F$2,$A$1:$T$1,0))&amp;""),"")="","",IF(IFERROR(TRIM(INDEX($A116:$T116,MATCH(Lists!$F$8,$A$1:$T$1,0))&amp;""),"")&lt;&gt;"",1,0))</f>
        <v/>
      </c>
      <c r="AF116" s="21">
        <f>IF(IFERROR(TRIM(INDEX($A116:$T116,MATCH(Lists!$F$2,$A$1:$T$1,0))&amp;""),"")="","",IF(IFERROR(TRIM(INDEX($A116:$T116,MATCH(Lists!$F$6,$A$1:$T$1,0))&amp;""),"")="","(no UTM)",IFERROR(TRIM(INDEX($A116:$T116,MATCH(Lists!$F$6,$A$1:$T$1,0))&amp;""),"")))</f>
        <v/>
      </c>
      <c r="AG116" s="21">
        <f>IF(IFERROR(TRIM(INDEX($A116:$T116,MATCH(Lists!$F$2,$A$1:$T$1,0))&amp;""),"")="","",IF(IFERROR(TRIM(INDEX($A116:$T116,MATCH(Lists!$F$7,$A$1:$T$1,0))&amp;""),"")="","(none)",IFERROR(TRIM(INDEX($A116:$T116,MATCH(Lists!$F$7,$A$1:$T$1,0))&amp;""),"")))</f>
        <v/>
      </c>
      <c r="AH116" s="21">
        <f>IF(AF116="","",IF(COUNTIFS($AF$2:AF116,AF116,$AG$2:AG116,AG116)=1,1,0))</f>
        <v/>
      </c>
      <c r="AI116" s="21">
        <f>IF(AH116=1,SUM($AH$2:AH116),"")</f>
        <v/>
      </c>
      <c r="AJ116" s="21">
        <f>IF(IFERROR(TRIM(INDEX($A116:$T116,MATCH(Lists!$F$2,$A$1:$T$1,0))&amp;""),"")="","",IF($W116=Lists!$A$3,1,0))</f>
        <v/>
      </c>
      <c r="AK116" s="21">
        <f>IF(IFERROR(TRIM(INDEX($A116:$T116,MATCH(Lists!$F$2,$A$1:$T$1,0))&amp;""),"")="","",IF($X116="Y",1,0))</f>
        <v/>
      </c>
    </row>
    <row r="117">
      <c r="U117" s="19" t="n"/>
      <c r="V117" s="22" t="n"/>
      <c r="W117" s="22" t="n"/>
      <c r="X117" s="22" t="n"/>
      <c r="Y117" s="19" t="n"/>
      <c r="Z117" s="21">
        <f>IF(IFERROR(TRIM(INDEX($A117:$T117,MATCH(Lists!$F$2,$A$1:$T$1,0))&amp;""),"")="","",IFERROR(INDEX('Your points'!$B$6:$B$11,MATCH(IFERROR(TRIM(INDEX($A117:$T117,MATCH(Lists!$F$3,$A$1:$T$1,0))&amp;""),""),'Your points'!$A$6:$A$11,0)),0))</f>
        <v/>
      </c>
      <c r="AA117" s="21">
        <f>IF(IFERROR(TRIM(INDEX($A117:$T117,MATCH(Lists!$F$2,$A$1:$T$1,0))&amp;""),"")="","",IFERROR(INDEX('Your points'!$B$15:$B$18,MATCH(IFERROR(TRIM(INDEX($A117:$T117,MATCH(Lists!$F$4,$A$1:$T$1,0))&amp;""),""),'Your points'!$A$15:$A$18,0)),0))</f>
        <v/>
      </c>
      <c r="AB117" s="21">
        <f>IF(IFERROR(TRIM(INDEX($A117:$T117,MATCH(Lists!$F$2,$A$1:$T$1,0))&amp;""),"")="","",N(Z117)+N(AA117))</f>
        <v/>
      </c>
      <c r="AC117" s="21">
        <f>IF(IFERROR(TRIM(INDEX($A117:$T117,MATCH(Lists!$F$2,$A$1:$T$1,0))&amp;""),"")="","",IFERROR(VALUE(IFERROR(TRIM(INDEX($A117:$T117,MATCH(Lists!$F$5,$A$1:$T$1,0))&amp;""),"")),""))</f>
        <v/>
      </c>
      <c r="AD117" s="21">
        <f>IF(AB117="","",IF(AB117&gt;='Your points'!$B$21,1,0))</f>
        <v/>
      </c>
      <c r="AE117" s="21">
        <f>IF(IFERROR(TRIM(INDEX($A117:$T117,MATCH(Lists!$F$2,$A$1:$T$1,0))&amp;""),"")="","",IF(IFERROR(TRIM(INDEX($A117:$T117,MATCH(Lists!$F$8,$A$1:$T$1,0))&amp;""),"")&lt;&gt;"",1,0))</f>
        <v/>
      </c>
      <c r="AF117" s="21">
        <f>IF(IFERROR(TRIM(INDEX($A117:$T117,MATCH(Lists!$F$2,$A$1:$T$1,0))&amp;""),"")="","",IF(IFERROR(TRIM(INDEX($A117:$T117,MATCH(Lists!$F$6,$A$1:$T$1,0))&amp;""),"")="","(no UTM)",IFERROR(TRIM(INDEX($A117:$T117,MATCH(Lists!$F$6,$A$1:$T$1,0))&amp;""),"")))</f>
        <v/>
      </c>
      <c r="AG117" s="21">
        <f>IF(IFERROR(TRIM(INDEX($A117:$T117,MATCH(Lists!$F$2,$A$1:$T$1,0))&amp;""),"")="","",IF(IFERROR(TRIM(INDEX($A117:$T117,MATCH(Lists!$F$7,$A$1:$T$1,0))&amp;""),"")="","(none)",IFERROR(TRIM(INDEX($A117:$T117,MATCH(Lists!$F$7,$A$1:$T$1,0))&amp;""),"")))</f>
        <v/>
      </c>
      <c r="AH117" s="21">
        <f>IF(AF117="","",IF(COUNTIFS($AF$2:AF117,AF117,$AG$2:AG117,AG117)=1,1,0))</f>
        <v/>
      </c>
      <c r="AI117" s="21">
        <f>IF(AH117=1,SUM($AH$2:AH117),"")</f>
        <v/>
      </c>
      <c r="AJ117" s="21">
        <f>IF(IFERROR(TRIM(INDEX($A117:$T117,MATCH(Lists!$F$2,$A$1:$T$1,0))&amp;""),"")="","",IF($W117=Lists!$A$3,1,0))</f>
        <v/>
      </c>
      <c r="AK117" s="21">
        <f>IF(IFERROR(TRIM(INDEX($A117:$T117,MATCH(Lists!$F$2,$A$1:$T$1,0))&amp;""),"")="","",IF($X117="Y",1,0))</f>
        <v/>
      </c>
    </row>
    <row r="118">
      <c r="U118" s="19" t="n"/>
      <c r="V118" s="22" t="n"/>
      <c r="W118" s="22" t="n"/>
      <c r="X118" s="22" t="n"/>
      <c r="Y118" s="19" t="n"/>
      <c r="Z118" s="21">
        <f>IF(IFERROR(TRIM(INDEX($A118:$T118,MATCH(Lists!$F$2,$A$1:$T$1,0))&amp;""),"")="","",IFERROR(INDEX('Your points'!$B$6:$B$11,MATCH(IFERROR(TRIM(INDEX($A118:$T118,MATCH(Lists!$F$3,$A$1:$T$1,0))&amp;""),""),'Your points'!$A$6:$A$11,0)),0))</f>
        <v/>
      </c>
      <c r="AA118" s="21">
        <f>IF(IFERROR(TRIM(INDEX($A118:$T118,MATCH(Lists!$F$2,$A$1:$T$1,0))&amp;""),"")="","",IFERROR(INDEX('Your points'!$B$15:$B$18,MATCH(IFERROR(TRIM(INDEX($A118:$T118,MATCH(Lists!$F$4,$A$1:$T$1,0))&amp;""),""),'Your points'!$A$15:$A$18,0)),0))</f>
        <v/>
      </c>
      <c r="AB118" s="21">
        <f>IF(IFERROR(TRIM(INDEX($A118:$T118,MATCH(Lists!$F$2,$A$1:$T$1,0))&amp;""),"")="","",N(Z118)+N(AA118))</f>
        <v/>
      </c>
      <c r="AC118" s="21">
        <f>IF(IFERROR(TRIM(INDEX($A118:$T118,MATCH(Lists!$F$2,$A$1:$T$1,0))&amp;""),"")="","",IFERROR(VALUE(IFERROR(TRIM(INDEX($A118:$T118,MATCH(Lists!$F$5,$A$1:$T$1,0))&amp;""),"")),""))</f>
        <v/>
      </c>
      <c r="AD118" s="21">
        <f>IF(AB118="","",IF(AB118&gt;='Your points'!$B$21,1,0))</f>
        <v/>
      </c>
      <c r="AE118" s="21">
        <f>IF(IFERROR(TRIM(INDEX($A118:$T118,MATCH(Lists!$F$2,$A$1:$T$1,0))&amp;""),"")="","",IF(IFERROR(TRIM(INDEX($A118:$T118,MATCH(Lists!$F$8,$A$1:$T$1,0))&amp;""),"")&lt;&gt;"",1,0))</f>
        <v/>
      </c>
      <c r="AF118" s="21">
        <f>IF(IFERROR(TRIM(INDEX($A118:$T118,MATCH(Lists!$F$2,$A$1:$T$1,0))&amp;""),"")="","",IF(IFERROR(TRIM(INDEX($A118:$T118,MATCH(Lists!$F$6,$A$1:$T$1,0))&amp;""),"")="","(no UTM)",IFERROR(TRIM(INDEX($A118:$T118,MATCH(Lists!$F$6,$A$1:$T$1,0))&amp;""),"")))</f>
        <v/>
      </c>
      <c r="AG118" s="21">
        <f>IF(IFERROR(TRIM(INDEX($A118:$T118,MATCH(Lists!$F$2,$A$1:$T$1,0))&amp;""),"")="","",IF(IFERROR(TRIM(INDEX($A118:$T118,MATCH(Lists!$F$7,$A$1:$T$1,0))&amp;""),"")="","(none)",IFERROR(TRIM(INDEX($A118:$T118,MATCH(Lists!$F$7,$A$1:$T$1,0))&amp;""),"")))</f>
        <v/>
      </c>
      <c r="AH118" s="21">
        <f>IF(AF118="","",IF(COUNTIFS($AF$2:AF118,AF118,$AG$2:AG118,AG118)=1,1,0))</f>
        <v/>
      </c>
      <c r="AI118" s="21">
        <f>IF(AH118=1,SUM($AH$2:AH118),"")</f>
        <v/>
      </c>
      <c r="AJ118" s="21">
        <f>IF(IFERROR(TRIM(INDEX($A118:$T118,MATCH(Lists!$F$2,$A$1:$T$1,0))&amp;""),"")="","",IF($W118=Lists!$A$3,1,0))</f>
        <v/>
      </c>
      <c r="AK118" s="21">
        <f>IF(IFERROR(TRIM(INDEX($A118:$T118,MATCH(Lists!$F$2,$A$1:$T$1,0))&amp;""),"")="","",IF($X118="Y",1,0))</f>
        <v/>
      </c>
    </row>
    <row r="119">
      <c r="U119" s="19" t="n"/>
      <c r="V119" s="22" t="n"/>
      <c r="W119" s="22" t="n"/>
      <c r="X119" s="22" t="n"/>
      <c r="Y119" s="19" t="n"/>
      <c r="Z119" s="21">
        <f>IF(IFERROR(TRIM(INDEX($A119:$T119,MATCH(Lists!$F$2,$A$1:$T$1,0))&amp;""),"")="","",IFERROR(INDEX('Your points'!$B$6:$B$11,MATCH(IFERROR(TRIM(INDEX($A119:$T119,MATCH(Lists!$F$3,$A$1:$T$1,0))&amp;""),""),'Your points'!$A$6:$A$11,0)),0))</f>
        <v/>
      </c>
      <c r="AA119" s="21">
        <f>IF(IFERROR(TRIM(INDEX($A119:$T119,MATCH(Lists!$F$2,$A$1:$T$1,0))&amp;""),"")="","",IFERROR(INDEX('Your points'!$B$15:$B$18,MATCH(IFERROR(TRIM(INDEX($A119:$T119,MATCH(Lists!$F$4,$A$1:$T$1,0))&amp;""),""),'Your points'!$A$15:$A$18,0)),0))</f>
        <v/>
      </c>
      <c r="AB119" s="21">
        <f>IF(IFERROR(TRIM(INDEX($A119:$T119,MATCH(Lists!$F$2,$A$1:$T$1,0))&amp;""),"")="","",N(Z119)+N(AA119))</f>
        <v/>
      </c>
      <c r="AC119" s="21">
        <f>IF(IFERROR(TRIM(INDEX($A119:$T119,MATCH(Lists!$F$2,$A$1:$T$1,0))&amp;""),"")="","",IFERROR(VALUE(IFERROR(TRIM(INDEX($A119:$T119,MATCH(Lists!$F$5,$A$1:$T$1,0))&amp;""),"")),""))</f>
        <v/>
      </c>
      <c r="AD119" s="21">
        <f>IF(AB119="","",IF(AB119&gt;='Your points'!$B$21,1,0))</f>
        <v/>
      </c>
      <c r="AE119" s="21">
        <f>IF(IFERROR(TRIM(INDEX($A119:$T119,MATCH(Lists!$F$2,$A$1:$T$1,0))&amp;""),"")="","",IF(IFERROR(TRIM(INDEX($A119:$T119,MATCH(Lists!$F$8,$A$1:$T$1,0))&amp;""),"")&lt;&gt;"",1,0))</f>
        <v/>
      </c>
      <c r="AF119" s="21">
        <f>IF(IFERROR(TRIM(INDEX($A119:$T119,MATCH(Lists!$F$2,$A$1:$T$1,0))&amp;""),"")="","",IF(IFERROR(TRIM(INDEX($A119:$T119,MATCH(Lists!$F$6,$A$1:$T$1,0))&amp;""),"")="","(no UTM)",IFERROR(TRIM(INDEX($A119:$T119,MATCH(Lists!$F$6,$A$1:$T$1,0))&amp;""),"")))</f>
        <v/>
      </c>
      <c r="AG119" s="21">
        <f>IF(IFERROR(TRIM(INDEX($A119:$T119,MATCH(Lists!$F$2,$A$1:$T$1,0))&amp;""),"")="","",IF(IFERROR(TRIM(INDEX($A119:$T119,MATCH(Lists!$F$7,$A$1:$T$1,0))&amp;""),"")="","(none)",IFERROR(TRIM(INDEX($A119:$T119,MATCH(Lists!$F$7,$A$1:$T$1,0))&amp;""),"")))</f>
        <v/>
      </c>
      <c r="AH119" s="21">
        <f>IF(AF119="","",IF(COUNTIFS($AF$2:AF119,AF119,$AG$2:AG119,AG119)=1,1,0))</f>
        <v/>
      </c>
      <c r="AI119" s="21">
        <f>IF(AH119=1,SUM($AH$2:AH119),"")</f>
        <v/>
      </c>
      <c r="AJ119" s="21">
        <f>IF(IFERROR(TRIM(INDEX($A119:$T119,MATCH(Lists!$F$2,$A$1:$T$1,0))&amp;""),"")="","",IF($W119=Lists!$A$3,1,0))</f>
        <v/>
      </c>
      <c r="AK119" s="21">
        <f>IF(IFERROR(TRIM(INDEX($A119:$T119,MATCH(Lists!$F$2,$A$1:$T$1,0))&amp;""),"")="","",IF($X119="Y",1,0))</f>
        <v/>
      </c>
    </row>
    <row r="120">
      <c r="U120" s="19" t="n"/>
      <c r="V120" s="22" t="n"/>
      <c r="W120" s="22" t="n"/>
      <c r="X120" s="22" t="n"/>
      <c r="Y120" s="19" t="n"/>
      <c r="Z120" s="21">
        <f>IF(IFERROR(TRIM(INDEX($A120:$T120,MATCH(Lists!$F$2,$A$1:$T$1,0))&amp;""),"")="","",IFERROR(INDEX('Your points'!$B$6:$B$11,MATCH(IFERROR(TRIM(INDEX($A120:$T120,MATCH(Lists!$F$3,$A$1:$T$1,0))&amp;""),""),'Your points'!$A$6:$A$11,0)),0))</f>
        <v/>
      </c>
      <c r="AA120" s="21">
        <f>IF(IFERROR(TRIM(INDEX($A120:$T120,MATCH(Lists!$F$2,$A$1:$T$1,0))&amp;""),"")="","",IFERROR(INDEX('Your points'!$B$15:$B$18,MATCH(IFERROR(TRIM(INDEX($A120:$T120,MATCH(Lists!$F$4,$A$1:$T$1,0))&amp;""),""),'Your points'!$A$15:$A$18,0)),0))</f>
        <v/>
      </c>
      <c r="AB120" s="21">
        <f>IF(IFERROR(TRIM(INDEX($A120:$T120,MATCH(Lists!$F$2,$A$1:$T$1,0))&amp;""),"")="","",N(Z120)+N(AA120))</f>
        <v/>
      </c>
      <c r="AC120" s="21">
        <f>IF(IFERROR(TRIM(INDEX($A120:$T120,MATCH(Lists!$F$2,$A$1:$T$1,0))&amp;""),"")="","",IFERROR(VALUE(IFERROR(TRIM(INDEX($A120:$T120,MATCH(Lists!$F$5,$A$1:$T$1,0))&amp;""),"")),""))</f>
        <v/>
      </c>
      <c r="AD120" s="21">
        <f>IF(AB120="","",IF(AB120&gt;='Your points'!$B$21,1,0))</f>
        <v/>
      </c>
      <c r="AE120" s="21">
        <f>IF(IFERROR(TRIM(INDEX($A120:$T120,MATCH(Lists!$F$2,$A$1:$T$1,0))&amp;""),"")="","",IF(IFERROR(TRIM(INDEX($A120:$T120,MATCH(Lists!$F$8,$A$1:$T$1,0))&amp;""),"")&lt;&gt;"",1,0))</f>
        <v/>
      </c>
      <c r="AF120" s="21">
        <f>IF(IFERROR(TRIM(INDEX($A120:$T120,MATCH(Lists!$F$2,$A$1:$T$1,0))&amp;""),"")="","",IF(IFERROR(TRIM(INDEX($A120:$T120,MATCH(Lists!$F$6,$A$1:$T$1,0))&amp;""),"")="","(no UTM)",IFERROR(TRIM(INDEX($A120:$T120,MATCH(Lists!$F$6,$A$1:$T$1,0))&amp;""),"")))</f>
        <v/>
      </c>
      <c r="AG120" s="21">
        <f>IF(IFERROR(TRIM(INDEX($A120:$T120,MATCH(Lists!$F$2,$A$1:$T$1,0))&amp;""),"")="","",IF(IFERROR(TRIM(INDEX($A120:$T120,MATCH(Lists!$F$7,$A$1:$T$1,0))&amp;""),"")="","(none)",IFERROR(TRIM(INDEX($A120:$T120,MATCH(Lists!$F$7,$A$1:$T$1,0))&amp;""),"")))</f>
        <v/>
      </c>
      <c r="AH120" s="21">
        <f>IF(AF120="","",IF(COUNTIFS($AF$2:AF120,AF120,$AG$2:AG120,AG120)=1,1,0))</f>
        <v/>
      </c>
      <c r="AI120" s="21">
        <f>IF(AH120=1,SUM($AH$2:AH120),"")</f>
        <v/>
      </c>
      <c r="AJ120" s="21">
        <f>IF(IFERROR(TRIM(INDEX($A120:$T120,MATCH(Lists!$F$2,$A$1:$T$1,0))&amp;""),"")="","",IF($W120=Lists!$A$3,1,0))</f>
        <v/>
      </c>
      <c r="AK120" s="21">
        <f>IF(IFERROR(TRIM(INDEX($A120:$T120,MATCH(Lists!$F$2,$A$1:$T$1,0))&amp;""),"")="","",IF($X120="Y",1,0))</f>
        <v/>
      </c>
    </row>
    <row r="121">
      <c r="U121" s="19" t="n"/>
      <c r="V121" s="22" t="n"/>
      <c r="W121" s="22" t="n"/>
      <c r="X121" s="22" t="n"/>
      <c r="Y121" s="19" t="n"/>
      <c r="Z121" s="21">
        <f>IF(IFERROR(TRIM(INDEX($A121:$T121,MATCH(Lists!$F$2,$A$1:$T$1,0))&amp;""),"")="","",IFERROR(INDEX('Your points'!$B$6:$B$11,MATCH(IFERROR(TRIM(INDEX($A121:$T121,MATCH(Lists!$F$3,$A$1:$T$1,0))&amp;""),""),'Your points'!$A$6:$A$11,0)),0))</f>
        <v/>
      </c>
      <c r="AA121" s="21">
        <f>IF(IFERROR(TRIM(INDEX($A121:$T121,MATCH(Lists!$F$2,$A$1:$T$1,0))&amp;""),"")="","",IFERROR(INDEX('Your points'!$B$15:$B$18,MATCH(IFERROR(TRIM(INDEX($A121:$T121,MATCH(Lists!$F$4,$A$1:$T$1,0))&amp;""),""),'Your points'!$A$15:$A$18,0)),0))</f>
        <v/>
      </c>
      <c r="AB121" s="21">
        <f>IF(IFERROR(TRIM(INDEX($A121:$T121,MATCH(Lists!$F$2,$A$1:$T$1,0))&amp;""),"")="","",N(Z121)+N(AA121))</f>
        <v/>
      </c>
      <c r="AC121" s="21">
        <f>IF(IFERROR(TRIM(INDEX($A121:$T121,MATCH(Lists!$F$2,$A$1:$T$1,0))&amp;""),"")="","",IFERROR(VALUE(IFERROR(TRIM(INDEX($A121:$T121,MATCH(Lists!$F$5,$A$1:$T$1,0))&amp;""),"")),""))</f>
        <v/>
      </c>
      <c r="AD121" s="21">
        <f>IF(AB121="","",IF(AB121&gt;='Your points'!$B$21,1,0))</f>
        <v/>
      </c>
      <c r="AE121" s="21">
        <f>IF(IFERROR(TRIM(INDEX($A121:$T121,MATCH(Lists!$F$2,$A$1:$T$1,0))&amp;""),"")="","",IF(IFERROR(TRIM(INDEX($A121:$T121,MATCH(Lists!$F$8,$A$1:$T$1,0))&amp;""),"")&lt;&gt;"",1,0))</f>
        <v/>
      </c>
      <c r="AF121" s="21">
        <f>IF(IFERROR(TRIM(INDEX($A121:$T121,MATCH(Lists!$F$2,$A$1:$T$1,0))&amp;""),"")="","",IF(IFERROR(TRIM(INDEX($A121:$T121,MATCH(Lists!$F$6,$A$1:$T$1,0))&amp;""),"")="","(no UTM)",IFERROR(TRIM(INDEX($A121:$T121,MATCH(Lists!$F$6,$A$1:$T$1,0))&amp;""),"")))</f>
        <v/>
      </c>
      <c r="AG121" s="21">
        <f>IF(IFERROR(TRIM(INDEX($A121:$T121,MATCH(Lists!$F$2,$A$1:$T$1,0))&amp;""),"")="","",IF(IFERROR(TRIM(INDEX($A121:$T121,MATCH(Lists!$F$7,$A$1:$T$1,0))&amp;""),"")="","(none)",IFERROR(TRIM(INDEX($A121:$T121,MATCH(Lists!$F$7,$A$1:$T$1,0))&amp;""),"")))</f>
        <v/>
      </c>
      <c r="AH121" s="21">
        <f>IF(AF121="","",IF(COUNTIFS($AF$2:AF121,AF121,$AG$2:AG121,AG121)=1,1,0))</f>
        <v/>
      </c>
      <c r="AI121" s="21">
        <f>IF(AH121=1,SUM($AH$2:AH121),"")</f>
        <v/>
      </c>
      <c r="AJ121" s="21">
        <f>IF(IFERROR(TRIM(INDEX($A121:$T121,MATCH(Lists!$F$2,$A$1:$T$1,0))&amp;""),"")="","",IF($W121=Lists!$A$3,1,0))</f>
        <v/>
      </c>
      <c r="AK121" s="21">
        <f>IF(IFERROR(TRIM(INDEX($A121:$T121,MATCH(Lists!$F$2,$A$1:$T$1,0))&amp;""),"")="","",IF($X121="Y",1,0))</f>
        <v/>
      </c>
    </row>
    <row r="122">
      <c r="U122" s="19" t="n"/>
      <c r="V122" s="22" t="n"/>
      <c r="W122" s="22" t="n"/>
      <c r="X122" s="22" t="n"/>
      <c r="Y122" s="19" t="n"/>
      <c r="Z122" s="21">
        <f>IF(IFERROR(TRIM(INDEX($A122:$T122,MATCH(Lists!$F$2,$A$1:$T$1,0))&amp;""),"")="","",IFERROR(INDEX('Your points'!$B$6:$B$11,MATCH(IFERROR(TRIM(INDEX($A122:$T122,MATCH(Lists!$F$3,$A$1:$T$1,0))&amp;""),""),'Your points'!$A$6:$A$11,0)),0))</f>
        <v/>
      </c>
      <c r="AA122" s="21">
        <f>IF(IFERROR(TRIM(INDEX($A122:$T122,MATCH(Lists!$F$2,$A$1:$T$1,0))&amp;""),"")="","",IFERROR(INDEX('Your points'!$B$15:$B$18,MATCH(IFERROR(TRIM(INDEX($A122:$T122,MATCH(Lists!$F$4,$A$1:$T$1,0))&amp;""),""),'Your points'!$A$15:$A$18,0)),0))</f>
        <v/>
      </c>
      <c r="AB122" s="21">
        <f>IF(IFERROR(TRIM(INDEX($A122:$T122,MATCH(Lists!$F$2,$A$1:$T$1,0))&amp;""),"")="","",N(Z122)+N(AA122))</f>
        <v/>
      </c>
      <c r="AC122" s="21">
        <f>IF(IFERROR(TRIM(INDEX($A122:$T122,MATCH(Lists!$F$2,$A$1:$T$1,0))&amp;""),"")="","",IFERROR(VALUE(IFERROR(TRIM(INDEX($A122:$T122,MATCH(Lists!$F$5,$A$1:$T$1,0))&amp;""),"")),""))</f>
        <v/>
      </c>
      <c r="AD122" s="21">
        <f>IF(AB122="","",IF(AB122&gt;='Your points'!$B$21,1,0))</f>
        <v/>
      </c>
      <c r="AE122" s="21">
        <f>IF(IFERROR(TRIM(INDEX($A122:$T122,MATCH(Lists!$F$2,$A$1:$T$1,0))&amp;""),"")="","",IF(IFERROR(TRIM(INDEX($A122:$T122,MATCH(Lists!$F$8,$A$1:$T$1,0))&amp;""),"")&lt;&gt;"",1,0))</f>
        <v/>
      </c>
      <c r="AF122" s="21">
        <f>IF(IFERROR(TRIM(INDEX($A122:$T122,MATCH(Lists!$F$2,$A$1:$T$1,0))&amp;""),"")="","",IF(IFERROR(TRIM(INDEX($A122:$T122,MATCH(Lists!$F$6,$A$1:$T$1,0))&amp;""),"")="","(no UTM)",IFERROR(TRIM(INDEX($A122:$T122,MATCH(Lists!$F$6,$A$1:$T$1,0))&amp;""),"")))</f>
        <v/>
      </c>
      <c r="AG122" s="21">
        <f>IF(IFERROR(TRIM(INDEX($A122:$T122,MATCH(Lists!$F$2,$A$1:$T$1,0))&amp;""),"")="","",IF(IFERROR(TRIM(INDEX($A122:$T122,MATCH(Lists!$F$7,$A$1:$T$1,0))&amp;""),"")="","(none)",IFERROR(TRIM(INDEX($A122:$T122,MATCH(Lists!$F$7,$A$1:$T$1,0))&amp;""),"")))</f>
        <v/>
      </c>
      <c r="AH122" s="21">
        <f>IF(AF122="","",IF(COUNTIFS($AF$2:AF122,AF122,$AG$2:AG122,AG122)=1,1,0))</f>
        <v/>
      </c>
      <c r="AI122" s="21">
        <f>IF(AH122=1,SUM($AH$2:AH122),"")</f>
        <v/>
      </c>
      <c r="AJ122" s="21">
        <f>IF(IFERROR(TRIM(INDEX($A122:$T122,MATCH(Lists!$F$2,$A$1:$T$1,0))&amp;""),"")="","",IF($W122=Lists!$A$3,1,0))</f>
        <v/>
      </c>
      <c r="AK122" s="21">
        <f>IF(IFERROR(TRIM(INDEX($A122:$T122,MATCH(Lists!$F$2,$A$1:$T$1,0))&amp;""),"")="","",IF($X122="Y",1,0))</f>
        <v/>
      </c>
    </row>
    <row r="123">
      <c r="U123" s="19" t="n"/>
      <c r="V123" s="22" t="n"/>
      <c r="W123" s="22" t="n"/>
      <c r="X123" s="22" t="n"/>
      <c r="Y123" s="19" t="n"/>
      <c r="Z123" s="21">
        <f>IF(IFERROR(TRIM(INDEX($A123:$T123,MATCH(Lists!$F$2,$A$1:$T$1,0))&amp;""),"")="","",IFERROR(INDEX('Your points'!$B$6:$B$11,MATCH(IFERROR(TRIM(INDEX($A123:$T123,MATCH(Lists!$F$3,$A$1:$T$1,0))&amp;""),""),'Your points'!$A$6:$A$11,0)),0))</f>
        <v/>
      </c>
      <c r="AA123" s="21">
        <f>IF(IFERROR(TRIM(INDEX($A123:$T123,MATCH(Lists!$F$2,$A$1:$T$1,0))&amp;""),"")="","",IFERROR(INDEX('Your points'!$B$15:$B$18,MATCH(IFERROR(TRIM(INDEX($A123:$T123,MATCH(Lists!$F$4,$A$1:$T$1,0))&amp;""),""),'Your points'!$A$15:$A$18,0)),0))</f>
        <v/>
      </c>
      <c r="AB123" s="21">
        <f>IF(IFERROR(TRIM(INDEX($A123:$T123,MATCH(Lists!$F$2,$A$1:$T$1,0))&amp;""),"")="","",N(Z123)+N(AA123))</f>
        <v/>
      </c>
      <c r="AC123" s="21">
        <f>IF(IFERROR(TRIM(INDEX($A123:$T123,MATCH(Lists!$F$2,$A$1:$T$1,0))&amp;""),"")="","",IFERROR(VALUE(IFERROR(TRIM(INDEX($A123:$T123,MATCH(Lists!$F$5,$A$1:$T$1,0))&amp;""),"")),""))</f>
        <v/>
      </c>
      <c r="AD123" s="21">
        <f>IF(AB123="","",IF(AB123&gt;='Your points'!$B$21,1,0))</f>
        <v/>
      </c>
      <c r="AE123" s="21">
        <f>IF(IFERROR(TRIM(INDEX($A123:$T123,MATCH(Lists!$F$2,$A$1:$T$1,0))&amp;""),"")="","",IF(IFERROR(TRIM(INDEX($A123:$T123,MATCH(Lists!$F$8,$A$1:$T$1,0))&amp;""),"")&lt;&gt;"",1,0))</f>
        <v/>
      </c>
      <c r="AF123" s="21">
        <f>IF(IFERROR(TRIM(INDEX($A123:$T123,MATCH(Lists!$F$2,$A$1:$T$1,0))&amp;""),"")="","",IF(IFERROR(TRIM(INDEX($A123:$T123,MATCH(Lists!$F$6,$A$1:$T$1,0))&amp;""),"")="","(no UTM)",IFERROR(TRIM(INDEX($A123:$T123,MATCH(Lists!$F$6,$A$1:$T$1,0))&amp;""),"")))</f>
        <v/>
      </c>
      <c r="AG123" s="21">
        <f>IF(IFERROR(TRIM(INDEX($A123:$T123,MATCH(Lists!$F$2,$A$1:$T$1,0))&amp;""),"")="","",IF(IFERROR(TRIM(INDEX($A123:$T123,MATCH(Lists!$F$7,$A$1:$T$1,0))&amp;""),"")="","(none)",IFERROR(TRIM(INDEX($A123:$T123,MATCH(Lists!$F$7,$A$1:$T$1,0))&amp;""),"")))</f>
        <v/>
      </c>
      <c r="AH123" s="21">
        <f>IF(AF123="","",IF(COUNTIFS($AF$2:AF123,AF123,$AG$2:AG123,AG123)=1,1,0))</f>
        <v/>
      </c>
      <c r="AI123" s="21">
        <f>IF(AH123=1,SUM($AH$2:AH123),"")</f>
        <v/>
      </c>
      <c r="AJ123" s="21">
        <f>IF(IFERROR(TRIM(INDEX($A123:$T123,MATCH(Lists!$F$2,$A$1:$T$1,0))&amp;""),"")="","",IF($W123=Lists!$A$3,1,0))</f>
        <v/>
      </c>
      <c r="AK123" s="21">
        <f>IF(IFERROR(TRIM(INDEX($A123:$T123,MATCH(Lists!$F$2,$A$1:$T$1,0))&amp;""),"")="","",IF($X123="Y",1,0))</f>
        <v/>
      </c>
    </row>
    <row r="124">
      <c r="U124" s="19" t="n"/>
      <c r="V124" s="22" t="n"/>
      <c r="W124" s="22" t="n"/>
      <c r="X124" s="22" t="n"/>
      <c r="Y124" s="19" t="n"/>
      <c r="Z124" s="21">
        <f>IF(IFERROR(TRIM(INDEX($A124:$T124,MATCH(Lists!$F$2,$A$1:$T$1,0))&amp;""),"")="","",IFERROR(INDEX('Your points'!$B$6:$B$11,MATCH(IFERROR(TRIM(INDEX($A124:$T124,MATCH(Lists!$F$3,$A$1:$T$1,0))&amp;""),""),'Your points'!$A$6:$A$11,0)),0))</f>
        <v/>
      </c>
      <c r="AA124" s="21">
        <f>IF(IFERROR(TRIM(INDEX($A124:$T124,MATCH(Lists!$F$2,$A$1:$T$1,0))&amp;""),"")="","",IFERROR(INDEX('Your points'!$B$15:$B$18,MATCH(IFERROR(TRIM(INDEX($A124:$T124,MATCH(Lists!$F$4,$A$1:$T$1,0))&amp;""),""),'Your points'!$A$15:$A$18,0)),0))</f>
        <v/>
      </c>
      <c r="AB124" s="21">
        <f>IF(IFERROR(TRIM(INDEX($A124:$T124,MATCH(Lists!$F$2,$A$1:$T$1,0))&amp;""),"")="","",N(Z124)+N(AA124))</f>
        <v/>
      </c>
      <c r="AC124" s="21">
        <f>IF(IFERROR(TRIM(INDEX($A124:$T124,MATCH(Lists!$F$2,$A$1:$T$1,0))&amp;""),"")="","",IFERROR(VALUE(IFERROR(TRIM(INDEX($A124:$T124,MATCH(Lists!$F$5,$A$1:$T$1,0))&amp;""),"")),""))</f>
        <v/>
      </c>
      <c r="AD124" s="21">
        <f>IF(AB124="","",IF(AB124&gt;='Your points'!$B$21,1,0))</f>
        <v/>
      </c>
      <c r="AE124" s="21">
        <f>IF(IFERROR(TRIM(INDEX($A124:$T124,MATCH(Lists!$F$2,$A$1:$T$1,0))&amp;""),"")="","",IF(IFERROR(TRIM(INDEX($A124:$T124,MATCH(Lists!$F$8,$A$1:$T$1,0))&amp;""),"")&lt;&gt;"",1,0))</f>
        <v/>
      </c>
      <c r="AF124" s="21">
        <f>IF(IFERROR(TRIM(INDEX($A124:$T124,MATCH(Lists!$F$2,$A$1:$T$1,0))&amp;""),"")="","",IF(IFERROR(TRIM(INDEX($A124:$T124,MATCH(Lists!$F$6,$A$1:$T$1,0))&amp;""),"")="","(no UTM)",IFERROR(TRIM(INDEX($A124:$T124,MATCH(Lists!$F$6,$A$1:$T$1,0))&amp;""),"")))</f>
        <v/>
      </c>
      <c r="AG124" s="21">
        <f>IF(IFERROR(TRIM(INDEX($A124:$T124,MATCH(Lists!$F$2,$A$1:$T$1,0))&amp;""),"")="","",IF(IFERROR(TRIM(INDEX($A124:$T124,MATCH(Lists!$F$7,$A$1:$T$1,0))&amp;""),"")="","(none)",IFERROR(TRIM(INDEX($A124:$T124,MATCH(Lists!$F$7,$A$1:$T$1,0))&amp;""),"")))</f>
        <v/>
      </c>
      <c r="AH124" s="21">
        <f>IF(AF124="","",IF(COUNTIFS($AF$2:AF124,AF124,$AG$2:AG124,AG124)=1,1,0))</f>
        <v/>
      </c>
      <c r="AI124" s="21">
        <f>IF(AH124=1,SUM($AH$2:AH124),"")</f>
        <v/>
      </c>
      <c r="AJ124" s="21">
        <f>IF(IFERROR(TRIM(INDEX($A124:$T124,MATCH(Lists!$F$2,$A$1:$T$1,0))&amp;""),"")="","",IF($W124=Lists!$A$3,1,0))</f>
        <v/>
      </c>
      <c r="AK124" s="21">
        <f>IF(IFERROR(TRIM(INDEX($A124:$T124,MATCH(Lists!$F$2,$A$1:$T$1,0))&amp;""),"")="","",IF($X124="Y",1,0))</f>
        <v/>
      </c>
    </row>
    <row r="125">
      <c r="U125" s="19" t="n"/>
      <c r="V125" s="22" t="n"/>
      <c r="W125" s="22" t="n"/>
      <c r="X125" s="22" t="n"/>
      <c r="Y125" s="19" t="n"/>
      <c r="Z125" s="21">
        <f>IF(IFERROR(TRIM(INDEX($A125:$T125,MATCH(Lists!$F$2,$A$1:$T$1,0))&amp;""),"")="","",IFERROR(INDEX('Your points'!$B$6:$B$11,MATCH(IFERROR(TRIM(INDEX($A125:$T125,MATCH(Lists!$F$3,$A$1:$T$1,0))&amp;""),""),'Your points'!$A$6:$A$11,0)),0))</f>
        <v/>
      </c>
      <c r="AA125" s="21">
        <f>IF(IFERROR(TRIM(INDEX($A125:$T125,MATCH(Lists!$F$2,$A$1:$T$1,0))&amp;""),"")="","",IFERROR(INDEX('Your points'!$B$15:$B$18,MATCH(IFERROR(TRIM(INDEX($A125:$T125,MATCH(Lists!$F$4,$A$1:$T$1,0))&amp;""),""),'Your points'!$A$15:$A$18,0)),0))</f>
        <v/>
      </c>
      <c r="AB125" s="21">
        <f>IF(IFERROR(TRIM(INDEX($A125:$T125,MATCH(Lists!$F$2,$A$1:$T$1,0))&amp;""),"")="","",N(Z125)+N(AA125))</f>
        <v/>
      </c>
      <c r="AC125" s="21">
        <f>IF(IFERROR(TRIM(INDEX($A125:$T125,MATCH(Lists!$F$2,$A$1:$T$1,0))&amp;""),"")="","",IFERROR(VALUE(IFERROR(TRIM(INDEX($A125:$T125,MATCH(Lists!$F$5,$A$1:$T$1,0))&amp;""),"")),""))</f>
        <v/>
      </c>
      <c r="AD125" s="21">
        <f>IF(AB125="","",IF(AB125&gt;='Your points'!$B$21,1,0))</f>
        <v/>
      </c>
      <c r="AE125" s="21">
        <f>IF(IFERROR(TRIM(INDEX($A125:$T125,MATCH(Lists!$F$2,$A$1:$T$1,0))&amp;""),"")="","",IF(IFERROR(TRIM(INDEX($A125:$T125,MATCH(Lists!$F$8,$A$1:$T$1,0))&amp;""),"")&lt;&gt;"",1,0))</f>
        <v/>
      </c>
      <c r="AF125" s="21">
        <f>IF(IFERROR(TRIM(INDEX($A125:$T125,MATCH(Lists!$F$2,$A$1:$T$1,0))&amp;""),"")="","",IF(IFERROR(TRIM(INDEX($A125:$T125,MATCH(Lists!$F$6,$A$1:$T$1,0))&amp;""),"")="","(no UTM)",IFERROR(TRIM(INDEX($A125:$T125,MATCH(Lists!$F$6,$A$1:$T$1,0))&amp;""),"")))</f>
        <v/>
      </c>
      <c r="AG125" s="21">
        <f>IF(IFERROR(TRIM(INDEX($A125:$T125,MATCH(Lists!$F$2,$A$1:$T$1,0))&amp;""),"")="","",IF(IFERROR(TRIM(INDEX($A125:$T125,MATCH(Lists!$F$7,$A$1:$T$1,0))&amp;""),"")="","(none)",IFERROR(TRIM(INDEX($A125:$T125,MATCH(Lists!$F$7,$A$1:$T$1,0))&amp;""),"")))</f>
        <v/>
      </c>
      <c r="AH125" s="21">
        <f>IF(AF125="","",IF(COUNTIFS($AF$2:AF125,AF125,$AG$2:AG125,AG125)=1,1,0))</f>
        <v/>
      </c>
      <c r="AI125" s="21">
        <f>IF(AH125=1,SUM($AH$2:AH125),"")</f>
        <v/>
      </c>
      <c r="AJ125" s="21">
        <f>IF(IFERROR(TRIM(INDEX($A125:$T125,MATCH(Lists!$F$2,$A$1:$T$1,0))&amp;""),"")="","",IF($W125=Lists!$A$3,1,0))</f>
        <v/>
      </c>
      <c r="AK125" s="21">
        <f>IF(IFERROR(TRIM(INDEX($A125:$T125,MATCH(Lists!$F$2,$A$1:$T$1,0))&amp;""),"")="","",IF($X125="Y",1,0))</f>
        <v/>
      </c>
    </row>
    <row r="126">
      <c r="U126" s="19" t="n"/>
      <c r="V126" s="22" t="n"/>
      <c r="W126" s="22" t="n"/>
      <c r="X126" s="22" t="n"/>
      <c r="Y126" s="19" t="n"/>
      <c r="Z126" s="21">
        <f>IF(IFERROR(TRIM(INDEX($A126:$T126,MATCH(Lists!$F$2,$A$1:$T$1,0))&amp;""),"")="","",IFERROR(INDEX('Your points'!$B$6:$B$11,MATCH(IFERROR(TRIM(INDEX($A126:$T126,MATCH(Lists!$F$3,$A$1:$T$1,0))&amp;""),""),'Your points'!$A$6:$A$11,0)),0))</f>
        <v/>
      </c>
      <c r="AA126" s="21">
        <f>IF(IFERROR(TRIM(INDEX($A126:$T126,MATCH(Lists!$F$2,$A$1:$T$1,0))&amp;""),"")="","",IFERROR(INDEX('Your points'!$B$15:$B$18,MATCH(IFERROR(TRIM(INDEX($A126:$T126,MATCH(Lists!$F$4,$A$1:$T$1,0))&amp;""),""),'Your points'!$A$15:$A$18,0)),0))</f>
        <v/>
      </c>
      <c r="AB126" s="21">
        <f>IF(IFERROR(TRIM(INDEX($A126:$T126,MATCH(Lists!$F$2,$A$1:$T$1,0))&amp;""),"")="","",N(Z126)+N(AA126))</f>
        <v/>
      </c>
      <c r="AC126" s="21">
        <f>IF(IFERROR(TRIM(INDEX($A126:$T126,MATCH(Lists!$F$2,$A$1:$T$1,0))&amp;""),"")="","",IFERROR(VALUE(IFERROR(TRIM(INDEX($A126:$T126,MATCH(Lists!$F$5,$A$1:$T$1,0))&amp;""),"")),""))</f>
        <v/>
      </c>
      <c r="AD126" s="21">
        <f>IF(AB126="","",IF(AB126&gt;='Your points'!$B$21,1,0))</f>
        <v/>
      </c>
      <c r="AE126" s="21">
        <f>IF(IFERROR(TRIM(INDEX($A126:$T126,MATCH(Lists!$F$2,$A$1:$T$1,0))&amp;""),"")="","",IF(IFERROR(TRIM(INDEX($A126:$T126,MATCH(Lists!$F$8,$A$1:$T$1,0))&amp;""),"")&lt;&gt;"",1,0))</f>
        <v/>
      </c>
      <c r="AF126" s="21">
        <f>IF(IFERROR(TRIM(INDEX($A126:$T126,MATCH(Lists!$F$2,$A$1:$T$1,0))&amp;""),"")="","",IF(IFERROR(TRIM(INDEX($A126:$T126,MATCH(Lists!$F$6,$A$1:$T$1,0))&amp;""),"")="","(no UTM)",IFERROR(TRIM(INDEX($A126:$T126,MATCH(Lists!$F$6,$A$1:$T$1,0))&amp;""),"")))</f>
        <v/>
      </c>
      <c r="AG126" s="21">
        <f>IF(IFERROR(TRIM(INDEX($A126:$T126,MATCH(Lists!$F$2,$A$1:$T$1,0))&amp;""),"")="","",IF(IFERROR(TRIM(INDEX($A126:$T126,MATCH(Lists!$F$7,$A$1:$T$1,0))&amp;""),"")="","(none)",IFERROR(TRIM(INDEX($A126:$T126,MATCH(Lists!$F$7,$A$1:$T$1,0))&amp;""),"")))</f>
        <v/>
      </c>
      <c r="AH126" s="21">
        <f>IF(AF126="","",IF(COUNTIFS($AF$2:AF126,AF126,$AG$2:AG126,AG126)=1,1,0))</f>
        <v/>
      </c>
      <c r="AI126" s="21">
        <f>IF(AH126=1,SUM($AH$2:AH126),"")</f>
        <v/>
      </c>
      <c r="AJ126" s="21">
        <f>IF(IFERROR(TRIM(INDEX($A126:$T126,MATCH(Lists!$F$2,$A$1:$T$1,0))&amp;""),"")="","",IF($W126=Lists!$A$3,1,0))</f>
        <v/>
      </c>
      <c r="AK126" s="21">
        <f>IF(IFERROR(TRIM(INDEX($A126:$T126,MATCH(Lists!$F$2,$A$1:$T$1,0))&amp;""),"")="","",IF($X126="Y",1,0))</f>
        <v/>
      </c>
    </row>
    <row r="127">
      <c r="U127" s="19" t="n"/>
      <c r="V127" s="22" t="n"/>
      <c r="W127" s="22" t="n"/>
      <c r="X127" s="22" t="n"/>
      <c r="Y127" s="19" t="n"/>
      <c r="Z127" s="21">
        <f>IF(IFERROR(TRIM(INDEX($A127:$T127,MATCH(Lists!$F$2,$A$1:$T$1,0))&amp;""),"")="","",IFERROR(INDEX('Your points'!$B$6:$B$11,MATCH(IFERROR(TRIM(INDEX($A127:$T127,MATCH(Lists!$F$3,$A$1:$T$1,0))&amp;""),""),'Your points'!$A$6:$A$11,0)),0))</f>
        <v/>
      </c>
      <c r="AA127" s="21">
        <f>IF(IFERROR(TRIM(INDEX($A127:$T127,MATCH(Lists!$F$2,$A$1:$T$1,0))&amp;""),"")="","",IFERROR(INDEX('Your points'!$B$15:$B$18,MATCH(IFERROR(TRIM(INDEX($A127:$T127,MATCH(Lists!$F$4,$A$1:$T$1,0))&amp;""),""),'Your points'!$A$15:$A$18,0)),0))</f>
        <v/>
      </c>
      <c r="AB127" s="21">
        <f>IF(IFERROR(TRIM(INDEX($A127:$T127,MATCH(Lists!$F$2,$A$1:$T$1,0))&amp;""),"")="","",N(Z127)+N(AA127))</f>
        <v/>
      </c>
      <c r="AC127" s="21">
        <f>IF(IFERROR(TRIM(INDEX($A127:$T127,MATCH(Lists!$F$2,$A$1:$T$1,0))&amp;""),"")="","",IFERROR(VALUE(IFERROR(TRIM(INDEX($A127:$T127,MATCH(Lists!$F$5,$A$1:$T$1,0))&amp;""),"")),""))</f>
        <v/>
      </c>
      <c r="AD127" s="21">
        <f>IF(AB127="","",IF(AB127&gt;='Your points'!$B$21,1,0))</f>
        <v/>
      </c>
      <c r="AE127" s="21">
        <f>IF(IFERROR(TRIM(INDEX($A127:$T127,MATCH(Lists!$F$2,$A$1:$T$1,0))&amp;""),"")="","",IF(IFERROR(TRIM(INDEX($A127:$T127,MATCH(Lists!$F$8,$A$1:$T$1,0))&amp;""),"")&lt;&gt;"",1,0))</f>
        <v/>
      </c>
      <c r="AF127" s="21">
        <f>IF(IFERROR(TRIM(INDEX($A127:$T127,MATCH(Lists!$F$2,$A$1:$T$1,0))&amp;""),"")="","",IF(IFERROR(TRIM(INDEX($A127:$T127,MATCH(Lists!$F$6,$A$1:$T$1,0))&amp;""),"")="","(no UTM)",IFERROR(TRIM(INDEX($A127:$T127,MATCH(Lists!$F$6,$A$1:$T$1,0))&amp;""),"")))</f>
        <v/>
      </c>
      <c r="AG127" s="21">
        <f>IF(IFERROR(TRIM(INDEX($A127:$T127,MATCH(Lists!$F$2,$A$1:$T$1,0))&amp;""),"")="","",IF(IFERROR(TRIM(INDEX($A127:$T127,MATCH(Lists!$F$7,$A$1:$T$1,0))&amp;""),"")="","(none)",IFERROR(TRIM(INDEX($A127:$T127,MATCH(Lists!$F$7,$A$1:$T$1,0))&amp;""),"")))</f>
        <v/>
      </c>
      <c r="AH127" s="21">
        <f>IF(AF127="","",IF(COUNTIFS($AF$2:AF127,AF127,$AG$2:AG127,AG127)=1,1,0))</f>
        <v/>
      </c>
      <c r="AI127" s="21">
        <f>IF(AH127=1,SUM($AH$2:AH127),"")</f>
        <v/>
      </c>
      <c r="AJ127" s="21">
        <f>IF(IFERROR(TRIM(INDEX($A127:$T127,MATCH(Lists!$F$2,$A$1:$T$1,0))&amp;""),"")="","",IF($W127=Lists!$A$3,1,0))</f>
        <v/>
      </c>
      <c r="AK127" s="21">
        <f>IF(IFERROR(TRIM(INDEX($A127:$T127,MATCH(Lists!$F$2,$A$1:$T$1,0))&amp;""),"")="","",IF($X127="Y",1,0))</f>
        <v/>
      </c>
    </row>
    <row r="128">
      <c r="U128" s="19" t="n"/>
      <c r="V128" s="22" t="n"/>
      <c r="W128" s="22" t="n"/>
      <c r="X128" s="22" t="n"/>
      <c r="Y128" s="19" t="n"/>
      <c r="Z128" s="21">
        <f>IF(IFERROR(TRIM(INDEX($A128:$T128,MATCH(Lists!$F$2,$A$1:$T$1,0))&amp;""),"")="","",IFERROR(INDEX('Your points'!$B$6:$B$11,MATCH(IFERROR(TRIM(INDEX($A128:$T128,MATCH(Lists!$F$3,$A$1:$T$1,0))&amp;""),""),'Your points'!$A$6:$A$11,0)),0))</f>
        <v/>
      </c>
      <c r="AA128" s="21">
        <f>IF(IFERROR(TRIM(INDEX($A128:$T128,MATCH(Lists!$F$2,$A$1:$T$1,0))&amp;""),"")="","",IFERROR(INDEX('Your points'!$B$15:$B$18,MATCH(IFERROR(TRIM(INDEX($A128:$T128,MATCH(Lists!$F$4,$A$1:$T$1,0))&amp;""),""),'Your points'!$A$15:$A$18,0)),0))</f>
        <v/>
      </c>
      <c r="AB128" s="21">
        <f>IF(IFERROR(TRIM(INDEX($A128:$T128,MATCH(Lists!$F$2,$A$1:$T$1,0))&amp;""),"")="","",N(Z128)+N(AA128))</f>
        <v/>
      </c>
      <c r="AC128" s="21">
        <f>IF(IFERROR(TRIM(INDEX($A128:$T128,MATCH(Lists!$F$2,$A$1:$T$1,0))&amp;""),"")="","",IFERROR(VALUE(IFERROR(TRIM(INDEX($A128:$T128,MATCH(Lists!$F$5,$A$1:$T$1,0))&amp;""),"")),""))</f>
        <v/>
      </c>
      <c r="AD128" s="21">
        <f>IF(AB128="","",IF(AB128&gt;='Your points'!$B$21,1,0))</f>
        <v/>
      </c>
      <c r="AE128" s="21">
        <f>IF(IFERROR(TRIM(INDEX($A128:$T128,MATCH(Lists!$F$2,$A$1:$T$1,0))&amp;""),"")="","",IF(IFERROR(TRIM(INDEX($A128:$T128,MATCH(Lists!$F$8,$A$1:$T$1,0))&amp;""),"")&lt;&gt;"",1,0))</f>
        <v/>
      </c>
      <c r="AF128" s="21">
        <f>IF(IFERROR(TRIM(INDEX($A128:$T128,MATCH(Lists!$F$2,$A$1:$T$1,0))&amp;""),"")="","",IF(IFERROR(TRIM(INDEX($A128:$T128,MATCH(Lists!$F$6,$A$1:$T$1,0))&amp;""),"")="","(no UTM)",IFERROR(TRIM(INDEX($A128:$T128,MATCH(Lists!$F$6,$A$1:$T$1,0))&amp;""),"")))</f>
        <v/>
      </c>
      <c r="AG128" s="21">
        <f>IF(IFERROR(TRIM(INDEX($A128:$T128,MATCH(Lists!$F$2,$A$1:$T$1,0))&amp;""),"")="","",IF(IFERROR(TRIM(INDEX($A128:$T128,MATCH(Lists!$F$7,$A$1:$T$1,0))&amp;""),"")="","(none)",IFERROR(TRIM(INDEX($A128:$T128,MATCH(Lists!$F$7,$A$1:$T$1,0))&amp;""),"")))</f>
        <v/>
      </c>
      <c r="AH128" s="21">
        <f>IF(AF128="","",IF(COUNTIFS($AF$2:AF128,AF128,$AG$2:AG128,AG128)=1,1,0))</f>
        <v/>
      </c>
      <c r="AI128" s="21">
        <f>IF(AH128=1,SUM($AH$2:AH128),"")</f>
        <v/>
      </c>
      <c r="AJ128" s="21">
        <f>IF(IFERROR(TRIM(INDEX($A128:$T128,MATCH(Lists!$F$2,$A$1:$T$1,0))&amp;""),"")="","",IF($W128=Lists!$A$3,1,0))</f>
        <v/>
      </c>
      <c r="AK128" s="21">
        <f>IF(IFERROR(TRIM(INDEX($A128:$T128,MATCH(Lists!$F$2,$A$1:$T$1,0))&amp;""),"")="","",IF($X128="Y",1,0))</f>
        <v/>
      </c>
    </row>
    <row r="129">
      <c r="U129" s="19" t="n"/>
      <c r="V129" s="22" t="n"/>
      <c r="W129" s="22" t="n"/>
      <c r="X129" s="22" t="n"/>
      <c r="Y129" s="19" t="n"/>
      <c r="Z129" s="21">
        <f>IF(IFERROR(TRIM(INDEX($A129:$T129,MATCH(Lists!$F$2,$A$1:$T$1,0))&amp;""),"")="","",IFERROR(INDEX('Your points'!$B$6:$B$11,MATCH(IFERROR(TRIM(INDEX($A129:$T129,MATCH(Lists!$F$3,$A$1:$T$1,0))&amp;""),""),'Your points'!$A$6:$A$11,0)),0))</f>
        <v/>
      </c>
      <c r="AA129" s="21">
        <f>IF(IFERROR(TRIM(INDEX($A129:$T129,MATCH(Lists!$F$2,$A$1:$T$1,0))&amp;""),"")="","",IFERROR(INDEX('Your points'!$B$15:$B$18,MATCH(IFERROR(TRIM(INDEX($A129:$T129,MATCH(Lists!$F$4,$A$1:$T$1,0))&amp;""),""),'Your points'!$A$15:$A$18,0)),0))</f>
        <v/>
      </c>
      <c r="AB129" s="21">
        <f>IF(IFERROR(TRIM(INDEX($A129:$T129,MATCH(Lists!$F$2,$A$1:$T$1,0))&amp;""),"")="","",N(Z129)+N(AA129))</f>
        <v/>
      </c>
      <c r="AC129" s="21">
        <f>IF(IFERROR(TRIM(INDEX($A129:$T129,MATCH(Lists!$F$2,$A$1:$T$1,0))&amp;""),"")="","",IFERROR(VALUE(IFERROR(TRIM(INDEX($A129:$T129,MATCH(Lists!$F$5,$A$1:$T$1,0))&amp;""),"")),""))</f>
        <v/>
      </c>
      <c r="AD129" s="21">
        <f>IF(AB129="","",IF(AB129&gt;='Your points'!$B$21,1,0))</f>
        <v/>
      </c>
      <c r="AE129" s="21">
        <f>IF(IFERROR(TRIM(INDEX($A129:$T129,MATCH(Lists!$F$2,$A$1:$T$1,0))&amp;""),"")="","",IF(IFERROR(TRIM(INDEX($A129:$T129,MATCH(Lists!$F$8,$A$1:$T$1,0))&amp;""),"")&lt;&gt;"",1,0))</f>
        <v/>
      </c>
      <c r="AF129" s="21">
        <f>IF(IFERROR(TRIM(INDEX($A129:$T129,MATCH(Lists!$F$2,$A$1:$T$1,0))&amp;""),"")="","",IF(IFERROR(TRIM(INDEX($A129:$T129,MATCH(Lists!$F$6,$A$1:$T$1,0))&amp;""),"")="","(no UTM)",IFERROR(TRIM(INDEX($A129:$T129,MATCH(Lists!$F$6,$A$1:$T$1,0))&amp;""),"")))</f>
        <v/>
      </c>
      <c r="AG129" s="21">
        <f>IF(IFERROR(TRIM(INDEX($A129:$T129,MATCH(Lists!$F$2,$A$1:$T$1,0))&amp;""),"")="","",IF(IFERROR(TRIM(INDEX($A129:$T129,MATCH(Lists!$F$7,$A$1:$T$1,0))&amp;""),"")="","(none)",IFERROR(TRIM(INDEX($A129:$T129,MATCH(Lists!$F$7,$A$1:$T$1,0))&amp;""),"")))</f>
        <v/>
      </c>
      <c r="AH129" s="21">
        <f>IF(AF129="","",IF(COUNTIFS($AF$2:AF129,AF129,$AG$2:AG129,AG129)=1,1,0))</f>
        <v/>
      </c>
      <c r="AI129" s="21">
        <f>IF(AH129=1,SUM($AH$2:AH129),"")</f>
        <v/>
      </c>
      <c r="AJ129" s="21">
        <f>IF(IFERROR(TRIM(INDEX($A129:$T129,MATCH(Lists!$F$2,$A$1:$T$1,0))&amp;""),"")="","",IF($W129=Lists!$A$3,1,0))</f>
        <v/>
      </c>
      <c r="AK129" s="21">
        <f>IF(IFERROR(TRIM(INDEX($A129:$T129,MATCH(Lists!$F$2,$A$1:$T$1,0))&amp;""),"")="","",IF($X129="Y",1,0))</f>
        <v/>
      </c>
    </row>
    <row r="130">
      <c r="U130" s="19" t="n"/>
      <c r="V130" s="22" t="n"/>
      <c r="W130" s="22" t="n"/>
      <c r="X130" s="22" t="n"/>
      <c r="Y130" s="19" t="n"/>
      <c r="Z130" s="21">
        <f>IF(IFERROR(TRIM(INDEX($A130:$T130,MATCH(Lists!$F$2,$A$1:$T$1,0))&amp;""),"")="","",IFERROR(INDEX('Your points'!$B$6:$B$11,MATCH(IFERROR(TRIM(INDEX($A130:$T130,MATCH(Lists!$F$3,$A$1:$T$1,0))&amp;""),""),'Your points'!$A$6:$A$11,0)),0))</f>
        <v/>
      </c>
      <c r="AA130" s="21">
        <f>IF(IFERROR(TRIM(INDEX($A130:$T130,MATCH(Lists!$F$2,$A$1:$T$1,0))&amp;""),"")="","",IFERROR(INDEX('Your points'!$B$15:$B$18,MATCH(IFERROR(TRIM(INDEX($A130:$T130,MATCH(Lists!$F$4,$A$1:$T$1,0))&amp;""),""),'Your points'!$A$15:$A$18,0)),0))</f>
        <v/>
      </c>
      <c r="AB130" s="21">
        <f>IF(IFERROR(TRIM(INDEX($A130:$T130,MATCH(Lists!$F$2,$A$1:$T$1,0))&amp;""),"")="","",N(Z130)+N(AA130))</f>
        <v/>
      </c>
      <c r="AC130" s="21">
        <f>IF(IFERROR(TRIM(INDEX($A130:$T130,MATCH(Lists!$F$2,$A$1:$T$1,0))&amp;""),"")="","",IFERROR(VALUE(IFERROR(TRIM(INDEX($A130:$T130,MATCH(Lists!$F$5,$A$1:$T$1,0))&amp;""),"")),""))</f>
        <v/>
      </c>
      <c r="AD130" s="21">
        <f>IF(AB130="","",IF(AB130&gt;='Your points'!$B$21,1,0))</f>
        <v/>
      </c>
      <c r="AE130" s="21">
        <f>IF(IFERROR(TRIM(INDEX($A130:$T130,MATCH(Lists!$F$2,$A$1:$T$1,0))&amp;""),"")="","",IF(IFERROR(TRIM(INDEX($A130:$T130,MATCH(Lists!$F$8,$A$1:$T$1,0))&amp;""),"")&lt;&gt;"",1,0))</f>
        <v/>
      </c>
      <c r="AF130" s="21">
        <f>IF(IFERROR(TRIM(INDEX($A130:$T130,MATCH(Lists!$F$2,$A$1:$T$1,0))&amp;""),"")="","",IF(IFERROR(TRIM(INDEX($A130:$T130,MATCH(Lists!$F$6,$A$1:$T$1,0))&amp;""),"")="","(no UTM)",IFERROR(TRIM(INDEX($A130:$T130,MATCH(Lists!$F$6,$A$1:$T$1,0))&amp;""),"")))</f>
        <v/>
      </c>
      <c r="AG130" s="21">
        <f>IF(IFERROR(TRIM(INDEX($A130:$T130,MATCH(Lists!$F$2,$A$1:$T$1,0))&amp;""),"")="","",IF(IFERROR(TRIM(INDEX($A130:$T130,MATCH(Lists!$F$7,$A$1:$T$1,0))&amp;""),"")="","(none)",IFERROR(TRIM(INDEX($A130:$T130,MATCH(Lists!$F$7,$A$1:$T$1,0))&amp;""),"")))</f>
        <v/>
      </c>
      <c r="AH130" s="21">
        <f>IF(AF130="","",IF(COUNTIFS($AF$2:AF130,AF130,$AG$2:AG130,AG130)=1,1,0))</f>
        <v/>
      </c>
      <c r="AI130" s="21">
        <f>IF(AH130=1,SUM($AH$2:AH130),"")</f>
        <v/>
      </c>
      <c r="AJ130" s="21">
        <f>IF(IFERROR(TRIM(INDEX($A130:$T130,MATCH(Lists!$F$2,$A$1:$T$1,0))&amp;""),"")="","",IF($W130=Lists!$A$3,1,0))</f>
        <v/>
      </c>
      <c r="AK130" s="21">
        <f>IF(IFERROR(TRIM(INDEX($A130:$T130,MATCH(Lists!$F$2,$A$1:$T$1,0))&amp;""),"")="","",IF($X130="Y",1,0))</f>
        <v/>
      </c>
    </row>
    <row r="131">
      <c r="U131" s="19" t="n"/>
      <c r="V131" s="22" t="n"/>
      <c r="W131" s="22" t="n"/>
      <c r="X131" s="22" t="n"/>
      <c r="Y131" s="19" t="n"/>
      <c r="Z131" s="21">
        <f>IF(IFERROR(TRIM(INDEX($A131:$T131,MATCH(Lists!$F$2,$A$1:$T$1,0))&amp;""),"")="","",IFERROR(INDEX('Your points'!$B$6:$B$11,MATCH(IFERROR(TRIM(INDEX($A131:$T131,MATCH(Lists!$F$3,$A$1:$T$1,0))&amp;""),""),'Your points'!$A$6:$A$11,0)),0))</f>
        <v/>
      </c>
      <c r="AA131" s="21">
        <f>IF(IFERROR(TRIM(INDEX($A131:$T131,MATCH(Lists!$F$2,$A$1:$T$1,0))&amp;""),"")="","",IFERROR(INDEX('Your points'!$B$15:$B$18,MATCH(IFERROR(TRIM(INDEX($A131:$T131,MATCH(Lists!$F$4,$A$1:$T$1,0))&amp;""),""),'Your points'!$A$15:$A$18,0)),0))</f>
        <v/>
      </c>
      <c r="AB131" s="21">
        <f>IF(IFERROR(TRIM(INDEX($A131:$T131,MATCH(Lists!$F$2,$A$1:$T$1,0))&amp;""),"")="","",N(Z131)+N(AA131))</f>
        <v/>
      </c>
      <c r="AC131" s="21">
        <f>IF(IFERROR(TRIM(INDEX($A131:$T131,MATCH(Lists!$F$2,$A$1:$T$1,0))&amp;""),"")="","",IFERROR(VALUE(IFERROR(TRIM(INDEX($A131:$T131,MATCH(Lists!$F$5,$A$1:$T$1,0))&amp;""),"")),""))</f>
        <v/>
      </c>
      <c r="AD131" s="21">
        <f>IF(AB131="","",IF(AB131&gt;='Your points'!$B$21,1,0))</f>
        <v/>
      </c>
      <c r="AE131" s="21">
        <f>IF(IFERROR(TRIM(INDEX($A131:$T131,MATCH(Lists!$F$2,$A$1:$T$1,0))&amp;""),"")="","",IF(IFERROR(TRIM(INDEX($A131:$T131,MATCH(Lists!$F$8,$A$1:$T$1,0))&amp;""),"")&lt;&gt;"",1,0))</f>
        <v/>
      </c>
      <c r="AF131" s="21">
        <f>IF(IFERROR(TRIM(INDEX($A131:$T131,MATCH(Lists!$F$2,$A$1:$T$1,0))&amp;""),"")="","",IF(IFERROR(TRIM(INDEX($A131:$T131,MATCH(Lists!$F$6,$A$1:$T$1,0))&amp;""),"")="","(no UTM)",IFERROR(TRIM(INDEX($A131:$T131,MATCH(Lists!$F$6,$A$1:$T$1,0))&amp;""),"")))</f>
        <v/>
      </c>
      <c r="AG131" s="21">
        <f>IF(IFERROR(TRIM(INDEX($A131:$T131,MATCH(Lists!$F$2,$A$1:$T$1,0))&amp;""),"")="","",IF(IFERROR(TRIM(INDEX($A131:$T131,MATCH(Lists!$F$7,$A$1:$T$1,0))&amp;""),"")="","(none)",IFERROR(TRIM(INDEX($A131:$T131,MATCH(Lists!$F$7,$A$1:$T$1,0))&amp;""),"")))</f>
        <v/>
      </c>
      <c r="AH131" s="21">
        <f>IF(AF131="","",IF(COUNTIFS($AF$2:AF131,AF131,$AG$2:AG131,AG131)=1,1,0))</f>
        <v/>
      </c>
      <c r="AI131" s="21">
        <f>IF(AH131=1,SUM($AH$2:AH131),"")</f>
        <v/>
      </c>
      <c r="AJ131" s="21">
        <f>IF(IFERROR(TRIM(INDEX($A131:$T131,MATCH(Lists!$F$2,$A$1:$T$1,0))&amp;""),"")="","",IF($W131=Lists!$A$3,1,0))</f>
        <v/>
      </c>
      <c r="AK131" s="21">
        <f>IF(IFERROR(TRIM(INDEX($A131:$T131,MATCH(Lists!$F$2,$A$1:$T$1,0))&amp;""),"")="","",IF($X131="Y",1,0))</f>
        <v/>
      </c>
    </row>
    <row r="132">
      <c r="U132" s="19" t="n"/>
      <c r="V132" s="22" t="n"/>
      <c r="W132" s="22" t="n"/>
      <c r="X132" s="22" t="n"/>
      <c r="Y132" s="19" t="n"/>
      <c r="Z132" s="21">
        <f>IF(IFERROR(TRIM(INDEX($A132:$T132,MATCH(Lists!$F$2,$A$1:$T$1,0))&amp;""),"")="","",IFERROR(INDEX('Your points'!$B$6:$B$11,MATCH(IFERROR(TRIM(INDEX($A132:$T132,MATCH(Lists!$F$3,$A$1:$T$1,0))&amp;""),""),'Your points'!$A$6:$A$11,0)),0))</f>
        <v/>
      </c>
      <c r="AA132" s="21">
        <f>IF(IFERROR(TRIM(INDEX($A132:$T132,MATCH(Lists!$F$2,$A$1:$T$1,0))&amp;""),"")="","",IFERROR(INDEX('Your points'!$B$15:$B$18,MATCH(IFERROR(TRIM(INDEX($A132:$T132,MATCH(Lists!$F$4,$A$1:$T$1,0))&amp;""),""),'Your points'!$A$15:$A$18,0)),0))</f>
        <v/>
      </c>
      <c r="AB132" s="21">
        <f>IF(IFERROR(TRIM(INDEX($A132:$T132,MATCH(Lists!$F$2,$A$1:$T$1,0))&amp;""),"")="","",N(Z132)+N(AA132))</f>
        <v/>
      </c>
      <c r="AC132" s="21">
        <f>IF(IFERROR(TRIM(INDEX($A132:$T132,MATCH(Lists!$F$2,$A$1:$T$1,0))&amp;""),"")="","",IFERROR(VALUE(IFERROR(TRIM(INDEX($A132:$T132,MATCH(Lists!$F$5,$A$1:$T$1,0))&amp;""),"")),""))</f>
        <v/>
      </c>
      <c r="AD132" s="21">
        <f>IF(AB132="","",IF(AB132&gt;='Your points'!$B$21,1,0))</f>
        <v/>
      </c>
      <c r="AE132" s="21">
        <f>IF(IFERROR(TRIM(INDEX($A132:$T132,MATCH(Lists!$F$2,$A$1:$T$1,0))&amp;""),"")="","",IF(IFERROR(TRIM(INDEX($A132:$T132,MATCH(Lists!$F$8,$A$1:$T$1,0))&amp;""),"")&lt;&gt;"",1,0))</f>
        <v/>
      </c>
      <c r="AF132" s="21">
        <f>IF(IFERROR(TRIM(INDEX($A132:$T132,MATCH(Lists!$F$2,$A$1:$T$1,0))&amp;""),"")="","",IF(IFERROR(TRIM(INDEX($A132:$T132,MATCH(Lists!$F$6,$A$1:$T$1,0))&amp;""),"")="","(no UTM)",IFERROR(TRIM(INDEX($A132:$T132,MATCH(Lists!$F$6,$A$1:$T$1,0))&amp;""),"")))</f>
        <v/>
      </c>
      <c r="AG132" s="21">
        <f>IF(IFERROR(TRIM(INDEX($A132:$T132,MATCH(Lists!$F$2,$A$1:$T$1,0))&amp;""),"")="","",IF(IFERROR(TRIM(INDEX($A132:$T132,MATCH(Lists!$F$7,$A$1:$T$1,0))&amp;""),"")="","(none)",IFERROR(TRIM(INDEX($A132:$T132,MATCH(Lists!$F$7,$A$1:$T$1,0))&amp;""),"")))</f>
        <v/>
      </c>
      <c r="AH132" s="21">
        <f>IF(AF132="","",IF(COUNTIFS($AF$2:AF132,AF132,$AG$2:AG132,AG132)=1,1,0))</f>
        <v/>
      </c>
      <c r="AI132" s="21">
        <f>IF(AH132=1,SUM($AH$2:AH132),"")</f>
        <v/>
      </c>
      <c r="AJ132" s="21">
        <f>IF(IFERROR(TRIM(INDEX($A132:$T132,MATCH(Lists!$F$2,$A$1:$T$1,0))&amp;""),"")="","",IF($W132=Lists!$A$3,1,0))</f>
        <v/>
      </c>
      <c r="AK132" s="21">
        <f>IF(IFERROR(TRIM(INDEX($A132:$T132,MATCH(Lists!$F$2,$A$1:$T$1,0))&amp;""),"")="","",IF($X132="Y",1,0))</f>
        <v/>
      </c>
    </row>
    <row r="133">
      <c r="U133" s="19" t="n"/>
      <c r="V133" s="22" t="n"/>
      <c r="W133" s="22" t="n"/>
      <c r="X133" s="22" t="n"/>
      <c r="Y133" s="19" t="n"/>
      <c r="Z133" s="21">
        <f>IF(IFERROR(TRIM(INDEX($A133:$T133,MATCH(Lists!$F$2,$A$1:$T$1,0))&amp;""),"")="","",IFERROR(INDEX('Your points'!$B$6:$B$11,MATCH(IFERROR(TRIM(INDEX($A133:$T133,MATCH(Lists!$F$3,$A$1:$T$1,0))&amp;""),""),'Your points'!$A$6:$A$11,0)),0))</f>
        <v/>
      </c>
      <c r="AA133" s="21">
        <f>IF(IFERROR(TRIM(INDEX($A133:$T133,MATCH(Lists!$F$2,$A$1:$T$1,0))&amp;""),"")="","",IFERROR(INDEX('Your points'!$B$15:$B$18,MATCH(IFERROR(TRIM(INDEX($A133:$T133,MATCH(Lists!$F$4,$A$1:$T$1,0))&amp;""),""),'Your points'!$A$15:$A$18,0)),0))</f>
        <v/>
      </c>
      <c r="AB133" s="21">
        <f>IF(IFERROR(TRIM(INDEX($A133:$T133,MATCH(Lists!$F$2,$A$1:$T$1,0))&amp;""),"")="","",N(Z133)+N(AA133))</f>
        <v/>
      </c>
      <c r="AC133" s="21">
        <f>IF(IFERROR(TRIM(INDEX($A133:$T133,MATCH(Lists!$F$2,$A$1:$T$1,0))&amp;""),"")="","",IFERROR(VALUE(IFERROR(TRIM(INDEX($A133:$T133,MATCH(Lists!$F$5,$A$1:$T$1,0))&amp;""),"")),""))</f>
        <v/>
      </c>
      <c r="AD133" s="21">
        <f>IF(AB133="","",IF(AB133&gt;='Your points'!$B$21,1,0))</f>
        <v/>
      </c>
      <c r="AE133" s="21">
        <f>IF(IFERROR(TRIM(INDEX($A133:$T133,MATCH(Lists!$F$2,$A$1:$T$1,0))&amp;""),"")="","",IF(IFERROR(TRIM(INDEX($A133:$T133,MATCH(Lists!$F$8,$A$1:$T$1,0))&amp;""),"")&lt;&gt;"",1,0))</f>
        <v/>
      </c>
      <c r="AF133" s="21">
        <f>IF(IFERROR(TRIM(INDEX($A133:$T133,MATCH(Lists!$F$2,$A$1:$T$1,0))&amp;""),"")="","",IF(IFERROR(TRIM(INDEX($A133:$T133,MATCH(Lists!$F$6,$A$1:$T$1,0))&amp;""),"")="","(no UTM)",IFERROR(TRIM(INDEX($A133:$T133,MATCH(Lists!$F$6,$A$1:$T$1,0))&amp;""),"")))</f>
        <v/>
      </c>
      <c r="AG133" s="21">
        <f>IF(IFERROR(TRIM(INDEX($A133:$T133,MATCH(Lists!$F$2,$A$1:$T$1,0))&amp;""),"")="","",IF(IFERROR(TRIM(INDEX($A133:$T133,MATCH(Lists!$F$7,$A$1:$T$1,0))&amp;""),"")="","(none)",IFERROR(TRIM(INDEX($A133:$T133,MATCH(Lists!$F$7,$A$1:$T$1,0))&amp;""),"")))</f>
        <v/>
      </c>
      <c r="AH133" s="21">
        <f>IF(AF133="","",IF(COUNTIFS($AF$2:AF133,AF133,$AG$2:AG133,AG133)=1,1,0))</f>
        <v/>
      </c>
      <c r="AI133" s="21">
        <f>IF(AH133=1,SUM($AH$2:AH133),"")</f>
        <v/>
      </c>
      <c r="AJ133" s="21">
        <f>IF(IFERROR(TRIM(INDEX($A133:$T133,MATCH(Lists!$F$2,$A$1:$T$1,0))&amp;""),"")="","",IF($W133=Lists!$A$3,1,0))</f>
        <v/>
      </c>
      <c r="AK133" s="21">
        <f>IF(IFERROR(TRIM(INDEX($A133:$T133,MATCH(Lists!$F$2,$A$1:$T$1,0))&amp;""),"")="","",IF($X133="Y",1,0))</f>
        <v/>
      </c>
    </row>
    <row r="134">
      <c r="U134" s="19" t="n"/>
      <c r="V134" s="22" t="n"/>
      <c r="W134" s="22" t="n"/>
      <c r="X134" s="22" t="n"/>
      <c r="Y134" s="19" t="n"/>
      <c r="Z134" s="21">
        <f>IF(IFERROR(TRIM(INDEX($A134:$T134,MATCH(Lists!$F$2,$A$1:$T$1,0))&amp;""),"")="","",IFERROR(INDEX('Your points'!$B$6:$B$11,MATCH(IFERROR(TRIM(INDEX($A134:$T134,MATCH(Lists!$F$3,$A$1:$T$1,0))&amp;""),""),'Your points'!$A$6:$A$11,0)),0))</f>
        <v/>
      </c>
      <c r="AA134" s="21">
        <f>IF(IFERROR(TRIM(INDEX($A134:$T134,MATCH(Lists!$F$2,$A$1:$T$1,0))&amp;""),"")="","",IFERROR(INDEX('Your points'!$B$15:$B$18,MATCH(IFERROR(TRIM(INDEX($A134:$T134,MATCH(Lists!$F$4,$A$1:$T$1,0))&amp;""),""),'Your points'!$A$15:$A$18,0)),0))</f>
        <v/>
      </c>
      <c r="AB134" s="21">
        <f>IF(IFERROR(TRIM(INDEX($A134:$T134,MATCH(Lists!$F$2,$A$1:$T$1,0))&amp;""),"")="","",N(Z134)+N(AA134))</f>
        <v/>
      </c>
      <c r="AC134" s="21">
        <f>IF(IFERROR(TRIM(INDEX($A134:$T134,MATCH(Lists!$F$2,$A$1:$T$1,0))&amp;""),"")="","",IFERROR(VALUE(IFERROR(TRIM(INDEX($A134:$T134,MATCH(Lists!$F$5,$A$1:$T$1,0))&amp;""),"")),""))</f>
        <v/>
      </c>
      <c r="AD134" s="21">
        <f>IF(AB134="","",IF(AB134&gt;='Your points'!$B$21,1,0))</f>
        <v/>
      </c>
      <c r="AE134" s="21">
        <f>IF(IFERROR(TRIM(INDEX($A134:$T134,MATCH(Lists!$F$2,$A$1:$T$1,0))&amp;""),"")="","",IF(IFERROR(TRIM(INDEX($A134:$T134,MATCH(Lists!$F$8,$A$1:$T$1,0))&amp;""),"")&lt;&gt;"",1,0))</f>
        <v/>
      </c>
      <c r="AF134" s="21">
        <f>IF(IFERROR(TRIM(INDEX($A134:$T134,MATCH(Lists!$F$2,$A$1:$T$1,0))&amp;""),"")="","",IF(IFERROR(TRIM(INDEX($A134:$T134,MATCH(Lists!$F$6,$A$1:$T$1,0))&amp;""),"")="","(no UTM)",IFERROR(TRIM(INDEX($A134:$T134,MATCH(Lists!$F$6,$A$1:$T$1,0))&amp;""),"")))</f>
        <v/>
      </c>
      <c r="AG134" s="21">
        <f>IF(IFERROR(TRIM(INDEX($A134:$T134,MATCH(Lists!$F$2,$A$1:$T$1,0))&amp;""),"")="","",IF(IFERROR(TRIM(INDEX($A134:$T134,MATCH(Lists!$F$7,$A$1:$T$1,0))&amp;""),"")="","(none)",IFERROR(TRIM(INDEX($A134:$T134,MATCH(Lists!$F$7,$A$1:$T$1,0))&amp;""),"")))</f>
        <v/>
      </c>
      <c r="AH134" s="21">
        <f>IF(AF134="","",IF(COUNTIFS($AF$2:AF134,AF134,$AG$2:AG134,AG134)=1,1,0))</f>
        <v/>
      </c>
      <c r="AI134" s="21">
        <f>IF(AH134=1,SUM($AH$2:AH134),"")</f>
        <v/>
      </c>
      <c r="AJ134" s="21">
        <f>IF(IFERROR(TRIM(INDEX($A134:$T134,MATCH(Lists!$F$2,$A$1:$T$1,0))&amp;""),"")="","",IF($W134=Lists!$A$3,1,0))</f>
        <v/>
      </c>
      <c r="AK134" s="21">
        <f>IF(IFERROR(TRIM(INDEX($A134:$T134,MATCH(Lists!$F$2,$A$1:$T$1,0))&amp;""),"")="","",IF($X134="Y",1,0))</f>
        <v/>
      </c>
    </row>
    <row r="135">
      <c r="U135" s="19" t="n"/>
      <c r="V135" s="22" t="n"/>
      <c r="W135" s="22" t="n"/>
      <c r="X135" s="22" t="n"/>
      <c r="Y135" s="19" t="n"/>
      <c r="Z135" s="21">
        <f>IF(IFERROR(TRIM(INDEX($A135:$T135,MATCH(Lists!$F$2,$A$1:$T$1,0))&amp;""),"")="","",IFERROR(INDEX('Your points'!$B$6:$B$11,MATCH(IFERROR(TRIM(INDEX($A135:$T135,MATCH(Lists!$F$3,$A$1:$T$1,0))&amp;""),""),'Your points'!$A$6:$A$11,0)),0))</f>
        <v/>
      </c>
      <c r="AA135" s="21">
        <f>IF(IFERROR(TRIM(INDEX($A135:$T135,MATCH(Lists!$F$2,$A$1:$T$1,0))&amp;""),"")="","",IFERROR(INDEX('Your points'!$B$15:$B$18,MATCH(IFERROR(TRIM(INDEX($A135:$T135,MATCH(Lists!$F$4,$A$1:$T$1,0))&amp;""),""),'Your points'!$A$15:$A$18,0)),0))</f>
        <v/>
      </c>
      <c r="AB135" s="21">
        <f>IF(IFERROR(TRIM(INDEX($A135:$T135,MATCH(Lists!$F$2,$A$1:$T$1,0))&amp;""),"")="","",N(Z135)+N(AA135))</f>
        <v/>
      </c>
      <c r="AC135" s="21">
        <f>IF(IFERROR(TRIM(INDEX($A135:$T135,MATCH(Lists!$F$2,$A$1:$T$1,0))&amp;""),"")="","",IFERROR(VALUE(IFERROR(TRIM(INDEX($A135:$T135,MATCH(Lists!$F$5,$A$1:$T$1,0))&amp;""),"")),""))</f>
        <v/>
      </c>
      <c r="AD135" s="21">
        <f>IF(AB135="","",IF(AB135&gt;='Your points'!$B$21,1,0))</f>
        <v/>
      </c>
      <c r="AE135" s="21">
        <f>IF(IFERROR(TRIM(INDEX($A135:$T135,MATCH(Lists!$F$2,$A$1:$T$1,0))&amp;""),"")="","",IF(IFERROR(TRIM(INDEX($A135:$T135,MATCH(Lists!$F$8,$A$1:$T$1,0))&amp;""),"")&lt;&gt;"",1,0))</f>
        <v/>
      </c>
      <c r="AF135" s="21">
        <f>IF(IFERROR(TRIM(INDEX($A135:$T135,MATCH(Lists!$F$2,$A$1:$T$1,0))&amp;""),"")="","",IF(IFERROR(TRIM(INDEX($A135:$T135,MATCH(Lists!$F$6,$A$1:$T$1,0))&amp;""),"")="","(no UTM)",IFERROR(TRIM(INDEX($A135:$T135,MATCH(Lists!$F$6,$A$1:$T$1,0))&amp;""),"")))</f>
        <v/>
      </c>
      <c r="AG135" s="21">
        <f>IF(IFERROR(TRIM(INDEX($A135:$T135,MATCH(Lists!$F$2,$A$1:$T$1,0))&amp;""),"")="","",IF(IFERROR(TRIM(INDEX($A135:$T135,MATCH(Lists!$F$7,$A$1:$T$1,0))&amp;""),"")="","(none)",IFERROR(TRIM(INDEX($A135:$T135,MATCH(Lists!$F$7,$A$1:$T$1,0))&amp;""),"")))</f>
        <v/>
      </c>
      <c r="AH135" s="21">
        <f>IF(AF135="","",IF(COUNTIFS($AF$2:AF135,AF135,$AG$2:AG135,AG135)=1,1,0))</f>
        <v/>
      </c>
      <c r="AI135" s="21">
        <f>IF(AH135=1,SUM($AH$2:AH135),"")</f>
        <v/>
      </c>
      <c r="AJ135" s="21">
        <f>IF(IFERROR(TRIM(INDEX($A135:$T135,MATCH(Lists!$F$2,$A$1:$T$1,0))&amp;""),"")="","",IF($W135=Lists!$A$3,1,0))</f>
        <v/>
      </c>
      <c r="AK135" s="21">
        <f>IF(IFERROR(TRIM(INDEX($A135:$T135,MATCH(Lists!$F$2,$A$1:$T$1,0))&amp;""),"")="","",IF($X135="Y",1,0))</f>
        <v/>
      </c>
    </row>
    <row r="136">
      <c r="U136" s="19" t="n"/>
      <c r="V136" s="22" t="n"/>
      <c r="W136" s="22" t="n"/>
      <c r="X136" s="22" t="n"/>
      <c r="Y136" s="19" t="n"/>
      <c r="Z136" s="21">
        <f>IF(IFERROR(TRIM(INDEX($A136:$T136,MATCH(Lists!$F$2,$A$1:$T$1,0))&amp;""),"")="","",IFERROR(INDEX('Your points'!$B$6:$B$11,MATCH(IFERROR(TRIM(INDEX($A136:$T136,MATCH(Lists!$F$3,$A$1:$T$1,0))&amp;""),""),'Your points'!$A$6:$A$11,0)),0))</f>
        <v/>
      </c>
      <c r="AA136" s="21">
        <f>IF(IFERROR(TRIM(INDEX($A136:$T136,MATCH(Lists!$F$2,$A$1:$T$1,0))&amp;""),"")="","",IFERROR(INDEX('Your points'!$B$15:$B$18,MATCH(IFERROR(TRIM(INDEX($A136:$T136,MATCH(Lists!$F$4,$A$1:$T$1,0))&amp;""),""),'Your points'!$A$15:$A$18,0)),0))</f>
        <v/>
      </c>
      <c r="AB136" s="21">
        <f>IF(IFERROR(TRIM(INDEX($A136:$T136,MATCH(Lists!$F$2,$A$1:$T$1,0))&amp;""),"")="","",N(Z136)+N(AA136))</f>
        <v/>
      </c>
      <c r="AC136" s="21">
        <f>IF(IFERROR(TRIM(INDEX($A136:$T136,MATCH(Lists!$F$2,$A$1:$T$1,0))&amp;""),"")="","",IFERROR(VALUE(IFERROR(TRIM(INDEX($A136:$T136,MATCH(Lists!$F$5,$A$1:$T$1,0))&amp;""),"")),""))</f>
        <v/>
      </c>
      <c r="AD136" s="21">
        <f>IF(AB136="","",IF(AB136&gt;='Your points'!$B$21,1,0))</f>
        <v/>
      </c>
      <c r="AE136" s="21">
        <f>IF(IFERROR(TRIM(INDEX($A136:$T136,MATCH(Lists!$F$2,$A$1:$T$1,0))&amp;""),"")="","",IF(IFERROR(TRIM(INDEX($A136:$T136,MATCH(Lists!$F$8,$A$1:$T$1,0))&amp;""),"")&lt;&gt;"",1,0))</f>
        <v/>
      </c>
      <c r="AF136" s="21">
        <f>IF(IFERROR(TRIM(INDEX($A136:$T136,MATCH(Lists!$F$2,$A$1:$T$1,0))&amp;""),"")="","",IF(IFERROR(TRIM(INDEX($A136:$T136,MATCH(Lists!$F$6,$A$1:$T$1,0))&amp;""),"")="","(no UTM)",IFERROR(TRIM(INDEX($A136:$T136,MATCH(Lists!$F$6,$A$1:$T$1,0))&amp;""),"")))</f>
        <v/>
      </c>
      <c r="AG136" s="21">
        <f>IF(IFERROR(TRIM(INDEX($A136:$T136,MATCH(Lists!$F$2,$A$1:$T$1,0))&amp;""),"")="","",IF(IFERROR(TRIM(INDEX($A136:$T136,MATCH(Lists!$F$7,$A$1:$T$1,0))&amp;""),"")="","(none)",IFERROR(TRIM(INDEX($A136:$T136,MATCH(Lists!$F$7,$A$1:$T$1,0))&amp;""),"")))</f>
        <v/>
      </c>
      <c r="AH136" s="21">
        <f>IF(AF136="","",IF(COUNTIFS($AF$2:AF136,AF136,$AG$2:AG136,AG136)=1,1,0))</f>
        <v/>
      </c>
      <c r="AI136" s="21">
        <f>IF(AH136=1,SUM($AH$2:AH136),"")</f>
        <v/>
      </c>
      <c r="AJ136" s="21">
        <f>IF(IFERROR(TRIM(INDEX($A136:$T136,MATCH(Lists!$F$2,$A$1:$T$1,0))&amp;""),"")="","",IF($W136=Lists!$A$3,1,0))</f>
        <v/>
      </c>
      <c r="AK136" s="21">
        <f>IF(IFERROR(TRIM(INDEX($A136:$T136,MATCH(Lists!$F$2,$A$1:$T$1,0))&amp;""),"")="","",IF($X136="Y",1,0))</f>
        <v/>
      </c>
    </row>
    <row r="137">
      <c r="U137" s="19" t="n"/>
      <c r="V137" s="22" t="n"/>
      <c r="W137" s="22" t="n"/>
      <c r="X137" s="22" t="n"/>
      <c r="Y137" s="19" t="n"/>
      <c r="Z137" s="21">
        <f>IF(IFERROR(TRIM(INDEX($A137:$T137,MATCH(Lists!$F$2,$A$1:$T$1,0))&amp;""),"")="","",IFERROR(INDEX('Your points'!$B$6:$B$11,MATCH(IFERROR(TRIM(INDEX($A137:$T137,MATCH(Lists!$F$3,$A$1:$T$1,0))&amp;""),""),'Your points'!$A$6:$A$11,0)),0))</f>
        <v/>
      </c>
      <c r="AA137" s="21">
        <f>IF(IFERROR(TRIM(INDEX($A137:$T137,MATCH(Lists!$F$2,$A$1:$T$1,0))&amp;""),"")="","",IFERROR(INDEX('Your points'!$B$15:$B$18,MATCH(IFERROR(TRIM(INDEX($A137:$T137,MATCH(Lists!$F$4,$A$1:$T$1,0))&amp;""),""),'Your points'!$A$15:$A$18,0)),0))</f>
        <v/>
      </c>
      <c r="AB137" s="21">
        <f>IF(IFERROR(TRIM(INDEX($A137:$T137,MATCH(Lists!$F$2,$A$1:$T$1,0))&amp;""),"")="","",N(Z137)+N(AA137))</f>
        <v/>
      </c>
      <c r="AC137" s="21">
        <f>IF(IFERROR(TRIM(INDEX($A137:$T137,MATCH(Lists!$F$2,$A$1:$T$1,0))&amp;""),"")="","",IFERROR(VALUE(IFERROR(TRIM(INDEX($A137:$T137,MATCH(Lists!$F$5,$A$1:$T$1,0))&amp;""),"")),""))</f>
        <v/>
      </c>
      <c r="AD137" s="21">
        <f>IF(AB137="","",IF(AB137&gt;='Your points'!$B$21,1,0))</f>
        <v/>
      </c>
      <c r="AE137" s="21">
        <f>IF(IFERROR(TRIM(INDEX($A137:$T137,MATCH(Lists!$F$2,$A$1:$T$1,0))&amp;""),"")="","",IF(IFERROR(TRIM(INDEX($A137:$T137,MATCH(Lists!$F$8,$A$1:$T$1,0))&amp;""),"")&lt;&gt;"",1,0))</f>
        <v/>
      </c>
      <c r="AF137" s="21">
        <f>IF(IFERROR(TRIM(INDEX($A137:$T137,MATCH(Lists!$F$2,$A$1:$T$1,0))&amp;""),"")="","",IF(IFERROR(TRIM(INDEX($A137:$T137,MATCH(Lists!$F$6,$A$1:$T$1,0))&amp;""),"")="","(no UTM)",IFERROR(TRIM(INDEX($A137:$T137,MATCH(Lists!$F$6,$A$1:$T$1,0))&amp;""),"")))</f>
        <v/>
      </c>
      <c r="AG137" s="21">
        <f>IF(IFERROR(TRIM(INDEX($A137:$T137,MATCH(Lists!$F$2,$A$1:$T$1,0))&amp;""),"")="","",IF(IFERROR(TRIM(INDEX($A137:$T137,MATCH(Lists!$F$7,$A$1:$T$1,0))&amp;""),"")="","(none)",IFERROR(TRIM(INDEX($A137:$T137,MATCH(Lists!$F$7,$A$1:$T$1,0))&amp;""),"")))</f>
        <v/>
      </c>
      <c r="AH137" s="21">
        <f>IF(AF137="","",IF(COUNTIFS($AF$2:AF137,AF137,$AG$2:AG137,AG137)=1,1,0))</f>
        <v/>
      </c>
      <c r="AI137" s="21">
        <f>IF(AH137=1,SUM($AH$2:AH137),"")</f>
        <v/>
      </c>
      <c r="AJ137" s="21">
        <f>IF(IFERROR(TRIM(INDEX($A137:$T137,MATCH(Lists!$F$2,$A$1:$T$1,0))&amp;""),"")="","",IF($W137=Lists!$A$3,1,0))</f>
        <v/>
      </c>
      <c r="AK137" s="21">
        <f>IF(IFERROR(TRIM(INDEX($A137:$T137,MATCH(Lists!$F$2,$A$1:$T$1,0))&amp;""),"")="","",IF($X137="Y",1,0))</f>
        <v/>
      </c>
    </row>
    <row r="138">
      <c r="U138" s="19" t="n"/>
      <c r="V138" s="22" t="n"/>
      <c r="W138" s="22" t="n"/>
      <c r="X138" s="22" t="n"/>
      <c r="Y138" s="19" t="n"/>
      <c r="Z138" s="21">
        <f>IF(IFERROR(TRIM(INDEX($A138:$T138,MATCH(Lists!$F$2,$A$1:$T$1,0))&amp;""),"")="","",IFERROR(INDEX('Your points'!$B$6:$B$11,MATCH(IFERROR(TRIM(INDEX($A138:$T138,MATCH(Lists!$F$3,$A$1:$T$1,0))&amp;""),""),'Your points'!$A$6:$A$11,0)),0))</f>
        <v/>
      </c>
      <c r="AA138" s="21">
        <f>IF(IFERROR(TRIM(INDEX($A138:$T138,MATCH(Lists!$F$2,$A$1:$T$1,0))&amp;""),"")="","",IFERROR(INDEX('Your points'!$B$15:$B$18,MATCH(IFERROR(TRIM(INDEX($A138:$T138,MATCH(Lists!$F$4,$A$1:$T$1,0))&amp;""),""),'Your points'!$A$15:$A$18,0)),0))</f>
        <v/>
      </c>
      <c r="AB138" s="21">
        <f>IF(IFERROR(TRIM(INDEX($A138:$T138,MATCH(Lists!$F$2,$A$1:$T$1,0))&amp;""),"")="","",N(Z138)+N(AA138))</f>
        <v/>
      </c>
      <c r="AC138" s="21">
        <f>IF(IFERROR(TRIM(INDEX($A138:$T138,MATCH(Lists!$F$2,$A$1:$T$1,0))&amp;""),"")="","",IFERROR(VALUE(IFERROR(TRIM(INDEX($A138:$T138,MATCH(Lists!$F$5,$A$1:$T$1,0))&amp;""),"")),""))</f>
        <v/>
      </c>
      <c r="AD138" s="21">
        <f>IF(AB138="","",IF(AB138&gt;='Your points'!$B$21,1,0))</f>
        <v/>
      </c>
      <c r="AE138" s="21">
        <f>IF(IFERROR(TRIM(INDEX($A138:$T138,MATCH(Lists!$F$2,$A$1:$T$1,0))&amp;""),"")="","",IF(IFERROR(TRIM(INDEX($A138:$T138,MATCH(Lists!$F$8,$A$1:$T$1,0))&amp;""),"")&lt;&gt;"",1,0))</f>
        <v/>
      </c>
      <c r="AF138" s="21">
        <f>IF(IFERROR(TRIM(INDEX($A138:$T138,MATCH(Lists!$F$2,$A$1:$T$1,0))&amp;""),"")="","",IF(IFERROR(TRIM(INDEX($A138:$T138,MATCH(Lists!$F$6,$A$1:$T$1,0))&amp;""),"")="","(no UTM)",IFERROR(TRIM(INDEX($A138:$T138,MATCH(Lists!$F$6,$A$1:$T$1,0))&amp;""),"")))</f>
        <v/>
      </c>
      <c r="AG138" s="21">
        <f>IF(IFERROR(TRIM(INDEX($A138:$T138,MATCH(Lists!$F$2,$A$1:$T$1,0))&amp;""),"")="","",IF(IFERROR(TRIM(INDEX($A138:$T138,MATCH(Lists!$F$7,$A$1:$T$1,0))&amp;""),"")="","(none)",IFERROR(TRIM(INDEX($A138:$T138,MATCH(Lists!$F$7,$A$1:$T$1,0))&amp;""),"")))</f>
        <v/>
      </c>
      <c r="AH138" s="21">
        <f>IF(AF138="","",IF(COUNTIFS($AF$2:AF138,AF138,$AG$2:AG138,AG138)=1,1,0))</f>
        <v/>
      </c>
      <c r="AI138" s="21">
        <f>IF(AH138=1,SUM($AH$2:AH138),"")</f>
        <v/>
      </c>
      <c r="AJ138" s="21">
        <f>IF(IFERROR(TRIM(INDEX($A138:$T138,MATCH(Lists!$F$2,$A$1:$T$1,0))&amp;""),"")="","",IF($W138=Lists!$A$3,1,0))</f>
        <v/>
      </c>
      <c r="AK138" s="21">
        <f>IF(IFERROR(TRIM(INDEX($A138:$T138,MATCH(Lists!$F$2,$A$1:$T$1,0))&amp;""),"")="","",IF($X138="Y",1,0))</f>
        <v/>
      </c>
    </row>
    <row r="139">
      <c r="U139" s="19" t="n"/>
      <c r="V139" s="22" t="n"/>
      <c r="W139" s="22" t="n"/>
      <c r="X139" s="22" t="n"/>
      <c r="Y139" s="19" t="n"/>
      <c r="Z139" s="21">
        <f>IF(IFERROR(TRIM(INDEX($A139:$T139,MATCH(Lists!$F$2,$A$1:$T$1,0))&amp;""),"")="","",IFERROR(INDEX('Your points'!$B$6:$B$11,MATCH(IFERROR(TRIM(INDEX($A139:$T139,MATCH(Lists!$F$3,$A$1:$T$1,0))&amp;""),""),'Your points'!$A$6:$A$11,0)),0))</f>
        <v/>
      </c>
      <c r="AA139" s="21">
        <f>IF(IFERROR(TRIM(INDEX($A139:$T139,MATCH(Lists!$F$2,$A$1:$T$1,0))&amp;""),"")="","",IFERROR(INDEX('Your points'!$B$15:$B$18,MATCH(IFERROR(TRIM(INDEX($A139:$T139,MATCH(Lists!$F$4,$A$1:$T$1,0))&amp;""),""),'Your points'!$A$15:$A$18,0)),0))</f>
        <v/>
      </c>
      <c r="AB139" s="21">
        <f>IF(IFERROR(TRIM(INDEX($A139:$T139,MATCH(Lists!$F$2,$A$1:$T$1,0))&amp;""),"")="","",N(Z139)+N(AA139))</f>
        <v/>
      </c>
      <c r="AC139" s="21">
        <f>IF(IFERROR(TRIM(INDEX($A139:$T139,MATCH(Lists!$F$2,$A$1:$T$1,0))&amp;""),"")="","",IFERROR(VALUE(IFERROR(TRIM(INDEX($A139:$T139,MATCH(Lists!$F$5,$A$1:$T$1,0))&amp;""),"")),""))</f>
        <v/>
      </c>
      <c r="AD139" s="21">
        <f>IF(AB139="","",IF(AB139&gt;='Your points'!$B$21,1,0))</f>
        <v/>
      </c>
      <c r="AE139" s="21">
        <f>IF(IFERROR(TRIM(INDEX($A139:$T139,MATCH(Lists!$F$2,$A$1:$T$1,0))&amp;""),"")="","",IF(IFERROR(TRIM(INDEX($A139:$T139,MATCH(Lists!$F$8,$A$1:$T$1,0))&amp;""),"")&lt;&gt;"",1,0))</f>
        <v/>
      </c>
      <c r="AF139" s="21">
        <f>IF(IFERROR(TRIM(INDEX($A139:$T139,MATCH(Lists!$F$2,$A$1:$T$1,0))&amp;""),"")="","",IF(IFERROR(TRIM(INDEX($A139:$T139,MATCH(Lists!$F$6,$A$1:$T$1,0))&amp;""),"")="","(no UTM)",IFERROR(TRIM(INDEX($A139:$T139,MATCH(Lists!$F$6,$A$1:$T$1,0))&amp;""),"")))</f>
        <v/>
      </c>
      <c r="AG139" s="21">
        <f>IF(IFERROR(TRIM(INDEX($A139:$T139,MATCH(Lists!$F$2,$A$1:$T$1,0))&amp;""),"")="","",IF(IFERROR(TRIM(INDEX($A139:$T139,MATCH(Lists!$F$7,$A$1:$T$1,0))&amp;""),"")="","(none)",IFERROR(TRIM(INDEX($A139:$T139,MATCH(Lists!$F$7,$A$1:$T$1,0))&amp;""),"")))</f>
        <v/>
      </c>
      <c r="AH139" s="21">
        <f>IF(AF139="","",IF(COUNTIFS($AF$2:AF139,AF139,$AG$2:AG139,AG139)=1,1,0))</f>
        <v/>
      </c>
      <c r="AI139" s="21">
        <f>IF(AH139=1,SUM($AH$2:AH139),"")</f>
        <v/>
      </c>
      <c r="AJ139" s="21">
        <f>IF(IFERROR(TRIM(INDEX($A139:$T139,MATCH(Lists!$F$2,$A$1:$T$1,0))&amp;""),"")="","",IF($W139=Lists!$A$3,1,0))</f>
        <v/>
      </c>
      <c r="AK139" s="21">
        <f>IF(IFERROR(TRIM(INDEX($A139:$T139,MATCH(Lists!$F$2,$A$1:$T$1,0))&amp;""),"")="","",IF($X139="Y",1,0))</f>
        <v/>
      </c>
    </row>
    <row r="140">
      <c r="U140" s="19" t="n"/>
      <c r="V140" s="22" t="n"/>
      <c r="W140" s="22" t="n"/>
      <c r="X140" s="22" t="n"/>
      <c r="Y140" s="19" t="n"/>
      <c r="Z140" s="21">
        <f>IF(IFERROR(TRIM(INDEX($A140:$T140,MATCH(Lists!$F$2,$A$1:$T$1,0))&amp;""),"")="","",IFERROR(INDEX('Your points'!$B$6:$B$11,MATCH(IFERROR(TRIM(INDEX($A140:$T140,MATCH(Lists!$F$3,$A$1:$T$1,0))&amp;""),""),'Your points'!$A$6:$A$11,0)),0))</f>
        <v/>
      </c>
      <c r="AA140" s="21">
        <f>IF(IFERROR(TRIM(INDEX($A140:$T140,MATCH(Lists!$F$2,$A$1:$T$1,0))&amp;""),"")="","",IFERROR(INDEX('Your points'!$B$15:$B$18,MATCH(IFERROR(TRIM(INDEX($A140:$T140,MATCH(Lists!$F$4,$A$1:$T$1,0))&amp;""),""),'Your points'!$A$15:$A$18,0)),0))</f>
        <v/>
      </c>
      <c r="AB140" s="21">
        <f>IF(IFERROR(TRIM(INDEX($A140:$T140,MATCH(Lists!$F$2,$A$1:$T$1,0))&amp;""),"")="","",N(Z140)+N(AA140))</f>
        <v/>
      </c>
      <c r="AC140" s="21">
        <f>IF(IFERROR(TRIM(INDEX($A140:$T140,MATCH(Lists!$F$2,$A$1:$T$1,0))&amp;""),"")="","",IFERROR(VALUE(IFERROR(TRIM(INDEX($A140:$T140,MATCH(Lists!$F$5,$A$1:$T$1,0))&amp;""),"")),""))</f>
        <v/>
      </c>
      <c r="AD140" s="21">
        <f>IF(AB140="","",IF(AB140&gt;='Your points'!$B$21,1,0))</f>
        <v/>
      </c>
      <c r="AE140" s="21">
        <f>IF(IFERROR(TRIM(INDEX($A140:$T140,MATCH(Lists!$F$2,$A$1:$T$1,0))&amp;""),"")="","",IF(IFERROR(TRIM(INDEX($A140:$T140,MATCH(Lists!$F$8,$A$1:$T$1,0))&amp;""),"")&lt;&gt;"",1,0))</f>
        <v/>
      </c>
      <c r="AF140" s="21">
        <f>IF(IFERROR(TRIM(INDEX($A140:$T140,MATCH(Lists!$F$2,$A$1:$T$1,0))&amp;""),"")="","",IF(IFERROR(TRIM(INDEX($A140:$T140,MATCH(Lists!$F$6,$A$1:$T$1,0))&amp;""),"")="","(no UTM)",IFERROR(TRIM(INDEX($A140:$T140,MATCH(Lists!$F$6,$A$1:$T$1,0))&amp;""),"")))</f>
        <v/>
      </c>
      <c r="AG140" s="21">
        <f>IF(IFERROR(TRIM(INDEX($A140:$T140,MATCH(Lists!$F$2,$A$1:$T$1,0))&amp;""),"")="","",IF(IFERROR(TRIM(INDEX($A140:$T140,MATCH(Lists!$F$7,$A$1:$T$1,0))&amp;""),"")="","(none)",IFERROR(TRIM(INDEX($A140:$T140,MATCH(Lists!$F$7,$A$1:$T$1,0))&amp;""),"")))</f>
        <v/>
      </c>
      <c r="AH140" s="21">
        <f>IF(AF140="","",IF(COUNTIFS($AF$2:AF140,AF140,$AG$2:AG140,AG140)=1,1,0))</f>
        <v/>
      </c>
      <c r="AI140" s="21">
        <f>IF(AH140=1,SUM($AH$2:AH140),"")</f>
        <v/>
      </c>
      <c r="AJ140" s="21">
        <f>IF(IFERROR(TRIM(INDEX($A140:$T140,MATCH(Lists!$F$2,$A$1:$T$1,0))&amp;""),"")="","",IF($W140=Lists!$A$3,1,0))</f>
        <v/>
      </c>
      <c r="AK140" s="21">
        <f>IF(IFERROR(TRIM(INDEX($A140:$T140,MATCH(Lists!$F$2,$A$1:$T$1,0))&amp;""),"")="","",IF($X140="Y",1,0))</f>
        <v/>
      </c>
    </row>
    <row r="141">
      <c r="U141" s="19" t="n"/>
      <c r="V141" s="22" t="n"/>
      <c r="W141" s="22" t="n"/>
      <c r="X141" s="22" t="n"/>
      <c r="Y141" s="19" t="n"/>
      <c r="Z141" s="21">
        <f>IF(IFERROR(TRIM(INDEX($A141:$T141,MATCH(Lists!$F$2,$A$1:$T$1,0))&amp;""),"")="","",IFERROR(INDEX('Your points'!$B$6:$B$11,MATCH(IFERROR(TRIM(INDEX($A141:$T141,MATCH(Lists!$F$3,$A$1:$T$1,0))&amp;""),""),'Your points'!$A$6:$A$11,0)),0))</f>
        <v/>
      </c>
      <c r="AA141" s="21">
        <f>IF(IFERROR(TRIM(INDEX($A141:$T141,MATCH(Lists!$F$2,$A$1:$T$1,0))&amp;""),"")="","",IFERROR(INDEX('Your points'!$B$15:$B$18,MATCH(IFERROR(TRIM(INDEX($A141:$T141,MATCH(Lists!$F$4,$A$1:$T$1,0))&amp;""),""),'Your points'!$A$15:$A$18,0)),0))</f>
        <v/>
      </c>
      <c r="AB141" s="21">
        <f>IF(IFERROR(TRIM(INDEX($A141:$T141,MATCH(Lists!$F$2,$A$1:$T$1,0))&amp;""),"")="","",N(Z141)+N(AA141))</f>
        <v/>
      </c>
      <c r="AC141" s="21">
        <f>IF(IFERROR(TRIM(INDEX($A141:$T141,MATCH(Lists!$F$2,$A$1:$T$1,0))&amp;""),"")="","",IFERROR(VALUE(IFERROR(TRIM(INDEX($A141:$T141,MATCH(Lists!$F$5,$A$1:$T$1,0))&amp;""),"")),""))</f>
        <v/>
      </c>
      <c r="AD141" s="21">
        <f>IF(AB141="","",IF(AB141&gt;='Your points'!$B$21,1,0))</f>
        <v/>
      </c>
      <c r="AE141" s="21">
        <f>IF(IFERROR(TRIM(INDEX($A141:$T141,MATCH(Lists!$F$2,$A$1:$T$1,0))&amp;""),"")="","",IF(IFERROR(TRIM(INDEX($A141:$T141,MATCH(Lists!$F$8,$A$1:$T$1,0))&amp;""),"")&lt;&gt;"",1,0))</f>
        <v/>
      </c>
      <c r="AF141" s="21">
        <f>IF(IFERROR(TRIM(INDEX($A141:$T141,MATCH(Lists!$F$2,$A$1:$T$1,0))&amp;""),"")="","",IF(IFERROR(TRIM(INDEX($A141:$T141,MATCH(Lists!$F$6,$A$1:$T$1,0))&amp;""),"")="","(no UTM)",IFERROR(TRIM(INDEX($A141:$T141,MATCH(Lists!$F$6,$A$1:$T$1,0))&amp;""),"")))</f>
        <v/>
      </c>
      <c r="AG141" s="21">
        <f>IF(IFERROR(TRIM(INDEX($A141:$T141,MATCH(Lists!$F$2,$A$1:$T$1,0))&amp;""),"")="","",IF(IFERROR(TRIM(INDEX($A141:$T141,MATCH(Lists!$F$7,$A$1:$T$1,0))&amp;""),"")="","(none)",IFERROR(TRIM(INDEX($A141:$T141,MATCH(Lists!$F$7,$A$1:$T$1,0))&amp;""),"")))</f>
        <v/>
      </c>
      <c r="AH141" s="21">
        <f>IF(AF141="","",IF(COUNTIFS($AF$2:AF141,AF141,$AG$2:AG141,AG141)=1,1,0))</f>
        <v/>
      </c>
      <c r="AI141" s="21">
        <f>IF(AH141=1,SUM($AH$2:AH141),"")</f>
        <v/>
      </c>
      <c r="AJ141" s="21">
        <f>IF(IFERROR(TRIM(INDEX($A141:$T141,MATCH(Lists!$F$2,$A$1:$T$1,0))&amp;""),"")="","",IF($W141=Lists!$A$3,1,0))</f>
        <v/>
      </c>
      <c r="AK141" s="21">
        <f>IF(IFERROR(TRIM(INDEX($A141:$T141,MATCH(Lists!$F$2,$A$1:$T$1,0))&amp;""),"")="","",IF($X141="Y",1,0))</f>
        <v/>
      </c>
    </row>
    <row r="142">
      <c r="U142" s="19" t="n"/>
      <c r="V142" s="22" t="n"/>
      <c r="W142" s="22" t="n"/>
      <c r="X142" s="22" t="n"/>
      <c r="Y142" s="19" t="n"/>
      <c r="Z142" s="21">
        <f>IF(IFERROR(TRIM(INDEX($A142:$T142,MATCH(Lists!$F$2,$A$1:$T$1,0))&amp;""),"")="","",IFERROR(INDEX('Your points'!$B$6:$B$11,MATCH(IFERROR(TRIM(INDEX($A142:$T142,MATCH(Lists!$F$3,$A$1:$T$1,0))&amp;""),""),'Your points'!$A$6:$A$11,0)),0))</f>
        <v/>
      </c>
      <c r="AA142" s="21">
        <f>IF(IFERROR(TRIM(INDEX($A142:$T142,MATCH(Lists!$F$2,$A$1:$T$1,0))&amp;""),"")="","",IFERROR(INDEX('Your points'!$B$15:$B$18,MATCH(IFERROR(TRIM(INDEX($A142:$T142,MATCH(Lists!$F$4,$A$1:$T$1,0))&amp;""),""),'Your points'!$A$15:$A$18,0)),0))</f>
        <v/>
      </c>
      <c r="AB142" s="21">
        <f>IF(IFERROR(TRIM(INDEX($A142:$T142,MATCH(Lists!$F$2,$A$1:$T$1,0))&amp;""),"")="","",N(Z142)+N(AA142))</f>
        <v/>
      </c>
      <c r="AC142" s="21">
        <f>IF(IFERROR(TRIM(INDEX($A142:$T142,MATCH(Lists!$F$2,$A$1:$T$1,0))&amp;""),"")="","",IFERROR(VALUE(IFERROR(TRIM(INDEX($A142:$T142,MATCH(Lists!$F$5,$A$1:$T$1,0))&amp;""),"")),""))</f>
        <v/>
      </c>
      <c r="AD142" s="21">
        <f>IF(AB142="","",IF(AB142&gt;='Your points'!$B$21,1,0))</f>
        <v/>
      </c>
      <c r="AE142" s="21">
        <f>IF(IFERROR(TRIM(INDEX($A142:$T142,MATCH(Lists!$F$2,$A$1:$T$1,0))&amp;""),"")="","",IF(IFERROR(TRIM(INDEX($A142:$T142,MATCH(Lists!$F$8,$A$1:$T$1,0))&amp;""),"")&lt;&gt;"",1,0))</f>
        <v/>
      </c>
      <c r="AF142" s="21">
        <f>IF(IFERROR(TRIM(INDEX($A142:$T142,MATCH(Lists!$F$2,$A$1:$T$1,0))&amp;""),"")="","",IF(IFERROR(TRIM(INDEX($A142:$T142,MATCH(Lists!$F$6,$A$1:$T$1,0))&amp;""),"")="","(no UTM)",IFERROR(TRIM(INDEX($A142:$T142,MATCH(Lists!$F$6,$A$1:$T$1,0))&amp;""),"")))</f>
        <v/>
      </c>
      <c r="AG142" s="21">
        <f>IF(IFERROR(TRIM(INDEX($A142:$T142,MATCH(Lists!$F$2,$A$1:$T$1,0))&amp;""),"")="","",IF(IFERROR(TRIM(INDEX($A142:$T142,MATCH(Lists!$F$7,$A$1:$T$1,0))&amp;""),"")="","(none)",IFERROR(TRIM(INDEX($A142:$T142,MATCH(Lists!$F$7,$A$1:$T$1,0))&amp;""),"")))</f>
        <v/>
      </c>
      <c r="AH142" s="21">
        <f>IF(AF142="","",IF(COUNTIFS($AF$2:AF142,AF142,$AG$2:AG142,AG142)=1,1,0))</f>
        <v/>
      </c>
      <c r="AI142" s="21">
        <f>IF(AH142=1,SUM($AH$2:AH142),"")</f>
        <v/>
      </c>
      <c r="AJ142" s="21">
        <f>IF(IFERROR(TRIM(INDEX($A142:$T142,MATCH(Lists!$F$2,$A$1:$T$1,0))&amp;""),"")="","",IF($W142=Lists!$A$3,1,0))</f>
        <v/>
      </c>
      <c r="AK142" s="21">
        <f>IF(IFERROR(TRIM(INDEX($A142:$T142,MATCH(Lists!$F$2,$A$1:$T$1,0))&amp;""),"")="","",IF($X142="Y",1,0))</f>
        <v/>
      </c>
    </row>
    <row r="143">
      <c r="U143" s="19" t="n"/>
      <c r="V143" s="22" t="n"/>
      <c r="W143" s="22" t="n"/>
      <c r="X143" s="22" t="n"/>
      <c r="Y143" s="19" t="n"/>
      <c r="Z143" s="21">
        <f>IF(IFERROR(TRIM(INDEX($A143:$T143,MATCH(Lists!$F$2,$A$1:$T$1,0))&amp;""),"")="","",IFERROR(INDEX('Your points'!$B$6:$B$11,MATCH(IFERROR(TRIM(INDEX($A143:$T143,MATCH(Lists!$F$3,$A$1:$T$1,0))&amp;""),""),'Your points'!$A$6:$A$11,0)),0))</f>
        <v/>
      </c>
      <c r="AA143" s="21">
        <f>IF(IFERROR(TRIM(INDEX($A143:$T143,MATCH(Lists!$F$2,$A$1:$T$1,0))&amp;""),"")="","",IFERROR(INDEX('Your points'!$B$15:$B$18,MATCH(IFERROR(TRIM(INDEX($A143:$T143,MATCH(Lists!$F$4,$A$1:$T$1,0))&amp;""),""),'Your points'!$A$15:$A$18,0)),0))</f>
        <v/>
      </c>
      <c r="AB143" s="21">
        <f>IF(IFERROR(TRIM(INDEX($A143:$T143,MATCH(Lists!$F$2,$A$1:$T$1,0))&amp;""),"")="","",N(Z143)+N(AA143))</f>
        <v/>
      </c>
      <c r="AC143" s="21">
        <f>IF(IFERROR(TRIM(INDEX($A143:$T143,MATCH(Lists!$F$2,$A$1:$T$1,0))&amp;""),"")="","",IFERROR(VALUE(IFERROR(TRIM(INDEX($A143:$T143,MATCH(Lists!$F$5,$A$1:$T$1,0))&amp;""),"")),""))</f>
        <v/>
      </c>
      <c r="AD143" s="21">
        <f>IF(AB143="","",IF(AB143&gt;='Your points'!$B$21,1,0))</f>
        <v/>
      </c>
      <c r="AE143" s="21">
        <f>IF(IFERROR(TRIM(INDEX($A143:$T143,MATCH(Lists!$F$2,$A$1:$T$1,0))&amp;""),"")="","",IF(IFERROR(TRIM(INDEX($A143:$T143,MATCH(Lists!$F$8,$A$1:$T$1,0))&amp;""),"")&lt;&gt;"",1,0))</f>
        <v/>
      </c>
      <c r="AF143" s="21">
        <f>IF(IFERROR(TRIM(INDEX($A143:$T143,MATCH(Lists!$F$2,$A$1:$T$1,0))&amp;""),"")="","",IF(IFERROR(TRIM(INDEX($A143:$T143,MATCH(Lists!$F$6,$A$1:$T$1,0))&amp;""),"")="","(no UTM)",IFERROR(TRIM(INDEX($A143:$T143,MATCH(Lists!$F$6,$A$1:$T$1,0))&amp;""),"")))</f>
        <v/>
      </c>
      <c r="AG143" s="21">
        <f>IF(IFERROR(TRIM(INDEX($A143:$T143,MATCH(Lists!$F$2,$A$1:$T$1,0))&amp;""),"")="","",IF(IFERROR(TRIM(INDEX($A143:$T143,MATCH(Lists!$F$7,$A$1:$T$1,0))&amp;""),"")="","(none)",IFERROR(TRIM(INDEX($A143:$T143,MATCH(Lists!$F$7,$A$1:$T$1,0))&amp;""),"")))</f>
        <v/>
      </c>
      <c r="AH143" s="21">
        <f>IF(AF143="","",IF(COUNTIFS($AF$2:AF143,AF143,$AG$2:AG143,AG143)=1,1,0))</f>
        <v/>
      </c>
      <c r="AI143" s="21">
        <f>IF(AH143=1,SUM($AH$2:AH143),"")</f>
        <v/>
      </c>
      <c r="AJ143" s="21">
        <f>IF(IFERROR(TRIM(INDEX($A143:$T143,MATCH(Lists!$F$2,$A$1:$T$1,0))&amp;""),"")="","",IF($W143=Lists!$A$3,1,0))</f>
        <v/>
      </c>
      <c r="AK143" s="21">
        <f>IF(IFERROR(TRIM(INDEX($A143:$T143,MATCH(Lists!$F$2,$A$1:$T$1,0))&amp;""),"")="","",IF($X143="Y",1,0))</f>
        <v/>
      </c>
    </row>
    <row r="144">
      <c r="U144" s="19" t="n"/>
      <c r="V144" s="22" t="n"/>
      <c r="W144" s="22" t="n"/>
      <c r="X144" s="22" t="n"/>
      <c r="Y144" s="19" t="n"/>
      <c r="Z144" s="21">
        <f>IF(IFERROR(TRIM(INDEX($A144:$T144,MATCH(Lists!$F$2,$A$1:$T$1,0))&amp;""),"")="","",IFERROR(INDEX('Your points'!$B$6:$B$11,MATCH(IFERROR(TRIM(INDEX($A144:$T144,MATCH(Lists!$F$3,$A$1:$T$1,0))&amp;""),""),'Your points'!$A$6:$A$11,0)),0))</f>
        <v/>
      </c>
      <c r="AA144" s="21">
        <f>IF(IFERROR(TRIM(INDEX($A144:$T144,MATCH(Lists!$F$2,$A$1:$T$1,0))&amp;""),"")="","",IFERROR(INDEX('Your points'!$B$15:$B$18,MATCH(IFERROR(TRIM(INDEX($A144:$T144,MATCH(Lists!$F$4,$A$1:$T$1,0))&amp;""),""),'Your points'!$A$15:$A$18,0)),0))</f>
        <v/>
      </c>
      <c r="AB144" s="21">
        <f>IF(IFERROR(TRIM(INDEX($A144:$T144,MATCH(Lists!$F$2,$A$1:$T$1,0))&amp;""),"")="","",N(Z144)+N(AA144))</f>
        <v/>
      </c>
      <c r="AC144" s="21">
        <f>IF(IFERROR(TRIM(INDEX($A144:$T144,MATCH(Lists!$F$2,$A$1:$T$1,0))&amp;""),"")="","",IFERROR(VALUE(IFERROR(TRIM(INDEX($A144:$T144,MATCH(Lists!$F$5,$A$1:$T$1,0))&amp;""),"")),""))</f>
        <v/>
      </c>
      <c r="AD144" s="21">
        <f>IF(AB144="","",IF(AB144&gt;='Your points'!$B$21,1,0))</f>
        <v/>
      </c>
      <c r="AE144" s="21">
        <f>IF(IFERROR(TRIM(INDEX($A144:$T144,MATCH(Lists!$F$2,$A$1:$T$1,0))&amp;""),"")="","",IF(IFERROR(TRIM(INDEX($A144:$T144,MATCH(Lists!$F$8,$A$1:$T$1,0))&amp;""),"")&lt;&gt;"",1,0))</f>
        <v/>
      </c>
      <c r="AF144" s="21">
        <f>IF(IFERROR(TRIM(INDEX($A144:$T144,MATCH(Lists!$F$2,$A$1:$T$1,0))&amp;""),"")="","",IF(IFERROR(TRIM(INDEX($A144:$T144,MATCH(Lists!$F$6,$A$1:$T$1,0))&amp;""),"")="","(no UTM)",IFERROR(TRIM(INDEX($A144:$T144,MATCH(Lists!$F$6,$A$1:$T$1,0))&amp;""),"")))</f>
        <v/>
      </c>
      <c r="AG144" s="21">
        <f>IF(IFERROR(TRIM(INDEX($A144:$T144,MATCH(Lists!$F$2,$A$1:$T$1,0))&amp;""),"")="","",IF(IFERROR(TRIM(INDEX($A144:$T144,MATCH(Lists!$F$7,$A$1:$T$1,0))&amp;""),"")="","(none)",IFERROR(TRIM(INDEX($A144:$T144,MATCH(Lists!$F$7,$A$1:$T$1,0))&amp;""),"")))</f>
        <v/>
      </c>
      <c r="AH144" s="21">
        <f>IF(AF144="","",IF(COUNTIFS($AF$2:AF144,AF144,$AG$2:AG144,AG144)=1,1,0))</f>
        <v/>
      </c>
      <c r="AI144" s="21">
        <f>IF(AH144=1,SUM($AH$2:AH144),"")</f>
        <v/>
      </c>
      <c r="AJ144" s="21">
        <f>IF(IFERROR(TRIM(INDEX($A144:$T144,MATCH(Lists!$F$2,$A$1:$T$1,0))&amp;""),"")="","",IF($W144=Lists!$A$3,1,0))</f>
        <v/>
      </c>
      <c r="AK144" s="21">
        <f>IF(IFERROR(TRIM(INDEX($A144:$T144,MATCH(Lists!$F$2,$A$1:$T$1,0))&amp;""),"")="","",IF($X144="Y",1,0))</f>
        <v/>
      </c>
    </row>
    <row r="145">
      <c r="U145" s="19" t="n"/>
      <c r="V145" s="22" t="n"/>
      <c r="W145" s="22" t="n"/>
      <c r="X145" s="22" t="n"/>
      <c r="Y145" s="19" t="n"/>
      <c r="Z145" s="21">
        <f>IF(IFERROR(TRIM(INDEX($A145:$T145,MATCH(Lists!$F$2,$A$1:$T$1,0))&amp;""),"")="","",IFERROR(INDEX('Your points'!$B$6:$B$11,MATCH(IFERROR(TRIM(INDEX($A145:$T145,MATCH(Lists!$F$3,$A$1:$T$1,0))&amp;""),""),'Your points'!$A$6:$A$11,0)),0))</f>
        <v/>
      </c>
      <c r="AA145" s="21">
        <f>IF(IFERROR(TRIM(INDEX($A145:$T145,MATCH(Lists!$F$2,$A$1:$T$1,0))&amp;""),"")="","",IFERROR(INDEX('Your points'!$B$15:$B$18,MATCH(IFERROR(TRIM(INDEX($A145:$T145,MATCH(Lists!$F$4,$A$1:$T$1,0))&amp;""),""),'Your points'!$A$15:$A$18,0)),0))</f>
        <v/>
      </c>
      <c r="AB145" s="21">
        <f>IF(IFERROR(TRIM(INDEX($A145:$T145,MATCH(Lists!$F$2,$A$1:$T$1,0))&amp;""),"")="","",N(Z145)+N(AA145))</f>
        <v/>
      </c>
      <c r="AC145" s="21">
        <f>IF(IFERROR(TRIM(INDEX($A145:$T145,MATCH(Lists!$F$2,$A$1:$T$1,0))&amp;""),"")="","",IFERROR(VALUE(IFERROR(TRIM(INDEX($A145:$T145,MATCH(Lists!$F$5,$A$1:$T$1,0))&amp;""),"")),""))</f>
        <v/>
      </c>
      <c r="AD145" s="21">
        <f>IF(AB145="","",IF(AB145&gt;='Your points'!$B$21,1,0))</f>
        <v/>
      </c>
      <c r="AE145" s="21">
        <f>IF(IFERROR(TRIM(INDEX($A145:$T145,MATCH(Lists!$F$2,$A$1:$T$1,0))&amp;""),"")="","",IF(IFERROR(TRIM(INDEX($A145:$T145,MATCH(Lists!$F$8,$A$1:$T$1,0))&amp;""),"")&lt;&gt;"",1,0))</f>
        <v/>
      </c>
      <c r="AF145" s="21">
        <f>IF(IFERROR(TRIM(INDEX($A145:$T145,MATCH(Lists!$F$2,$A$1:$T$1,0))&amp;""),"")="","",IF(IFERROR(TRIM(INDEX($A145:$T145,MATCH(Lists!$F$6,$A$1:$T$1,0))&amp;""),"")="","(no UTM)",IFERROR(TRIM(INDEX($A145:$T145,MATCH(Lists!$F$6,$A$1:$T$1,0))&amp;""),"")))</f>
        <v/>
      </c>
      <c r="AG145" s="21">
        <f>IF(IFERROR(TRIM(INDEX($A145:$T145,MATCH(Lists!$F$2,$A$1:$T$1,0))&amp;""),"")="","",IF(IFERROR(TRIM(INDEX($A145:$T145,MATCH(Lists!$F$7,$A$1:$T$1,0))&amp;""),"")="","(none)",IFERROR(TRIM(INDEX($A145:$T145,MATCH(Lists!$F$7,$A$1:$T$1,0))&amp;""),"")))</f>
        <v/>
      </c>
      <c r="AH145" s="21">
        <f>IF(AF145="","",IF(COUNTIFS($AF$2:AF145,AF145,$AG$2:AG145,AG145)=1,1,0))</f>
        <v/>
      </c>
      <c r="AI145" s="21">
        <f>IF(AH145=1,SUM($AH$2:AH145),"")</f>
        <v/>
      </c>
      <c r="AJ145" s="21">
        <f>IF(IFERROR(TRIM(INDEX($A145:$T145,MATCH(Lists!$F$2,$A$1:$T$1,0))&amp;""),"")="","",IF($W145=Lists!$A$3,1,0))</f>
        <v/>
      </c>
      <c r="AK145" s="21">
        <f>IF(IFERROR(TRIM(INDEX($A145:$T145,MATCH(Lists!$F$2,$A$1:$T$1,0))&amp;""),"")="","",IF($X145="Y",1,0))</f>
        <v/>
      </c>
    </row>
    <row r="146">
      <c r="U146" s="19" t="n"/>
      <c r="V146" s="22" t="n"/>
      <c r="W146" s="22" t="n"/>
      <c r="X146" s="22" t="n"/>
      <c r="Y146" s="19" t="n"/>
      <c r="Z146" s="21">
        <f>IF(IFERROR(TRIM(INDEX($A146:$T146,MATCH(Lists!$F$2,$A$1:$T$1,0))&amp;""),"")="","",IFERROR(INDEX('Your points'!$B$6:$B$11,MATCH(IFERROR(TRIM(INDEX($A146:$T146,MATCH(Lists!$F$3,$A$1:$T$1,0))&amp;""),""),'Your points'!$A$6:$A$11,0)),0))</f>
        <v/>
      </c>
      <c r="AA146" s="21">
        <f>IF(IFERROR(TRIM(INDEX($A146:$T146,MATCH(Lists!$F$2,$A$1:$T$1,0))&amp;""),"")="","",IFERROR(INDEX('Your points'!$B$15:$B$18,MATCH(IFERROR(TRIM(INDEX($A146:$T146,MATCH(Lists!$F$4,$A$1:$T$1,0))&amp;""),""),'Your points'!$A$15:$A$18,0)),0))</f>
        <v/>
      </c>
      <c r="AB146" s="21">
        <f>IF(IFERROR(TRIM(INDEX($A146:$T146,MATCH(Lists!$F$2,$A$1:$T$1,0))&amp;""),"")="","",N(Z146)+N(AA146))</f>
        <v/>
      </c>
      <c r="AC146" s="21">
        <f>IF(IFERROR(TRIM(INDEX($A146:$T146,MATCH(Lists!$F$2,$A$1:$T$1,0))&amp;""),"")="","",IFERROR(VALUE(IFERROR(TRIM(INDEX($A146:$T146,MATCH(Lists!$F$5,$A$1:$T$1,0))&amp;""),"")),""))</f>
        <v/>
      </c>
      <c r="AD146" s="21">
        <f>IF(AB146="","",IF(AB146&gt;='Your points'!$B$21,1,0))</f>
        <v/>
      </c>
      <c r="AE146" s="21">
        <f>IF(IFERROR(TRIM(INDEX($A146:$T146,MATCH(Lists!$F$2,$A$1:$T$1,0))&amp;""),"")="","",IF(IFERROR(TRIM(INDEX($A146:$T146,MATCH(Lists!$F$8,$A$1:$T$1,0))&amp;""),"")&lt;&gt;"",1,0))</f>
        <v/>
      </c>
      <c r="AF146" s="21">
        <f>IF(IFERROR(TRIM(INDEX($A146:$T146,MATCH(Lists!$F$2,$A$1:$T$1,0))&amp;""),"")="","",IF(IFERROR(TRIM(INDEX($A146:$T146,MATCH(Lists!$F$6,$A$1:$T$1,0))&amp;""),"")="","(no UTM)",IFERROR(TRIM(INDEX($A146:$T146,MATCH(Lists!$F$6,$A$1:$T$1,0))&amp;""),"")))</f>
        <v/>
      </c>
      <c r="AG146" s="21">
        <f>IF(IFERROR(TRIM(INDEX($A146:$T146,MATCH(Lists!$F$2,$A$1:$T$1,0))&amp;""),"")="","",IF(IFERROR(TRIM(INDEX($A146:$T146,MATCH(Lists!$F$7,$A$1:$T$1,0))&amp;""),"")="","(none)",IFERROR(TRIM(INDEX($A146:$T146,MATCH(Lists!$F$7,$A$1:$T$1,0))&amp;""),"")))</f>
        <v/>
      </c>
      <c r="AH146" s="21">
        <f>IF(AF146="","",IF(COUNTIFS($AF$2:AF146,AF146,$AG$2:AG146,AG146)=1,1,0))</f>
        <v/>
      </c>
      <c r="AI146" s="21">
        <f>IF(AH146=1,SUM($AH$2:AH146),"")</f>
        <v/>
      </c>
      <c r="AJ146" s="21">
        <f>IF(IFERROR(TRIM(INDEX($A146:$T146,MATCH(Lists!$F$2,$A$1:$T$1,0))&amp;""),"")="","",IF($W146=Lists!$A$3,1,0))</f>
        <v/>
      </c>
      <c r="AK146" s="21">
        <f>IF(IFERROR(TRIM(INDEX($A146:$T146,MATCH(Lists!$F$2,$A$1:$T$1,0))&amp;""),"")="","",IF($X146="Y",1,0))</f>
        <v/>
      </c>
    </row>
    <row r="147">
      <c r="U147" s="19" t="n"/>
      <c r="V147" s="22" t="n"/>
      <c r="W147" s="22" t="n"/>
      <c r="X147" s="22" t="n"/>
      <c r="Y147" s="19" t="n"/>
      <c r="Z147" s="21">
        <f>IF(IFERROR(TRIM(INDEX($A147:$T147,MATCH(Lists!$F$2,$A$1:$T$1,0))&amp;""),"")="","",IFERROR(INDEX('Your points'!$B$6:$B$11,MATCH(IFERROR(TRIM(INDEX($A147:$T147,MATCH(Lists!$F$3,$A$1:$T$1,0))&amp;""),""),'Your points'!$A$6:$A$11,0)),0))</f>
        <v/>
      </c>
      <c r="AA147" s="21">
        <f>IF(IFERROR(TRIM(INDEX($A147:$T147,MATCH(Lists!$F$2,$A$1:$T$1,0))&amp;""),"")="","",IFERROR(INDEX('Your points'!$B$15:$B$18,MATCH(IFERROR(TRIM(INDEX($A147:$T147,MATCH(Lists!$F$4,$A$1:$T$1,0))&amp;""),""),'Your points'!$A$15:$A$18,0)),0))</f>
        <v/>
      </c>
      <c r="AB147" s="21">
        <f>IF(IFERROR(TRIM(INDEX($A147:$T147,MATCH(Lists!$F$2,$A$1:$T$1,0))&amp;""),"")="","",N(Z147)+N(AA147))</f>
        <v/>
      </c>
      <c r="AC147" s="21">
        <f>IF(IFERROR(TRIM(INDEX($A147:$T147,MATCH(Lists!$F$2,$A$1:$T$1,0))&amp;""),"")="","",IFERROR(VALUE(IFERROR(TRIM(INDEX($A147:$T147,MATCH(Lists!$F$5,$A$1:$T$1,0))&amp;""),"")),""))</f>
        <v/>
      </c>
      <c r="AD147" s="21">
        <f>IF(AB147="","",IF(AB147&gt;='Your points'!$B$21,1,0))</f>
        <v/>
      </c>
      <c r="AE147" s="21">
        <f>IF(IFERROR(TRIM(INDEX($A147:$T147,MATCH(Lists!$F$2,$A$1:$T$1,0))&amp;""),"")="","",IF(IFERROR(TRIM(INDEX($A147:$T147,MATCH(Lists!$F$8,$A$1:$T$1,0))&amp;""),"")&lt;&gt;"",1,0))</f>
        <v/>
      </c>
      <c r="AF147" s="21">
        <f>IF(IFERROR(TRIM(INDEX($A147:$T147,MATCH(Lists!$F$2,$A$1:$T$1,0))&amp;""),"")="","",IF(IFERROR(TRIM(INDEX($A147:$T147,MATCH(Lists!$F$6,$A$1:$T$1,0))&amp;""),"")="","(no UTM)",IFERROR(TRIM(INDEX($A147:$T147,MATCH(Lists!$F$6,$A$1:$T$1,0))&amp;""),"")))</f>
        <v/>
      </c>
      <c r="AG147" s="21">
        <f>IF(IFERROR(TRIM(INDEX($A147:$T147,MATCH(Lists!$F$2,$A$1:$T$1,0))&amp;""),"")="","",IF(IFERROR(TRIM(INDEX($A147:$T147,MATCH(Lists!$F$7,$A$1:$T$1,0))&amp;""),"")="","(none)",IFERROR(TRIM(INDEX($A147:$T147,MATCH(Lists!$F$7,$A$1:$T$1,0))&amp;""),"")))</f>
        <v/>
      </c>
      <c r="AH147" s="21">
        <f>IF(AF147="","",IF(COUNTIFS($AF$2:AF147,AF147,$AG$2:AG147,AG147)=1,1,0))</f>
        <v/>
      </c>
      <c r="AI147" s="21">
        <f>IF(AH147=1,SUM($AH$2:AH147),"")</f>
        <v/>
      </c>
      <c r="AJ147" s="21">
        <f>IF(IFERROR(TRIM(INDEX($A147:$T147,MATCH(Lists!$F$2,$A$1:$T$1,0))&amp;""),"")="","",IF($W147=Lists!$A$3,1,0))</f>
        <v/>
      </c>
      <c r="AK147" s="21">
        <f>IF(IFERROR(TRIM(INDEX($A147:$T147,MATCH(Lists!$F$2,$A$1:$T$1,0))&amp;""),"")="","",IF($X147="Y",1,0))</f>
        <v/>
      </c>
    </row>
    <row r="148">
      <c r="U148" s="19" t="n"/>
      <c r="V148" s="22" t="n"/>
      <c r="W148" s="22" t="n"/>
      <c r="X148" s="22" t="n"/>
      <c r="Y148" s="19" t="n"/>
      <c r="Z148" s="21">
        <f>IF(IFERROR(TRIM(INDEX($A148:$T148,MATCH(Lists!$F$2,$A$1:$T$1,0))&amp;""),"")="","",IFERROR(INDEX('Your points'!$B$6:$B$11,MATCH(IFERROR(TRIM(INDEX($A148:$T148,MATCH(Lists!$F$3,$A$1:$T$1,0))&amp;""),""),'Your points'!$A$6:$A$11,0)),0))</f>
        <v/>
      </c>
      <c r="AA148" s="21">
        <f>IF(IFERROR(TRIM(INDEX($A148:$T148,MATCH(Lists!$F$2,$A$1:$T$1,0))&amp;""),"")="","",IFERROR(INDEX('Your points'!$B$15:$B$18,MATCH(IFERROR(TRIM(INDEX($A148:$T148,MATCH(Lists!$F$4,$A$1:$T$1,0))&amp;""),""),'Your points'!$A$15:$A$18,0)),0))</f>
        <v/>
      </c>
      <c r="AB148" s="21">
        <f>IF(IFERROR(TRIM(INDEX($A148:$T148,MATCH(Lists!$F$2,$A$1:$T$1,0))&amp;""),"")="","",N(Z148)+N(AA148))</f>
        <v/>
      </c>
      <c r="AC148" s="21">
        <f>IF(IFERROR(TRIM(INDEX($A148:$T148,MATCH(Lists!$F$2,$A$1:$T$1,0))&amp;""),"")="","",IFERROR(VALUE(IFERROR(TRIM(INDEX($A148:$T148,MATCH(Lists!$F$5,$A$1:$T$1,0))&amp;""),"")),""))</f>
        <v/>
      </c>
      <c r="AD148" s="21">
        <f>IF(AB148="","",IF(AB148&gt;='Your points'!$B$21,1,0))</f>
        <v/>
      </c>
      <c r="AE148" s="21">
        <f>IF(IFERROR(TRIM(INDEX($A148:$T148,MATCH(Lists!$F$2,$A$1:$T$1,0))&amp;""),"")="","",IF(IFERROR(TRIM(INDEX($A148:$T148,MATCH(Lists!$F$8,$A$1:$T$1,0))&amp;""),"")&lt;&gt;"",1,0))</f>
        <v/>
      </c>
      <c r="AF148" s="21">
        <f>IF(IFERROR(TRIM(INDEX($A148:$T148,MATCH(Lists!$F$2,$A$1:$T$1,0))&amp;""),"")="","",IF(IFERROR(TRIM(INDEX($A148:$T148,MATCH(Lists!$F$6,$A$1:$T$1,0))&amp;""),"")="","(no UTM)",IFERROR(TRIM(INDEX($A148:$T148,MATCH(Lists!$F$6,$A$1:$T$1,0))&amp;""),"")))</f>
        <v/>
      </c>
      <c r="AG148" s="21">
        <f>IF(IFERROR(TRIM(INDEX($A148:$T148,MATCH(Lists!$F$2,$A$1:$T$1,0))&amp;""),"")="","",IF(IFERROR(TRIM(INDEX($A148:$T148,MATCH(Lists!$F$7,$A$1:$T$1,0))&amp;""),"")="","(none)",IFERROR(TRIM(INDEX($A148:$T148,MATCH(Lists!$F$7,$A$1:$T$1,0))&amp;""),"")))</f>
        <v/>
      </c>
      <c r="AH148" s="21">
        <f>IF(AF148="","",IF(COUNTIFS($AF$2:AF148,AF148,$AG$2:AG148,AG148)=1,1,0))</f>
        <v/>
      </c>
      <c r="AI148" s="21">
        <f>IF(AH148=1,SUM($AH$2:AH148),"")</f>
        <v/>
      </c>
      <c r="AJ148" s="21">
        <f>IF(IFERROR(TRIM(INDEX($A148:$T148,MATCH(Lists!$F$2,$A$1:$T$1,0))&amp;""),"")="","",IF($W148=Lists!$A$3,1,0))</f>
        <v/>
      </c>
      <c r="AK148" s="21">
        <f>IF(IFERROR(TRIM(INDEX($A148:$T148,MATCH(Lists!$F$2,$A$1:$T$1,0))&amp;""),"")="","",IF($X148="Y",1,0))</f>
        <v/>
      </c>
    </row>
    <row r="149">
      <c r="U149" s="19" t="n"/>
      <c r="V149" s="22" t="n"/>
      <c r="W149" s="22" t="n"/>
      <c r="X149" s="22" t="n"/>
      <c r="Y149" s="19" t="n"/>
      <c r="Z149" s="21">
        <f>IF(IFERROR(TRIM(INDEX($A149:$T149,MATCH(Lists!$F$2,$A$1:$T$1,0))&amp;""),"")="","",IFERROR(INDEX('Your points'!$B$6:$B$11,MATCH(IFERROR(TRIM(INDEX($A149:$T149,MATCH(Lists!$F$3,$A$1:$T$1,0))&amp;""),""),'Your points'!$A$6:$A$11,0)),0))</f>
        <v/>
      </c>
      <c r="AA149" s="21">
        <f>IF(IFERROR(TRIM(INDEX($A149:$T149,MATCH(Lists!$F$2,$A$1:$T$1,0))&amp;""),"")="","",IFERROR(INDEX('Your points'!$B$15:$B$18,MATCH(IFERROR(TRIM(INDEX($A149:$T149,MATCH(Lists!$F$4,$A$1:$T$1,0))&amp;""),""),'Your points'!$A$15:$A$18,0)),0))</f>
        <v/>
      </c>
      <c r="AB149" s="21">
        <f>IF(IFERROR(TRIM(INDEX($A149:$T149,MATCH(Lists!$F$2,$A$1:$T$1,0))&amp;""),"")="","",N(Z149)+N(AA149))</f>
        <v/>
      </c>
      <c r="AC149" s="21">
        <f>IF(IFERROR(TRIM(INDEX($A149:$T149,MATCH(Lists!$F$2,$A$1:$T$1,0))&amp;""),"")="","",IFERROR(VALUE(IFERROR(TRIM(INDEX($A149:$T149,MATCH(Lists!$F$5,$A$1:$T$1,0))&amp;""),"")),""))</f>
        <v/>
      </c>
      <c r="AD149" s="21">
        <f>IF(AB149="","",IF(AB149&gt;='Your points'!$B$21,1,0))</f>
        <v/>
      </c>
      <c r="AE149" s="21">
        <f>IF(IFERROR(TRIM(INDEX($A149:$T149,MATCH(Lists!$F$2,$A$1:$T$1,0))&amp;""),"")="","",IF(IFERROR(TRIM(INDEX($A149:$T149,MATCH(Lists!$F$8,$A$1:$T$1,0))&amp;""),"")&lt;&gt;"",1,0))</f>
        <v/>
      </c>
      <c r="AF149" s="21">
        <f>IF(IFERROR(TRIM(INDEX($A149:$T149,MATCH(Lists!$F$2,$A$1:$T$1,0))&amp;""),"")="","",IF(IFERROR(TRIM(INDEX($A149:$T149,MATCH(Lists!$F$6,$A$1:$T$1,0))&amp;""),"")="","(no UTM)",IFERROR(TRIM(INDEX($A149:$T149,MATCH(Lists!$F$6,$A$1:$T$1,0))&amp;""),"")))</f>
        <v/>
      </c>
      <c r="AG149" s="21">
        <f>IF(IFERROR(TRIM(INDEX($A149:$T149,MATCH(Lists!$F$2,$A$1:$T$1,0))&amp;""),"")="","",IF(IFERROR(TRIM(INDEX($A149:$T149,MATCH(Lists!$F$7,$A$1:$T$1,0))&amp;""),"")="","(none)",IFERROR(TRIM(INDEX($A149:$T149,MATCH(Lists!$F$7,$A$1:$T$1,0))&amp;""),"")))</f>
        <v/>
      </c>
      <c r="AH149" s="21">
        <f>IF(AF149="","",IF(COUNTIFS($AF$2:AF149,AF149,$AG$2:AG149,AG149)=1,1,0))</f>
        <v/>
      </c>
      <c r="AI149" s="21">
        <f>IF(AH149=1,SUM($AH$2:AH149),"")</f>
        <v/>
      </c>
      <c r="AJ149" s="21">
        <f>IF(IFERROR(TRIM(INDEX($A149:$T149,MATCH(Lists!$F$2,$A$1:$T$1,0))&amp;""),"")="","",IF($W149=Lists!$A$3,1,0))</f>
        <v/>
      </c>
      <c r="AK149" s="21">
        <f>IF(IFERROR(TRIM(INDEX($A149:$T149,MATCH(Lists!$F$2,$A$1:$T$1,0))&amp;""),"")="","",IF($X149="Y",1,0))</f>
        <v/>
      </c>
    </row>
    <row r="150">
      <c r="U150" s="19" t="n"/>
      <c r="V150" s="22" t="n"/>
      <c r="W150" s="22" t="n"/>
      <c r="X150" s="22" t="n"/>
      <c r="Y150" s="19" t="n"/>
      <c r="Z150" s="21">
        <f>IF(IFERROR(TRIM(INDEX($A150:$T150,MATCH(Lists!$F$2,$A$1:$T$1,0))&amp;""),"")="","",IFERROR(INDEX('Your points'!$B$6:$B$11,MATCH(IFERROR(TRIM(INDEX($A150:$T150,MATCH(Lists!$F$3,$A$1:$T$1,0))&amp;""),""),'Your points'!$A$6:$A$11,0)),0))</f>
        <v/>
      </c>
      <c r="AA150" s="21">
        <f>IF(IFERROR(TRIM(INDEX($A150:$T150,MATCH(Lists!$F$2,$A$1:$T$1,0))&amp;""),"")="","",IFERROR(INDEX('Your points'!$B$15:$B$18,MATCH(IFERROR(TRIM(INDEX($A150:$T150,MATCH(Lists!$F$4,$A$1:$T$1,0))&amp;""),""),'Your points'!$A$15:$A$18,0)),0))</f>
        <v/>
      </c>
      <c r="AB150" s="21">
        <f>IF(IFERROR(TRIM(INDEX($A150:$T150,MATCH(Lists!$F$2,$A$1:$T$1,0))&amp;""),"")="","",N(Z150)+N(AA150))</f>
        <v/>
      </c>
      <c r="AC150" s="21">
        <f>IF(IFERROR(TRIM(INDEX($A150:$T150,MATCH(Lists!$F$2,$A$1:$T$1,0))&amp;""),"")="","",IFERROR(VALUE(IFERROR(TRIM(INDEX($A150:$T150,MATCH(Lists!$F$5,$A$1:$T$1,0))&amp;""),"")),""))</f>
        <v/>
      </c>
      <c r="AD150" s="21">
        <f>IF(AB150="","",IF(AB150&gt;='Your points'!$B$21,1,0))</f>
        <v/>
      </c>
      <c r="AE150" s="21">
        <f>IF(IFERROR(TRIM(INDEX($A150:$T150,MATCH(Lists!$F$2,$A$1:$T$1,0))&amp;""),"")="","",IF(IFERROR(TRIM(INDEX($A150:$T150,MATCH(Lists!$F$8,$A$1:$T$1,0))&amp;""),"")&lt;&gt;"",1,0))</f>
        <v/>
      </c>
      <c r="AF150" s="21">
        <f>IF(IFERROR(TRIM(INDEX($A150:$T150,MATCH(Lists!$F$2,$A$1:$T$1,0))&amp;""),"")="","",IF(IFERROR(TRIM(INDEX($A150:$T150,MATCH(Lists!$F$6,$A$1:$T$1,0))&amp;""),"")="","(no UTM)",IFERROR(TRIM(INDEX($A150:$T150,MATCH(Lists!$F$6,$A$1:$T$1,0))&amp;""),"")))</f>
        <v/>
      </c>
      <c r="AG150" s="21">
        <f>IF(IFERROR(TRIM(INDEX($A150:$T150,MATCH(Lists!$F$2,$A$1:$T$1,0))&amp;""),"")="","",IF(IFERROR(TRIM(INDEX($A150:$T150,MATCH(Lists!$F$7,$A$1:$T$1,0))&amp;""),"")="","(none)",IFERROR(TRIM(INDEX($A150:$T150,MATCH(Lists!$F$7,$A$1:$T$1,0))&amp;""),"")))</f>
        <v/>
      </c>
      <c r="AH150" s="21">
        <f>IF(AF150="","",IF(COUNTIFS($AF$2:AF150,AF150,$AG$2:AG150,AG150)=1,1,0))</f>
        <v/>
      </c>
      <c r="AI150" s="21">
        <f>IF(AH150=1,SUM($AH$2:AH150),"")</f>
        <v/>
      </c>
      <c r="AJ150" s="21">
        <f>IF(IFERROR(TRIM(INDEX($A150:$T150,MATCH(Lists!$F$2,$A$1:$T$1,0))&amp;""),"")="","",IF($W150=Lists!$A$3,1,0))</f>
        <v/>
      </c>
      <c r="AK150" s="21">
        <f>IF(IFERROR(TRIM(INDEX($A150:$T150,MATCH(Lists!$F$2,$A$1:$T$1,0))&amp;""),"")="","",IF($X150="Y",1,0))</f>
        <v/>
      </c>
    </row>
    <row r="151">
      <c r="U151" s="19" t="n"/>
      <c r="V151" s="22" t="n"/>
      <c r="W151" s="22" t="n"/>
      <c r="X151" s="22" t="n"/>
      <c r="Y151" s="19" t="n"/>
      <c r="Z151" s="21">
        <f>IF(IFERROR(TRIM(INDEX($A151:$T151,MATCH(Lists!$F$2,$A$1:$T$1,0))&amp;""),"")="","",IFERROR(INDEX('Your points'!$B$6:$B$11,MATCH(IFERROR(TRIM(INDEX($A151:$T151,MATCH(Lists!$F$3,$A$1:$T$1,0))&amp;""),""),'Your points'!$A$6:$A$11,0)),0))</f>
        <v/>
      </c>
      <c r="AA151" s="21">
        <f>IF(IFERROR(TRIM(INDEX($A151:$T151,MATCH(Lists!$F$2,$A$1:$T$1,0))&amp;""),"")="","",IFERROR(INDEX('Your points'!$B$15:$B$18,MATCH(IFERROR(TRIM(INDEX($A151:$T151,MATCH(Lists!$F$4,$A$1:$T$1,0))&amp;""),""),'Your points'!$A$15:$A$18,0)),0))</f>
        <v/>
      </c>
      <c r="AB151" s="21">
        <f>IF(IFERROR(TRIM(INDEX($A151:$T151,MATCH(Lists!$F$2,$A$1:$T$1,0))&amp;""),"")="","",N(Z151)+N(AA151))</f>
        <v/>
      </c>
      <c r="AC151" s="21">
        <f>IF(IFERROR(TRIM(INDEX($A151:$T151,MATCH(Lists!$F$2,$A$1:$T$1,0))&amp;""),"")="","",IFERROR(VALUE(IFERROR(TRIM(INDEX($A151:$T151,MATCH(Lists!$F$5,$A$1:$T$1,0))&amp;""),"")),""))</f>
        <v/>
      </c>
      <c r="AD151" s="21">
        <f>IF(AB151="","",IF(AB151&gt;='Your points'!$B$21,1,0))</f>
        <v/>
      </c>
      <c r="AE151" s="21">
        <f>IF(IFERROR(TRIM(INDEX($A151:$T151,MATCH(Lists!$F$2,$A$1:$T$1,0))&amp;""),"")="","",IF(IFERROR(TRIM(INDEX($A151:$T151,MATCH(Lists!$F$8,$A$1:$T$1,0))&amp;""),"")&lt;&gt;"",1,0))</f>
        <v/>
      </c>
      <c r="AF151" s="21">
        <f>IF(IFERROR(TRIM(INDEX($A151:$T151,MATCH(Lists!$F$2,$A$1:$T$1,0))&amp;""),"")="","",IF(IFERROR(TRIM(INDEX($A151:$T151,MATCH(Lists!$F$6,$A$1:$T$1,0))&amp;""),"")="","(no UTM)",IFERROR(TRIM(INDEX($A151:$T151,MATCH(Lists!$F$6,$A$1:$T$1,0))&amp;""),"")))</f>
        <v/>
      </c>
      <c r="AG151" s="21">
        <f>IF(IFERROR(TRIM(INDEX($A151:$T151,MATCH(Lists!$F$2,$A$1:$T$1,0))&amp;""),"")="","",IF(IFERROR(TRIM(INDEX($A151:$T151,MATCH(Lists!$F$7,$A$1:$T$1,0))&amp;""),"")="","(none)",IFERROR(TRIM(INDEX($A151:$T151,MATCH(Lists!$F$7,$A$1:$T$1,0))&amp;""),"")))</f>
        <v/>
      </c>
      <c r="AH151" s="21">
        <f>IF(AF151="","",IF(COUNTIFS($AF$2:AF151,AF151,$AG$2:AG151,AG151)=1,1,0))</f>
        <v/>
      </c>
      <c r="AI151" s="21">
        <f>IF(AH151=1,SUM($AH$2:AH151),"")</f>
        <v/>
      </c>
      <c r="AJ151" s="21">
        <f>IF(IFERROR(TRIM(INDEX($A151:$T151,MATCH(Lists!$F$2,$A$1:$T$1,0))&amp;""),"")="","",IF($W151=Lists!$A$3,1,0))</f>
        <v/>
      </c>
      <c r="AK151" s="21">
        <f>IF(IFERROR(TRIM(INDEX($A151:$T151,MATCH(Lists!$F$2,$A$1:$T$1,0))&amp;""),"")="","",IF($X151="Y",1,0))</f>
        <v/>
      </c>
    </row>
    <row r="152">
      <c r="U152" s="19" t="n"/>
      <c r="V152" s="22" t="n"/>
      <c r="W152" s="22" t="n"/>
      <c r="X152" s="22" t="n"/>
      <c r="Y152" s="19" t="n"/>
      <c r="Z152" s="21">
        <f>IF(IFERROR(TRIM(INDEX($A152:$T152,MATCH(Lists!$F$2,$A$1:$T$1,0))&amp;""),"")="","",IFERROR(INDEX('Your points'!$B$6:$B$11,MATCH(IFERROR(TRIM(INDEX($A152:$T152,MATCH(Lists!$F$3,$A$1:$T$1,0))&amp;""),""),'Your points'!$A$6:$A$11,0)),0))</f>
        <v/>
      </c>
      <c r="AA152" s="21">
        <f>IF(IFERROR(TRIM(INDEX($A152:$T152,MATCH(Lists!$F$2,$A$1:$T$1,0))&amp;""),"")="","",IFERROR(INDEX('Your points'!$B$15:$B$18,MATCH(IFERROR(TRIM(INDEX($A152:$T152,MATCH(Lists!$F$4,$A$1:$T$1,0))&amp;""),""),'Your points'!$A$15:$A$18,0)),0))</f>
        <v/>
      </c>
      <c r="AB152" s="21">
        <f>IF(IFERROR(TRIM(INDEX($A152:$T152,MATCH(Lists!$F$2,$A$1:$T$1,0))&amp;""),"")="","",N(Z152)+N(AA152))</f>
        <v/>
      </c>
      <c r="AC152" s="21">
        <f>IF(IFERROR(TRIM(INDEX($A152:$T152,MATCH(Lists!$F$2,$A$1:$T$1,0))&amp;""),"")="","",IFERROR(VALUE(IFERROR(TRIM(INDEX($A152:$T152,MATCH(Lists!$F$5,$A$1:$T$1,0))&amp;""),"")),""))</f>
        <v/>
      </c>
      <c r="AD152" s="21">
        <f>IF(AB152="","",IF(AB152&gt;='Your points'!$B$21,1,0))</f>
        <v/>
      </c>
      <c r="AE152" s="21">
        <f>IF(IFERROR(TRIM(INDEX($A152:$T152,MATCH(Lists!$F$2,$A$1:$T$1,0))&amp;""),"")="","",IF(IFERROR(TRIM(INDEX($A152:$T152,MATCH(Lists!$F$8,$A$1:$T$1,0))&amp;""),"")&lt;&gt;"",1,0))</f>
        <v/>
      </c>
      <c r="AF152" s="21">
        <f>IF(IFERROR(TRIM(INDEX($A152:$T152,MATCH(Lists!$F$2,$A$1:$T$1,0))&amp;""),"")="","",IF(IFERROR(TRIM(INDEX($A152:$T152,MATCH(Lists!$F$6,$A$1:$T$1,0))&amp;""),"")="","(no UTM)",IFERROR(TRIM(INDEX($A152:$T152,MATCH(Lists!$F$6,$A$1:$T$1,0))&amp;""),"")))</f>
        <v/>
      </c>
      <c r="AG152" s="21">
        <f>IF(IFERROR(TRIM(INDEX($A152:$T152,MATCH(Lists!$F$2,$A$1:$T$1,0))&amp;""),"")="","",IF(IFERROR(TRIM(INDEX($A152:$T152,MATCH(Lists!$F$7,$A$1:$T$1,0))&amp;""),"")="","(none)",IFERROR(TRIM(INDEX($A152:$T152,MATCH(Lists!$F$7,$A$1:$T$1,0))&amp;""),"")))</f>
        <v/>
      </c>
      <c r="AH152" s="21">
        <f>IF(AF152="","",IF(COUNTIFS($AF$2:AF152,AF152,$AG$2:AG152,AG152)=1,1,0))</f>
        <v/>
      </c>
      <c r="AI152" s="21">
        <f>IF(AH152=1,SUM($AH$2:AH152),"")</f>
        <v/>
      </c>
      <c r="AJ152" s="21">
        <f>IF(IFERROR(TRIM(INDEX($A152:$T152,MATCH(Lists!$F$2,$A$1:$T$1,0))&amp;""),"")="","",IF($W152=Lists!$A$3,1,0))</f>
        <v/>
      </c>
      <c r="AK152" s="21">
        <f>IF(IFERROR(TRIM(INDEX($A152:$T152,MATCH(Lists!$F$2,$A$1:$T$1,0))&amp;""),"")="","",IF($X152="Y",1,0))</f>
        <v/>
      </c>
    </row>
    <row r="153">
      <c r="U153" s="19" t="n"/>
      <c r="V153" s="22" t="n"/>
      <c r="W153" s="22" t="n"/>
      <c r="X153" s="22" t="n"/>
      <c r="Y153" s="19" t="n"/>
      <c r="Z153" s="21">
        <f>IF(IFERROR(TRIM(INDEX($A153:$T153,MATCH(Lists!$F$2,$A$1:$T$1,0))&amp;""),"")="","",IFERROR(INDEX('Your points'!$B$6:$B$11,MATCH(IFERROR(TRIM(INDEX($A153:$T153,MATCH(Lists!$F$3,$A$1:$T$1,0))&amp;""),""),'Your points'!$A$6:$A$11,0)),0))</f>
        <v/>
      </c>
      <c r="AA153" s="21">
        <f>IF(IFERROR(TRIM(INDEX($A153:$T153,MATCH(Lists!$F$2,$A$1:$T$1,0))&amp;""),"")="","",IFERROR(INDEX('Your points'!$B$15:$B$18,MATCH(IFERROR(TRIM(INDEX($A153:$T153,MATCH(Lists!$F$4,$A$1:$T$1,0))&amp;""),""),'Your points'!$A$15:$A$18,0)),0))</f>
        <v/>
      </c>
      <c r="AB153" s="21">
        <f>IF(IFERROR(TRIM(INDEX($A153:$T153,MATCH(Lists!$F$2,$A$1:$T$1,0))&amp;""),"")="","",N(Z153)+N(AA153))</f>
        <v/>
      </c>
      <c r="AC153" s="21">
        <f>IF(IFERROR(TRIM(INDEX($A153:$T153,MATCH(Lists!$F$2,$A$1:$T$1,0))&amp;""),"")="","",IFERROR(VALUE(IFERROR(TRIM(INDEX($A153:$T153,MATCH(Lists!$F$5,$A$1:$T$1,0))&amp;""),"")),""))</f>
        <v/>
      </c>
      <c r="AD153" s="21">
        <f>IF(AB153="","",IF(AB153&gt;='Your points'!$B$21,1,0))</f>
        <v/>
      </c>
      <c r="AE153" s="21">
        <f>IF(IFERROR(TRIM(INDEX($A153:$T153,MATCH(Lists!$F$2,$A$1:$T$1,0))&amp;""),"")="","",IF(IFERROR(TRIM(INDEX($A153:$T153,MATCH(Lists!$F$8,$A$1:$T$1,0))&amp;""),"")&lt;&gt;"",1,0))</f>
        <v/>
      </c>
      <c r="AF153" s="21">
        <f>IF(IFERROR(TRIM(INDEX($A153:$T153,MATCH(Lists!$F$2,$A$1:$T$1,0))&amp;""),"")="","",IF(IFERROR(TRIM(INDEX($A153:$T153,MATCH(Lists!$F$6,$A$1:$T$1,0))&amp;""),"")="","(no UTM)",IFERROR(TRIM(INDEX($A153:$T153,MATCH(Lists!$F$6,$A$1:$T$1,0))&amp;""),"")))</f>
        <v/>
      </c>
      <c r="AG153" s="21">
        <f>IF(IFERROR(TRIM(INDEX($A153:$T153,MATCH(Lists!$F$2,$A$1:$T$1,0))&amp;""),"")="","",IF(IFERROR(TRIM(INDEX($A153:$T153,MATCH(Lists!$F$7,$A$1:$T$1,0))&amp;""),"")="","(none)",IFERROR(TRIM(INDEX($A153:$T153,MATCH(Lists!$F$7,$A$1:$T$1,0))&amp;""),"")))</f>
        <v/>
      </c>
      <c r="AH153" s="21">
        <f>IF(AF153="","",IF(COUNTIFS($AF$2:AF153,AF153,$AG$2:AG153,AG153)=1,1,0))</f>
        <v/>
      </c>
      <c r="AI153" s="21">
        <f>IF(AH153=1,SUM($AH$2:AH153),"")</f>
        <v/>
      </c>
      <c r="AJ153" s="21">
        <f>IF(IFERROR(TRIM(INDEX($A153:$T153,MATCH(Lists!$F$2,$A$1:$T$1,0))&amp;""),"")="","",IF($W153=Lists!$A$3,1,0))</f>
        <v/>
      </c>
      <c r="AK153" s="21">
        <f>IF(IFERROR(TRIM(INDEX($A153:$T153,MATCH(Lists!$F$2,$A$1:$T$1,0))&amp;""),"")="","",IF($X153="Y",1,0))</f>
        <v/>
      </c>
    </row>
    <row r="154">
      <c r="U154" s="19" t="n"/>
      <c r="V154" s="22" t="n"/>
      <c r="W154" s="22" t="n"/>
      <c r="X154" s="22" t="n"/>
      <c r="Y154" s="19" t="n"/>
      <c r="Z154" s="21">
        <f>IF(IFERROR(TRIM(INDEX($A154:$T154,MATCH(Lists!$F$2,$A$1:$T$1,0))&amp;""),"")="","",IFERROR(INDEX('Your points'!$B$6:$B$11,MATCH(IFERROR(TRIM(INDEX($A154:$T154,MATCH(Lists!$F$3,$A$1:$T$1,0))&amp;""),""),'Your points'!$A$6:$A$11,0)),0))</f>
        <v/>
      </c>
      <c r="AA154" s="21">
        <f>IF(IFERROR(TRIM(INDEX($A154:$T154,MATCH(Lists!$F$2,$A$1:$T$1,0))&amp;""),"")="","",IFERROR(INDEX('Your points'!$B$15:$B$18,MATCH(IFERROR(TRIM(INDEX($A154:$T154,MATCH(Lists!$F$4,$A$1:$T$1,0))&amp;""),""),'Your points'!$A$15:$A$18,0)),0))</f>
        <v/>
      </c>
      <c r="AB154" s="21">
        <f>IF(IFERROR(TRIM(INDEX($A154:$T154,MATCH(Lists!$F$2,$A$1:$T$1,0))&amp;""),"")="","",N(Z154)+N(AA154))</f>
        <v/>
      </c>
      <c r="AC154" s="21">
        <f>IF(IFERROR(TRIM(INDEX($A154:$T154,MATCH(Lists!$F$2,$A$1:$T$1,0))&amp;""),"")="","",IFERROR(VALUE(IFERROR(TRIM(INDEX($A154:$T154,MATCH(Lists!$F$5,$A$1:$T$1,0))&amp;""),"")),""))</f>
        <v/>
      </c>
      <c r="AD154" s="21">
        <f>IF(AB154="","",IF(AB154&gt;='Your points'!$B$21,1,0))</f>
        <v/>
      </c>
      <c r="AE154" s="21">
        <f>IF(IFERROR(TRIM(INDEX($A154:$T154,MATCH(Lists!$F$2,$A$1:$T$1,0))&amp;""),"")="","",IF(IFERROR(TRIM(INDEX($A154:$T154,MATCH(Lists!$F$8,$A$1:$T$1,0))&amp;""),"")&lt;&gt;"",1,0))</f>
        <v/>
      </c>
      <c r="AF154" s="21">
        <f>IF(IFERROR(TRIM(INDEX($A154:$T154,MATCH(Lists!$F$2,$A$1:$T$1,0))&amp;""),"")="","",IF(IFERROR(TRIM(INDEX($A154:$T154,MATCH(Lists!$F$6,$A$1:$T$1,0))&amp;""),"")="","(no UTM)",IFERROR(TRIM(INDEX($A154:$T154,MATCH(Lists!$F$6,$A$1:$T$1,0))&amp;""),"")))</f>
        <v/>
      </c>
      <c r="AG154" s="21">
        <f>IF(IFERROR(TRIM(INDEX($A154:$T154,MATCH(Lists!$F$2,$A$1:$T$1,0))&amp;""),"")="","",IF(IFERROR(TRIM(INDEX($A154:$T154,MATCH(Lists!$F$7,$A$1:$T$1,0))&amp;""),"")="","(none)",IFERROR(TRIM(INDEX($A154:$T154,MATCH(Lists!$F$7,$A$1:$T$1,0))&amp;""),"")))</f>
        <v/>
      </c>
      <c r="AH154" s="21">
        <f>IF(AF154="","",IF(COUNTIFS($AF$2:AF154,AF154,$AG$2:AG154,AG154)=1,1,0))</f>
        <v/>
      </c>
      <c r="AI154" s="21">
        <f>IF(AH154=1,SUM($AH$2:AH154),"")</f>
        <v/>
      </c>
      <c r="AJ154" s="21">
        <f>IF(IFERROR(TRIM(INDEX($A154:$T154,MATCH(Lists!$F$2,$A$1:$T$1,0))&amp;""),"")="","",IF($W154=Lists!$A$3,1,0))</f>
        <v/>
      </c>
      <c r="AK154" s="21">
        <f>IF(IFERROR(TRIM(INDEX($A154:$T154,MATCH(Lists!$F$2,$A$1:$T$1,0))&amp;""),"")="","",IF($X154="Y",1,0))</f>
        <v/>
      </c>
    </row>
    <row r="155">
      <c r="U155" s="19" t="n"/>
      <c r="V155" s="22" t="n"/>
      <c r="W155" s="22" t="n"/>
      <c r="X155" s="22" t="n"/>
      <c r="Y155" s="19" t="n"/>
      <c r="Z155" s="21">
        <f>IF(IFERROR(TRIM(INDEX($A155:$T155,MATCH(Lists!$F$2,$A$1:$T$1,0))&amp;""),"")="","",IFERROR(INDEX('Your points'!$B$6:$B$11,MATCH(IFERROR(TRIM(INDEX($A155:$T155,MATCH(Lists!$F$3,$A$1:$T$1,0))&amp;""),""),'Your points'!$A$6:$A$11,0)),0))</f>
        <v/>
      </c>
      <c r="AA155" s="21">
        <f>IF(IFERROR(TRIM(INDEX($A155:$T155,MATCH(Lists!$F$2,$A$1:$T$1,0))&amp;""),"")="","",IFERROR(INDEX('Your points'!$B$15:$B$18,MATCH(IFERROR(TRIM(INDEX($A155:$T155,MATCH(Lists!$F$4,$A$1:$T$1,0))&amp;""),""),'Your points'!$A$15:$A$18,0)),0))</f>
        <v/>
      </c>
      <c r="AB155" s="21">
        <f>IF(IFERROR(TRIM(INDEX($A155:$T155,MATCH(Lists!$F$2,$A$1:$T$1,0))&amp;""),"")="","",N(Z155)+N(AA155))</f>
        <v/>
      </c>
      <c r="AC155" s="21">
        <f>IF(IFERROR(TRIM(INDEX($A155:$T155,MATCH(Lists!$F$2,$A$1:$T$1,0))&amp;""),"")="","",IFERROR(VALUE(IFERROR(TRIM(INDEX($A155:$T155,MATCH(Lists!$F$5,$A$1:$T$1,0))&amp;""),"")),""))</f>
        <v/>
      </c>
      <c r="AD155" s="21">
        <f>IF(AB155="","",IF(AB155&gt;='Your points'!$B$21,1,0))</f>
        <v/>
      </c>
      <c r="AE155" s="21">
        <f>IF(IFERROR(TRIM(INDEX($A155:$T155,MATCH(Lists!$F$2,$A$1:$T$1,0))&amp;""),"")="","",IF(IFERROR(TRIM(INDEX($A155:$T155,MATCH(Lists!$F$8,$A$1:$T$1,0))&amp;""),"")&lt;&gt;"",1,0))</f>
        <v/>
      </c>
      <c r="AF155" s="21">
        <f>IF(IFERROR(TRIM(INDEX($A155:$T155,MATCH(Lists!$F$2,$A$1:$T$1,0))&amp;""),"")="","",IF(IFERROR(TRIM(INDEX($A155:$T155,MATCH(Lists!$F$6,$A$1:$T$1,0))&amp;""),"")="","(no UTM)",IFERROR(TRIM(INDEX($A155:$T155,MATCH(Lists!$F$6,$A$1:$T$1,0))&amp;""),"")))</f>
        <v/>
      </c>
      <c r="AG155" s="21">
        <f>IF(IFERROR(TRIM(INDEX($A155:$T155,MATCH(Lists!$F$2,$A$1:$T$1,0))&amp;""),"")="","",IF(IFERROR(TRIM(INDEX($A155:$T155,MATCH(Lists!$F$7,$A$1:$T$1,0))&amp;""),"")="","(none)",IFERROR(TRIM(INDEX($A155:$T155,MATCH(Lists!$F$7,$A$1:$T$1,0))&amp;""),"")))</f>
        <v/>
      </c>
      <c r="AH155" s="21">
        <f>IF(AF155="","",IF(COUNTIFS($AF$2:AF155,AF155,$AG$2:AG155,AG155)=1,1,0))</f>
        <v/>
      </c>
      <c r="AI155" s="21">
        <f>IF(AH155=1,SUM($AH$2:AH155),"")</f>
        <v/>
      </c>
      <c r="AJ155" s="21">
        <f>IF(IFERROR(TRIM(INDEX($A155:$T155,MATCH(Lists!$F$2,$A$1:$T$1,0))&amp;""),"")="","",IF($W155=Lists!$A$3,1,0))</f>
        <v/>
      </c>
      <c r="AK155" s="21">
        <f>IF(IFERROR(TRIM(INDEX($A155:$T155,MATCH(Lists!$F$2,$A$1:$T$1,0))&amp;""),"")="","",IF($X155="Y",1,0))</f>
        <v/>
      </c>
    </row>
    <row r="156">
      <c r="U156" s="19" t="n"/>
      <c r="V156" s="22" t="n"/>
      <c r="W156" s="22" t="n"/>
      <c r="X156" s="22" t="n"/>
      <c r="Y156" s="19" t="n"/>
      <c r="Z156" s="21">
        <f>IF(IFERROR(TRIM(INDEX($A156:$T156,MATCH(Lists!$F$2,$A$1:$T$1,0))&amp;""),"")="","",IFERROR(INDEX('Your points'!$B$6:$B$11,MATCH(IFERROR(TRIM(INDEX($A156:$T156,MATCH(Lists!$F$3,$A$1:$T$1,0))&amp;""),""),'Your points'!$A$6:$A$11,0)),0))</f>
        <v/>
      </c>
      <c r="AA156" s="21">
        <f>IF(IFERROR(TRIM(INDEX($A156:$T156,MATCH(Lists!$F$2,$A$1:$T$1,0))&amp;""),"")="","",IFERROR(INDEX('Your points'!$B$15:$B$18,MATCH(IFERROR(TRIM(INDEX($A156:$T156,MATCH(Lists!$F$4,$A$1:$T$1,0))&amp;""),""),'Your points'!$A$15:$A$18,0)),0))</f>
        <v/>
      </c>
      <c r="AB156" s="21">
        <f>IF(IFERROR(TRIM(INDEX($A156:$T156,MATCH(Lists!$F$2,$A$1:$T$1,0))&amp;""),"")="","",N(Z156)+N(AA156))</f>
        <v/>
      </c>
      <c r="AC156" s="21">
        <f>IF(IFERROR(TRIM(INDEX($A156:$T156,MATCH(Lists!$F$2,$A$1:$T$1,0))&amp;""),"")="","",IFERROR(VALUE(IFERROR(TRIM(INDEX($A156:$T156,MATCH(Lists!$F$5,$A$1:$T$1,0))&amp;""),"")),""))</f>
        <v/>
      </c>
      <c r="AD156" s="21">
        <f>IF(AB156="","",IF(AB156&gt;='Your points'!$B$21,1,0))</f>
        <v/>
      </c>
      <c r="AE156" s="21">
        <f>IF(IFERROR(TRIM(INDEX($A156:$T156,MATCH(Lists!$F$2,$A$1:$T$1,0))&amp;""),"")="","",IF(IFERROR(TRIM(INDEX($A156:$T156,MATCH(Lists!$F$8,$A$1:$T$1,0))&amp;""),"")&lt;&gt;"",1,0))</f>
        <v/>
      </c>
      <c r="AF156" s="21">
        <f>IF(IFERROR(TRIM(INDEX($A156:$T156,MATCH(Lists!$F$2,$A$1:$T$1,0))&amp;""),"")="","",IF(IFERROR(TRIM(INDEX($A156:$T156,MATCH(Lists!$F$6,$A$1:$T$1,0))&amp;""),"")="","(no UTM)",IFERROR(TRIM(INDEX($A156:$T156,MATCH(Lists!$F$6,$A$1:$T$1,0))&amp;""),"")))</f>
        <v/>
      </c>
      <c r="AG156" s="21">
        <f>IF(IFERROR(TRIM(INDEX($A156:$T156,MATCH(Lists!$F$2,$A$1:$T$1,0))&amp;""),"")="","",IF(IFERROR(TRIM(INDEX($A156:$T156,MATCH(Lists!$F$7,$A$1:$T$1,0))&amp;""),"")="","(none)",IFERROR(TRIM(INDEX($A156:$T156,MATCH(Lists!$F$7,$A$1:$T$1,0))&amp;""),"")))</f>
        <v/>
      </c>
      <c r="AH156" s="21">
        <f>IF(AF156="","",IF(COUNTIFS($AF$2:AF156,AF156,$AG$2:AG156,AG156)=1,1,0))</f>
        <v/>
      </c>
      <c r="AI156" s="21">
        <f>IF(AH156=1,SUM($AH$2:AH156),"")</f>
        <v/>
      </c>
      <c r="AJ156" s="21">
        <f>IF(IFERROR(TRIM(INDEX($A156:$T156,MATCH(Lists!$F$2,$A$1:$T$1,0))&amp;""),"")="","",IF($W156=Lists!$A$3,1,0))</f>
        <v/>
      </c>
      <c r="AK156" s="21">
        <f>IF(IFERROR(TRIM(INDEX($A156:$T156,MATCH(Lists!$F$2,$A$1:$T$1,0))&amp;""),"")="","",IF($X156="Y",1,0))</f>
        <v/>
      </c>
    </row>
    <row r="157">
      <c r="U157" s="19" t="n"/>
      <c r="V157" s="22" t="n"/>
      <c r="W157" s="22" t="n"/>
      <c r="X157" s="22" t="n"/>
      <c r="Y157" s="19" t="n"/>
      <c r="Z157" s="21">
        <f>IF(IFERROR(TRIM(INDEX($A157:$T157,MATCH(Lists!$F$2,$A$1:$T$1,0))&amp;""),"")="","",IFERROR(INDEX('Your points'!$B$6:$B$11,MATCH(IFERROR(TRIM(INDEX($A157:$T157,MATCH(Lists!$F$3,$A$1:$T$1,0))&amp;""),""),'Your points'!$A$6:$A$11,0)),0))</f>
        <v/>
      </c>
      <c r="AA157" s="21">
        <f>IF(IFERROR(TRIM(INDEX($A157:$T157,MATCH(Lists!$F$2,$A$1:$T$1,0))&amp;""),"")="","",IFERROR(INDEX('Your points'!$B$15:$B$18,MATCH(IFERROR(TRIM(INDEX($A157:$T157,MATCH(Lists!$F$4,$A$1:$T$1,0))&amp;""),""),'Your points'!$A$15:$A$18,0)),0))</f>
        <v/>
      </c>
      <c r="AB157" s="21">
        <f>IF(IFERROR(TRIM(INDEX($A157:$T157,MATCH(Lists!$F$2,$A$1:$T$1,0))&amp;""),"")="","",N(Z157)+N(AA157))</f>
        <v/>
      </c>
      <c r="AC157" s="21">
        <f>IF(IFERROR(TRIM(INDEX($A157:$T157,MATCH(Lists!$F$2,$A$1:$T$1,0))&amp;""),"")="","",IFERROR(VALUE(IFERROR(TRIM(INDEX($A157:$T157,MATCH(Lists!$F$5,$A$1:$T$1,0))&amp;""),"")),""))</f>
        <v/>
      </c>
      <c r="AD157" s="21">
        <f>IF(AB157="","",IF(AB157&gt;='Your points'!$B$21,1,0))</f>
        <v/>
      </c>
      <c r="AE157" s="21">
        <f>IF(IFERROR(TRIM(INDEX($A157:$T157,MATCH(Lists!$F$2,$A$1:$T$1,0))&amp;""),"")="","",IF(IFERROR(TRIM(INDEX($A157:$T157,MATCH(Lists!$F$8,$A$1:$T$1,0))&amp;""),"")&lt;&gt;"",1,0))</f>
        <v/>
      </c>
      <c r="AF157" s="21">
        <f>IF(IFERROR(TRIM(INDEX($A157:$T157,MATCH(Lists!$F$2,$A$1:$T$1,0))&amp;""),"")="","",IF(IFERROR(TRIM(INDEX($A157:$T157,MATCH(Lists!$F$6,$A$1:$T$1,0))&amp;""),"")="","(no UTM)",IFERROR(TRIM(INDEX($A157:$T157,MATCH(Lists!$F$6,$A$1:$T$1,0))&amp;""),"")))</f>
        <v/>
      </c>
      <c r="AG157" s="21">
        <f>IF(IFERROR(TRIM(INDEX($A157:$T157,MATCH(Lists!$F$2,$A$1:$T$1,0))&amp;""),"")="","",IF(IFERROR(TRIM(INDEX($A157:$T157,MATCH(Lists!$F$7,$A$1:$T$1,0))&amp;""),"")="","(none)",IFERROR(TRIM(INDEX($A157:$T157,MATCH(Lists!$F$7,$A$1:$T$1,0))&amp;""),"")))</f>
        <v/>
      </c>
      <c r="AH157" s="21">
        <f>IF(AF157="","",IF(COUNTIFS($AF$2:AF157,AF157,$AG$2:AG157,AG157)=1,1,0))</f>
        <v/>
      </c>
      <c r="AI157" s="21">
        <f>IF(AH157=1,SUM($AH$2:AH157),"")</f>
        <v/>
      </c>
      <c r="AJ157" s="21">
        <f>IF(IFERROR(TRIM(INDEX($A157:$T157,MATCH(Lists!$F$2,$A$1:$T$1,0))&amp;""),"")="","",IF($W157=Lists!$A$3,1,0))</f>
        <v/>
      </c>
      <c r="AK157" s="21">
        <f>IF(IFERROR(TRIM(INDEX($A157:$T157,MATCH(Lists!$F$2,$A$1:$T$1,0))&amp;""),"")="","",IF($X157="Y",1,0))</f>
        <v/>
      </c>
    </row>
    <row r="158">
      <c r="U158" s="19" t="n"/>
      <c r="V158" s="22" t="n"/>
      <c r="W158" s="22" t="n"/>
      <c r="X158" s="22" t="n"/>
      <c r="Y158" s="19" t="n"/>
      <c r="Z158" s="21">
        <f>IF(IFERROR(TRIM(INDEX($A158:$T158,MATCH(Lists!$F$2,$A$1:$T$1,0))&amp;""),"")="","",IFERROR(INDEX('Your points'!$B$6:$B$11,MATCH(IFERROR(TRIM(INDEX($A158:$T158,MATCH(Lists!$F$3,$A$1:$T$1,0))&amp;""),""),'Your points'!$A$6:$A$11,0)),0))</f>
        <v/>
      </c>
      <c r="AA158" s="21">
        <f>IF(IFERROR(TRIM(INDEX($A158:$T158,MATCH(Lists!$F$2,$A$1:$T$1,0))&amp;""),"")="","",IFERROR(INDEX('Your points'!$B$15:$B$18,MATCH(IFERROR(TRIM(INDEX($A158:$T158,MATCH(Lists!$F$4,$A$1:$T$1,0))&amp;""),""),'Your points'!$A$15:$A$18,0)),0))</f>
        <v/>
      </c>
      <c r="AB158" s="21">
        <f>IF(IFERROR(TRIM(INDEX($A158:$T158,MATCH(Lists!$F$2,$A$1:$T$1,0))&amp;""),"")="","",N(Z158)+N(AA158))</f>
        <v/>
      </c>
      <c r="AC158" s="21">
        <f>IF(IFERROR(TRIM(INDEX($A158:$T158,MATCH(Lists!$F$2,$A$1:$T$1,0))&amp;""),"")="","",IFERROR(VALUE(IFERROR(TRIM(INDEX($A158:$T158,MATCH(Lists!$F$5,$A$1:$T$1,0))&amp;""),"")),""))</f>
        <v/>
      </c>
      <c r="AD158" s="21">
        <f>IF(AB158="","",IF(AB158&gt;='Your points'!$B$21,1,0))</f>
        <v/>
      </c>
      <c r="AE158" s="21">
        <f>IF(IFERROR(TRIM(INDEX($A158:$T158,MATCH(Lists!$F$2,$A$1:$T$1,0))&amp;""),"")="","",IF(IFERROR(TRIM(INDEX($A158:$T158,MATCH(Lists!$F$8,$A$1:$T$1,0))&amp;""),"")&lt;&gt;"",1,0))</f>
        <v/>
      </c>
      <c r="AF158" s="21">
        <f>IF(IFERROR(TRIM(INDEX($A158:$T158,MATCH(Lists!$F$2,$A$1:$T$1,0))&amp;""),"")="","",IF(IFERROR(TRIM(INDEX($A158:$T158,MATCH(Lists!$F$6,$A$1:$T$1,0))&amp;""),"")="","(no UTM)",IFERROR(TRIM(INDEX($A158:$T158,MATCH(Lists!$F$6,$A$1:$T$1,0))&amp;""),"")))</f>
        <v/>
      </c>
      <c r="AG158" s="21">
        <f>IF(IFERROR(TRIM(INDEX($A158:$T158,MATCH(Lists!$F$2,$A$1:$T$1,0))&amp;""),"")="","",IF(IFERROR(TRIM(INDEX($A158:$T158,MATCH(Lists!$F$7,$A$1:$T$1,0))&amp;""),"")="","(none)",IFERROR(TRIM(INDEX($A158:$T158,MATCH(Lists!$F$7,$A$1:$T$1,0))&amp;""),"")))</f>
        <v/>
      </c>
      <c r="AH158" s="21">
        <f>IF(AF158="","",IF(COUNTIFS($AF$2:AF158,AF158,$AG$2:AG158,AG158)=1,1,0))</f>
        <v/>
      </c>
      <c r="AI158" s="21">
        <f>IF(AH158=1,SUM($AH$2:AH158),"")</f>
        <v/>
      </c>
      <c r="AJ158" s="21">
        <f>IF(IFERROR(TRIM(INDEX($A158:$T158,MATCH(Lists!$F$2,$A$1:$T$1,0))&amp;""),"")="","",IF($W158=Lists!$A$3,1,0))</f>
        <v/>
      </c>
      <c r="AK158" s="21">
        <f>IF(IFERROR(TRIM(INDEX($A158:$T158,MATCH(Lists!$F$2,$A$1:$T$1,0))&amp;""),"")="","",IF($X158="Y",1,0))</f>
        <v/>
      </c>
    </row>
    <row r="159">
      <c r="U159" s="19" t="n"/>
      <c r="V159" s="22" t="n"/>
      <c r="W159" s="22" t="n"/>
      <c r="X159" s="22" t="n"/>
      <c r="Y159" s="19" t="n"/>
      <c r="Z159" s="21">
        <f>IF(IFERROR(TRIM(INDEX($A159:$T159,MATCH(Lists!$F$2,$A$1:$T$1,0))&amp;""),"")="","",IFERROR(INDEX('Your points'!$B$6:$B$11,MATCH(IFERROR(TRIM(INDEX($A159:$T159,MATCH(Lists!$F$3,$A$1:$T$1,0))&amp;""),""),'Your points'!$A$6:$A$11,0)),0))</f>
        <v/>
      </c>
      <c r="AA159" s="21">
        <f>IF(IFERROR(TRIM(INDEX($A159:$T159,MATCH(Lists!$F$2,$A$1:$T$1,0))&amp;""),"")="","",IFERROR(INDEX('Your points'!$B$15:$B$18,MATCH(IFERROR(TRIM(INDEX($A159:$T159,MATCH(Lists!$F$4,$A$1:$T$1,0))&amp;""),""),'Your points'!$A$15:$A$18,0)),0))</f>
        <v/>
      </c>
      <c r="AB159" s="21">
        <f>IF(IFERROR(TRIM(INDEX($A159:$T159,MATCH(Lists!$F$2,$A$1:$T$1,0))&amp;""),"")="","",N(Z159)+N(AA159))</f>
        <v/>
      </c>
      <c r="AC159" s="21">
        <f>IF(IFERROR(TRIM(INDEX($A159:$T159,MATCH(Lists!$F$2,$A$1:$T$1,0))&amp;""),"")="","",IFERROR(VALUE(IFERROR(TRIM(INDEX($A159:$T159,MATCH(Lists!$F$5,$A$1:$T$1,0))&amp;""),"")),""))</f>
        <v/>
      </c>
      <c r="AD159" s="21">
        <f>IF(AB159="","",IF(AB159&gt;='Your points'!$B$21,1,0))</f>
        <v/>
      </c>
      <c r="AE159" s="21">
        <f>IF(IFERROR(TRIM(INDEX($A159:$T159,MATCH(Lists!$F$2,$A$1:$T$1,0))&amp;""),"")="","",IF(IFERROR(TRIM(INDEX($A159:$T159,MATCH(Lists!$F$8,$A$1:$T$1,0))&amp;""),"")&lt;&gt;"",1,0))</f>
        <v/>
      </c>
      <c r="AF159" s="21">
        <f>IF(IFERROR(TRIM(INDEX($A159:$T159,MATCH(Lists!$F$2,$A$1:$T$1,0))&amp;""),"")="","",IF(IFERROR(TRIM(INDEX($A159:$T159,MATCH(Lists!$F$6,$A$1:$T$1,0))&amp;""),"")="","(no UTM)",IFERROR(TRIM(INDEX($A159:$T159,MATCH(Lists!$F$6,$A$1:$T$1,0))&amp;""),"")))</f>
        <v/>
      </c>
      <c r="AG159" s="21">
        <f>IF(IFERROR(TRIM(INDEX($A159:$T159,MATCH(Lists!$F$2,$A$1:$T$1,0))&amp;""),"")="","",IF(IFERROR(TRIM(INDEX($A159:$T159,MATCH(Lists!$F$7,$A$1:$T$1,0))&amp;""),"")="","(none)",IFERROR(TRIM(INDEX($A159:$T159,MATCH(Lists!$F$7,$A$1:$T$1,0))&amp;""),"")))</f>
        <v/>
      </c>
      <c r="AH159" s="21">
        <f>IF(AF159="","",IF(COUNTIFS($AF$2:AF159,AF159,$AG$2:AG159,AG159)=1,1,0))</f>
        <v/>
      </c>
      <c r="AI159" s="21">
        <f>IF(AH159=1,SUM($AH$2:AH159),"")</f>
        <v/>
      </c>
      <c r="AJ159" s="21">
        <f>IF(IFERROR(TRIM(INDEX($A159:$T159,MATCH(Lists!$F$2,$A$1:$T$1,0))&amp;""),"")="","",IF($W159=Lists!$A$3,1,0))</f>
        <v/>
      </c>
      <c r="AK159" s="21">
        <f>IF(IFERROR(TRIM(INDEX($A159:$T159,MATCH(Lists!$F$2,$A$1:$T$1,0))&amp;""),"")="","",IF($X159="Y",1,0))</f>
        <v/>
      </c>
    </row>
    <row r="160">
      <c r="U160" s="19" t="n"/>
      <c r="V160" s="22" t="n"/>
      <c r="W160" s="22" t="n"/>
      <c r="X160" s="22" t="n"/>
      <c r="Y160" s="19" t="n"/>
      <c r="Z160" s="21">
        <f>IF(IFERROR(TRIM(INDEX($A160:$T160,MATCH(Lists!$F$2,$A$1:$T$1,0))&amp;""),"")="","",IFERROR(INDEX('Your points'!$B$6:$B$11,MATCH(IFERROR(TRIM(INDEX($A160:$T160,MATCH(Lists!$F$3,$A$1:$T$1,0))&amp;""),""),'Your points'!$A$6:$A$11,0)),0))</f>
        <v/>
      </c>
      <c r="AA160" s="21">
        <f>IF(IFERROR(TRIM(INDEX($A160:$T160,MATCH(Lists!$F$2,$A$1:$T$1,0))&amp;""),"")="","",IFERROR(INDEX('Your points'!$B$15:$B$18,MATCH(IFERROR(TRIM(INDEX($A160:$T160,MATCH(Lists!$F$4,$A$1:$T$1,0))&amp;""),""),'Your points'!$A$15:$A$18,0)),0))</f>
        <v/>
      </c>
      <c r="AB160" s="21">
        <f>IF(IFERROR(TRIM(INDEX($A160:$T160,MATCH(Lists!$F$2,$A$1:$T$1,0))&amp;""),"")="","",N(Z160)+N(AA160))</f>
        <v/>
      </c>
      <c r="AC160" s="21">
        <f>IF(IFERROR(TRIM(INDEX($A160:$T160,MATCH(Lists!$F$2,$A$1:$T$1,0))&amp;""),"")="","",IFERROR(VALUE(IFERROR(TRIM(INDEX($A160:$T160,MATCH(Lists!$F$5,$A$1:$T$1,0))&amp;""),"")),""))</f>
        <v/>
      </c>
      <c r="AD160" s="21">
        <f>IF(AB160="","",IF(AB160&gt;='Your points'!$B$21,1,0))</f>
        <v/>
      </c>
      <c r="AE160" s="21">
        <f>IF(IFERROR(TRIM(INDEX($A160:$T160,MATCH(Lists!$F$2,$A$1:$T$1,0))&amp;""),"")="","",IF(IFERROR(TRIM(INDEX($A160:$T160,MATCH(Lists!$F$8,$A$1:$T$1,0))&amp;""),"")&lt;&gt;"",1,0))</f>
        <v/>
      </c>
      <c r="AF160" s="21">
        <f>IF(IFERROR(TRIM(INDEX($A160:$T160,MATCH(Lists!$F$2,$A$1:$T$1,0))&amp;""),"")="","",IF(IFERROR(TRIM(INDEX($A160:$T160,MATCH(Lists!$F$6,$A$1:$T$1,0))&amp;""),"")="","(no UTM)",IFERROR(TRIM(INDEX($A160:$T160,MATCH(Lists!$F$6,$A$1:$T$1,0))&amp;""),"")))</f>
        <v/>
      </c>
      <c r="AG160" s="21">
        <f>IF(IFERROR(TRIM(INDEX($A160:$T160,MATCH(Lists!$F$2,$A$1:$T$1,0))&amp;""),"")="","",IF(IFERROR(TRIM(INDEX($A160:$T160,MATCH(Lists!$F$7,$A$1:$T$1,0))&amp;""),"")="","(none)",IFERROR(TRIM(INDEX($A160:$T160,MATCH(Lists!$F$7,$A$1:$T$1,0))&amp;""),"")))</f>
        <v/>
      </c>
      <c r="AH160" s="21">
        <f>IF(AF160="","",IF(COUNTIFS($AF$2:AF160,AF160,$AG$2:AG160,AG160)=1,1,0))</f>
        <v/>
      </c>
      <c r="AI160" s="21">
        <f>IF(AH160=1,SUM($AH$2:AH160),"")</f>
        <v/>
      </c>
      <c r="AJ160" s="21">
        <f>IF(IFERROR(TRIM(INDEX($A160:$T160,MATCH(Lists!$F$2,$A$1:$T$1,0))&amp;""),"")="","",IF($W160=Lists!$A$3,1,0))</f>
        <v/>
      </c>
      <c r="AK160" s="21">
        <f>IF(IFERROR(TRIM(INDEX($A160:$T160,MATCH(Lists!$F$2,$A$1:$T$1,0))&amp;""),"")="","",IF($X160="Y",1,0))</f>
        <v/>
      </c>
    </row>
    <row r="161">
      <c r="U161" s="19" t="n"/>
      <c r="V161" s="22" t="n"/>
      <c r="W161" s="22" t="n"/>
      <c r="X161" s="22" t="n"/>
      <c r="Y161" s="19" t="n"/>
      <c r="Z161" s="21">
        <f>IF(IFERROR(TRIM(INDEX($A161:$T161,MATCH(Lists!$F$2,$A$1:$T$1,0))&amp;""),"")="","",IFERROR(INDEX('Your points'!$B$6:$B$11,MATCH(IFERROR(TRIM(INDEX($A161:$T161,MATCH(Lists!$F$3,$A$1:$T$1,0))&amp;""),""),'Your points'!$A$6:$A$11,0)),0))</f>
        <v/>
      </c>
      <c r="AA161" s="21">
        <f>IF(IFERROR(TRIM(INDEX($A161:$T161,MATCH(Lists!$F$2,$A$1:$T$1,0))&amp;""),"")="","",IFERROR(INDEX('Your points'!$B$15:$B$18,MATCH(IFERROR(TRIM(INDEX($A161:$T161,MATCH(Lists!$F$4,$A$1:$T$1,0))&amp;""),""),'Your points'!$A$15:$A$18,0)),0))</f>
        <v/>
      </c>
      <c r="AB161" s="21">
        <f>IF(IFERROR(TRIM(INDEX($A161:$T161,MATCH(Lists!$F$2,$A$1:$T$1,0))&amp;""),"")="","",N(Z161)+N(AA161))</f>
        <v/>
      </c>
      <c r="AC161" s="21">
        <f>IF(IFERROR(TRIM(INDEX($A161:$T161,MATCH(Lists!$F$2,$A$1:$T$1,0))&amp;""),"")="","",IFERROR(VALUE(IFERROR(TRIM(INDEX($A161:$T161,MATCH(Lists!$F$5,$A$1:$T$1,0))&amp;""),"")),""))</f>
        <v/>
      </c>
      <c r="AD161" s="21">
        <f>IF(AB161="","",IF(AB161&gt;='Your points'!$B$21,1,0))</f>
        <v/>
      </c>
      <c r="AE161" s="21">
        <f>IF(IFERROR(TRIM(INDEX($A161:$T161,MATCH(Lists!$F$2,$A$1:$T$1,0))&amp;""),"")="","",IF(IFERROR(TRIM(INDEX($A161:$T161,MATCH(Lists!$F$8,$A$1:$T$1,0))&amp;""),"")&lt;&gt;"",1,0))</f>
        <v/>
      </c>
      <c r="AF161" s="21">
        <f>IF(IFERROR(TRIM(INDEX($A161:$T161,MATCH(Lists!$F$2,$A$1:$T$1,0))&amp;""),"")="","",IF(IFERROR(TRIM(INDEX($A161:$T161,MATCH(Lists!$F$6,$A$1:$T$1,0))&amp;""),"")="","(no UTM)",IFERROR(TRIM(INDEX($A161:$T161,MATCH(Lists!$F$6,$A$1:$T$1,0))&amp;""),"")))</f>
        <v/>
      </c>
      <c r="AG161" s="21">
        <f>IF(IFERROR(TRIM(INDEX($A161:$T161,MATCH(Lists!$F$2,$A$1:$T$1,0))&amp;""),"")="","",IF(IFERROR(TRIM(INDEX($A161:$T161,MATCH(Lists!$F$7,$A$1:$T$1,0))&amp;""),"")="","(none)",IFERROR(TRIM(INDEX($A161:$T161,MATCH(Lists!$F$7,$A$1:$T$1,0))&amp;""),"")))</f>
        <v/>
      </c>
      <c r="AH161" s="21">
        <f>IF(AF161="","",IF(COUNTIFS($AF$2:AF161,AF161,$AG$2:AG161,AG161)=1,1,0))</f>
        <v/>
      </c>
      <c r="AI161" s="21">
        <f>IF(AH161=1,SUM($AH$2:AH161),"")</f>
        <v/>
      </c>
      <c r="AJ161" s="21">
        <f>IF(IFERROR(TRIM(INDEX($A161:$T161,MATCH(Lists!$F$2,$A$1:$T$1,0))&amp;""),"")="","",IF($W161=Lists!$A$3,1,0))</f>
        <v/>
      </c>
      <c r="AK161" s="21">
        <f>IF(IFERROR(TRIM(INDEX($A161:$T161,MATCH(Lists!$F$2,$A$1:$T$1,0))&amp;""),"")="","",IF($X161="Y",1,0))</f>
        <v/>
      </c>
    </row>
    <row r="162">
      <c r="U162" s="19" t="n"/>
      <c r="V162" s="22" t="n"/>
      <c r="W162" s="22" t="n"/>
      <c r="X162" s="22" t="n"/>
      <c r="Y162" s="19" t="n"/>
      <c r="Z162" s="21">
        <f>IF(IFERROR(TRIM(INDEX($A162:$T162,MATCH(Lists!$F$2,$A$1:$T$1,0))&amp;""),"")="","",IFERROR(INDEX('Your points'!$B$6:$B$11,MATCH(IFERROR(TRIM(INDEX($A162:$T162,MATCH(Lists!$F$3,$A$1:$T$1,0))&amp;""),""),'Your points'!$A$6:$A$11,0)),0))</f>
        <v/>
      </c>
      <c r="AA162" s="21">
        <f>IF(IFERROR(TRIM(INDEX($A162:$T162,MATCH(Lists!$F$2,$A$1:$T$1,0))&amp;""),"")="","",IFERROR(INDEX('Your points'!$B$15:$B$18,MATCH(IFERROR(TRIM(INDEX($A162:$T162,MATCH(Lists!$F$4,$A$1:$T$1,0))&amp;""),""),'Your points'!$A$15:$A$18,0)),0))</f>
        <v/>
      </c>
      <c r="AB162" s="21">
        <f>IF(IFERROR(TRIM(INDEX($A162:$T162,MATCH(Lists!$F$2,$A$1:$T$1,0))&amp;""),"")="","",N(Z162)+N(AA162))</f>
        <v/>
      </c>
      <c r="AC162" s="21">
        <f>IF(IFERROR(TRIM(INDEX($A162:$T162,MATCH(Lists!$F$2,$A$1:$T$1,0))&amp;""),"")="","",IFERROR(VALUE(IFERROR(TRIM(INDEX($A162:$T162,MATCH(Lists!$F$5,$A$1:$T$1,0))&amp;""),"")),""))</f>
        <v/>
      </c>
      <c r="AD162" s="21">
        <f>IF(AB162="","",IF(AB162&gt;='Your points'!$B$21,1,0))</f>
        <v/>
      </c>
      <c r="AE162" s="21">
        <f>IF(IFERROR(TRIM(INDEX($A162:$T162,MATCH(Lists!$F$2,$A$1:$T$1,0))&amp;""),"")="","",IF(IFERROR(TRIM(INDEX($A162:$T162,MATCH(Lists!$F$8,$A$1:$T$1,0))&amp;""),"")&lt;&gt;"",1,0))</f>
        <v/>
      </c>
      <c r="AF162" s="21">
        <f>IF(IFERROR(TRIM(INDEX($A162:$T162,MATCH(Lists!$F$2,$A$1:$T$1,0))&amp;""),"")="","",IF(IFERROR(TRIM(INDEX($A162:$T162,MATCH(Lists!$F$6,$A$1:$T$1,0))&amp;""),"")="","(no UTM)",IFERROR(TRIM(INDEX($A162:$T162,MATCH(Lists!$F$6,$A$1:$T$1,0))&amp;""),"")))</f>
        <v/>
      </c>
      <c r="AG162" s="21">
        <f>IF(IFERROR(TRIM(INDEX($A162:$T162,MATCH(Lists!$F$2,$A$1:$T$1,0))&amp;""),"")="","",IF(IFERROR(TRIM(INDEX($A162:$T162,MATCH(Lists!$F$7,$A$1:$T$1,0))&amp;""),"")="","(none)",IFERROR(TRIM(INDEX($A162:$T162,MATCH(Lists!$F$7,$A$1:$T$1,0))&amp;""),"")))</f>
        <v/>
      </c>
      <c r="AH162" s="21">
        <f>IF(AF162="","",IF(COUNTIFS($AF$2:AF162,AF162,$AG$2:AG162,AG162)=1,1,0))</f>
        <v/>
      </c>
      <c r="AI162" s="21">
        <f>IF(AH162=1,SUM($AH$2:AH162),"")</f>
        <v/>
      </c>
      <c r="AJ162" s="21">
        <f>IF(IFERROR(TRIM(INDEX($A162:$T162,MATCH(Lists!$F$2,$A$1:$T$1,0))&amp;""),"")="","",IF($W162=Lists!$A$3,1,0))</f>
        <v/>
      </c>
      <c r="AK162" s="21">
        <f>IF(IFERROR(TRIM(INDEX($A162:$T162,MATCH(Lists!$F$2,$A$1:$T$1,0))&amp;""),"")="","",IF($X162="Y",1,0))</f>
        <v/>
      </c>
    </row>
    <row r="163">
      <c r="U163" s="19" t="n"/>
      <c r="V163" s="22" t="n"/>
      <c r="W163" s="22" t="n"/>
      <c r="X163" s="22" t="n"/>
      <c r="Y163" s="19" t="n"/>
      <c r="Z163" s="21">
        <f>IF(IFERROR(TRIM(INDEX($A163:$T163,MATCH(Lists!$F$2,$A$1:$T$1,0))&amp;""),"")="","",IFERROR(INDEX('Your points'!$B$6:$B$11,MATCH(IFERROR(TRIM(INDEX($A163:$T163,MATCH(Lists!$F$3,$A$1:$T$1,0))&amp;""),""),'Your points'!$A$6:$A$11,0)),0))</f>
        <v/>
      </c>
      <c r="AA163" s="21">
        <f>IF(IFERROR(TRIM(INDEX($A163:$T163,MATCH(Lists!$F$2,$A$1:$T$1,0))&amp;""),"")="","",IFERROR(INDEX('Your points'!$B$15:$B$18,MATCH(IFERROR(TRIM(INDEX($A163:$T163,MATCH(Lists!$F$4,$A$1:$T$1,0))&amp;""),""),'Your points'!$A$15:$A$18,0)),0))</f>
        <v/>
      </c>
      <c r="AB163" s="21">
        <f>IF(IFERROR(TRIM(INDEX($A163:$T163,MATCH(Lists!$F$2,$A$1:$T$1,0))&amp;""),"")="","",N(Z163)+N(AA163))</f>
        <v/>
      </c>
      <c r="AC163" s="21">
        <f>IF(IFERROR(TRIM(INDEX($A163:$T163,MATCH(Lists!$F$2,$A$1:$T$1,0))&amp;""),"")="","",IFERROR(VALUE(IFERROR(TRIM(INDEX($A163:$T163,MATCH(Lists!$F$5,$A$1:$T$1,0))&amp;""),"")),""))</f>
        <v/>
      </c>
      <c r="AD163" s="21">
        <f>IF(AB163="","",IF(AB163&gt;='Your points'!$B$21,1,0))</f>
        <v/>
      </c>
      <c r="AE163" s="21">
        <f>IF(IFERROR(TRIM(INDEX($A163:$T163,MATCH(Lists!$F$2,$A$1:$T$1,0))&amp;""),"")="","",IF(IFERROR(TRIM(INDEX($A163:$T163,MATCH(Lists!$F$8,$A$1:$T$1,0))&amp;""),"")&lt;&gt;"",1,0))</f>
        <v/>
      </c>
      <c r="AF163" s="21">
        <f>IF(IFERROR(TRIM(INDEX($A163:$T163,MATCH(Lists!$F$2,$A$1:$T$1,0))&amp;""),"")="","",IF(IFERROR(TRIM(INDEX($A163:$T163,MATCH(Lists!$F$6,$A$1:$T$1,0))&amp;""),"")="","(no UTM)",IFERROR(TRIM(INDEX($A163:$T163,MATCH(Lists!$F$6,$A$1:$T$1,0))&amp;""),"")))</f>
        <v/>
      </c>
      <c r="AG163" s="21">
        <f>IF(IFERROR(TRIM(INDEX($A163:$T163,MATCH(Lists!$F$2,$A$1:$T$1,0))&amp;""),"")="","",IF(IFERROR(TRIM(INDEX($A163:$T163,MATCH(Lists!$F$7,$A$1:$T$1,0))&amp;""),"")="","(none)",IFERROR(TRIM(INDEX($A163:$T163,MATCH(Lists!$F$7,$A$1:$T$1,0))&amp;""),"")))</f>
        <v/>
      </c>
      <c r="AH163" s="21">
        <f>IF(AF163="","",IF(COUNTIFS($AF$2:AF163,AF163,$AG$2:AG163,AG163)=1,1,0))</f>
        <v/>
      </c>
      <c r="AI163" s="21">
        <f>IF(AH163=1,SUM($AH$2:AH163),"")</f>
        <v/>
      </c>
      <c r="AJ163" s="21">
        <f>IF(IFERROR(TRIM(INDEX($A163:$T163,MATCH(Lists!$F$2,$A$1:$T$1,0))&amp;""),"")="","",IF($W163=Lists!$A$3,1,0))</f>
        <v/>
      </c>
      <c r="AK163" s="21">
        <f>IF(IFERROR(TRIM(INDEX($A163:$T163,MATCH(Lists!$F$2,$A$1:$T$1,0))&amp;""),"")="","",IF($X163="Y",1,0))</f>
        <v/>
      </c>
    </row>
    <row r="164">
      <c r="U164" s="19" t="n"/>
      <c r="V164" s="22" t="n"/>
      <c r="W164" s="22" t="n"/>
      <c r="X164" s="22" t="n"/>
      <c r="Y164" s="19" t="n"/>
      <c r="Z164" s="21">
        <f>IF(IFERROR(TRIM(INDEX($A164:$T164,MATCH(Lists!$F$2,$A$1:$T$1,0))&amp;""),"")="","",IFERROR(INDEX('Your points'!$B$6:$B$11,MATCH(IFERROR(TRIM(INDEX($A164:$T164,MATCH(Lists!$F$3,$A$1:$T$1,0))&amp;""),""),'Your points'!$A$6:$A$11,0)),0))</f>
        <v/>
      </c>
      <c r="AA164" s="21">
        <f>IF(IFERROR(TRIM(INDEX($A164:$T164,MATCH(Lists!$F$2,$A$1:$T$1,0))&amp;""),"")="","",IFERROR(INDEX('Your points'!$B$15:$B$18,MATCH(IFERROR(TRIM(INDEX($A164:$T164,MATCH(Lists!$F$4,$A$1:$T$1,0))&amp;""),""),'Your points'!$A$15:$A$18,0)),0))</f>
        <v/>
      </c>
      <c r="AB164" s="21">
        <f>IF(IFERROR(TRIM(INDEX($A164:$T164,MATCH(Lists!$F$2,$A$1:$T$1,0))&amp;""),"")="","",N(Z164)+N(AA164))</f>
        <v/>
      </c>
      <c r="AC164" s="21">
        <f>IF(IFERROR(TRIM(INDEX($A164:$T164,MATCH(Lists!$F$2,$A$1:$T$1,0))&amp;""),"")="","",IFERROR(VALUE(IFERROR(TRIM(INDEX($A164:$T164,MATCH(Lists!$F$5,$A$1:$T$1,0))&amp;""),"")),""))</f>
        <v/>
      </c>
      <c r="AD164" s="21">
        <f>IF(AB164="","",IF(AB164&gt;='Your points'!$B$21,1,0))</f>
        <v/>
      </c>
      <c r="AE164" s="21">
        <f>IF(IFERROR(TRIM(INDEX($A164:$T164,MATCH(Lists!$F$2,$A$1:$T$1,0))&amp;""),"")="","",IF(IFERROR(TRIM(INDEX($A164:$T164,MATCH(Lists!$F$8,$A$1:$T$1,0))&amp;""),"")&lt;&gt;"",1,0))</f>
        <v/>
      </c>
      <c r="AF164" s="21">
        <f>IF(IFERROR(TRIM(INDEX($A164:$T164,MATCH(Lists!$F$2,$A$1:$T$1,0))&amp;""),"")="","",IF(IFERROR(TRIM(INDEX($A164:$T164,MATCH(Lists!$F$6,$A$1:$T$1,0))&amp;""),"")="","(no UTM)",IFERROR(TRIM(INDEX($A164:$T164,MATCH(Lists!$F$6,$A$1:$T$1,0))&amp;""),"")))</f>
        <v/>
      </c>
      <c r="AG164" s="21">
        <f>IF(IFERROR(TRIM(INDEX($A164:$T164,MATCH(Lists!$F$2,$A$1:$T$1,0))&amp;""),"")="","",IF(IFERROR(TRIM(INDEX($A164:$T164,MATCH(Lists!$F$7,$A$1:$T$1,0))&amp;""),"")="","(none)",IFERROR(TRIM(INDEX($A164:$T164,MATCH(Lists!$F$7,$A$1:$T$1,0))&amp;""),"")))</f>
        <v/>
      </c>
      <c r="AH164" s="21">
        <f>IF(AF164="","",IF(COUNTIFS($AF$2:AF164,AF164,$AG$2:AG164,AG164)=1,1,0))</f>
        <v/>
      </c>
      <c r="AI164" s="21">
        <f>IF(AH164=1,SUM($AH$2:AH164),"")</f>
        <v/>
      </c>
      <c r="AJ164" s="21">
        <f>IF(IFERROR(TRIM(INDEX($A164:$T164,MATCH(Lists!$F$2,$A$1:$T$1,0))&amp;""),"")="","",IF($W164=Lists!$A$3,1,0))</f>
        <v/>
      </c>
      <c r="AK164" s="21">
        <f>IF(IFERROR(TRIM(INDEX($A164:$T164,MATCH(Lists!$F$2,$A$1:$T$1,0))&amp;""),"")="","",IF($X164="Y",1,0))</f>
        <v/>
      </c>
    </row>
    <row r="165">
      <c r="U165" s="19" t="n"/>
      <c r="V165" s="22" t="n"/>
      <c r="W165" s="22" t="n"/>
      <c r="X165" s="22" t="n"/>
      <c r="Y165" s="19" t="n"/>
      <c r="Z165" s="21">
        <f>IF(IFERROR(TRIM(INDEX($A165:$T165,MATCH(Lists!$F$2,$A$1:$T$1,0))&amp;""),"")="","",IFERROR(INDEX('Your points'!$B$6:$B$11,MATCH(IFERROR(TRIM(INDEX($A165:$T165,MATCH(Lists!$F$3,$A$1:$T$1,0))&amp;""),""),'Your points'!$A$6:$A$11,0)),0))</f>
        <v/>
      </c>
      <c r="AA165" s="21">
        <f>IF(IFERROR(TRIM(INDEX($A165:$T165,MATCH(Lists!$F$2,$A$1:$T$1,0))&amp;""),"")="","",IFERROR(INDEX('Your points'!$B$15:$B$18,MATCH(IFERROR(TRIM(INDEX($A165:$T165,MATCH(Lists!$F$4,$A$1:$T$1,0))&amp;""),""),'Your points'!$A$15:$A$18,0)),0))</f>
        <v/>
      </c>
      <c r="AB165" s="21">
        <f>IF(IFERROR(TRIM(INDEX($A165:$T165,MATCH(Lists!$F$2,$A$1:$T$1,0))&amp;""),"")="","",N(Z165)+N(AA165))</f>
        <v/>
      </c>
      <c r="AC165" s="21">
        <f>IF(IFERROR(TRIM(INDEX($A165:$T165,MATCH(Lists!$F$2,$A$1:$T$1,0))&amp;""),"")="","",IFERROR(VALUE(IFERROR(TRIM(INDEX($A165:$T165,MATCH(Lists!$F$5,$A$1:$T$1,0))&amp;""),"")),""))</f>
        <v/>
      </c>
      <c r="AD165" s="21">
        <f>IF(AB165="","",IF(AB165&gt;='Your points'!$B$21,1,0))</f>
        <v/>
      </c>
      <c r="AE165" s="21">
        <f>IF(IFERROR(TRIM(INDEX($A165:$T165,MATCH(Lists!$F$2,$A$1:$T$1,0))&amp;""),"")="","",IF(IFERROR(TRIM(INDEX($A165:$T165,MATCH(Lists!$F$8,$A$1:$T$1,0))&amp;""),"")&lt;&gt;"",1,0))</f>
        <v/>
      </c>
      <c r="AF165" s="21">
        <f>IF(IFERROR(TRIM(INDEX($A165:$T165,MATCH(Lists!$F$2,$A$1:$T$1,0))&amp;""),"")="","",IF(IFERROR(TRIM(INDEX($A165:$T165,MATCH(Lists!$F$6,$A$1:$T$1,0))&amp;""),"")="","(no UTM)",IFERROR(TRIM(INDEX($A165:$T165,MATCH(Lists!$F$6,$A$1:$T$1,0))&amp;""),"")))</f>
        <v/>
      </c>
      <c r="AG165" s="21">
        <f>IF(IFERROR(TRIM(INDEX($A165:$T165,MATCH(Lists!$F$2,$A$1:$T$1,0))&amp;""),"")="","",IF(IFERROR(TRIM(INDEX($A165:$T165,MATCH(Lists!$F$7,$A$1:$T$1,0))&amp;""),"")="","(none)",IFERROR(TRIM(INDEX($A165:$T165,MATCH(Lists!$F$7,$A$1:$T$1,0))&amp;""),"")))</f>
        <v/>
      </c>
      <c r="AH165" s="21">
        <f>IF(AF165="","",IF(COUNTIFS($AF$2:AF165,AF165,$AG$2:AG165,AG165)=1,1,0))</f>
        <v/>
      </c>
      <c r="AI165" s="21">
        <f>IF(AH165=1,SUM($AH$2:AH165),"")</f>
        <v/>
      </c>
      <c r="AJ165" s="21">
        <f>IF(IFERROR(TRIM(INDEX($A165:$T165,MATCH(Lists!$F$2,$A$1:$T$1,0))&amp;""),"")="","",IF($W165=Lists!$A$3,1,0))</f>
        <v/>
      </c>
      <c r="AK165" s="21">
        <f>IF(IFERROR(TRIM(INDEX($A165:$T165,MATCH(Lists!$F$2,$A$1:$T$1,0))&amp;""),"")="","",IF($X165="Y",1,0))</f>
        <v/>
      </c>
    </row>
    <row r="166">
      <c r="U166" s="19" t="n"/>
      <c r="V166" s="22" t="n"/>
      <c r="W166" s="22" t="n"/>
      <c r="X166" s="22" t="n"/>
      <c r="Y166" s="19" t="n"/>
      <c r="Z166" s="21">
        <f>IF(IFERROR(TRIM(INDEX($A166:$T166,MATCH(Lists!$F$2,$A$1:$T$1,0))&amp;""),"")="","",IFERROR(INDEX('Your points'!$B$6:$B$11,MATCH(IFERROR(TRIM(INDEX($A166:$T166,MATCH(Lists!$F$3,$A$1:$T$1,0))&amp;""),""),'Your points'!$A$6:$A$11,0)),0))</f>
        <v/>
      </c>
      <c r="AA166" s="21">
        <f>IF(IFERROR(TRIM(INDEX($A166:$T166,MATCH(Lists!$F$2,$A$1:$T$1,0))&amp;""),"")="","",IFERROR(INDEX('Your points'!$B$15:$B$18,MATCH(IFERROR(TRIM(INDEX($A166:$T166,MATCH(Lists!$F$4,$A$1:$T$1,0))&amp;""),""),'Your points'!$A$15:$A$18,0)),0))</f>
        <v/>
      </c>
      <c r="AB166" s="21">
        <f>IF(IFERROR(TRIM(INDEX($A166:$T166,MATCH(Lists!$F$2,$A$1:$T$1,0))&amp;""),"")="","",N(Z166)+N(AA166))</f>
        <v/>
      </c>
      <c r="AC166" s="21">
        <f>IF(IFERROR(TRIM(INDEX($A166:$T166,MATCH(Lists!$F$2,$A$1:$T$1,0))&amp;""),"")="","",IFERROR(VALUE(IFERROR(TRIM(INDEX($A166:$T166,MATCH(Lists!$F$5,$A$1:$T$1,0))&amp;""),"")),""))</f>
        <v/>
      </c>
      <c r="AD166" s="21">
        <f>IF(AB166="","",IF(AB166&gt;='Your points'!$B$21,1,0))</f>
        <v/>
      </c>
      <c r="AE166" s="21">
        <f>IF(IFERROR(TRIM(INDEX($A166:$T166,MATCH(Lists!$F$2,$A$1:$T$1,0))&amp;""),"")="","",IF(IFERROR(TRIM(INDEX($A166:$T166,MATCH(Lists!$F$8,$A$1:$T$1,0))&amp;""),"")&lt;&gt;"",1,0))</f>
        <v/>
      </c>
      <c r="AF166" s="21">
        <f>IF(IFERROR(TRIM(INDEX($A166:$T166,MATCH(Lists!$F$2,$A$1:$T$1,0))&amp;""),"")="","",IF(IFERROR(TRIM(INDEX($A166:$T166,MATCH(Lists!$F$6,$A$1:$T$1,0))&amp;""),"")="","(no UTM)",IFERROR(TRIM(INDEX($A166:$T166,MATCH(Lists!$F$6,$A$1:$T$1,0))&amp;""),"")))</f>
        <v/>
      </c>
      <c r="AG166" s="21">
        <f>IF(IFERROR(TRIM(INDEX($A166:$T166,MATCH(Lists!$F$2,$A$1:$T$1,0))&amp;""),"")="","",IF(IFERROR(TRIM(INDEX($A166:$T166,MATCH(Lists!$F$7,$A$1:$T$1,0))&amp;""),"")="","(none)",IFERROR(TRIM(INDEX($A166:$T166,MATCH(Lists!$F$7,$A$1:$T$1,0))&amp;""),"")))</f>
        <v/>
      </c>
      <c r="AH166" s="21">
        <f>IF(AF166="","",IF(COUNTIFS($AF$2:AF166,AF166,$AG$2:AG166,AG166)=1,1,0))</f>
        <v/>
      </c>
      <c r="AI166" s="21">
        <f>IF(AH166=1,SUM($AH$2:AH166),"")</f>
        <v/>
      </c>
      <c r="AJ166" s="21">
        <f>IF(IFERROR(TRIM(INDEX($A166:$T166,MATCH(Lists!$F$2,$A$1:$T$1,0))&amp;""),"")="","",IF($W166=Lists!$A$3,1,0))</f>
        <v/>
      </c>
      <c r="AK166" s="21">
        <f>IF(IFERROR(TRIM(INDEX($A166:$T166,MATCH(Lists!$F$2,$A$1:$T$1,0))&amp;""),"")="","",IF($X166="Y",1,0))</f>
        <v/>
      </c>
    </row>
    <row r="167">
      <c r="U167" s="19" t="n"/>
      <c r="V167" s="22" t="n"/>
      <c r="W167" s="22" t="n"/>
      <c r="X167" s="22" t="n"/>
      <c r="Y167" s="19" t="n"/>
      <c r="Z167" s="21">
        <f>IF(IFERROR(TRIM(INDEX($A167:$T167,MATCH(Lists!$F$2,$A$1:$T$1,0))&amp;""),"")="","",IFERROR(INDEX('Your points'!$B$6:$B$11,MATCH(IFERROR(TRIM(INDEX($A167:$T167,MATCH(Lists!$F$3,$A$1:$T$1,0))&amp;""),""),'Your points'!$A$6:$A$11,0)),0))</f>
        <v/>
      </c>
      <c r="AA167" s="21">
        <f>IF(IFERROR(TRIM(INDEX($A167:$T167,MATCH(Lists!$F$2,$A$1:$T$1,0))&amp;""),"")="","",IFERROR(INDEX('Your points'!$B$15:$B$18,MATCH(IFERROR(TRIM(INDEX($A167:$T167,MATCH(Lists!$F$4,$A$1:$T$1,0))&amp;""),""),'Your points'!$A$15:$A$18,0)),0))</f>
        <v/>
      </c>
      <c r="AB167" s="21">
        <f>IF(IFERROR(TRIM(INDEX($A167:$T167,MATCH(Lists!$F$2,$A$1:$T$1,0))&amp;""),"")="","",N(Z167)+N(AA167))</f>
        <v/>
      </c>
      <c r="AC167" s="21">
        <f>IF(IFERROR(TRIM(INDEX($A167:$T167,MATCH(Lists!$F$2,$A$1:$T$1,0))&amp;""),"")="","",IFERROR(VALUE(IFERROR(TRIM(INDEX($A167:$T167,MATCH(Lists!$F$5,$A$1:$T$1,0))&amp;""),"")),""))</f>
        <v/>
      </c>
      <c r="AD167" s="21">
        <f>IF(AB167="","",IF(AB167&gt;='Your points'!$B$21,1,0))</f>
        <v/>
      </c>
      <c r="AE167" s="21">
        <f>IF(IFERROR(TRIM(INDEX($A167:$T167,MATCH(Lists!$F$2,$A$1:$T$1,0))&amp;""),"")="","",IF(IFERROR(TRIM(INDEX($A167:$T167,MATCH(Lists!$F$8,$A$1:$T$1,0))&amp;""),"")&lt;&gt;"",1,0))</f>
        <v/>
      </c>
      <c r="AF167" s="21">
        <f>IF(IFERROR(TRIM(INDEX($A167:$T167,MATCH(Lists!$F$2,$A$1:$T$1,0))&amp;""),"")="","",IF(IFERROR(TRIM(INDEX($A167:$T167,MATCH(Lists!$F$6,$A$1:$T$1,0))&amp;""),"")="","(no UTM)",IFERROR(TRIM(INDEX($A167:$T167,MATCH(Lists!$F$6,$A$1:$T$1,0))&amp;""),"")))</f>
        <v/>
      </c>
      <c r="AG167" s="21">
        <f>IF(IFERROR(TRIM(INDEX($A167:$T167,MATCH(Lists!$F$2,$A$1:$T$1,0))&amp;""),"")="","",IF(IFERROR(TRIM(INDEX($A167:$T167,MATCH(Lists!$F$7,$A$1:$T$1,0))&amp;""),"")="","(none)",IFERROR(TRIM(INDEX($A167:$T167,MATCH(Lists!$F$7,$A$1:$T$1,0))&amp;""),"")))</f>
        <v/>
      </c>
      <c r="AH167" s="21">
        <f>IF(AF167="","",IF(COUNTIFS($AF$2:AF167,AF167,$AG$2:AG167,AG167)=1,1,0))</f>
        <v/>
      </c>
      <c r="AI167" s="21">
        <f>IF(AH167=1,SUM($AH$2:AH167),"")</f>
        <v/>
      </c>
      <c r="AJ167" s="21">
        <f>IF(IFERROR(TRIM(INDEX($A167:$T167,MATCH(Lists!$F$2,$A$1:$T$1,0))&amp;""),"")="","",IF($W167=Lists!$A$3,1,0))</f>
        <v/>
      </c>
      <c r="AK167" s="21">
        <f>IF(IFERROR(TRIM(INDEX($A167:$T167,MATCH(Lists!$F$2,$A$1:$T$1,0))&amp;""),"")="","",IF($X167="Y",1,0))</f>
        <v/>
      </c>
    </row>
    <row r="168">
      <c r="U168" s="19" t="n"/>
      <c r="V168" s="22" t="n"/>
      <c r="W168" s="22" t="n"/>
      <c r="X168" s="22" t="n"/>
      <c r="Y168" s="19" t="n"/>
      <c r="Z168" s="21">
        <f>IF(IFERROR(TRIM(INDEX($A168:$T168,MATCH(Lists!$F$2,$A$1:$T$1,0))&amp;""),"")="","",IFERROR(INDEX('Your points'!$B$6:$B$11,MATCH(IFERROR(TRIM(INDEX($A168:$T168,MATCH(Lists!$F$3,$A$1:$T$1,0))&amp;""),""),'Your points'!$A$6:$A$11,0)),0))</f>
        <v/>
      </c>
      <c r="AA168" s="21">
        <f>IF(IFERROR(TRIM(INDEX($A168:$T168,MATCH(Lists!$F$2,$A$1:$T$1,0))&amp;""),"")="","",IFERROR(INDEX('Your points'!$B$15:$B$18,MATCH(IFERROR(TRIM(INDEX($A168:$T168,MATCH(Lists!$F$4,$A$1:$T$1,0))&amp;""),""),'Your points'!$A$15:$A$18,0)),0))</f>
        <v/>
      </c>
      <c r="AB168" s="21">
        <f>IF(IFERROR(TRIM(INDEX($A168:$T168,MATCH(Lists!$F$2,$A$1:$T$1,0))&amp;""),"")="","",N(Z168)+N(AA168))</f>
        <v/>
      </c>
      <c r="AC168" s="21">
        <f>IF(IFERROR(TRIM(INDEX($A168:$T168,MATCH(Lists!$F$2,$A$1:$T$1,0))&amp;""),"")="","",IFERROR(VALUE(IFERROR(TRIM(INDEX($A168:$T168,MATCH(Lists!$F$5,$A$1:$T$1,0))&amp;""),"")),""))</f>
        <v/>
      </c>
      <c r="AD168" s="21">
        <f>IF(AB168="","",IF(AB168&gt;='Your points'!$B$21,1,0))</f>
        <v/>
      </c>
      <c r="AE168" s="21">
        <f>IF(IFERROR(TRIM(INDEX($A168:$T168,MATCH(Lists!$F$2,$A$1:$T$1,0))&amp;""),"")="","",IF(IFERROR(TRIM(INDEX($A168:$T168,MATCH(Lists!$F$8,$A$1:$T$1,0))&amp;""),"")&lt;&gt;"",1,0))</f>
        <v/>
      </c>
      <c r="AF168" s="21">
        <f>IF(IFERROR(TRIM(INDEX($A168:$T168,MATCH(Lists!$F$2,$A$1:$T$1,0))&amp;""),"")="","",IF(IFERROR(TRIM(INDEX($A168:$T168,MATCH(Lists!$F$6,$A$1:$T$1,0))&amp;""),"")="","(no UTM)",IFERROR(TRIM(INDEX($A168:$T168,MATCH(Lists!$F$6,$A$1:$T$1,0))&amp;""),"")))</f>
        <v/>
      </c>
      <c r="AG168" s="21">
        <f>IF(IFERROR(TRIM(INDEX($A168:$T168,MATCH(Lists!$F$2,$A$1:$T$1,0))&amp;""),"")="","",IF(IFERROR(TRIM(INDEX($A168:$T168,MATCH(Lists!$F$7,$A$1:$T$1,0))&amp;""),"")="","(none)",IFERROR(TRIM(INDEX($A168:$T168,MATCH(Lists!$F$7,$A$1:$T$1,0))&amp;""),"")))</f>
        <v/>
      </c>
      <c r="AH168" s="21">
        <f>IF(AF168="","",IF(COUNTIFS($AF$2:AF168,AF168,$AG$2:AG168,AG168)=1,1,0))</f>
        <v/>
      </c>
      <c r="AI168" s="21">
        <f>IF(AH168=1,SUM($AH$2:AH168),"")</f>
        <v/>
      </c>
      <c r="AJ168" s="21">
        <f>IF(IFERROR(TRIM(INDEX($A168:$T168,MATCH(Lists!$F$2,$A$1:$T$1,0))&amp;""),"")="","",IF($W168=Lists!$A$3,1,0))</f>
        <v/>
      </c>
      <c r="AK168" s="21">
        <f>IF(IFERROR(TRIM(INDEX($A168:$T168,MATCH(Lists!$F$2,$A$1:$T$1,0))&amp;""),"")="","",IF($X168="Y",1,0))</f>
        <v/>
      </c>
    </row>
    <row r="169">
      <c r="U169" s="19" t="n"/>
      <c r="V169" s="22" t="n"/>
      <c r="W169" s="22" t="n"/>
      <c r="X169" s="22" t="n"/>
      <c r="Y169" s="19" t="n"/>
      <c r="Z169" s="21">
        <f>IF(IFERROR(TRIM(INDEX($A169:$T169,MATCH(Lists!$F$2,$A$1:$T$1,0))&amp;""),"")="","",IFERROR(INDEX('Your points'!$B$6:$B$11,MATCH(IFERROR(TRIM(INDEX($A169:$T169,MATCH(Lists!$F$3,$A$1:$T$1,0))&amp;""),""),'Your points'!$A$6:$A$11,0)),0))</f>
        <v/>
      </c>
      <c r="AA169" s="21">
        <f>IF(IFERROR(TRIM(INDEX($A169:$T169,MATCH(Lists!$F$2,$A$1:$T$1,0))&amp;""),"")="","",IFERROR(INDEX('Your points'!$B$15:$B$18,MATCH(IFERROR(TRIM(INDEX($A169:$T169,MATCH(Lists!$F$4,$A$1:$T$1,0))&amp;""),""),'Your points'!$A$15:$A$18,0)),0))</f>
        <v/>
      </c>
      <c r="AB169" s="21">
        <f>IF(IFERROR(TRIM(INDEX($A169:$T169,MATCH(Lists!$F$2,$A$1:$T$1,0))&amp;""),"")="","",N(Z169)+N(AA169))</f>
        <v/>
      </c>
      <c r="AC169" s="21">
        <f>IF(IFERROR(TRIM(INDEX($A169:$T169,MATCH(Lists!$F$2,$A$1:$T$1,0))&amp;""),"")="","",IFERROR(VALUE(IFERROR(TRIM(INDEX($A169:$T169,MATCH(Lists!$F$5,$A$1:$T$1,0))&amp;""),"")),""))</f>
        <v/>
      </c>
      <c r="AD169" s="21">
        <f>IF(AB169="","",IF(AB169&gt;='Your points'!$B$21,1,0))</f>
        <v/>
      </c>
      <c r="AE169" s="21">
        <f>IF(IFERROR(TRIM(INDEX($A169:$T169,MATCH(Lists!$F$2,$A$1:$T$1,0))&amp;""),"")="","",IF(IFERROR(TRIM(INDEX($A169:$T169,MATCH(Lists!$F$8,$A$1:$T$1,0))&amp;""),"")&lt;&gt;"",1,0))</f>
        <v/>
      </c>
      <c r="AF169" s="21">
        <f>IF(IFERROR(TRIM(INDEX($A169:$T169,MATCH(Lists!$F$2,$A$1:$T$1,0))&amp;""),"")="","",IF(IFERROR(TRIM(INDEX($A169:$T169,MATCH(Lists!$F$6,$A$1:$T$1,0))&amp;""),"")="","(no UTM)",IFERROR(TRIM(INDEX($A169:$T169,MATCH(Lists!$F$6,$A$1:$T$1,0))&amp;""),"")))</f>
        <v/>
      </c>
      <c r="AG169" s="21">
        <f>IF(IFERROR(TRIM(INDEX($A169:$T169,MATCH(Lists!$F$2,$A$1:$T$1,0))&amp;""),"")="","",IF(IFERROR(TRIM(INDEX($A169:$T169,MATCH(Lists!$F$7,$A$1:$T$1,0))&amp;""),"")="","(none)",IFERROR(TRIM(INDEX($A169:$T169,MATCH(Lists!$F$7,$A$1:$T$1,0))&amp;""),"")))</f>
        <v/>
      </c>
      <c r="AH169" s="21">
        <f>IF(AF169="","",IF(COUNTIFS($AF$2:AF169,AF169,$AG$2:AG169,AG169)=1,1,0))</f>
        <v/>
      </c>
      <c r="AI169" s="21">
        <f>IF(AH169=1,SUM($AH$2:AH169),"")</f>
        <v/>
      </c>
      <c r="AJ169" s="21">
        <f>IF(IFERROR(TRIM(INDEX($A169:$T169,MATCH(Lists!$F$2,$A$1:$T$1,0))&amp;""),"")="","",IF($W169=Lists!$A$3,1,0))</f>
        <v/>
      </c>
      <c r="AK169" s="21">
        <f>IF(IFERROR(TRIM(INDEX($A169:$T169,MATCH(Lists!$F$2,$A$1:$T$1,0))&amp;""),"")="","",IF($X169="Y",1,0))</f>
        <v/>
      </c>
    </row>
    <row r="170">
      <c r="U170" s="19" t="n"/>
      <c r="V170" s="22" t="n"/>
      <c r="W170" s="22" t="n"/>
      <c r="X170" s="22" t="n"/>
      <c r="Y170" s="19" t="n"/>
      <c r="Z170" s="21">
        <f>IF(IFERROR(TRIM(INDEX($A170:$T170,MATCH(Lists!$F$2,$A$1:$T$1,0))&amp;""),"")="","",IFERROR(INDEX('Your points'!$B$6:$B$11,MATCH(IFERROR(TRIM(INDEX($A170:$T170,MATCH(Lists!$F$3,$A$1:$T$1,0))&amp;""),""),'Your points'!$A$6:$A$11,0)),0))</f>
        <v/>
      </c>
      <c r="AA170" s="21">
        <f>IF(IFERROR(TRIM(INDEX($A170:$T170,MATCH(Lists!$F$2,$A$1:$T$1,0))&amp;""),"")="","",IFERROR(INDEX('Your points'!$B$15:$B$18,MATCH(IFERROR(TRIM(INDEX($A170:$T170,MATCH(Lists!$F$4,$A$1:$T$1,0))&amp;""),""),'Your points'!$A$15:$A$18,0)),0))</f>
        <v/>
      </c>
      <c r="AB170" s="21">
        <f>IF(IFERROR(TRIM(INDEX($A170:$T170,MATCH(Lists!$F$2,$A$1:$T$1,0))&amp;""),"")="","",N(Z170)+N(AA170))</f>
        <v/>
      </c>
      <c r="AC170" s="21">
        <f>IF(IFERROR(TRIM(INDEX($A170:$T170,MATCH(Lists!$F$2,$A$1:$T$1,0))&amp;""),"")="","",IFERROR(VALUE(IFERROR(TRIM(INDEX($A170:$T170,MATCH(Lists!$F$5,$A$1:$T$1,0))&amp;""),"")),""))</f>
        <v/>
      </c>
      <c r="AD170" s="21">
        <f>IF(AB170="","",IF(AB170&gt;='Your points'!$B$21,1,0))</f>
        <v/>
      </c>
      <c r="AE170" s="21">
        <f>IF(IFERROR(TRIM(INDEX($A170:$T170,MATCH(Lists!$F$2,$A$1:$T$1,0))&amp;""),"")="","",IF(IFERROR(TRIM(INDEX($A170:$T170,MATCH(Lists!$F$8,$A$1:$T$1,0))&amp;""),"")&lt;&gt;"",1,0))</f>
        <v/>
      </c>
      <c r="AF170" s="21">
        <f>IF(IFERROR(TRIM(INDEX($A170:$T170,MATCH(Lists!$F$2,$A$1:$T$1,0))&amp;""),"")="","",IF(IFERROR(TRIM(INDEX($A170:$T170,MATCH(Lists!$F$6,$A$1:$T$1,0))&amp;""),"")="","(no UTM)",IFERROR(TRIM(INDEX($A170:$T170,MATCH(Lists!$F$6,$A$1:$T$1,0))&amp;""),"")))</f>
        <v/>
      </c>
      <c r="AG170" s="21">
        <f>IF(IFERROR(TRIM(INDEX($A170:$T170,MATCH(Lists!$F$2,$A$1:$T$1,0))&amp;""),"")="","",IF(IFERROR(TRIM(INDEX($A170:$T170,MATCH(Lists!$F$7,$A$1:$T$1,0))&amp;""),"")="","(none)",IFERROR(TRIM(INDEX($A170:$T170,MATCH(Lists!$F$7,$A$1:$T$1,0))&amp;""),"")))</f>
        <v/>
      </c>
      <c r="AH170" s="21">
        <f>IF(AF170="","",IF(COUNTIFS($AF$2:AF170,AF170,$AG$2:AG170,AG170)=1,1,0))</f>
        <v/>
      </c>
      <c r="AI170" s="21">
        <f>IF(AH170=1,SUM($AH$2:AH170),"")</f>
        <v/>
      </c>
      <c r="AJ170" s="21">
        <f>IF(IFERROR(TRIM(INDEX($A170:$T170,MATCH(Lists!$F$2,$A$1:$T$1,0))&amp;""),"")="","",IF($W170=Lists!$A$3,1,0))</f>
        <v/>
      </c>
      <c r="AK170" s="21">
        <f>IF(IFERROR(TRIM(INDEX($A170:$T170,MATCH(Lists!$F$2,$A$1:$T$1,0))&amp;""),"")="","",IF($X170="Y",1,0))</f>
        <v/>
      </c>
    </row>
    <row r="171">
      <c r="U171" s="19" t="n"/>
      <c r="V171" s="22" t="n"/>
      <c r="W171" s="22" t="n"/>
      <c r="X171" s="22" t="n"/>
      <c r="Y171" s="19" t="n"/>
      <c r="Z171" s="21">
        <f>IF(IFERROR(TRIM(INDEX($A171:$T171,MATCH(Lists!$F$2,$A$1:$T$1,0))&amp;""),"")="","",IFERROR(INDEX('Your points'!$B$6:$B$11,MATCH(IFERROR(TRIM(INDEX($A171:$T171,MATCH(Lists!$F$3,$A$1:$T$1,0))&amp;""),""),'Your points'!$A$6:$A$11,0)),0))</f>
        <v/>
      </c>
      <c r="AA171" s="21">
        <f>IF(IFERROR(TRIM(INDEX($A171:$T171,MATCH(Lists!$F$2,$A$1:$T$1,0))&amp;""),"")="","",IFERROR(INDEX('Your points'!$B$15:$B$18,MATCH(IFERROR(TRIM(INDEX($A171:$T171,MATCH(Lists!$F$4,$A$1:$T$1,0))&amp;""),""),'Your points'!$A$15:$A$18,0)),0))</f>
        <v/>
      </c>
      <c r="AB171" s="21">
        <f>IF(IFERROR(TRIM(INDEX($A171:$T171,MATCH(Lists!$F$2,$A$1:$T$1,0))&amp;""),"")="","",N(Z171)+N(AA171))</f>
        <v/>
      </c>
      <c r="AC171" s="21">
        <f>IF(IFERROR(TRIM(INDEX($A171:$T171,MATCH(Lists!$F$2,$A$1:$T$1,0))&amp;""),"")="","",IFERROR(VALUE(IFERROR(TRIM(INDEX($A171:$T171,MATCH(Lists!$F$5,$A$1:$T$1,0))&amp;""),"")),""))</f>
        <v/>
      </c>
      <c r="AD171" s="21">
        <f>IF(AB171="","",IF(AB171&gt;='Your points'!$B$21,1,0))</f>
        <v/>
      </c>
      <c r="AE171" s="21">
        <f>IF(IFERROR(TRIM(INDEX($A171:$T171,MATCH(Lists!$F$2,$A$1:$T$1,0))&amp;""),"")="","",IF(IFERROR(TRIM(INDEX($A171:$T171,MATCH(Lists!$F$8,$A$1:$T$1,0))&amp;""),"")&lt;&gt;"",1,0))</f>
        <v/>
      </c>
      <c r="AF171" s="21">
        <f>IF(IFERROR(TRIM(INDEX($A171:$T171,MATCH(Lists!$F$2,$A$1:$T$1,0))&amp;""),"")="","",IF(IFERROR(TRIM(INDEX($A171:$T171,MATCH(Lists!$F$6,$A$1:$T$1,0))&amp;""),"")="","(no UTM)",IFERROR(TRIM(INDEX($A171:$T171,MATCH(Lists!$F$6,$A$1:$T$1,0))&amp;""),"")))</f>
        <v/>
      </c>
      <c r="AG171" s="21">
        <f>IF(IFERROR(TRIM(INDEX($A171:$T171,MATCH(Lists!$F$2,$A$1:$T$1,0))&amp;""),"")="","",IF(IFERROR(TRIM(INDEX($A171:$T171,MATCH(Lists!$F$7,$A$1:$T$1,0))&amp;""),"")="","(none)",IFERROR(TRIM(INDEX($A171:$T171,MATCH(Lists!$F$7,$A$1:$T$1,0))&amp;""),"")))</f>
        <v/>
      </c>
      <c r="AH171" s="21">
        <f>IF(AF171="","",IF(COUNTIFS($AF$2:AF171,AF171,$AG$2:AG171,AG171)=1,1,0))</f>
        <v/>
      </c>
      <c r="AI171" s="21">
        <f>IF(AH171=1,SUM($AH$2:AH171),"")</f>
        <v/>
      </c>
      <c r="AJ171" s="21">
        <f>IF(IFERROR(TRIM(INDEX($A171:$T171,MATCH(Lists!$F$2,$A$1:$T$1,0))&amp;""),"")="","",IF($W171=Lists!$A$3,1,0))</f>
        <v/>
      </c>
      <c r="AK171" s="21">
        <f>IF(IFERROR(TRIM(INDEX($A171:$T171,MATCH(Lists!$F$2,$A$1:$T$1,0))&amp;""),"")="","",IF($X171="Y",1,0))</f>
        <v/>
      </c>
    </row>
    <row r="172">
      <c r="U172" s="19" t="n"/>
      <c r="V172" s="22" t="n"/>
      <c r="W172" s="22" t="n"/>
      <c r="X172" s="22" t="n"/>
      <c r="Y172" s="19" t="n"/>
      <c r="Z172" s="21">
        <f>IF(IFERROR(TRIM(INDEX($A172:$T172,MATCH(Lists!$F$2,$A$1:$T$1,0))&amp;""),"")="","",IFERROR(INDEX('Your points'!$B$6:$B$11,MATCH(IFERROR(TRIM(INDEX($A172:$T172,MATCH(Lists!$F$3,$A$1:$T$1,0))&amp;""),""),'Your points'!$A$6:$A$11,0)),0))</f>
        <v/>
      </c>
      <c r="AA172" s="21">
        <f>IF(IFERROR(TRIM(INDEX($A172:$T172,MATCH(Lists!$F$2,$A$1:$T$1,0))&amp;""),"")="","",IFERROR(INDEX('Your points'!$B$15:$B$18,MATCH(IFERROR(TRIM(INDEX($A172:$T172,MATCH(Lists!$F$4,$A$1:$T$1,0))&amp;""),""),'Your points'!$A$15:$A$18,0)),0))</f>
        <v/>
      </c>
      <c r="AB172" s="21">
        <f>IF(IFERROR(TRIM(INDEX($A172:$T172,MATCH(Lists!$F$2,$A$1:$T$1,0))&amp;""),"")="","",N(Z172)+N(AA172))</f>
        <v/>
      </c>
      <c r="AC172" s="21">
        <f>IF(IFERROR(TRIM(INDEX($A172:$T172,MATCH(Lists!$F$2,$A$1:$T$1,0))&amp;""),"")="","",IFERROR(VALUE(IFERROR(TRIM(INDEX($A172:$T172,MATCH(Lists!$F$5,$A$1:$T$1,0))&amp;""),"")),""))</f>
        <v/>
      </c>
      <c r="AD172" s="21">
        <f>IF(AB172="","",IF(AB172&gt;='Your points'!$B$21,1,0))</f>
        <v/>
      </c>
      <c r="AE172" s="21">
        <f>IF(IFERROR(TRIM(INDEX($A172:$T172,MATCH(Lists!$F$2,$A$1:$T$1,0))&amp;""),"")="","",IF(IFERROR(TRIM(INDEX($A172:$T172,MATCH(Lists!$F$8,$A$1:$T$1,0))&amp;""),"")&lt;&gt;"",1,0))</f>
        <v/>
      </c>
      <c r="AF172" s="21">
        <f>IF(IFERROR(TRIM(INDEX($A172:$T172,MATCH(Lists!$F$2,$A$1:$T$1,0))&amp;""),"")="","",IF(IFERROR(TRIM(INDEX($A172:$T172,MATCH(Lists!$F$6,$A$1:$T$1,0))&amp;""),"")="","(no UTM)",IFERROR(TRIM(INDEX($A172:$T172,MATCH(Lists!$F$6,$A$1:$T$1,0))&amp;""),"")))</f>
        <v/>
      </c>
      <c r="AG172" s="21">
        <f>IF(IFERROR(TRIM(INDEX($A172:$T172,MATCH(Lists!$F$2,$A$1:$T$1,0))&amp;""),"")="","",IF(IFERROR(TRIM(INDEX($A172:$T172,MATCH(Lists!$F$7,$A$1:$T$1,0))&amp;""),"")="","(none)",IFERROR(TRIM(INDEX($A172:$T172,MATCH(Lists!$F$7,$A$1:$T$1,0))&amp;""),"")))</f>
        <v/>
      </c>
      <c r="AH172" s="21">
        <f>IF(AF172="","",IF(COUNTIFS($AF$2:AF172,AF172,$AG$2:AG172,AG172)=1,1,0))</f>
        <v/>
      </c>
      <c r="AI172" s="21">
        <f>IF(AH172=1,SUM($AH$2:AH172),"")</f>
        <v/>
      </c>
      <c r="AJ172" s="21">
        <f>IF(IFERROR(TRIM(INDEX($A172:$T172,MATCH(Lists!$F$2,$A$1:$T$1,0))&amp;""),"")="","",IF($W172=Lists!$A$3,1,0))</f>
        <v/>
      </c>
      <c r="AK172" s="21">
        <f>IF(IFERROR(TRIM(INDEX($A172:$T172,MATCH(Lists!$F$2,$A$1:$T$1,0))&amp;""),"")="","",IF($X172="Y",1,0))</f>
        <v/>
      </c>
    </row>
    <row r="173">
      <c r="U173" s="19" t="n"/>
      <c r="V173" s="22" t="n"/>
      <c r="W173" s="22" t="n"/>
      <c r="X173" s="22" t="n"/>
      <c r="Y173" s="19" t="n"/>
      <c r="Z173" s="21">
        <f>IF(IFERROR(TRIM(INDEX($A173:$T173,MATCH(Lists!$F$2,$A$1:$T$1,0))&amp;""),"")="","",IFERROR(INDEX('Your points'!$B$6:$B$11,MATCH(IFERROR(TRIM(INDEX($A173:$T173,MATCH(Lists!$F$3,$A$1:$T$1,0))&amp;""),""),'Your points'!$A$6:$A$11,0)),0))</f>
        <v/>
      </c>
      <c r="AA173" s="21">
        <f>IF(IFERROR(TRIM(INDEX($A173:$T173,MATCH(Lists!$F$2,$A$1:$T$1,0))&amp;""),"")="","",IFERROR(INDEX('Your points'!$B$15:$B$18,MATCH(IFERROR(TRIM(INDEX($A173:$T173,MATCH(Lists!$F$4,$A$1:$T$1,0))&amp;""),""),'Your points'!$A$15:$A$18,0)),0))</f>
        <v/>
      </c>
      <c r="AB173" s="21">
        <f>IF(IFERROR(TRIM(INDEX($A173:$T173,MATCH(Lists!$F$2,$A$1:$T$1,0))&amp;""),"")="","",N(Z173)+N(AA173))</f>
        <v/>
      </c>
      <c r="AC173" s="21">
        <f>IF(IFERROR(TRIM(INDEX($A173:$T173,MATCH(Lists!$F$2,$A$1:$T$1,0))&amp;""),"")="","",IFERROR(VALUE(IFERROR(TRIM(INDEX($A173:$T173,MATCH(Lists!$F$5,$A$1:$T$1,0))&amp;""),"")),""))</f>
        <v/>
      </c>
      <c r="AD173" s="21">
        <f>IF(AB173="","",IF(AB173&gt;='Your points'!$B$21,1,0))</f>
        <v/>
      </c>
      <c r="AE173" s="21">
        <f>IF(IFERROR(TRIM(INDEX($A173:$T173,MATCH(Lists!$F$2,$A$1:$T$1,0))&amp;""),"")="","",IF(IFERROR(TRIM(INDEX($A173:$T173,MATCH(Lists!$F$8,$A$1:$T$1,0))&amp;""),"")&lt;&gt;"",1,0))</f>
        <v/>
      </c>
      <c r="AF173" s="21">
        <f>IF(IFERROR(TRIM(INDEX($A173:$T173,MATCH(Lists!$F$2,$A$1:$T$1,0))&amp;""),"")="","",IF(IFERROR(TRIM(INDEX($A173:$T173,MATCH(Lists!$F$6,$A$1:$T$1,0))&amp;""),"")="","(no UTM)",IFERROR(TRIM(INDEX($A173:$T173,MATCH(Lists!$F$6,$A$1:$T$1,0))&amp;""),"")))</f>
        <v/>
      </c>
      <c r="AG173" s="21">
        <f>IF(IFERROR(TRIM(INDEX($A173:$T173,MATCH(Lists!$F$2,$A$1:$T$1,0))&amp;""),"")="","",IF(IFERROR(TRIM(INDEX($A173:$T173,MATCH(Lists!$F$7,$A$1:$T$1,0))&amp;""),"")="","(none)",IFERROR(TRIM(INDEX($A173:$T173,MATCH(Lists!$F$7,$A$1:$T$1,0))&amp;""),"")))</f>
        <v/>
      </c>
      <c r="AH173" s="21">
        <f>IF(AF173="","",IF(COUNTIFS($AF$2:AF173,AF173,$AG$2:AG173,AG173)=1,1,0))</f>
        <v/>
      </c>
      <c r="AI173" s="21">
        <f>IF(AH173=1,SUM($AH$2:AH173),"")</f>
        <v/>
      </c>
      <c r="AJ173" s="21">
        <f>IF(IFERROR(TRIM(INDEX($A173:$T173,MATCH(Lists!$F$2,$A$1:$T$1,0))&amp;""),"")="","",IF($W173=Lists!$A$3,1,0))</f>
        <v/>
      </c>
      <c r="AK173" s="21">
        <f>IF(IFERROR(TRIM(INDEX($A173:$T173,MATCH(Lists!$F$2,$A$1:$T$1,0))&amp;""),"")="","",IF($X173="Y",1,0))</f>
        <v/>
      </c>
    </row>
    <row r="174">
      <c r="U174" s="19" t="n"/>
      <c r="V174" s="22" t="n"/>
      <c r="W174" s="22" t="n"/>
      <c r="X174" s="22" t="n"/>
      <c r="Y174" s="19" t="n"/>
      <c r="Z174" s="21">
        <f>IF(IFERROR(TRIM(INDEX($A174:$T174,MATCH(Lists!$F$2,$A$1:$T$1,0))&amp;""),"")="","",IFERROR(INDEX('Your points'!$B$6:$B$11,MATCH(IFERROR(TRIM(INDEX($A174:$T174,MATCH(Lists!$F$3,$A$1:$T$1,0))&amp;""),""),'Your points'!$A$6:$A$11,0)),0))</f>
        <v/>
      </c>
      <c r="AA174" s="21">
        <f>IF(IFERROR(TRIM(INDEX($A174:$T174,MATCH(Lists!$F$2,$A$1:$T$1,0))&amp;""),"")="","",IFERROR(INDEX('Your points'!$B$15:$B$18,MATCH(IFERROR(TRIM(INDEX($A174:$T174,MATCH(Lists!$F$4,$A$1:$T$1,0))&amp;""),""),'Your points'!$A$15:$A$18,0)),0))</f>
        <v/>
      </c>
      <c r="AB174" s="21">
        <f>IF(IFERROR(TRIM(INDEX($A174:$T174,MATCH(Lists!$F$2,$A$1:$T$1,0))&amp;""),"")="","",N(Z174)+N(AA174))</f>
        <v/>
      </c>
      <c r="AC174" s="21">
        <f>IF(IFERROR(TRIM(INDEX($A174:$T174,MATCH(Lists!$F$2,$A$1:$T$1,0))&amp;""),"")="","",IFERROR(VALUE(IFERROR(TRIM(INDEX($A174:$T174,MATCH(Lists!$F$5,$A$1:$T$1,0))&amp;""),"")),""))</f>
        <v/>
      </c>
      <c r="AD174" s="21">
        <f>IF(AB174="","",IF(AB174&gt;='Your points'!$B$21,1,0))</f>
        <v/>
      </c>
      <c r="AE174" s="21">
        <f>IF(IFERROR(TRIM(INDEX($A174:$T174,MATCH(Lists!$F$2,$A$1:$T$1,0))&amp;""),"")="","",IF(IFERROR(TRIM(INDEX($A174:$T174,MATCH(Lists!$F$8,$A$1:$T$1,0))&amp;""),"")&lt;&gt;"",1,0))</f>
        <v/>
      </c>
      <c r="AF174" s="21">
        <f>IF(IFERROR(TRIM(INDEX($A174:$T174,MATCH(Lists!$F$2,$A$1:$T$1,0))&amp;""),"")="","",IF(IFERROR(TRIM(INDEX($A174:$T174,MATCH(Lists!$F$6,$A$1:$T$1,0))&amp;""),"")="","(no UTM)",IFERROR(TRIM(INDEX($A174:$T174,MATCH(Lists!$F$6,$A$1:$T$1,0))&amp;""),"")))</f>
        <v/>
      </c>
      <c r="AG174" s="21">
        <f>IF(IFERROR(TRIM(INDEX($A174:$T174,MATCH(Lists!$F$2,$A$1:$T$1,0))&amp;""),"")="","",IF(IFERROR(TRIM(INDEX($A174:$T174,MATCH(Lists!$F$7,$A$1:$T$1,0))&amp;""),"")="","(none)",IFERROR(TRIM(INDEX($A174:$T174,MATCH(Lists!$F$7,$A$1:$T$1,0))&amp;""),"")))</f>
        <v/>
      </c>
      <c r="AH174" s="21">
        <f>IF(AF174="","",IF(COUNTIFS($AF$2:AF174,AF174,$AG$2:AG174,AG174)=1,1,0))</f>
        <v/>
      </c>
      <c r="AI174" s="21">
        <f>IF(AH174=1,SUM($AH$2:AH174),"")</f>
        <v/>
      </c>
      <c r="AJ174" s="21">
        <f>IF(IFERROR(TRIM(INDEX($A174:$T174,MATCH(Lists!$F$2,$A$1:$T$1,0))&amp;""),"")="","",IF($W174=Lists!$A$3,1,0))</f>
        <v/>
      </c>
      <c r="AK174" s="21">
        <f>IF(IFERROR(TRIM(INDEX($A174:$T174,MATCH(Lists!$F$2,$A$1:$T$1,0))&amp;""),"")="","",IF($X174="Y",1,0))</f>
        <v/>
      </c>
    </row>
    <row r="175">
      <c r="U175" s="19" t="n"/>
      <c r="V175" s="22" t="n"/>
      <c r="W175" s="22" t="n"/>
      <c r="X175" s="22" t="n"/>
      <c r="Y175" s="19" t="n"/>
      <c r="Z175" s="21">
        <f>IF(IFERROR(TRIM(INDEX($A175:$T175,MATCH(Lists!$F$2,$A$1:$T$1,0))&amp;""),"")="","",IFERROR(INDEX('Your points'!$B$6:$B$11,MATCH(IFERROR(TRIM(INDEX($A175:$T175,MATCH(Lists!$F$3,$A$1:$T$1,0))&amp;""),""),'Your points'!$A$6:$A$11,0)),0))</f>
        <v/>
      </c>
      <c r="AA175" s="21">
        <f>IF(IFERROR(TRIM(INDEX($A175:$T175,MATCH(Lists!$F$2,$A$1:$T$1,0))&amp;""),"")="","",IFERROR(INDEX('Your points'!$B$15:$B$18,MATCH(IFERROR(TRIM(INDEX($A175:$T175,MATCH(Lists!$F$4,$A$1:$T$1,0))&amp;""),""),'Your points'!$A$15:$A$18,0)),0))</f>
        <v/>
      </c>
      <c r="AB175" s="21">
        <f>IF(IFERROR(TRIM(INDEX($A175:$T175,MATCH(Lists!$F$2,$A$1:$T$1,0))&amp;""),"")="","",N(Z175)+N(AA175))</f>
        <v/>
      </c>
      <c r="AC175" s="21">
        <f>IF(IFERROR(TRIM(INDEX($A175:$T175,MATCH(Lists!$F$2,$A$1:$T$1,0))&amp;""),"")="","",IFERROR(VALUE(IFERROR(TRIM(INDEX($A175:$T175,MATCH(Lists!$F$5,$A$1:$T$1,0))&amp;""),"")),""))</f>
        <v/>
      </c>
      <c r="AD175" s="21">
        <f>IF(AB175="","",IF(AB175&gt;='Your points'!$B$21,1,0))</f>
        <v/>
      </c>
      <c r="AE175" s="21">
        <f>IF(IFERROR(TRIM(INDEX($A175:$T175,MATCH(Lists!$F$2,$A$1:$T$1,0))&amp;""),"")="","",IF(IFERROR(TRIM(INDEX($A175:$T175,MATCH(Lists!$F$8,$A$1:$T$1,0))&amp;""),"")&lt;&gt;"",1,0))</f>
        <v/>
      </c>
      <c r="AF175" s="21">
        <f>IF(IFERROR(TRIM(INDEX($A175:$T175,MATCH(Lists!$F$2,$A$1:$T$1,0))&amp;""),"")="","",IF(IFERROR(TRIM(INDEX($A175:$T175,MATCH(Lists!$F$6,$A$1:$T$1,0))&amp;""),"")="","(no UTM)",IFERROR(TRIM(INDEX($A175:$T175,MATCH(Lists!$F$6,$A$1:$T$1,0))&amp;""),"")))</f>
        <v/>
      </c>
      <c r="AG175" s="21">
        <f>IF(IFERROR(TRIM(INDEX($A175:$T175,MATCH(Lists!$F$2,$A$1:$T$1,0))&amp;""),"")="","",IF(IFERROR(TRIM(INDEX($A175:$T175,MATCH(Lists!$F$7,$A$1:$T$1,0))&amp;""),"")="","(none)",IFERROR(TRIM(INDEX($A175:$T175,MATCH(Lists!$F$7,$A$1:$T$1,0))&amp;""),"")))</f>
        <v/>
      </c>
      <c r="AH175" s="21">
        <f>IF(AF175="","",IF(COUNTIFS($AF$2:AF175,AF175,$AG$2:AG175,AG175)=1,1,0))</f>
        <v/>
      </c>
      <c r="AI175" s="21">
        <f>IF(AH175=1,SUM($AH$2:AH175),"")</f>
        <v/>
      </c>
      <c r="AJ175" s="21">
        <f>IF(IFERROR(TRIM(INDEX($A175:$T175,MATCH(Lists!$F$2,$A$1:$T$1,0))&amp;""),"")="","",IF($W175=Lists!$A$3,1,0))</f>
        <v/>
      </c>
      <c r="AK175" s="21">
        <f>IF(IFERROR(TRIM(INDEX($A175:$T175,MATCH(Lists!$F$2,$A$1:$T$1,0))&amp;""),"")="","",IF($X175="Y",1,0))</f>
        <v/>
      </c>
    </row>
    <row r="176">
      <c r="U176" s="19" t="n"/>
      <c r="V176" s="22" t="n"/>
      <c r="W176" s="22" t="n"/>
      <c r="X176" s="22" t="n"/>
      <c r="Y176" s="19" t="n"/>
      <c r="Z176" s="21">
        <f>IF(IFERROR(TRIM(INDEX($A176:$T176,MATCH(Lists!$F$2,$A$1:$T$1,0))&amp;""),"")="","",IFERROR(INDEX('Your points'!$B$6:$B$11,MATCH(IFERROR(TRIM(INDEX($A176:$T176,MATCH(Lists!$F$3,$A$1:$T$1,0))&amp;""),""),'Your points'!$A$6:$A$11,0)),0))</f>
        <v/>
      </c>
      <c r="AA176" s="21">
        <f>IF(IFERROR(TRIM(INDEX($A176:$T176,MATCH(Lists!$F$2,$A$1:$T$1,0))&amp;""),"")="","",IFERROR(INDEX('Your points'!$B$15:$B$18,MATCH(IFERROR(TRIM(INDEX($A176:$T176,MATCH(Lists!$F$4,$A$1:$T$1,0))&amp;""),""),'Your points'!$A$15:$A$18,0)),0))</f>
        <v/>
      </c>
      <c r="AB176" s="21">
        <f>IF(IFERROR(TRIM(INDEX($A176:$T176,MATCH(Lists!$F$2,$A$1:$T$1,0))&amp;""),"")="","",N(Z176)+N(AA176))</f>
        <v/>
      </c>
      <c r="AC176" s="21">
        <f>IF(IFERROR(TRIM(INDEX($A176:$T176,MATCH(Lists!$F$2,$A$1:$T$1,0))&amp;""),"")="","",IFERROR(VALUE(IFERROR(TRIM(INDEX($A176:$T176,MATCH(Lists!$F$5,$A$1:$T$1,0))&amp;""),"")),""))</f>
        <v/>
      </c>
      <c r="AD176" s="21">
        <f>IF(AB176="","",IF(AB176&gt;='Your points'!$B$21,1,0))</f>
        <v/>
      </c>
      <c r="AE176" s="21">
        <f>IF(IFERROR(TRIM(INDEX($A176:$T176,MATCH(Lists!$F$2,$A$1:$T$1,0))&amp;""),"")="","",IF(IFERROR(TRIM(INDEX($A176:$T176,MATCH(Lists!$F$8,$A$1:$T$1,0))&amp;""),"")&lt;&gt;"",1,0))</f>
        <v/>
      </c>
      <c r="AF176" s="21">
        <f>IF(IFERROR(TRIM(INDEX($A176:$T176,MATCH(Lists!$F$2,$A$1:$T$1,0))&amp;""),"")="","",IF(IFERROR(TRIM(INDEX($A176:$T176,MATCH(Lists!$F$6,$A$1:$T$1,0))&amp;""),"")="","(no UTM)",IFERROR(TRIM(INDEX($A176:$T176,MATCH(Lists!$F$6,$A$1:$T$1,0))&amp;""),"")))</f>
        <v/>
      </c>
      <c r="AG176" s="21">
        <f>IF(IFERROR(TRIM(INDEX($A176:$T176,MATCH(Lists!$F$2,$A$1:$T$1,0))&amp;""),"")="","",IF(IFERROR(TRIM(INDEX($A176:$T176,MATCH(Lists!$F$7,$A$1:$T$1,0))&amp;""),"")="","(none)",IFERROR(TRIM(INDEX($A176:$T176,MATCH(Lists!$F$7,$A$1:$T$1,0))&amp;""),"")))</f>
        <v/>
      </c>
      <c r="AH176" s="21">
        <f>IF(AF176="","",IF(COUNTIFS($AF$2:AF176,AF176,$AG$2:AG176,AG176)=1,1,0))</f>
        <v/>
      </c>
      <c r="AI176" s="21">
        <f>IF(AH176=1,SUM($AH$2:AH176),"")</f>
        <v/>
      </c>
      <c r="AJ176" s="21">
        <f>IF(IFERROR(TRIM(INDEX($A176:$T176,MATCH(Lists!$F$2,$A$1:$T$1,0))&amp;""),"")="","",IF($W176=Lists!$A$3,1,0))</f>
        <v/>
      </c>
      <c r="AK176" s="21">
        <f>IF(IFERROR(TRIM(INDEX($A176:$T176,MATCH(Lists!$F$2,$A$1:$T$1,0))&amp;""),"")="","",IF($X176="Y",1,0))</f>
        <v/>
      </c>
    </row>
    <row r="177">
      <c r="U177" s="19" t="n"/>
      <c r="V177" s="22" t="n"/>
      <c r="W177" s="22" t="n"/>
      <c r="X177" s="22" t="n"/>
      <c r="Y177" s="19" t="n"/>
      <c r="Z177" s="21">
        <f>IF(IFERROR(TRIM(INDEX($A177:$T177,MATCH(Lists!$F$2,$A$1:$T$1,0))&amp;""),"")="","",IFERROR(INDEX('Your points'!$B$6:$B$11,MATCH(IFERROR(TRIM(INDEX($A177:$T177,MATCH(Lists!$F$3,$A$1:$T$1,0))&amp;""),""),'Your points'!$A$6:$A$11,0)),0))</f>
        <v/>
      </c>
      <c r="AA177" s="21">
        <f>IF(IFERROR(TRIM(INDEX($A177:$T177,MATCH(Lists!$F$2,$A$1:$T$1,0))&amp;""),"")="","",IFERROR(INDEX('Your points'!$B$15:$B$18,MATCH(IFERROR(TRIM(INDEX($A177:$T177,MATCH(Lists!$F$4,$A$1:$T$1,0))&amp;""),""),'Your points'!$A$15:$A$18,0)),0))</f>
        <v/>
      </c>
      <c r="AB177" s="21">
        <f>IF(IFERROR(TRIM(INDEX($A177:$T177,MATCH(Lists!$F$2,$A$1:$T$1,0))&amp;""),"")="","",N(Z177)+N(AA177))</f>
        <v/>
      </c>
      <c r="AC177" s="21">
        <f>IF(IFERROR(TRIM(INDEX($A177:$T177,MATCH(Lists!$F$2,$A$1:$T$1,0))&amp;""),"")="","",IFERROR(VALUE(IFERROR(TRIM(INDEX($A177:$T177,MATCH(Lists!$F$5,$A$1:$T$1,0))&amp;""),"")),""))</f>
        <v/>
      </c>
      <c r="AD177" s="21">
        <f>IF(AB177="","",IF(AB177&gt;='Your points'!$B$21,1,0))</f>
        <v/>
      </c>
      <c r="AE177" s="21">
        <f>IF(IFERROR(TRIM(INDEX($A177:$T177,MATCH(Lists!$F$2,$A$1:$T$1,0))&amp;""),"")="","",IF(IFERROR(TRIM(INDEX($A177:$T177,MATCH(Lists!$F$8,$A$1:$T$1,0))&amp;""),"")&lt;&gt;"",1,0))</f>
        <v/>
      </c>
      <c r="AF177" s="21">
        <f>IF(IFERROR(TRIM(INDEX($A177:$T177,MATCH(Lists!$F$2,$A$1:$T$1,0))&amp;""),"")="","",IF(IFERROR(TRIM(INDEX($A177:$T177,MATCH(Lists!$F$6,$A$1:$T$1,0))&amp;""),"")="","(no UTM)",IFERROR(TRIM(INDEX($A177:$T177,MATCH(Lists!$F$6,$A$1:$T$1,0))&amp;""),"")))</f>
        <v/>
      </c>
      <c r="AG177" s="21">
        <f>IF(IFERROR(TRIM(INDEX($A177:$T177,MATCH(Lists!$F$2,$A$1:$T$1,0))&amp;""),"")="","",IF(IFERROR(TRIM(INDEX($A177:$T177,MATCH(Lists!$F$7,$A$1:$T$1,0))&amp;""),"")="","(none)",IFERROR(TRIM(INDEX($A177:$T177,MATCH(Lists!$F$7,$A$1:$T$1,0))&amp;""),"")))</f>
        <v/>
      </c>
      <c r="AH177" s="21">
        <f>IF(AF177="","",IF(COUNTIFS($AF$2:AF177,AF177,$AG$2:AG177,AG177)=1,1,0))</f>
        <v/>
      </c>
      <c r="AI177" s="21">
        <f>IF(AH177=1,SUM($AH$2:AH177),"")</f>
        <v/>
      </c>
      <c r="AJ177" s="21">
        <f>IF(IFERROR(TRIM(INDEX($A177:$T177,MATCH(Lists!$F$2,$A$1:$T$1,0))&amp;""),"")="","",IF($W177=Lists!$A$3,1,0))</f>
        <v/>
      </c>
      <c r="AK177" s="21">
        <f>IF(IFERROR(TRIM(INDEX($A177:$T177,MATCH(Lists!$F$2,$A$1:$T$1,0))&amp;""),"")="","",IF($X177="Y",1,0))</f>
        <v/>
      </c>
    </row>
    <row r="178">
      <c r="U178" s="19" t="n"/>
      <c r="V178" s="22" t="n"/>
      <c r="W178" s="22" t="n"/>
      <c r="X178" s="22" t="n"/>
      <c r="Y178" s="19" t="n"/>
      <c r="Z178" s="21">
        <f>IF(IFERROR(TRIM(INDEX($A178:$T178,MATCH(Lists!$F$2,$A$1:$T$1,0))&amp;""),"")="","",IFERROR(INDEX('Your points'!$B$6:$B$11,MATCH(IFERROR(TRIM(INDEX($A178:$T178,MATCH(Lists!$F$3,$A$1:$T$1,0))&amp;""),""),'Your points'!$A$6:$A$11,0)),0))</f>
        <v/>
      </c>
      <c r="AA178" s="21">
        <f>IF(IFERROR(TRIM(INDEX($A178:$T178,MATCH(Lists!$F$2,$A$1:$T$1,0))&amp;""),"")="","",IFERROR(INDEX('Your points'!$B$15:$B$18,MATCH(IFERROR(TRIM(INDEX($A178:$T178,MATCH(Lists!$F$4,$A$1:$T$1,0))&amp;""),""),'Your points'!$A$15:$A$18,0)),0))</f>
        <v/>
      </c>
      <c r="AB178" s="21">
        <f>IF(IFERROR(TRIM(INDEX($A178:$T178,MATCH(Lists!$F$2,$A$1:$T$1,0))&amp;""),"")="","",N(Z178)+N(AA178))</f>
        <v/>
      </c>
      <c r="AC178" s="21">
        <f>IF(IFERROR(TRIM(INDEX($A178:$T178,MATCH(Lists!$F$2,$A$1:$T$1,0))&amp;""),"")="","",IFERROR(VALUE(IFERROR(TRIM(INDEX($A178:$T178,MATCH(Lists!$F$5,$A$1:$T$1,0))&amp;""),"")),""))</f>
        <v/>
      </c>
      <c r="AD178" s="21">
        <f>IF(AB178="","",IF(AB178&gt;='Your points'!$B$21,1,0))</f>
        <v/>
      </c>
      <c r="AE178" s="21">
        <f>IF(IFERROR(TRIM(INDEX($A178:$T178,MATCH(Lists!$F$2,$A$1:$T$1,0))&amp;""),"")="","",IF(IFERROR(TRIM(INDEX($A178:$T178,MATCH(Lists!$F$8,$A$1:$T$1,0))&amp;""),"")&lt;&gt;"",1,0))</f>
        <v/>
      </c>
      <c r="AF178" s="21">
        <f>IF(IFERROR(TRIM(INDEX($A178:$T178,MATCH(Lists!$F$2,$A$1:$T$1,0))&amp;""),"")="","",IF(IFERROR(TRIM(INDEX($A178:$T178,MATCH(Lists!$F$6,$A$1:$T$1,0))&amp;""),"")="","(no UTM)",IFERROR(TRIM(INDEX($A178:$T178,MATCH(Lists!$F$6,$A$1:$T$1,0))&amp;""),"")))</f>
        <v/>
      </c>
      <c r="AG178" s="21">
        <f>IF(IFERROR(TRIM(INDEX($A178:$T178,MATCH(Lists!$F$2,$A$1:$T$1,0))&amp;""),"")="","",IF(IFERROR(TRIM(INDEX($A178:$T178,MATCH(Lists!$F$7,$A$1:$T$1,0))&amp;""),"")="","(none)",IFERROR(TRIM(INDEX($A178:$T178,MATCH(Lists!$F$7,$A$1:$T$1,0))&amp;""),"")))</f>
        <v/>
      </c>
      <c r="AH178" s="21">
        <f>IF(AF178="","",IF(COUNTIFS($AF$2:AF178,AF178,$AG$2:AG178,AG178)=1,1,0))</f>
        <v/>
      </c>
      <c r="AI178" s="21">
        <f>IF(AH178=1,SUM($AH$2:AH178),"")</f>
        <v/>
      </c>
      <c r="AJ178" s="21">
        <f>IF(IFERROR(TRIM(INDEX($A178:$T178,MATCH(Lists!$F$2,$A$1:$T$1,0))&amp;""),"")="","",IF($W178=Lists!$A$3,1,0))</f>
        <v/>
      </c>
      <c r="AK178" s="21">
        <f>IF(IFERROR(TRIM(INDEX($A178:$T178,MATCH(Lists!$F$2,$A$1:$T$1,0))&amp;""),"")="","",IF($X178="Y",1,0))</f>
        <v/>
      </c>
    </row>
    <row r="179">
      <c r="U179" s="19" t="n"/>
      <c r="V179" s="22" t="n"/>
      <c r="W179" s="22" t="n"/>
      <c r="X179" s="22" t="n"/>
      <c r="Y179" s="19" t="n"/>
      <c r="Z179" s="21">
        <f>IF(IFERROR(TRIM(INDEX($A179:$T179,MATCH(Lists!$F$2,$A$1:$T$1,0))&amp;""),"")="","",IFERROR(INDEX('Your points'!$B$6:$B$11,MATCH(IFERROR(TRIM(INDEX($A179:$T179,MATCH(Lists!$F$3,$A$1:$T$1,0))&amp;""),""),'Your points'!$A$6:$A$11,0)),0))</f>
        <v/>
      </c>
      <c r="AA179" s="21">
        <f>IF(IFERROR(TRIM(INDEX($A179:$T179,MATCH(Lists!$F$2,$A$1:$T$1,0))&amp;""),"")="","",IFERROR(INDEX('Your points'!$B$15:$B$18,MATCH(IFERROR(TRIM(INDEX($A179:$T179,MATCH(Lists!$F$4,$A$1:$T$1,0))&amp;""),""),'Your points'!$A$15:$A$18,0)),0))</f>
        <v/>
      </c>
      <c r="AB179" s="21">
        <f>IF(IFERROR(TRIM(INDEX($A179:$T179,MATCH(Lists!$F$2,$A$1:$T$1,0))&amp;""),"")="","",N(Z179)+N(AA179))</f>
        <v/>
      </c>
      <c r="AC179" s="21">
        <f>IF(IFERROR(TRIM(INDEX($A179:$T179,MATCH(Lists!$F$2,$A$1:$T$1,0))&amp;""),"")="","",IFERROR(VALUE(IFERROR(TRIM(INDEX($A179:$T179,MATCH(Lists!$F$5,$A$1:$T$1,0))&amp;""),"")),""))</f>
        <v/>
      </c>
      <c r="AD179" s="21">
        <f>IF(AB179="","",IF(AB179&gt;='Your points'!$B$21,1,0))</f>
        <v/>
      </c>
      <c r="AE179" s="21">
        <f>IF(IFERROR(TRIM(INDEX($A179:$T179,MATCH(Lists!$F$2,$A$1:$T$1,0))&amp;""),"")="","",IF(IFERROR(TRIM(INDEX($A179:$T179,MATCH(Lists!$F$8,$A$1:$T$1,0))&amp;""),"")&lt;&gt;"",1,0))</f>
        <v/>
      </c>
      <c r="AF179" s="21">
        <f>IF(IFERROR(TRIM(INDEX($A179:$T179,MATCH(Lists!$F$2,$A$1:$T$1,0))&amp;""),"")="","",IF(IFERROR(TRIM(INDEX($A179:$T179,MATCH(Lists!$F$6,$A$1:$T$1,0))&amp;""),"")="","(no UTM)",IFERROR(TRIM(INDEX($A179:$T179,MATCH(Lists!$F$6,$A$1:$T$1,0))&amp;""),"")))</f>
        <v/>
      </c>
      <c r="AG179" s="21">
        <f>IF(IFERROR(TRIM(INDEX($A179:$T179,MATCH(Lists!$F$2,$A$1:$T$1,0))&amp;""),"")="","",IF(IFERROR(TRIM(INDEX($A179:$T179,MATCH(Lists!$F$7,$A$1:$T$1,0))&amp;""),"")="","(none)",IFERROR(TRIM(INDEX($A179:$T179,MATCH(Lists!$F$7,$A$1:$T$1,0))&amp;""),"")))</f>
        <v/>
      </c>
      <c r="AH179" s="21">
        <f>IF(AF179="","",IF(COUNTIFS($AF$2:AF179,AF179,$AG$2:AG179,AG179)=1,1,0))</f>
        <v/>
      </c>
      <c r="AI179" s="21">
        <f>IF(AH179=1,SUM($AH$2:AH179),"")</f>
        <v/>
      </c>
      <c r="AJ179" s="21">
        <f>IF(IFERROR(TRIM(INDEX($A179:$T179,MATCH(Lists!$F$2,$A$1:$T$1,0))&amp;""),"")="","",IF($W179=Lists!$A$3,1,0))</f>
        <v/>
      </c>
      <c r="AK179" s="21">
        <f>IF(IFERROR(TRIM(INDEX($A179:$T179,MATCH(Lists!$F$2,$A$1:$T$1,0))&amp;""),"")="","",IF($X179="Y",1,0))</f>
        <v/>
      </c>
    </row>
    <row r="180">
      <c r="U180" s="19" t="n"/>
      <c r="V180" s="22" t="n"/>
      <c r="W180" s="22" t="n"/>
      <c r="X180" s="22" t="n"/>
      <c r="Y180" s="19" t="n"/>
      <c r="Z180" s="21">
        <f>IF(IFERROR(TRIM(INDEX($A180:$T180,MATCH(Lists!$F$2,$A$1:$T$1,0))&amp;""),"")="","",IFERROR(INDEX('Your points'!$B$6:$B$11,MATCH(IFERROR(TRIM(INDEX($A180:$T180,MATCH(Lists!$F$3,$A$1:$T$1,0))&amp;""),""),'Your points'!$A$6:$A$11,0)),0))</f>
        <v/>
      </c>
      <c r="AA180" s="21">
        <f>IF(IFERROR(TRIM(INDEX($A180:$T180,MATCH(Lists!$F$2,$A$1:$T$1,0))&amp;""),"")="","",IFERROR(INDEX('Your points'!$B$15:$B$18,MATCH(IFERROR(TRIM(INDEX($A180:$T180,MATCH(Lists!$F$4,$A$1:$T$1,0))&amp;""),""),'Your points'!$A$15:$A$18,0)),0))</f>
        <v/>
      </c>
      <c r="AB180" s="21">
        <f>IF(IFERROR(TRIM(INDEX($A180:$T180,MATCH(Lists!$F$2,$A$1:$T$1,0))&amp;""),"")="","",N(Z180)+N(AA180))</f>
        <v/>
      </c>
      <c r="AC180" s="21">
        <f>IF(IFERROR(TRIM(INDEX($A180:$T180,MATCH(Lists!$F$2,$A$1:$T$1,0))&amp;""),"")="","",IFERROR(VALUE(IFERROR(TRIM(INDEX($A180:$T180,MATCH(Lists!$F$5,$A$1:$T$1,0))&amp;""),"")),""))</f>
        <v/>
      </c>
      <c r="AD180" s="21">
        <f>IF(AB180="","",IF(AB180&gt;='Your points'!$B$21,1,0))</f>
        <v/>
      </c>
      <c r="AE180" s="21">
        <f>IF(IFERROR(TRIM(INDEX($A180:$T180,MATCH(Lists!$F$2,$A$1:$T$1,0))&amp;""),"")="","",IF(IFERROR(TRIM(INDEX($A180:$T180,MATCH(Lists!$F$8,$A$1:$T$1,0))&amp;""),"")&lt;&gt;"",1,0))</f>
        <v/>
      </c>
      <c r="AF180" s="21">
        <f>IF(IFERROR(TRIM(INDEX($A180:$T180,MATCH(Lists!$F$2,$A$1:$T$1,0))&amp;""),"")="","",IF(IFERROR(TRIM(INDEX($A180:$T180,MATCH(Lists!$F$6,$A$1:$T$1,0))&amp;""),"")="","(no UTM)",IFERROR(TRIM(INDEX($A180:$T180,MATCH(Lists!$F$6,$A$1:$T$1,0))&amp;""),"")))</f>
        <v/>
      </c>
      <c r="AG180" s="21">
        <f>IF(IFERROR(TRIM(INDEX($A180:$T180,MATCH(Lists!$F$2,$A$1:$T$1,0))&amp;""),"")="","",IF(IFERROR(TRIM(INDEX($A180:$T180,MATCH(Lists!$F$7,$A$1:$T$1,0))&amp;""),"")="","(none)",IFERROR(TRIM(INDEX($A180:$T180,MATCH(Lists!$F$7,$A$1:$T$1,0))&amp;""),"")))</f>
        <v/>
      </c>
      <c r="AH180" s="21">
        <f>IF(AF180="","",IF(COUNTIFS($AF$2:AF180,AF180,$AG$2:AG180,AG180)=1,1,0))</f>
        <v/>
      </c>
      <c r="AI180" s="21">
        <f>IF(AH180=1,SUM($AH$2:AH180),"")</f>
        <v/>
      </c>
      <c r="AJ180" s="21">
        <f>IF(IFERROR(TRIM(INDEX($A180:$T180,MATCH(Lists!$F$2,$A$1:$T$1,0))&amp;""),"")="","",IF($W180=Lists!$A$3,1,0))</f>
        <v/>
      </c>
      <c r="AK180" s="21">
        <f>IF(IFERROR(TRIM(INDEX($A180:$T180,MATCH(Lists!$F$2,$A$1:$T$1,0))&amp;""),"")="","",IF($X180="Y",1,0))</f>
        <v/>
      </c>
    </row>
    <row r="181">
      <c r="U181" s="19" t="n"/>
      <c r="V181" s="22" t="n"/>
      <c r="W181" s="22" t="n"/>
      <c r="X181" s="22" t="n"/>
      <c r="Y181" s="19" t="n"/>
      <c r="Z181" s="21">
        <f>IF(IFERROR(TRIM(INDEX($A181:$T181,MATCH(Lists!$F$2,$A$1:$T$1,0))&amp;""),"")="","",IFERROR(INDEX('Your points'!$B$6:$B$11,MATCH(IFERROR(TRIM(INDEX($A181:$T181,MATCH(Lists!$F$3,$A$1:$T$1,0))&amp;""),""),'Your points'!$A$6:$A$11,0)),0))</f>
        <v/>
      </c>
      <c r="AA181" s="21">
        <f>IF(IFERROR(TRIM(INDEX($A181:$T181,MATCH(Lists!$F$2,$A$1:$T$1,0))&amp;""),"")="","",IFERROR(INDEX('Your points'!$B$15:$B$18,MATCH(IFERROR(TRIM(INDEX($A181:$T181,MATCH(Lists!$F$4,$A$1:$T$1,0))&amp;""),""),'Your points'!$A$15:$A$18,0)),0))</f>
        <v/>
      </c>
      <c r="AB181" s="21">
        <f>IF(IFERROR(TRIM(INDEX($A181:$T181,MATCH(Lists!$F$2,$A$1:$T$1,0))&amp;""),"")="","",N(Z181)+N(AA181))</f>
        <v/>
      </c>
      <c r="AC181" s="21">
        <f>IF(IFERROR(TRIM(INDEX($A181:$T181,MATCH(Lists!$F$2,$A$1:$T$1,0))&amp;""),"")="","",IFERROR(VALUE(IFERROR(TRIM(INDEX($A181:$T181,MATCH(Lists!$F$5,$A$1:$T$1,0))&amp;""),"")),""))</f>
        <v/>
      </c>
      <c r="AD181" s="21">
        <f>IF(AB181="","",IF(AB181&gt;='Your points'!$B$21,1,0))</f>
        <v/>
      </c>
      <c r="AE181" s="21">
        <f>IF(IFERROR(TRIM(INDEX($A181:$T181,MATCH(Lists!$F$2,$A$1:$T$1,0))&amp;""),"")="","",IF(IFERROR(TRIM(INDEX($A181:$T181,MATCH(Lists!$F$8,$A$1:$T$1,0))&amp;""),"")&lt;&gt;"",1,0))</f>
        <v/>
      </c>
      <c r="AF181" s="21">
        <f>IF(IFERROR(TRIM(INDEX($A181:$T181,MATCH(Lists!$F$2,$A$1:$T$1,0))&amp;""),"")="","",IF(IFERROR(TRIM(INDEX($A181:$T181,MATCH(Lists!$F$6,$A$1:$T$1,0))&amp;""),"")="","(no UTM)",IFERROR(TRIM(INDEX($A181:$T181,MATCH(Lists!$F$6,$A$1:$T$1,0))&amp;""),"")))</f>
        <v/>
      </c>
      <c r="AG181" s="21">
        <f>IF(IFERROR(TRIM(INDEX($A181:$T181,MATCH(Lists!$F$2,$A$1:$T$1,0))&amp;""),"")="","",IF(IFERROR(TRIM(INDEX($A181:$T181,MATCH(Lists!$F$7,$A$1:$T$1,0))&amp;""),"")="","(none)",IFERROR(TRIM(INDEX($A181:$T181,MATCH(Lists!$F$7,$A$1:$T$1,0))&amp;""),"")))</f>
        <v/>
      </c>
      <c r="AH181" s="21">
        <f>IF(AF181="","",IF(COUNTIFS($AF$2:AF181,AF181,$AG$2:AG181,AG181)=1,1,0))</f>
        <v/>
      </c>
      <c r="AI181" s="21">
        <f>IF(AH181=1,SUM($AH$2:AH181),"")</f>
        <v/>
      </c>
      <c r="AJ181" s="21">
        <f>IF(IFERROR(TRIM(INDEX($A181:$T181,MATCH(Lists!$F$2,$A$1:$T$1,0))&amp;""),"")="","",IF($W181=Lists!$A$3,1,0))</f>
        <v/>
      </c>
      <c r="AK181" s="21">
        <f>IF(IFERROR(TRIM(INDEX($A181:$T181,MATCH(Lists!$F$2,$A$1:$T$1,0))&amp;""),"")="","",IF($X181="Y",1,0))</f>
        <v/>
      </c>
    </row>
    <row r="182">
      <c r="U182" s="19" t="n"/>
      <c r="V182" s="22" t="n"/>
      <c r="W182" s="22" t="n"/>
      <c r="X182" s="22" t="n"/>
      <c r="Y182" s="19" t="n"/>
      <c r="Z182" s="21">
        <f>IF(IFERROR(TRIM(INDEX($A182:$T182,MATCH(Lists!$F$2,$A$1:$T$1,0))&amp;""),"")="","",IFERROR(INDEX('Your points'!$B$6:$B$11,MATCH(IFERROR(TRIM(INDEX($A182:$T182,MATCH(Lists!$F$3,$A$1:$T$1,0))&amp;""),""),'Your points'!$A$6:$A$11,0)),0))</f>
        <v/>
      </c>
      <c r="AA182" s="21">
        <f>IF(IFERROR(TRIM(INDEX($A182:$T182,MATCH(Lists!$F$2,$A$1:$T$1,0))&amp;""),"")="","",IFERROR(INDEX('Your points'!$B$15:$B$18,MATCH(IFERROR(TRIM(INDEX($A182:$T182,MATCH(Lists!$F$4,$A$1:$T$1,0))&amp;""),""),'Your points'!$A$15:$A$18,0)),0))</f>
        <v/>
      </c>
      <c r="AB182" s="21">
        <f>IF(IFERROR(TRIM(INDEX($A182:$T182,MATCH(Lists!$F$2,$A$1:$T$1,0))&amp;""),"")="","",N(Z182)+N(AA182))</f>
        <v/>
      </c>
      <c r="AC182" s="21">
        <f>IF(IFERROR(TRIM(INDEX($A182:$T182,MATCH(Lists!$F$2,$A$1:$T$1,0))&amp;""),"")="","",IFERROR(VALUE(IFERROR(TRIM(INDEX($A182:$T182,MATCH(Lists!$F$5,$A$1:$T$1,0))&amp;""),"")),""))</f>
        <v/>
      </c>
      <c r="AD182" s="21">
        <f>IF(AB182="","",IF(AB182&gt;='Your points'!$B$21,1,0))</f>
        <v/>
      </c>
      <c r="AE182" s="21">
        <f>IF(IFERROR(TRIM(INDEX($A182:$T182,MATCH(Lists!$F$2,$A$1:$T$1,0))&amp;""),"")="","",IF(IFERROR(TRIM(INDEX($A182:$T182,MATCH(Lists!$F$8,$A$1:$T$1,0))&amp;""),"")&lt;&gt;"",1,0))</f>
        <v/>
      </c>
      <c r="AF182" s="21">
        <f>IF(IFERROR(TRIM(INDEX($A182:$T182,MATCH(Lists!$F$2,$A$1:$T$1,0))&amp;""),"")="","",IF(IFERROR(TRIM(INDEX($A182:$T182,MATCH(Lists!$F$6,$A$1:$T$1,0))&amp;""),"")="","(no UTM)",IFERROR(TRIM(INDEX($A182:$T182,MATCH(Lists!$F$6,$A$1:$T$1,0))&amp;""),"")))</f>
        <v/>
      </c>
      <c r="AG182" s="21">
        <f>IF(IFERROR(TRIM(INDEX($A182:$T182,MATCH(Lists!$F$2,$A$1:$T$1,0))&amp;""),"")="","",IF(IFERROR(TRIM(INDEX($A182:$T182,MATCH(Lists!$F$7,$A$1:$T$1,0))&amp;""),"")="","(none)",IFERROR(TRIM(INDEX($A182:$T182,MATCH(Lists!$F$7,$A$1:$T$1,0))&amp;""),"")))</f>
        <v/>
      </c>
      <c r="AH182" s="21">
        <f>IF(AF182="","",IF(COUNTIFS($AF$2:AF182,AF182,$AG$2:AG182,AG182)=1,1,0))</f>
        <v/>
      </c>
      <c r="AI182" s="21">
        <f>IF(AH182=1,SUM($AH$2:AH182),"")</f>
        <v/>
      </c>
      <c r="AJ182" s="21">
        <f>IF(IFERROR(TRIM(INDEX($A182:$T182,MATCH(Lists!$F$2,$A$1:$T$1,0))&amp;""),"")="","",IF($W182=Lists!$A$3,1,0))</f>
        <v/>
      </c>
      <c r="AK182" s="21">
        <f>IF(IFERROR(TRIM(INDEX($A182:$T182,MATCH(Lists!$F$2,$A$1:$T$1,0))&amp;""),"")="","",IF($X182="Y",1,0))</f>
        <v/>
      </c>
    </row>
    <row r="183">
      <c r="U183" s="19" t="n"/>
      <c r="V183" s="22" t="n"/>
      <c r="W183" s="22" t="n"/>
      <c r="X183" s="22" t="n"/>
      <c r="Y183" s="19" t="n"/>
      <c r="Z183" s="21">
        <f>IF(IFERROR(TRIM(INDEX($A183:$T183,MATCH(Lists!$F$2,$A$1:$T$1,0))&amp;""),"")="","",IFERROR(INDEX('Your points'!$B$6:$B$11,MATCH(IFERROR(TRIM(INDEX($A183:$T183,MATCH(Lists!$F$3,$A$1:$T$1,0))&amp;""),""),'Your points'!$A$6:$A$11,0)),0))</f>
        <v/>
      </c>
      <c r="AA183" s="21">
        <f>IF(IFERROR(TRIM(INDEX($A183:$T183,MATCH(Lists!$F$2,$A$1:$T$1,0))&amp;""),"")="","",IFERROR(INDEX('Your points'!$B$15:$B$18,MATCH(IFERROR(TRIM(INDEX($A183:$T183,MATCH(Lists!$F$4,$A$1:$T$1,0))&amp;""),""),'Your points'!$A$15:$A$18,0)),0))</f>
        <v/>
      </c>
      <c r="AB183" s="21">
        <f>IF(IFERROR(TRIM(INDEX($A183:$T183,MATCH(Lists!$F$2,$A$1:$T$1,0))&amp;""),"")="","",N(Z183)+N(AA183))</f>
        <v/>
      </c>
      <c r="AC183" s="21">
        <f>IF(IFERROR(TRIM(INDEX($A183:$T183,MATCH(Lists!$F$2,$A$1:$T$1,0))&amp;""),"")="","",IFERROR(VALUE(IFERROR(TRIM(INDEX($A183:$T183,MATCH(Lists!$F$5,$A$1:$T$1,0))&amp;""),"")),""))</f>
        <v/>
      </c>
      <c r="AD183" s="21">
        <f>IF(AB183="","",IF(AB183&gt;='Your points'!$B$21,1,0))</f>
        <v/>
      </c>
      <c r="AE183" s="21">
        <f>IF(IFERROR(TRIM(INDEX($A183:$T183,MATCH(Lists!$F$2,$A$1:$T$1,0))&amp;""),"")="","",IF(IFERROR(TRIM(INDEX($A183:$T183,MATCH(Lists!$F$8,$A$1:$T$1,0))&amp;""),"")&lt;&gt;"",1,0))</f>
        <v/>
      </c>
      <c r="AF183" s="21">
        <f>IF(IFERROR(TRIM(INDEX($A183:$T183,MATCH(Lists!$F$2,$A$1:$T$1,0))&amp;""),"")="","",IF(IFERROR(TRIM(INDEX($A183:$T183,MATCH(Lists!$F$6,$A$1:$T$1,0))&amp;""),"")="","(no UTM)",IFERROR(TRIM(INDEX($A183:$T183,MATCH(Lists!$F$6,$A$1:$T$1,0))&amp;""),"")))</f>
        <v/>
      </c>
      <c r="AG183" s="21">
        <f>IF(IFERROR(TRIM(INDEX($A183:$T183,MATCH(Lists!$F$2,$A$1:$T$1,0))&amp;""),"")="","",IF(IFERROR(TRIM(INDEX($A183:$T183,MATCH(Lists!$F$7,$A$1:$T$1,0))&amp;""),"")="","(none)",IFERROR(TRIM(INDEX($A183:$T183,MATCH(Lists!$F$7,$A$1:$T$1,0))&amp;""),"")))</f>
        <v/>
      </c>
      <c r="AH183" s="21">
        <f>IF(AF183="","",IF(COUNTIFS($AF$2:AF183,AF183,$AG$2:AG183,AG183)=1,1,0))</f>
        <v/>
      </c>
      <c r="AI183" s="21">
        <f>IF(AH183=1,SUM($AH$2:AH183),"")</f>
        <v/>
      </c>
      <c r="AJ183" s="21">
        <f>IF(IFERROR(TRIM(INDEX($A183:$T183,MATCH(Lists!$F$2,$A$1:$T$1,0))&amp;""),"")="","",IF($W183=Lists!$A$3,1,0))</f>
        <v/>
      </c>
      <c r="AK183" s="21">
        <f>IF(IFERROR(TRIM(INDEX($A183:$T183,MATCH(Lists!$F$2,$A$1:$T$1,0))&amp;""),"")="","",IF($X183="Y",1,0))</f>
        <v/>
      </c>
    </row>
    <row r="184">
      <c r="U184" s="19" t="n"/>
      <c r="V184" s="22" t="n"/>
      <c r="W184" s="22" t="n"/>
      <c r="X184" s="22" t="n"/>
      <c r="Y184" s="19" t="n"/>
      <c r="Z184" s="21">
        <f>IF(IFERROR(TRIM(INDEX($A184:$T184,MATCH(Lists!$F$2,$A$1:$T$1,0))&amp;""),"")="","",IFERROR(INDEX('Your points'!$B$6:$B$11,MATCH(IFERROR(TRIM(INDEX($A184:$T184,MATCH(Lists!$F$3,$A$1:$T$1,0))&amp;""),""),'Your points'!$A$6:$A$11,0)),0))</f>
        <v/>
      </c>
      <c r="AA184" s="21">
        <f>IF(IFERROR(TRIM(INDEX($A184:$T184,MATCH(Lists!$F$2,$A$1:$T$1,0))&amp;""),"")="","",IFERROR(INDEX('Your points'!$B$15:$B$18,MATCH(IFERROR(TRIM(INDEX($A184:$T184,MATCH(Lists!$F$4,$A$1:$T$1,0))&amp;""),""),'Your points'!$A$15:$A$18,0)),0))</f>
        <v/>
      </c>
      <c r="AB184" s="21">
        <f>IF(IFERROR(TRIM(INDEX($A184:$T184,MATCH(Lists!$F$2,$A$1:$T$1,0))&amp;""),"")="","",N(Z184)+N(AA184))</f>
        <v/>
      </c>
      <c r="AC184" s="21">
        <f>IF(IFERROR(TRIM(INDEX($A184:$T184,MATCH(Lists!$F$2,$A$1:$T$1,0))&amp;""),"")="","",IFERROR(VALUE(IFERROR(TRIM(INDEX($A184:$T184,MATCH(Lists!$F$5,$A$1:$T$1,0))&amp;""),"")),""))</f>
        <v/>
      </c>
      <c r="AD184" s="21">
        <f>IF(AB184="","",IF(AB184&gt;='Your points'!$B$21,1,0))</f>
        <v/>
      </c>
      <c r="AE184" s="21">
        <f>IF(IFERROR(TRIM(INDEX($A184:$T184,MATCH(Lists!$F$2,$A$1:$T$1,0))&amp;""),"")="","",IF(IFERROR(TRIM(INDEX($A184:$T184,MATCH(Lists!$F$8,$A$1:$T$1,0))&amp;""),"")&lt;&gt;"",1,0))</f>
        <v/>
      </c>
      <c r="AF184" s="21">
        <f>IF(IFERROR(TRIM(INDEX($A184:$T184,MATCH(Lists!$F$2,$A$1:$T$1,0))&amp;""),"")="","",IF(IFERROR(TRIM(INDEX($A184:$T184,MATCH(Lists!$F$6,$A$1:$T$1,0))&amp;""),"")="","(no UTM)",IFERROR(TRIM(INDEX($A184:$T184,MATCH(Lists!$F$6,$A$1:$T$1,0))&amp;""),"")))</f>
        <v/>
      </c>
      <c r="AG184" s="21">
        <f>IF(IFERROR(TRIM(INDEX($A184:$T184,MATCH(Lists!$F$2,$A$1:$T$1,0))&amp;""),"")="","",IF(IFERROR(TRIM(INDEX($A184:$T184,MATCH(Lists!$F$7,$A$1:$T$1,0))&amp;""),"")="","(none)",IFERROR(TRIM(INDEX($A184:$T184,MATCH(Lists!$F$7,$A$1:$T$1,0))&amp;""),"")))</f>
        <v/>
      </c>
      <c r="AH184" s="21">
        <f>IF(AF184="","",IF(COUNTIFS($AF$2:AF184,AF184,$AG$2:AG184,AG184)=1,1,0))</f>
        <v/>
      </c>
      <c r="AI184" s="21">
        <f>IF(AH184=1,SUM($AH$2:AH184),"")</f>
        <v/>
      </c>
      <c r="AJ184" s="21">
        <f>IF(IFERROR(TRIM(INDEX($A184:$T184,MATCH(Lists!$F$2,$A$1:$T$1,0))&amp;""),"")="","",IF($W184=Lists!$A$3,1,0))</f>
        <v/>
      </c>
      <c r="AK184" s="21">
        <f>IF(IFERROR(TRIM(INDEX($A184:$T184,MATCH(Lists!$F$2,$A$1:$T$1,0))&amp;""),"")="","",IF($X184="Y",1,0))</f>
        <v/>
      </c>
    </row>
    <row r="185">
      <c r="U185" s="19" t="n"/>
      <c r="V185" s="22" t="n"/>
      <c r="W185" s="22" t="n"/>
      <c r="X185" s="22" t="n"/>
      <c r="Y185" s="19" t="n"/>
      <c r="Z185" s="21">
        <f>IF(IFERROR(TRIM(INDEX($A185:$T185,MATCH(Lists!$F$2,$A$1:$T$1,0))&amp;""),"")="","",IFERROR(INDEX('Your points'!$B$6:$B$11,MATCH(IFERROR(TRIM(INDEX($A185:$T185,MATCH(Lists!$F$3,$A$1:$T$1,0))&amp;""),""),'Your points'!$A$6:$A$11,0)),0))</f>
        <v/>
      </c>
      <c r="AA185" s="21">
        <f>IF(IFERROR(TRIM(INDEX($A185:$T185,MATCH(Lists!$F$2,$A$1:$T$1,0))&amp;""),"")="","",IFERROR(INDEX('Your points'!$B$15:$B$18,MATCH(IFERROR(TRIM(INDEX($A185:$T185,MATCH(Lists!$F$4,$A$1:$T$1,0))&amp;""),""),'Your points'!$A$15:$A$18,0)),0))</f>
        <v/>
      </c>
      <c r="AB185" s="21">
        <f>IF(IFERROR(TRIM(INDEX($A185:$T185,MATCH(Lists!$F$2,$A$1:$T$1,0))&amp;""),"")="","",N(Z185)+N(AA185))</f>
        <v/>
      </c>
      <c r="AC185" s="21">
        <f>IF(IFERROR(TRIM(INDEX($A185:$T185,MATCH(Lists!$F$2,$A$1:$T$1,0))&amp;""),"")="","",IFERROR(VALUE(IFERROR(TRIM(INDEX($A185:$T185,MATCH(Lists!$F$5,$A$1:$T$1,0))&amp;""),"")),""))</f>
        <v/>
      </c>
      <c r="AD185" s="21">
        <f>IF(AB185="","",IF(AB185&gt;='Your points'!$B$21,1,0))</f>
        <v/>
      </c>
      <c r="AE185" s="21">
        <f>IF(IFERROR(TRIM(INDEX($A185:$T185,MATCH(Lists!$F$2,$A$1:$T$1,0))&amp;""),"")="","",IF(IFERROR(TRIM(INDEX($A185:$T185,MATCH(Lists!$F$8,$A$1:$T$1,0))&amp;""),"")&lt;&gt;"",1,0))</f>
        <v/>
      </c>
      <c r="AF185" s="21">
        <f>IF(IFERROR(TRIM(INDEX($A185:$T185,MATCH(Lists!$F$2,$A$1:$T$1,0))&amp;""),"")="","",IF(IFERROR(TRIM(INDEX($A185:$T185,MATCH(Lists!$F$6,$A$1:$T$1,0))&amp;""),"")="","(no UTM)",IFERROR(TRIM(INDEX($A185:$T185,MATCH(Lists!$F$6,$A$1:$T$1,0))&amp;""),"")))</f>
        <v/>
      </c>
      <c r="AG185" s="21">
        <f>IF(IFERROR(TRIM(INDEX($A185:$T185,MATCH(Lists!$F$2,$A$1:$T$1,0))&amp;""),"")="","",IF(IFERROR(TRIM(INDEX($A185:$T185,MATCH(Lists!$F$7,$A$1:$T$1,0))&amp;""),"")="","(none)",IFERROR(TRIM(INDEX($A185:$T185,MATCH(Lists!$F$7,$A$1:$T$1,0))&amp;""),"")))</f>
        <v/>
      </c>
      <c r="AH185" s="21">
        <f>IF(AF185="","",IF(COUNTIFS($AF$2:AF185,AF185,$AG$2:AG185,AG185)=1,1,0))</f>
        <v/>
      </c>
      <c r="AI185" s="21">
        <f>IF(AH185=1,SUM($AH$2:AH185),"")</f>
        <v/>
      </c>
      <c r="AJ185" s="21">
        <f>IF(IFERROR(TRIM(INDEX($A185:$T185,MATCH(Lists!$F$2,$A$1:$T$1,0))&amp;""),"")="","",IF($W185=Lists!$A$3,1,0))</f>
        <v/>
      </c>
      <c r="AK185" s="21">
        <f>IF(IFERROR(TRIM(INDEX($A185:$T185,MATCH(Lists!$F$2,$A$1:$T$1,0))&amp;""),"")="","",IF($X185="Y",1,0))</f>
        <v/>
      </c>
    </row>
    <row r="186">
      <c r="U186" s="19" t="n"/>
      <c r="V186" s="22" t="n"/>
      <c r="W186" s="22" t="n"/>
      <c r="X186" s="22" t="n"/>
      <c r="Y186" s="19" t="n"/>
      <c r="Z186" s="21">
        <f>IF(IFERROR(TRIM(INDEX($A186:$T186,MATCH(Lists!$F$2,$A$1:$T$1,0))&amp;""),"")="","",IFERROR(INDEX('Your points'!$B$6:$B$11,MATCH(IFERROR(TRIM(INDEX($A186:$T186,MATCH(Lists!$F$3,$A$1:$T$1,0))&amp;""),""),'Your points'!$A$6:$A$11,0)),0))</f>
        <v/>
      </c>
      <c r="AA186" s="21">
        <f>IF(IFERROR(TRIM(INDEX($A186:$T186,MATCH(Lists!$F$2,$A$1:$T$1,0))&amp;""),"")="","",IFERROR(INDEX('Your points'!$B$15:$B$18,MATCH(IFERROR(TRIM(INDEX($A186:$T186,MATCH(Lists!$F$4,$A$1:$T$1,0))&amp;""),""),'Your points'!$A$15:$A$18,0)),0))</f>
        <v/>
      </c>
      <c r="AB186" s="21">
        <f>IF(IFERROR(TRIM(INDEX($A186:$T186,MATCH(Lists!$F$2,$A$1:$T$1,0))&amp;""),"")="","",N(Z186)+N(AA186))</f>
        <v/>
      </c>
      <c r="AC186" s="21">
        <f>IF(IFERROR(TRIM(INDEX($A186:$T186,MATCH(Lists!$F$2,$A$1:$T$1,0))&amp;""),"")="","",IFERROR(VALUE(IFERROR(TRIM(INDEX($A186:$T186,MATCH(Lists!$F$5,$A$1:$T$1,0))&amp;""),"")),""))</f>
        <v/>
      </c>
      <c r="AD186" s="21">
        <f>IF(AB186="","",IF(AB186&gt;='Your points'!$B$21,1,0))</f>
        <v/>
      </c>
      <c r="AE186" s="21">
        <f>IF(IFERROR(TRIM(INDEX($A186:$T186,MATCH(Lists!$F$2,$A$1:$T$1,0))&amp;""),"")="","",IF(IFERROR(TRIM(INDEX($A186:$T186,MATCH(Lists!$F$8,$A$1:$T$1,0))&amp;""),"")&lt;&gt;"",1,0))</f>
        <v/>
      </c>
      <c r="AF186" s="21">
        <f>IF(IFERROR(TRIM(INDEX($A186:$T186,MATCH(Lists!$F$2,$A$1:$T$1,0))&amp;""),"")="","",IF(IFERROR(TRIM(INDEX($A186:$T186,MATCH(Lists!$F$6,$A$1:$T$1,0))&amp;""),"")="","(no UTM)",IFERROR(TRIM(INDEX($A186:$T186,MATCH(Lists!$F$6,$A$1:$T$1,0))&amp;""),"")))</f>
        <v/>
      </c>
      <c r="AG186" s="21">
        <f>IF(IFERROR(TRIM(INDEX($A186:$T186,MATCH(Lists!$F$2,$A$1:$T$1,0))&amp;""),"")="","",IF(IFERROR(TRIM(INDEX($A186:$T186,MATCH(Lists!$F$7,$A$1:$T$1,0))&amp;""),"")="","(none)",IFERROR(TRIM(INDEX($A186:$T186,MATCH(Lists!$F$7,$A$1:$T$1,0))&amp;""),"")))</f>
        <v/>
      </c>
      <c r="AH186" s="21">
        <f>IF(AF186="","",IF(COUNTIFS($AF$2:AF186,AF186,$AG$2:AG186,AG186)=1,1,0))</f>
        <v/>
      </c>
      <c r="AI186" s="21">
        <f>IF(AH186=1,SUM($AH$2:AH186),"")</f>
        <v/>
      </c>
      <c r="AJ186" s="21">
        <f>IF(IFERROR(TRIM(INDEX($A186:$T186,MATCH(Lists!$F$2,$A$1:$T$1,0))&amp;""),"")="","",IF($W186=Lists!$A$3,1,0))</f>
        <v/>
      </c>
      <c r="AK186" s="21">
        <f>IF(IFERROR(TRIM(INDEX($A186:$T186,MATCH(Lists!$F$2,$A$1:$T$1,0))&amp;""),"")="","",IF($X186="Y",1,0))</f>
        <v/>
      </c>
    </row>
    <row r="187">
      <c r="U187" s="19" t="n"/>
      <c r="V187" s="22" t="n"/>
      <c r="W187" s="22" t="n"/>
      <c r="X187" s="22" t="n"/>
      <c r="Y187" s="19" t="n"/>
      <c r="Z187" s="21">
        <f>IF(IFERROR(TRIM(INDEX($A187:$T187,MATCH(Lists!$F$2,$A$1:$T$1,0))&amp;""),"")="","",IFERROR(INDEX('Your points'!$B$6:$B$11,MATCH(IFERROR(TRIM(INDEX($A187:$T187,MATCH(Lists!$F$3,$A$1:$T$1,0))&amp;""),""),'Your points'!$A$6:$A$11,0)),0))</f>
        <v/>
      </c>
      <c r="AA187" s="21">
        <f>IF(IFERROR(TRIM(INDEX($A187:$T187,MATCH(Lists!$F$2,$A$1:$T$1,0))&amp;""),"")="","",IFERROR(INDEX('Your points'!$B$15:$B$18,MATCH(IFERROR(TRIM(INDEX($A187:$T187,MATCH(Lists!$F$4,$A$1:$T$1,0))&amp;""),""),'Your points'!$A$15:$A$18,0)),0))</f>
        <v/>
      </c>
      <c r="AB187" s="21">
        <f>IF(IFERROR(TRIM(INDEX($A187:$T187,MATCH(Lists!$F$2,$A$1:$T$1,0))&amp;""),"")="","",N(Z187)+N(AA187))</f>
        <v/>
      </c>
      <c r="AC187" s="21">
        <f>IF(IFERROR(TRIM(INDEX($A187:$T187,MATCH(Lists!$F$2,$A$1:$T$1,0))&amp;""),"")="","",IFERROR(VALUE(IFERROR(TRIM(INDEX($A187:$T187,MATCH(Lists!$F$5,$A$1:$T$1,0))&amp;""),"")),""))</f>
        <v/>
      </c>
      <c r="AD187" s="21">
        <f>IF(AB187="","",IF(AB187&gt;='Your points'!$B$21,1,0))</f>
        <v/>
      </c>
      <c r="AE187" s="21">
        <f>IF(IFERROR(TRIM(INDEX($A187:$T187,MATCH(Lists!$F$2,$A$1:$T$1,0))&amp;""),"")="","",IF(IFERROR(TRIM(INDEX($A187:$T187,MATCH(Lists!$F$8,$A$1:$T$1,0))&amp;""),"")&lt;&gt;"",1,0))</f>
        <v/>
      </c>
      <c r="AF187" s="21">
        <f>IF(IFERROR(TRIM(INDEX($A187:$T187,MATCH(Lists!$F$2,$A$1:$T$1,0))&amp;""),"")="","",IF(IFERROR(TRIM(INDEX($A187:$T187,MATCH(Lists!$F$6,$A$1:$T$1,0))&amp;""),"")="","(no UTM)",IFERROR(TRIM(INDEX($A187:$T187,MATCH(Lists!$F$6,$A$1:$T$1,0))&amp;""),"")))</f>
        <v/>
      </c>
      <c r="AG187" s="21">
        <f>IF(IFERROR(TRIM(INDEX($A187:$T187,MATCH(Lists!$F$2,$A$1:$T$1,0))&amp;""),"")="","",IF(IFERROR(TRIM(INDEX($A187:$T187,MATCH(Lists!$F$7,$A$1:$T$1,0))&amp;""),"")="","(none)",IFERROR(TRIM(INDEX($A187:$T187,MATCH(Lists!$F$7,$A$1:$T$1,0))&amp;""),"")))</f>
        <v/>
      </c>
      <c r="AH187" s="21">
        <f>IF(AF187="","",IF(COUNTIFS($AF$2:AF187,AF187,$AG$2:AG187,AG187)=1,1,0))</f>
        <v/>
      </c>
      <c r="AI187" s="21">
        <f>IF(AH187=1,SUM($AH$2:AH187),"")</f>
        <v/>
      </c>
      <c r="AJ187" s="21">
        <f>IF(IFERROR(TRIM(INDEX($A187:$T187,MATCH(Lists!$F$2,$A$1:$T$1,0))&amp;""),"")="","",IF($W187=Lists!$A$3,1,0))</f>
        <v/>
      </c>
      <c r="AK187" s="21">
        <f>IF(IFERROR(TRIM(INDEX($A187:$T187,MATCH(Lists!$F$2,$A$1:$T$1,0))&amp;""),"")="","",IF($X187="Y",1,0))</f>
        <v/>
      </c>
    </row>
    <row r="188">
      <c r="U188" s="19" t="n"/>
      <c r="V188" s="22" t="n"/>
      <c r="W188" s="22" t="n"/>
      <c r="X188" s="22" t="n"/>
      <c r="Y188" s="19" t="n"/>
      <c r="Z188" s="21">
        <f>IF(IFERROR(TRIM(INDEX($A188:$T188,MATCH(Lists!$F$2,$A$1:$T$1,0))&amp;""),"")="","",IFERROR(INDEX('Your points'!$B$6:$B$11,MATCH(IFERROR(TRIM(INDEX($A188:$T188,MATCH(Lists!$F$3,$A$1:$T$1,0))&amp;""),""),'Your points'!$A$6:$A$11,0)),0))</f>
        <v/>
      </c>
      <c r="AA188" s="21">
        <f>IF(IFERROR(TRIM(INDEX($A188:$T188,MATCH(Lists!$F$2,$A$1:$T$1,0))&amp;""),"")="","",IFERROR(INDEX('Your points'!$B$15:$B$18,MATCH(IFERROR(TRIM(INDEX($A188:$T188,MATCH(Lists!$F$4,$A$1:$T$1,0))&amp;""),""),'Your points'!$A$15:$A$18,0)),0))</f>
        <v/>
      </c>
      <c r="AB188" s="21">
        <f>IF(IFERROR(TRIM(INDEX($A188:$T188,MATCH(Lists!$F$2,$A$1:$T$1,0))&amp;""),"")="","",N(Z188)+N(AA188))</f>
        <v/>
      </c>
      <c r="AC188" s="21">
        <f>IF(IFERROR(TRIM(INDEX($A188:$T188,MATCH(Lists!$F$2,$A$1:$T$1,0))&amp;""),"")="","",IFERROR(VALUE(IFERROR(TRIM(INDEX($A188:$T188,MATCH(Lists!$F$5,$A$1:$T$1,0))&amp;""),"")),""))</f>
        <v/>
      </c>
      <c r="AD188" s="21">
        <f>IF(AB188="","",IF(AB188&gt;='Your points'!$B$21,1,0))</f>
        <v/>
      </c>
      <c r="AE188" s="21">
        <f>IF(IFERROR(TRIM(INDEX($A188:$T188,MATCH(Lists!$F$2,$A$1:$T$1,0))&amp;""),"")="","",IF(IFERROR(TRIM(INDEX($A188:$T188,MATCH(Lists!$F$8,$A$1:$T$1,0))&amp;""),"")&lt;&gt;"",1,0))</f>
        <v/>
      </c>
      <c r="AF188" s="21">
        <f>IF(IFERROR(TRIM(INDEX($A188:$T188,MATCH(Lists!$F$2,$A$1:$T$1,0))&amp;""),"")="","",IF(IFERROR(TRIM(INDEX($A188:$T188,MATCH(Lists!$F$6,$A$1:$T$1,0))&amp;""),"")="","(no UTM)",IFERROR(TRIM(INDEX($A188:$T188,MATCH(Lists!$F$6,$A$1:$T$1,0))&amp;""),"")))</f>
        <v/>
      </c>
      <c r="AG188" s="21">
        <f>IF(IFERROR(TRIM(INDEX($A188:$T188,MATCH(Lists!$F$2,$A$1:$T$1,0))&amp;""),"")="","",IF(IFERROR(TRIM(INDEX($A188:$T188,MATCH(Lists!$F$7,$A$1:$T$1,0))&amp;""),"")="","(none)",IFERROR(TRIM(INDEX($A188:$T188,MATCH(Lists!$F$7,$A$1:$T$1,0))&amp;""),"")))</f>
        <v/>
      </c>
      <c r="AH188" s="21">
        <f>IF(AF188="","",IF(COUNTIFS($AF$2:AF188,AF188,$AG$2:AG188,AG188)=1,1,0))</f>
        <v/>
      </c>
      <c r="AI188" s="21">
        <f>IF(AH188=1,SUM($AH$2:AH188),"")</f>
        <v/>
      </c>
      <c r="AJ188" s="21">
        <f>IF(IFERROR(TRIM(INDEX($A188:$T188,MATCH(Lists!$F$2,$A$1:$T$1,0))&amp;""),"")="","",IF($W188=Lists!$A$3,1,0))</f>
        <v/>
      </c>
      <c r="AK188" s="21">
        <f>IF(IFERROR(TRIM(INDEX($A188:$T188,MATCH(Lists!$F$2,$A$1:$T$1,0))&amp;""),"")="","",IF($X188="Y",1,0))</f>
        <v/>
      </c>
    </row>
    <row r="189">
      <c r="U189" s="19" t="n"/>
      <c r="V189" s="22" t="n"/>
      <c r="W189" s="22" t="n"/>
      <c r="X189" s="22" t="n"/>
      <c r="Y189" s="19" t="n"/>
      <c r="Z189" s="21">
        <f>IF(IFERROR(TRIM(INDEX($A189:$T189,MATCH(Lists!$F$2,$A$1:$T$1,0))&amp;""),"")="","",IFERROR(INDEX('Your points'!$B$6:$B$11,MATCH(IFERROR(TRIM(INDEX($A189:$T189,MATCH(Lists!$F$3,$A$1:$T$1,0))&amp;""),""),'Your points'!$A$6:$A$11,0)),0))</f>
        <v/>
      </c>
      <c r="AA189" s="21">
        <f>IF(IFERROR(TRIM(INDEX($A189:$T189,MATCH(Lists!$F$2,$A$1:$T$1,0))&amp;""),"")="","",IFERROR(INDEX('Your points'!$B$15:$B$18,MATCH(IFERROR(TRIM(INDEX($A189:$T189,MATCH(Lists!$F$4,$A$1:$T$1,0))&amp;""),""),'Your points'!$A$15:$A$18,0)),0))</f>
        <v/>
      </c>
      <c r="AB189" s="21">
        <f>IF(IFERROR(TRIM(INDEX($A189:$T189,MATCH(Lists!$F$2,$A$1:$T$1,0))&amp;""),"")="","",N(Z189)+N(AA189))</f>
        <v/>
      </c>
      <c r="AC189" s="21">
        <f>IF(IFERROR(TRIM(INDEX($A189:$T189,MATCH(Lists!$F$2,$A$1:$T$1,0))&amp;""),"")="","",IFERROR(VALUE(IFERROR(TRIM(INDEX($A189:$T189,MATCH(Lists!$F$5,$A$1:$T$1,0))&amp;""),"")),""))</f>
        <v/>
      </c>
      <c r="AD189" s="21">
        <f>IF(AB189="","",IF(AB189&gt;='Your points'!$B$21,1,0))</f>
        <v/>
      </c>
      <c r="AE189" s="21">
        <f>IF(IFERROR(TRIM(INDEX($A189:$T189,MATCH(Lists!$F$2,$A$1:$T$1,0))&amp;""),"")="","",IF(IFERROR(TRIM(INDEX($A189:$T189,MATCH(Lists!$F$8,$A$1:$T$1,0))&amp;""),"")&lt;&gt;"",1,0))</f>
        <v/>
      </c>
      <c r="AF189" s="21">
        <f>IF(IFERROR(TRIM(INDEX($A189:$T189,MATCH(Lists!$F$2,$A$1:$T$1,0))&amp;""),"")="","",IF(IFERROR(TRIM(INDEX($A189:$T189,MATCH(Lists!$F$6,$A$1:$T$1,0))&amp;""),"")="","(no UTM)",IFERROR(TRIM(INDEX($A189:$T189,MATCH(Lists!$F$6,$A$1:$T$1,0))&amp;""),"")))</f>
        <v/>
      </c>
      <c r="AG189" s="21">
        <f>IF(IFERROR(TRIM(INDEX($A189:$T189,MATCH(Lists!$F$2,$A$1:$T$1,0))&amp;""),"")="","",IF(IFERROR(TRIM(INDEX($A189:$T189,MATCH(Lists!$F$7,$A$1:$T$1,0))&amp;""),"")="","(none)",IFERROR(TRIM(INDEX($A189:$T189,MATCH(Lists!$F$7,$A$1:$T$1,0))&amp;""),"")))</f>
        <v/>
      </c>
      <c r="AH189" s="21">
        <f>IF(AF189="","",IF(COUNTIFS($AF$2:AF189,AF189,$AG$2:AG189,AG189)=1,1,0))</f>
        <v/>
      </c>
      <c r="AI189" s="21">
        <f>IF(AH189=1,SUM($AH$2:AH189),"")</f>
        <v/>
      </c>
      <c r="AJ189" s="21">
        <f>IF(IFERROR(TRIM(INDEX($A189:$T189,MATCH(Lists!$F$2,$A$1:$T$1,0))&amp;""),"")="","",IF($W189=Lists!$A$3,1,0))</f>
        <v/>
      </c>
      <c r="AK189" s="21">
        <f>IF(IFERROR(TRIM(INDEX($A189:$T189,MATCH(Lists!$F$2,$A$1:$T$1,0))&amp;""),"")="","",IF($X189="Y",1,0))</f>
        <v/>
      </c>
    </row>
    <row r="190">
      <c r="U190" s="19" t="n"/>
      <c r="V190" s="22" t="n"/>
      <c r="W190" s="22" t="n"/>
      <c r="X190" s="22" t="n"/>
      <c r="Y190" s="19" t="n"/>
      <c r="Z190" s="21">
        <f>IF(IFERROR(TRIM(INDEX($A190:$T190,MATCH(Lists!$F$2,$A$1:$T$1,0))&amp;""),"")="","",IFERROR(INDEX('Your points'!$B$6:$B$11,MATCH(IFERROR(TRIM(INDEX($A190:$T190,MATCH(Lists!$F$3,$A$1:$T$1,0))&amp;""),""),'Your points'!$A$6:$A$11,0)),0))</f>
        <v/>
      </c>
      <c r="AA190" s="21">
        <f>IF(IFERROR(TRIM(INDEX($A190:$T190,MATCH(Lists!$F$2,$A$1:$T$1,0))&amp;""),"")="","",IFERROR(INDEX('Your points'!$B$15:$B$18,MATCH(IFERROR(TRIM(INDEX($A190:$T190,MATCH(Lists!$F$4,$A$1:$T$1,0))&amp;""),""),'Your points'!$A$15:$A$18,0)),0))</f>
        <v/>
      </c>
      <c r="AB190" s="21">
        <f>IF(IFERROR(TRIM(INDEX($A190:$T190,MATCH(Lists!$F$2,$A$1:$T$1,0))&amp;""),"")="","",N(Z190)+N(AA190))</f>
        <v/>
      </c>
      <c r="AC190" s="21">
        <f>IF(IFERROR(TRIM(INDEX($A190:$T190,MATCH(Lists!$F$2,$A$1:$T$1,0))&amp;""),"")="","",IFERROR(VALUE(IFERROR(TRIM(INDEX($A190:$T190,MATCH(Lists!$F$5,$A$1:$T$1,0))&amp;""),"")),""))</f>
        <v/>
      </c>
      <c r="AD190" s="21">
        <f>IF(AB190="","",IF(AB190&gt;='Your points'!$B$21,1,0))</f>
        <v/>
      </c>
      <c r="AE190" s="21">
        <f>IF(IFERROR(TRIM(INDEX($A190:$T190,MATCH(Lists!$F$2,$A$1:$T$1,0))&amp;""),"")="","",IF(IFERROR(TRIM(INDEX($A190:$T190,MATCH(Lists!$F$8,$A$1:$T$1,0))&amp;""),"")&lt;&gt;"",1,0))</f>
        <v/>
      </c>
      <c r="AF190" s="21">
        <f>IF(IFERROR(TRIM(INDEX($A190:$T190,MATCH(Lists!$F$2,$A$1:$T$1,0))&amp;""),"")="","",IF(IFERROR(TRIM(INDEX($A190:$T190,MATCH(Lists!$F$6,$A$1:$T$1,0))&amp;""),"")="","(no UTM)",IFERROR(TRIM(INDEX($A190:$T190,MATCH(Lists!$F$6,$A$1:$T$1,0))&amp;""),"")))</f>
        <v/>
      </c>
      <c r="AG190" s="21">
        <f>IF(IFERROR(TRIM(INDEX($A190:$T190,MATCH(Lists!$F$2,$A$1:$T$1,0))&amp;""),"")="","",IF(IFERROR(TRIM(INDEX($A190:$T190,MATCH(Lists!$F$7,$A$1:$T$1,0))&amp;""),"")="","(none)",IFERROR(TRIM(INDEX($A190:$T190,MATCH(Lists!$F$7,$A$1:$T$1,0))&amp;""),"")))</f>
        <v/>
      </c>
      <c r="AH190" s="21">
        <f>IF(AF190="","",IF(COUNTIFS($AF$2:AF190,AF190,$AG$2:AG190,AG190)=1,1,0))</f>
        <v/>
      </c>
      <c r="AI190" s="21">
        <f>IF(AH190=1,SUM($AH$2:AH190),"")</f>
        <v/>
      </c>
      <c r="AJ190" s="21">
        <f>IF(IFERROR(TRIM(INDEX($A190:$T190,MATCH(Lists!$F$2,$A$1:$T$1,0))&amp;""),"")="","",IF($W190=Lists!$A$3,1,0))</f>
        <v/>
      </c>
      <c r="AK190" s="21">
        <f>IF(IFERROR(TRIM(INDEX($A190:$T190,MATCH(Lists!$F$2,$A$1:$T$1,0))&amp;""),"")="","",IF($X190="Y",1,0))</f>
        <v/>
      </c>
    </row>
    <row r="191">
      <c r="U191" s="19" t="n"/>
      <c r="V191" s="22" t="n"/>
      <c r="W191" s="22" t="n"/>
      <c r="X191" s="22" t="n"/>
      <c r="Y191" s="19" t="n"/>
      <c r="Z191" s="21">
        <f>IF(IFERROR(TRIM(INDEX($A191:$T191,MATCH(Lists!$F$2,$A$1:$T$1,0))&amp;""),"")="","",IFERROR(INDEX('Your points'!$B$6:$B$11,MATCH(IFERROR(TRIM(INDEX($A191:$T191,MATCH(Lists!$F$3,$A$1:$T$1,0))&amp;""),""),'Your points'!$A$6:$A$11,0)),0))</f>
        <v/>
      </c>
      <c r="AA191" s="21">
        <f>IF(IFERROR(TRIM(INDEX($A191:$T191,MATCH(Lists!$F$2,$A$1:$T$1,0))&amp;""),"")="","",IFERROR(INDEX('Your points'!$B$15:$B$18,MATCH(IFERROR(TRIM(INDEX($A191:$T191,MATCH(Lists!$F$4,$A$1:$T$1,0))&amp;""),""),'Your points'!$A$15:$A$18,0)),0))</f>
        <v/>
      </c>
      <c r="AB191" s="21">
        <f>IF(IFERROR(TRIM(INDEX($A191:$T191,MATCH(Lists!$F$2,$A$1:$T$1,0))&amp;""),"")="","",N(Z191)+N(AA191))</f>
        <v/>
      </c>
      <c r="AC191" s="21">
        <f>IF(IFERROR(TRIM(INDEX($A191:$T191,MATCH(Lists!$F$2,$A$1:$T$1,0))&amp;""),"")="","",IFERROR(VALUE(IFERROR(TRIM(INDEX($A191:$T191,MATCH(Lists!$F$5,$A$1:$T$1,0))&amp;""),"")),""))</f>
        <v/>
      </c>
      <c r="AD191" s="21">
        <f>IF(AB191="","",IF(AB191&gt;='Your points'!$B$21,1,0))</f>
        <v/>
      </c>
      <c r="AE191" s="21">
        <f>IF(IFERROR(TRIM(INDEX($A191:$T191,MATCH(Lists!$F$2,$A$1:$T$1,0))&amp;""),"")="","",IF(IFERROR(TRIM(INDEX($A191:$T191,MATCH(Lists!$F$8,$A$1:$T$1,0))&amp;""),"")&lt;&gt;"",1,0))</f>
        <v/>
      </c>
      <c r="AF191" s="21">
        <f>IF(IFERROR(TRIM(INDEX($A191:$T191,MATCH(Lists!$F$2,$A$1:$T$1,0))&amp;""),"")="","",IF(IFERROR(TRIM(INDEX($A191:$T191,MATCH(Lists!$F$6,$A$1:$T$1,0))&amp;""),"")="","(no UTM)",IFERROR(TRIM(INDEX($A191:$T191,MATCH(Lists!$F$6,$A$1:$T$1,0))&amp;""),"")))</f>
        <v/>
      </c>
      <c r="AG191" s="21">
        <f>IF(IFERROR(TRIM(INDEX($A191:$T191,MATCH(Lists!$F$2,$A$1:$T$1,0))&amp;""),"")="","",IF(IFERROR(TRIM(INDEX($A191:$T191,MATCH(Lists!$F$7,$A$1:$T$1,0))&amp;""),"")="","(none)",IFERROR(TRIM(INDEX($A191:$T191,MATCH(Lists!$F$7,$A$1:$T$1,0))&amp;""),"")))</f>
        <v/>
      </c>
      <c r="AH191" s="21">
        <f>IF(AF191="","",IF(COUNTIFS($AF$2:AF191,AF191,$AG$2:AG191,AG191)=1,1,0))</f>
        <v/>
      </c>
      <c r="AI191" s="21">
        <f>IF(AH191=1,SUM($AH$2:AH191),"")</f>
        <v/>
      </c>
      <c r="AJ191" s="21">
        <f>IF(IFERROR(TRIM(INDEX($A191:$T191,MATCH(Lists!$F$2,$A$1:$T$1,0))&amp;""),"")="","",IF($W191=Lists!$A$3,1,0))</f>
        <v/>
      </c>
      <c r="AK191" s="21">
        <f>IF(IFERROR(TRIM(INDEX($A191:$T191,MATCH(Lists!$F$2,$A$1:$T$1,0))&amp;""),"")="","",IF($X191="Y",1,0))</f>
        <v/>
      </c>
    </row>
    <row r="192">
      <c r="U192" s="19" t="n"/>
      <c r="V192" s="22" t="n"/>
      <c r="W192" s="22" t="n"/>
      <c r="X192" s="22" t="n"/>
      <c r="Y192" s="19" t="n"/>
      <c r="Z192" s="21">
        <f>IF(IFERROR(TRIM(INDEX($A192:$T192,MATCH(Lists!$F$2,$A$1:$T$1,0))&amp;""),"")="","",IFERROR(INDEX('Your points'!$B$6:$B$11,MATCH(IFERROR(TRIM(INDEX($A192:$T192,MATCH(Lists!$F$3,$A$1:$T$1,0))&amp;""),""),'Your points'!$A$6:$A$11,0)),0))</f>
        <v/>
      </c>
      <c r="AA192" s="21">
        <f>IF(IFERROR(TRIM(INDEX($A192:$T192,MATCH(Lists!$F$2,$A$1:$T$1,0))&amp;""),"")="","",IFERROR(INDEX('Your points'!$B$15:$B$18,MATCH(IFERROR(TRIM(INDEX($A192:$T192,MATCH(Lists!$F$4,$A$1:$T$1,0))&amp;""),""),'Your points'!$A$15:$A$18,0)),0))</f>
        <v/>
      </c>
      <c r="AB192" s="21">
        <f>IF(IFERROR(TRIM(INDEX($A192:$T192,MATCH(Lists!$F$2,$A$1:$T$1,0))&amp;""),"")="","",N(Z192)+N(AA192))</f>
        <v/>
      </c>
      <c r="AC192" s="21">
        <f>IF(IFERROR(TRIM(INDEX($A192:$T192,MATCH(Lists!$F$2,$A$1:$T$1,0))&amp;""),"")="","",IFERROR(VALUE(IFERROR(TRIM(INDEX($A192:$T192,MATCH(Lists!$F$5,$A$1:$T$1,0))&amp;""),"")),""))</f>
        <v/>
      </c>
      <c r="AD192" s="21">
        <f>IF(AB192="","",IF(AB192&gt;='Your points'!$B$21,1,0))</f>
        <v/>
      </c>
      <c r="AE192" s="21">
        <f>IF(IFERROR(TRIM(INDEX($A192:$T192,MATCH(Lists!$F$2,$A$1:$T$1,0))&amp;""),"")="","",IF(IFERROR(TRIM(INDEX($A192:$T192,MATCH(Lists!$F$8,$A$1:$T$1,0))&amp;""),"")&lt;&gt;"",1,0))</f>
        <v/>
      </c>
      <c r="AF192" s="21">
        <f>IF(IFERROR(TRIM(INDEX($A192:$T192,MATCH(Lists!$F$2,$A$1:$T$1,0))&amp;""),"")="","",IF(IFERROR(TRIM(INDEX($A192:$T192,MATCH(Lists!$F$6,$A$1:$T$1,0))&amp;""),"")="","(no UTM)",IFERROR(TRIM(INDEX($A192:$T192,MATCH(Lists!$F$6,$A$1:$T$1,0))&amp;""),"")))</f>
        <v/>
      </c>
      <c r="AG192" s="21">
        <f>IF(IFERROR(TRIM(INDEX($A192:$T192,MATCH(Lists!$F$2,$A$1:$T$1,0))&amp;""),"")="","",IF(IFERROR(TRIM(INDEX($A192:$T192,MATCH(Lists!$F$7,$A$1:$T$1,0))&amp;""),"")="","(none)",IFERROR(TRIM(INDEX($A192:$T192,MATCH(Lists!$F$7,$A$1:$T$1,0))&amp;""),"")))</f>
        <v/>
      </c>
      <c r="AH192" s="21">
        <f>IF(AF192="","",IF(COUNTIFS($AF$2:AF192,AF192,$AG$2:AG192,AG192)=1,1,0))</f>
        <v/>
      </c>
      <c r="AI192" s="21">
        <f>IF(AH192=1,SUM($AH$2:AH192),"")</f>
        <v/>
      </c>
      <c r="AJ192" s="21">
        <f>IF(IFERROR(TRIM(INDEX($A192:$T192,MATCH(Lists!$F$2,$A$1:$T$1,0))&amp;""),"")="","",IF($W192=Lists!$A$3,1,0))</f>
        <v/>
      </c>
      <c r="AK192" s="21">
        <f>IF(IFERROR(TRIM(INDEX($A192:$T192,MATCH(Lists!$F$2,$A$1:$T$1,0))&amp;""),"")="","",IF($X192="Y",1,0))</f>
        <v/>
      </c>
    </row>
    <row r="193">
      <c r="U193" s="19" t="n"/>
      <c r="V193" s="22" t="n"/>
      <c r="W193" s="22" t="n"/>
      <c r="X193" s="22" t="n"/>
      <c r="Y193" s="19" t="n"/>
      <c r="Z193" s="21">
        <f>IF(IFERROR(TRIM(INDEX($A193:$T193,MATCH(Lists!$F$2,$A$1:$T$1,0))&amp;""),"")="","",IFERROR(INDEX('Your points'!$B$6:$B$11,MATCH(IFERROR(TRIM(INDEX($A193:$T193,MATCH(Lists!$F$3,$A$1:$T$1,0))&amp;""),""),'Your points'!$A$6:$A$11,0)),0))</f>
        <v/>
      </c>
      <c r="AA193" s="21">
        <f>IF(IFERROR(TRIM(INDEX($A193:$T193,MATCH(Lists!$F$2,$A$1:$T$1,0))&amp;""),"")="","",IFERROR(INDEX('Your points'!$B$15:$B$18,MATCH(IFERROR(TRIM(INDEX($A193:$T193,MATCH(Lists!$F$4,$A$1:$T$1,0))&amp;""),""),'Your points'!$A$15:$A$18,0)),0))</f>
        <v/>
      </c>
      <c r="AB193" s="21">
        <f>IF(IFERROR(TRIM(INDEX($A193:$T193,MATCH(Lists!$F$2,$A$1:$T$1,0))&amp;""),"")="","",N(Z193)+N(AA193))</f>
        <v/>
      </c>
      <c r="AC193" s="21">
        <f>IF(IFERROR(TRIM(INDEX($A193:$T193,MATCH(Lists!$F$2,$A$1:$T$1,0))&amp;""),"")="","",IFERROR(VALUE(IFERROR(TRIM(INDEX($A193:$T193,MATCH(Lists!$F$5,$A$1:$T$1,0))&amp;""),"")),""))</f>
        <v/>
      </c>
      <c r="AD193" s="21">
        <f>IF(AB193="","",IF(AB193&gt;='Your points'!$B$21,1,0))</f>
        <v/>
      </c>
      <c r="AE193" s="21">
        <f>IF(IFERROR(TRIM(INDEX($A193:$T193,MATCH(Lists!$F$2,$A$1:$T$1,0))&amp;""),"")="","",IF(IFERROR(TRIM(INDEX($A193:$T193,MATCH(Lists!$F$8,$A$1:$T$1,0))&amp;""),"")&lt;&gt;"",1,0))</f>
        <v/>
      </c>
      <c r="AF193" s="21">
        <f>IF(IFERROR(TRIM(INDEX($A193:$T193,MATCH(Lists!$F$2,$A$1:$T$1,0))&amp;""),"")="","",IF(IFERROR(TRIM(INDEX($A193:$T193,MATCH(Lists!$F$6,$A$1:$T$1,0))&amp;""),"")="","(no UTM)",IFERROR(TRIM(INDEX($A193:$T193,MATCH(Lists!$F$6,$A$1:$T$1,0))&amp;""),"")))</f>
        <v/>
      </c>
      <c r="AG193" s="21">
        <f>IF(IFERROR(TRIM(INDEX($A193:$T193,MATCH(Lists!$F$2,$A$1:$T$1,0))&amp;""),"")="","",IF(IFERROR(TRIM(INDEX($A193:$T193,MATCH(Lists!$F$7,$A$1:$T$1,0))&amp;""),"")="","(none)",IFERROR(TRIM(INDEX($A193:$T193,MATCH(Lists!$F$7,$A$1:$T$1,0))&amp;""),"")))</f>
        <v/>
      </c>
      <c r="AH193" s="21">
        <f>IF(AF193="","",IF(COUNTIFS($AF$2:AF193,AF193,$AG$2:AG193,AG193)=1,1,0))</f>
        <v/>
      </c>
      <c r="AI193" s="21">
        <f>IF(AH193=1,SUM($AH$2:AH193),"")</f>
        <v/>
      </c>
      <c r="AJ193" s="21">
        <f>IF(IFERROR(TRIM(INDEX($A193:$T193,MATCH(Lists!$F$2,$A$1:$T$1,0))&amp;""),"")="","",IF($W193=Lists!$A$3,1,0))</f>
        <v/>
      </c>
      <c r="AK193" s="21">
        <f>IF(IFERROR(TRIM(INDEX($A193:$T193,MATCH(Lists!$F$2,$A$1:$T$1,0))&amp;""),"")="","",IF($X193="Y",1,0))</f>
        <v/>
      </c>
    </row>
    <row r="194">
      <c r="U194" s="19" t="n"/>
      <c r="V194" s="22" t="n"/>
      <c r="W194" s="22" t="n"/>
      <c r="X194" s="22" t="n"/>
      <c r="Y194" s="19" t="n"/>
      <c r="Z194" s="21">
        <f>IF(IFERROR(TRIM(INDEX($A194:$T194,MATCH(Lists!$F$2,$A$1:$T$1,0))&amp;""),"")="","",IFERROR(INDEX('Your points'!$B$6:$B$11,MATCH(IFERROR(TRIM(INDEX($A194:$T194,MATCH(Lists!$F$3,$A$1:$T$1,0))&amp;""),""),'Your points'!$A$6:$A$11,0)),0))</f>
        <v/>
      </c>
      <c r="AA194" s="21">
        <f>IF(IFERROR(TRIM(INDEX($A194:$T194,MATCH(Lists!$F$2,$A$1:$T$1,0))&amp;""),"")="","",IFERROR(INDEX('Your points'!$B$15:$B$18,MATCH(IFERROR(TRIM(INDEX($A194:$T194,MATCH(Lists!$F$4,$A$1:$T$1,0))&amp;""),""),'Your points'!$A$15:$A$18,0)),0))</f>
        <v/>
      </c>
      <c r="AB194" s="21">
        <f>IF(IFERROR(TRIM(INDEX($A194:$T194,MATCH(Lists!$F$2,$A$1:$T$1,0))&amp;""),"")="","",N(Z194)+N(AA194))</f>
        <v/>
      </c>
      <c r="AC194" s="21">
        <f>IF(IFERROR(TRIM(INDEX($A194:$T194,MATCH(Lists!$F$2,$A$1:$T$1,0))&amp;""),"")="","",IFERROR(VALUE(IFERROR(TRIM(INDEX($A194:$T194,MATCH(Lists!$F$5,$A$1:$T$1,0))&amp;""),"")),""))</f>
        <v/>
      </c>
      <c r="AD194" s="21">
        <f>IF(AB194="","",IF(AB194&gt;='Your points'!$B$21,1,0))</f>
        <v/>
      </c>
      <c r="AE194" s="21">
        <f>IF(IFERROR(TRIM(INDEX($A194:$T194,MATCH(Lists!$F$2,$A$1:$T$1,0))&amp;""),"")="","",IF(IFERROR(TRIM(INDEX($A194:$T194,MATCH(Lists!$F$8,$A$1:$T$1,0))&amp;""),"")&lt;&gt;"",1,0))</f>
        <v/>
      </c>
      <c r="AF194" s="21">
        <f>IF(IFERROR(TRIM(INDEX($A194:$T194,MATCH(Lists!$F$2,$A$1:$T$1,0))&amp;""),"")="","",IF(IFERROR(TRIM(INDEX($A194:$T194,MATCH(Lists!$F$6,$A$1:$T$1,0))&amp;""),"")="","(no UTM)",IFERROR(TRIM(INDEX($A194:$T194,MATCH(Lists!$F$6,$A$1:$T$1,0))&amp;""),"")))</f>
        <v/>
      </c>
      <c r="AG194" s="21">
        <f>IF(IFERROR(TRIM(INDEX($A194:$T194,MATCH(Lists!$F$2,$A$1:$T$1,0))&amp;""),"")="","",IF(IFERROR(TRIM(INDEX($A194:$T194,MATCH(Lists!$F$7,$A$1:$T$1,0))&amp;""),"")="","(none)",IFERROR(TRIM(INDEX($A194:$T194,MATCH(Lists!$F$7,$A$1:$T$1,0))&amp;""),"")))</f>
        <v/>
      </c>
      <c r="AH194" s="21">
        <f>IF(AF194="","",IF(COUNTIFS($AF$2:AF194,AF194,$AG$2:AG194,AG194)=1,1,0))</f>
        <v/>
      </c>
      <c r="AI194" s="21">
        <f>IF(AH194=1,SUM($AH$2:AH194),"")</f>
        <v/>
      </c>
      <c r="AJ194" s="21">
        <f>IF(IFERROR(TRIM(INDEX($A194:$T194,MATCH(Lists!$F$2,$A$1:$T$1,0))&amp;""),"")="","",IF($W194=Lists!$A$3,1,0))</f>
        <v/>
      </c>
      <c r="AK194" s="21">
        <f>IF(IFERROR(TRIM(INDEX($A194:$T194,MATCH(Lists!$F$2,$A$1:$T$1,0))&amp;""),"")="","",IF($X194="Y",1,0))</f>
        <v/>
      </c>
    </row>
    <row r="195">
      <c r="U195" s="19" t="n"/>
      <c r="V195" s="22" t="n"/>
      <c r="W195" s="22" t="n"/>
      <c r="X195" s="22" t="n"/>
      <c r="Y195" s="19" t="n"/>
      <c r="Z195" s="21">
        <f>IF(IFERROR(TRIM(INDEX($A195:$T195,MATCH(Lists!$F$2,$A$1:$T$1,0))&amp;""),"")="","",IFERROR(INDEX('Your points'!$B$6:$B$11,MATCH(IFERROR(TRIM(INDEX($A195:$T195,MATCH(Lists!$F$3,$A$1:$T$1,0))&amp;""),""),'Your points'!$A$6:$A$11,0)),0))</f>
        <v/>
      </c>
      <c r="AA195" s="21">
        <f>IF(IFERROR(TRIM(INDEX($A195:$T195,MATCH(Lists!$F$2,$A$1:$T$1,0))&amp;""),"")="","",IFERROR(INDEX('Your points'!$B$15:$B$18,MATCH(IFERROR(TRIM(INDEX($A195:$T195,MATCH(Lists!$F$4,$A$1:$T$1,0))&amp;""),""),'Your points'!$A$15:$A$18,0)),0))</f>
        <v/>
      </c>
      <c r="AB195" s="21">
        <f>IF(IFERROR(TRIM(INDEX($A195:$T195,MATCH(Lists!$F$2,$A$1:$T$1,0))&amp;""),"")="","",N(Z195)+N(AA195))</f>
        <v/>
      </c>
      <c r="AC195" s="21">
        <f>IF(IFERROR(TRIM(INDEX($A195:$T195,MATCH(Lists!$F$2,$A$1:$T$1,0))&amp;""),"")="","",IFERROR(VALUE(IFERROR(TRIM(INDEX($A195:$T195,MATCH(Lists!$F$5,$A$1:$T$1,0))&amp;""),"")),""))</f>
        <v/>
      </c>
      <c r="AD195" s="21">
        <f>IF(AB195="","",IF(AB195&gt;='Your points'!$B$21,1,0))</f>
        <v/>
      </c>
      <c r="AE195" s="21">
        <f>IF(IFERROR(TRIM(INDEX($A195:$T195,MATCH(Lists!$F$2,$A$1:$T$1,0))&amp;""),"")="","",IF(IFERROR(TRIM(INDEX($A195:$T195,MATCH(Lists!$F$8,$A$1:$T$1,0))&amp;""),"")&lt;&gt;"",1,0))</f>
        <v/>
      </c>
      <c r="AF195" s="21">
        <f>IF(IFERROR(TRIM(INDEX($A195:$T195,MATCH(Lists!$F$2,$A$1:$T$1,0))&amp;""),"")="","",IF(IFERROR(TRIM(INDEX($A195:$T195,MATCH(Lists!$F$6,$A$1:$T$1,0))&amp;""),"")="","(no UTM)",IFERROR(TRIM(INDEX($A195:$T195,MATCH(Lists!$F$6,$A$1:$T$1,0))&amp;""),"")))</f>
        <v/>
      </c>
      <c r="AG195" s="21">
        <f>IF(IFERROR(TRIM(INDEX($A195:$T195,MATCH(Lists!$F$2,$A$1:$T$1,0))&amp;""),"")="","",IF(IFERROR(TRIM(INDEX($A195:$T195,MATCH(Lists!$F$7,$A$1:$T$1,0))&amp;""),"")="","(none)",IFERROR(TRIM(INDEX($A195:$T195,MATCH(Lists!$F$7,$A$1:$T$1,0))&amp;""),"")))</f>
        <v/>
      </c>
      <c r="AH195" s="21">
        <f>IF(AF195="","",IF(COUNTIFS($AF$2:AF195,AF195,$AG$2:AG195,AG195)=1,1,0))</f>
        <v/>
      </c>
      <c r="AI195" s="21">
        <f>IF(AH195=1,SUM($AH$2:AH195),"")</f>
        <v/>
      </c>
      <c r="AJ195" s="21">
        <f>IF(IFERROR(TRIM(INDEX($A195:$T195,MATCH(Lists!$F$2,$A$1:$T$1,0))&amp;""),"")="","",IF($W195=Lists!$A$3,1,0))</f>
        <v/>
      </c>
      <c r="AK195" s="21">
        <f>IF(IFERROR(TRIM(INDEX($A195:$T195,MATCH(Lists!$F$2,$A$1:$T$1,0))&amp;""),"")="","",IF($X195="Y",1,0))</f>
        <v/>
      </c>
    </row>
    <row r="196">
      <c r="U196" s="19" t="n"/>
      <c r="V196" s="22" t="n"/>
      <c r="W196" s="22" t="n"/>
      <c r="X196" s="22" t="n"/>
      <c r="Y196" s="19" t="n"/>
      <c r="Z196" s="21">
        <f>IF(IFERROR(TRIM(INDEX($A196:$T196,MATCH(Lists!$F$2,$A$1:$T$1,0))&amp;""),"")="","",IFERROR(INDEX('Your points'!$B$6:$B$11,MATCH(IFERROR(TRIM(INDEX($A196:$T196,MATCH(Lists!$F$3,$A$1:$T$1,0))&amp;""),""),'Your points'!$A$6:$A$11,0)),0))</f>
        <v/>
      </c>
      <c r="AA196" s="21">
        <f>IF(IFERROR(TRIM(INDEX($A196:$T196,MATCH(Lists!$F$2,$A$1:$T$1,0))&amp;""),"")="","",IFERROR(INDEX('Your points'!$B$15:$B$18,MATCH(IFERROR(TRIM(INDEX($A196:$T196,MATCH(Lists!$F$4,$A$1:$T$1,0))&amp;""),""),'Your points'!$A$15:$A$18,0)),0))</f>
        <v/>
      </c>
      <c r="AB196" s="21">
        <f>IF(IFERROR(TRIM(INDEX($A196:$T196,MATCH(Lists!$F$2,$A$1:$T$1,0))&amp;""),"")="","",N(Z196)+N(AA196))</f>
        <v/>
      </c>
      <c r="AC196" s="21">
        <f>IF(IFERROR(TRIM(INDEX($A196:$T196,MATCH(Lists!$F$2,$A$1:$T$1,0))&amp;""),"")="","",IFERROR(VALUE(IFERROR(TRIM(INDEX($A196:$T196,MATCH(Lists!$F$5,$A$1:$T$1,0))&amp;""),"")),""))</f>
        <v/>
      </c>
      <c r="AD196" s="21">
        <f>IF(AB196="","",IF(AB196&gt;='Your points'!$B$21,1,0))</f>
        <v/>
      </c>
      <c r="AE196" s="21">
        <f>IF(IFERROR(TRIM(INDEX($A196:$T196,MATCH(Lists!$F$2,$A$1:$T$1,0))&amp;""),"")="","",IF(IFERROR(TRIM(INDEX($A196:$T196,MATCH(Lists!$F$8,$A$1:$T$1,0))&amp;""),"")&lt;&gt;"",1,0))</f>
        <v/>
      </c>
      <c r="AF196" s="21">
        <f>IF(IFERROR(TRIM(INDEX($A196:$T196,MATCH(Lists!$F$2,$A$1:$T$1,0))&amp;""),"")="","",IF(IFERROR(TRIM(INDEX($A196:$T196,MATCH(Lists!$F$6,$A$1:$T$1,0))&amp;""),"")="","(no UTM)",IFERROR(TRIM(INDEX($A196:$T196,MATCH(Lists!$F$6,$A$1:$T$1,0))&amp;""),"")))</f>
        <v/>
      </c>
      <c r="AG196" s="21">
        <f>IF(IFERROR(TRIM(INDEX($A196:$T196,MATCH(Lists!$F$2,$A$1:$T$1,0))&amp;""),"")="","",IF(IFERROR(TRIM(INDEX($A196:$T196,MATCH(Lists!$F$7,$A$1:$T$1,0))&amp;""),"")="","(none)",IFERROR(TRIM(INDEX($A196:$T196,MATCH(Lists!$F$7,$A$1:$T$1,0))&amp;""),"")))</f>
        <v/>
      </c>
      <c r="AH196" s="21">
        <f>IF(AF196="","",IF(COUNTIFS($AF$2:AF196,AF196,$AG$2:AG196,AG196)=1,1,0))</f>
        <v/>
      </c>
      <c r="AI196" s="21">
        <f>IF(AH196=1,SUM($AH$2:AH196),"")</f>
        <v/>
      </c>
      <c r="AJ196" s="21">
        <f>IF(IFERROR(TRIM(INDEX($A196:$T196,MATCH(Lists!$F$2,$A$1:$T$1,0))&amp;""),"")="","",IF($W196=Lists!$A$3,1,0))</f>
        <v/>
      </c>
      <c r="AK196" s="21">
        <f>IF(IFERROR(TRIM(INDEX($A196:$T196,MATCH(Lists!$F$2,$A$1:$T$1,0))&amp;""),"")="","",IF($X196="Y",1,0))</f>
        <v/>
      </c>
    </row>
    <row r="197">
      <c r="U197" s="19" t="n"/>
      <c r="V197" s="22" t="n"/>
      <c r="W197" s="22" t="n"/>
      <c r="X197" s="22" t="n"/>
      <c r="Y197" s="19" t="n"/>
      <c r="Z197" s="21">
        <f>IF(IFERROR(TRIM(INDEX($A197:$T197,MATCH(Lists!$F$2,$A$1:$T$1,0))&amp;""),"")="","",IFERROR(INDEX('Your points'!$B$6:$B$11,MATCH(IFERROR(TRIM(INDEX($A197:$T197,MATCH(Lists!$F$3,$A$1:$T$1,0))&amp;""),""),'Your points'!$A$6:$A$11,0)),0))</f>
        <v/>
      </c>
      <c r="AA197" s="21">
        <f>IF(IFERROR(TRIM(INDEX($A197:$T197,MATCH(Lists!$F$2,$A$1:$T$1,0))&amp;""),"")="","",IFERROR(INDEX('Your points'!$B$15:$B$18,MATCH(IFERROR(TRIM(INDEX($A197:$T197,MATCH(Lists!$F$4,$A$1:$T$1,0))&amp;""),""),'Your points'!$A$15:$A$18,0)),0))</f>
        <v/>
      </c>
      <c r="AB197" s="21">
        <f>IF(IFERROR(TRIM(INDEX($A197:$T197,MATCH(Lists!$F$2,$A$1:$T$1,0))&amp;""),"")="","",N(Z197)+N(AA197))</f>
        <v/>
      </c>
      <c r="AC197" s="21">
        <f>IF(IFERROR(TRIM(INDEX($A197:$T197,MATCH(Lists!$F$2,$A$1:$T$1,0))&amp;""),"")="","",IFERROR(VALUE(IFERROR(TRIM(INDEX($A197:$T197,MATCH(Lists!$F$5,$A$1:$T$1,0))&amp;""),"")),""))</f>
        <v/>
      </c>
      <c r="AD197" s="21">
        <f>IF(AB197="","",IF(AB197&gt;='Your points'!$B$21,1,0))</f>
        <v/>
      </c>
      <c r="AE197" s="21">
        <f>IF(IFERROR(TRIM(INDEX($A197:$T197,MATCH(Lists!$F$2,$A$1:$T$1,0))&amp;""),"")="","",IF(IFERROR(TRIM(INDEX($A197:$T197,MATCH(Lists!$F$8,$A$1:$T$1,0))&amp;""),"")&lt;&gt;"",1,0))</f>
        <v/>
      </c>
      <c r="AF197" s="21">
        <f>IF(IFERROR(TRIM(INDEX($A197:$T197,MATCH(Lists!$F$2,$A$1:$T$1,0))&amp;""),"")="","",IF(IFERROR(TRIM(INDEX($A197:$T197,MATCH(Lists!$F$6,$A$1:$T$1,0))&amp;""),"")="","(no UTM)",IFERROR(TRIM(INDEX($A197:$T197,MATCH(Lists!$F$6,$A$1:$T$1,0))&amp;""),"")))</f>
        <v/>
      </c>
      <c r="AG197" s="21">
        <f>IF(IFERROR(TRIM(INDEX($A197:$T197,MATCH(Lists!$F$2,$A$1:$T$1,0))&amp;""),"")="","",IF(IFERROR(TRIM(INDEX($A197:$T197,MATCH(Lists!$F$7,$A$1:$T$1,0))&amp;""),"")="","(none)",IFERROR(TRIM(INDEX($A197:$T197,MATCH(Lists!$F$7,$A$1:$T$1,0))&amp;""),"")))</f>
        <v/>
      </c>
      <c r="AH197" s="21">
        <f>IF(AF197="","",IF(COUNTIFS($AF$2:AF197,AF197,$AG$2:AG197,AG197)=1,1,0))</f>
        <v/>
      </c>
      <c r="AI197" s="21">
        <f>IF(AH197=1,SUM($AH$2:AH197),"")</f>
        <v/>
      </c>
      <c r="AJ197" s="21">
        <f>IF(IFERROR(TRIM(INDEX($A197:$T197,MATCH(Lists!$F$2,$A$1:$T$1,0))&amp;""),"")="","",IF($W197=Lists!$A$3,1,0))</f>
        <v/>
      </c>
      <c r="AK197" s="21">
        <f>IF(IFERROR(TRIM(INDEX($A197:$T197,MATCH(Lists!$F$2,$A$1:$T$1,0))&amp;""),"")="","",IF($X197="Y",1,0))</f>
        <v/>
      </c>
    </row>
    <row r="198">
      <c r="U198" s="19" t="n"/>
      <c r="V198" s="22" t="n"/>
      <c r="W198" s="22" t="n"/>
      <c r="X198" s="22" t="n"/>
      <c r="Y198" s="19" t="n"/>
      <c r="Z198" s="21">
        <f>IF(IFERROR(TRIM(INDEX($A198:$T198,MATCH(Lists!$F$2,$A$1:$T$1,0))&amp;""),"")="","",IFERROR(INDEX('Your points'!$B$6:$B$11,MATCH(IFERROR(TRIM(INDEX($A198:$T198,MATCH(Lists!$F$3,$A$1:$T$1,0))&amp;""),""),'Your points'!$A$6:$A$11,0)),0))</f>
        <v/>
      </c>
      <c r="AA198" s="21">
        <f>IF(IFERROR(TRIM(INDEX($A198:$T198,MATCH(Lists!$F$2,$A$1:$T$1,0))&amp;""),"")="","",IFERROR(INDEX('Your points'!$B$15:$B$18,MATCH(IFERROR(TRIM(INDEX($A198:$T198,MATCH(Lists!$F$4,$A$1:$T$1,0))&amp;""),""),'Your points'!$A$15:$A$18,0)),0))</f>
        <v/>
      </c>
      <c r="AB198" s="21">
        <f>IF(IFERROR(TRIM(INDEX($A198:$T198,MATCH(Lists!$F$2,$A$1:$T$1,0))&amp;""),"")="","",N(Z198)+N(AA198))</f>
        <v/>
      </c>
      <c r="AC198" s="21">
        <f>IF(IFERROR(TRIM(INDEX($A198:$T198,MATCH(Lists!$F$2,$A$1:$T$1,0))&amp;""),"")="","",IFERROR(VALUE(IFERROR(TRIM(INDEX($A198:$T198,MATCH(Lists!$F$5,$A$1:$T$1,0))&amp;""),"")),""))</f>
        <v/>
      </c>
      <c r="AD198" s="21">
        <f>IF(AB198="","",IF(AB198&gt;='Your points'!$B$21,1,0))</f>
        <v/>
      </c>
      <c r="AE198" s="21">
        <f>IF(IFERROR(TRIM(INDEX($A198:$T198,MATCH(Lists!$F$2,$A$1:$T$1,0))&amp;""),"")="","",IF(IFERROR(TRIM(INDEX($A198:$T198,MATCH(Lists!$F$8,$A$1:$T$1,0))&amp;""),"")&lt;&gt;"",1,0))</f>
        <v/>
      </c>
      <c r="AF198" s="21">
        <f>IF(IFERROR(TRIM(INDEX($A198:$T198,MATCH(Lists!$F$2,$A$1:$T$1,0))&amp;""),"")="","",IF(IFERROR(TRIM(INDEX($A198:$T198,MATCH(Lists!$F$6,$A$1:$T$1,0))&amp;""),"")="","(no UTM)",IFERROR(TRIM(INDEX($A198:$T198,MATCH(Lists!$F$6,$A$1:$T$1,0))&amp;""),"")))</f>
        <v/>
      </c>
      <c r="AG198" s="21">
        <f>IF(IFERROR(TRIM(INDEX($A198:$T198,MATCH(Lists!$F$2,$A$1:$T$1,0))&amp;""),"")="","",IF(IFERROR(TRIM(INDEX($A198:$T198,MATCH(Lists!$F$7,$A$1:$T$1,0))&amp;""),"")="","(none)",IFERROR(TRIM(INDEX($A198:$T198,MATCH(Lists!$F$7,$A$1:$T$1,0))&amp;""),"")))</f>
        <v/>
      </c>
      <c r="AH198" s="21">
        <f>IF(AF198="","",IF(COUNTIFS($AF$2:AF198,AF198,$AG$2:AG198,AG198)=1,1,0))</f>
        <v/>
      </c>
      <c r="AI198" s="21">
        <f>IF(AH198=1,SUM($AH$2:AH198),"")</f>
        <v/>
      </c>
      <c r="AJ198" s="21">
        <f>IF(IFERROR(TRIM(INDEX($A198:$T198,MATCH(Lists!$F$2,$A$1:$T$1,0))&amp;""),"")="","",IF($W198=Lists!$A$3,1,0))</f>
        <v/>
      </c>
      <c r="AK198" s="21">
        <f>IF(IFERROR(TRIM(INDEX($A198:$T198,MATCH(Lists!$F$2,$A$1:$T$1,0))&amp;""),"")="","",IF($X198="Y",1,0))</f>
        <v/>
      </c>
    </row>
    <row r="199">
      <c r="U199" s="19" t="n"/>
      <c r="V199" s="22" t="n"/>
      <c r="W199" s="22" t="n"/>
      <c r="X199" s="22" t="n"/>
      <c r="Y199" s="19" t="n"/>
      <c r="Z199" s="21">
        <f>IF(IFERROR(TRIM(INDEX($A199:$T199,MATCH(Lists!$F$2,$A$1:$T$1,0))&amp;""),"")="","",IFERROR(INDEX('Your points'!$B$6:$B$11,MATCH(IFERROR(TRIM(INDEX($A199:$T199,MATCH(Lists!$F$3,$A$1:$T$1,0))&amp;""),""),'Your points'!$A$6:$A$11,0)),0))</f>
        <v/>
      </c>
      <c r="AA199" s="21">
        <f>IF(IFERROR(TRIM(INDEX($A199:$T199,MATCH(Lists!$F$2,$A$1:$T$1,0))&amp;""),"")="","",IFERROR(INDEX('Your points'!$B$15:$B$18,MATCH(IFERROR(TRIM(INDEX($A199:$T199,MATCH(Lists!$F$4,$A$1:$T$1,0))&amp;""),""),'Your points'!$A$15:$A$18,0)),0))</f>
        <v/>
      </c>
      <c r="AB199" s="21">
        <f>IF(IFERROR(TRIM(INDEX($A199:$T199,MATCH(Lists!$F$2,$A$1:$T$1,0))&amp;""),"")="","",N(Z199)+N(AA199))</f>
        <v/>
      </c>
      <c r="AC199" s="21">
        <f>IF(IFERROR(TRIM(INDEX($A199:$T199,MATCH(Lists!$F$2,$A$1:$T$1,0))&amp;""),"")="","",IFERROR(VALUE(IFERROR(TRIM(INDEX($A199:$T199,MATCH(Lists!$F$5,$A$1:$T$1,0))&amp;""),"")),""))</f>
        <v/>
      </c>
      <c r="AD199" s="21">
        <f>IF(AB199="","",IF(AB199&gt;='Your points'!$B$21,1,0))</f>
        <v/>
      </c>
      <c r="AE199" s="21">
        <f>IF(IFERROR(TRIM(INDEX($A199:$T199,MATCH(Lists!$F$2,$A$1:$T$1,0))&amp;""),"")="","",IF(IFERROR(TRIM(INDEX($A199:$T199,MATCH(Lists!$F$8,$A$1:$T$1,0))&amp;""),"")&lt;&gt;"",1,0))</f>
        <v/>
      </c>
      <c r="AF199" s="21">
        <f>IF(IFERROR(TRIM(INDEX($A199:$T199,MATCH(Lists!$F$2,$A$1:$T$1,0))&amp;""),"")="","",IF(IFERROR(TRIM(INDEX($A199:$T199,MATCH(Lists!$F$6,$A$1:$T$1,0))&amp;""),"")="","(no UTM)",IFERROR(TRIM(INDEX($A199:$T199,MATCH(Lists!$F$6,$A$1:$T$1,0))&amp;""),"")))</f>
        <v/>
      </c>
      <c r="AG199" s="21">
        <f>IF(IFERROR(TRIM(INDEX($A199:$T199,MATCH(Lists!$F$2,$A$1:$T$1,0))&amp;""),"")="","",IF(IFERROR(TRIM(INDEX($A199:$T199,MATCH(Lists!$F$7,$A$1:$T$1,0))&amp;""),"")="","(none)",IFERROR(TRIM(INDEX($A199:$T199,MATCH(Lists!$F$7,$A$1:$T$1,0))&amp;""),"")))</f>
        <v/>
      </c>
      <c r="AH199" s="21">
        <f>IF(AF199="","",IF(COUNTIFS($AF$2:AF199,AF199,$AG$2:AG199,AG199)=1,1,0))</f>
        <v/>
      </c>
      <c r="AI199" s="21">
        <f>IF(AH199=1,SUM($AH$2:AH199),"")</f>
        <v/>
      </c>
      <c r="AJ199" s="21">
        <f>IF(IFERROR(TRIM(INDEX($A199:$T199,MATCH(Lists!$F$2,$A$1:$T$1,0))&amp;""),"")="","",IF($W199=Lists!$A$3,1,0))</f>
        <v/>
      </c>
      <c r="AK199" s="21">
        <f>IF(IFERROR(TRIM(INDEX($A199:$T199,MATCH(Lists!$F$2,$A$1:$T$1,0))&amp;""),"")="","",IF($X199="Y",1,0))</f>
        <v/>
      </c>
    </row>
    <row r="200">
      <c r="U200" s="19" t="n"/>
      <c r="V200" s="22" t="n"/>
      <c r="W200" s="22" t="n"/>
      <c r="X200" s="22" t="n"/>
      <c r="Y200" s="19" t="n"/>
      <c r="Z200" s="21">
        <f>IF(IFERROR(TRIM(INDEX($A200:$T200,MATCH(Lists!$F$2,$A$1:$T$1,0))&amp;""),"")="","",IFERROR(INDEX('Your points'!$B$6:$B$11,MATCH(IFERROR(TRIM(INDEX($A200:$T200,MATCH(Lists!$F$3,$A$1:$T$1,0))&amp;""),""),'Your points'!$A$6:$A$11,0)),0))</f>
        <v/>
      </c>
      <c r="AA200" s="21">
        <f>IF(IFERROR(TRIM(INDEX($A200:$T200,MATCH(Lists!$F$2,$A$1:$T$1,0))&amp;""),"")="","",IFERROR(INDEX('Your points'!$B$15:$B$18,MATCH(IFERROR(TRIM(INDEX($A200:$T200,MATCH(Lists!$F$4,$A$1:$T$1,0))&amp;""),""),'Your points'!$A$15:$A$18,0)),0))</f>
        <v/>
      </c>
      <c r="AB200" s="21">
        <f>IF(IFERROR(TRIM(INDEX($A200:$T200,MATCH(Lists!$F$2,$A$1:$T$1,0))&amp;""),"")="","",N(Z200)+N(AA200))</f>
        <v/>
      </c>
      <c r="AC200" s="21">
        <f>IF(IFERROR(TRIM(INDEX($A200:$T200,MATCH(Lists!$F$2,$A$1:$T$1,0))&amp;""),"")="","",IFERROR(VALUE(IFERROR(TRIM(INDEX($A200:$T200,MATCH(Lists!$F$5,$A$1:$T$1,0))&amp;""),"")),""))</f>
        <v/>
      </c>
      <c r="AD200" s="21">
        <f>IF(AB200="","",IF(AB200&gt;='Your points'!$B$21,1,0))</f>
        <v/>
      </c>
      <c r="AE200" s="21">
        <f>IF(IFERROR(TRIM(INDEX($A200:$T200,MATCH(Lists!$F$2,$A$1:$T$1,0))&amp;""),"")="","",IF(IFERROR(TRIM(INDEX($A200:$T200,MATCH(Lists!$F$8,$A$1:$T$1,0))&amp;""),"")&lt;&gt;"",1,0))</f>
        <v/>
      </c>
      <c r="AF200" s="21">
        <f>IF(IFERROR(TRIM(INDEX($A200:$T200,MATCH(Lists!$F$2,$A$1:$T$1,0))&amp;""),"")="","",IF(IFERROR(TRIM(INDEX($A200:$T200,MATCH(Lists!$F$6,$A$1:$T$1,0))&amp;""),"")="","(no UTM)",IFERROR(TRIM(INDEX($A200:$T200,MATCH(Lists!$F$6,$A$1:$T$1,0))&amp;""),"")))</f>
        <v/>
      </c>
      <c r="AG200" s="21">
        <f>IF(IFERROR(TRIM(INDEX($A200:$T200,MATCH(Lists!$F$2,$A$1:$T$1,0))&amp;""),"")="","",IF(IFERROR(TRIM(INDEX($A200:$T200,MATCH(Lists!$F$7,$A$1:$T$1,0))&amp;""),"")="","(none)",IFERROR(TRIM(INDEX($A200:$T200,MATCH(Lists!$F$7,$A$1:$T$1,0))&amp;""),"")))</f>
        <v/>
      </c>
      <c r="AH200" s="21">
        <f>IF(AF200="","",IF(COUNTIFS($AF$2:AF200,AF200,$AG$2:AG200,AG200)=1,1,0))</f>
        <v/>
      </c>
      <c r="AI200" s="21">
        <f>IF(AH200=1,SUM($AH$2:AH200),"")</f>
        <v/>
      </c>
      <c r="AJ200" s="21">
        <f>IF(IFERROR(TRIM(INDEX($A200:$T200,MATCH(Lists!$F$2,$A$1:$T$1,0))&amp;""),"")="","",IF($W200=Lists!$A$3,1,0))</f>
        <v/>
      </c>
      <c r="AK200" s="21">
        <f>IF(IFERROR(TRIM(INDEX($A200:$T200,MATCH(Lists!$F$2,$A$1:$T$1,0))&amp;""),"")="","",IF($X200="Y",1,0))</f>
        <v/>
      </c>
    </row>
    <row r="201">
      <c r="U201" s="19" t="n"/>
      <c r="V201" s="22" t="n"/>
      <c r="W201" s="22" t="n"/>
      <c r="X201" s="22" t="n"/>
      <c r="Y201" s="19" t="n"/>
      <c r="Z201" s="21">
        <f>IF(IFERROR(TRIM(INDEX($A201:$T201,MATCH(Lists!$F$2,$A$1:$T$1,0))&amp;""),"")="","",IFERROR(INDEX('Your points'!$B$6:$B$11,MATCH(IFERROR(TRIM(INDEX($A201:$T201,MATCH(Lists!$F$3,$A$1:$T$1,0))&amp;""),""),'Your points'!$A$6:$A$11,0)),0))</f>
        <v/>
      </c>
      <c r="AA201" s="21">
        <f>IF(IFERROR(TRIM(INDEX($A201:$T201,MATCH(Lists!$F$2,$A$1:$T$1,0))&amp;""),"")="","",IFERROR(INDEX('Your points'!$B$15:$B$18,MATCH(IFERROR(TRIM(INDEX($A201:$T201,MATCH(Lists!$F$4,$A$1:$T$1,0))&amp;""),""),'Your points'!$A$15:$A$18,0)),0))</f>
        <v/>
      </c>
      <c r="AB201" s="21">
        <f>IF(IFERROR(TRIM(INDEX($A201:$T201,MATCH(Lists!$F$2,$A$1:$T$1,0))&amp;""),"")="","",N(Z201)+N(AA201))</f>
        <v/>
      </c>
      <c r="AC201" s="21">
        <f>IF(IFERROR(TRIM(INDEX($A201:$T201,MATCH(Lists!$F$2,$A$1:$T$1,0))&amp;""),"")="","",IFERROR(VALUE(IFERROR(TRIM(INDEX($A201:$T201,MATCH(Lists!$F$5,$A$1:$T$1,0))&amp;""),"")),""))</f>
        <v/>
      </c>
      <c r="AD201" s="21">
        <f>IF(AB201="","",IF(AB201&gt;='Your points'!$B$21,1,0))</f>
        <v/>
      </c>
      <c r="AE201" s="21">
        <f>IF(IFERROR(TRIM(INDEX($A201:$T201,MATCH(Lists!$F$2,$A$1:$T$1,0))&amp;""),"")="","",IF(IFERROR(TRIM(INDEX($A201:$T201,MATCH(Lists!$F$8,$A$1:$T$1,0))&amp;""),"")&lt;&gt;"",1,0))</f>
        <v/>
      </c>
      <c r="AF201" s="21">
        <f>IF(IFERROR(TRIM(INDEX($A201:$T201,MATCH(Lists!$F$2,$A$1:$T$1,0))&amp;""),"")="","",IF(IFERROR(TRIM(INDEX($A201:$T201,MATCH(Lists!$F$6,$A$1:$T$1,0))&amp;""),"")="","(no UTM)",IFERROR(TRIM(INDEX($A201:$T201,MATCH(Lists!$F$6,$A$1:$T$1,0))&amp;""),"")))</f>
        <v/>
      </c>
      <c r="AG201" s="21">
        <f>IF(IFERROR(TRIM(INDEX($A201:$T201,MATCH(Lists!$F$2,$A$1:$T$1,0))&amp;""),"")="","",IF(IFERROR(TRIM(INDEX($A201:$T201,MATCH(Lists!$F$7,$A$1:$T$1,0))&amp;""),"")="","(none)",IFERROR(TRIM(INDEX($A201:$T201,MATCH(Lists!$F$7,$A$1:$T$1,0))&amp;""),"")))</f>
        <v/>
      </c>
      <c r="AH201" s="21">
        <f>IF(AF201="","",IF(COUNTIFS($AF$2:AF201,AF201,$AG$2:AG201,AG201)=1,1,0))</f>
        <v/>
      </c>
      <c r="AI201" s="21">
        <f>IF(AH201=1,SUM($AH$2:AH201),"")</f>
        <v/>
      </c>
      <c r="AJ201" s="21">
        <f>IF(IFERROR(TRIM(INDEX($A201:$T201,MATCH(Lists!$F$2,$A$1:$T$1,0))&amp;""),"")="","",IF($W201=Lists!$A$3,1,0))</f>
        <v/>
      </c>
      <c r="AK201" s="21">
        <f>IF(IFERROR(TRIM(INDEX($A201:$T201,MATCH(Lists!$F$2,$A$1:$T$1,0))&amp;""),"")="","",IF($X201="Y",1,0))</f>
        <v/>
      </c>
    </row>
    <row r="202">
      <c r="U202" s="19" t="n"/>
      <c r="V202" s="22" t="n"/>
      <c r="W202" s="22" t="n"/>
      <c r="X202" s="22" t="n"/>
      <c r="Y202" s="19" t="n"/>
      <c r="Z202" s="21">
        <f>IF(IFERROR(TRIM(INDEX($A202:$T202,MATCH(Lists!$F$2,$A$1:$T$1,0))&amp;""),"")="","",IFERROR(INDEX('Your points'!$B$6:$B$11,MATCH(IFERROR(TRIM(INDEX($A202:$T202,MATCH(Lists!$F$3,$A$1:$T$1,0))&amp;""),""),'Your points'!$A$6:$A$11,0)),0))</f>
        <v/>
      </c>
      <c r="AA202" s="21">
        <f>IF(IFERROR(TRIM(INDEX($A202:$T202,MATCH(Lists!$F$2,$A$1:$T$1,0))&amp;""),"")="","",IFERROR(INDEX('Your points'!$B$15:$B$18,MATCH(IFERROR(TRIM(INDEX($A202:$T202,MATCH(Lists!$F$4,$A$1:$T$1,0))&amp;""),""),'Your points'!$A$15:$A$18,0)),0))</f>
        <v/>
      </c>
      <c r="AB202" s="21">
        <f>IF(IFERROR(TRIM(INDEX($A202:$T202,MATCH(Lists!$F$2,$A$1:$T$1,0))&amp;""),"")="","",N(Z202)+N(AA202))</f>
        <v/>
      </c>
      <c r="AC202" s="21">
        <f>IF(IFERROR(TRIM(INDEX($A202:$T202,MATCH(Lists!$F$2,$A$1:$T$1,0))&amp;""),"")="","",IFERROR(VALUE(IFERROR(TRIM(INDEX($A202:$T202,MATCH(Lists!$F$5,$A$1:$T$1,0))&amp;""),"")),""))</f>
        <v/>
      </c>
      <c r="AD202" s="21">
        <f>IF(AB202="","",IF(AB202&gt;='Your points'!$B$21,1,0))</f>
        <v/>
      </c>
      <c r="AE202" s="21">
        <f>IF(IFERROR(TRIM(INDEX($A202:$T202,MATCH(Lists!$F$2,$A$1:$T$1,0))&amp;""),"")="","",IF(IFERROR(TRIM(INDEX($A202:$T202,MATCH(Lists!$F$8,$A$1:$T$1,0))&amp;""),"")&lt;&gt;"",1,0))</f>
        <v/>
      </c>
      <c r="AF202" s="21">
        <f>IF(IFERROR(TRIM(INDEX($A202:$T202,MATCH(Lists!$F$2,$A$1:$T$1,0))&amp;""),"")="","",IF(IFERROR(TRIM(INDEX($A202:$T202,MATCH(Lists!$F$6,$A$1:$T$1,0))&amp;""),"")="","(no UTM)",IFERROR(TRIM(INDEX($A202:$T202,MATCH(Lists!$F$6,$A$1:$T$1,0))&amp;""),"")))</f>
        <v/>
      </c>
      <c r="AG202" s="21">
        <f>IF(IFERROR(TRIM(INDEX($A202:$T202,MATCH(Lists!$F$2,$A$1:$T$1,0))&amp;""),"")="","",IF(IFERROR(TRIM(INDEX($A202:$T202,MATCH(Lists!$F$7,$A$1:$T$1,0))&amp;""),"")="","(none)",IFERROR(TRIM(INDEX($A202:$T202,MATCH(Lists!$F$7,$A$1:$T$1,0))&amp;""),"")))</f>
        <v/>
      </c>
      <c r="AH202" s="21">
        <f>IF(AF202="","",IF(COUNTIFS($AF$2:AF202,AF202,$AG$2:AG202,AG202)=1,1,0))</f>
        <v/>
      </c>
      <c r="AI202" s="21">
        <f>IF(AH202=1,SUM($AH$2:AH202),"")</f>
        <v/>
      </c>
      <c r="AJ202" s="21">
        <f>IF(IFERROR(TRIM(INDEX($A202:$T202,MATCH(Lists!$F$2,$A$1:$T$1,0))&amp;""),"")="","",IF($W202=Lists!$A$3,1,0))</f>
        <v/>
      </c>
      <c r="AK202" s="21">
        <f>IF(IFERROR(TRIM(INDEX($A202:$T202,MATCH(Lists!$F$2,$A$1:$T$1,0))&amp;""),"")="","",IF($X202="Y",1,0))</f>
        <v/>
      </c>
    </row>
    <row r="203">
      <c r="U203" s="19" t="n"/>
      <c r="V203" s="22" t="n"/>
      <c r="W203" s="22" t="n"/>
      <c r="X203" s="22" t="n"/>
      <c r="Y203" s="19" t="n"/>
      <c r="Z203" s="21">
        <f>IF(IFERROR(TRIM(INDEX($A203:$T203,MATCH(Lists!$F$2,$A$1:$T$1,0))&amp;""),"")="","",IFERROR(INDEX('Your points'!$B$6:$B$11,MATCH(IFERROR(TRIM(INDEX($A203:$T203,MATCH(Lists!$F$3,$A$1:$T$1,0))&amp;""),""),'Your points'!$A$6:$A$11,0)),0))</f>
        <v/>
      </c>
      <c r="AA203" s="21">
        <f>IF(IFERROR(TRIM(INDEX($A203:$T203,MATCH(Lists!$F$2,$A$1:$T$1,0))&amp;""),"")="","",IFERROR(INDEX('Your points'!$B$15:$B$18,MATCH(IFERROR(TRIM(INDEX($A203:$T203,MATCH(Lists!$F$4,$A$1:$T$1,0))&amp;""),""),'Your points'!$A$15:$A$18,0)),0))</f>
        <v/>
      </c>
      <c r="AB203" s="21">
        <f>IF(IFERROR(TRIM(INDEX($A203:$T203,MATCH(Lists!$F$2,$A$1:$T$1,0))&amp;""),"")="","",N(Z203)+N(AA203))</f>
        <v/>
      </c>
      <c r="AC203" s="21">
        <f>IF(IFERROR(TRIM(INDEX($A203:$T203,MATCH(Lists!$F$2,$A$1:$T$1,0))&amp;""),"")="","",IFERROR(VALUE(IFERROR(TRIM(INDEX($A203:$T203,MATCH(Lists!$F$5,$A$1:$T$1,0))&amp;""),"")),""))</f>
        <v/>
      </c>
      <c r="AD203" s="21">
        <f>IF(AB203="","",IF(AB203&gt;='Your points'!$B$21,1,0))</f>
        <v/>
      </c>
      <c r="AE203" s="21">
        <f>IF(IFERROR(TRIM(INDEX($A203:$T203,MATCH(Lists!$F$2,$A$1:$T$1,0))&amp;""),"")="","",IF(IFERROR(TRIM(INDEX($A203:$T203,MATCH(Lists!$F$8,$A$1:$T$1,0))&amp;""),"")&lt;&gt;"",1,0))</f>
        <v/>
      </c>
      <c r="AF203" s="21">
        <f>IF(IFERROR(TRIM(INDEX($A203:$T203,MATCH(Lists!$F$2,$A$1:$T$1,0))&amp;""),"")="","",IF(IFERROR(TRIM(INDEX($A203:$T203,MATCH(Lists!$F$6,$A$1:$T$1,0))&amp;""),"")="","(no UTM)",IFERROR(TRIM(INDEX($A203:$T203,MATCH(Lists!$F$6,$A$1:$T$1,0))&amp;""),"")))</f>
        <v/>
      </c>
      <c r="AG203" s="21">
        <f>IF(IFERROR(TRIM(INDEX($A203:$T203,MATCH(Lists!$F$2,$A$1:$T$1,0))&amp;""),"")="","",IF(IFERROR(TRIM(INDEX($A203:$T203,MATCH(Lists!$F$7,$A$1:$T$1,0))&amp;""),"")="","(none)",IFERROR(TRIM(INDEX($A203:$T203,MATCH(Lists!$F$7,$A$1:$T$1,0))&amp;""),"")))</f>
        <v/>
      </c>
      <c r="AH203" s="21">
        <f>IF(AF203="","",IF(COUNTIFS($AF$2:AF203,AF203,$AG$2:AG203,AG203)=1,1,0))</f>
        <v/>
      </c>
      <c r="AI203" s="21">
        <f>IF(AH203=1,SUM($AH$2:AH203),"")</f>
        <v/>
      </c>
      <c r="AJ203" s="21">
        <f>IF(IFERROR(TRIM(INDEX($A203:$T203,MATCH(Lists!$F$2,$A$1:$T$1,0))&amp;""),"")="","",IF($W203=Lists!$A$3,1,0))</f>
        <v/>
      </c>
      <c r="AK203" s="21">
        <f>IF(IFERROR(TRIM(INDEX($A203:$T203,MATCH(Lists!$F$2,$A$1:$T$1,0))&amp;""),"")="","",IF($X203="Y",1,0))</f>
        <v/>
      </c>
    </row>
    <row r="204">
      <c r="U204" s="19" t="n"/>
      <c r="V204" s="22" t="n"/>
      <c r="W204" s="22" t="n"/>
      <c r="X204" s="22" t="n"/>
      <c r="Y204" s="19" t="n"/>
      <c r="Z204" s="21">
        <f>IF(IFERROR(TRIM(INDEX($A204:$T204,MATCH(Lists!$F$2,$A$1:$T$1,0))&amp;""),"")="","",IFERROR(INDEX('Your points'!$B$6:$B$11,MATCH(IFERROR(TRIM(INDEX($A204:$T204,MATCH(Lists!$F$3,$A$1:$T$1,0))&amp;""),""),'Your points'!$A$6:$A$11,0)),0))</f>
        <v/>
      </c>
      <c r="AA204" s="21">
        <f>IF(IFERROR(TRIM(INDEX($A204:$T204,MATCH(Lists!$F$2,$A$1:$T$1,0))&amp;""),"")="","",IFERROR(INDEX('Your points'!$B$15:$B$18,MATCH(IFERROR(TRIM(INDEX($A204:$T204,MATCH(Lists!$F$4,$A$1:$T$1,0))&amp;""),""),'Your points'!$A$15:$A$18,0)),0))</f>
        <v/>
      </c>
      <c r="AB204" s="21">
        <f>IF(IFERROR(TRIM(INDEX($A204:$T204,MATCH(Lists!$F$2,$A$1:$T$1,0))&amp;""),"")="","",N(Z204)+N(AA204))</f>
        <v/>
      </c>
      <c r="AC204" s="21">
        <f>IF(IFERROR(TRIM(INDEX($A204:$T204,MATCH(Lists!$F$2,$A$1:$T$1,0))&amp;""),"")="","",IFERROR(VALUE(IFERROR(TRIM(INDEX($A204:$T204,MATCH(Lists!$F$5,$A$1:$T$1,0))&amp;""),"")),""))</f>
        <v/>
      </c>
      <c r="AD204" s="21">
        <f>IF(AB204="","",IF(AB204&gt;='Your points'!$B$21,1,0))</f>
        <v/>
      </c>
      <c r="AE204" s="21">
        <f>IF(IFERROR(TRIM(INDEX($A204:$T204,MATCH(Lists!$F$2,$A$1:$T$1,0))&amp;""),"")="","",IF(IFERROR(TRIM(INDEX($A204:$T204,MATCH(Lists!$F$8,$A$1:$T$1,0))&amp;""),"")&lt;&gt;"",1,0))</f>
        <v/>
      </c>
      <c r="AF204" s="21">
        <f>IF(IFERROR(TRIM(INDEX($A204:$T204,MATCH(Lists!$F$2,$A$1:$T$1,0))&amp;""),"")="","",IF(IFERROR(TRIM(INDEX($A204:$T204,MATCH(Lists!$F$6,$A$1:$T$1,0))&amp;""),"")="","(no UTM)",IFERROR(TRIM(INDEX($A204:$T204,MATCH(Lists!$F$6,$A$1:$T$1,0))&amp;""),"")))</f>
        <v/>
      </c>
      <c r="AG204" s="21">
        <f>IF(IFERROR(TRIM(INDEX($A204:$T204,MATCH(Lists!$F$2,$A$1:$T$1,0))&amp;""),"")="","",IF(IFERROR(TRIM(INDEX($A204:$T204,MATCH(Lists!$F$7,$A$1:$T$1,0))&amp;""),"")="","(none)",IFERROR(TRIM(INDEX($A204:$T204,MATCH(Lists!$F$7,$A$1:$T$1,0))&amp;""),"")))</f>
        <v/>
      </c>
      <c r="AH204" s="21">
        <f>IF(AF204="","",IF(COUNTIFS($AF$2:AF204,AF204,$AG$2:AG204,AG204)=1,1,0))</f>
        <v/>
      </c>
      <c r="AI204" s="21">
        <f>IF(AH204=1,SUM($AH$2:AH204),"")</f>
        <v/>
      </c>
      <c r="AJ204" s="21">
        <f>IF(IFERROR(TRIM(INDEX($A204:$T204,MATCH(Lists!$F$2,$A$1:$T$1,0))&amp;""),"")="","",IF($W204=Lists!$A$3,1,0))</f>
        <v/>
      </c>
      <c r="AK204" s="21">
        <f>IF(IFERROR(TRIM(INDEX($A204:$T204,MATCH(Lists!$F$2,$A$1:$T$1,0))&amp;""),"")="","",IF($X204="Y",1,0))</f>
        <v/>
      </c>
    </row>
    <row r="205">
      <c r="U205" s="19" t="n"/>
      <c r="V205" s="22" t="n"/>
      <c r="W205" s="22" t="n"/>
      <c r="X205" s="22" t="n"/>
      <c r="Y205" s="19" t="n"/>
      <c r="Z205" s="21">
        <f>IF(IFERROR(TRIM(INDEX($A205:$T205,MATCH(Lists!$F$2,$A$1:$T$1,0))&amp;""),"")="","",IFERROR(INDEX('Your points'!$B$6:$B$11,MATCH(IFERROR(TRIM(INDEX($A205:$T205,MATCH(Lists!$F$3,$A$1:$T$1,0))&amp;""),""),'Your points'!$A$6:$A$11,0)),0))</f>
        <v/>
      </c>
      <c r="AA205" s="21">
        <f>IF(IFERROR(TRIM(INDEX($A205:$T205,MATCH(Lists!$F$2,$A$1:$T$1,0))&amp;""),"")="","",IFERROR(INDEX('Your points'!$B$15:$B$18,MATCH(IFERROR(TRIM(INDEX($A205:$T205,MATCH(Lists!$F$4,$A$1:$T$1,0))&amp;""),""),'Your points'!$A$15:$A$18,0)),0))</f>
        <v/>
      </c>
      <c r="AB205" s="21">
        <f>IF(IFERROR(TRIM(INDEX($A205:$T205,MATCH(Lists!$F$2,$A$1:$T$1,0))&amp;""),"")="","",N(Z205)+N(AA205))</f>
        <v/>
      </c>
      <c r="AC205" s="21">
        <f>IF(IFERROR(TRIM(INDEX($A205:$T205,MATCH(Lists!$F$2,$A$1:$T$1,0))&amp;""),"")="","",IFERROR(VALUE(IFERROR(TRIM(INDEX($A205:$T205,MATCH(Lists!$F$5,$A$1:$T$1,0))&amp;""),"")),""))</f>
        <v/>
      </c>
      <c r="AD205" s="21">
        <f>IF(AB205="","",IF(AB205&gt;='Your points'!$B$21,1,0))</f>
        <v/>
      </c>
      <c r="AE205" s="21">
        <f>IF(IFERROR(TRIM(INDEX($A205:$T205,MATCH(Lists!$F$2,$A$1:$T$1,0))&amp;""),"")="","",IF(IFERROR(TRIM(INDEX($A205:$T205,MATCH(Lists!$F$8,$A$1:$T$1,0))&amp;""),"")&lt;&gt;"",1,0))</f>
        <v/>
      </c>
      <c r="AF205" s="21">
        <f>IF(IFERROR(TRIM(INDEX($A205:$T205,MATCH(Lists!$F$2,$A$1:$T$1,0))&amp;""),"")="","",IF(IFERROR(TRIM(INDEX($A205:$T205,MATCH(Lists!$F$6,$A$1:$T$1,0))&amp;""),"")="","(no UTM)",IFERROR(TRIM(INDEX($A205:$T205,MATCH(Lists!$F$6,$A$1:$T$1,0))&amp;""),"")))</f>
        <v/>
      </c>
      <c r="AG205" s="21">
        <f>IF(IFERROR(TRIM(INDEX($A205:$T205,MATCH(Lists!$F$2,$A$1:$T$1,0))&amp;""),"")="","",IF(IFERROR(TRIM(INDEX($A205:$T205,MATCH(Lists!$F$7,$A$1:$T$1,0))&amp;""),"")="","(none)",IFERROR(TRIM(INDEX($A205:$T205,MATCH(Lists!$F$7,$A$1:$T$1,0))&amp;""),"")))</f>
        <v/>
      </c>
      <c r="AH205" s="21">
        <f>IF(AF205="","",IF(COUNTIFS($AF$2:AF205,AF205,$AG$2:AG205,AG205)=1,1,0))</f>
        <v/>
      </c>
      <c r="AI205" s="21">
        <f>IF(AH205=1,SUM($AH$2:AH205),"")</f>
        <v/>
      </c>
      <c r="AJ205" s="21">
        <f>IF(IFERROR(TRIM(INDEX($A205:$T205,MATCH(Lists!$F$2,$A$1:$T$1,0))&amp;""),"")="","",IF($W205=Lists!$A$3,1,0))</f>
        <v/>
      </c>
      <c r="AK205" s="21">
        <f>IF(IFERROR(TRIM(INDEX($A205:$T205,MATCH(Lists!$F$2,$A$1:$T$1,0))&amp;""),"")="","",IF($X205="Y",1,0))</f>
        <v/>
      </c>
    </row>
    <row r="206">
      <c r="U206" s="19" t="n"/>
      <c r="V206" s="22" t="n"/>
      <c r="W206" s="22" t="n"/>
      <c r="X206" s="22" t="n"/>
      <c r="Y206" s="19" t="n"/>
      <c r="Z206" s="21">
        <f>IF(IFERROR(TRIM(INDEX($A206:$T206,MATCH(Lists!$F$2,$A$1:$T$1,0))&amp;""),"")="","",IFERROR(INDEX('Your points'!$B$6:$B$11,MATCH(IFERROR(TRIM(INDEX($A206:$T206,MATCH(Lists!$F$3,$A$1:$T$1,0))&amp;""),""),'Your points'!$A$6:$A$11,0)),0))</f>
        <v/>
      </c>
      <c r="AA206" s="21">
        <f>IF(IFERROR(TRIM(INDEX($A206:$T206,MATCH(Lists!$F$2,$A$1:$T$1,0))&amp;""),"")="","",IFERROR(INDEX('Your points'!$B$15:$B$18,MATCH(IFERROR(TRIM(INDEX($A206:$T206,MATCH(Lists!$F$4,$A$1:$T$1,0))&amp;""),""),'Your points'!$A$15:$A$18,0)),0))</f>
        <v/>
      </c>
      <c r="AB206" s="21">
        <f>IF(IFERROR(TRIM(INDEX($A206:$T206,MATCH(Lists!$F$2,$A$1:$T$1,0))&amp;""),"")="","",N(Z206)+N(AA206))</f>
        <v/>
      </c>
      <c r="AC206" s="21">
        <f>IF(IFERROR(TRIM(INDEX($A206:$T206,MATCH(Lists!$F$2,$A$1:$T$1,0))&amp;""),"")="","",IFERROR(VALUE(IFERROR(TRIM(INDEX($A206:$T206,MATCH(Lists!$F$5,$A$1:$T$1,0))&amp;""),"")),""))</f>
        <v/>
      </c>
      <c r="AD206" s="21">
        <f>IF(AB206="","",IF(AB206&gt;='Your points'!$B$21,1,0))</f>
        <v/>
      </c>
      <c r="AE206" s="21">
        <f>IF(IFERROR(TRIM(INDEX($A206:$T206,MATCH(Lists!$F$2,$A$1:$T$1,0))&amp;""),"")="","",IF(IFERROR(TRIM(INDEX($A206:$T206,MATCH(Lists!$F$8,$A$1:$T$1,0))&amp;""),"")&lt;&gt;"",1,0))</f>
        <v/>
      </c>
      <c r="AF206" s="21">
        <f>IF(IFERROR(TRIM(INDEX($A206:$T206,MATCH(Lists!$F$2,$A$1:$T$1,0))&amp;""),"")="","",IF(IFERROR(TRIM(INDEX($A206:$T206,MATCH(Lists!$F$6,$A$1:$T$1,0))&amp;""),"")="","(no UTM)",IFERROR(TRIM(INDEX($A206:$T206,MATCH(Lists!$F$6,$A$1:$T$1,0))&amp;""),"")))</f>
        <v/>
      </c>
      <c r="AG206" s="21">
        <f>IF(IFERROR(TRIM(INDEX($A206:$T206,MATCH(Lists!$F$2,$A$1:$T$1,0))&amp;""),"")="","",IF(IFERROR(TRIM(INDEX($A206:$T206,MATCH(Lists!$F$7,$A$1:$T$1,0))&amp;""),"")="","(none)",IFERROR(TRIM(INDEX($A206:$T206,MATCH(Lists!$F$7,$A$1:$T$1,0))&amp;""),"")))</f>
        <v/>
      </c>
      <c r="AH206" s="21">
        <f>IF(AF206="","",IF(COUNTIFS($AF$2:AF206,AF206,$AG$2:AG206,AG206)=1,1,0))</f>
        <v/>
      </c>
      <c r="AI206" s="21">
        <f>IF(AH206=1,SUM($AH$2:AH206),"")</f>
        <v/>
      </c>
      <c r="AJ206" s="21">
        <f>IF(IFERROR(TRIM(INDEX($A206:$T206,MATCH(Lists!$F$2,$A$1:$T$1,0))&amp;""),"")="","",IF($W206=Lists!$A$3,1,0))</f>
        <v/>
      </c>
      <c r="AK206" s="21">
        <f>IF(IFERROR(TRIM(INDEX($A206:$T206,MATCH(Lists!$F$2,$A$1:$T$1,0))&amp;""),"")="","",IF($X206="Y",1,0))</f>
        <v/>
      </c>
    </row>
    <row r="207">
      <c r="U207" s="19" t="n"/>
      <c r="V207" s="22" t="n"/>
      <c r="W207" s="22" t="n"/>
      <c r="X207" s="22" t="n"/>
      <c r="Y207" s="19" t="n"/>
      <c r="Z207" s="21">
        <f>IF(IFERROR(TRIM(INDEX($A207:$T207,MATCH(Lists!$F$2,$A$1:$T$1,0))&amp;""),"")="","",IFERROR(INDEX('Your points'!$B$6:$B$11,MATCH(IFERROR(TRIM(INDEX($A207:$T207,MATCH(Lists!$F$3,$A$1:$T$1,0))&amp;""),""),'Your points'!$A$6:$A$11,0)),0))</f>
        <v/>
      </c>
      <c r="AA207" s="21">
        <f>IF(IFERROR(TRIM(INDEX($A207:$T207,MATCH(Lists!$F$2,$A$1:$T$1,0))&amp;""),"")="","",IFERROR(INDEX('Your points'!$B$15:$B$18,MATCH(IFERROR(TRIM(INDEX($A207:$T207,MATCH(Lists!$F$4,$A$1:$T$1,0))&amp;""),""),'Your points'!$A$15:$A$18,0)),0))</f>
        <v/>
      </c>
      <c r="AB207" s="21">
        <f>IF(IFERROR(TRIM(INDEX($A207:$T207,MATCH(Lists!$F$2,$A$1:$T$1,0))&amp;""),"")="","",N(Z207)+N(AA207))</f>
        <v/>
      </c>
      <c r="AC207" s="21">
        <f>IF(IFERROR(TRIM(INDEX($A207:$T207,MATCH(Lists!$F$2,$A$1:$T$1,0))&amp;""),"")="","",IFERROR(VALUE(IFERROR(TRIM(INDEX($A207:$T207,MATCH(Lists!$F$5,$A$1:$T$1,0))&amp;""),"")),""))</f>
        <v/>
      </c>
      <c r="AD207" s="21">
        <f>IF(AB207="","",IF(AB207&gt;='Your points'!$B$21,1,0))</f>
        <v/>
      </c>
      <c r="AE207" s="21">
        <f>IF(IFERROR(TRIM(INDEX($A207:$T207,MATCH(Lists!$F$2,$A$1:$T$1,0))&amp;""),"")="","",IF(IFERROR(TRIM(INDEX($A207:$T207,MATCH(Lists!$F$8,$A$1:$T$1,0))&amp;""),"")&lt;&gt;"",1,0))</f>
        <v/>
      </c>
      <c r="AF207" s="21">
        <f>IF(IFERROR(TRIM(INDEX($A207:$T207,MATCH(Lists!$F$2,$A$1:$T$1,0))&amp;""),"")="","",IF(IFERROR(TRIM(INDEX($A207:$T207,MATCH(Lists!$F$6,$A$1:$T$1,0))&amp;""),"")="","(no UTM)",IFERROR(TRIM(INDEX($A207:$T207,MATCH(Lists!$F$6,$A$1:$T$1,0))&amp;""),"")))</f>
        <v/>
      </c>
      <c r="AG207" s="21">
        <f>IF(IFERROR(TRIM(INDEX($A207:$T207,MATCH(Lists!$F$2,$A$1:$T$1,0))&amp;""),"")="","",IF(IFERROR(TRIM(INDEX($A207:$T207,MATCH(Lists!$F$7,$A$1:$T$1,0))&amp;""),"")="","(none)",IFERROR(TRIM(INDEX($A207:$T207,MATCH(Lists!$F$7,$A$1:$T$1,0))&amp;""),"")))</f>
        <v/>
      </c>
      <c r="AH207" s="21">
        <f>IF(AF207="","",IF(COUNTIFS($AF$2:AF207,AF207,$AG$2:AG207,AG207)=1,1,0))</f>
        <v/>
      </c>
      <c r="AI207" s="21">
        <f>IF(AH207=1,SUM($AH$2:AH207),"")</f>
        <v/>
      </c>
      <c r="AJ207" s="21">
        <f>IF(IFERROR(TRIM(INDEX($A207:$T207,MATCH(Lists!$F$2,$A$1:$T$1,0))&amp;""),"")="","",IF($W207=Lists!$A$3,1,0))</f>
        <v/>
      </c>
      <c r="AK207" s="21">
        <f>IF(IFERROR(TRIM(INDEX($A207:$T207,MATCH(Lists!$F$2,$A$1:$T$1,0))&amp;""),"")="","",IF($X207="Y",1,0))</f>
        <v/>
      </c>
    </row>
    <row r="208">
      <c r="U208" s="19" t="n"/>
      <c r="V208" s="22" t="n"/>
      <c r="W208" s="22" t="n"/>
      <c r="X208" s="22" t="n"/>
      <c r="Y208" s="19" t="n"/>
      <c r="Z208" s="21">
        <f>IF(IFERROR(TRIM(INDEX($A208:$T208,MATCH(Lists!$F$2,$A$1:$T$1,0))&amp;""),"")="","",IFERROR(INDEX('Your points'!$B$6:$B$11,MATCH(IFERROR(TRIM(INDEX($A208:$T208,MATCH(Lists!$F$3,$A$1:$T$1,0))&amp;""),""),'Your points'!$A$6:$A$11,0)),0))</f>
        <v/>
      </c>
      <c r="AA208" s="21">
        <f>IF(IFERROR(TRIM(INDEX($A208:$T208,MATCH(Lists!$F$2,$A$1:$T$1,0))&amp;""),"")="","",IFERROR(INDEX('Your points'!$B$15:$B$18,MATCH(IFERROR(TRIM(INDEX($A208:$T208,MATCH(Lists!$F$4,$A$1:$T$1,0))&amp;""),""),'Your points'!$A$15:$A$18,0)),0))</f>
        <v/>
      </c>
      <c r="AB208" s="21">
        <f>IF(IFERROR(TRIM(INDEX($A208:$T208,MATCH(Lists!$F$2,$A$1:$T$1,0))&amp;""),"")="","",N(Z208)+N(AA208))</f>
        <v/>
      </c>
      <c r="AC208" s="21">
        <f>IF(IFERROR(TRIM(INDEX($A208:$T208,MATCH(Lists!$F$2,$A$1:$T$1,0))&amp;""),"")="","",IFERROR(VALUE(IFERROR(TRIM(INDEX($A208:$T208,MATCH(Lists!$F$5,$A$1:$T$1,0))&amp;""),"")),""))</f>
        <v/>
      </c>
      <c r="AD208" s="21">
        <f>IF(AB208="","",IF(AB208&gt;='Your points'!$B$21,1,0))</f>
        <v/>
      </c>
      <c r="AE208" s="21">
        <f>IF(IFERROR(TRIM(INDEX($A208:$T208,MATCH(Lists!$F$2,$A$1:$T$1,0))&amp;""),"")="","",IF(IFERROR(TRIM(INDEX($A208:$T208,MATCH(Lists!$F$8,$A$1:$T$1,0))&amp;""),"")&lt;&gt;"",1,0))</f>
        <v/>
      </c>
      <c r="AF208" s="21">
        <f>IF(IFERROR(TRIM(INDEX($A208:$T208,MATCH(Lists!$F$2,$A$1:$T$1,0))&amp;""),"")="","",IF(IFERROR(TRIM(INDEX($A208:$T208,MATCH(Lists!$F$6,$A$1:$T$1,0))&amp;""),"")="","(no UTM)",IFERROR(TRIM(INDEX($A208:$T208,MATCH(Lists!$F$6,$A$1:$T$1,0))&amp;""),"")))</f>
        <v/>
      </c>
      <c r="AG208" s="21">
        <f>IF(IFERROR(TRIM(INDEX($A208:$T208,MATCH(Lists!$F$2,$A$1:$T$1,0))&amp;""),"")="","",IF(IFERROR(TRIM(INDEX($A208:$T208,MATCH(Lists!$F$7,$A$1:$T$1,0))&amp;""),"")="","(none)",IFERROR(TRIM(INDEX($A208:$T208,MATCH(Lists!$F$7,$A$1:$T$1,0))&amp;""),"")))</f>
        <v/>
      </c>
      <c r="AH208" s="21">
        <f>IF(AF208="","",IF(COUNTIFS($AF$2:AF208,AF208,$AG$2:AG208,AG208)=1,1,0))</f>
        <v/>
      </c>
      <c r="AI208" s="21">
        <f>IF(AH208=1,SUM($AH$2:AH208),"")</f>
        <v/>
      </c>
      <c r="AJ208" s="21">
        <f>IF(IFERROR(TRIM(INDEX($A208:$T208,MATCH(Lists!$F$2,$A$1:$T$1,0))&amp;""),"")="","",IF($W208=Lists!$A$3,1,0))</f>
        <v/>
      </c>
      <c r="AK208" s="21">
        <f>IF(IFERROR(TRIM(INDEX($A208:$T208,MATCH(Lists!$F$2,$A$1:$T$1,0))&amp;""),"")="","",IF($X208="Y",1,0))</f>
        <v/>
      </c>
    </row>
    <row r="209">
      <c r="U209" s="19" t="n"/>
      <c r="V209" s="22" t="n"/>
      <c r="W209" s="22" t="n"/>
      <c r="X209" s="22" t="n"/>
      <c r="Y209" s="19" t="n"/>
      <c r="Z209" s="21">
        <f>IF(IFERROR(TRIM(INDEX($A209:$T209,MATCH(Lists!$F$2,$A$1:$T$1,0))&amp;""),"")="","",IFERROR(INDEX('Your points'!$B$6:$B$11,MATCH(IFERROR(TRIM(INDEX($A209:$T209,MATCH(Lists!$F$3,$A$1:$T$1,0))&amp;""),""),'Your points'!$A$6:$A$11,0)),0))</f>
        <v/>
      </c>
      <c r="AA209" s="21">
        <f>IF(IFERROR(TRIM(INDEX($A209:$T209,MATCH(Lists!$F$2,$A$1:$T$1,0))&amp;""),"")="","",IFERROR(INDEX('Your points'!$B$15:$B$18,MATCH(IFERROR(TRIM(INDEX($A209:$T209,MATCH(Lists!$F$4,$A$1:$T$1,0))&amp;""),""),'Your points'!$A$15:$A$18,0)),0))</f>
        <v/>
      </c>
      <c r="AB209" s="21">
        <f>IF(IFERROR(TRIM(INDEX($A209:$T209,MATCH(Lists!$F$2,$A$1:$T$1,0))&amp;""),"")="","",N(Z209)+N(AA209))</f>
        <v/>
      </c>
      <c r="AC209" s="21">
        <f>IF(IFERROR(TRIM(INDEX($A209:$T209,MATCH(Lists!$F$2,$A$1:$T$1,0))&amp;""),"")="","",IFERROR(VALUE(IFERROR(TRIM(INDEX($A209:$T209,MATCH(Lists!$F$5,$A$1:$T$1,0))&amp;""),"")),""))</f>
        <v/>
      </c>
      <c r="AD209" s="21">
        <f>IF(AB209="","",IF(AB209&gt;='Your points'!$B$21,1,0))</f>
        <v/>
      </c>
      <c r="AE209" s="21">
        <f>IF(IFERROR(TRIM(INDEX($A209:$T209,MATCH(Lists!$F$2,$A$1:$T$1,0))&amp;""),"")="","",IF(IFERROR(TRIM(INDEX($A209:$T209,MATCH(Lists!$F$8,$A$1:$T$1,0))&amp;""),"")&lt;&gt;"",1,0))</f>
        <v/>
      </c>
      <c r="AF209" s="21">
        <f>IF(IFERROR(TRIM(INDEX($A209:$T209,MATCH(Lists!$F$2,$A$1:$T$1,0))&amp;""),"")="","",IF(IFERROR(TRIM(INDEX($A209:$T209,MATCH(Lists!$F$6,$A$1:$T$1,0))&amp;""),"")="","(no UTM)",IFERROR(TRIM(INDEX($A209:$T209,MATCH(Lists!$F$6,$A$1:$T$1,0))&amp;""),"")))</f>
        <v/>
      </c>
      <c r="AG209" s="21">
        <f>IF(IFERROR(TRIM(INDEX($A209:$T209,MATCH(Lists!$F$2,$A$1:$T$1,0))&amp;""),"")="","",IF(IFERROR(TRIM(INDEX($A209:$T209,MATCH(Lists!$F$7,$A$1:$T$1,0))&amp;""),"")="","(none)",IFERROR(TRIM(INDEX($A209:$T209,MATCH(Lists!$F$7,$A$1:$T$1,0))&amp;""),"")))</f>
        <v/>
      </c>
      <c r="AH209" s="21">
        <f>IF(AF209="","",IF(COUNTIFS($AF$2:AF209,AF209,$AG$2:AG209,AG209)=1,1,0))</f>
        <v/>
      </c>
      <c r="AI209" s="21">
        <f>IF(AH209=1,SUM($AH$2:AH209),"")</f>
        <v/>
      </c>
      <c r="AJ209" s="21">
        <f>IF(IFERROR(TRIM(INDEX($A209:$T209,MATCH(Lists!$F$2,$A$1:$T$1,0))&amp;""),"")="","",IF($W209=Lists!$A$3,1,0))</f>
        <v/>
      </c>
      <c r="AK209" s="21">
        <f>IF(IFERROR(TRIM(INDEX($A209:$T209,MATCH(Lists!$F$2,$A$1:$T$1,0))&amp;""),"")="","",IF($X209="Y",1,0))</f>
        <v/>
      </c>
    </row>
    <row r="210">
      <c r="U210" s="19" t="n"/>
      <c r="V210" s="22" t="n"/>
      <c r="W210" s="22" t="n"/>
      <c r="X210" s="22" t="n"/>
      <c r="Y210" s="19" t="n"/>
      <c r="Z210" s="21">
        <f>IF(IFERROR(TRIM(INDEX($A210:$T210,MATCH(Lists!$F$2,$A$1:$T$1,0))&amp;""),"")="","",IFERROR(INDEX('Your points'!$B$6:$B$11,MATCH(IFERROR(TRIM(INDEX($A210:$T210,MATCH(Lists!$F$3,$A$1:$T$1,0))&amp;""),""),'Your points'!$A$6:$A$11,0)),0))</f>
        <v/>
      </c>
      <c r="AA210" s="21">
        <f>IF(IFERROR(TRIM(INDEX($A210:$T210,MATCH(Lists!$F$2,$A$1:$T$1,0))&amp;""),"")="","",IFERROR(INDEX('Your points'!$B$15:$B$18,MATCH(IFERROR(TRIM(INDEX($A210:$T210,MATCH(Lists!$F$4,$A$1:$T$1,0))&amp;""),""),'Your points'!$A$15:$A$18,0)),0))</f>
        <v/>
      </c>
      <c r="AB210" s="21">
        <f>IF(IFERROR(TRIM(INDEX($A210:$T210,MATCH(Lists!$F$2,$A$1:$T$1,0))&amp;""),"")="","",N(Z210)+N(AA210))</f>
        <v/>
      </c>
      <c r="AC210" s="21">
        <f>IF(IFERROR(TRIM(INDEX($A210:$T210,MATCH(Lists!$F$2,$A$1:$T$1,0))&amp;""),"")="","",IFERROR(VALUE(IFERROR(TRIM(INDEX($A210:$T210,MATCH(Lists!$F$5,$A$1:$T$1,0))&amp;""),"")),""))</f>
        <v/>
      </c>
      <c r="AD210" s="21">
        <f>IF(AB210="","",IF(AB210&gt;='Your points'!$B$21,1,0))</f>
        <v/>
      </c>
      <c r="AE210" s="21">
        <f>IF(IFERROR(TRIM(INDEX($A210:$T210,MATCH(Lists!$F$2,$A$1:$T$1,0))&amp;""),"")="","",IF(IFERROR(TRIM(INDEX($A210:$T210,MATCH(Lists!$F$8,$A$1:$T$1,0))&amp;""),"")&lt;&gt;"",1,0))</f>
        <v/>
      </c>
      <c r="AF210" s="21">
        <f>IF(IFERROR(TRIM(INDEX($A210:$T210,MATCH(Lists!$F$2,$A$1:$T$1,0))&amp;""),"")="","",IF(IFERROR(TRIM(INDEX($A210:$T210,MATCH(Lists!$F$6,$A$1:$T$1,0))&amp;""),"")="","(no UTM)",IFERROR(TRIM(INDEX($A210:$T210,MATCH(Lists!$F$6,$A$1:$T$1,0))&amp;""),"")))</f>
        <v/>
      </c>
      <c r="AG210" s="21">
        <f>IF(IFERROR(TRIM(INDEX($A210:$T210,MATCH(Lists!$F$2,$A$1:$T$1,0))&amp;""),"")="","",IF(IFERROR(TRIM(INDEX($A210:$T210,MATCH(Lists!$F$7,$A$1:$T$1,0))&amp;""),"")="","(none)",IFERROR(TRIM(INDEX($A210:$T210,MATCH(Lists!$F$7,$A$1:$T$1,0))&amp;""),"")))</f>
        <v/>
      </c>
      <c r="AH210" s="21">
        <f>IF(AF210="","",IF(COUNTIFS($AF$2:AF210,AF210,$AG$2:AG210,AG210)=1,1,0))</f>
        <v/>
      </c>
      <c r="AI210" s="21">
        <f>IF(AH210=1,SUM($AH$2:AH210),"")</f>
        <v/>
      </c>
      <c r="AJ210" s="21">
        <f>IF(IFERROR(TRIM(INDEX($A210:$T210,MATCH(Lists!$F$2,$A$1:$T$1,0))&amp;""),"")="","",IF($W210=Lists!$A$3,1,0))</f>
        <v/>
      </c>
      <c r="AK210" s="21">
        <f>IF(IFERROR(TRIM(INDEX($A210:$T210,MATCH(Lists!$F$2,$A$1:$T$1,0))&amp;""),"")="","",IF($X210="Y",1,0))</f>
        <v/>
      </c>
    </row>
    <row r="211">
      <c r="U211" s="19" t="n"/>
      <c r="V211" s="22" t="n"/>
      <c r="W211" s="22" t="n"/>
      <c r="X211" s="22" t="n"/>
      <c r="Y211" s="19" t="n"/>
      <c r="Z211" s="21">
        <f>IF(IFERROR(TRIM(INDEX($A211:$T211,MATCH(Lists!$F$2,$A$1:$T$1,0))&amp;""),"")="","",IFERROR(INDEX('Your points'!$B$6:$B$11,MATCH(IFERROR(TRIM(INDEX($A211:$T211,MATCH(Lists!$F$3,$A$1:$T$1,0))&amp;""),""),'Your points'!$A$6:$A$11,0)),0))</f>
        <v/>
      </c>
      <c r="AA211" s="21">
        <f>IF(IFERROR(TRIM(INDEX($A211:$T211,MATCH(Lists!$F$2,$A$1:$T$1,0))&amp;""),"")="","",IFERROR(INDEX('Your points'!$B$15:$B$18,MATCH(IFERROR(TRIM(INDEX($A211:$T211,MATCH(Lists!$F$4,$A$1:$T$1,0))&amp;""),""),'Your points'!$A$15:$A$18,0)),0))</f>
        <v/>
      </c>
      <c r="AB211" s="21">
        <f>IF(IFERROR(TRIM(INDEX($A211:$T211,MATCH(Lists!$F$2,$A$1:$T$1,0))&amp;""),"")="","",N(Z211)+N(AA211))</f>
        <v/>
      </c>
      <c r="AC211" s="21">
        <f>IF(IFERROR(TRIM(INDEX($A211:$T211,MATCH(Lists!$F$2,$A$1:$T$1,0))&amp;""),"")="","",IFERROR(VALUE(IFERROR(TRIM(INDEX($A211:$T211,MATCH(Lists!$F$5,$A$1:$T$1,0))&amp;""),"")),""))</f>
        <v/>
      </c>
      <c r="AD211" s="21">
        <f>IF(AB211="","",IF(AB211&gt;='Your points'!$B$21,1,0))</f>
        <v/>
      </c>
      <c r="AE211" s="21">
        <f>IF(IFERROR(TRIM(INDEX($A211:$T211,MATCH(Lists!$F$2,$A$1:$T$1,0))&amp;""),"")="","",IF(IFERROR(TRIM(INDEX($A211:$T211,MATCH(Lists!$F$8,$A$1:$T$1,0))&amp;""),"")&lt;&gt;"",1,0))</f>
        <v/>
      </c>
      <c r="AF211" s="21">
        <f>IF(IFERROR(TRIM(INDEX($A211:$T211,MATCH(Lists!$F$2,$A$1:$T$1,0))&amp;""),"")="","",IF(IFERROR(TRIM(INDEX($A211:$T211,MATCH(Lists!$F$6,$A$1:$T$1,0))&amp;""),"")="","(no UTM)",IFERROR(TRIM(INDEX($A211:$T211,MATCH(Lists!$F$6,$A$1:$T$1,0))&amp;""),"")))</f>
        <v/>
      </c>
      <c r="AG211" s="21">
        <f>IF(IFERROR(TRIM(INDEX($A211:$T211,MATCH(Lists!$F$2,$A$1:$T$1,0))&amp;""),"")="","",IF(IFERROR(TRIM(INDEX($A211:$T211,MATCH(Lists!$F$7,$A$1:$T$1,0))&amp;""),"")="","(none)",IFERROR(TRIM(INDEX($A211:$T211,MATCH(Lists!$F$7,$A$1:$T$1,0))&amp;""),"")))</f>
        <v/>
      </c>
      <c r="AH211" s="21">
        <f>IF(AF211="","",IF(COUNTIFS($AF$2:AF211,AF211,$AG$2:AG211,AG211)=1,1,0))</f>
        <v/>
      </c>
      <c r="AI211" s="21">
        <f>IF(AH211=1,SUM($AH$2:AH211),"")</f>
        <v/>
      </c>
      <c r="AJ211" s="21">
        <f>IF(IFERROR(TRIM(INDEX($A211:$T211,MATCH(Lists!$F$2,$A$1:$T$1,0))&amp;""),"")="","",IF($W211=Lists!$A$3,1,0))</f>
        <v/>
      </c>
      <c r="AK211" s="21">
        <f>IF(IFERROR(TRIM(INDEX($A211:$T211,MATCH(Lists!$F$2,$A$1:$T$1,0))&amp;""),"")="","",IF($X211="Y",1,0))</f>
        <v/>
      </c>
    </row>
    <row r="212">
      <c r="U212" s="19" t="n"/>
      <c r="V212" s="22" t="n"/>
      <c r="W212" s="22" t="n"/>
      <c r="X212" s="22" t="n"/>
      <c r="Y212" s="19" t="n"/>
      <c r="Z212" s="21">
        <f>IF(IFERROR(TRIM(INDEX($A212:$T212,MATCH(Lists!$F$2,$A$1:$T$1,0))&amp;""),"")="","",IFERROR(INDEX('Your points'!$B$6:$B$11,MATCH(IFERROR(TRIM(INDEX($A212:$T212,MATCH(Lists!$F$3,$A$1:$T$1,0))&amp;""),""),'Your points'!$A$6:$A$11,0)),0))</f>
        <v/>
      </c>
      <c r="AA212" s="21">
        <f>IF(IFERROR(TRIM(INDEX($A212:$T212,MATCH(Lists!$F$2,$A$1:$T$1,0))&amp;""),"")="","",IFERROR(INDEX('Your points'!$B$15:$B$18,MATCH(IFERROR(TRIM(INDEX($A212:$T212,MATCH(Lists!$F$4,$A$1:$T$1,0))&amp;""),""),'Your points'!$A$15:$A$18,0)),0))</f>
        <v/>
      </c>
      <c r="AB212" s="21">
        <f>IF(IFERROR(TRIM(INDEX($A212:$T212,MATCH(Lists!$F$2,$A$1:$T$1,0))&amp;""),"")="","",N(Z212)+N(AA212))</f>
        <v/>
      </c>
      <c r="AC212" s="21">
        <f>IF(IFERROR(TRIM(INDEX($A212:$T212,MATCH(Lists!$F$2,$A$1:$T$1,0))&amp;""),"")="","",IFERROR(VALUE(IFERROR(TRIM(INDEX($A212:$T212,MATCH(Lists!$F$5,$A$1:$T$1,0))&amp;""),"")),""))</f>
        <v/>
      </c>
      <c r="AD212" s="21">
        <f>IF(AB212="","",IF(AB212&gt;='Your points'!$B$21,1,0))</f>
        <v/>
      </c>
      <c r="AE212" s="21">
        <f>IF(IFERROR(TRIM(INDEX($A212:$T212,MATCH(Lists!$F$2,$A$1:$T$1,0))&amp;""),"")="","",IF(IFERROR(TRIM(INDEX($A212:$T212,MATCH(Lists!$F$8,$A$1:$T$1,0))&amp;""),"")&lt;&gt;"",1,0))</f>
        <v/>
      </c>
      <c r="AF212" s="21">
        <f>IF(IFERROR(TRIM(INDEX($A212:$T212,MATCH(Lists!$F$2,$A$1:$T$1,0))&amp;""),"")="","",IF(IFERROR(TRIM(INDEX($A212:$T212,MATCH(Lists!$F$6,$A$1:$T$1,0))&amp;""),"")="","(no UTM)",IFERROR(TRIM(INDEX($A212:$T212,MATCH(Lists!$F$6,$A$1:$T$1,0))&amp;""),"")))</f>
        <v/>
      </c>
      <c r="AG212" s="21">
        <f>IF(IFERROR(TRIM(INDEX($A212:$T212,MATCH(Lists!$F$2,$A$1:$T$1,0))&amp;""),"")="","",IF(IFERROR(TRIM(INDEX($A212:$T212,MATCH(Lists!$F$7,$A$1:$T$1,0))&amp;""),"")="","(none)",IFERROR(TRIM(INDEX($A212:$T212,MATCH(Lists!$F$7,$A$1:$T$1,0))&amp;""),"")))</f>
        <v/>
      </c>
      <c r="AH212" s="21">
        <f>IF(AF212="","",IF(COUNTIFS($AF$2:AF212,AF212,$AG$2:AG212,AG212)=1,1,0))</f>
        <v/>
      </c>
      <c r="AI212" s="21">
        <f>IF(AH212=1,SUM($AH$2:AH212),"")</f>
        <v/>
      </c>
      <c r="AJ212" s="21">
        <f>IF(IFERROR(TRIM(INDEX($A212:$T212,MATCH(Lists!$F$2,$A$1:$T$1,0))&amp;""),"")="","",IF($W212=Lists!$A$3,1,0))</f>
        <v/>
      </c>
      <c r="AK212" s="21">
        <f>IF(IFERROR(TRIM(INDEX($A212:$T212,MATCH(Lists!$F$2,$A$1:$T$1,0))&amp;""),"")="","",IF($X212="Y",1,0))</f>
        <v/>
      </c>
    </row>
    <row r="213">
      <c r="U213" s="19" t="n"/>
      <c r="V213" s="22" t="n"/>
      <c r="W213" s="22" t="n"/>
      <c r="X213" s="22" t="n"/>
      <c r="Y213" s="19" t="n"/>
      <c r="Z213" s="21">
        <f>IF(IFERROR(TRIM(INDEX($A213:$T213,MATCH(Lists!$F$2,$A$1:$T$1,0))&amp;""),"")="","",IFERROR(INDEX('Your points'!$B$6:$B$11,MATCH(IFERROR(TRIM(INDEX($A213:$T213,MATCH(Lists!$F$3,$A$1:$T$1,0))&amp;""),""),'Your points'!$A$6:$A$11,0)),0))</f>
        <v/>
      </c>
      <c r="AA213" s="21">
        <f>IF(IFERROR(TRIM(INDEX($A213:$T213,MATCH(Lists!$F$2,$A$1:$T$1,0))&amp;""),"")="","",IFERROR(INDEX('Your points'!$B$15:$B$18,MATCH(IFERROR(TRIM(INDEX($A213:$T213,MATCH(Lists!$F$4,$A$1:$T$1,0))&amp;""),""),'Your points'!$A$15:$A$18,0)),0))</f>
        <v/>
      </c>
      <c r="AB213" s="21">
        <f>IF(IFERROR(TRIM(INDEX($A213:$T213,MATCH(Lists!$F$2,$A$1:$T$1,0))&amp;""),"")="","",N(Z213)+N(AA213))</f>
        <v/>
      </c>
      <c r="AC213" s="21">
        <f>IF(IFERROR(TRIM(INDEX($A213:$T213,MATCH(Lists!$F$2,$A$1:$T$1,0))&amp;""),"")="","",IFERROR(VALUE(IFERROR(TRIM(INDEX($A213:$T213,MATCH(Lists!$F$5,$A$1:$T$1,0))&amp;""),"")),""))</f>
        <v/>
      </c>
      <c r="AD213" s="21">
        <f>IF(AB213="","",IF(AB213&gt;='Your points'!$B$21,1,0))</f>
        <v/>
      </c>
      <c r="AE213" s="21">
        <f>IF(IFERROR(TRIM(INDEX($A213:$T213,MATCH(Lists!$F$2,$A$1:$T$1,0))&amp;""),"")="","",IF(IFERROR(TRIM(INDEX($A213:$T213,MATCH(Lists!$F$8,$A$1:$T$1,0))&amp;""),"")&lt;&gt;"",1,0))</f>
        <v/>
      </c>
      <c r="AF213" s="21">
        <f>IF(IFERROR(TRIM(INDEX($A213:$T213,MATCH(Lists!$F$2,$A$1:$T$1,0))&amp;""),"")="","",IF(IFERROR(TRIM(INDEX($A213:$T213,MATCH(Lists!$F$6,$A$1:$T$1,0))&amp;""),"")="","(no UTM)",IFERROR(TRIM(INDEX($A213:$T213,MATCH(Lists!$F$6,$A$1:$T$1,0))&amp;""),"")))</f>
        <v/>
      </c>
      <c r="AG213" s="21">
        <f>IF(IFERROR(TRIM(INDEX($A213:$T213,MATCH(Lists!$F$2,$A$1:$T$1,0))&amp;""),"")="","",IF(IFERROR(TRIM(INDEX($A213:$T213,MATCH(Lists!$F$7,$A$1:$T$1,0))&amp;""),"")="","(none)",IFERROR(TRIM(INDEX($A213:$T213,MATCH(Lists!$F$7,$A$1:$T$1,0))&amp;""),"")))</f>
        <v/>
      </c>
      <c r="AH213" s="21">
        <f>IF(AF213="","",IF(COUNTIFS($AF$2:AF213,AF213,$AG$2:AG213,AG213)=1,1,0))</f>
        <v/>
      </c>
      <c r="AI213" s="21">
        <f>IF(AH213=1,SUM($AH$2:AH213),"")</f>
        <v/>
      </c>
      <c r="AJ213" s="21">
        <f>IF(IFERROR(TRIM(INDEX($A213:$T213,MATCH(Lists!$F$2,$A$1:$T$1,0))&amp;""),"")="","",IF($W213=Lists!$A$3,1,0))</f>
        <v/>
      </c>
      <c r="AK213" s="21">
        <f>IF(IFERROR(TRIM(INDEX($A213:$T213,MATCH(Lists!$F$2,$A$1:$T$1,0))&amp;""),"")="","",IF($X213="Y",1,0))</f>
        <v/>
      </c>
    </row>
    <row r="214">
      <c r="U214" s="19" t="n"/>
      <c r="V214" s="22" t="n"/>
      <c r="W214" s="22" t="n"/>
      <c r="X214" s="22" t="n"/>
      <c r="Y214" s="19" t="n"/>
      <c r="Z214" s="21">
        <f>IF(IFERROR(TRIM(INDEX($A214:$T214,MATCH(Lists!$F$2,$A$1:$T$1,0))&amp;""),"")="","",IFERROR(INDEX('Your points'!$B$6:$B$11,MATCH(IFERROR(TRIM(INDEX($A214:$T214,MATCH(Lists!$F$3,$A$1:$T$1,0))&amp;""),""),'Your points'!$A$6:$A$11,0)),0))</f>
        <v/>
      </c>
      <c r="AA214" s="21">
        <f>IF(IFERROR(TRIM(INDEX($A214:$T214,MATCH(Lists!$F$2,$A$1:$T$1,0))&amp;""),"")="","",IFERROR(INDEX('Your points'!$B$15:$B$18,MATCH(IFERROR(TRIM(INDEX($A214:$T214,MATCH(Lists!$F$4,$A$1:$T$1,0))&amp;""),""),'Your points'!$A$15:$A$18,0)),0))</f>
        <v/>
      </c>
      <c r="AB214" s="21">
        <f>IF(IFERROR(TRIM(INDEX($A214:$T214,MATCH(Lists!$F$2,$A$1:$T$1,0))&amp;""),"")="","",N(Z214)+N(AA214))</f>
        <v/>
      </c>
      <c r="AC214" s="21">
        <f>IF(IFERROR(TRIM(INDEX($A214:$T214,MATCH(Lists!$F$2,$A$1:$T$1,0))&amp;""),"")="","",IFERROR(VALUE(IFERROR(TRIM(INDEX($A214:$T214,MATCH(Lists!$F$5,$A$1:$T$1,0))&amp;""),"")),""))</f>
        <v/>
      </c>
      <c r="AD214" s="21">
        <f>IF(AB214="","",IF(AB214&gt;='Your points'!$B$21,1,0))</f>
        <v/>
      </c>
      <c r="AE214" s="21">
        <f>IF(IFERROR(TRIM(INDEX($A214:$T214,MATCH(Lists!$F$2,$A$1:$T$1,0))&amp;""),"")="","",IF(IFERROR(TRIM(INDEX($A214:$T214,MATCH(Lists!$F$8,$A$1:$T$1,0))&amp;""),"")&lt;&gt;"",1,0))</f>
        <v/>
      </c>
      <c r="AF214" s="21">
        <f>IF(IFERROR(TRIM(INDEX($A214:$T214,MATCH(Lists!$F$2,$A$1:$T$1,0))&amp;""),"")="","",IF(IFERROR(TRIM(INDEX($A214:$T214,MATCH(Lists!$F$6,$A$1:$T$1,0))&amp;""),"")="","(no UTM)",IFERROR(TRIM(INDEX($A214:$T214,MATCH(Lists!$F$6,$A$1:$T$1,0))&amp;""),"")))</f>
        <v/>
      </c>
      <c r="AG214" s="21">
        <f>IF(IFERROR(TRIM(INDEX($A214:$T214,MATCH(Lists!$F$2,$A$1:$T$1,0))&amp;""),"")="","",IF(IFERROR(TRIM(INDEX($A214:$T214,MATCH(Lists!$F$7,$A$1:$T$1,0))&amp;""),"")="","(none)",IFERROR(TRIM(INDEX($A214:$T214,MATCH(Lists!$F$7,$A$1:$T$1,0))&amp;""),"")))</f>
        <v/>
      </c>
      <c r="AH214" s="21">
        <f>IF(AF214="","",IF(COUNTIFS($AF$2:AF214,AF214,$AG$2:AG214,AG214)=1,1,0))</f>
        <v/>
      </c>
      <c r="AI214" s="21">
        <f>IF(AH214=1,SUM($AH$2:AH214),"")</f>
        <v/>
      </c>
      <c r="AJ214" s="21">
        <f>IF(IFERROR(TRIM(INDEX($A214:$T214,MATCH(Lists!$F$2,$A$1:$T$1,0))&amp;""),"")="","",IF($W214=Lists!$A$3,1,0))</f>
        <v/>
      </c>
      <c r="AK214" s="21">
        <f>IF(IFERROR(TRIM(INDEX($A214:$T214,MATCH(Lists!$F$2,$A$1:$T$1,0))&amp;""),"")="","",IF($X214="Y",1,0))</f>
        <v/>
      </c>
    </row>
    <row r="215">
      <c r="U215" s="19" t="n"/>
      <c r="V215" s="22" t="n"/>
      <c r="W215" s="22" t="n"/>
      <c r="X215" s="22" t="n"/>
      <c r="Y215" s="19" t="n"/>
      <c r="Z215" s="21">
        <f>IF(IFERROR(TRIM(INDEX($A215:$T215,MATCH(Lists!$F$2,$A$1:$T$1,0))&amp;""),"")="","",IFERROR(INDEX('Your points'!$B$6:$B$11,MATCH(IFERROR(TRIM(INDEX($A215:$T215,MATCH(Lists!$F$3,$A$1:$T$1,0))&amp;""),""),'Your points'!$A$6:$A$11,0)),0))</f>
        <v/>
      </c>
      <c r="AA215" s="21">
        <f>IF(IFERROR(TRIM(INDEX($A215:$T215,MATCH(Lists!$F$2,$A$1:$T$1,0))&amp;""),"")="","",IFERROR(INDEX('Your points'!$B$15:$B$18,MATCH(IFERROR(TRIM(INDEX($A215:$T215,MATCH(Lists!$F$4,$A$1:$T$1,0))&amp;""),""),'Your points'!$A$15:$A$18,0)),0))</f>
        <v/>
      </c>
      <c r="AB215" s="21">
        <f>IF(IFERROR(TRIM(INDEX($A215:$T215,MATCH(Lists!$F$2,$A$1:$T$1,0))&amp;""),"")="","",N(Z215)+N(AA215))</f>
        <v/>
      </c>
      <c r="AC215" s="21">
        <f>IF(IFERROR(TRIM(INDEX($A215:$T215,MATCH(Lists!$F$2,$A$1:$T$1,0))&amp;""),"")="","",IFERROR(VALUE(IFERROR(TRIM(INDEX($A215:$T215,MATCH(Lists!$F$5,$A$1:$T$1,0))&amp;""),"")),""))</f>
        <v/>
      </c>
      <c r="AD215" s="21">
        <f>IF(AB215="","",IF(AB215&gt;='Your points'!$B$21,1,0))</f>
        <v/>
      </c>
      <c r="AE215" s="21">
        <f>IF(IFERROR(TRIM(INDEX($A215:$T215,MATCH(Lists!$F$2,$A$1:$T$1,0))&amp;""),"")="","",IF(IFERROR(TRIM(INDEX($A215:$T215,MATCH(Lists!$F$8,$A$1:$T$1,0))&amp;""),"")&lt;&gt;"",1,0))</f>
        <v/>
      </c>
      <c r="AF215" s="21">
        <f>IF(IFERROR(TRIM(INDEX($A215:$T215,MATCH(Lists!$F$2,$A$1:$T$1,0))&amp;""),"")="","",IF(IFERROR(TRIM(INDEX($A215:$T215,MATCH(Lists!$F$6,$A$1:$T$1,0))&amp;""),"")="","(no UTM)",IFERROR(TRIM(INDEX($A215:$T215,MATCH(Lists!$F$6,$A$1:$T$1,0))&amp;""),"")))</f>
        <v/>
      </c>
      <c r="AG215" s="21">
        <f>IF(IFERROR(TRIM(INDEX($A215:$T215,MATCH(Lists!$F$2,$A$1:$T$1,0))&amp;""),"")="","",IF(IFERROR(TRIM(INDEX($A215:$T215,MATCH(Lists!$F$7,$A$1:$T$1,0))&amp;""),"")="","(none)",IFERROR(TRIM(INDEX($A215:$T215,MATCH(Lists!$F$7,$A$1:$T$1,0))&amp;""),"")))</f>
        <v/>
      </c>
      <c r="AH215" s="21">
        <f>IF(AF215="","",IF(COUNTIFS($AF$2:AF215,AF215,$AG$2:AG215,AG215)=1,1,0))</f>
        <v/>
      </c>
      <c r="AI215" s="21">
        <f>IF(AH215=1,SUM($AH$2:AH215),"")</f>
        <v/>
      </c>
      <c r="AJ215" s="21">
        <f>IF(IFERROR(TRIM(INDEX($A215:$T215,MATCH(Lists!$F$2,$A$1:$T$1,0))&amp;""),"")="","",IF($W215=Lists!$A$3,1,0))</f>
        <v/>
      </c>
      <c r="AK215" s="21">
        <f>IF(IFERROR(TRIM(INDEX($A215:$T215,MATCH(Lists!$F$2,$A$1:$T$1,0))&amp;""),"")="","",IF($X215="Y",1,0))</f>
        <v/>
      </c>
    </row>
    <row r="216">
      <c r="U216" s="19" t="n"/>
      <c r="V216" s="22" t="n"/>
      <c r="W216" s="22" t="n"/>
      <c r="X216" s="22" t="n"/>
      <c r="Y216" s="19" t="n"/>
      <c r="Z216" s="21">
        <f>IF(IFERROR(TRIM(INDEX($A216:$T216,MATCH(Lists!$F$2,$A$1:$T$1,0))&amp;""),"")="","",IFERROR(INDEX('Your points'!$B$6:$B$11,MATCH(IFERROR(TRIM(INDEX($A216:$T216,MATCH(Lists!$F$3,$A$1:$T$1,0))&amp;""),""),'Your points'!$A$6:$A$11,0)),0))</f>
        <v/>
      </c>
      <c r="AA216" s="21">
        <f>IF(IFERROR(TRIM(INDEX($A216:$T216,MATCH(Lists!$F$2,$A$1:$T$1,0))&amp;""),"")="","",IFERROR(INDEX('Your points'!$B$15:$B$18,MATCH(IFERROR(TRIM(INDEX($A216:$T216,MATCH(Lists!$F$4,$A$1:$T$1,0))&amp;""),""),'Your points'!$A$15:$A$18,0)),0))</f>
        <v/>
      </c>
      <c r="AB216" s="21">
        <f>IF(IFERROR(TRIM(INDEX($A216:$T216,MATCH(Lists!$F$2,$A$1:$T$1,0))&amp;""),"")="","",N(Z216)+N(AA216))</f>
        <v/>
      </c>
      <c r="AC216" s="21">
        <f>IF(IFERROR(TRIM(INDEX($A216:$T216,MATCH(Lists!$F$2,$A$1:$T$1,0))&amp;""),"")="","",IFERROR(VALUE(IFERROR(TRIM(INDEX($A216:$T216,MATCH(Lists!$F$5,$A$1:$T$1,0))&amp;""),"")),""))</f>
        <v/>
      </c>
      <c r="AD216" s="21">
        <f>IF(AB216="","",IF(AB216&gt;='Your points'!$B$21,1,0))</f>
        <v/>
      </c>
      <c r="AE216" s="21">
        <f>IF(IFERROR(TRIM(INDEX($A216:$T216,MATCH(Lists!$F$2,$A$1:$T$1,0))&amp;""),"")="","",IF(IFERROR(TRIM(INDEX($A216:$T216,MATCH(Lists!$F$8,$A$1:$T$1,0))&amp;""),"")&lt;&gt;"",1,0))</f>
        <v/>
      </c>
      <c r="AF216" s="21">
        <f>IF(IFERROR(TRIM(INDEX($A216:$T216,MATCH(Lists!$F$2,$A$1:$T$1,0))&amp;""),"")="","",IF(IFERROR(TRIM(INDEX($A216:$T216,MATCH(Lists!$F$6,$A$1:$T$1,0))&amp;""),"")="","(no UTM)",IFERROR(TRIM(INDEX($A216:$T216,MATCH(Lists!$F$6,$A$1:$T$1,0))&amp;""),"")))</f>
        <v/>
      </c>
      <c r="AG216" s="21">
        <f>IF(IFERROR(TRIM(INDEX($A216:$T216,MATCH(Lists!$F$2,$A$1:$T$1,0))&amp;""),"")="","",IF(IFERROR(TRIM(INDEX($A216:$T216,MATCH(Lists!$F$7,$A$1:$T$1,0))&amp;""),"")="","(none)",IFERROR(TRIM(INDEX($A216:$T216,MATCH(Lists!$F$7,$A$1:$T$1,0))&amp;""),"")))</f>
        <v/>
      </c>
      <c r="AH216" s="21">
        <f>IF(AF216="","",IF(COUNTIFS($AF$2:AF216,AF216,$AG$2:AG216,AG216)=1,1,0))</f>
        <v/>
      </c>
      <c r="AI216" s="21">
        <f>IF(AH216=1,SUM($AH$2:AH216),"")</f>
        <v/>
      </c>
      <c r="AJ216" s="21">
        <f>IF(IFERROR(TRIM(INDEX($A216:$T216,MATCH(Lists!$F$2,$A$1:$T$1,0))&amp;""),"")="","",IF($W216=Lists!$A$3,1,0))</f>
        <v/>
      </c>
      <c r="AK216" s="21">
        <f>IF(IFERROR(TRIM(INDEX($A216:$T216,MATCH(Lists!$F$2,$A$1:$T$1,0))&amp;""),"")="","",IF($X216="Y",1,0))</f>
        <v/>
      </c>
    </row>
    <row r="217">
      <c r="U217" s="19" t="n"/>
      <c r="V217" s="22" t="n"/>
      <c r="W217" s="22" t="n"/>
      <c r="X217" s="22" t="n"/>
      <c r="Y217" s="19" t="n"/>
      <c r="Z217" s="21">
        <f>IF(IFERROR(TRIM(INDEX($A217:$T217,MATCH(Lists!$F$2,$A$1:$T$1,0))&amp;""),"")="","",IFERROR(INDEX('Your points'!$B$6:$B$11,MATCH(IFERROR(TRIM(INDEX($A217:$T217,MATCH(Lists!$F$3,$A$1:$T$1,0))&amp;""),""),'Your points'!$A$6:$A$11,0)),0))</f>
        <v/>
      </c>
      <c r="AA217" s="21">
        <f>IF(IFERROR(TRIM(INDEX($A217:$T217,MATCH(Lists!$F$2,$A$1:$T$1,0))&amp;""),"")="","",IFERROR(INDEX('Your points'!$B$15:$B$18,MATCH(IFERROR(TRIM(INDEX($A217:$T217,MATCH(Lists!$F$4,$A$1:$T$1,0))&amp;""),""),'Your points'!$A$15:$A$18,0)),0))</f>
        <v/>
      </c>
      <c r="AB217" s="21">
        <f>IF(IFERROR(TRIM(INDEX($A217:$T217,MATCH(Lists!$F$2,$A$1:$T$1,0))&amp;""),"")="","",N(Z217)+N(AA217))</f>
        <v/>
      </c>
      <c r="AC217" s="21">
        <f>IF(IFERROR(TRIM(INDEX($A217:$T217,MATCH(Lists!$F$2,$A$1:$T$1,0))&amp;""),"")="","",IFERROR(VALUE(IFERROR(TRIM(INDEX($A217:$T217,MATCH(Lists!$F$5,$A$1:$T$1,0))&amp;""),"")),""))</f>
        <v/>
      </c>
      <c r="AD217" s="21">
        <f>IF(AB217="","",IF(AB217&gt;='Your points'!$B$21,1,0))</f>
        <v/>
      </c>
      <c r="AE217" s="21">
        <f>IF(IFERROR(TRIM(INDEX($A217:$T217,MATCH(Lists!$F$2,$A$1:$T$1,0))&amp;""),"")="","",IF(IFERROR(TRIM(INDEX($A217:$T217,MATCH(Lists!$F$8,$A$1:$T$1,0))&amp;""),"")&lt;&gt;"",1,0))</f>
        <v/>
      </c>
      <c r="AF217" s="21">
        <f>IF(IFERROR(TRIM(INDEX($A217:$T217,MATCH(Lists!$F$2,$A$1:$T$1,0))&amp;""),"")="","",IF(IFERROR(TRIM(INDEX($A217:$T217,MATCH(Lists!$F$6,$A$1:$T$1,0))&amp;""),"")="","(no UTM)",IFERROR(TRIM(INDEX($A217:$T217,MATCH(Lists!$F$6,$A$1:$T$1,0))&amp;""),"")))</f>
        <v/>
      </c>
      <c r="AG217" s="21">
        <f>IF(IFERROR(TRIM(INDEX($A217:$T217,MATCH(Lists!$F$2,$A$1:$T$1,0))&amp;""),"")="","",IF(IFERROR(TRIM(INDEX($A217:$T217,MATCH(Lists!$F$7,$A$1:$T$1,0))&amp;""),"")="","(none)",IFERROR(TRIM(INDEX($A217:$T217,MATCH(Lists!$F$7,$A$1:$T$1,0))&amp;""),"")))</f>
        <v/>
      </c>
      <c r="AH217" s="21">
        <f>IF(AF217="","",IF(COUNTIFS($AF$2:AF217,AF217,$AG$2:AG217,AG217)=1,1,0))</f>
        <v/>
      </c>
      <c r="AI217" s="21">
        <f>IF(AH217=1,SUM($AH$2:AH217),"")</f>
        <v/>
      </c>
      <c r="AJ217" s="21">
        <f>IF(IFERROR(TRIM(INDEX($A217:$T217,MATCH(Lists!$F$2,$A$1:$T$1,0))&amp;""),"")="","",IF($W217=Lists!$A$3,1,0))</f>
        <v/>
      </c>
      <c r="AK217" s="21">
        <f>IF(IFERROR(TRIM(INDEX($A217:$T217,MATCH(Lists!$F$2,$A$1:$T$1,0))&amp;""),"")="","",IF($X217="Y",1,0))</f>
        <v/>
      </c>
    </row>
    <row r="218">
      <c r="U218" s="19" t="n"/>
      <c r="V218" s="22" t="n"/>
      <c r="W218" s="22" t="n"/>
      <c r="X218" s="22" t="n"/>
      <c r="Y218" s="19" t="n"/>
      <c r="Z218" s="21">
        <f>IF(IFERROR(TRIM(INDEX($A218:$T218,MATCH(Lists!$F$2,$A$1:$T$1,0))&amp;""),"")="","",IFERROR(INDEX('Your points'!$B$6:$B$11,MATCH(IFERROR(TRIM(INDEX($A218:$T218,MATCH(Lists!$F$3,$A$1:$T$1,0))&amp;""),""),'Your points'!$A$6:$A$11,0)),0))</f>
        <v/>
      </c>
      <c r="AA218" s="21">
        <f>IF(IFERROR(TRIM(INDEX($A218:$T218,MATCH(Lists!$F$2,$A$1:$T$1,0))&amp;""),"")="","",IFERROR(INDEX('Your points'!$B$15:$B$18,MATCH(IFERROR(TRIM(INDEX($A218:$T218,MATCH(Lists!$F$4,$A$1:$T$1,0))&amp;""),""),'Your points'!$A$15:$A$18,0)),0))</f>
        <v/>
      </c>
      <c r="AB218" s="21">
        <f>IF(IFERROR(TRIM(INDEX($A218:$T218,MATCH(Lists!$F$2,$A$1:$T$1,0))&amp;""),"")="","",N(Z218)+N(AA218))</f>
        <v/>
      </c>
      <c r="AC218" s="21">
        <f>IF(IFERROR(TRIM(INDEX($A218:$T218,MATCH(Lists!$F$2,$A$1:$T$1,0))&amp;""),"")="","",IFERROR(VALUE(IFERROR(TRIM(INDEX($A218:$T218,MATCH(Lists!$F$5,$A$1:$T$1,0))&amp;""),"")),""))</f>
        <v/>
      </c>
      <c r="AD218" s="21">
        <f>IF(AB218="","",IF(AB218&gt;='Your points'!$B$21,1,0))</f>
        <v/>
      </c>
      <c r="AE218" s="21">
        <f>IF(IFERROR(TRIM(INDEX($A218:$T218,MATCH(Lists!$F$2,$A$1:$T$1,0))&amp;""),"")="","",IF(IFERROR(TRIM(INDEX($A218:$T218,MATCH(Lists!$F$8,$A$1:$T$1,0))&amp;""),"")&lt;&gt;"",1,0))</f>
        <v/>
      </c>
      <c r="AF218" s="21">
        <f>IF(IFERROR(TRIM(INDEX($A218:$T218,MATCH(Lists!$F$2,$A$1:$T$1,0))&amp;""),"")="","",IF(IFERROR(TRIM(INDEX($A218:$T218,MATCH(Lists!$F$6,$A$1:$T$1,0))&amp;""),"")="","(no UTM)",IFERROR(TRIM(INDEX($A218:$T218,MATCH(Lists!$F$6,$A$1:$T$1,0))&amp;""),"")))</f>
        <v/>
      </c>
      <c r="AG218" s="21">
        <f>IF(IFERROR(TRIM(INDEX($A218:$T218,MATCH(Lists!$F$2,$A$1:$T$1,0))&amp;""),"")="","",IF(IFERROR(TRIM(INDEX($A218:$T218,MATCH(Lists!$F$7,$A$1:$T$1,0))&amp;""),"")="","(none)",IFERROR(TRIM(INDEX($A218:$T218,MATCH(Lists!$F$7,$A$1:$T$1,0))&amp;""),"")))</f>
        <v/>
      </c>
      <c r="AH218" s="21">
        <f>IF(AF218="","",IF(COUNTIFS($AF$2:AF218,AF218,$AG$2:AG218,AG218)=1,1,0))</f>
        <v/>
      </c>
      <c r="AI218" s="21">
        <f>IF(AH218=1,SUM($AH$2:AH218),"")</f>
        <v/>
      </c>
      <c r="AJ218" s="21">
        <f>IF(IFERROR(TRIM(INDEX($A218:$T218,MATCH(Lists!$F$2,$A$1:$T$1,0))&amp;""),"")="","",IF($W218=Lists!$A$3,1,0))</f>
        <v/>
      </c>
      <c r="AK218" s="21">
        <f>IF(IFERROR(TRIM(INDEX($A218:$T218,MATCH(Lists!$F$2,$A$1:$T$1,0))&amp;""),"")="","",IF($X218="Y",1,0))</f>
        <v/>
      </c>
    </row>
    <row r="219">
      <c r="U219" s="19" t="n"/>
      <c r="V219" s="22" t="n"/>
      <c r="W219" s="22" t="n"/>
      <c r="X219" s="22" t="n"/>
      <c r="Y219" s="19" t="n"/>
      <c r="Z219" s="21">
        <f>IF(IFERROR(TRIM(INDEX($A219:$T219,MATCH(Lists!$F$2,$A$1:$T$1,0))&amp;""),"")="","",IFERROR(INDEX('Your points'!$B$6:$B$11,MATCH(IFERROR(TRIM(INDEX($A219:$T219,MATCH(Lists!$F$3,$A$1:$T$1,0))&amp;""),""),'Your points'!$A$6:$A$11,0)),0))</f>
        <v/>
      </c>
      <c r="AA219" s="21">
        <f>IF(IFERROR(TRIM(INDEX($A219:$T219,MATCH(Lists!$F$2,$A$1:$T$1,0))&amp;""),"")="","",IFERROR(INDEX('Your points'!$B$15:$B$18,MATCH(IFERROR(TRIM(INDEX($A219:$T219,MATCH(Lists!$F$4,$A$1:$T$1,0))&amp;""),""),'Your points'!$A$15:$A$18,0)),0))</f>
        <v/>
      </c>
      <c r="AB219" s="21">
        <f>IF(IFERROR(TRIM(INDEX($A219:$T219,MATCH(Lists!$F$2,$A$1:$T$1,0))&amp;""),"")="","",N(Z219)+N(AA219))</f>
        <v/>
      </c>
      <c r="AC219" s="21">
        <f>IF(IFERROR(TRIM(INDEX($A219:$T219,MATCH(Lists!$F$2,$A$1:$T$1,0))&amp;""),"")="","",IFERROR(VALUE(IFERROR(TRIM(INDEX($A219:$T219,MATCH(Lists!$F$5,$A$1:$T$1,0))&amp;""),"")),""))</f>
        <v/>
      </c>
      <c r="AD219" s="21">
        <f>IF(AB219="","",IF(AB219&gt;='Your points'!$B$21,1,0))</f>
        <v/>
      </c>
      <c r="AE219" s="21">
        <f>IF(IFERROR(TRIM(INDEX($A219:$T219,MATCH(Lists!$F$2,$A$1:$T$1,0))&amp;""),"")="","",IF(IFERROR(TRIM(INDEX($A219:$T219,MATCH(Lists!$F$8,$A$1:$T$1,0))&amp;""),"")&lt;&gt;"",1,0))</f>
        <v/>
      </c>
      <c r="AF219" s="21">
        <f>IF(IFERROR(TRIM(INDEX($A219:$T219,MATCH(Lists!$F$2,$A$1:$T$1,0))&amp;""),"")="","",IF(IFERROR(TRIM(INDEX($A219:$T219,MATCH(Lists!$F$6,$A$1:$T$1,0))&amp;""),"")="","(no UTM)",IFERROR(TRIM(INDEX($A219:$T219,MATCH(Lists!$F$6,$A$1:$T$1,0))&amp;""),"")))</f>
        <v/>
      </c>
      <c r="AG219" s="21">
        <f>IF(IFERROR(TRIM(INDEX($A219:$T219,MATCH(Lists!$F$2,$A$1:$T$1,0))&amp;""),"")="","",IF(IFERROR(TRIM(INDEX($A219:$T219,MATCH(Lists!$F$7,$A$1:$T$1,0))&amp;""),"")="","(none)",IFERROR(TRIM(INDEX($A219:$T219,MATCH(Lists!$F$7,$A$1:$T$1,0))&amp;""),"")))</f>
        <v/>
      </c>
      <c r="AH219" s="21">
        <f>IF(AF219="","",IF(COUNTIFS($AF$2:AF219,AF219,$AG$2:AG219,AG219)=1,1,0))</f>
        <v/>
      </c>
      <c r="AI219" s="21">
        <f>IF(AH219=1,SUM($AH$2:AH219),"")</f>
        <v/>
      </c>
      <c r="AJ219" s="21">
        <f>IF(IFERROR(TRIM(INDEX($A219:$T219,MATCH(Lists!$F$2,$A$1:$T$1,0))&amp;""),"")="","",IF($W219=Lists!$A$3,1,0))</f>
        <v/>
      </c>
      <c r="AK219" s="21">
        <f>IF(IFERROR(TRIM(INDEX($A219:$T219,MATCH(Lists!$F$2,$A$1:$T$1,0))&amp;""),"")="","",IF($X219="Y",1,0))</f>
        <v/>
      </c>
    </row>
    <row r="220">
      <c r="U220" s="19" t="n"/>
      <c r="V220" s="22" t="n"/>
      <c r="W220" s="22" t="n"/>
      <c r="X220" s="22" t="n"/>
      <c r="Y220" s="19" t="n"/>
      <c r="Z220" s="21">
        <f>IF(IFERROR(TRIM(INDEX($A220:$T220,MATCH(Lists!$F$2,$A$1:$T$1,0))&amp;""),"")="","",IFERROR(INDEX('Your points'!$B$6:$B$11,MATCH(IFERROR(TRIM(INDEX($A220:$T220,MATCH(Lists!$F$3,$A$1:$T$1,0))&amp;""),""),'Your points'!$A$6:$A$11,0)),0))</f>
        <v/>
      </c>
      <c r="AA220" s="21">
        <f>IF(IFERROR(TRIM(INDEX($A220:$T220,MATCH(Lists!$F$2,$A$1:$T$1,0))&amp;""),"")="","",IFERROR(INDEX('Your points'!$B$15:$B$18,MATCH(IFERROR(TRIM(INDEX($A220:$T220,MATCH(Lists!$F$4,$A$1:$T$1,0))&amp;""),""),'Your points'!$A$15:$A$18,0)),0))</f>
        <v/>
      </c>
      <c r="AB220" s="21">
        <f>IF(IFERROR(TRIM(INDEX($A220:$T220,MATCH(Lists!$F$2,$A$1:$T$1,0))&amp;""),"")="","",N(Z220)+N(AA220))</f>
        <v/>
      </c>
      <c r="AC220" s="21">
        <f>IF(IFERROR(TRIM(INDEX($A220:$T220,MATCH(Lists!$F$2,$A$1:$T$1,0))&amp;""),"")="","",IFERROR(VALUE(IFERROR(TRIM(INDEX($A220:$T220,MATCH(Lists!$F$5,$A$1:$T$1,0))&amp;""),"")),""))</f>
        <v/>
      </c>
      <c r="AD220" s="21">
        <f>IF(AB220="","",IF(AB220&gt;='Your points'!$B$21,1,0))</f>
        <v/>
      </c>
      <c r="AE220" s="21">
        <f>IF(IFERROR(TRIM(INDEX($A220:$T220,MATCH(Lists!$F$2,$A$1:$T$1,0))&amp;""),"")="","",IF(IFERROR(TRIM(INDEX($A220:$T220,MATCH(Lists!$F$8,$A$1:$T$1,0))&amp;""),"")&lt;&gt;"",1,0))</f>
        <v/>
      </c>
      <c r="AF220" s="21">
        <f>IF(IFERROR(TRIM(INDEX($A220:$T220,MATCH(Lists!$F$2,$A$1:$T$1,0))&amp;""),"")="","",IF(IFERROR(TRIM(INDEX($A220:$T220,MATCH(Lists!$F$6,$A$1:$T$1,0))&amp;""),"")="","(no UTM)",IFERROR(TRIM(INDEX($A220:$T220,MATCH(Lists!$F$6,$A$1:$T$1,0))&amp;""),"")))</f>
        <v/>
      </c>
      <c r="AG220" s="21">
        <f>IF(IFERROR(TRIM(INDEX($A220:$T220,MATCH(Lists!$F$2,$A$1:$T$1,0))&amp;""),"")="","",IF(IFERROR(TRIM(INDEX($A220:$T220,MATCH(Lists!$F$7,$A$1:$T$1,0))&amp;""),"")="","(none)",IFERROR(TRIM(INDEX($A220:$T220,MATCH(Lists!$F$7,$A$1:$T$1,0))&amp;""),"")))</f>
        <v/>
      </c>
      <c r="AH220" s="21">
        <f>IF(AF220="","",IF(COUNTIFS($AF$2:AF220,AF220,$AG$2:AG220,AG220)=1,1,0))</f>
        <v/>
      </c>
      <c r="AI220" s="21">
        <f>IF(AH220=1,SUM($AH$2:AH220),"")</f>
        <v/>
      </c>
      <c r="AJ220" s="21">
        <f>IF(IFERROR(TRIM(INDEX($A220:$T220,MATCH(Lists!$F$2,$A$1:$T$1,0))&amp;""),"")="","",IF($W220=Lists!$A$3,1,0))</f>
        <v/>
      </c>
      <c r="AK220" s="21">
        <f>IF(IFERROR(TRIM(INDEX($A220:$T220,MATCH(Lists!$F$2,$A$1:$T$1,0))&amp;""),"")="","",IF($X220="Y",1,0))</f>
        <v/>
      </c>
    </row>
    <row r="221">
      <c r="U221" s="19" t="n"/>
      <c r="V221" s="22" t="n"/>
      <c r="W221" s="22" t="n"/>
      <c r="X221" s="22" t="n"/>
      <c r="Y221" s="19" t="n"/>
      <c r="Z221" s="21">
        <f>IF(IFERROR(TRIM(INDEX($A221:$T221,MATCH(Lists!$F$2,$A$1:$T$1,0))&amp;""),"")="","",IFERROR(INDEX('Your points'!$B$6:$B$11,MATCH(IFERROR(TRIM(INDEX($A221:$T221,MATCH(Lists!$F$3,$A$1:$T$1,0))&amp;""),""),'Your points'!$A$6:$A$11,0)),0))</f>
        <v/>
      </c>
      <c r="AA221" s="21">
        <f>IF(IFERROR(TRIM(INDEX($A221:$T221,MATCH(Lists!$F$2,$A$1:$T$1,0))&amp;""),"")="","",IFERROR(INDEX('Your points'!$B$15:$B$18,MATCH(IFERROR(TRIM(INDEX($A221:$T221,MATCH(Lists!$F$4,$A$1:$T$1,0))&amp;""),""),'Your points'!$A$15:$A$18,0)),0))</f>
        <v/>
      </c>
      <c r="AB221" s="21">
        <f>IF(IFERROR(TRIM(INDEX($A221:$T221,MATCH(Lists!$F$2,$A$1:$T$1,0))&amp;""),"")="","",N(Z221)+N(AA221))</f>
        <v/>
      </c>
      <c r="AC221" s="21">
        <f>IF(IFERROR(TRIM(INDEX($A221:$T221,MATCH(Lists!$F$2,$A$1:$T$1,0))&amp;""),"")="","",IFERROR(VALUE(IFERROR(TRIM(INDEX($A221:$T221,MATCH(Lists!$F$5,$A$1:$T$1,0))&amp;""),"")),""))</f>
        <v/>
      </c>
      <c r="AD221" s="21">
        <f>IF(AB221="","",IF(AB221&gt;='Your points'!$B$21,1,0))</f>
        <v/>
      </c>
      <c r="AE221" s="21">
        <f>IF(IFERROR(TRIM(INDEX($A221:$T221,MATCH(Lists!$F$2,$A$1:$T$1,0))&amp;""),"")="","",IF(IFERROR(TRIM(INDEX($A221:$T221,MATCH(Lists!$F$8,$A$1:$T$1,0))&amp;""),"")&lt;&gt;"",1,0))</f>
        <v/>
      </c>
      <c r="AF221" s="21">
        <f>IF(IFERROR(TRIM(INDEX($A221:$T221,MATCH(Lists!$F$2,$A$1:$T$1,0))&amp;""),"")="","",IF(IFERROR(TRIM(INDEX($A221:$T221,MATCH(Lists!$F$6,$A$1:$T$1,0))&amp;""),"")="","(no UTM)",IFERROR(TRIM(INDEX($A221:$T221,MATCH(Lists!$F$6,$A$1:$T$1,0))&amp;""),"")))</f>
        <v/>
      </c>
      <c r="AG221" s="21">
        <f>IF(IFERROR(TRIM(INDEX($A221:$T221,MATCH(Lists!$F$2,$A$1:$T$1,0))&amp;""),"")="","",IF(IFERROR(TRIM(INDEX($A221:$T221,MATCH(Lists!$F$7,$A$1:$T$1,0))&amp;""),"")="","(none)",IFERROR(TRIM(INDEX($A221:$T221,MATCH(Lists!$F$7,$A$1:$T$1,0))&amp;""),"")))</f>
        <v/>
      </c>
      <c r="AH221" s="21">
        <f>IF(AF221="","",IF(COUNTIFS($AF$2:AF221,AF221,$AG$2:AG221,AG221)=1,1,0))</f>
        <v/>
      </c>
      <c r="AI221" s="21">
        <f>IF(AH221=1,SUM($AH$2:AH221),"")</f>
        <v/>
      </c>
      <c r="AJ221" s="21">
        <f>IF(IFERROR(TRIM(INDEX($A221:$T221,MATCH(Lists!$F$2,$A$1:$T$1,0))&amp;""),"")="","",IF($W221=Lists!$A$3,1,0))</f>
        <v/>
      </c>
      <c r="AK221" s="21">
        <f>IF(IFERROR(TRIM(INDEX($A221:$T221,MATCH(Lists!$F$2,$A$1:$T$1,0))&amp;""),"")="","",IF($X221="Y",1,0))</f>
        <v/>
      </c>
    </row>
    <row r="222">
      <c r="U222" s="19" t="n"/>
      <c r="V222" s="22" t="n"/>
      <c r="W222" s="22" t="n"/>
      <c r="X222" s="22" t="n"/>
      <c r="Y222" s="19" t="n"/>
      <c r="Z222" s="21">
        <f>IF(IFERROR(TRIM(INDEX($A222:$T222,MATCH(Lists!$F$2,$A$1:$T$1,0))&amp;""),"")="","",IFERROR(INDEX('Your points'!$B$6:$B$11,MATCH(IFERROR(TRIM(INDEX($A222:$T222,MATCH(Lists!$F$3,$A$1:$T$1,0))&amp;""),""),'Your points'!$A$6:$A$11,0)),0))</f>
        <v/>
      </c>
      <c r="AA222" s="21">
        <f>IF(IFERROR(TRIM(INDEX($A222:$T222,MATCH(Lists!$F$2,$A$1:$T$1,0))&amp;""),"")="","",IFERROR(INDEX('Your points'!$B$15:$B$18,MATCH(IFERROR(TRIM(INDEX($A222:$T222,MATCH(Lists!$F$4,$A$1:$T$1,0))&amp;""),""),'Your points'!$A$15:$A$18,0)),0))</f>
        <v/>
      </c>
      <c r="AB222" s="21">
        <f>IF(IFERROR(TRIM(INDEX($A222:$T222,MATCH(Lists!$F$2,$A$1:$T$1,0))&amp;""),"")="","",N(Z222)+N(AA222))</f>
        <v/>
      </c>
      <c r="AC222" s="21">
        <f>IF(IFERROR(TRIM(INDEX($A222:$T222,MATCH(Lists!$F$2,$A$1:$T$1,0))&amp;""),"")="","",IFERROR(VALUE(IFERROR(TRIM(INDEX($A222:$T222,MATCH(Lists!$F$5,$A$1:$T$1,0))&amp;""),"")),""))</f>
        <v/>
      </c>
      <c r="AD222" s="21">
        <f>IF(AB222="","",IF(AB222&gt;='Your points'!$B$21,1,0))</f>
        <v/>
      </c>
      <c r="AE222" s="21">
        <f>IF(IFERROR(TRIM(INDEX($A222:$T222,MATCH(Lists!$F$2,$A$1:$T$1,0))&amp;""),"")="","",IF(IFERROR(TRIM(INDEX($A222:$T222,MATCH(Lists!$F$8,$A$1:$T$1,0))&amp;""),"")&lt;&gt;"",1,0))</f>
        <v/>
      </c>
      <c r="AF222" s="21">
        <f>IF(IFERROR(TRIM(INDEX($A222:$T222,MATCH(Lists!$F$2,$A$1:$T$1,0))&amp;""),"")="","",IF(IFERROR(TRIM(INDEX($A222:$T222,MATCH(Lists!$F$6,$A$1:$T$1,0))&amp;""),"")="","(no UTM)",IFERROR(TRIM(INDEX($A222:$T222,MATCH(Lists!$F$6,$A$1:$T$1,0))&amp;""),"")))</f>
        <v/>
      </c>
      <c r="AG222" s="21">
        <f>IF(IFERROR(TRIM(INDEX($A222:$T222,MATCH(Lists!$F$2,$A$1:$T$1,0))&amp;""),"")="","",IF(IFERROR(TRIM(INDEX($A222:$T222,MATCH(Lists!$F$7,$A$1:$T$1,0))&amp;""),"")="","(none)",IFERROR(TRIM(INDEX($A222:$T222,MATCH(Lists!$F$7,$A$1:$T$1,0))&amp;""),"")))</f>
        <v/>
      </c>
      <c r="AH222" s="21">
        <f>IF(AF222="","",IF(COUNTIFS($AF$2:AF222,AF222,$AG$2:AG222,AG222)=1,1,0))</f>
        <v/>
      </c>
      <c r="AI222" s="21">
        <f>IF(AH222=1,SUM($AH$2:AH222),"")</f>
        <v/>
      </c>
      <c r="AJ222" s="21">
        <f>IF(IFERROR(TRIM(INDEX($A222:$T222,MATCH(Lists!$F$2,$A$1:$T$1,0))&amp;""),"")="","",IF($W222=Lists!$A$3,1,0))</f>
        <v/>
      </c>
      <c r="AK222" s="21">
        <f>IF(IFERROR(TRIM(INDEX($A222:$T222,MATCH(Lists!$F$2,$A$1:$T$1,0))&amp;""),"")="","",IF($X222="Y",1,0))</f>
        <v/>
      </c>
    </row>
    <row r="223">
      <c r="U223" s="19" t="n"/>
      <c r="V223" s="22" t="n"/>
      <c r="W223" s="22" t="n"/>
      <c r="X223" s="22" t="n"/>
      <c r="Y223" s="19" t="n"/>
      <c r="Z223" s="21">
        <f>IF(IFERROR(TRIM(INDEX($A223:$T223,MATCH(Lists!$F$2,$A$1:$T$1,0))&amp;""),"")="","",IFERROR(INDEX('Your points'!$B$6:$B$11,MATCH(IFERROR(TRIM(INDEX($A223:$T223,MATCH(Lists!$F$3,$A$1:$T$1,0))&amp;""),""),'Your points'!$A$6:$A$11,0)),0))</f>
        <v/>
      </c>
      <c r="AA223" s="21">
        <f>IF(IFERROR(TRIM(INDEX($A223:$T223,MATCH(Lists!$F$2,$A$1:$T$1,0))&amp;""),"")="","",IFERROR(INDEX('Your points'!$B$15:$B$18,MATCH(IFERROR(TRIM(INDEX($A223:$T223,MATCH(Lists!$F$4,$A$1:$T$1,0))&amp;""),""),'Your points'!$A$15:$A$18,0)),0))</f>
        <v/>
      </c>
      <c r="AB223" s="21">
        <f>IF(IFERROR(TRIM(INDEX($A223:$T223,MATCH(Lists!$F$2,$A$1:$T$1,0))&amp;""),"")="","",N(Z223)+N(AA223))</f>
        <v/>
      </c>
      <c r="AC223" s="21">
        <f>IF(IFERROR(TRIM(INDEX($A223:$T223,MATCH(Lists!$F$2,$A$1:$T$1,0))&amp;""),"")="","",IFERROR(VALUE(IFERROR(TRIM(INDEX($A223:$T223,MATCH(Lists!$F$5,$A$1:$T$1,0))&amp;""),"")),""))</f>
        <v/>
      </c>
      <c r="AD223" s="21">
        <f>IF(AB223="","",IF(AB223&gt;='Your points'!$B$21,1,0))</f>
        <v/>
      </c>
      <c r="AE223" s="21">
        <f>IF(IFERROR(TRIM(INDEX($A223:$T223,MATCH(Lists!$F$2,$A$1:$T$1,0))&amp;""),"")="","",IF(IFERROR(TRIM(INDEX($A223:$T223,MATCH(Lists!$F$8,$A$1:$T$1,0))&amp;""),"")&lt;&gt;"",1,0))</f>
        <v/>
      </c>
      <c r="AF223" s="21">
        <f>IF(IFERROR(TRIM(INDEX($A223:$T223,MATCH(Lists!$F$2,$A$1:$T$1,0))&amp;""),"")="","",IF(IFERROR(TRIM(INDEX($A223:$T223,MATCH(Lists!$F$6,$A$1:$T$1,0))&amp;""),"")="","(no UTM)",IFERROR(TRIM(INDEX($A223:$T223,MATCH(Lists!$F$6,$A$1:$T$1,0))&amp;""),"")))</f>
        <v/>
      </c>
      <c r="AG223" s="21">
        <f>IF(IFERROR(TRIM(INDEX($A223:$T223,MATCH(Lists!$F$2,$A$1:$T$1,0))&amp;""),"")="","",IF(IFERROR(TRIM(INDEX($A223:$T223,MATCH(Lists!$F$7,$A$1:$T$1,0))&amp;""),"")="","(none)",IFERROR(TRIM(INDEX($A223:$T223,MATCH(Lists!$F$7,$A$1:$T$1,0))&amp;""),"")))</f>
        <v/>
      </c>
      <c r="AH223" s="21">
        <f>IF(AF223="","",IF(COUNTIFS($AF$2:AF223,AF223,$AG$2:AG223,AG223)=1,1,0))</f>
        <v/>
      </c>
      <c r="AI223" s="21">
        <f>IF(AH223=1,SUM($AH$2:AH223),"")</f>
        <v/>
      </c>
      <c r="AJ223" s="21">
        <f>IF(IFERROR(TRIM(INDEX($A223:$T223,MATCH(Lists!$F$2,$A$1:$T$1,0))&amp;""),"")="","",IF($W223=Lists!$A$3,1,0))</f>
        <v/>
      </c>
      <c r="AK223" s="21">
        <f>IF(IFERROR(TRIM(INDEX($A223:$T223,MATCH(Lists!$F$2,$A$1:$T$1,0))&amp;""),"")="","",IF($X223="Y",1,0))</f>
        <v/>
      </c>
    </row>
    <row r="224">
      <c r="U224" s="19" t="n"/>
      <c r="V224" s="22" t="n"/>
      <c r="W224" s="22" t="n"/>
      <c r="X224" s="22" t="n"/>
      <c r="Y224" s="19" t="n"/>
      <c r="Z224" s="21">
        <f>IF(IFERROR(TRIM(INDEX($A224:$T224,MATCH(Lists!$F$2,$A$1:$T$1,0))&amp;""),"")="","",IFERROR(INDEX('Your points'!$B$6:$B$11,MATCH(IFERROR(TRIM(INDEX($A224:$T224,MATCH(Lists!$F$3,$A$1:$T$1,0))&amp;""),""),'Your points'!$A$6:$A$11,0)),0))</f>
        <v/>
      </c>
      <c r="AA224" s="21">
        <f>IF(IFERROR(TRIM(INDEX($A224:$T224,MATCH(Lists!$F$2,$A$1:$T$1,0))&amp;""),"")="","",IFERROR(INDEX('Your points'!$B$15:$B$18,MATCH(IFERROR(TRIM(INDEX($A224:$T224,MATCH(Lists!$F$4,$A$1:$T$1,0))&amp;""),""),'Your points'!$A$15:$A$18,0)),0))</f>
        <v/>
      </c>
      <c r="AB224" s="21">
        <f>IF(IFERROR(TRIM(INDEX($A224:$T224,MATCH(Lists!$F$2,$A$1:$T$1,0))&amp;""),"")="","",N(Z224)+N(AA224))</f>
        <v/>
      </c>
      <c r="AC224" s="21">
        <f>IF(IFERROR(TRIM(INDEX($A224:$T224,MATCH(Lists!$F$2,$A$1:$T$1,0))&amp;""),"")="","",IFERROR(VALUE(IFERROR(TRIM(INDEX($A224:$T224,MATCH(Lists!$F$5,$A$1:$T$1,0))&amp;""),"")),""))</f>
        <v/>
      </c>
      <c r="AD224" s="21">
        <f>IF(AB224="","",IF(AB224&gt;='Your points'!$B$21,1,0))</f>
        <v/>
      </c>
      <c r="AE224" s="21">
        <f>IF(IFERROR(TRIM(INDEX($A224:$T224,MATCH(Lists!$F$2,$A$1:$T$1,0))&amp;""),"")="","",IF(IFERROR(TRIM(INDEX($A224:$T224,MATCH(Lists!$F$8,$A$1:$T$1,0))&amp;""),"")&lt;&gt;"",1,0))</f>
        <v/>
      </c>
      <c r="AF224" s="21">
        <f>IF(IFERROR(TRIM(INDEX($A224:$T224,MATCH(Lists!$F$2,$A$1:$T$1,0))&amp;""),"")="","",IF(IFERROR(TRIM(INDEX($A224:$T224,MATCH(Lists!$F$6,$A$1:$T$1,0))&amp;""),"")="","(no UTM)",IFERROR(TRIM(INDEX($A224:$T224,MATCH(Lists!$F$6,$A$1:$T$1,0))&amp;""),"")))</f>
        <v/>
      </c>
      <c r="AG224" s="21">
        <f>IF(IFERROR(TRIM(INDEX($A224:$T224,MATCH(Lists!$F$2,$A$1:$T$1,0))&amp;""),"")="","",IF(IFERROR(TRIM(INDEX($A224:$T224,MATCH(Lists!$F$7,$A$1:$T$1,0))&amp;""),"")="","(none)",IFERROR(TRIM(INDEX($A224:$T224,MATCH(Lists!$F$7,$A$1:$T$1,0))&amp;""),"")))</f>
        <v/>
      </c>
      <c r="AH224" s="21">
        <f>IF(AF224="","",IF(COUNTIFS($AF$2:AF224,AF224,$AG$2:AG224,AG224)=1,1,0))</f>
        <v/>
      </c>
      <c r="AI224" s="21">
        <f>IF(AH224=1,SUM($AH$2:AH224),"")</f>
        <v/>
      </c>
      <c r="AJ224" s="21">
        <f>IF(IFERROR(TRIM(INDEX($A224:$T224,MATCH(Lists!$F$2,$A$1:$T$1,0))&amp;""),"")="","",IF($W224=Lists!$A$3,1,0))</f>
        <v/>
      </c>
      <c r="AK224" s="21">
        <f>IF(IFERROR(TRIM(INDEX($A224:$T224,MATCH(Lists!$F$2,$A$1:$T$1,0))&amp;""),"")="","",IF($X224="Y",1,0))</f>
        <v/>
      </c>
    </row>
    <row r="225">
      <c r="U225" s="19" t="n"/>
      <c r="V225" s="22" t="n"/>
      <c r="W225" s="22" t="n"/>
      <c r="X225" s="22" t="n"/>
      <c r="Y225" s="19" t="n"/>
      <c r="Z225" s="21">
        <f>IF(IFERROR(TRIM(INDEX($A225:$T225,MATCH(Lists!$F$2,$A$1:$T$1,0))&amp;""),"")="","",IFERROR(INDEX('Your points'!$B$6:$B$11,MATCH(IFERROR(TRIM(INDEX($A225:$T225,MATCH(Lists!$F$3,$A$1:$T$1,0))&amp;""),""),'Your points'!$A$6:$A$11,0)),0))</f>
        <v/>
      </c>
      <c r="AA225" s="21">
        <f>IF(IFERROR(TRIM(INDEX($A225:$T225,MATCH(Lists!$F$2,$A$1:$T$1,0))&amp;""),"")="","",IFERROR(INDEX('Your points'!$B$15:$B$18,MATCH(IFERROR(TRIM(INDEX($A225:$T225,MATCH(Lists!$F$4,$A$1:$T$1,0))&amp;""),""),'Your points'!$A$15:$A$18,0)),0))</f>
        <v/>
      </c>
      <c r="AB225" s="21">
        <f>IF(IFERROR(TRIM(INDEX($A225:$T225,MATCH(Lists!$F$2,$A$1:$T$1,0))&amp;""),"")="","",N(Z225)+N(AA225))</f>
        <v/>
      </c>
      <c r="AC225" s="21">
        <f>IF(IFERROR(TRIM(INDEX($A225:$T225,MATCH(Lists!$F$2,$A$1:$T$1,0))&amp;""),"")="","",IFERROR(VALUE(IFERROR(TRIM(INDEX($A225:$T225,MATCH(Lists!$F$5,$A$1:$T$1,0))&amp;""),"")),""))</f>
        <v/>
      </c>
      <c r="AD225" s="21">
        <f>IF(AB225="","",IF(AB225&gt;='Your points'!$B$21,1,0))</f>
        <v/>
      </c>
      <c r="AE225" s="21">
        <f>IF(IFERROR(TRIM(INDEX($A225:$T225,MATCH(Lists!$F$2,$A$1:$T$1,0))&amp;""),"")="","",IF(IFERROR(TRIM(INDEX($A225:$T225,MATCH(Lists!$F$8,$A$1:$T$1,0))&amp;""),"")&lt;&gt;"",1,0))</f>
        <v/>
      </c>
      <c r="AF225" s="21">
        <f>IF(IFERROR(TRIM(INDEX($A225:$T225,MATCH(Lists!$F$2,$A$1:$T$1,0))&amp;""),"")="","",IF(IFERROR(TRIM(INDEX($A225:$T225,MATCH(Lists!$F$6,$A$1:$T$1,0))&amp;""),"")="","(no UTM)",IFERROR(TRIM(INDEX($A225:$T225,MATCH(Lists!$F$6,$A$1:$T$1,0))&amp;""),"")))</f>
        <v/>
      </c>
      <c r="AG225" s="21">
        <f>IF(IFERROR(TRIM(INDEX($A225:$T225,MATCH(Lists!$F$2,$A$1:$T$1,0))&amp;""),"")="","",IF(IFERROR(TRIM(INDEX($A225:$T225,MATCH(Lists!$F$7,$A$1:$T$1,0))&amp;""),"")="","(none)",IFERROR(TRIM(INDEX($A225:$T225,MATCH(Lists!$F$7,$A$1:$T$1,0))&amp;""),"")))</f>
        <v/>
      </c>
      <c r="AH225" s="21">
        <f>IF(AF225="","",IF(COUNTIFS($AF$2:AF225,AF225,$AG$2:AG225,AG225)=1,1,0))</f>
        <v/>
      </c>
      <c r="AI225" s="21">
        <f>IF(AH225=1,SUM($AH$2:AH225),"")</f>
        <v/>
      </c>
      <c r="AJ225" s="21">
        <f>IF(IFERROR(TRIM(INDEX($A225:$T225,MATCH(Lists!$F$2,$A$1:$T$1,0))&amp;""),"")="","",IF($W225=Lists!$A$3,1,0))</f>
        <v/>
      </c>
      <c r="AK225" s="21">
        <f>IF(IFERROR(TRIM(INDEX($A225:$T225,MATCH(Lists!$F$2,$A$1:$T$1,0))&amp;""),"")="","",IF($X225="Y",1,0))</f>
        <v/>
      </c>
    </row>
    <row r="226">
      <c r="U226" s="19" t="n"/>
      <c r="V226" s="22" t="n"/>
      <c r="W226" s="22" t="n"/>
      <c r="X226" s="22" t="n"/>
      <c r="Y226" s="19" t="n"/>
      <c r="Z226" s="21">
        <f>IF(IFERROR(TRIM(INDEX($A226:$T226,MATCH(Lists!$F$2,$A$1:$T$1,0))&amp;""),"")="","",IFERROR(INDEX('Your points'!$B$6:$B$11,MATCH(IFERROR(TRIM(INDEX($A226:$T226,MATCH(Lists!$F$3,$A$1:$T$1,0))&amp;""),""),'Your points'!$A$6:$A$11,0)),0))</f>
        <v/>
      </c>
      <c r="AA226" s="21">
        <f>IF(IFERROR(TRIM(INDEX($A226:$T226,MATCH(Lists!$F$2,$A$1:$T$1,0))&amp;""),"")="","",IFERROR(INDEX('Your points'!$B$15:$B$18,MATCH(IFERROR(TRIM(INDEX($A226:$T226,MATCH(Lists!$F$4,$A$1:$T$1,0))&amp;""),""),'Your points'!$A$15:$A$18,0)),0))</f>
        <v/>
      </c>
      <c r="AB226" s="21">
        <f>IF(IFERROR(TRIM(INDEX($A226:$T226,MATCH(Lists!$F$2,$A$1:$T$1,0))&amp;""),"")="","",N(Z226)+N(AA226))</f>
        <v/>
      </c>
      <c r="AC226" s="21">
        <f>IF(IFERROR(TRIM(INDEX($A226:$T226,MATCH(Lists!$F$2,$A$1:$T$1,0))&amp;""),"")="","",IFERROR(VALUE(IFERROR(TRIM(INDEX($A226:$T226,MATCH(Lists!$F$5,$A$1:$T$1,0))&amp;""),"")),""))</f>
        <v/>
      </c>
      <c r="AD226" s="21">
        <f>IF(AB226="","",IF(AB226&gt;='Your points'!$B$21,1,0))</f>
        <v/>
      </c>
      <c r="AE226" s="21">
        <f>IF(IFERROR(TRIM(INDEX($A226:$T226,MATCH(Lists!$F$2,$A$1:$T$1,0))&amp;""),"")="","",IF(IFERROR(TRIM(INDEX($A226:$T226,MATCH(Lists!$F$8,$A$1:$T$1,0))&amp;""),"")&lt;&gt;"",1,0))</f>
        <v/>
      </c>
      <c r="AF226" s="21">
        <f>IF(IFERROR(TRIM(INDEX($A226:$T226,MATCH(Lists!$F$2,$A$1:$T$1,0))&amp;""),"")="","",IF(IFERROR(TRIM(INDEX($A226:$T226,MATCH(Lists!$F$6,$A$1:$T$1,0))&amp;""),"")="","(no UTM)",IFERROR(TRIM(INDEX($A226:$T226,MATCH(Lists!$F$6,$A$1:$T$1,0))&amp;""),"")))</f>
        <v/>
      </c>
      <c r="AG226" s="21">
        <f>IF(IFERROR(TRIM(INDEX($A226:$T226,MATCH(Lists!$F$2,$A$1:$T$1,0))&amp;""),"")="","",IF(IFERROR(TRIM(INDEX($A226:$T226,MATCH(Lists!$F$7,$A$1:$T$1,0))&amp;""),"")="","(none)",IFERROR(TRIM(INDEX($A226:$T226,MATCH(Lists!$F$7,$A$1:$T$1,0))&amp;""),"")))</f>
        <v/>
      </c>
      <c r="AH226" s="21">
        <f>IF(AF226="","",IF(COUNTIFS($AF$2:AF226,AF226,$AG$2:AG226,AG226)=1,1,0))</f>
        <v/>
      </c>
      <c r="AI226" s="21">
        <f>IF(AH226=1,SUM($AH$2:AH226),"")</f>
        <v/>
      </c>
      <c r="AJ226" s="21">
        <f>IF(IFERROR(TRIM(INDEX($A226:$T226,MATCH(Lists!$F$2,$A$1:$T$1,0))&amp;""),"")="","",IF($W226=Lists!$A$3,1,0))</f>
        <v/>
      </c>
      <c r="AK226" s="21">
        <f>IF(IFERROR(TRIM(INDEX($A226:$T226,MATCH(Lists!$F$2,$A$1:$T$1,0))&amp;""),"")="","",IF($X226="Y",1,0))</f>
        <v/>
      </c>
    </row>
    <row r="227">
      <c r="U227" s="19" t="n"/>
      <c r="V227" s="22" t="n"/>
      <c r="W227" s="22" t="n"/>
      <c r="X227" s="22" t="n"/>
      <c r="Y227" s="19" t="n"/>
      <c r="Z227" s="21">
        <f>IF(IFERROR(TRIM(INDEX($A227:$T227,MATCH(Lists!$F$2,$A$1:$T$1,0))&amp;""),"")="","",IFERROR(INDEX('Your points'!$B$6:$B$11,MATCH(IFERROR(TRIM(INDEX($A227:$T227,MATCH(Lists!$F$3,$A$1:$T$1,0))&amp;""),""),'Your points'!$A$6:$A$11,0)),0))</f>
        <v/>
      </c>
      <c r="AA227" s="21">
        <f>IF(IFERROR(TRIM(INDEX($A227:$T227,MATCH(Lists!$F$2,$A$1:$T$1,0))&amp;""),"")="","",IFERROR(INDEX('Your points'!$B$15:$B$18,MATCH(IFERROR(TRIM(INDEX($A227:$T227,MATCH(Lists!$F$4,$A$1:$T$1,0))&amp;""),""),'Your points'!$A$15:$A$18,0)),0))</f>
        <v/>
      </c>
      <c r="AB227" s="21">
        <f>IF(IFERROR(TRIM(INDEX($A227:$T227,MATCH(Lists!$F$2,$A$1:$T$1,0))&amp;""),"")="","",N(Z227)+N(AA227))</f>
        <v/>
      </c>
      <c r="AC227" s="21">
        <f>IF(IFERROR(TRIM(INDEX($A227:$T227,MATCH(Lists!$F$2,$A$1:$T$1,0))&amp;""),"")="","",IFERROR(VALUE(IFERROR(TRIM(INDEX($A227:$T227,MATCH(Lists!$F$5,$A$1:$T$1,0))&amp;""),"")),""))</f>
        <v/>
      </c>
      <c r="AD227" s="21">
        <f>IF(AB227="","",IF(AB227&gt;='Your points'!$B$21,1,0))</f>
        <v/>
      </c>
      <c r="AE227" s="21">
        <f>IF(IFERROR(TRIM(INDEX($A227:$T227,MATCH(Lists!$F$2,$A$1:$T$1,0))&amp;""),"")="","",IF(IFERROR(TRIM(INDEX($A227:$T227,MATCH(Lists!$F$8,$A$1:$T$1,0))&amp;""),"")&lt;&gt;"",1,0))</f>
        <v/>
      </c>
      <c r="AF227" s="21">
        <f>IF(IFERROR(TRIM(INDEX($A227:$T227,MATCH(Lists!$F$2,$A$1:$T$1,0))&amp;""),"")="","",IF(IFERROR(TRIM(INDEX($A227:$T227,MATCH(Lists!$F$6,$A$1:$T$1,0))&amp;""),"")="","(no UTM)",IFERROR(TRIM(INDEX($A227:$T227,MATCH(Lists!$F$6,$A$1:$T$1,0))&amp;""),"")))</f>
        <v/>
      </c>
      <c r="AG227" s="21">
        <f>IF(IFERROR(TRIM(INDEX($A227:$T227,MATCH(Lists!$F$2,$A$1:$T$1,0))&amp;""),"")="","",IF(IFERROR(TRIM(INDEX($A227:$T227,MATCH(Lists!$F$7,$A$1:$T$1,0))&amp;""),"")="","(none)",IFERROR(TRIM(INDEX($A227:$T227,MATCH(Lists!$F$7,$A$1:$T$1,0))&amp;""),"")))</f>
        <v/>
      </c>
      <c r="AH227" s="21">
        <f>IF(AF227="","",IF(COUNTIFS($AF$2:AF227,AF227,$AG$2:AG227,AG227)=1,1,0))</f>
        <v/>
      </c>
      <c r="AI227" s="21">
        <f>IF(AH227=1,SUM($AH$2:AH227),"")</f>
        <v/>
      </c>
      <c r="AJ227" s="21">
        <f>IF(IFERROR(TRIM(INDEX($A227:$T227,MATCH(Lists!$F$2,$A$1:$T$1,0))&amp;""),"")="","",IF($W227=Lists!$A$3,1,0))</f>
        <v/>
      </c>
      <c r="AK227" s="21">
        <f>IF(IFERROR(TRIM(INDEX($A227:$T227,MATCH(Lists!$F$2,$A$1:$T$1,0))&amp;""),"")="","",IF($X227="Y",1,0))</f>
        <v/>
      </c>
    </row>
    <row r="228">
      <c r="U228" s="19" t="n"/>
      <c r="V228" s="22" t="n"/>
      <c r="W228" s="22" t="n"/>
      <c r="X228" s="22" t="n"/>
      <c r="Y228" s="19" t="n"/>
      <c r="Z228" s="21">
        <f>IF(IFERROR(TRIM(INDEX($A228:$T228,MATCH(Lists!$F$2,$A$1:$T$1,0))&amp;""),"")="","",IFERROR(INDEX('Your points'!$B$6:$B$11,MATCH(IFERROR(TRIM(INDEX($A228:$T228,MATCH(Lists!$F$3,$A$1:$T$1,0))&amp;""),""),'Your points'!$A$6:$A$11,0)),0))</f>
        <v/>
      </c>
      <c r="AA228" s="21">
        <f>IF(IFERROR(TRIM(INDEX($A228:$T228,MATCH(Lists!$F$2,$A$1:$T$1,0))&amp;""),"")="","",IFERROR(INDEX('Your points'!$B$15:$B$18,MATCH(IFERROR(TRIM(INDEX($A228:$T228,MATCH(Lists!$F$4,$A$1:$T$1,0))&amp;""),""),'Your points'!$A$15:$A$18,0)),0))</f>
        <v/>
      </c>
      <c r="AB228" s="21">
        <f>IF(IFERROR(TRIM(INDEX($A228:$T228,MATCH(Lists!$F$2,$A$1:$T$1,0))&amp;""),"")="","",N(Z228)+N(AA228))</f>
        <v/>
      </c>
      <c r="AC228" s="21">
        <f>IF(IFERROR(TRIM(INDEX($A228:$T228,MATCH(Lists!$F$2,$A$1:$T$1,0))&amp;""),"")="","",IFERROR(VALUE(IFERROR(TRIM(INDEX($A228:$T228,MATCH(Lists!$F$5,$A$1:$T$1,0))&amp;""),"")),""))</f>
        <v/>
      </c>
      <c r="AD228" s="21">
        <f>IF(AB228="","",IF(AB228&gt;='Your points'!$B$21,1,0))</f>
        <v/>
      </c>
      <c r="AE228" s="21">
        <f>IF(IFERROR(TRIM(INDEX($A228:$T228,MATCH(Lists!$F$2,$A$1:$T$1,0))&amp;""),"")="","",IF(IFERROR(TRIM(INDEX($A228:$T228,MATCH(Lists!$F$8,$A$1:$T$1,0))&amp;""),"")&lt;&gt;"",1,0))</f>
        <v/>
      </c>
      <c r="AF228" s="21">
        <f>IF(IFERROR(TRIM(INDEX($A228:$T228,MATCH(Lists!$F$2,$A$1:$T$1,0))&amp;""),"")="","",IF(IFERROR(TRIM(INDEX($A228:$T228,MATCH(Lists!$F$6,$A$1:$T$1,0))&amp;""),"")="","(no UTM)",IFERROR(TRIM(INDEX($A228:$T228,MATCH(Lists!$F$6,$A$1:$T$1,0))&amp;""),"")))</f>
        <v/>
      </c>
      <c r="AG228" s="21">
        <f>IF(IFERROR(TRIM(INDEX($A228:$T228,MATCH(Lists!$F$2,$A$1:$T$1,0))&amp;""),"")="","",IF(IFERROR(TRIM(INDEX($A228:$T228,MATCH(Lists!$F$7,$A$1:$T$1,0))&amp;""),"")="","(none)",IFERROR(TRIM(INDEX($A228:$T228,MATCH(Lists!$F$7,$A$1:$T$1,0))&amp;""),"")))</f>
        <v/>
      </c>
      <c r="AH228" s="21">
        <f>IF(AF228="","",IF(COUNTIFS($AF$2:AF228,AF228,$AG$2:AG228,AG228)=1,1,0))</f>
        <v/>
      </c>
      <c r="AI228" s="21">
        <f>IF(AH228=1,SUM($AH$2:AH228),"")</f>
        <v/>
      </c>
      <c r="AJ228" s="21">
        <f>IF(IFERROR(TRIM(INDEX($A228:$T228,MATCH(Lists!$F$2,$A$1:$T$1,0))&amp;""),"")="","",IF($W228=Lists!$A$3,1,0))</f>
        <v/>
      </c>
      <c r="AK228" s="21">
        <f>IF(IFERROR(TRIM(INDEX($A228:$T228,MATCH(Lists!$F$2,$A$1:$T$1,0))&amp;""),"")="","",IF($X228="Y",1,0))</f>
        <v/>
      </c>
    </row>
    <row r="229">
      <c r="U229" s="19" t="n"/>
      <c r="V229" s="22" t="n"/>
      <c r="W229" s="22" t="n"/>
      <c r="X229" s="22" t="n"/>
      <c r="Y229" s="19" t="n"/>
      <c r="Z229" s="21">
        <f>IF(IFERROR(TRIM(INDEX($A229:$T229,MATCH(Lists!$F$2,$A$1:$T$1,0))&amp;""),"")="","",IFERROR(INDEX('Your points'!$B$6:$B$11,MATCH(IFERROR(TRIM(INDEX($A229:$T229,MATCH(Lists!$F$3,$A$1:$T$1,0))&amp;""),""),'Your points'!$A$6:$A$11,0)),0))</f>
        <v/>
      </c>
      <c r="AA229" s="21">
        <f>IF(IFERROR(TRIM(INDEX($A229:$T229,MATCH(Lists!$F$2,$A$1:$T$1,0))&amp;""),"")="","",IFERROR(INDEX('Your points'!$B$15:$B$18,MATCH(IFERROR(TRIM(INDEX($A229:$T229,MATCH(Lists!$F$4,$A$1:$T$1,0))&amp;""),""),'Your points'!$A$15:$A$18,0)),0))</f>
        <v/>
      </c>
      <c r="AB229" s="21">
        <f>IF(IFERROR(TRIM(INDEX($A229:$T229,MATCH(Lists!$F$2,$A$1:$T$1,0))&amp;""),"")="","",N(Z229)+N(AA229))</f>
        <v/>
      </c>
      <c r="AC229" s="21">
        <f>IF(IFERROR(TRIM(INDEX($A229:$T229,MATCH(Lists!$F$2,$A$1:$T$1,0))&amp;""),"")="","",IFERROR(VALUE(IFERROR(TRIM(INDEX($A229:$T229,MATCH(Lists!$F$5,$A$1:$T$1,0))&amp;""),"")),""))</f>
        <v/>
      </c>
      <c r="AD229" s="21">
        <f>IF(AB229="","",IF(AB229&gt;='Your points'!$B$21,1,0))</f>
        <v/>
      </c>
      <c r="AE229" s="21">
        <f>IF(IFERROR(TRIM(INDEX($A229:$T229,MATCH(Lists!$F$2,$A$1:$T$1,0))&amp;""),"")="","",IF(IFERROR(TRIM(INDEX($A229:$T229,MATCH(Lists!$F$8,$A$1:$T$1,0))&amp;""),"")&lt;&gt;"",1,0))</f>
        <v/>
      </c>
      <c r="AF229" s="21">
        <f>IF(IFERROR(TRIM(INDEX($A229:$T229,MATCH(Lists!$F$2,$A$1:$T$1,0))&amp;""),"")="","",IF(IFERROR(TRIM(INDEX($A229:$T229,MATCH(Lists!$F$6,$A$1:$T$1,0))&amp;""),"")="","(no UTM)",IFERROR(TRIM(INDEX($A229:$T229,MATCH(Lists!$F$6,$A$1:$T$1,0))&amp;""),"")))</f>
        <v/>
      </c>
      <c r="AG229" s="21">
        <f>IF(IFERROR(TRIM(INDEX($A229:$T229,MATCH(Lists!$F$2,$A$1:$T$1,0))&amp;""),"")="","",IF(IFERROR(TRIM(INDEX($A229:$T229,MATCH(Lists!$F$7,$A$1:$T$1,0))&amp;""),"")="","(none)",IFERROR(TRIM(INDEX($A229:$T229,MATCH(Lists!$F$7,$A$1:$T$1,0))&amp;""),"")))</f>
        <v/>
      </c>
      <c r="AH229" s="21">
        <f>IF(AF229="","",IF(COUNTIFS($AF$2:AF229,AF229,$AG$2:AG229,AG229)=1,1,0))</f>
        <v/>
      </c>
      <c r="AI229" s="21">
        <f>IF(AH229=1,SUM($AH$2:AH229),"")</f>
        <v/>
      </c>
      <c r="AJ229" s="21">
        <f>IF(IFERROR(TRIM(INDEX($A229:$T229,MATCH(Lists!$F$2,$A$1:$T$1,0))&amp;""),"")="","",IF($W229=Lists!$A$3,1,0))</f>
        <v/>
      </c>
      <c r="AK229" s="21">
        <f>IF(IFERROR(TRIM(INDEX($A229:$T229,MATCH(Lists!$F$2,$A$1:$T$1,0))&amp;""),"")="","",IF($X229="Y",1,0))</f>
        <v/>
      </c>
    </row>
    <row r="230">
      <c r="U230" s="19" t="n"/>
      <c r="V230" s="22" t="n"/>
      <c r="W230" s="22" t="n"/>
      <c r="X230" s="22" t="n"/>
      <c r="Y230" s="19" t="n"/>
      <c r="Z230" s="21">
        <f>IF(IFERROR(TRIM(INDEX($A230:$T230,MATCH(Lists!$F$2,$A$1:$T$1,0))&amp;""),"")="","",IFERROR(INDEX('Your points'!$B$6:$B$11,MATCH(IFERROR(TRIM(INDEX($A230:$T230,MATCH(Lists!$F$3,$A$1:$T$1,0))&amp;""),""),'Your points'!$A$6:$A$11,0)),0))</f>
        <v/>
      </c>
      <c r="AA230" s="21">
        <f>IF(IFERROR(TRIM(INDEX($A230:$T230,MATCH(Lists!$F$2,$A$1:$T$1,0))&amp;""),"")="","",IFERROR(INDEX('Your points'!$B$15:$B$18,MATCH(IFERROR(TRIM(INDEX($A230:$T230,MATCH(Lists!$F$4,$A$1:$T$1,0))&amp;""),""),'Your points'!$A$15:$A$18,0)),0))</f>
        <v/>
      </c>
      <c r="AB230" s="21">
        <f>IF(IFERROR(TRIM(INDEX($A230:$T230,MATCH(Lists!$F$2,$A$1:$T$1,0))&amp;""),"")="","",N(Z230)+N(AA230))</f>
        <v/>
      </c>
      <c r="AC230" s="21">
        <f>IF(IFERROR(TRIM(INDEX($A230:$T230,MATCH(Lists!$F$2,$A$1:$T$1,0))&amp;""),"")="","",IFERROR(VALUE(IFERROR(TRIM(INDEX($A230:$T230,MATCH(Lists!$F$5,$A$1:$T$1,0))&amp;""),"")),""))</f>
        <v/>
      </c>
      <c r="AD230" s="21">
        <f>IF(AB230="","",IF(AB230&gt;='Your points'!$B$21,1,0))</f>
        <v/>
      </c>
      <c r="AE230" s="21">
        <f>IF(IFERROR(TRIM(INDEX($A230:$T230,MATCH(Lists!$F$2,$A$1:$T$1,0))&amp;""),"")="","",IF(IFERROR(TRIM(INDEX($A230:$T230,MATCH(Lists!$F$8,$A$1:$T$1,0))&amp;""),"")&lt;&gt;"",1,0))</f>
        <v/>
      </c>
      <c r="AF230" s="21">
        <f>IF(IFERROR(TRIM(INDEX($A230:$T230,MATCH(Lists!$F$2,$A$1:$T$1,0))&amp;""),"")="","",IF(IFERROR(TRIM(INDEX($A230:$T230,MATCH(Lists!$F$6,$A$1:$T$1,0))&amp;""),"")="","(no UTM)",IFERROR(TRIM(INDEX($A230:$T230,MATCH(Lists!$F$6,$A$1:$T$1,0))&amp;""),"")))</f>
        <v/>
      </c>
      <c r="AG230" s="21">
        <f>IF(IFERROR(TRIM(INDEX($A230:$T230,MATCH(Lists!$F$2,$A$1:$T$1,0))&amp;""),"")="","",IF(IFERROR(TRIM(INDEX($A230:$T230,MATCH(Lists!$F$7,$A$1:$T$1,0))&amp;""),"")="","(none)",IFERROR(TRIM(INDEX($A230:$T230,MATCH(Lists!$F$7,$A$1:$T$1,0))&amp;""),"")))</f>
        <v/>
      </c>
      <c r="AH230" s="21">
        <f>IF(AF230="","",IF(COUNTIFS($AF$2:AF230,AF230,$AG$2:AG230,AG230)=1,1,0))</f>
        <v/>
      </c>
      <c r="AI230" s="21">
        <f>IF(AH230=1,SUM($AH$2:AH230),"")</f>
        <v/>
      </c>
      <c r="AJ230" s="21">
        <f>IF(IFERROR(TRIM(INDEX($A230:$T230,MATCH(Lists!$F$2,$A$1:$T$1,0))&amp;""),"")="","",IF($W230=Lists!$A$3,1,0))</f>
        <v/>
      </c>
      <c r="AK230" s="21">
        <f>IF(IFERROR(TRIM(INDEX($A230:$T230,MATCH(Lists!$F$2,$A$1:$T$1,0))&amp;""),"")="","",IF($X230="Y",1,0))</f>
        <v/>
      </c>
    </row>
    <row r="231">
      <c r="U231" s="19" t="n"/>
      <c r="V231" s="22" t="n"/>
      <c r="W231" s="22" t="n"/>
      <c r="X231" s="22" t="n"/>
      <c r="Y231" s="19" t="n"/>
      <c r="Z231" s="21">
        <f>IF(IFERROR(TRIM(INDEX($A231:$T231,MATCH(Lists!$F$2,$A$1:$T$1,0))&amp;""),"")="","",IFERROR(INDEX('Your points'!$B$6:$B$11,MATCH(IFERROR(TRIM(INDEX($A231:$T231,MATCH(Lists!$F$3,$A$1:$T$1,0))&amp;""),""),'Your points'!$A$6:$A$11,0)),0))</f>
        <v/>
      </c>
      <c r="AA231" s="21">
        <f>IF(IFERROR(TRIM(INDEX($A231:$T231,MATCH(Lists!$F$2,$A$1:$T$1,0))&amp;""),"")="","",IFERROR(INDEX('Your points'!$B$15:$B$18,MATCH(IFERROR(TRIM(INDEX($A231:$T231,MATCH(Lists!$F$4,$A$1:$T$1,0))&amp;""),""),'Your points'!$A$15:$A$18,0)),0))</f>
        <v/>
      </c>
      <c r="AB231" s="21">
        <f>IF(IFERROR(TRIM(INDEX($A231:$T231,MATCH(Lists!$F$2,$A$1:$T$1,0))&amp;""),"")="","",N(Z231)+N(AA231))</f>
        <v/>
      </c>
      <c r="AC231" s="21">
        <f>IF(IFERROR(TRIM(INDEX($A231:$T231,MATCH(Lists!$F$2,$A$1:$T$1,0))&amp;""),"")="","",IFERROR(VALUE(IFERROR(TRIM(INDEX($A231:$T231,MATCH(Lists!$F$5,$A$1:$T$1,0))&amp;""),"")),""))</f>
        <v/>
      </c>
      <c r="AD231" s="21">
        <f>IF(AB231="","",IF(AB231&gt;='Your points'!$B$21,1,0))</f>
        <v/>
      </c>
      <c r="AE231" s="21">
        <f>IF(IFERROR(TRIM(INDEX($A231:$T231,MATCH(Lists!$F$2,$A$1:$T$1,0))&amp;""),"")="","",IF(IFERROR(TRIM(INDEX($A231:$T231,MATCH(Lists!$F$8,$A$1:$T$1,0))&amp;""),"")&lt;&gt;"",1,0))</f>
        <v/>
      </c>
      <c r="AF231" s="21">
        <f>IF(IFERROR(TRIM(INDEX($A231:$T231,MATCH(Lists!$F$2,$A$1:$T$1,0))&amp;""),"")="","",IF(IFERROR(TRIM(INDEX($A231:$T231,MATCH(Lists!$F$6,$A$1:$T$1,0))&amp;""),"")="","(no UTM)",IFERROR(TRIM(INDEX($A231:$T231,MATCH(Lists!$F$6,$A$1:$T$1,0))&amp;""),"")))</f>
        <v/>
      </c>
      <c r="AG231" s="21">
        <f>IF(IFERROR(TRIM(INDEX($A231:$T231,MATCH(Lists!$F$2,$A$1:$T$1,0))&amp;""),"")="","",IF(IFERROR(TRIM(INDEX($A231:$T231,MATCH(Lists!$F$7,$A$1:$T$1,0))&amp;""),"")="","(none)",IFERROR(TRIM(INDEX($A231:$T231,MATCH(Lists!$F$7,$A$1:$T$1,0))&amp;""),"")))</f>
        <v/>
      </c>
      <c r="AH231" s="21">
        <f>IF(AF231="","",IF(COUNTIFS($AF$2:AF231,AF231,$AG$2:AG231,AG231)=1,1,0))</f>
        <v/>
      </c>
      <c r="AI231" s="21">
        <f>IF(AH231=1,SUM($AH$2:AH231),"")</f>
        <v/>
      </c>
      <c r="AJ231" s="21">
        <f>IF(IFERROR(TRIM(INDEX($A231:$T231,MATCH(Lists!$F$2,$A$1:$T$1,0))&amp;""),"")="","",IF($W231=Lists!$A$3,1,0))</f>
        <v/>
      </c>
      <c r="AK231" s="21">
        <f>IF(IFERROR(TRIM(INDEX($A231:$T231,MATCH(Lists!$F$2,$A$1:$T$1,0))&amp;""),"")="","",IF($X231="Y",1,0))</f>
        <v/>
      </c>
    </row>
    <row r="232">
      <c r="U232" s="19" t="n"/>
      <c r="V232" s="22" t="n"/>
      <c r="W232" s="22" t="n"/>
      <c r="X232" s="22" t="n"/>
      <c r="Y232" s="19" t="n"/>
      <c r="Z232" s="21">
        <f>IF(IFERROR(TRIM(INDEX($A232:$T232,MATCH(Lists!$F$2,$A$1:$T$1,0))&amp;""),"")="","",IFERROR(INDEX('Your points'!$B$6:$B$11,MATCH(IFERROR(TRIM(INDEX($A232:$T232,MATCH(Lists!$F$3,$A$1:$T$1,0))&amp;""),""),'Your points'!$A$6:$A$11,0)),0))</f>
        <v/>
      </c>
      <c r="AA232" s="21">
        <f>IF(IFERROR(TRIM(INDEX($A232:$T232,MATCH(Lists!$F$2,$A$1:$T$1,0))&amp;""),"")="","",IFERROR(INDEX('Your points'!$B$15:$B$18,MATCH(IFERROR(TRIM(INDEX($A232:$T232,MATCH(Lists!$F$4,$A$1:$T$1,0))&amp;""),""),'Your points'!$A$15:$A$18,0)),0))</f>
        <v/>
      </c>
      <c r="AB232" s="21">
        <f>IF(IFERROR(TRIM(INDEX($A232:$T232,MATCH(Lists!$F$2,$A$1:$T$1,0))&amp;""),"")="","",N(Z232)+N(AA232))</f>
        <v/>
      </c>
      <c r="AC232" s="21">
        <f>IF(IFERROR(TRIM(INDEX($A232:$T232,MATCH(Lists!$F$2,$A$1:$T$1,0))&amp;""),"")="","",IFERROR(VALUE(IFERROR(TRIM(INDEX($A232:$T232,MATCH(Lists!$F$5,$A$1:$T$1,0))&amp;""),"")),""))</f>
        <v/>
      </c>
      <c r="AD232" s="21">
        <f>IF(AB232="","",IF(AB232&gt;='Your points'!$B$21,1,0))</f>
        <v/>
      </c>
      <c r="AE232" s="21">
        <f>IF(IFERROR(TRIM(INDEX($A232:$T232,MATCH(Lists!$F$2,$A$1:$T$1,0))&amp;""),"")="","",IF(IFERROR(TRIM(INDEX($A232:$T232,MATCH(Lists!$F$8,$A$1:$T$1,0))&amp;""),"")&lt;&gt;"",1,0))</f>
        <v/>
      </c>
      <c r="AF232" s="21">
        <f>IF(IFERROR(TRIM(INDEX($A232:$T232,MATCH(Lists!$F$2,$A$1:$T$1,0))&amp;""),"")="","",IF(IFERROR(TRIM(INDEX($A232:$T232,MATCH(Lists!$F$6,$A$1:$T$1,0))&amp;""),"")="","(no UTM)",IFERROR(TRIM(INDEX($A232:$T232,MATCH(Lists!$F$6,$A$1:$T$1,0))&amp;""),"")))</f>
        <v/>
      </c>
      <c r="AG232" s="21">
        <f>IF(IFERROR(TRIM(INDEX($A232:$T232,MATCH(Lists!$F$2,$A$1:$T$1,0))&amp;""),"")="","",IF(IFERROR(TRIM(INDEX($A232:$T232,MATCH(Lists!$F$7,$A$1:$T$1,0))&amp;""),"")="","(none)",IFERROR(TRIM(INDEX($A232:$T232,MATCH(Lists!$F$7,$A$1:$T$1,0))&amp;""),"")))</f>
        <v/>
      </c>
      <c r="AH232" s="21">
        <f>IF(AF232="","",IF(COUNTIFS($AF$2:AF232,AF232,$AG$2:AG232,AG232)=1,1,0))</f>
        <v/>
      </c>
      <c r="AI232" s="21">
        <f>IF(AH232=1,SUM($AH$2:AH232),"")</f>
        <v/>
      </c>
      <c r="AJ232" s="21">
        <f>IF(IFERROR(TRIM(INDEX($A232:$T232,MATCH(Lists!$F$2,$A$1:$T$1,0))&amp;""),"")="","",IF($W232=Lists!$A$3,1,0))</f>
        <v/>
      </c>
      <c r="AK232" s="21">
        <f>IF(IFERROR(TRIM(INDEX($A232:$T232,MATCH(Lists!$F$2,$A$1:$T$1,0))&amp;""),"")="","",IF($X232="Y",1,0))</f>
        <v/>
      </c>
    </row>
    <row r="233">
      <c r="U233" s="19" t="n"/>
      <c r="V233" s="22" t="n"/>
      <c r="W233" s="22" t="n"/>
      <c r="X233" s="22" t="n"/>
      <c r="Y233" s="19" t="n"/>
      <c r="Z233" s="21">
        <f>IF(IFERROR(TRIM(INDEX($A233:$T233,MATCH(Lists!$F$2,$A$1:$T$1,0))&amp;""),"")="","",IFERROR(INDEX('Your points'!$B$6:$B$11,MATCH(IFERROR(TRIM(INDEX($A233:$T233,MATCH(Lists!$F$3,$A$1:$T$1,0))&amp;""),""),'Your points'!$A$6:$A$11,0)),0))</f>
        <v/>
      </c>
      <c r="AA233" s="21">
        <f>IF(IFERROR(TRIM(INDEX($A233:$T233,MATCH(Lists!$F$2,$A$1:$T$1,0))&amp;""),"")="","",IFERROR(INDEX('Your points'!$B$15:$B$18,MATCH(IFERROR(TRIM(INDEX($A233:$T233,MATCH(Lists!$F$4,$A$1:$T$1,0))&amp;""),""),'Your points'!$A$15:$A$18,0)),0))</f>
        <v/>
      </c>
      <c r="AB233" s="21">
        <f>IF(IFERROR(TRIM(INDEX($A233:$T233,MATCH(Lists!$F$2,$A$1:$T$1,0))&amp;""),"")="","",N(Z233)+N(AA233))</f>
        <v/>
      </c>
      <c r="AC233" s="21">
        <f>IF(IFERROR(TRIM(INDEX($A233:$T233,MATCH(Lists!$F$2,$A$1:$T$1,0))&amp;""),"")="","",IFERROR(VALUE(IFERROR(TRIM(INDEX($A233:$T233,MATCH(Lists!$F$5,$A$1:$T$1,0))&amp;""),"")),""))</f>
        <v/>
      </c>
      <c r="AD233" s="21">
        <f>IF(AB233="","",IF(AB233&gt;='Your points'!$B$21,1,0))</f>
        <v/>
      </c>
      <c r="AE233" s="21">
        <f>IF(IFERROR(TRIM(INDEX($A233:$T233,MATCH(Lists!$F$2,$A$1:$T$1,0))&amp;""),"")="","",IF(IFERROR(TRIM(INDEX($A233:$T233,MATCH(Lists!$F$8,$A$1:$T$1,0))&amp;""),"")&lt;&gt;"",1,0))</f>
        <v/>
      </c>
      <c r="AF233" s="21">
        <f>IF(IFERROR(TRIM(INDEX($A233:$T233,MATCH(Lists!$F$2,$A$1:$T$1,0))&amp;""),"")="","",IF(IFERROR(TRIM(INDEX($A233:$T233,MATCH(Lists!$F$6,$A$1:$T$1,0))&amp;""),"")="","(no UTM)",IFERROR(TRIM(INDEX($A233:$T233,MATCH(Lists!$F$6,$A$1:$T$1,0))&amp;""),"")))</f>
        <v/>
      </c>
      <c r="AG233" s="21">
        <f>IF(IFERROR(TRIM(INDEX($A233:$T233,MATCH(Lists!$F$2,$A$1:$T$1,0))&amp;""),"")="","",IF(IFERROR(TRIM(INDEX($A233:$T233,MATCH(Lists!$F$7,$A$1:$T$1,0))&amp;""),"")="","(none)",IFERROR(TRIM(INDEX($A233:$T233,MATCH(Lists!$F$7,$A$1:$T$1,0))&amp;""),"")))</f>
        <v/>
      </c>
      <c r="AH233" s="21">
        <f>IF(AF233="","",IF(COUNTIFS($AF$2:AF233,AF233,$AG$2:AG233,AG233)=1,1,0))</f>
        <v/>
      </c>
      <c r="AI233" s="21">
        <f>IF(AH233=1,SUM($AH$2:AH233),"")</f>
        <v/>
      </c>
      <c r="AJ233" s="21">
        <f>IF(IFERROR(TRIM(INDEX($A233:$T233,MATCH(Lists!$F$2,$A$1:$T$1,0))&amp;""),"")="","",IF($W233=Lists!$A$3,1,0))</f>
        <v/>
      </c>
      <c r="AK233" s="21">
        <f>IF(IFERROR(TRIM(INDEX($A233:$T233,MATCH(Lists!$F$2,$A$1:$T$1,0))&amp;""),"")="","",IF($X233="Y",1,0))</f>
        <v/>
      </c>
    </row>
    <row r="234">
      <c r="U234" s="19" t="n"/>
      <c r="V234" s="22" t="n"/>
      <c r="W234" s="22" t="n"/>
      <c r="X234" s="22" t="n"/>
      <c r="Y234" s="19" t="n"/>
      <c r="Z234" s="21">
        <f>IF(IFERROR(TRIM(INDEX($A234:$T234,MATCH(Lists!$F$2,$A$1:$T$1,0))&amp;""),"")="","",IFERROR(INDEX('Your points'!$B$6:$B$11,MATCH(IFERROR(TRIM(INDEX($A234:$T234,MATCH(Lists!$F$3,$A$1:$T$1,0))&amp;""),""),'Your points'!$A$6:$A$11,0)),0))</f>
        <v/>
      </c>
      <c r="AA234" s="21">
        <f>IF(IFERROR(TRIM(INDEX($A234:$T234,MATCH(Lists!$F$2,$A$1:$T$1,0))&amp;""),"")="","",IFERROR(INDEX('Your points'!$B$15:$B$18,MATCH(IFERROR(TRIM(INDEX($A234:$T234,MATCH(Lists!$F$4,$A$1:$T$1,0))&amp;""),""),'Your points'!$A$15:$A$18,0)),0))</f>
        <v/>
      </c>
      <c r="AB234" s="21">
        <f>IF(IFERROR(TRIM(INDEX($A234:$T234,MATCH(Lists!$F$2,$A$1:$T$1,0))&amp;""),"")="","",N(Z234)+N(AA234))</f>
        <v/>
      </c>
      <c r="AC234" s="21">
        <f>IF(IFERROR(TRIM(INDEX($A234:$T234,MATCH(Lists!$F$2,$A$1:$T$1,0))&amp;""),"")="","",IFERROR(VALUE(IFERROR(TRIM(INDEX($A234:$T234,MATCH(Lists!$F$5,$A$1:$T$1,0))&amp;""),"")),""))</f>
        <v/>
      </c>
      <c r="AD234" s="21">
        <f>IF(AB234="","",IF(AB234&gt;='Your points'!$B$21,1,0))</f>
        <v/>
      </c>
      <c r="AE234" s="21">
        <f>IF(IFERROR(TRIM(INDEX($A234:$T234,MATCH(Lists!$F$2,$A$1:$T$1,0))&amp;""),"")="","",IF(IFERROR(TRIM(INDEX($A234:$T234,MATCH(Lists!$F$8,$A$1:$T$1,0))&amp;""),"")&lt;&gt;"",1,0))</f>
        <v/>
      </c>
      <c r="AF234" s="21">
        <f>IF(IFERROR(TRIM(INDEX($A234:$T234,MATCH(Lists!$F$2,$A$1:$T$1,0))&amp;""),"")="","",IF(IFERROR(TRIM(INDEX($A234:$T234,MATCH(Lists!$F$6,$A$1:$T$1,0))&amp;""),"")="","(no UTM)",IFERROR(TRIM(INDEX($A234:$T234,MATCH(Lists!$F$6,$A$1:$T$1,0))&amp;""),"")))</f>
        <v/>
      </c>
      <c r="AG234" s="21">
        <f>IF(IFERROR(TRIM(INDEX($A234:$T234,MATCH(Lists!$F$2,$A$1:$T$1,0))&amp;""),"")="","",IF(IFERROR(TRIM(INDEX($A234:$T234,MATCH(Lists!$F$7,$A$1:$T$1,0))&amp;""),"")="","(none)",IFERROR(TRIM(INDEX($A234:$T234,MATCH(Lists!$F$7,$A$1:$T$1,0))&amp;""),"")))</f>
        <v/>
      </c>
      <c r="AH234" s="21">
        <f>IF(AF234="","",IF(COUNTIFS($AF$2:AF234,AF234,$AG$2:AG234,AG234)=1,1,0))</f>
        <v/>
      </c>
      <c r="AI234" s="21">
        <f>IF(AH234=1,SUM($AH$2:AH234),"")</f>
        <v/>
      </c>
      <c r="AJ234" s="21">
        <f>IF(IFERROR(TRIM(INDEX($A234:$T234,MATCH(Lists!$F$2,$A$1:$T$1,0))&amp;""),"")="","",IF($W234=Lists!$A$3,1,0))</f>
        <v/>
      </c>
      <c r="AK234" s="21">
        <f>IF(IFERROR(TRIM(INDEX($A234:$T234,MATCH(Lists!$F$2,$A$1:$T$1,0))&amp;""),"")="","",IF($X234="Y",1,0))</f>
        <v/>
      </c>
    </row>
    <row r="235">
      <c r="U235" s="19" t="n"/>
      <c r="V235" s="22" t="n"/>
      <c r="W235" s="22" t="n"/>
      <c r="X235" s="22" t="n"/>
      <c r="Y235" s="19" t="n"/>
      <c r="Z235" s="21">
        <f>IF(IFERROR(TRIM(INDEX($A235:$T235,MATCH(Lists!$F$2,$A$1:$T$1,0))&amp;""),"")="","",IFERROR(INDEX('Your points'!$B$6:$B$11,MATCH(IFERROR(TRIM(INDEX($A235:$T235,MATCH(Lists!$F$3,$A$1:$T$1,0))&amp;""),""),'Your points'!$A$6:$A$11,0)),0))</f>
        <v/>
      </c>
      <c r="AA235" s="21">
        <f>IF(IFERROR(TRIM(INDEX($A235:$T235,MATCH(Lists!$F$2,$A$1:$T$1,0))&amp;""),"")="","",IFERROR(INDEX('Your points'!$B$15:$B$18,MATCH(IFERROR(TRIM(INDEX($A235:$T235,MATCH(Lists!$F$4,$A$1:$T$1,0))&amp;""),""),'Your points'!$A$15:$A$18,0)),0))</f>
        <v/>
      </c>
      <c r="AB235" s="21">
        <f>IF(IFERROR(TRIM(INDEX($A235:$T235,MATCH(Lists!$F$2,$A$1:$T$1,0))&amp;""),"")="","",N(Z235)+N(AA235))</f>
        <v/>
      </c>
      <c r="AC235" s="21">
        <f>IF(IFERROR(TRIM(INDEX($A235:$T235,MATCH(Lists!$F$2,$A$1:$T$1,0))&amp;""),"")="","",IFERROR(VALUE(IFERROR(TRIM(INDEX($A235:$T235,MATCH(Lists!$F$5,$A$1:$T$1,0))&amp;""),"")),""))</f>
        <v/>
      </c>
      <c r="AD235" s="21">
        <f>IF(AB235="","",IF(AB235&gt;='Your points'!$B$21,1,0))</f>
        <v/>
      </c>
      <c r="AE235" s="21">
        <f>IF(IFERROR(TRIM(INDEX($A235:$T235,MATCH(Lists!$F$2,$A$1:$T$1,0))&amp;""),"")="","",IF(IFERROR(TRIM(INDEX($A235:$T235,MATCH(Lists!$F$8,$A$1:$T$1,0))&amp;""),"")&lt;&gt;"",1,0))</f>
        <v/>
      </c>
      <c r="AF235" s="21">
        <f>IF(IFERROR(TRIM(INDEX($A235:$T235,MATCH(Lists!$F$2,$A$1:$T$1,0))&amp;""),"")="","",IF(IFERROR(TRIM(INDEX($A235:$T235,MATCH(Lists!$F$6,$A$1:$T$1,0))&amp;""),"")="","(no UTM)",IFERROR(TRIM(INDEX($A235:$T235,MATCH(Lists!$F$6,$A$1:$T$1,0))&amp;""),"")))</f>
        <v/>
      </c>
      <c r="AG235" s="21">
        <f>IF(IFERROR(TRIM(INDEX($A235:$T235,MATCH(Lists!$F$2,$A$1:$T$1,0))&amp;""),"")="","",IF(IFERROR(TRIM(INDEX($A235:$T235,MATCH(Lists!$F$7,$A$1:$T$1,0))&amp;""),"")="","(none)",IFERROR(TRIM(INDEX($A235:$T235,MATCH(Lists!$F$7,$A$1:$T$1,0))&amp;""),"")))</f>
        <v/>
      </c>
      <c r="AH235" s="21">
        <f>IF(AF235="","",IF(COUNTIFS($AF$2:AF235,AF235,$AG$2:AG235,AG235)=1,1,0))</f>
        <v/>
      </c>
      <c r="AI235" s="21">
        <f>IF(AH235=1,SUM($AH$2:AH235),"")</f>
        <v/>
      </c>
      <c r="AJ235" s="21">
        <f>IF(IFERROR(TRIM(INDEX($A235:$T235,MATCH(Lists!$F$2,$A$1:$T$1,0))&amp;""),"")="","",IF($W235=Lists!$A$3,1,0))</f>
        <v/>
      </c>
      <c r="AK235" s="21">
        <f>IF(IFERROR(TRIM(INDEX($A235:$T235,MATCH(Lists!$F$2,$A$1:$T$1,0))&amp;""),"")="","",IF($X235="Y",1,0))</f>
        <v/>
      </c>
    </row>
    <row r="236">
      <c r="U236" s="19" t="n"/>
      <c r="V236" s="22" t="n"/>
      <c r="W236" s="22" t="n"/>
      <c r="X236" s="22" t="n"/>
      <c r="Y236" s="19" t="n"/>
      <c r="Z236" s="21">
        <f>IF(IFERROR(TRIM(INDEX($A236:$T236,MATCH(Lists!$F$2,$A$1:$T$1,0))&amp;""),"")="","",IFERROR(INDEX('Your points'!$B$6:$B$11,MATCH(IFERROR(TRIM(INDEX($A236:$T236,MATCH(Lists!$F$3,$A$1:$T$1,0))&amp;""),""),'Your points'!$A$6:$A$11,0)),0))</f>
        <v/>
      </c>
      <c r="AA236" s="21">
        <f>IF(IFERROR(TRIM(INDEX($A236:$T236,MATCH(Lists!$F$2,$A$1:$T$1,0))&amp;""),"")="","",IFERROR(INDEX('Your points'!$B$15:$B$18,MATCH(IFERROR(TRIM(INDEX($A236:$T236,MATCH(Lists!$F$4,$A$1:$T$1,0))&amp;""),""),'Your points'!$A$15:$A$18,0)),0))</f>
        <v/>
      </c>
      <c r="AB236" s="21">
        <f>IF(IFERROR(TRIM(INDEX($A236:$T236,MATCH(Lists!$F$2,$A$1:$T$1,0))&amp;""),"")="","",N(Z236)+N(AA236))</f>
        <v/>
      </c>
      <c r="AC236" s="21">
        <f>IF(IFERROR(TRIM(INDEX($A236:$T236,MATCH(Lists!$F$2,$A$1:$T$1,0))&amp;""),"")="","",IFERROR(VALUE(IFERROR(TRIM(INDEX($A236:$T236,MATCH(Lists!$F$5,$A$1:$T$1,0))&amp;""),"")),""))</f>
        <v/>
      </c>
      <c r="AD236" s="21">
        <f>IF(AB236="","",IF(AB236&gt;='Your points'!$B$21,1,0))</f>
        <v/>
      </c>
      <c r="AE236" s="21">
        <f>IF(IFERROR(TRIM(INDEX($A236:$T236,MATCH(Lists!$F$2,$A$1:$T$1,0))&amp;""),"")="","",IF(IFERROR(TRIM(INDEX($A236:$T236,MATCH(Lists!$F$8,$A$1:$T$1,0))&amp;""),"")&lt;&gt;"",1,0))</f>
        <v/>
      </c>
      <c r="AF236" s="21">
        <f>IF(IFERROR(TRIM(INDEX($A236:$T236,MATCH(Lists!$F$2,$A$1:$T$1,0))&amp;""),"")="","",IF(IFERROR(TRIM(INDEX($A236:$T236,MATCH(Lists!$F$6,$A$1:$T$1,0))&amp;""),"")="","(no UTM)",IFERROR(TRIM(INDEX($A236:$T236,MATCH(Lists!$F$6,$A$1:$T$1,0))&amp;""),"")))</f>
        <v/>
      </c>
      <c r="AG236" s="21">
        <f>IF(IFERROR(TRIM(INDEX($A236:$T236,MATCH(Lists!$F$2,$A$1:$T$1,0))&amp;""),"")="","",IF(IFERROR(TRIM(INDEX($A236:$T236,MATCH(Lists!$F$7,$A$1:$T$1,0))&amp;""),"")="","(none)",IFERROR(TRIM(INDEX($A236:$T236,MATCH(Lists!$F$7,$A$1:$T$1,0))&amp;""),"")))</f>
        <v/>
      </c>
      <c r="AH236" s="21">
        <f>IF(AF236="","",IF(COUNTIFS($AF$2:AF236,AF236,$AG$2:AG236,AG236)=1,1,0))</f>
        <v/>
      </c>
      <c r="AI236" s="21">
        <f>IF(AH236=1,SUM($AH$2:AH236),"")</f>
        <v/>
      </c>
      <c r="AJ236" s="21">
        <f>IF(IFERROR(TRIM(INDEX($A236:$T236,MATCH(Lists!$F$2,$A$1:$T$1,0))&amp;""),"")="","",IF($W236=Lists!$A$3,1,0))</f>
        <v/>
      </c>
      <c r="AK236" s="21">
        <f>IF(IFERROR(TRIM(INDEX($A236:$T236,MATCH(Lists!$F$2,$A$1:$T$1,0))&amp;""),"")="","",IF($X236="Y",1,0))</f>
        <v/>
      </c>
    </row>
    <row r="237">
      <c r="U237" s="19" t="n"/>
      <c r="V237" s="22" t="n"/>
      <c r="W237" s="22" t="n"/>
      <c r="X237" s="22" t="n"/>
      <c r="Y237" s="19" t="n"/>
      <c r="Z237" s="21">
        <f>IF(IFERROR(TRIM(INDEX($A237:$T237,MATCH(Lists!$F$2,$A$1:$T$1,0))&amp;""),"")="","",IFERROR(INDEX('Your points'!$B$6:$B$11,MATCH(IFERROR(TRIM(INDEX($A237:$T237,MATCH(Lists!$F$3,$A$1:$T$1,0))&amp;""),""),'Your points'!$A$6:$A$11,0)),0))</f>
        <v/>
      </c>
      <c r="AA237" s="21">
        <f>IF(IFERROR(TRIM(INDEX($A237:$T237,MATCH(Lists!$F$2,$A$1:$T$1,0))&amp;""),"")="","",IFERROR(INDEX('Your points'!$B$15:$B$18,MATCH(IFERROR(TRIM(INDEX($A237:$T237,MATCH(Lists!$F$4,$A$1:$T$1,0))&amp;""),""),'Your points'!$A$15:$A$18,0)),0))</f>
        <v/>
      </c>
      <c r="AB237" s="21">
        <f>IF(IFERROR(TRIM(INDEX($A237:$T237,MATCH(Lists!$F$2,$A$1:$T$1,0))&amp;""),"")="","",N(Z237)+N(AA237))</f>
        <v/>
      </c>
      <c r="AC237" s="21">
        <f>IF(IFERROR(TRIM(INDEX($A237:$T237,MATCH(Lists!$F$2,$A$1:$T$1,0))&amp;""),"")="","",IFERROR(VALUE(IFERROR(TRIM(INDEX($A237:$T237,MATCH(Lists!$F$5,$A$1:$T$1,0))&amp;""),"")),""))</f>
        <v/>
      </c>
      <c r="AD237" s="21">
        <f>IF(AB237="","",IF(AB237&gt;='Your points'!$B$21,1,0))</f>
        <v/>
      </c>
      <c r="AE237" s="21">
        <f>IF(IFERROR(TRIM(INDEX($A237:$T237,MATCH(Lists!$F$2,$A$1:$T$1,0))&amp;""),"")="","",IF(IFERROR(TRIM(INDEX($A237:$T237,MATCH(Lists!$F$8,$A$1:$T$1,0))&amp;""),"")&lt;&gt;"",1,0))</f>
        <v/>
      </c>
      <c r="AF237" s="21">
        <f>IF(IFERROR(TRIM(INDEX($A237:$T237,MATCH(Lists!$F$2,$A$1:$T$1,0))&amp;""),"")="","",IF(IFERROR(TRIM(INDEX($A237:$T237,MATCH(Lists!$F$6,$A$1:$T$1,0))&amp;""),"")="","(no UTM)",IFERROR(TRIM(INDEX($A237:$T237,MATCH(Lists!$F$6,$A$1:$T$1,0))&amp;""),"")))</f>
        <v/>
      </c>
      <c r="AG237" s="21">
        <f>IF(IFERROR(TRIM(INDEX($A237:$T237,MATCH(Lists!$F$2,$A$1:$T$1,0))&amp;""),"")="","",IF(IFERROR(TRIM(INDEX($A237:$T237,MATCH(Lists!$F$7,$A$1:$T$1,0))&amp;""),"")="","(none)",IFERROR(TRIM(INDEX($A237:$T237,MATCH(Lists!$F$7,$A$1:$T$1,0))&amp;""),"")))</f>
        <v/>
      </c>
      <c r="AH237" s="21">
        <f>IF(AF237="","",IF(COUNTIFS($AF$2:AF237,AF237,$AG$2:AG237,AG237)=1,1,0))</f>
        <v/>
      </c>
      <c r="AI237" s="21">
        <f>IF(AH237=1,SUM($AH$2:AH237),"")</f>
        <v/>
      </c>
      <c r="AJ237" s="21">
        <f>IF(IFERROR(TRIM(INDEX($A237:$T237,MATCH(Lists!$F$2,$A$1:$T$1,0))&amp;""),"")="","",IF($W237=Lists!$A$3,1,0))</f>
        <v/>
      </c>
      <c r="AK237" s="21">
        <f>IF(IFERROR(TRIM(INDEX($A237:$T237,MATCH(Lists!$F$2,$A$1:$T$1,0))&amp;""),"")="","",IF($X237="Y",1,0))</f>
        <v/>
      </c>
    </row>
    <row r="238">
      <c r="U238" s="19" t="n"/>
      <c r="V238" s="22" t="n"/>
      <c r="W238" s="22" t="n"/>
      <c r="X238" s="22" t="n"/>
      <c r="Y238" s="19" t="n"/>
      <c r="Z238" s="21">
        <f>IF(IFERROR(TRIM(INDEX($A238:$T238,MATCH(Lists!$F$2,$A$1:$T$1,0))&amp;""),"")="","",IFERROR(INDEX('Your points'!$B$6:$B$11,MATCH(IFERROR(TRIM(INDEX($A238:$T238,MATCH(Lists!$F$3,$A$1:$T$1,0))&amp;""),""),'Your points'!$A$6:$A$11,0)),0))</f>
        <v/>
      </c>
      <c r="AA238" s="21">
        <f>IF(IFERROR(TRIM(INDEX($A238:$T238,MATCH(Lists!$F$2,$A$1:$T$1,0))&amp;""),"")="","",IFERROR(INDEX('Your points'!$B$15:$B$18,MATCH(IFERROR(TRIM(INDEX($A238:$T238,MATCH(Lists!$F$4,$A$1:$T$1,0))&amp;""),""),'Your points'!$A$15:$A$18,0)),0))</f>
        <v/>
      </c>
      <c r="AB238" s="21">
        <f>IF(IFERROR(TRIM(INDEX($A238:$T238,MATCH(Lists!$F$2,$A$1:$T$1,0))&amp;""),"")="","",N(Z238)+N(AA238))</f>
        <v/>
      </c>
      <c r="AC238" s="21">
        <f>IF(IFERROR(TRIM(INDEX($A238:$T238,MATCH(Lists!$F$2,$A$1:$T$1,0))&amp;""),"")="","",IFERROR(VALUE(IFERROR(TRIM(INDEX($A238:$T238,MATCH(Lists!$F$5,$A$1:$T$1,0))&amp;""),"")),""))</f>
        <v/>
      </c>
      <c r="AD238" s="21">
        <f>IF(AB238="","",IF(AB238&gt;='Your points'!$B$21,1,0))</f>
        <v/>
      </c>
      <c r="AE238" s="21">
        <f>IF(IFERROR(TRIM(INDEX($A238:$T238,MATCH(Lists!$F$2,$A$1:$T$1,0))&amp;""),"")="","",IF(IFERROR(TRIM(INDEX($A238:$T238,MATCH(Lists!$F$8,$A$1:$T$1,0))&amp;""),"")&lt;&gt;"",1,0))</f>
        <v/>
      </c>
      <c r="AF238" s="21">
        <f>IF(IFERROR(TRIM(INDEX($A238:$T238,MATCH(Lists!$F$2,$A$1:$T$1,0))&amp;""),"")="","",IF(IFERROR(TRIM(INDEX($A238:$T238,MATCH(Lists!$F$6,$A$1:$T$1,0))&amp;""),"")="","(no UTM)",IFERROR(TRIM(INDEX($A238:$T238,MATCH(Lists!$F$6,$A$1:$T$1,0))&amp;""),"")))</f>
        <v/>
      </c>
      <c r="AG238" s="21">
        <f>IF(IFERROR(TRIM(INDEX($A238:$T238,MATCH(Lists!$F$2,$A$1:$T$1,0))&amp;""),"")="","",IF(IFERROR(TRIM(INDEX($A238:$T238,MATCH(Lists!$F$7,$A$1:$T$1,0))&amp;""),"")="","(none)",IFERROR(TRIM(INDEX($A238:$T238,MATCH(Lists!$F$7,$A$1:$T$1,0))&amp;""),"")))</f>
        <v/>
      </c>
      <c r="AH238" s="21">
        <f>IF(AF238="","",IF(COUNTIFS($AF$2:AF238,AF238,$AG$2:AG238,AG238)=1,1,0))</f>
        <v/>
      </c>
      <c r="AI238" s="21">
        <f>IF(AH238=1,SUM($AH$2:AH238),"")</f>
        <v/>
      </c>
      <c r="AJ238" s="21">
        <f>IF(IFERROR(TRIM(INDEX($A238:$T238,MATCH(Lists!$F$2,$A$1:$T$1,0))&amp;""),"")="","",IF($W238=Lists!$A$3,1,0))</f>
        <v/>
      </c>
      <c r="AK238" s="21">
        <f>IF(IFERROR(TRIM(INDEX($A238:$T238,MATCH(Lists!$F$2,$A$1:$T$1,0))&amp;""),"")="","",IF($X238="Y",1,0))</f>
        <v/>
      </c>
    </row>
    <row r="239">
      <c r="U239" s="19" t="n"/>
      <c r="V239" s="22" t="n"/>
      <c r="W239" s="22" t="n"/>
      <c r="X239" s="22" t="n"/>
      <c r="Y239" s="19" t="n"/>
      <c r="Z239" s="21">
        <f>IF(IFERROR(TRIM(INDEX($A239:$T239,MATCH(Lists!$F$2,$A$1:$T$1,0))&amp;""),"")="","",IFERROR(INDEX('Your points'!$B$6:$B$11,MATCH(IFERROR(TRIM(INDEX($A239:$T239,MATCH(Lists!$F$3,$A$1:$T$1,0))&amp;""),""),'Your points'!$A$6:$A$11,0)),0))</f>
        <v/>
      </c>
      <c r="AA239" s="21">
        <f>IF(IFERROR(TRIM(INDEX($A239:$T239,MATCH(Lists!$F$2,$A$1:$T$1,0))&amp;""),"")="","",IFERROR(INDEX('Your points'!$B$15:$B$18,MATCH(IFERROR(TRIM(INDEX($A239:$T239,MATCH(Lists!$F$4,$A$1:$T$1,0))&amp;""),""),'Your points'!$A$15:$A$18,0)),0))</f>
        <v/>
      </c>
      <c r="AB239" s="21">
        <f>IF(IFERROR(TRIM(INDEX($A239:$T239,MATCH(Lists!$F$2,$A$1:$T$1,0))&amp;""),"")="","",N(Z239)+N(AA239))</f>
        <v/>
      </c>
      <c r="AC239" s="21">
        <f>IF(IFERROR(TRIM(INDEX($A239:$T239,MATCH(Lists!$F$2,$A$1:$T$1,0))&amp;""),"")="","",IFERROR(VALUE(IFERROR(TRIM(INDEX($A239:$T239,MATCH(Lists!$F$5,$A$1:$T$1,0))&amp;""),"")),""))</f>
        <v/>
      </c>
      <c r="AD239" s="21">
        <f>IF(AB239="","",IF(AB239&gt;='Your points'!$B$21,1,0))</f>
        <v/>
      </c>
      <c r="AE239" s="21">
        <f>IF(IFERROR(TRIM(INDEX($A239:$T239,MATCH(Lists!$F$2,$A$1:$T$1,0))&amp;""),"")="","",IF(IFERROR(TRIM(INDEX($A239:$T239,MATCH(Lists!$F$8,$A$1:$T$1,0))&amp;""),"")&lt;&gt;"",1,0))</f>
        <v/>
      </c>
      <c r="AF239" s="21">
        <f>IF(IFERROR(TRIM(INDEX($A239:$T239,MATCH(Lists!$F$2,$A$1:$T$1,0))&amp;""),"")="","",IF(IFERROR(TRIM(INDEX($A239:$T239,MATCH(Lists!$F$6,$A$1:$T$1,0))&amp;""),"")="","(no UTM)",IFERROR(TRIM(INDEX($A239:$T239,MATCH(Lists!$F$6,$A$1:$T$1,0))&amp;""),"")))</f>
        <v/>
      </c>
      <c r="AG239" s="21">
        <f>IF(IFERROR(TRIM(INDEX($A239:$T239,MATCH(Lists!$F$2,$A$1:$T$1,0))&amp;""),"")="","",IF(IFERROR(TRIM(INDEX($A239:$T239,MATCH(Lists!$F$7,$A$1:$T$1,0))&amp;""),"")="","(none)",IFERROR(TRIM(INDEX($A239:$T239,MATCH(Lists!$F$7,$A$1:$T$1,0))&amp;""),"")))</f>
        <v/>
      </c>
      <c r="AH239" s="21">
        <f>IF(AF239="","",IF(COUNTIFS($AF$2:AF239,AF239,$AG$2:AG239,AG239)=1,1,0))</f>
        <v/>
      </c>
      <c r="AI239" s="21">
        <f>IF(AH239=1,SUM($AH$2:AH239),"")</f>
        <v/>
      </c>
      <c r="AJ239" s="21">
        <f>IF(IFERROR(TRIM(INDEX($A239:$T239,MATCH(Lists!$F$2,$A$1:$T$1,0))&amp;""),"")="","",IF($W239=Lists!$A$3,1,0))</f>
        <v/>
      </c>
      <c r="AK239" s="21">
        <f>IF(IFERROR(TRIM(INDEX($A239:$T239,MATCH(Lists!$F$2,$A$1:$T$1,0))&amp;""),"")="","",IF($X239="Y",1,0))</f>
        <v/>
      </c>
    </row>
    <row r="240">
      <c r="U240" s="19" t="n"/>
      <c r="V240" s="22" t="n"/>
      <c r="W240" s="22" t="n"/>
      <c r="X240" s="22" t="n"/>
      <c r="Y240" s="19" t="n"/>
      <c r="Z240" s="21">
        <f>IF(IFERROR(TRIM(INDEX($A240:$T240,MATCH(Lists!$F$2,$A$1:$T$1,0))&amp;""),"")="","",IFERROR(INDEX('Your points'!$B$6:$B$11,MATCH(IFERROR(TRIM(INDEX($A240:$T240,MATCH(Lists!$F$3,$A$1:$T$1,0))&amp;""),""),'Your points'!$A$6:$A$11,0)),0))</f>
        <v/>
      </c>
      <c r="AA240" s="21">
        <f>IF(IFERROR(TRIM(INDEX($A240:$T240,MATCH(Lists!$F$2,$A$1:$T$1,0))&amp;""),"")="","",IFERROR(INDEX('Your points'!$B$15:$B$18,MATCH(IFERROR(TRIM(INDEX($A240:$T240,MATCH(Lists!$F$4,$A$1:$T$1,0))&amp;""),""),'Your points'!$A$15:$A$18,0)),0))</f>
        <v/>
      </c>
      <c r="AB240" s="21">
        <f>IF(IFERROR(TRIM(INDEX($A240:$T240,MATCH(Lists!$F$2,$A$1:$T$1,0))&amp;""),"")="","",N(Z240)+N(AA240))</f>
        <v/>
      </c>
      <c r="AC240" s="21">
        <f>IF(IFERROR(TRIM(INDEX($A240:$T240,MATCH(Lists!$F$2,$A$1:$T$1,0))&amp;""),"")="","",IFERROR(VALUE(IFERROR(TRIM(INDEX($A240:$T240,MATCH(Lists!$F$5,$A$1:$T$1,0))&amp;""),"")),""))</f>
        <v/>
      </c>
      <c r="AD240" s="21">
        <f>IF(AB240="","",IF(AB240&gt;='Your points'!$B$21,1,0))</f>
        <v/>
      </c>
      <c r="AE240" s="21">
        <f>IF(IFERROR(TRIM(INDEX($A240:$T240,MATCH(Lists!$F$2,$A$1:$T$1,0))&amp;""),"")="","",IF(IFERROR(TRIM(INDEX($A240:$T240,MATCH(Lists!$F$8,$A$1:$T$1,0))&amp;""),"")&lt;&gt;"",1,0))</f>
        <v/>
      </c>
      <c r="AF240" s="21">
        <f>IF(IFERROR(TRIM(INDEX($A240:$T240,MATCH(Lists!$F$2,$A$1:$T$1,0))&amp;""),"")="","",IF(IFERROR(TRIM(INDEX($A240:$T240,MATCH(Lists!$F$6,$A$1:$T$1,0))&amp;""),"")="","(no UTM)",IFERROR(TRIM(INDEX($A240:$T240,MATCH(Lists!$F$6,$A$1:$T$1,0))&amp;""),"")))</f>
        <v/>
      </c>
      <c r="AG240" s="21">
        <f>IF(IFERROR(TRIM(INDEX($A240:$T240,MATCH(Lists!$F$2,$A$1:$T$1,0))&amp;""),"")="","",IF(IFERROR(TRIM(INDEX($A240:$T240,MATCH(Lists!$F$7,$A$1:$T$1,0))&amp;""),"")="","(none)",IFERROR(TRIM(INDEX($A240:$T240,MATCH(Lists!$F$7,$A$1:$T$1,0))&amp;""),"")))</f>
        <v/>
      </c>
      <c r="AH240" s="21">
        <f>IF(AF240="","",IF(COUNTIFS($AF$2:AF240,AF240,$AG$2:AG240,AG240)=1,1,0))</f>
        <v/>
      </c>
      <c r="AI240" s="21">
        <f>IF(AH240=1,SUM($AH$2:AH240),"")</f>
        <v/>
      </c>
      <c r="AJ240" s="21">
        <f>IF(IFERROR(TRIM(INDEX($A240:$T240,MATCH(Lists!$F$2,$A$1:$T$1,0))&amp;""),"")="","",IF($W240=Lists!$A$3,1,0))</f>
        <v/>
      </c>
      <c r="AK240" s="21">
        <f>IF(IFERROR(TRIM(INDEX($A240:$T240,MATCH(Lists!$F$2,$A$1:$T$1,0))&amp;""),"")="","",IF($X240="Y",1,0))</f>
        <v/>
      </c>
    </row>
    <row r="241">
      <c r="U241" s="19" t="n"/>
      <c r="V241" s="22" t="n"/>
      <c r="W241" s="22" t="n"/>
      <c r="X241" s="22" t="n"/>
      <c r="Y241" s="19" t="n"/>
      <c r="Z241" s="21">
        <f>IF(IFERROR(TRIM(INDEX($A241:$T241,MATCH(Lists!$F$2,$A$1:$T$1,0))&amp;""),"")="","",IFERROR(INDEX('Your points'!$B$6:$B$11,MATCH(IFERROR(TRIM(INDEX($A241:$T241,MATCH(Lists!$F$3,$A$1:$T$1,0))&amp;""),""),'Your points'!$A$6:$A$11,0)),0))</f>
        <v/>
      </c>
      <c r="AA241" s="21">
        <f>IF(IFERROR(TRIM(INDEX($A241:$T241,MATCH(Lists!$F$2,$A$1:$T$1,0))&amp;""),"")="","",IFERROR(INDEX('Your points'!$B$15:$B$18,MATCH(IFERROR(TRIM(INDEX($A241:$T241,MATCH(Lists!$F$4,$A$1:$T$1,0))&amp;""),""),'Your points'!$A$15:$A$18,0)),0))</f>
        <v/>
      </c>
      <c r="AB241" s="21">
        <f>IF(IFERROR(TRIM(INDEX($A241:$T241,MATCH(Lists!$F$2,$A$1:$T$1,0))&amp;""),"")="","",N(Z241)+N(AA241))</f>
        <v/>
      </c>
      <c r="AC241" s="21">
        <f>IF(IFERROR(TRIM(INDEX($A241:$T241,MATCH(Lists!$F$2,$A$1:$T$1,0))&amp;""),"")="","",IFERROR(VALUE(IFERROR(TRIM(INDEX($A241:$T241,MATCH(Lists!$F$5,$A$1:$T$1,0))&amp;""),"")),""))</f>
        <v/>
      </c>
      <c r="AD241" s="21">
        <f>IF(AB241="","",IF(AB241&gt;='Your points'!$B$21,1,0))</f>
        <v/>
      </c>
      <c r="AE241" s="21">
        <f>IF(IFERROR(TRIM(INDEX($A241:$T241,MATCH(Lists!$F$2,$A$1:$T$1,0))&amp;""),"")="","",IF(IFERROR(TRIM(INDEX($A241:$T241,MATCH(Lists!$F$8,$A$1:$T$1,0))&amp;""),"")&lt;&gt;"",1,0))</f>
        <v/>
      </c>
      <c r="AF241" s="21">
        <f>IF(IFERROR(TRIM(INDEX($A241:$T241,MATCH(Lists!$F$2,$A$1:$T$1,0))&amp;""),"")="","",IF(IFERROR(TRIM(INDEX($A241:$T241,MATCH(Lists!$F$6,$A$1:$T$1,0))&amp;""),"")="","(no UTM)",IFERROR(TRIM(INDEX($A241:$T241,MATCH(Lists!$F$6,$A$1:$T$1,0))&amp;""),"")))</f>
        <v/>
      </c>
      <c r="AG241" s="21">
        <f>IF(IFERROR(TRIM(INDEX($A241:$T241,MATCH(Lists!$F$2,$A$1:$T$1,0))&amp;""),"")="","",IF(IFERROR(TRIM(INDEX($A241:$T241,MATCH(Lists!$F$7,$A$1:$T$1,0))&amp;""),"")="","(none)",IFERROR(TRIM(INDEX($A241:$T241,MATCH(Lists!$F$7,$A$1:$T$1,0))&amp;""),"")))</f>
        <v/>
      </c>
      <c r="AH241" s="21">
        <f>IF(AF241="","",IF(COUNTIFS($AF$2:AF241,AF241,$AG$2:AG241,AG241)=1,1,0))</f>
        <v/>
      </c>
      <c r="AI241" s="21">
        <f>IF(AH241=1,SUM($AH$2:AH241),"")</f>
        <v/>
      </c>
      <c r="AJ241" s="21">
        <f>IF(IFERROR(TRIM(INDEX($A241:$T241,MATCH(Lists!$F$2,$A$1:$T$1,0))&amp;""),"")="","",IF($W241=Lists!$A$3,1,0))</f>
        <v/>
      </c>
      <c r="AK241" s="21">
        <f>IF(IFERROR(TRIM(INDEX($A241:$T241,MATCH(Lists!$F$2,$A$1:$T$1,0))&amp;""),"")="","",IF($X241="Y",1,0))</f>
        <v/>
      </c>
    </row>
    <row r="242">
      <c r="U242" s="19" t="n"/>
      <c r="V242" s="22" t="n"/>
      <c r="W242" s="22" t="n"/>
      <c r="X242" s="22" t="n"/>
      <c r="Y242" s="19" t="n"/>
      <c r="Z242" s="21">
        <f>IF(IFERROR(TRIM(INDEX($A242:$T242,MATCH(Lists!$F$2,$A$1:$T$1,0))&amp;""),"")="","",IFERROR(INDEX('Your points'!$B$6:$B$11,MATCH(IFERROR(TRIM(INDEX($A242:$T242,MATCH(Lists!$F$3,$A$1:$T$1,0))&amp;""),""),'Your points'!$A$6:$A$11,0)),0))</f>
        <v/>
      </c>
      <c r="AA242" s="21">
        <f>IF(IFERROR(TRIM(INDEX($A242:$T242,MATCH(Lists!$F$2,$A$1:$T$1,0))&amp;""),"")="","",IFERROR(INDEX('Your points'!$B$15:$B$18,MATCH(IFERROR(TRIM(INDEX($A242:$T242,MATCH(Lists!$F$4,$A$1:$T$1,0))&amp;""),""),'Your points'!$A$15:$A$18,0)),0))</f>
        <v/>
      </c>
      <c r="AB242" s="21">
        <f>IF(IFERROR(TRIM(INDEX($A242:$T242,MATCH(Lists!$F$2,$A$1:$T$1,0))&amp;""),"")="","",N(Z242)+N(AA242))</f>
        <v/>
      </c>
      <c r="AC242" s="21">
        <f>IF(IFERROR(TRIM(INDEX($A242:$T242,MATCH(Lists!$F$2,$A$1:$T$1,0))&amp;""),"")="","",IFERROR(VALUE(IFERROR(TRIM(INDEX($A242:$T242,MATCH(Lists!$F$5,$A$1:$T$1,0))&amp;""),"")),""))</f>
        <v/>
      </c>
      <c r="AD242" s="21">
        <f>IF(AB242="","",IF(AB242&gt;='Your points'!$B$21,1,0))</f>
        <v/>
      </c>
      <c r="AE242" s="21">
        <f>IF(IFERROR(TRIM(INDEX($A242:$T242,MATCH(Lists!$F$2,$A$1:$T$1,0))&amp;""),"")="","",IF(IFERROR(TRIM(INDEX($A242:$T242,MATCH(Lists!$F$8,$A$1:$T$1,0))&amp;""),"")&lt;&gt;"",1,0))</f>
        <v/>
      </c>
      <c r="AF242" s="21">
        <f>IF(IFERROR(TRIM(INDEX($A242:$T242,MATCH(Lists!$F$2,$A$1:$T$1,0))&amp;""),"")="","",IF(IFERROR(TRIM(INDEX($A242:$T242,MATCH(Lists!$F$6,$A$1:$T$1,0))&amp;""),"")="","(no UTM)",IFERROR(TRIM(INDEX($A242:$T242,MATCH(Lists!$F$6,$A$1:$T$1,0))&amp;""),"")))</f>
        <v/>
      </c>
      <c r="AG242" s="21">
        <f>IF(IFERROR(TRIM(INDEX($A242:$T242,MATCH(Lists!$F$2,$A$1:$T$1,0))&amp;""),"")="","",IF(IFERROR(TRIM(INDEX($A242:$T242,MATCH(Lists!$F$7,$A$1:$T$1,0))&amp;""),"")="","(none)",IFERROR(TRIM(INDEX($A242:$T242,MATCH(Lists!$F$7,$A$1:$T$1,0))&amp;""),"")))</f>
        <v/>
      </c>
      <c r="AH242" s="21">
        <f>IF(AF242="","",IF(COUNTIFS($AF$2:AF242,AF242,$AG$2:AG242,AG242)=1,1,0))</f>
        <v/>
      </c>
      <c r="AI242" s="21">
        <f>IF(AH242=1,SUM($AH$2:AH242),"")</f>
        <v/>
      </c>
      <c r="AJ242" s="21">
        <f>IF(IFERROR(TRIM(INDEX($A242:$T242,MATCH(Lists!$F$2,$A$1:$T$1,0))&amp;""),"")="","",IF($W242=Lists!$A$3,1,0))</f>
        <v/>
      </c>
      <c r="AK242" s="21">
        <f>IF(IFERROR(TRIM(INDEX($A242:$T242,MATCH(Lists!$F$2,$A$1:$T$1,0))&amp;""),"")="","",IF($X242="Y",1,0))</f>
        <v/>
      </c>
    </row>
    <row r="243">
      <c r="U243" s="19" t="n"/>
      <c r="V243" s="22" t="n"/>
      <c r="W243" s="22" t="n"/>
      <c r="X243" s="22" t="n"/>
      <c r="Y243" s="19" t="n"/>
      <c r="Z243" s="21">
        <f>IF(IFERROR(TRIM(INDEX($A243:$T243,MATCH(Lists!$F$2,$A$1:$T$1,0))&amp;""),"")="","",IFERROR(INDEX('Your points'!$B$6:$B$11,MATCH(IFERROR(TRIM(INDEX($A243:$T243,MATCH(Lists!$F$3,$A$1:$T$1,0))&amp;""),""),'Your points'!$A$6:$A$11,0)),0))</f>
        <v/>
      </c>
      <c r="AA243" s="21">
        <f>IF(IFERROR(TRIM(INDEX($A243:$T243,MATCH(Lists!$F$2,$A$1:$T$1,0))&amp;""),"")="","",IFERROR(INDEX('Your points'!$B$15:$B$18,MATCH(IFERROR(TRIM(INDEX($A243:$T243,MATCH(Lists!$F$4,$A$1:$T$1,0))&amp;""),""),'Your points'!$A$15:$A$18,0)),0))</f>
        <v/>
      </c>
      <c r="AB243" s="21">
        <f>IF(IFERROR(TRIM(INDEX($A243:$T243,MATCH(Lists!$F$2,$A$1:$T$1,0))&amp;""),"")="","",N(Z243)+N(AA243))</f>
        <v/>
      </c>
      <c r="AC243" s="21">
        <f>IF(IFERROR(TRIM(INDEX($A243:$T243,MATCH(Lists!$F$2,$A$1:$T$1,0))&amp;""),"")="","",IFERROR(VALUE(IFERROR(TRIM(INDEX($A243:$T243,MATCH(Lists!$F$5,$A$1:$T$1,0))&amp;""),"")),""))</f>
        <v/>
      </c>
      <c r="AD243" s="21">
        <f>IF(AB243="","",IF(AB243&gt;='Your points'!$B$21,1,0))</f>
        <v/>
      </c>
      <c r="AE243" s="21">
        <f>IF(IFERROR(TRIM(INDEX($A243:$T243,MATCH(Lists!$F$2,$A$1:$T$1,0))&amp;""),"")="","",IF(IFERROR(TRIM(INDEX($A243:$T243,MATCH(Lists!$F$8,$A$1:$T$1,0))&amp;""),"")&lt;&gt;"",1,0))</f>
        <v/>
      </c>
      <c r="AF243" s="21">
        <f>IF(IFERROR(TRIM(INDEX($A243:$T243,MATCH(Lists!$F$2,$A$1:$T$1,0))&amp;""),"")="","",IF(IFERROR(TRIM(INDEX($A243:$T243,MATCH(Lists!$F$6,$A$1:$T$1,0))&amp;""),"")="","(no UTM)",IFERROR(TRIM(INDEX($A243:$T243,MATCH(Lists!$F$6,$A$1:$T$1,0))&amp;""),"")))</f>
        <v/>
      </c>
      <c r="AG243" s="21">
        <f>IF(IFERROR(TRIM(INDEX($A243:$T243,MATCH(Lists!$F$2,$A$1:$T$1,0))&amp;""),"")="","",IF(IFERROR(TRIM(INDEX($A243:$T243,MATCH(Lists!$F$7,$A$1:$T$1,0))&amp;""),"")="","(none)",IFERROR(TRIM(INDEX($A243:$T243,MATCH(Lists!$F$7,$A$1:$T$1,0))&amp;""),"")))</f>
        <v/>
      </c>
      <c r="AH243" s="21">
        <f>IF(AF243="","",IF(COUNTIFS($AF$2:AF243,AF243,$AG$2:AG243,AG243)=1,1,0))</f>
        <v/>
      </c>
      <c r="AI243" s="21">
        <f>IF(AH243=1,SUM($AH$2:AH243),"")</f>
        <v/>
      </c>
      <c r="AJ243" s="21">
        <f>IF(IFERROR(TRIM(INDEX($A243:$T243,MATCH(Lists!$F$2,$A$1:$T$1,0))&amp;""),"")="","",IF($W243=Lists!$A$3,1,0))</f>
        <v/>
      </c>
      <c r="AK243" s="21">
        <f>IF(IFERROR(TRIM(INDEX($A243:$T243,MATCH(Lists!$F$2,$A$1:$T$1,0))&amp;""),"")="","",IF($X243="Y",1,0))</f>
        <v/>
      </c>
    </row>
    <row r="244">
      <c r="U244" s="19" t="n"/>
      <c r="V244" s="22" t="n"/>
      <c r="W244" s="22" t="n"/>
      <c r="X244" s="22" t="n"/>
      <c r="Y244" s="19" t="n"/>
      <c r="Z244" s="21">
        <f>IF(IFERROR(TRIM(INDEX($A244:$T244,MATCH(Lists!$F$2,$A$1:$T$1,0))&amp;""),"")="","",IFERROR(INDEX('Your points'!$B$6:$B$11,MATCH(IFERROR(TRIM(INDEX($A244:$T244,MATCH(Lists!$F$3,$A$1:$T$1,0))&amp;""),""),'Your points'!$A$6:$A$11,0)),0))</f>
        <v/>
      </c>
      <c r="AA244" s="21">
        <f>IF(IFERROR(TRIM(INDEX($A244:$T244,MATCH(Lists!$F$2,$A$1:$T$1,0))&amp;""),"")="","",IFERROR(INDEX('Your points'!$B$15:$B$18,MATCH(IFERROR(TRIM(INDEX($A244:$T244,MATCH(Lists!$F$4,$A$1:$T$1,0))&amp;""),""),'Your points'!$A$15:$A$18,0)),0))</f>
        <v/>
      </c>
      <c r="AB244" s="21">
        <f>IF(IFERROR(TRIM(INDEX($A244:$T244,MATCH(Lists!$F$2,$A$1:$T$1,0))&amp;""),"")="","",N(Z244)+N(AA244))</f>
        <v/>
      </c>
      <c r="AC244" s="21">
        <f>IF(IFERROR(TRIM(INDEX($A244:$T244,MATCH(Lists!$F$2,$A$1:$T$1,0))&amp;""),"")="","",IFERROR(VALUE(IFERROR(TRIM(INDEX($A244:$T244,MATCH(Lists!$F$5,$A$1:$T$1,0))&amp;""),"")),""))</f>
        <v/>
      </c>
      <c r="AD244" s="21">
        <f>IF(AB244="","",IF(AB244&gt;='Your points'!$B$21,1,0))</f>
        <v/>
      </c>
      <c r="AE244" s="21">
        <f>IF(IFERROR(TRIM(INDEX($A244:$T244,MATCH(Lists!$F$2,$A$1:$T$1,0))&amp;""),"")="","",IF(IFERROR(TRIM(INDEX($A244:$T244,MATCH(Lists!$F$8,$A$1:$T$1,0))&amp;""),"")&lt;&gt;"",1,0))</f>
        <v/>
      </c>
      <c r="AF244" s="21">
        <f>IF(IFERROR(TRIM(INDEX($A244:$T244,MATCH(Lists!$F$2,$A$1:$T$1,0))&amp;""),"")="","",IF(IFERROR(TRIM(INDEX($A244:$T244,MATCH(Lists!$F$6,$A$1:$T$1,0))&amp;""),"")="","(no UTM)",IFERROR(TRIM(INDEX($A244:$T244,MATCH(Lists!$F$6,$A$1:$T$1,0))&amp;""),"")))</f>
        <v/>
      </c>
      <c r="AG244" s="21">
        <f>IF(IFERROR(TRIM(INDEX($A244:$T244,MATCH(Lists!$F$2,$A$1:$T$1,0))&amp;""),"")="","",IF(IFERROR(TRIM(INDEX($A244:$T244,MATCH(Lists!$F$7,$A$1:$T$1,0))&amp;""),"")="","(none)",IFERROR(TRIM(INDEX($A244:$T244,MATCH(Lists!$F$7,$A$1:$T$1,0))&amp;""),"")))</f>
        <v/>
      </c>
      <c r="AH244" s="21">
        <f>IF(AF244="","",IF(COUNTIFS($AF$2:AF244,AF244,$AG$2:AG244,AG244)=1,1,0))</f>
        <v/>
      </c>
      <c r="AI244" s="21">
        <f>IF(AH244=1,SUM($AH$2:AH244),"")</f>
        <v/>
      </c>
      <c r="AJ244" s="21">
        <f>IF(IFERROR(TRIM(INDEX($A244:$T244,MATCH(Lists!$F$2,$A$1:$T$1,0))&amp;""),"")="","",IF($W244=Lists!$A$3,1,0))</f>
        <v/>
      </c>
      <c r="AK244" s="21">
        <f>IF(IFERROR(TRIM(INDEX($A244:$T244,MATCH(Lists!$F$2,$A$1:$T$1,0))&amp;""),"")="","",IF($X244="Y",1,0))</f>
        <v/>
      </c>
    </row>
    <row r="245">
      <c r="U245" s="19" t="n"/>
      <c r="V245" s="22" t="n"/>
      <c r="W245" s="22" t="n"/>
      <c r="X245" s="22" t="n"/>
      <c r="Y245" s="19" t="n"/>
      <c r="Z245" s="21">
        <f>IF(IFERROR(TRIM(INDEX($A245:$T245,MATCH(Lists!$F$2,$A$1:$T$1,0))&amp;""),"")="","",IFERROR(INDEX('Your points'!$B$6:$B$11,MATCH(IFERROR(TRIM(INDEX($A245:$T245,MATCH(Lists!$F$3,$A$1:$T$1,0))&amp;""),""),'Your points'!$A$6:$A$11,0)),0))</f>
        <v/>
      </c>
      <c r="AA245" s="21">
        <f>IF(IFERROR(TRIM(INDEX($A245:$T245,MATCH(Lists!$F$2,$A$1:$T$1,0))&amp;""),"")="","",IFERROR(INDEX('Your points'!$B$15:$B$18,MATCH(IFERROR(TRIM(INDEX($A245:$T245,MATCH(Lists!$F$4,$A$1:$T$1,0))&amp;""),""),'Your points'!$A$15:$A$18,0)),0))</f>
        <v/>
      </c>
      <c r="AB245" s="21">
        <f>IF(IFERROR(TRIM(INDEX($A245:$T245,MATCH(Lists!$F$2,$A$1:$T$1,0))&amp;""),"")="","",N(Z245)+N(AA245))</f>
        <v/>
      </c>
      <c r="AC245" s="21">
        <f>IF(IFERROR(TRIM(INDEX($A245:$T245,MATCH(Lists!$F$2,$A$1:$T$1,0))&amp;""),"")="","",IFERROR(VALUE(IFERROR(TRIM(INDEX($A245:$T245,MATCH(Lists!$F$5,$A$1:$T$1,0))&amp;""),"")),""))</f>
        <v/>
      </c>
      <c r="AD245" s="21">
        <f>IF(AB245="","",IF(AB245&gt;='Your points'!$B$21,1,0))</f>
        <v/>
      </c>
      <c r="AE245" s="21">
        <f>IF(IFERROR(TRIM(INDEX($A245:$T245,MATCH(Lists!$F$2,$A$1:$T$1,0))&amp;""),"")="","",IF(IFERROR(TRIM(INDEX($A245:$T245,MATCH(Lists!$F$8,$A$1:$T$1,0))&amp;""),"")&lt;&gt;"",1,0))</f>
        <v/>
      </c>
      <c r="AF245" s="21">
        <f>IF(IFERROR(TRIM(INDEX($A245:$T245,MATCH(Lists!$F$2,$A$1:$T$1,0))&amp;""),"")="","",IF(IFERROR(TRIM(INDEX($A245:$T245,MATCH(Lists!$F$6,$A$1:$T$1,0))&amp;""),"")="","(no UTM)",IFERROR(TRIM(INDEX($A245:$T245,MATCH(Lists!$F$6,$A$1:$T$1,0))&amp;""),"")))</f>
        <v/>
      </c>
      <c r="AG245" s="21">
        <f>IF(IFERROR(TRIM(INDEX($A245:$T245,MATCH(Lists!$F$2,$A$1:$T$1,0))&amp;""),"")="","",IF(IFERROR(TRIM(INDEX($A245:$T245,MATCH(Lists!$F$7,$A$1:$T$1,0))&amp;""),"")="","(none)",IFERROR(TRIM(INDEX($A245:$T245,MATCH(Lists!$F$7,$A$1:$T$1,0))&amp;""),"")))</f>
        <v/>
      </c>
      <c r="AH245" s="21">
        <f>IF(AF245="","",IF(COUNTIFS($AF$2:AF245,AF245,$AG$2:AG245,AG245)=1,1,0))</f>
        <v/>
      </c>
      <c r="AI245" s="21">
        <f>IF(AH245=1,SUM($AH$2:AH245),"")</f>
        <v/>
      </c>
      <c r="AJ245" s="21">
        <f>IF(IFERROR(TRIM(INDEX($A245:$T245,MATCH(Lists!$F$2,$A$1:$T$1,0))&amp;""),"")="","",IF($W245=Lists!$A$3,1,0))</f>
        <v/>
      </c>
      <c r="AK245" s="21">
        <f>IF(IFERROR(TRIM(INDEX($A245:$T245,MATCH(Lists!$F$2,$A$1:$T$1,0))&amp;""),"")="","",IF($X245="Y",1,0))</f>
        <v/>
      </c>
    </row>
    <row r="246">
      <c r="U246" s="19" t="n"/>
      <c r="V246" s="22" t="n"/>
      <c r="W246" s="22" t="n"/>
      <c r="X246" s="22" t="n"/>
      <c r="Y246" s="19" t="n"/>
      <c r="Z246" s="21">
        <f>IF(IFERROR(TRIM(INDEX($A246:$T246,MATCH(Lists!$F$2,$A$1:$T$1,0))&amp;""),"")="","",IFERROR(INDEX('Your points'!$B$6:$B$11,MATCH(IFERROR(TRIM(INDEX($A246:$T246,MATCH(Lists!$F$3,$A$1:$T$1,0))&amp;""),""),'Your points'!$A$6:$A$11,0)),0))</f>
        <v/>
      </c>
      <c r="AA246" s="21">
        <f>IF(IFERROR(TRIM(INDEX($A246:$T246,MATCH(Lists!$F$2,$A$1:$T$1,0))&amp;""),"")="","",IFERROR(INDEX('Your points'!$B$15:$B$18,MATCH(IFERROR(TRIM(INDEX($A246:$T246,MATCH(Lists!$F$4,$A$1:$T$1,0))&amp;""),""),'Your points'!$A$15:$A$18,0)),0))</f>
        <v/>
      </c>
      <c r="AB246" s="21">
        <f>IF(IFERROR(TRIM(INDEX($A246:$T246,MATCH(Lists!$F$2,$A$1:$T$1,0))&amp;""),"")="","",N(Z246)+N(AA246))</f>
        <v/>
      </c>
      <c r="AC246" s="21">
        <f>IF(IFERROR(TRIM(INDEX($A246:$T246,MATCH(Lists!$F$2,$A$1:$T$1,0))&amp;""),"")="","",IFERROR(VALUE(IFERROR(TRIM(INDEX($A246:$T246,MATCH(Lists!$F$5,$A$1:$T$1,0))&amp;""),"")),""))</f>
        <v/>
      </c>
      <c r="AD246" s="21">
        <f>IF(AB246="","",IF(AB246&gt;='Your points'!$B$21,1,0))</f>
        <v/>
      </c>
      <c r="AE246" s="21">
        <f>IF(IFERROR(TRIM(INDEX($A246:$T246,MATCH(Lists!$F$2,$A$1:$T$1,0))&amp;""),"")="","",IF(IFERROR(TRIM(INDEX($A246:$T246,MATCH(Lists!$F$8,$A$1:$T$1,0))&amp;""),"")&lt;&gt;"",1,0))</f>
        <v/>
      </c>
      <c r="AF246" s="21">
        <f>IF(IFERROR(TRIM(INDEX($A246:$T246,MATCH(Lists!$F$2,$A$1:$T$1,0))&amp;""),"")="","",IF(IFERROR(TRIM(INDEX($A246:$T246,MATCH(Lists!$F$6,$A$1:$T$1,0))&amp;""),"")="","(no UTM)",IFERROR(TRIM(INDEX($A246:$T246,MATCH(Lists!$F$6,$A$1:$T$1,0))&amp;""),"")))</f>
        <v/>
      </c>
      <c r="AG246" s="21">
        <f>IF(IFERROR(TRIM(INDEX($A246:$T246,MATCH(Lists!$F$2,$A$1:$T$1,0))&amp;""),"")="","",IF(IFERROR(TRIM(INDEX($A246:$T246,MATCH(Lists!$F$7,$A$1:$T$1,0))&amp;""),"")="","(none)",IFERROR(TRIM(INDEX($A246:$T246,MATCH(Lists!$F$7,$A$1:$T$1,0))&amp;""),"")))</f>
        <v/>
      </c>
      <c r="AH246" s="21">
        <f>IF(AF246="","",IF(COUNTIFS($AF$2:AF246,AF246,$AG$2:AG246,AG246)=1,1,0))</f>
        <v/>
      </c>
      <c r="AI246" s="21">
        <f>IF(AH246=1,SUM($AH$2:AH246),"")</f>
        <v/>
      </c>
      <c r="AJ246" s="21">
        <f>IF(IFERROR(TRIM(INDEX($A246:$T246,MATCH(Lists!$F$2,$A$1:$T$1,0))&amp;""),"")="","",IF($W246=Lists!$A$3,1,0))</f>
        <v/>
      </c>
      <c r="AK246" s="21">
        <f>IF(IFERROR(TRIM(INDEX($A246:$T246,MATCH(Lists!$F$2,$A$1:$T$1,0))&amp;""),"")="","",IF($X246="Y",1,0))</f>
        <v/>
      </c>
    </row>
    <row r="247">
      <c r="U247" s="19" t="n"/>
      <c r="V247" s="22" t="n"/>
      <c r="W247" s="22" t="n"/>
      <c r="X247" s="22" t="n"/>
      <c r="Y247" s="19" t="n"/>
      <c r="Z247" s="21">
        <f>IF(IFERROR(TRIM(INDEX($A247:$T247,MATCH(Lists!$F$2,$A$1:$T$1,0))&amp;""),"")="","",IFERROR(INDEX('Your points'!$B$6:$B$11,MATCH(IFERROR(TRIM(INDEX($A247:$T247,MATCH(Lists!$F$3,$A$1:$T$1,0))&amp;""),""),'Your points'!$A$6:$A$11,0)),0))</f>
        <v/>
      </c>
      <c r="AA247" s="21">
        <f>IF(IFERROR(TRIM(INDEX($A247:$T247,MATCH(Lists!$F$2,$A$1:$T$1,0))&amp;""),"")="","",IFERROR(INDEX('Your points'!$B$15:$B$18,MATCH(IFERROR(TRIM(INDEX($A247:$T247,MATCH(Lists!$F$4,$A$1:$T$1,0))&amp;""),""),'Your points'!$A$15:$A$18,0)),0))</f>
        <v/>
      </c>
      <c r="AB247" s="21">
        <f>IF(IFERROR(TRIM(INDEX($A247:$T247,MATCH(Lists!$F$2,$A$1:$T$1,0))&amp;""),"")="","",N(Z247)+N(AA247))</f>
        <v/>
      </c>
      <c r="AC247" s="21">
        <f>IF(IFERROR(TRIM(INDEX($A247:$T247,MATCH(Lists!$F$2,$A$1:$T$1,0))&amp;""),"")="","",IFERROR(VALUE(IFERROR(TRIM(INDEX($A247:$T247,MATCH(Lists!$F$5,$A$1:$T$1,0))&amp;""),"")),""))</f>
        <v/>
      </c>
      <c r="AD247" s="21">
        <f>IF(AB247="","",IF(AB247&gt;='Your points'!$B$21,1,0))</f>
        <v/>
      </c>
      <c r="AE247" s="21">
        <f>IF(IFERROR(TRIM(INDEX($A247:$T247,MATCH(Lists!$F$2,$A$1:$T$1,0))&amp;""),"")="","",IF(IFERROR(TRIM(INDEX($A247:$T247,MATCH(Lists!$F$8,$A$1:$T$1,0))&amp;""),"")&lt;&gt;"",1,0))</f>
        <v/>
      </c>
      <c r="AF247" s="21">
        <f>IF(IFERROR(TRIM(INDEX($A247:$T247,MATCH(Lists!$F$2,$A$1:$T$1,0))&amp;""),"")="","",IF(IFERROR(TRIM(INDEX($A247:$T247,MATCH(Lists!$F$6,$A$1:$T$1,0))&amp;""),"")="","(no UTM)",IFERROR(TRIM(INDEX($A247:$T247,MATCH(Lists!$F$6,$A$1:$T$1,0))&amp;""),"")))</f>
        <v/>
      </c>
      <c r="AG247" s="21">
        <f>IF(IFERROR(TRIM(INDEX($A247:$T247,MATCH(Lists!$F$2,$A$1:$T$1,0))&amp;""),"")="","",IF(IFERROR(TRIM(INDEX($A247:$T247,MATCH(Lists!$F$7,$A$1:$T$1,0))&amp;""),"")="","(none)",IFERROR(TRIM(INDEX($A247:$T247,MATCH(Lists!$F$7,$A$1:$T$1,0))&amp;""),"")))</f>
        <v/>
      </c>
      <c r="AH247" s="21">
        <f>IF(AF247="","",IF(COUNTIFS($AF$2:AF247,AF247,$AG$2:AG247,AG247)=1,1,0))</f>
        <v/>
      </c>
      <c r="AI247" s="21">
        <f>IF(AH247=1,SUM($AH$2:AH247),"")</f>
        <v/>
      </c>
      <c r="AJ247" s="21">
        <f>IF(IFERROR(TRIM(INDEX($A247:$T247,MATCH(Lists!$F$2,$A$1:$T$1,0))&amp;""),"")="","",IF($W247=Lists!$A$3,1,0))</f>
        <v/>
      </c>
      <c r="AK247" s="21">
        <f>IF(IFERROR(TRIM(INDEX($A247:$T247,MATCH(Lists!$F$2,$A$1:$T$1,0))&amp;""),"")="","",IF($X247="Y",1,0))</f>
        <v/>
      </c>
    </row>
    <row r="248">
      <c r="U248" s="19" t="n"/>
      <c r="V248" s="22" t="n"/>
      <c r="W248" s="22" t="n"/>
      <c r="X248" s="22" t="n"/>
      <c r="Y248" s="19" t="n"/>
      <c r="Z248" s="21">
        <f>IF(IFERROR(TRIM(INDEX($A248:$T248,MATCH(Lists!$F$2,$A$1:$T$1,0))&amp;""),"")="","",IFERROR(INDEX('Your points'!$B$6:$B$11,MATCH(IFERROR(TRIM(INDEX($A248:$T248,MATCH(Lists!$F$3,$A$1:$T$1,0))&amp;""),""),'Your points'!$A$6:$A$11,0)),0))</f>
        <v/>
      </c>
      <c r="AA248" s="21">
        <f>IF(IFERROR(TRIM(INDEX($A248:$T248,MATCH(Lists!$F$2,$A$1:$T$1,0))&amp;""),"")="","",IFERROR(INDEX('Your points'!$B$15:$B$18,MATCH(IFERROR(TRIM(INDEX($A248:$T248,MATCH(Lists!$F$4,$A$1:$T$1,0))&amp;""),""),'Your points'!$A$15:$A$18,0)),0))</f>
        <v/>
      </c>
      <c r="AB248" s="21">
        <f>IF(IFERROR(TRIM(INDEX($A248:$T248,MATCH(Lists!$F$2,$A$1:$T$1,0))&amp;""),"")="","",N(Z248)+N(AA248))</f>
        <v/>
      </c>
      <c r="AC248" s="21">
        <f>IF(IFERROR(TRIM(INDEX($A248:$T248,MATCH(Lists!$F$2,$A$1:$T$1,0))&amp;""),"")="","",IFERROR(VALUE(IFERROR(TRIM(INDEX($A248:$T248,MATCH(Lists!$F$5,$A$1:$T$1,0))&amp;""),"")),""))</f>
        <v/>
      </c>
      <c r="AD248" s="21">
        <f>IF(AB248="","",IF(AB248&gt;='Your points'!$B$21,1,0))</f>
        <v/>
      </c>
      <c r="AE248" s="21">
        <f>IF(IFERROR(TRIM(INDEX($A248:$T248,MATCH(Lists!$F$2,$A$1:$T$1,0))&amp;""),"")="","",IF(IFERROR(TRIM(INDEX($A248:$T248,MATCH(Lists!$F$8,$A$1:$T$1,0))&amp;""),"")&lt;&gt;"",1,0))</f>
        <v/>
      </c>
      <c r="AF248" s="21">
        <f>IF(IFERROR(TRIM(INDEX($A248:$T248,MATCH(Lists!$F$2,$A$1:$T$1,0))&amp;""),"")="","",IF(IFERROR(TRIM(INDEX($A248:$T248,MATCH(Lists!$F$6,$A$1:$T$1,0))&amp;""),"")="","(no UTM)",IFERROR(TRIM(INDEX($A248:$T248,MATCH(Lists!$F$6,$A$1:$T$1,0))&amp;""),"")))</f>
        <v/>
      </c>
      <c r="AG248" s="21">
        <f>IF(IFERROR(TRIM(INDEX($A248:$T248,MATCH(Lists!$F$2,$A$1:$T$1,0))&amp;""),"")="","",IF(IFERROR(TRIM(INDEX($A248:$T248,MATCH(Lists!$F$7,$A$1:$T$1,0))&amp;""),"")="","(none)",IFERROR(TRIM(INDEX($A248:$T248,MATCH(Lists!$F$7,$A$1:$T$1,0))&amp;""),"")))</f>
        <v/>
      </c>
      <c r="AH248" s="21">
        <f>IF(AF248="","",IF(COUNTIFS($AF$2:AF248,AF248,$AG$2:AG248,AG248)=1,1,0))</f>
        <v/>
      </c>
      <c r="AI248" s="21">
        <f>IF(AH248=1,SUM($AH$2:AH248),"")</f>
        <v/>
      </c>
      <c r="AJ248" s="21">
        <f>IF(IFERROR(TRIM(INDEX($A248:$T248,MATCH(Lists!$F$2,$A$1:$T$1,0))&amp;""),"")="","",IF($W248=Lists!$A$3,1,0))</f>
        <v/>
      </c>
      <c r="AK248" s="21">
        <f>IF(IFERROR(TRIM(INDEX($A248:$T248,MATCH(Lists!$F$2,$A$1:$T$1,0))&amp;""),"")="","",IF($X248="Y",1,0))</f>
        <v/>
      </c>
    </row>
    <row r="249">
      <c r="U249" s="19" t="n"/>
      <c r="V249" s="22" t="n"/>
      <c r="W249" s="22" t="n"/>
      <c r="X249" s="22" t="n"/>
      <c r="Y249" s="19" t="n"/>
      <c r="Z249" s="21">
        <f>IF(IFERROR(TRIM(INDEX($A249:$T249,MATCH(Lists!$F$2,$A$1:$T$1,0))&amp;""),"")="","",IFERROR(INDEX('Your points'!$B$6:$B$11,MATCH(IFERROR(TRIM(INDEX($A249:$T249,MATCH(Lists!$F$3,$A$1:$T$1,0))&amp;""),""),'Your points'!$A$6:$A$11,0)),0))</f>
        <v/>
      </c>
      <c r="AA249" s="21">
        <f>IF(IFERROR(TRIM(INDEX($A249:$T249,MATCH(Lists!$F$2,$A$1:$T$1,0))&amp;""),"")="","",IFERROR(INDEX('Your points'!$B$15:$B$18,MATCH(IFERROR(TRIM(INDEX($A249:$T249,MATCH(Lists!$F$4,$A$1:$T$1,0))&amp;""),""),'Your points'!$A$15:$A$18,0)),0))</f>
        <v/>
      </c>
      <c r="AB249" s="21">
        <f>IF(IFERROR(TRIM(INDEX($A249:$T249,MATCH(Lists!$F$2,$A$1:$T$1,0))&amp;""),"")="","",N(Z249)+N(AA249))</f>
        <v/>
      </c>
      <c r="AC249" s="21">
        <f>IF(IFERROR(TRIM(INDEX($A249:$T249,MATCH(Lists!$F$2,$A$1:$T$1,0))&amp;""),"")="","",IFERROR(VALUE(IFERROR(TRIM(INDEX($A249:$T249,MATCH(Lists!$F$5,$A$1:$T$1,0))&amp;""),"")),""))</f>
        <v/>
      </c>
      <c r="AD249" s="21">
        <f>IF(AB249="","",IF(AB249&gt;='Your points'!$B$21,1,0))</f>
        <v/>
      </c>
      <c r="AE249" s="21">
        <f>IF(IFERROR(TRIM(INDEX($A249:$T249,MATCH(Lists!$F$2,$A$1:$T$1,0))&amp;""),"")="","",IF(IFERROR(TRIM(INDEX($A249:$T249,MATCH(Lists!$F$8,$A$1:$T$1,0))&amp;""),"")&lt;&gt;"",1,0))</f>
        <v/>
      </c>
      <c r="AF249" s="21">
        <f>IF(IFERROR(TRIM(INDEX($A249:$T249,MATCH(Lists!$F$2,$A$1:$T$1,0))&amp;""),"")="","",IF(IFERROR(TRIM(INDEX($A249:$T249,MATCH(Lists!$F$6,$A$1:$T$1,0))&amp;""),"")="","(no UTM)",IFERROR(TRIM(INDEX($A249:$T249,MATCH(Lists!$F$6,$A$1:$T$1,0))&amp;""),"")))</f>
        <v/>
      </c>
      <c r="AG249" s="21">
        <f>IF(IFERROR(TRIM(INDEX($A249:$T249,MATCH(Lists!$F$2,$A$1:$T$1,0))&amp;""),"")="","",IF(IFERROR(TRIM(INDEX($A249:$T249,MATCH(Lists!$F$7,$A$1:$T$1,0))&amp;""),"")="","(none)",IFERROR(TRIM(INDEX($A249:$T249,MATCH(Lists!$F$7,$A$1:$T$1,0))&amp;""),"")))</f>
        <v/>
      </c>
      <c r="AH249" s="21">
        <f>IF(AF249="","",IF(COUNTIFS($AF$2:AF249,AF249,$AG$2:AG249,AG249)=1,1,0))</f>
        <v/>
      </c>
      <c r="AI249" s="21">
        <f>IF(AH249=1,SUM($AH$2:AH249),"")</f>
        <v/>
      </c>
      <c r="AJ249" s="21">
        <f>IF(IFERROR(TRIM(INDEX($A249:$T249,MATCH(Lists!$F$2,$A$1:$T$1,0))&amp;""),"")="","",IF($W249=Lists!$A$3,1,0))</f>
        <v/>
      </c>
      <c r="AK249" s="21">
        <f>IF(IFERROR(TRIM(INDEX($A249:$T249,MATCH(Lists!$F$2,$A$1:$T$1,0))&amp;""),"")="","",IF($X249="Y",1,0))</f>
        <v/>
      </c>
    </row>
    <row r="250">
      <c r="U250" s="19" t="n"/>
      <c r="V250" s="22" t="n"/>
      <c r="W250" s="22" t="n"/>
      <c r="X250" s="22" t="n"/>
      <c r="Y250" s="19" t="n"/>
      <c r="Z250" s="21">
        <f>IF(IFERROR(TRIM(INDEX($A250:$T250,MATCH(Lists!$F$2,$A$1:$T$1,0))&amp;""),"")="","",IFERROR(INDEX('Your points'!$B$6:$B$11,MATCH(IFERROR(TRIM(INDEX($A250:$T250,MATCH(Lists!$F$3,$A$1:$T$1,0))&amp;""),""),'Your points'!$A$6:$A$11,0)),0))</f>
        <v/>
      </c>
      <c r="AA250" s="21">
        <f>IF(IFERROR(TRIM(INDEX($A250:$T250,MATCH(Lists!$F$2,$A$1:$T$1,0))&amp;""),"")="","",IFERROR(INDEX('Your points'!$B$15:$B$18,MATCH(IFERROR(TRIM(INDEX($A250:$T250,MATCH(Lists!$F$4,$A$1:$T$1,0))&amp;""),""),'Your points'!$A$15:$A$18,0)),0))</f>
        <v/>
      </c>
      <c r="AB250" s="21">
        <f>IF(IFERROR(TRIM(INDEX($A250:$T250,MATCH(Lists!$F$2,$A$1:$T$1,0))&amp;""),"")="","",N(Z250)+N(AA250))</f>
        <v/>
      </c>
      <c r="AC250" s="21">
        <f>IF(IFERROR(TRIM(INDEX($A250:$T250,MATCH(Lists!$F$2,$A$1:$T$1,0))&amp;""),"")="","",IFERROR(VALUE(IFERROR(TRIM(INDEX($A250:$T250,MATCH(Lists!$F$5,$A$1:$T$1,0))&amp;""),"")),""))</f>
        <v/>
      </c>
      <c r="AD250" s="21">
        <f>IF(AB250="","",IF(AB250&gt;='Your points'!$B$21,1,0))</f>
        <v/>
      </c>
      <c r="AE250" s="21">
        <f>IF(IFERROR(TRIM(INDEX($A250:$T250,MATCH(Lists!$F$2,$A$1:$T$1,0))&amp;""),"")="","",IF(IFERROR(TRIM(INDEX($A250:$T250,MATCH(Lists!$F$8,$A$1:$T$1,0))&amp;""),"")&lt;&gt;"",1,0))</f>
        <v/>
      </c>
      <c r="AF250" s="21">
        <f>IF(IFERROR(TRIM(INDEX($A250:$T250,MATCH(Lists!$F$2,$A$1:$T$1,0))&amp;""),"")="","",IF(IFERROR(TRIM(INDEX($A250:$T250,MATCH(Lists!$F$6,$A$1:$T$1,0))&amp;""),"")="","(no UTM)",IFERROR(TRIM(INDEX($A250:$T250,MATCH(Lists!$F$6,$A$1:$T$1,0))&amp;""),"")))</f>
        <v/>
      </c>
      <c r="AG250" s="21">
        <f>IF(IFERROR(TRIM(INDEX($A250:$T250,MATCH(Lists!$F$2,$A$1:$T$1,0))&amp;""),"")="","",IF(IFERROR(TRIM(INDEX($A250:$T250,MATCH(Lists!$F$7,$A$1:$T$1,0))&amp;""),"")="","(none)",IFERROR(TRIM(INDEX($A250:$T250,MATCH(Lists!$F$7,$A$1:$T$1,0))&amp;""),"")))</f>
        <v/>
      </c>
      <c r="AH250" s="21">
        <f>IF(AF250="","",IF(COUNTIFS($AF$2:AF250,AF250,$AG$2:AG250,AG250)=1,1,0))</f>
        <v/>
      </c>
      <c r="AI250" s="21">
        <f>IF(AH250=1,SUM($AH$2:AH250),"")</f>
        <v/>
      </c>
      <c r="AJ250" s="21">
        <f>IF(IFERROR(TRIM(INDEX($A250:$T250,MATCH(Lists!$F$2,$A$1:$T$1,0))&amp;""),"")="","",IF($W250=Lists!$A$3,1,0))</f>
        <v/>
      </c>
      <c r="AK250" s="21">
        <f>IF(IFERROR(TRIM(INDEX($A250:$T250,MATCH(Lists!$F$2,$A$1:$T$1,0))&amp;""),"")="","",IF($X250="Y",1,0))</f>
        <v/>
      </c>
    </row>
    <row r="251">
      <c r="U251" s="19" t="n"/>
      <c r="V251" s="22" t="n"/>
      <c r="W251" s="22" t="n"/>
      <c r="X251" s="22" t="n"/>
      <c r="Y251" s="19" t="n"/>
      <c r="Z251" s="21">
        <f>IF(IFERROR(TRIM(INDEX($A251:$T251,MATCH(Lists!$F$2,$A$1:$T$1,0))&amp;""),"")="","",IFERROR(INDEX('Your points'!$B$6:$B$11,MATCH(IFERROR(TRIM(INDEX($A251:$T251,MATCH(Lists!$F$3,$A$1:$T$1,0))&amp;""),""),'Your points'!$A$6:$A$11,0)),0))</f>
        <v/>
      </c>
      <c r="AA251" s="21">
        <f>IF(IFERROR(TRIM(INDEX($A251:$T251,MATCH(Lists!$F$2,$A$1:$T$1,0))&amp;""),"")="","",IFERROR(INDEX('Your points'!$B$15:$B$18,MATCH(IFERROR(TRIM(INDEX($A251:$T251,MATCH(Lists!$F$4,$A$1:$T$1,0))&amp;""),""),'Your points'!$A$15:$A$18,0)),0))</f>
        <v/>
      </c>
      <c r="AB251" s="21">
        <f>IF(IFERROR(TRIM(INDEX($A251:$T251,MATCH(Lists!$F$2,$A$1:$T$1,0))&amp;""),"")="","",N(Z251)+N(AA251))</f>
        <v/>
      </c>
      <c r="AC251" s="21">
        <f>IF(IFERROR(TRIM(INDEX($A251:$T251,MATCH(Lists!$F$2,$A$1:$T$1,0))&amp;""),"")="","",IFERROR(VALUE(IFERROR(TRIM(INDEX($A251:$T251,MATCH(Lists!$F$5,$A$1:$T$1,0))&amp;""),"")),""))</f>
        <v/>
      </c>
      <c r="AD251" s="21">
        <f>IF(AB251="","",IF(AB251&gt;='Your points'!$B$21,1,0))</f>
        <v/>
      </c>
      <c r="AE251" s="21">
        <f>IF(IFERROR(TRIM(INDEX($A251:$T251,MATCH(Lists!$F$2,$A$1:$T$1,0))&amp;""),"")="","",IF(IFERROR(TRIM(INDEX($A251:$T251,MATCH(Lists!$F$8,$A$1:$T$1,0))&amp;""),"")&lt;&gt;"",1,0))</f>
        <v/>
      </c>
      <c r="AF251" s="21">
        <f>IF(IFERROR(TRIM(INDEX($A251:$T251,MATCH(Lists!$F$2,$A$1:$T$1,0))&amp;""),"")="","",IF(IFERROR(TRIM(INDEX($A251:$T251,MATCH(Lists!$F$6,$A$1:$T$1,0))&amp;""),"")="","(no UTM)",IFERROR(TRIM(INDEX($A251:$T251,MATCH(Lists!$F$6,$A$1:$T$1,0))&amp;""),"")))</f>
        <v/>
      </c>
      <c r="AG251" s="21">
        <f>IF(IFERROR(TRIM(INDEX($A251:$T251,MATCH(Lists!$F$2,$A$1:$T$1,0))&amp;""),"")="","",IF(IFERROR(TRIM(INDEX($A251:$T251,MATCH(Lists!$F$7,$A$1:$T$1,0))&amp;""),"")="","(none)",IFERROR(TRIM(INDEX($A251:$T251,MATCH(Lists!$F$7,$A$1:$T$1,0))&amp;""),"")))</f>
        <v/>
      </c>
      <c r="AH251" s="21">
        <f>IF(AF251="","",IF(COUNTIFS($AF$2:AF251,AF251,$AG$2:AG251,AG251)=1,1,0))</f>
        <v/>
      </c>
      <c r="AI251" s="21">
        <f>IF(AH251=1,SUM($AH$2:AH251),"")</f>
        <v/>
      </c>
      <c r="AJ251" s="21">
        <f>IF(IFERROR(TRIM(INDEX($A251:$T251,MATCH(Lists!$F$2,$A$1:$T$1,0))&amp;""),"")="","",IF($W251=Lists!$A$3,1,0))</f>
        <v/>
      </c>
      <c r="AK251" s="21">
        <f>IF(IFERROR(TRIM(INDEX($A251:$T251,MATCH(Lists!$F$2,$A$1:$T$1,0))&amp;""),"")="","",IF($X251="Y",1,0))</f>
        <v/>
      </c>
    </row>
    <row r="252">
      <c r="U252" s="19" t="n"/>
      <c r="V252" s="22" t="n"/>
      <c r="W252" s="22" t="n"/>
      <c r="X252" s="22" t="n"/>
      <c r="Y252" s="19" t="n"/>
      <c r="Z252" s="21">
        <f>IF(IFERROR(TRIM(INDEX($A252:$T252,MATCH(Lists!$F$2,$A$1:$T$1,0))&amp;""),"")="","",IFERROR(INDEX('Your points'!$B$6:$B$11,MATCH(IFERROR(TRIM(INDEX($A252:$T252,MATCH(Lists!$F$3,$A$1:$T$1,0))&amp;""),""),'Your points'!$A$6:$A$11,0)),0))</f>
        <v/>
      </c>
      <c r="AA252" s="21">
        <f>IF(IFERROR(TRIM(INDEX($A252:$T252,MATCH(Lists!$F$2,$A$1:$T$1,0))&amp;""),"")="","",IFERROR(INDEX('Your points'!$B$15:$B$18,MATCH(IFERROR(TRIM(INDEX($A252:$T252,MATCH(Lists!$F$4,$A$1:$T$1,0))&amp;""),""),'Your points'!$A$15:$A$18,0)),0))</f>
        <v/>
      </c>
      <c r="AB252" s="21">
        <f>IF(IFERROR(TRIM(INDEX($A252:$T252,MATCH(Lists!$F$2,$A$1:$T$1,0))&amp;""),"")="","",N(Z252)+N(AA252))</f>
        <v/>
      </c>
      <c r="AC252" s="21">
        <f>IF(IFERROR(TRIM(INDEX($A252:$T252,MATCH(Lists!$F$2,$A$1:$T$1,0))&amp;""),"")="","",IFERROR(VALUE(IFERROR(TRIM(INDEX($A252:$T252,MATCH(Lists!$F$5,$A$1:$T$1,0))&amp;""),"")),""))</f>
        <v/>
      </c>
      <c r="AD252" s="21">
        <f>IF(AB252="","",IF(AB252&gt;='Your points'!$B$21,1,0))</f>
        <v/>
      </c>
      <c r="AE252" s="21">
        <f>IF(IFERROR(TRIM(INDEX($A252:$T252,MATCH(Lists!$F$2,$A$1:$T$1,0))&amp;""),"")="","",IF(IFERROR(TRIM(INDEX($A252:$T252,MATCH(Lists!$F$8,$A$1:$T$1,0))&amp;""),"")&lt;&gt;"",1,0))</f>
        <v/>
      </c>
      <c r="AF252" s="21">
        <f>IF(IFERROR(TRIM(INDEX($A252:$T252,MATCH(Lists!$F$2,$A$1:$T$1,0))&amp;""),"")="","",IF(IFERROR(TRIM(INDEX($A252:$T252,MATCH(Lists!$F$6,$A$1:$T$1,0))&amp;""),"")="","(no UTM)",IFERROR(TRIM(INDEX($A252:$T252,MATCH(Lists!$F$6,$A$1:$T$1,0))&amp;""),"")))</f>
        <v/>
      </c>
      <c r="AG252" s="21">
        <f>IF(IFERROR(TRIM(INDEX($A252:$T252,MATCH(Lists!$F$2,$A$1:$T$1,0))&amp;""),"")="","",IF(IFERROR(TRIM(INDEX($A252:$T252,MATCH(Lists!$F$7,$A$1:$T$1,0))&amp;""),"")="","(none)",IFERROR(TRIM(INDEX($A252:$T252,MATCH(Lists!$F$7,$A$1:$T$1,0))&amp;""),"")))</f>
        <v/>
      </c>
      <c r="AH252" s="21">
        <f>IF(AF252="","",IF(COUNTIFS($AF$2:AF252,AF252,$AG$2:AG252,AG252)=1,1,0))</f>
        <v/>
      </c>
      <c r="AI252" s="21">
        <f>IF(AH252=1,SUM($AH$2:AH252),"")</f>
        <v/>
      </c>
      <c r="AJ252" s="21">
        <f>IF(IFERROR(TRIM(INDEX($A252:$T252,MATCH(Lists!$F$2,$A$1:$T$1,0))&amp;""),"")="","",IF($W252=Lists!$A$3,1,0))</f>
        <v/>
      </c>
      <c r="AK252" s="21">
        <f>IF(IFERROR(TRIM(INDEX($A252:$T252,MATCH(Lists!$F$2,$A$1:$T$1,0))&amp;""),"")="","",IF($X252="Y",1,0))</f>
        <v/>
      </c>
    </row>
    <row r="253">
      <c r="U253" s="19" t="n"/>
      <c r="V253" s="22" t="n"/>
      <c r="W253" s="22" t="n"/>
      <c r="X253" s="22" t="n"/>
      <c r="Y253" s="19" t="n"/>
      <c r="Z253" s="21">
        <f>IF(IFERROR(TRIM(INDEX($A253:$T253,MATCH(Lists!$F$2,$A$1:$T$1,0))&amp;""),"")="","",IFERROR(INDEX('Your points'!$B$6:$B$11,MATCH(IFERROR(TRIM(INDEX($A253:$T253,MATCH(Lists!$F$3,$A$1:$T$1,0))&amp;""),""),'Your points'!$A$6:$A$11,0)),0))</f>
        <v/>
      </c>
      <c r="AA253" s="21">
        <f>IF(IFERROR(TRIM(INDEX($A253:$T253,MATCH(Lists!$F$2,$A$1:$T$1,0))&amp;""),"")="","",IFERROR(INDEX('Your points'!$B$15:$B$18,MATCH(IFERROR(TRIM(INDEX($A253:$T253,MATCH(Lists!$F$4,$A$1:$T$1,0))&amp;""),""),'Your points'!$A$15:$A$18,0)),0))</f>
        <v/>
      </c>
      <c r="AB253" s="21">
        <f>IF(IFERROR(TRIM(INDEX($A253:$T253,MATCH(Lists!$F$2,$A$1:$T$1,0))&amp;""),"")="","",N(Z253)+N(AA253))</f>
        <v/>
      </c>
      <c r="AC253" s="21">
        <f>IF(IFERROR(TRIM(INDEX($A253:$T253,MATCH(Lists!$F$2,$A$1:$T$1,0))&amp;""),"")="","",IFERROR(VALUE(IFERROR(TRIM(INDEX($A253:$T253,MATCH(Lists!$F$5,$A$1:$T$1,0))&amp;""),"")),""))</f>
        <v/>
      </c>
      <c r="AD253" s="21">
        <f>IF(AB253="","",IF(AB253&gt;='Your points'!$B$21,1,0))</f>
        <v/>
      </c>
      <c r="AE253" s="21">
        <f>IF(IFERROR(TRIM(INDEX($A253:$T253,MATCH(Lists!$F$2,$A$1:$T$1,0))&amp;""),"")="","",IF(IFERROR(TRIM(INDEX($A253:$T253,MATCH(Lists!$F$8,$A$1:$T$1,0))&amp;""),"")&lt;&gt;"",1,0))</f>
        <v/>
      </c>
      <c r="AF253" s="21">
        <f>IF(IFERROR(TRIM(INDEX($A253:$T253,MATCH(Lists!$F$2,$A$1:$T$1,0))&amp;""),"")="","",IF(IFERROR(TRIM(INDEX($A253:$T253,MATCH(Lists!$F$6,$A$1:$T$1,0))&amp;""),"")="","(no UTM)",IFERROR(TRIM(INDEX($A253:$T253,MATCH(Lists!$F$6,$A$1:$T$1,0))&amp;""),"")))</f>
        <v/>
      </c>
      <c r="AG253" s="21">
        <f>IF(IFERROR(TRIM(INDEX($A253:$T253,MATCH(Lists!$F$2,$A$1:$T$1,0))&amp;""),"")="","",IF(IFERROR(TRIM(INDEX($A253:$T253,MATCH(Lists!$F$7,$A$1:$T$1,0))&amp;""),"")="","(none)",IFERROR(TRIM(INDEX($A253:$T253,MATCH(Lists!$F$7,$A$1:$T$1,0))&amp;""),"")))</f>
        <v/>
      </c>
      <c r="AH253" s="21">
        <f>IF(AF253="","",IF(COUNTIFS($AF$2:AF253,AF253,$AG$2:AG253,AG253)=1,1,0))</f>
        <v/>
      </c>
      <c r="AI253" s="21">
        <f>IF(AH253=1,SUM($AH$2:AH253),"")</f>
        <v/>
      </c>
      <c r="AJ253" s="21">
        <f>IF(IFERROR(TRIM(INDEX($A253:$T253,MATCH(Lists!$F$2,$A$1:$T$1,0))&amp;""),"")="","",IF($W253=Lists!$A$3,1,0))</f>
        <v/>
      </c>
      <c r="AK253" s="21">
        <f>IF(IFERROR(TRIM(INDEX($A253:$T253,MATCH(Lists!$F$2,$A$1:$T$1,0))&amp;""),"")="","",IF($X253="Y",1,0))</f>
        <v/>
      </c>
    </row>
    <row r="254">
      <c r="U254" s="19" t="n"/>
      <c r="V254" s="22" t="n"/>
      <c r="W254" s="22" t="n"/>
      <c r="X254" s="22" t="n"/>
      <c r="Y254" s="19" t="n"/>
      <c r="Z254" s="21">
        <f>IF(IFERROR(TRIM(INDEX($A254:$T254,MATCH(Lists!$F$2,$A$1:$T$1,0))&amp;""),"")="","",IFERROR(INDEX('Your points'!$B$6:$B$11,MATCH(IFERROR(TRIM(INDEX($A254:$T254,MATCH(Lists!$F$3,$A$1:$T$1,0))&amp;""),""),'Your points'!$A$6:$A$11,0)),0))</f>
        <v/>
      </c>
      <c r="AA254" s="21">
        <f>IF(IFERROR(TRIM(INDEX($A254:$T254,MATCH(Lists!$F$2,$A$1:$T$1,0))&amp;""),"")="","",IFERROR(INDEX('Your points'!$B$15:$B$18,MATCH(IFERROR(TRIM(INDEX($A254:$T254,MATCH(Lists!$F$4,$A$1:$T$1,0))&amp;""),""),'Your points'!$A$15:$A$18,0)),0))</f>
        <v/>
      </c>
      <c r="AB254" s="21">
        <f>IF(IFERROR(TRIM(INDEX($A254:$T254,MATCH(Lists!$F$2,$A$1:$T$1,0))&amp;""),"")="","",N(Z254)+N(AA254))</f>
        <v/>
      </c>
      <c r="AC254" s="21">
        <f>IF(IFERROR(TRIM(INDEX($A254:$T254,MATCH(Lists!$F$2,$A$1:$T$1,0))&amp;""),"")="","",IFERROR(VALUE(IFERROR(TRIM(INDEX($A254:$T254,MATCH(Lists!$F$5,$A$1:$T$1,0))&amp;""),"")),""))</f>
        <v/>
      </c>
      <c r="AD254" s="21">
        <f>IF(AB254="","",IF(AB254&gt;='Your points'!$B$21,1,0))</f>
        <v/>
      </c>
      <c r="AE254" s="21">
        <f>IF(IFERROR(TRIM(INDEX($A254:$T254,MATCH(Lists!$F$2,$A$1:$T$1,0))&amp;""),"")="","",IF(IFERROR(TRIM(INDEX($A254:$T254,MATCH(Lists!$F$8,$A$1:$T$1,0))&amp;""),"")&lt;&gt;"",1,0))</f>
        <v/>
      </c>
      <c r="AF254" s="21">
        <f>IF(IFERROR(TRIM(INDEX($A254:$T254,MATCH(Lists!$F$2,$A$1:$T$1,0))&amp;""),"")="","",IF(IFERROR(TRIM(INDEX($A254:$T254,MATCH(Lists!$F$6,$A$1:$T$1,0))&amp;""),"")="","(no UTM)",IFERROR(TRIM(INDEX($A254:$T254,MATCH(Lists!$F$6,$A$1:$T$1,0))&amp;""),"")))</f>
        <v/>
      </c>
      <c r="AG254" s="21">
        <f>IF(IFERROR(TRIM(INDEX($A254:$T254,MATCH(Lists!$F$2,$A$1:$T$1,0))&amp;""),"")="","",IF(IFERROR(TRIM(INDEX($A254:$T254,MATCH(Lists!$F$7,$A$1:$T$1,0))&amp;""),"")="","(none)",IFERROR(TRIM(INDEX($A254:$T254,MATCH(Lists!$F$7,$A$1:$T$1,0))&amp;""),"")))</f>
        <v/>
      </c>
      <c r="AH254" s="21">
        <f>IF(AF254="","",IF(COUNTIFS($AF$2:AF254,AF254,$AG$2:AG254,AG254)=1,1,0))</f>
        <v/>
      </c>
      <c r="AI254" s="21">
        <f>IF(AH254=1,SUM($AH$2:AH254),"")</f>
        <v/>
      </c>
      <c r="AJ254" s="21">
        <f>IF(IFERROR(TRIM(INDEX($A254:$T254,MATCH(Lists!$F$2,$A$1:$T$1,0))&amp;""),"")="","",IF($W254=Lists!$A$3,1,0))</f>
        <v/>
      </c>
      <c r="AK254" s="21">
        <f>IF(IFERROR(TRIM(INDEX($A254:$T254,MATCH(Lists!$F$2,$A$1:$T$1,0))&amp;""),"")="","",IF($X254="Y",1,0))</f>
        <v/>
      </c>
    </row>
    <row r="255">
      <c r="U255" s="19" t="n"/>
      <c r="V255" s="22" t="n"/>
      <c r="W255" s="22" t="n"/>
      <c r="X255" s="22" t="n"/>
      <c r="Y255" s="19" t="n"/>
      <c r="Z255" s="21">
        <f>IF(IFERROR(TRIM(INDEX($A255:$T255,MATCH(Lists!$F$2,$A$1:$T$1,0))&amp;""),"")="","",IFERROR(INDEX('Your points'!$B$6:$B$11,MATCH(IFERROR(TRIM(INDEX($A255:$T255,MATCH(Lists!$F$3,$A$1:$T$1,0))&amp;""),""),'Your points'!$A$6:$A$11,0)),0))</f>
        <v/>
      </c>
      <c r="AA255" s="21">
        <f>IF(IFERROR(TRIM(INDEX($A255:$T255,MATCH(Lists!$F$2,$A$1:$T$1,0))&amp;""),"")="","",IFERROR(INDEX('Your points'!$B$15:$B$18,MATCH(IFERROR(TRIM(INDEX($A255:$T255,MATCH(Lists!$F$4,$A$1:$T$1,0))&amp;""),""),'Your points'!$A$15:$A$18,0)),0))</f>
        <v/>
      </c>
      <c r="AB255" s="21">
        <f>IF(IFERROR(TRIM(INDEX($A255:$T255,MATCH(Lists!$F$2,$A$1:$T$1,0))&amp;""),"")="","",N(Z255)+N(AA255))</f>
        <v/>
      </c>
      <c r="AC255" s="21">
        <f>IF(IFERROR(TRIM(INDEX($A255:$T255,MATCH(Lists!$F$2,$A$1:$T$1,0))&amp;""),"")="","",IFERROR(VALUE(IFERROR(TRIM(INDEX($A255:$T255,MATCH(Lists!$F$5,$A$1:$T$1,0))&amp;""),"")),""))</f>
        <v/>
      </c>
      <c r="AD255" s="21">
        <f>IF(AB255="","",IF(AB255&gt;='Your points'!$B$21,1,0))</f>
        <v/>
      </c>
      <c r="AE255" s="21">
        <f>IF(IFERROR(TRIM(INDEX($A255:$T255,MATCH(Lists!$F$2,$A$1:$T$1,0))&amp;""),"")="","",IF(IFERROR(TRIM(INDEX($A255:$T255,MATCH(Lists!$F$8,$A$1:$T$1,0))&amp;""),"")&lt;&gt;"",1,0))</f>
        <v/>
      </c>
      <c r="AF255" s="21">
        <f>IF(IFERROR(TRIM(INDEX($A255:$T255,MATCH(Lists!$F$2,$A$1:$T$1,0))&amp;""),"")="","",IF(IFERROR(TRIM(INDEX($A255:$T255,MATCH(Lists!$F$6,$A$1:$T$1,0))&amp;""),"")="","(no UTM)",IFERROR(TRIM(INDEX($A255:$T255,MATCH(Lists!$F$6,$A$1:$T$1,0))&amp;""),"")))</f>
        <v/>
      </c>
      <c r="AG255" s="21">
        <f>IF(IFERROR(TRIM(INDEX($A255:$T255,MATCH(Lists!$F$2,$A$1:$T$1,0))&amp;""),"")="","",IF(IFERROR(TRIM(INDEX($A255:$T255,MATCH(Lists!$F$7,$A$1:$T$1,0))&amp;""),"")="","(none)",IFERROR(TRIM(INDEX($A255:$T255,MATCH(Lists!$F$7,$A$1:$T$1,0))&amp;""),"")))</f>
        <v/>
      </c>
      <c r="AH255" s="21">
        <f>IF(AF255="","",IF(COUNTIFS($AF$2:AF255,AF255,$AG$2:AG255,AG255)=1,1,0))</f>
        <v/>
      </c>
      <c r="AI255" s="21">
        <f>IF(AH255=1,SUM($AH$2:AH255),"")</f>
        <v/>
      </c>
      <c r="AJ255" s="21">
        <f>IF(IFERROR(TRIM(INDEX($A255:$T255,MATCH(Lists!$F$2,$A$1:$T$1,0))&amp;""),"")="","",IF($W255=Lists!$A$3,1,0))</f>
        <v/>
      </c>
      <c r="AK255" s="21">
        <f>IF(IFERROR(TRIM(INDEX($A255:$T255,MATCH(Lists!$F$2,$A$1:$T$1,0))&amp;""),"")="","",IF($X255="Y",1,0))</f>
        <v/>
      </c>
    </row>
    <row r="256">
      <c r="U256" s="19" t="n"/>
      <c r="V256" s="22" t="n"/>
      <c r="W256" s="22" t="n"/>
      <c r="X256" s="22" t="n"/>
      <c r="Y256" s="19" t="n"/>
      <c r="Z256" s="21">
        <f>IF(IFERROR(TRIM(INDEX($A256:$T256,MATCH(Lists!$F$2,$A$1:$T$1,0))&amp;""),"")="","",IFERROR(INDEX('Your points'!$B$6:$B$11,MATCH(IFERROR(TRIM(INDEX($A256:$T256,MATCH(Lists!$F$3,$A$1:$T$1,0))&amp;""),""),'Your points'!$A$6:$A$11,0)),0))</f>
        <v/>
      </c>
      <c r="AA256" s="21">
        <f>IF(IFERROR(TRIM(INDEX($A256:$T256,MATCH(Lists!$F$2,$A$1:$T$1,0))&amp;""),"")="","",IFERROR(INDEX('Your points'!$B$15:$B$18,MATCH(IFERROR(TRIM(INDEX($A256:$T256,MATCH(Lists!$F$4,$A$1:$T$1,0))&amp;""),""),'Your points'!$A$15:$A$18,0)),0))</f>
        <v/>
      </c>
      <c r="AB256" s="21">
        <f>IF(IFERROR(TRIM(INDEX($A256:$T256,MATCH(Lists!$F$2,$A$1:$T$1,0))&amp;""),"")="","",N(Z256)+N(AA256))</f>
        <v/>
      </c>
      <c r="AC256" s="21">
        <f>IF(IFERROR(TRIM(INDEX($A256:$T256,MATCH(Lists!$F$2,$A$1:$T$1,0))&amp;""),"")="","",IFERROR(VALUE(IFERROR(TRIM(INDEX($A256:$T256,MATCH(Lists!$F$5,$A$1:$T$1,0))&amp;""),"")),""))</f>
        <v/>
      </c>
      <c r="AD256" s="21">
        <f>IF(AB256="","",IF(AB256&gt;='Your points'!$B$21,1,0))</f>
        <v/>
      </c>
      <c r="AE256" s="21">
        <f>IF(IFERROR(TRIM(INDEX($A256:$T256,MATCH(Lists!$F$2,$A$1:$T$1,0))&amp;""),"")="","",IF(IFERROR(TRIM(INDEX($A256:$T256,MATCH(Lists!$F$8,$A$1:$T$1,0))&amp;""),"")&lt;&gt;"",1,0))</f>
        <v/>
      </c>
      <c r="AF256" s="21">
        <f>IF(IFERROR(TRIM(INDEX($A256:$T256,MATCH(Lists!$F$2,$A$1:$T$1,0))&amp;""),"")="","",IF(IFERROR(TRIM(INDEX($A256:$T256,MATCH(Lists!$F$6,$A$1:$T$1,0))&amp;""),"")="","(no UTM)",IFERROR(TRIM(INDEX($A256:$T256,MATCH(Lists!$F$6,$A$1:$T$1,0))&amp;""),"")))</f>
        <v/>
      </c>
      <c r="AG256" s="21">
        <f>IF(IFERROR(TRIM(INDEX($A256:$T256,MATCH(Lists!$F$2,$A$1:$T$1,0))&amp;""),"")="","",IF(IFERROR(TRIM(INDEX($A256:$T256,MATCH(Lists!$F$7,$A$1:$T$1,0))&amp;""),"")="","(none)",IFERROR(TRIM(INDEX($A256:$T256,MATCH(Lists!$F$7,$A$1:$T$1,0))&amp;""),"")))</f>
        <v/>
      </c>
      <c r="AH256" s="21">
        <f>IF(AF256="","",IF(COUNTIFS($AF$2:AF256,AF256,$AG$2:AG256,AG256)=1,1,0))</f>
        <v/>
      </c>
      <c r="AI256" s="21">
        <f>IF(AH256=1,SUM($AH$2:AH256),"")</f>
        <v/>
      </c>
      <c r="AJ256" s="21">
        <f>IF(IFERROR(TRIM(INDEX($A256:$T256,MATCH(Lists!$F$2,$A$1:$T$1,0))&amp;""),"")="","",IF($W256=Lists!$A$3,1,0))</f>
        <v/>
      </c>
      <c r="AK256" s="21">
        <f>IF(IFERROR(TRIM(INDEX($A256:$T256,MATCH(Lists!$F$2,$A$1:$T$1,0))&amp;""),"")="","",IF($X256="Y",1,0))</f>
        <v/>
      </c>
    </row>
    <row r="257">
      <c r="U257" s="19" t="n"/>
      <c r="V257" s="22" t="n"/>
      <c r="W257" s="22" t="n"/>
      <c r="X257" s="22" t="n"/>
      <c r="Y257" s="19" t="n"/>
      <c r="Z257" s="21">
        <f>IF(IFERROR(TRIM(INDEX($A257:$T257,MATCH(Lists!$F$2,$A$1:$T$1,0))&amp;""),"")="","",IFERROR(INDEX('Your points'!$B$6:$B$11,MATCH(IFERROR(TRIM(INDEX($A257:$T257,MATCH(Lists!$F$3,$A$1:$T$1,0))&amp;""),""),'Your points'!$A$6:$A$11,0)),0))</f>
        <v/>
      </c>
      <c r="AA257" s="21">
        <f>IF(IFERROR(TRIM(INDEX($A257:$T257,MATCH(Lists!$F$2,$A$1:$T$1,0))&amp;""),"")="","",IFERROR(INDEX('Your points'!$B$15:$B$18,MATCH(IFERROR(TRIM(INDEX($A257:$T257,MATCH(Lists!$F$4,$A$1:$T$1,0))&amp;""),""),'Your points'!$A$15:$A$18,0)),0))</f>
        <v/>
      </c>
      <c r="AB257" s="21">
        <f>IF(IFERROR(TRIM(INDEX($A257:$T257,MATCH(Lists!$F$2,$A$1:$T$1,0))&amp;""),"")="","",N(Z257)+N(AA257))</f>
        <v/>
      </c>
      <c r="AC257" s="21">
        <f>IF(IFERROR(TRIM(INDEX($A257:$T257,MATCH(Lists!$F$2,$A$1:$T$1,0))&amp;""),"")="","",IFERROR(VALUE(IFERROR(TRIM(INDEX($A257:$T257,MATCH(Lists!$F$5,$A$1:$T$1,0))&amp;""),"")),""))</f>
        <v/>
      </c>
      <c r="AD257" s="21">
        <f>IF(AB257="","",IF(AB257&gt;='Your points'!$B$21,1,0))</f>
        <v/>
      </c>
      <c r="AE257" s="21">
        <f>IF(IFERROR(TRIM(INDEX($A257:$T257,MATCH(Lists!$F$2,$A$1:$T$1,0))&amp;""),"")="","",IF(IFERROR(TRIM(INDEX($A257:$T257,MATCH(Lists!$F$8,$A$1:$T$1,0))&amp;""),"")&lt;&gt;"",1,0))</f>
        <v/>
      </c>
      <c r="AF257" s="21">
        <f>IF(IFERROR(TRIM(INDEX($A257:$T257,MATCH(Lists!$F$2,$A$1:$T$1,0))&amp;""),"")="","",IF(IFERROR(TRIM(INDEX($A257:$T257,MATCH(Lists!$F$6,$A$1:$T$1,0))&amp;""),"")="","(no UTM)",IFERROR(TRIM(INDEX($A257:$T257,MATCH(Lists!$F$6,$A$1:$T$1,0))&amp;""),"")))</f>
        <v/>
      </c>
      <c r="AG257" s="21">
        <f>IF(IFERROR(TRIM(INDEX($A257:$T257,MATCH(Lists!$F$2,$A$1:$T$1,0))&amp;""),"")="","",IF(IFERROR(TRIM(INDEX($A257:$T257,MATCH(Lists!$F$7,$A$1:$T$1,0))&amp;""),"")="","(none)",IFERROR(TRIM(INDEX($A257:$T257,MATCH(Lists!$F$7,$A$1:$T$1,0))&amp;""),"")))</f>
        <v/>
      </c>
      <c r="AH257" s="21">
        <f>IF(AF257="","",IF(COUNTIFS($AF$2:AF257,AF257,$AG$2:AG257,AG257)=1,1,0))</f>
        <v/>
      </c>
      <c r="AI257" s="21">
        <f>IF(AH257=1,SUM($AH$2:AH257),"")</f>
        <v/>
      </c>
      <c r="AJ257" s="21">
        <f>IF(IFERROR(TRIM(INDEX($A257:$T257,MATCH(Lists!$F$2,$A$1:$T$1,0))&amp;""),"")="","",IF($W257=Lists!$A$3,1,0))</f>
        <v/>
      </c>
      <c r="AK257" s="21">
        <f>IF(IFERROR(TRIM(INDEX($A257:$T257,MATCH(Lists!$F$2,$A$1:$T$1,0))&amp;""),"")="","",IF($X257="Y",1,0))</f>
        <v/>
      </c>
    </row>
    <row r="258">
      <c r="U258" s="19" t="n"/>
      <c r="V258" s="22" t="n"/>
      <c r="W258" s="22" t="n"/>
      <c r="X258" s="22" t="n"/>
      <c r="Y258" s="19" t="n"/>
      <c r="Z258" s="21">
        <f>IF(IFERROR(TRIM(INDEX($A258:$T258,MATCH(Lists!$F$2,$A$1:$T$1,0))&amp;""),"")="","",IFERROR(INDEX('Your points'!$B$6:$B$11,MATCH(IFERROR(TRIM(INDEX($A258:$T258,MATCH(Lists!$F$3,$A$1:$T$1,0))&amp;""),""),'Your points'!$A$6:$A$11,0)),0))</f>
        <v/>
      </c>
      <c r="AA258" s="21">
        <f>IF(IFERROR(TRIM(INDEX($A258:$T258,MATCH(Lists!$F$2,$A$1:$T$1,0))&amp;""),"")="","",IFERROR(INDEX('Your points'!$B$15:$B$18,MATCH(IFERROR(TRIM(INDEX($A258:$T258,MATCH(Lists!$F$4,$A$1:$T$1,0))&amp;""),""),'Your points'!$A$15:$A$18,0)),0))</f>
        <v/>
      </c>
      <c r="AB258" s="21">
        <f>IF(IFERROR(TRIM(INDEX($A258:$T258,MATCH(Lists!$F$2,$A$1:$T$1,0))&amp;""),"")="","",N(Z258)+N(AA258))</f>
        <v/>
      </c>
      <c r="AC258" s="21">
        <f>IF(IFERROR(TRIM(INDEX($A258:$T258,MATCH(Lists!$F$2,$A$1:$T$1,0))&amp;""),"")="","",IFERROR(VALUE(IFERROR(TRIM(INDEX($A258:$T258,MATCH(Lists!$F$5,$A$1:$T$1,0))&amp;""),"")),""))</f>
        <v/>
      </c>
      <c r="AD258" s="21">
        <f>IF(AB258="","",IF(AB258&gt;='Your points'!$B$21,1,0))</f>
        <v/>
      </c>
      <c r="AE258" s="21">
        <f>IF(IFERROR(TRIM(INDEX($A258:$T258,MATCH(Lists!$F$2,$A$1:$T$1,0))&amp;""),"")="","",IF(IFERROR(TRIM(INDEX($A258:$T258,MATCH(Lists!$F$8,$A$1:$T$1,0))&amp;""),"")&lt;&gt;"",1,0))</f>
        <v/>
      </c>
      <c r="AF258" s="21">
        <f>IF(IFERROR(TRIM(INDEX($A258:$T258,MATCH(Lists!$F$2,$A$1:$T$1,0))&amp;""),"")="","",IF(IFERROR(TRIM(INDEX($A258:$T258,MATCH(Lists!$F$6,$A$1:$T$1,0))&amp;""),"")="","(no UTM)",IFERROR(TRIM(INDEX($A258:$T258,MATCH(Lists!$F$6,$A$1:$T$1,0))&amp;""),"")))</f>
        <v/>
      </c>
      <c r="AG258" s="21">
        <f>IF(IFERROR(TRIM(INDEX($A258:$T258,MATCH(Lists!$F$2,$A$1:$T$1,0))&amp;""),"")="","",IF(IFERROR(TRIM(INDEX($A258:$T258,MATCH(Lists!$F$7,$A$1:$T$1,0))&amp;""),"")="","(none)",IFERROR(TRIM(INDEX($A258:$T258,MATCH(Lists!$F$7,$A$1:$T$1,0))&amp;""),"")))</f>
        <v/>
      </c>
      <c r="AH258" s="21">
        <f>IF(AF258="","",IF(COUNTIFS($AF$2:AF258,AF258,$AG$2:AG258,AG258)=1,1,0))</f>
        <v/>
      </c>
      <c r="AI258" s="21">
        <f>IF(AH258=1,SUM($AH$2:AH258),"")</f>
        <v/>
      </c>
      <c r="AJ258" s="21">
        <f>IF(IFERROR(TRIM(INDEX($A258:$T258,MATCH(Lists!$F$2,$A$1:$T$1,0))&amp;""),"")="","",IF($W258=Lists!$A$3,1,0))</f>
        <v/>
      </c>
      <c r="AK258" s="21">
        <f>IF(IFERROR(TRIM(INDEX($A258:$T258,MATCH(Lists!$F$2,$A$1:$T$1,0))&amp;""),"")="","",IF($X258="Y",1,0))</f>
        <v/>
      </c>
    </row>
    <row r="259">
      <c r="U259" s="19" t="n"/>
      <c r="V259" s="22" t="n"/>
      <c r="W259" s="22" t="n"/>
      <c r="X259" s="22" t="n"/>
      <c r="Y259" s="19" t="n"/>
      <c r="Z259" s="21">
        <f>IF(IFERROR(TRIM(INDEX($A259:$T259,MATCH(Lists!$F$2,$A$1:$T$1,0))&amp;""),"")="","",IFERROR(INDEX('Your points'!$B$6:$B$11,MATCH(IFERROR(TRIM(INDEX($A259:$T259,MATCH(Lists!$F$3,$A$1:$T$1,0))&amp;""),""),'Your points'!$A$6:$A$11,0)),0))</f>
        <v/>
      </c>
      <c r="AA259" s="21">
        <f>IF(IFERROR(TRIM(INDEX($A259:$T259,MATCH(Lists!$F$2,$A$1:$T$1,0))&amp;""),"")="","",IFERROR(INDEX('Your points'!$B$15:$B$18,MATCH(IFERROR(TRIM(INDEX($A259:$T259,MATCH(Lists!$F$4,$A$1:$T$1,0))&amp;""),""),'Your points'!$A$15:$A$18,0)),0))</f>
        <v/>
      </c>
      <c r="AB259" s="21">
        <f>IF(IFERROR(TRIM(INDEX($A259:$T259,MATCH(Lists!$F$2,$A$1:$T$1,0))&amp;""),"")="","",N(Z259)+N(AA259))</f>
        <v/>
      </c>
      <c r="AC259" s="21">
        <f>IF(IFERROR(TRIM(INDEX($A259:$T259,MATCH(Lists!$F$2,$A$1:$T$1,0))&amp;""),"")="","",IFERROR(VALUE(IFERROR(TRIM(INDEX($A259:$T259,MATCH(Lists!$F$5,$A$1:$T$1,0))&amp;""),"")),""))</f>
        <v/>
      </c>
      <c r="AD259" s="21">
        <f>IF(AB259="","",IF(AB259&gt;='Your points'!$B$21,1,0))</f>
        <v/>
      </c>
      <c r="AE259" s="21">
        <f>IF(IFERROR(TRIM(INDEX($A259:$T259,MATCH(Lists!$F$2,$A$1:$T$1,0))&amp;""),"")="","",IF(IFERROR(TRIM(INDEX($A259:$T259,MATCH(Lists!$F$8,$A$1:$T$1,0))&amp;""),"")&lt;&gt;"",1,0))</f>
        <v/>
      </c>
      <c r="AF259" s="21">
        <f>IF(IFERROR(TRIM(INDEX($A259:$T259,MATCH(Lists!$F$2,$A$1:$T$1,0))&amp;""),"")="","",IF(IFERROR(TRIM(INDEX($A259:$T259,MATCH(Lists!$F$6,$A$1:$T$1,0))&amp;""),"")="","(no UTM)",IFERROR(TRIM(INDEX($A259:$T259,MATCH(Lists!$F$6,$A$1:$T$1,0))&amp;""),"")))</f>
        <v/>
      </c>
      <c r="AG259" s="21">
        <f>IF(IFERROR(TRIM(INDEX($A259:$T259,MATCH(Lists!$F$2,$A$1:$T$1,0))&amp;""),"")="","",IF(IFERROR(TRIM(INDEX($A259:$T259,MATCH(Lists!$F$7,$A$1:$T$1,0))&amp;""),"")="","(none)",IFERROR(TRIM(INDEX($A259:$T259,MATCH(Lists!$F$7,$A$1:$T$1,0))&amp;""),"")))</f>
        <v/>
      </c>
      <c r="AH259" s="21">
        <f>IF(AF259="","",IF(COUNTIFS($AF$2:AF259,AF259,$AG$2:AG259,AG259)=1,1,0))</f>
        <v/>
      </c>
      <c r="AI259" s="21">
        <f>IF(AH259=1,SUM($AH$2:AH259),"")</f>
        <v/>
      </c>
      <c r="AJ259" s="21">
        <f>IF(IFERROR(TRIM(INDEX($A259:$T259,MATCH(Lists!$F$2,$A$1:$T$1,0))&amp;""),"")="","",IF($W259=Lists!$A$3,1,0))</f>
        <v/>
      </c>
      <c r="AK259" s="21">
        <f>IF(IFERROR(TRIM(INDEX($A259:$T259,MATCH(Lists!$F$2,$A$1:$T$1,0))&amp;""),"")="","",IF($X259="Y",1,0))</f>
        <v/>
      </c>
    </row>
    <row r="260">
      <c r="U260" s="19" t="n"/>
      <c r="V260" s="22" t="n"/>
      <c r="W260" s="22" t="n"/>
      <c r="X260" s="22" t="n"/>
      <c r="Y260" s="19" t="n"/>
      <c r="Z260" s="21">
        <f>IF(IFERROR(TRIM(INDEX($A260:$T260,MATCH(Lists!$F$2,$A$1:$T$1,0))&amp;""),"")="","",IFERROR(INDEX('Your points'!$B$6:$B$11,MATCH(IFERROR(TRIM(INDEX($A260:$T260,MATCH(Lists!$F$3,$A$1:$T$1,0))&amp;""),""),'Your points'!$A$6:$A$11,0)),0))</f>
        <v/>
      </c>
      <c r="AA260" s="21">
        <f>IF(IFERROR(TRIM(INDEX($A260:$T260,MATCH(Lists!$F$2,$A$1:$T$1,0))&amp;""),"")="","",IFERROR(INDEX('Your points'!$B$15:$B$18,MATCH(IFERROR(TRIM(INDEX($A260:$T260,MATCH(Lists!$F$4,$A$1:$T$1,0))&amp;""),""),'Your points'!$A$15:$A$18,0)),0))</f>
        <v/>
      </c>
      <c r="AB260" s="21">
        <f>IF(IFERROR(TRIM(INDEX($A260:$T260,MATCH(Lists!$F$2,$A$1:$T$1,0))&amp;""),"")="","",N(Z260)+N(AA260))</f>
        <v/>
      </c>
      <c r="AC260" s="21">
        <f>IF(IFERROR(TRIM(INDEX($A260:$T260,MATCH(Lists!$F$2,$A$1:$T$1,0))&amp;""),"")="","",IFERROR(VALUE(IFERROR(TRIM(INDEX($A260:$T260,MATCH(Lists!$F$5,$A$1:$T$1,0))&amp;""),"")),""))</f>
        <v/>
      </c>
      <c r="AD260" s="21">
        <f>IF(AB260="","",IF(AB260&gt;='Your points'!$B$21,1,0))</f>
        <v/>
      </c>
      <c r="AE260" s="21">
        <f>IF(IFERROR(TRIM(INDEX($A260:$T260,MATCH(Lists!$F$2,$A$1:$T$1,0))&amp;""),"")="","",IF(IFERROR(TRIM(INDEX($A260:$T260,MATCH(Lists!$F$8,$A$1:$T$1,0))&amp;""),"")&lt;&gt;"",1,0))</f>
        <v/>
      </c>
      <c r="AF260" s="21">
        <f>IF(IFERROR(TRIM(INDEX($A260:$T260,MATCH(Lists!$F$2,$A$1:$T$1,0))&amp;""),"")="","",IF(IFERROR(TRIM(INDEX($A260:$T260,MATCH(Lists!$F$6,$A$1:$T$1,0))&amp;""),"")="","(no UTM)",IFERROR(TRIM(INDEX($A260:$T260,MATCH(Lists!$F$6,$A$1:$T$1,0))&amp;""),"")))</f>
        <v/>
      </c>
      <c r="AG260" s="21">
        <f>IF(IFERROR(TRIM(INDEX($A260:$T260,MATCH(Lists!$F$2,$A$1:$T$1,0))&amp;""),"")="","",IF(IFERROR(TRIM(INDEX($A260:$T260,MATCH(Lists!$F$7,$A$1:$T$1,0))&amp;""),"")="","(none)",IFERROR(TRIM(INDEX($A260:$T260,MATCH(Lists!$F$7,$A$1:$T$1,0))&amp;""),"")))</f>
        <v/>
      </c>
      <c r="AH260" s="21">
        <f>IF(AF260="","",IF(COUNTIFS($AF$2:AF260,AF260,$AG$2:AG260,AG260)=1,1,0))</f>
        <v/>
      </c>
      <c r="AI260" s="21">
        <f>IF(AH260=1,SUM($AH$2:AH260),"")</f>
        <v/>
      </c>
      <c r="AJ260" s="21">
        <f>IF(IFERROR(TRIM(INDEX($A260:$T260,MATCH(Lists!$F$2,$A$1:$T$1,0))&amp;""),"")="","",IF($W260=Lists!$A$3,1,0))</f>
        <v/>
      </c>
      <c r="AK260" s="21">
        <f>IF(IFERROR(TRIM(INDEX($A260:$T260,MATCH(Lists!$F$2,$A$1:$T$1,0))&amp;""),"")="","",IF($X260="Y",1,0))</f>
        <v/>
      </c>
    </row>
    <row r="261">
      <c r="U261" s="19" t="n"/>
      <c r="V261" s="22" t="n"/>
      <c r="W261" s="22" t="n"/>
      <c r="X261" s="22" t="n"/>
      <c r="Y261" s="19" t="n"/>
      <c r="Z261" s="21">
        <f>IF(IFERROR(TRIM(INDEX($A261:$T261,MATCH(Lists!$F$2,$A$1:$T$1,0))&amp;""),"")="","",IFERROR(INDEX('Your points'!$B$6:$B$11,MATCH(IFERROR(TRIM(INDEX($A261:$T261,MATCH(Lists!$F$3,$A$1:$T$1,0))&amp;""),""),'Your points'!$A$6:$A$11,0)),0))</f>
        <v/>
      </c>
      <c r="AA261" s="21">
        <f>IF(IFERROR(TRIM(INDEX($A261:$T261,MATCH(Lists!$F$2,$A$1:$T$1,0))&amp;""),"")="","",IFERROR(INDEX('Your points'!$B$15:$B$18,MATCH(IFERROR(TRIM(INDEX($A261:$T261,MATCH(Lists!$F$4,$A$1:$T$1,0))&amp;""),""),'Your points'!$A$15:$A$18,0)),0))</f>
        <v/>
      </c>
      <c r="AB261" s="21">
        <f>IF(IFERROR(TRIM(INDEX($A261:$T261,MATCH(Lists!$F$2,$A$1:$T$1,0))&amp;""),"")="","",N(Z261)+N(AA261))</f>
        <v/>
      </c>
      <c r="AC261" s="21">
        <f>IF(IFERROR(TRIM(INDEX($A261:$T261,MATCH(Lists!$F$2,$A$1:$T$1,0))&amp;""),"")="","",IFERROR(VALUE(IFERROR(TRIM(INDEX($A261:$T261,MATCH(Lists!$F$5,$A$1:$T$1,0))&amp;""),"")),""))</f>
        <v/>
      </c>
      <c r="AD261" s="21">
        <f>IF(AB261="","",IF(AB261&gt;='Your points'!$B$21,1,0))</f>
        <v/>
      </c>
      <c r="AE261" s="21">
        <f>IF(IFERROR(TRIM(INDEX($A261:$T261,MATCH(Lists!$F$2,$A$1:$T$1,0))&amp;""),"")="","",IF(IFERROR(TRIM(INDEX($A261:$T261,MATCH(Lists!$F$8,$A$1:$T$1,0))&amp;""),"")&lt;&gt;"",1,0))</f>
        <v/>
      </c>
      <c r="AF261" s="21">
        <f>IF(IFERROR(TRIM(INDEX($A261:$T261,MATCH(Lists!$F$2,$A$1:$T$1,0))&amp;""),"")="","",IF(IFERROR(TRIM(INDEX($A261:$T261,MATCH(Lists!$F$6,$A$1:$T$1,0))&amp;""),"")="","(no UTM)",IFERROR(TRIM(INDEX($A261:$T261,MATCH(Lists!$F$6,$A$1:$T$1,0))&amp;""),"")))</f>
        <v/>
      </c>
      <c r="AG261" s="21">
        <f>IF(IFERROR(TRIM(INDEX($A261:$T261,MATCH(Lists!$F$2,$A$1:$T$1,0))&amp;""),"")="","",IF(IFERROR(TRIM(INDEX($A261:$T261,MATCH(Lists!$F$7,$A$1:$T$1,0))&amp;""),"")="","(none)",IFERROR(TRIM(INDEX($A261:$T261,MATCH(Lists!$F$7,$A$1:$T$1,0))&amp;""),"")))</f>
        <v/>
      </c>
      <c r="AH261" s="21">
        <f>IF(AF261="","",IF(COUNTIFS($AF$2:AF261,AF261,$AG$2:AG261,AG261)=1,1,0))</f>
        <v/>
      </c>
      <c r="AI261" s="21">
        <f>IF(AH261=1,SUM($AH$2:AH261),"")</f>
        <v/>
      </c>
      <c r="AJ261" s="21">
        <f>IF(IFERROR(TRIM(INDEX($A261:$T261,MATCH(Lists!$F$2,$A$1:$T$1,0))&amp;""),"")="","",IF($W261=Lists!$A$3,1,0))</f>
        <v/>
      </c>
      <c r="AK261" s="21">
        <f>IF(IFERROR(TRIM(INDEX($A261:$T261,MATCH(Lists!$F$2,$A$1:$T$1,0))&amp;""),"")="","",IF($X261="Y",1,0))</f>
        <v/>
      </c>
    </row>
    <row r="262">
      <c r="U262" s="19" t="n"/>
      <c r="V262" s="22" t="n"/>
      <c r="W262" s="22" t="n"/>
      <c r="X262" s="22" t="n"/>
      <c r="Y262" s="19" t="n"/>
      <c r="Z262" s="21">
        <f>IF(IFERROR(TRIM(INDEX($A262:$T262,MATCH(Lists!$F$2,$A$1:$T$1,0))&amp;""),"")="","",IFERROR(INDEX('Your points'!$B$6:$B$11,MATCH(IFERROR(TRIM(INDEX($A262:$T262,MATCH(Lists!$F$3,$A$1:$T$1,0))&amp;""),""),'Your points'!$A$6:$A$11,0)),0))</f>
        <v/>
      </c>
      <c r="AA262" s="21">
        <f>IF(IFERROR(TRIM(INDEX($A262:$T262,MATCH(Lists!$F$2,$A$1:$T$1,0))&amp;""),"")="","",IFERROR(INDEX('Your points'!$B$15:$B$18,MATCH(IFERROR(TRIM(INDEX($A262:$T262,MATCH(Lists!$F$4,$A$1:$T$1,0))&amp;""),""),'Your points'!$A$15:$A$18,0)),0))</f>
        <v/>
      </c>
      <c r="AB262" s="21">
        <f>IF(IFERROR(TRIM(INDEX($A262:$T262,MATCH(Lists!$F$2,$A$1:$T$1,0))&amp;""),"")="","",N(Z262)+N(AA262))</f>
        <v/>
      </c>
      <c r="AC262" s="21">
        <f>IF(IFERROR(TRIM(INDEX($A262:$T262,MATCH(Lists!$F$2,$A$1:$T$1,0))&amp;""),"")="","",IFERROR(VALUE(IFERROR(TRIM(INDEX($A262:$T262,MATCH(Lists!$F$5,$A$1:$T$1,0))&amp;""),"")),""))</f>
        <v/>
      </c>
      <c r="AD262" s="21">
        <f>IF(AB262="","",IF(AB262&gt;='Your points'!$B$21,1,0))</f>
        <v/>
      </c>
      <c r="AE262" s="21">
        <f>IF(IFERROR(TRIM(INDEX($A262:$T262,MATCH(Lists!$F$2,$A$1:$T$1,0))&amp;""),"")="","",IF(IFERROR(TRIM(INDEX($A262:$T262,MATCH(Lists!$F$8,$A$1:$T$1,0))&amp;""),"")&lt;&gt;"",1,0))</f>
        <v/>
      </c>
      <c r="AF262" s="21">
        <f>IF(IFERROR(TRIM(INDEX($A262:$T262,MATCH(Lists!$F$2,$A$1:$T$1,0))&amp;""),"")="","",IF(IFERROR(TRIM(INDEX($A262:$T262,MATCH(Lists!$F$6,$A$1:$T$1,0))&amp;""),"")="","(no UTM)",IFERROR(TRIM(INDEX($A262:$T262,MATCH(Lists!$F$6,$A$1:$T$1,0))&amp;""),"")))</f>
        <v/>
      </c>
      <c r="AG262" s="21">
        <f>IF(IFERROR(TRIM(INDEX($A262:$T262,MATCH(Lists!$F$2,$A$1:$T$1,0))&amp;""),"")="","",IF(IFERROR(TRIM(INDEX($A262:$T262,MATCH(Lists!$F$7,$A$1:$T$1,0))&amp;""),"")="","(none)",IFERROR(TRIM(INDEX($A262:$T262,MATCH(Lists!$F$7,$A$1:$T$1,0))&amp;""),"")))</f>
        <v/>
      </c>
      <c r="AH262" s="21">
        <f>IF(AF262="","",IF(COUNTIFS($AF$2:AF262,AF262,$AG$2:AG262,AG262)=1,1,0))</f>
        <v/>
      </c>
      <c r="AI262" s="21">
        <f>IF(AH262=1,SUM($AH$2:AH262),"")</f>
        <v/>
      </c>
      <c r="AJ262" s="21">
        <f>IF(IFERROR(TRIM(INDEX($A262:$T262,MATCH(Lists!$F$2,$A$1:$T$1,0))&amp;""),"")="","",IF($W262=Lists!$A$3,1,0))</f>
        <v/>
      </c>
      <c r="AK262" s="21">
        <f>IF(IFERROR(TRIM(INDEX($A262:$T262,MATCH(Lists!$F$2,$A$1:$T$1,0))&amp;""),"")="","",IF($X262="Y",1,0))</f>
        <v/>
      </c>
    </row>
    <row r="263">
      <c r="U263" s="19" t="n"/>
      <c r="V263" s="22" t="n"/>
      <c r="W263" s="22" t="n"/>
      <c r="X263" s="22" t="n"/>
      <c r="Y263" s="19" t="n"/>
      <c r="Z263" s="21">
        <f>IF(IFERROR(TRIM(INDEX($A263:$T263,MATCH(Lists!$F$2,$A$1:$T$1,0))&amp;""),"")="","",IFERROR(INDEX('Your points'!$B$6:$B$11,MATCH(IFERROR(TRIM(INDEX($A263:$T263,MATCH(Lists!$F$3,$A$1:$T$1,0))&amp;""),""),'Your points'!$A$6:$A$11,0)),0))</f>
        <v/>
      </c>
      <c r="AA263" s="21">
        <f>IF(IFERROR(TRIM(INDEX($A263:$T263,MATCH(Lists!$F$2,$A$1:$T$1,0))&amp;""),"")="","",IFERROR(INDEX('Your points'!$B$15:$B$18,MATCH(IFERROR(TRIM(INDEX($A263:$T263,MATCH(Lists!$F$4,$A$1:$T$1,0))&amp;""),""),'Your points'!$A$15:$A$18,0)),0))</f>
        <v/>
      </c>
      <c r="AB263" s="21">
        <f>IF(IFERROR(TRIM(INDEX($A263:$T263,MATCH(Lists!$F$2,$A$1:$T$1,0))&amp;""),"")="","",N(Z263)+N(AA263))</f>
        <v/>
      </c>
      <c r="AC263" s="21">
        <f>IF(IFERROR(TRIM(INDEX($A263:$T263,MATCH(Lists!$F$2,$A$1:$T$1,0))&amp;""),"")="","",IFERROR(VALUE(IFERROR(TRIM(INDEX($A263:$T263,MATCH(Lists!$F$5,$A$1:$T$1,0))&amp;""),"")),""))</f>
        <v/>
      </c>
      <c r="AD263" s="21">
        <f>IF(AB263="","",IF(AB263&gt;='Your points'!$B$21,1,0))</f>
        <v/>
      </c>
      <c r="AE263" s="21">
        <f>IF(IFERROR(TRIM(INDEX($A263:$T263,MATCH(Lists!$F$2,$A$1:$T$1,0))&amp;""),"")="","",IF(IFERROR(TRIM(INDEX($A263:$T263,MATCH(Lists!$F$8,$A$1:$T$1,0))&amp;""),"")&lt;&gt;"",1,0))</f>
        <v/>
      </c>
      <c r="AF263" s="21">
        <f>IF(IFERROR(TRIM(INDEX($A263:$T263,MATCH(Lists!$F$2,$A$1:$T$1,0))&amp;""),"")="","",IF(IFERROR(TRIM(INDEX($A263:$T263,MATCH(Lists!$F$6,$A$1:$T$1,0))&amp;""),"")="","(no UTM)",IFERROR(TRIM(INDEX($A263:$T263,MATCH(Lists!$F$6,$A$1:$T$1,0))&amp;""),"")))</f>
        <v/>
      </c>
      <c r="AG263" s="21">
        <f>IF(IFERROR(TRIM(INDEX($A263:$T263,MATCH(Lists!$F$2,$A$1:$T$1,0))&amp;""),"")="","",IF(IFERROR(TRIM(INDEX($A263:$T263,MATCH(Lists!$F$7,$A$1:$T$1,0))&amp;""),"")="","(none)",IFERROR(TRIM(INDEX($A263:$T263,MATCH(Lists!$F$7,$A$1:$T$1,0))&amp;""),"")))</f>
        <v/>
      </c>
      <c r="AH263" s="21">
        <f>IF(AF263="","",IF(COUNTIFS($AF$2:AF263,AF263,$AG$2:AG263,AG263)=1,1,0))</f>
        <v/>
      </c>
      <c r="AI263" s="21">
        <f>IF(AH263=1,SUM($AH$2:AH263),"")</f>
        <v/>
      </c>
      <c r="AJ263" s="21">
        <f>IF(IFERROR(TRIM(INDEX($A263:$T263,MATCH(Lists!$F$2,$A$1:$T$1,0))&amp;""),"")="","",IF($W263=Lists!$A$3,1,0))</f>
        <v/>
      </c>
      <c r="AK263" s="21">
        <f>IF(IFERROR(TRIM(INDEX($A263:$T263,MATCH(Lists!$F$2,$A$1:$T$1,0))&amp;""),"")="","",IF($X263="Y",1,0))</f>
        <v/>
      </c>
    </row>
    <row r="264">
      <c r="U264" s="19" t="n"/>
      <c r="V264" s="22" t="n"/>
      <c r="W264" s="22" t="n"/>
      <c r="X264" s="22" t="n"/>
      <c r="Y264" s="19" t="n"/>
      <c r="Z264" s="21">
        <f>IF(IFERROR(TRIM(INDEX($A264:$T264,MATCH(Lists!$F$2,$A$1:$T$1,0))&amp;""),"")="","",IFERROR(INDEX('Your points'!$B$6:$B$11,MATCH(IFERROR(TRIM(INDEX($A264:$T264,MATCH(Lists!$F$3,$A$1:$T$1,0))&amp;""),""),'Your points'!$A$6:$A$11,0)),0))</f>
        <v/>
      </c>
      <c r="AA264" s="21">
        <f>IF(IFERROR(TRIM(INDEX($A264:$T264,MATCH(Lists!$F$2,$A$1:$T$1,0))&amp;""),"")="","",IFERROR(INDEX('Your points'!$B$15:$B$18,MATCH(IFERROR(TRIM(INDEX($A264:$T264,MATCH(Lists!$F$4,$A$1:$T$1,0))&amp;""),""),'Your points'!$A$15:$A$18,0)),0))</f>
        <v/>
      </c>
      <c r="AB264" s="21">
        <f>IF(IFERROR(TRIM(INDEX($A264:$T264,MATCH(Lists!$F$2,$A$1:$T$1,0))&amp;""),"")="","",N(Z264)+N(AA264))</f>
        <v/>
      </c>
      <c r="AC264" s="21">
        <f>IF(IFERROR(TRIM(INDEX($A264:$T264,MATCH(Lists!$F$2,$A$1:$T$1,0))&amp;""),"")="","",IFERROR(VALUE(IFERROR(TRIM(INDEX($A264:$T264,MATCH(Lists!$F$5,$A$1:$T$1,0))&amp;""),"")),""))</f>
        <v/>
      </c>
      <c r="AD264" s="21">
        <f>IF(AB264="","",IF(AB264&gt;='Your points'!$B$21,1,0))</f>
        <v/>
      </c>
      <c r="AE264" s="21">
        <f>IF(IFERROR(TRIM(INDEX($A264:$T264,MATCH(Lists!$F$2,$A$1:$T$1,0))&amp;""),"")="","",IF(IFERROR(TRIM(INDEX($A264:$T264,MATCH(Lists!$F$8,$A$1:$T$1,0))&amp;""),"")&lt;&gt;"",1,0))</f>
        <v/>
      </c>
      <c r="AF264" s="21">
        <f>IF(IFERROR(TRIM(INDEX($A264:$T264,MATCH(Lists!$F$2,$A$1:$T$1,0))&amp;""),"")="","",IF(IFERROR(TRIM(INDEX($A264:$T264,MATCH(Lists!$F$6,$A$1:$T$1,0))&amp;""),"")="","(no UTM)",IFERROR(TRIM(INDEX($A264:$T264,MATCH(Lists!$F$6,$A$1:$T$1,0))&amp;""),"")))</f>
        <v/>
      </c>
      <c r="AG264" s="21">
        <f>IF(IFERROR(TRIM(INDEX($A264:$T264,MATCH(Lists!$F$2,$A$1:$T$1,0))&amp;""),"")="","",IF(IFERROR(TRIM(INDEX($A264:$T264,MATCH(Lists!$F$7,$A$1:$T$1,0))&amp;""),"")="","(none)",IFERROR(TRIM(INDEX($A264:$T264,MATCH(Lists!$F$7,$A$1:$T$1,0))&amp;""),"")))</f>
        <v/>
      </c>
      <c r="AH264" s="21">
        <f>IF(AF264="","",IF(COUNTIFS($AF$2:AF264,AF264,$AG$2:AG264,AG264)=1,1,0))</f>
        <v/>
      </c>
      <c r="AI264" s="21">
        <f>IF(AH264=1,SUM($AH$2:AH264),"")</f>
        <v/>
      </c>
      <c r="AJ264" s="21">
        <f>IF(IFERROR(TRIM(INDEX($A264:$T264,MATCH(Lists!$F$2,$A$1:$T$1,0))&amp;""),"")="","",IF($W264=Lists!$A$3,1,0))</f>
        <v/>
      </c>
      <c r="AK264" s="21">
        <f>IF(IFERROR(TRIM(INDEX($A264:$T264,MATCH(Lists!$F$2,$A$1:$T$1,0))&amp;""),"")="","",IF($X264="Y",1,0))</f>
        <v/>
      </c>
    </row>
    <row r="265">
      <c r="U265" s="19" t="n"/>
      <c r="V265" s="22" t="n"/>
      <c r="W265" s="22" t="n"/>
      <c r="X265" s="22" t="n"/>
      <c r="Y265" s="19" t="n"/>
      <c r="Z265" s="21">
        <f>IF(IFERROR(TRIM(INDEX($A265:$T265,MATCH(Lists!$F$2,$A$1:$T$1,0))&amp;""),"")="","",IFERROR(INDEX('Your points'!$B$6:$B$11,MATCH(IFERROR(TRIM(INDEX($A265:$T265,MATCH(Lists!$F$3,$A$1:$T$1,0))&amp;""),""),'Your points'!$A$6:$A$11,0)),0))</f>
        <v/>
      </c>
      <c r="AA265" s="21">
        <f>IF(IFERROR(TRIM(INDEX($A265:$T265,MATCH(Lists!$F$2,$A$1:$T$1,0))&amp;""),"")="","",IFERROR(INDEX('Your points'!$B$15:$B$18,MATCH(IFERROR(TRIM(INDEX($A265:$T265,MATCH(Lists!$F$4,$A$1:$T$1,0))&amp;""),""),'Your points'!$A$15:$A$18,0)),0))</f>
        <v/>
      </c>
      <c r="AB265" s="21">
        <f>IF(IFERROR(TRIM(INDEX($A265:$T265,MATCH(Lists!$F$2,$A$1:$T$1,0))&amp;""),"")="","",N(Z265)+N(AA265))</f>
        <v/>
      </c>
      <c r="AC265" s="21">
        <f>IF(IFERROR(TRIM(INDEX($A265:$T265,MATCH(Lists!$F$2,$A$1:$T$1,0))&amp;""),"")="","",IFERROR(VALUE(IFERROR(TRIM(INDEX($A265:$T265,MATCH(Lists!$F$5,$A$1:$T$1,0))&amp;""),"")),""))</f>
        <v/>
      </c>
      <c r="AD265" s="21">
        <f>IF(AB265="","",IF(AB265&gt;='Your points'!$B$21,1,0))</f>
        <v/>
      </c>
      <c r="AE265" s="21">
        <f>IF(IFERROR(TRIM(INDEX($A265:$T265,MATCH(Lists!$F$2,$A$1:$T$1,0))&amp;""),"")="","",IF(IFERROR(TRIM(INDEX($A265:$T265,MATCH(Lists!$F$8,$A$1:$T$1,0))&amp;""),"")&lt;&gt;"",1,0))</f>
        <v/>
      </c>
      <c r="AF265" s="21">
        <f>IF(IFERROR(TRIM(INDEX($A265:$T265,MATCH(Lists!$F$2,$A$1:$T$1,0))&amp;""),"")="","",IF(IFERROR(TRIM(INDEX($A265:$T265,MATCH(Lists!$F$6,$A$1:$T$1,0))&amp;""),"")="","(no UTM)",IFERROR(TRIM(INDEX($A265:$T265,MATCH(Lists!$F$6,$A$1:$T$1,0))&amp;""),"")))</f>
        <v/>
      </c>
      <c r="AG265" s="21">
        <f>IF(IFERROR(TRIM(INDEX($A265:$T265,MATCH(Lists!$F$2,$A$1:$T$1,0))&amp;""),"")="","",IF(IFERROR(TRIM(INDEX($A265:$T265,MATCH(Lists!$F$7,$A$1:$T$1,0))&amp;""),"")="","(none)",IFERROR(TRIM(INDEX($A265:$T265,MATCH(Lists!$F$7,$A$1:$T$1,0))&amp;""),"")))</f>
        <v/>
      </c>
      <c r="AH265" s="21">
        <f>IF(AF265="","",IF(COUNTIFS($AF$2:AF265,AF265,$AG$2:AG265,AG265)=1,1,0))</f>
        <v/>
      </c>
      <c r="AI265" s="21">
        <f>IF(AH265=1,SUM($AH$2:AH265),"")</f>
        <v/>
      </c>
      <c r="AJ265" s="21">
        <f>IF(IFERROR(TRIM(INDEX($A265:$T265,MATCH(Lists!$F$2,$A$1:$T$1,0))&amp;""),"")="","",IF($W265=Lists!$A$3,1,0))</f>
        <v/>
      </c>
      <c r="AK265" s="21">
        <f>IF(IFERROR(TRIM(INDEX($A265:$T265,MATCH(Lists!$F$2,$A$1:$T$1,0))&amp;""),"")="","",IF($X265="Y",1,0))</f>
        <v/>
      </c>
    </row>
    <row r="266">
      <c r="U266" s="19" t="n"/>
      <c r="V266" s="22" t="n"/>
      <c r="W266" s="22" t="n"/>
      <c r="X266" s="22" t="n"/>
      <c r="Y266" s="19" t="n"/>
      <c r="Z266" s="21">
        <f>IF(IFERROR(TRIM(INDEX($A266:$T266,MATCH(Lists!$F$2,$A$1:$T$1,0))&amp;""),"")="","",IFERROR(INDEX('Your points'!$B$6:$B$11,MATCH(IFERROR(TRIM(INDEX($A266:$T266,MATCH(Lists!$F$3,$A$1:$T$1,0))&amp;""),""),'Your points'!$A$6:$A$11,0)),0))</f>
        <v/>
      </c>
      <c r="AA266" s="21">
        <f>IF(IFERROR(TRIM(INDEX($A266:$T266,MATCH(Lists!$F$2,$A$1:$T$1,0))&amp;""),"")="","",IFERROR(INDEX('Your points'!$B$15:$B$18,MATCH(IFERROR(TRIM(INDEX($A266:$T266,MATCH(Lists!$F$4,$A$1:$T$1,0))&amp;""),""),'Your points'!$A$15:$A$18,0)),0))</f>
        <v/>
      </c>
      <c r="AB266" s="21">
        <f>IF(IFERROR(TRIM(INDEX($A266:$T266,MATCH(Lists!$F$2,$A$1:$T$1,0))&amp;""),"")="","",N(Z266)+N(AA266))</f>
        <v/>
      </c>
      <c r="AC266" s="21">
        <f>IF(IFERROR(TRIM(INDEX($A266:$T266,MATCH(Lists!$F$2,$A$1:$T$1,0))&amp;""),"")="","",IFERROR(VALUE(IFERROR(TRIM(INDEX($A266:$T266,MATCH(Lists!$F$5,$A$1:$T$1,0))&amp;""),"")),""))</f>
        <v/>
      </c>
      <c r="AD266" s="21">
        <f>IF(AB266="","",IF(AB266&gt;='Your points'!$B$21,1,0))</f>
        <v/>
      </c>
      <c r="AE266" s="21">
        <f>IF(IFERROR(TRIM(INDEX($A266:$T266,MATCH(Lists!$F$2,$A$1:$T$1,0))&amp;""),"")="","",IF(IFERROR(TRIM(INDEX($A266:$T266,MATCH(Lists!$F$8,$A$1:$T$1,0))&amp;""),"")&lt;&gt;"",1,0))</f>
        <v/>
      </c>
      <c r="AF266" s="21">
        <f>IF(IFERROR(TRIM(INDEX($A266:$T266,MATCH(Lists!$F$2,$A$1:$T$1,0))&amp;""),"")="","",IF(IFERROR(TRIM(INDEX($A266:$T266,MATCH(Lists!$F$6,$A$1:$T$1,0))&amp;""),"")="","(no UTM)",IFERROR(TRIM(INDEX($A266:$T266,MATCH(Lists!$F$6,$A$1:$T$1,0))&amp;""),"")))</f>
        <v/>
      </c>
      <c r="AG266" s="21">
        <f>IF(IFERROR(TRIM(INDEX($A266:$T266,MATCH(Lists!$F$2,$A$1:$T$1,0))&amp;""),"")="","",IF(IFERROR(TRIM(INDEX($A266:$T266,MATCH(Lists!$F$7,$A$1:$T$1,0))&amp;""),"")="","(none)",IFERROR(TRIM(INDEX($A266:$T266,MATCH(Lists!$F$7,$A$1:$T$1,0))&amp;""),"")))</f>
        <v/>
      </c>
      <c r="AH266" s="21">
        <f>IF(AF266="","",IF(COUNTIFS($AF$2:AF266,AF266,$AG$2:AG266,AG266)=1,1,0))</f>
        <v/>
      </c>
      <c r="AI266" s="21">
        <f>IF(AH266=1,SUM($AH$2:AH266),"")</f>
        <v/>
      </c>
      <c r="AJ266" s="21">
        <f>IF(IFERROR(TRIM(INDEX($A266:$T266,MATCH(Lists!$F$2,$A$1:$T$1,0))&amp;""),"")="","",IF($W266=Lists!$A$3,1,0))</f>
        <v/>
      </c>
      <c r="AK266" s="21">
        <f>IF(IFERROR(TRIM(INDEX($A266:$T266,MATCH(Lists!$F$2,$A$1:$T$1,0))&amp;""),"")="","",IF($X266="Y",1,0))</f>
        <v/>
      </c>
    </row>
    <row r="267">
      <c r="U267" s="19" t="n"/>
      <c r="V267" s="22" t="n"/>
      <c r="W267" s="22" t="n"/>
      <c r="X267" s="22" t="n"/>
      <c r="Y267" s="19" t="n"/>
      <c r="Z267" s="21">
        <f>IF(IFERROR(TRIM(INDEX($A267:$T267,MATCH(Lists!$F$2,$A$1:$T$1,0))&amp;""),"")="","",IFERROR(INDEX('Your points'!$B$6:$B$11,MATCH(IFERROR(TRIM(INDEX($A267:$T267,MATCH(Lists!$F$3,$A$1:$T$1,0))&amp;""),""),'Your points'!$A$6:$A$11,0)),0))</f>
        <v/>
      </c>
      <c r="AA267" s="21">
        <f>IF(IFERROR(TRIM(INDEX($A267:$T267,MATCH(Lists!$F$2,$A$1:$T$1,0))&amp;""),"")="","",IFERROR(INDEX('Your points'!$B$15:$B$18,MATCH(IFERROR(TRIM(INDEX($A267:$T267,MATCH(Lists!$F$4,$A$1:$T$1,0))&amp;""),""),'Your points'!$A$15:$A$18,0)),0))</f>
        <v/>
      </c>
      <c r="AB267" s="21">
        <f>IF(IFERROR(TRIM(INDEX($A267:$T267,MATCH(Lists!$F$2,$A$1:$T$1,0))&amp;""),"")="","",N(Z267)+N(AA267))</f>
        <v/>
      </c>
      <c r="AC267" s="21">
        <f>IF(IFERROR(TRIM(INDEX($A267:$T267,MATCH(Lists!$F$2,$A$1:$T$1,0))&amp;""),"")="","",IFERROR(VALUE(IFERROR(TRIM(INDEX($A267:$T267,MATCH(Lists!$F$5,$A$1:$T$1,0))&amp;""),"")),""))</f>
        <v/>
      </c>
      <c r="AD267" s="21">
        <f>IF(AB267="","",IF(AB267&gt;='Your points'!$B$21,1,0))</f>
        <v/>
      </c>
      <c r="AE267" s="21">
        <f>IF(IFERROR(TRIM(INDEX($A267:$T267,MATCH(Lists!$F$2,$A$1:$T$1,0))&amp;""),"")="","",IF(IFERROR(TRIM(INDEX($A267:$T267,MATCH(Lists!$F$8,$A$1:$T$1,0))&amp;""),"")&lt;&gt;"",1,0))</f>
        <v/>
      </c>
      <c r="AF267" s="21">
        <f>IF(IFERROR(TRIM(INDEX($A267:$T267,MATCH(Lists!$F$2,$A$1:$T$1,0))&amp;""),"")="","",IF(IFERROR(TRIM(INDEX($A267:$T267,MATCH(Lists!$F$6,$A$1:$T$1,0))&amp;""),"")="","(no UTM)",IFERROR(TRIM(INDEX($A267:$T267,MATCH(Lists!$F$6,$A$1:$T$1,0))&amp;""),"")))</f>
        <v/>
      </c>
      <c r="AG267" s="21">
        <f>IF(IFERROR(TRIM(INDEX($A267:$T267,MATCH(Lists!$F$2,$A$1:$T$1,0))&amp;""),"")="","",IF(IFERROR(TRIM(INDEX($A267:$T267,MATCH(Lists!$F$7,$A$1:$T$1,0))&amp;""),"")="","(none)",IFERROR(TRIM(INDEX($A267:$T267,MATCH(Lists!$F$7,$A$1:$T$1,0))&amp;""),"")))</f>
        <v/>
      </c>
      <c r="AH267" s="21">
        <f>IF(AF267="","",IF(COUNTIFS($AF$2:AF267,AF267,$AG$2:AG267,AG267)=1,1,0))</f>
        <v/>
      </c>
      <c r="AI267" s="21">
        <f>IF(AH267=1,SUM($AH$2:AH267),"")</f>
        <v/>
      </c>
      <c r="AJ267" s="21">
        <f>IF(IFERROR(TRIM(INDEX($A267:$T267,MATCH(Lists!$F$2,$A$1:$T$1,0))&amp;""),"")="","",IF($W267=Lists!$A$3,1,0))</f>
        <v/>
      </c>
      <c r="AK267" s="21">
        <f>IF(IFERROR(TRIM(INDEX($A267:$T267,MATCH(Lists!$F$2,$A$1:$T$1,0))&amp;""),"")="","",IF($X267="Y",1,0))</f>
        <v/>
      </c>
    </row>
    <row r="268">
      <c r="U268" s="19" t="n"/>
      <c r="V268" s="22" t="n"/>
      <c r="W268" s="22" t="n"/>
      <c r="X268" s="22" t="n"/>
      <c r="Y268" s="19" t="n"/>
      <c r="Z268" s="21">
        <f>IF(IFERROR(TRIM(INDEX($A268:$T268,MATCH(Lists!$F$2,$A$1:$T$1,0))&amp;""),"")="","",IFERROR(INDEX('Your points'!$B$6:$B$11,MATCH(IFERROR(TRIM(INDEX($A268:$T268,MATCH(Lists!$F$3,$A$1:$T$1,0))&amp;""),""),'Your points'!$A$6:$A$11,0)),0))</f>
        <v/>
      </c>
      <c r="AA268" s="21">
        <f>IF(IFERROR(TRIM(INDEX($A268:$T268,MATCH(Lists!$F$2,$A$1:$T$1,0))&amp;""),"")="","",IFERROR(INDEX('Your points'!$B$15:$B$18,MATCH(IFERROR(TRIM(INDEX($A268:$T268,MATCH(Lists!$F$4,$A$1:$T$1,0))&amp;""),""),'Your points'!$A$15:$A$18,0)),0))</f>
        <v/>
      </c>
      <c r="AB268" s="21">
        <f>IF(IFERROR(TRIM(INDEX($A268:$T268,MATCH(Lists!$F$2,$A$1:$T$1,0))&amp;""),"")="","",N(Z268)+N(AA268))</f>
        <v/>
      </c>
      <c r="AC268" s="21">
        <f>IF(IFERROR(TRIM(INDEX($A268:$T268,MATCH(Lists!$F$2,$A$1:$T$1,0))&amp;""),"")="","",IFERROR(VALUE(IFERROR(TRIM(INDEX($A268:$T268,MATCH(Lists!$F$5,$A$1:$T$1,0))&amp;""),"")),""))</f>
        <v/>
      </c>
      <c r="AD268" s="21">
        <f>IF(AB268="","",IF(AB268&gt;='Your points'!$B$21,1,0))</f>
        <v/>
      </c>
      <c r="AE268" s="21">
        <f>IF(IFERROR(TRIM(INDEX($A268:$T268,MATCH(Lists!$F$2,$A$1:$T$1,0))&amp;""),"")="","",IF(IFERROR(TRIM(INDEX($A268:$T268,MATCH(Lists!$F$8,$A$1:$T$1,0))&amp;""),"")&lt;&gt;"",1,0))</f>
        <v/>
      </c>
      <c r="AF268" s="21">
        <f>IF(IFERROR(TRIM(INDEX($A268:$T268,MATCH(Lists!$F$2,$A$1:$T$1,0))&amp;""),"")="","",IF(IFERROR(TRIM(INDEX($A268:$T268,MATCH(Lists!$F$6,$A$1:$T$1,0))&amp;""),"")="","(no UTM)",IFERROR(TRIM(INDEX($A268:$T268,MATCH(Lists!$F$6,$A$1:$T$1,0))&amp;""),"")))</f>
        <v/>
      </c>
      <c r="AG268" s="21">
        <f>IF(IFERROR(TRIM(INDEX($A268:$T268,MATCH(Lists!$F$2,$A$1:$T$1,0))&amp;""),"")="","",IF(IFERROR(TRIM(INDEX($A268:$T268,MATCH(Lists!$F$7,$A$1:$T$1,0))&amp;""),"")="","(none)",IFERROR(TRIM(INDEX($A268:$T268,MATCH(Lists!$F$7,$A$1:$T$1,0))&amp;""),"")))</f>
        <v/>
      </c>
      <c r="AH268" s="21">
        <f>IF(AF268="","",IF(COUNTIFS($AF$2:AF268,AF268,$AG$2:AG268,AG268)=1,1,0))</f>
        <v/>
      </c>
      <c r="AI268" s="21">
        <f>IF(AH268=1,SUM($AH$2:AH268),"")</f>
        <v/>
      </c>
      <c r="AJ268" s="21">
        <f>IF(IFERROR(TRIM(INDEX($A268:$T268,MATCH(Lists!$F$2,$A$1:$T$1,0))&amp;""),"")="","",IF($W268=Lists!$A$3,1,0))</f>
        <v/>
      </c>
      <c r="AK268" s="21">
        <f>IF(IFERROR(TRIM(INDEX($A268:$T268,MATCH(Lists!$F$2,$A$1:$T$1,0))&amp;""),"")="","",IF($X268="Y",1,0))</f>
        <v/>
      </c>
    </row>
    <row r="269">
      <c r="U269" s="19" t="n"/>
      <c r="V269" s="22" t="n"/>
      <c r="W269" s="22" t="n"/>
      <c r="X269" s="22" t="n"/>
      <c r="Y269" s="19" t="n"/>
      <c r="Z269" s="21">
        <f>IF(IFERROR(TRIM(INDEX($A269:$T269,MATCH(Lists!$F$2,$A$1:$T$1,0))&amp;""),"")="","",IFERROR(INDEX('Your points'!$B$6:$B$11,MATCH(IFERROR(TRIM(INDEX($A269:$T269,MATCH(Lists!$F$3,$A$1:$T$1,0))&amp;""),""),'Your points'!$A$6:$A$11,0)),0))</f>
        <v/>
      </c>
      <c r="AA269" s="21">
        <f>IF(IFERROR(TRIM(INDEX($A269:$T269,MATCH(Lists!$F$2,$A$1:$T$1,0))&amp;""),"")="","",IFERROR(INDEX('Your points'!$B$15:$B$18,MATCH(IFERROR(TRIM(INDEX($A269:$T269,MATCH(Lists!$F$4,$A$1:$T$1,0))&amp;""),""),'Your points'!$A$15:$A$18,0)),0))</f>
        <v/>
      </c>
      <c r="AB269" s="21">
        <f>IF(IFERROR(TRIM(INDEX($A269:$T269,MATCH(Lists!$F$2,$A$1:$T$1,0))&amp;""),"")="","",N(Z269)+N(AA269))</f>
        <v/>
      </c>
      <c r="AC269" s="21">
        <f>IF(IFERROR(TRIM(INDEX($A269:$T269,MATCH(Lists!$F$2,$A$1:$T$1,0))&amp;""),"")="","",IFERROR(VALUE(IFERROR(TRIM(INDEX($A269:$T269,MATCH(Lists!$F$5,$A$1:$T$1,0))&amp;""),"")),""))</f>
        <v/>
      </c>
      <c r="AD269" s="21">
        <f>IF(AB269="","",IF(AB269&gt;='Your points'!$B$21,1,0))</f>
        <v/>
      </c>
      <c r="AE269" s="21">
        <f>IF(IFERROR(TRIM(INDEX($A269:$T269,MATCH(Lists!$F$2,$A$1:$T$1,0))&amp;""),"")="","",IF(IFERROR(TRIM(INDEX($A269:$T269,MATCH(Lists!$F$8,$A$1:$T$1,0))&amp;""),"")&lt;&gt;"",1,0))</f>
        <v/>
      </c>
      <c r="AF269" s="21">
        <f>IF(IFERROR(TRIM(INDEX($A269:$T269,MATCH(Lists!$F$2,$A$1:$T$1,0))&amp;""),"")="","",IF(IFERROR(TRIM(INDEX($A269:$T269,MATCH(Lists!$F$6,$A$1:$T$1,0))&amp;""),"")="","(no UTM)",IFERROR(TRIM(INDEX($A269:$T269,MATCH(Lists!$F$6,$A$1:$T$1,0))&amp;""),"")))</f>
        <v/>
      </c>
      <c r="AG269" s="21">
        <f>IF(IFERROR(TRIM(INDEX($A269:$T269,MATCH(Lists!$F$2,$A$1:$T$1,0))&amp;""),"")="","",IF(IFERROR(TRIM(INDEX($A269:$T269,MATCH(Lists!$F$7,$A$1:$T$1,0))&amp;""),"")="","(none)",IFERROR(TRIM(INDEX($A269:$T269,MATCH(Lists!$F$7,$A$1:$T$1,0))&amp;""),"")))</f>
        <v/>
      </c>
      <c r="AH269" s="21">
        <f>IF(AF269="","",IF(COUNTIFS($AF$2:AF269,AF269,$AG$2:AG269,AG269)=1,1,0))</f>
        <v/>
      </c>
      <c r="AI269" s="21">
        <f>IF(AH269=1,SUM($AH$2:AH269),"")</f>
        <v/>
      </c>
      <c r="AJ269" s="21">
        <f>IF(IFERROR(TRIM(INDEX($A269:$T269,MATCH(Lists!$F$2,$A$1:$T$1,0))&amp;""),"")="","",IF($W269=Lists!$A$3,1,0))</f>
        <v/>
      </c>
      <c r="AK269" s="21">
        <f>IF(IFERROR(TRIM(INDEX($A269:$T269,MATCH(Lists!$F$2,$A$1:$T$1,0))&amp;""),"")="","",IF($X269="Y",1,0))</f>
        <v/>
      </c>
    </row>
    <row r="270">
      <c r="U270" s="19" t="n"/>
      <c r="V270" s="22" t="n"/>
      <c r="W270" s="22" t="n"/>
      <c r="X270" s="22" t="n"/>
      <c r="Y270" s="19" t="n"/>
      <c r="Z270" s="21">
        <f>IF(IFERROR(TRIM(INDEX($A270:$T270,MATCH(Lists!$F$2,$A$1:$T$1,0))&amp;""),"")="","",IFERROR(INDEX('Your points'!$B$6:$B$11,MATCH(IFERROR(TRIM(INDEX($A270:$T270,MATCH(Lists!$F$3,$A$1:$T$1,0))&amp;""),""),'Your points'!$A$6:$A$11,0)),0))</f>
        <v/>
      </c>
      <c r="AA270" s="21">
        <f>IF(IFERROR(TRIM(INDEX($A270:$T270,MATCH(Lists!$F$2,$A$1:$T$1,0))&amp;""),"")="","",IFERROR(INDEX('Your points'!$B$15:$B$18,MATCH(IFERROR(TRIM(INDEX($A270:$T270,MATCH(Lists!$F$4,$A$1:$T$1,0))&amp;""),""),'Your points'!$A$15:$A$18,0)),0))</f>
        <v/>
      </c>
      <c r="AB270" s="21">
        <f>IF(IFERROR(TRIM(INDEX($A270:$T270,MATCH(Lists!$F$2,$A$1:$T$1,0))&amp;""),"")="","",N(Z270)+N(AA270))</f>
        <v/>
      </c>
      <c r="AC270" s="21">
        <f>IF(IFERROR(TRIM(INDEX($A270:$T270,MATCH(Lists!$F$2,$A$1:$T$1,0))&amp;""),"")="","",IFERROR(VALUE(IFERROR(TRIM(INDEX($A270:$T270,MATCH(Lists!$F$5,$A$1:$T$1,0))&amp;""),"")),""))</f>
        <v/>
      </c>
      <c r="AD270" s="21">
        <f>IF(AB270="","",IF(AB270&gt;='Your points'!$B$21,1,0))</f>
        <v/>
      </c>
      <c r="AE270" s="21">
        <f>IF(IFERROR(TRIM(INDEX($A270:$T270,MATCH(Lists!$F$2,$A$1:$T$1,0))&amp;""),"")="","",IF(IFERROR(TRIM(INDEX($A270:$T270,MATCH(Lists!$F$8,$A$1:$T$1,0))&amp;""),"")&lt;&gt;"",1,0))</f>
        <v/>
      </c>
      <c r="AF270" s="21">
        <f>IF(IFERROR(TRIM(INDEX($A270:$T270,MATCH(Lists!$F$2,$A$1:$T$1,0))&amp;""),"")="","",IF(IFERROR(TRIM(INDEX($A270:$T270,MATCH(Lists!$F$6,$A$1:$T$1,0))&amp;""),"")="","(no UTM)",IFERROR(TRIM(INDEX($A270:$T270,MATCH(Lists!$F$6,$A$1:$T$1,0))&amp;""),"")))</f>
        <v/>
      </c>
      <c r="AG270" s="21">
        <f>IF(IFERROR(TRIM(INDEX($A270:$T270,MATCH(Lists!$F$2,$A$1:$T$1,0))&amp;""),"")="","",IF(IFERROR(TRIM(INDEX($A270:$T270,MATCH(Lists!$F$7,$A$1:$T$1,0))&amp;""),"")="","(none)",IFERROR(TRIM(INDEX($A270:$T270,MATCH(Lists!$F$7,$A$1:$T$1,0))&amp;""),"")))</f>
        <v/>
      </c>
      <c r="AH270" s="21">
        <f>IF(AF270="","",IF(COUNTIFS($AF$2:AF270,AF270,$AG$2:AG270,AG270)=1,1,0))</f>
        <v/>
      </c>
      <c r="AI270" s="21">
        <f>IF(AH270=1,SUM($AH$2:AH270),"")</f>
        <v/>
      </c>
      <c r="AJ270" s="21">
        <f>IF(IFERROR(TRIM(INDEX($A270:$T270,MATCH(Lists!$F$2,$A$1:$T$1,0))&amp;""),"")="","",IF($W270=Lists!$A$3,1,0))</f>
        <v/>
      </c>
      <c r="AK270" s="21">
        <f>IF(IFERROR(TRIM(INDEX($A270:$T270,MATCH(Lists!$F$2,$A$1:$T$1,0))&amp;""),"")="","",IF($X270="Y",1,0))</f>
        <v/>
      </c>
    </row>
    <row r="271">
      <c r="U271" s="19" t="n"/>
      <c r="V271" s="22" t="n"/>
      <c r="W271" s="22" t="n"/>
      <c r="X271" s="22" t="n"/>
      <c r="Y271" s="19" t="n"/>
      <c r="Z271" s="21">
        <f>IF(IFERROR(TRIM(INDEX($A271:$T271,MATCH(Lists!$F$2,$A$1:$T$1,0))&amp;""),"")="","",IFERROR(INDEX('Your points'!$B$6:$B$11,MATCH(IFERROR(TRIM(INDEX($A271:$T271,MATCH(Lists!$F$3,$A$1:$T$1,0))&amp;""),""),'Your points'!$A$6:$A$11,0)),0))</f>
        <v/>
      </c>
      <c r="AA271" s="21">
        <f>IF(IFERROR(TRIM(INDEX($A271:$T271,MATCH(Lists!$F$2,$A$1:$T$1,0))&amp;""),"")="","",IFERROR(INDEX('Your points'!$B$15:$B$18,MATCH(IFERROR(TRIM(INDEX($A271:$T271,MATCH(Lists!$F$4,$A$1:$T$1,0))&amp;""),""),'Your points'!$A$15:$A$18,0)),0))</f>
        <v/>
      </c>
      <c r="AB271" s="21">
        <f>IF(IFERROR(TRIM(INDEX($A271:$T271,MATCH(Lists!$F$2,$A$1:$T$1,0))&amp;""),"")="","",N(Z271)+N(AA271))</f>
        <v/>
      </c>
      <c r="AC271" s="21">
        <f>IF(IFERROR(TRIM(INDEX($A271:$T271,MATCH(Lists!$F$2,$A$1:$T$1,0))&amp;""),"")="","",IFERROR(VALUE(IFERROR(TRIM(INDEX($A271:$T271,MATCH(Lists!$F$5,$A$1:$T$1,0))&amp;""),"")),""))</f>
        <v/>
      </c>
      <c r="AD271" s="21">
        <f>IF(AB271="","",IF(AB271&gt;='Your points'!$B$21,1,0))</f>
        <v/>
      </c>
      <c r="AE271" s="21">
        <f>IF(IFERROR(TRIM(INDEX($A271:$T271,MATCH(Lists!$F$2,$A$1:$T$1,0))&amp;""),"")="","",IF(IFERROR(TRIM(INDEX($A271:$T271,MATCH(Lists!$F$8,$A$1:$T$1,0))&amp;""),"")&lt;&gt;"",1,0))</f>
        <v/>
      </c>
      <c r="AF271" s="21">
        <f>IF(IFERROR(TRIM(INDEX($A271:$T271,MATCH(Lists!$F$2,$A$1:$T$1,0))&amp;""),"")="","",IF(IFERROR(TRIM(INDEX($A271:$T271,MATCH(Lists!$F$6,$A$1:$T$1,0))&amp;""),"")="","(no UTM)",IFERROR(TRIM(INDEX($A271:$T271,MATCH(Lists!$F$6,$A$1:$T$1,0))&amp;""),"")))</f>
        <v/>
      </c>
      <c r="AG271" s="21">
        <f>IF(IFERROR(TRIM(INDEX($A271:$T271,MATCH(Lists!$F$2,$A$1:$T$1,0))&amp;""),"")="","",IF(IFERROR(TRIM(INDEX($A271:$T271,MATCH(Lists!$F$7,$A$1:$T$1,0))&amp;""),"")="","(none)",IFERROR(TRIM(INDEX($A271:$T271,MATCH(Lists!$F$7,$A$1:$T$1,0))&amp;""),"")))</f>
        <v/>
      </c>
      <c r="AH271" s="21">
        <f>IF(AF271="","",IF(COUNTIFS($AF$2:AF271,AF271,$AG$2:AG271,AG271)=1,1,0))</f>
        <v/>
      </c>
      <c r="AI271" s="21">
        <f>IF(AH271=1,SUM($AH$2:AH271),"")</f>
        <v/>
      </c>
      <c r="AJ271" s="21">
        <f>IF(IFERROR(TRIM(INDEX($A271:$T271,MATCH(Lists!$F$2,$A$1:$T$1,0))&amp;""),"")="","",IF($W271=Lists!$A$3,1,0))</f>
        <v/>
      </c>
      <c r="AK271" s="21">
        <f>IF(IFERROR(TRIM(INDEX($A271:$T271,MATCH(Lists!$F$2,$A$1:$T$1,0))&amp;""),"")="","",IF($X271="Y",1,0))</f>
        <v/>
      </c>
    </row>
    <row r="272">
      <c r="U272" s="19" t="n"/>
      <c r="V272" s="22" t="n"/>
      <c r="W272" s="22" t="n"/>
      <c r="X272" s="22" t="n"/>
      <c r="Y272" s="19" t="n"/>
      <c r="Z272" s="21">
        <f>IF(IFERROR(TRIM(INDEX($A272:$T272,MATCH(Lists!$F$2,$A$1:$T$1,0))&amp;""),"")="","",IFERROR(INDEX('Your points'!$B$6:$B$11,MATCH(IFERROR(TRIM(INDEX($A272:$T272,MATCH(Lists!$F$3,$A$1:$T$1,0))&amp;""),""),'Your points'!$A$6:$A$11,0)),0))</f>
        <v/>
      </c>
      <c r="AA272" s="21">
        <f>IF(IFERROR(TRIM(INDEX($A272:$T272,MATCH(Lists!$F$2,$A$1:$T$1,0))&amp;""),"")="","",IFERROR(INDEX('Your points'!$B$15:$B$18,MATCH(IFERROR(TRIM(INDEX($A272:$T272,MATCH(Lists!$F$4,$A$1:$T$1,0))&amp;""),""),'Your points'!$A$15:$A$18,0)),0))</f>
        <v/>
      </c>
      <c r="AB272" s="21">
        <f>IF(IFERROR(TRIM(INDEX($A272:$T272,MATCH(Lists!$F$2,$A$1:$T$1,0))&amp;""),"")="","",N(Z272)+N(AA272))</f>
        <v/>
      </c>
      <c r="AC272" s="21">
        <f>IF(IFERROR(TRIM(INDEX($A272:$T272,MATCH(Lists!$F$2,$A$1:$T$1,0))&amp;""),"")="","",IFERROR(VALUE(IFERROR(TRIM(INDEX($A272:$T272,MATCH(Lists!$F$5,$A$1:$T$1,0))&amp;""),"")),""))</f>
        <v/>
      </c>
      <c r="AD272" s="21">
        <f>IF(AB272="","",IF(AB272&gt;='Your points'!$B$21,1,0))</f>
        <v/>
      </c>
      <c r="AE272" s="21">
        <f>IF(IFERROR(TRIM(INDEX($A272:$T272,MATCH(Lists!$F$2,$A$1:$T$1,0))&amp;""),"")="","",IF(IFERROR(TRIM(INDEX($A272:$T272,MATCH(Lists!$F$8,$A$1:$T$1,0))&amp;""),"")&lt;&gt;"",1,0))</f>
        <v/>
      </c>
      <c r="AF272" s="21">
        <f>IF(IFERROR(TRIM(INDEX($A272:$T272,MATCH(Lists!$F$2,$A$1:$T$1,0))&amp;""),"")="","",IF(IFERROR(TRIM(INDEX($A272:$T272,MATCH(Lists!$F$6,$A$1:$T$1,0))&amp;""),"")="","(no UTM)",IFERROR(TRIM(INDEX($A272:$T272,MATCH(Lists!$F$6,$A$1:$T$1,0))&amp;""),"")))</f>
        <v/>
      </c>
      <c r="AG272" s="21">
        <f>IF(IFERROR(TRIM(INDEX($A272:$T272,MATCH(Lists!$F$2,$A$1:$T$1,0))&amp;""),"")="","",IF(IFERROR(TRIM(INDEX($A272:$T272,MATCH(Lists!$F$7,$A$1:$T$1,0))&amp;""),"")="","(none)",IFERROR(TRIM(INDEX($A272:$T272,MATCH(Lists!$F$7,$A$1:$T$1,0))&amp;""),"")))</f>
        <v/>
      </c>
      <c r="AH272" s="21">
        <f>IF(AF272="","",IF(COUNTIFS($AF$2:AF272,AF272,$AG$2:AG272,AG272)=1,1,0))</f>
        <v/>
      </c>
      <c r="AI272" s="21">
        <f>IF(AH272=1,SUM($AH$2:AH272),"")</f>
        <v/>
      </c>
      <c r="AJ272" s="21">
        <f>IF(IFERROR(TRIM(INDEX($A272:$T272,MATCH(Lists!$F$2,$A$1:$T$1,0))&amp;""),"")="","",IF($W272=Lists!$A$3,1,0))</f>
        <v/>
      </c>
      <c r="AK272" s="21">
        <f>IF(IFERROR(TRIM(INDEX($A272:$T272,MATCH(Lists!$F$2,$A$1:$T$1,0))&amp;""),"")="","",IF($X272="Y",1,0))</f>
        <v/>
      </c>
    </row>
    <row r="273">
      <c r="U273" s="19" t="n"/>
      <c r="V273" s="22" t="n"/>
      <c r="W273" s="22" t="n"/>
      <c r="X273" s="22" t="n"/>
      <c r="Y273" s="19" t="n"/>
      <c r="Z273" s="21">
        <f>IF(IFERROR(TRIM(INDEX($A273:$T273,MATCH(Lists!$F$2,$A$1:$T$1,0))&amp;""),"")="","",IFERROR(INDEX('Your points'!$B$6:$B$11,MATCH(IFERROR(TRIM(INDEX($A273:$T273,MATCH(Lists!$F$3,$A$1:$T$1,0))&amp;""),""),'Your points'!$A$6:$A$11,0)),0))</f>
        <v/>
      </c>
      <c r="AA273" s="21">
        <f>IF(IFERROR(TRIM(INDEX($A273:$T273,MATCH(Lists!$F$2,$A$1:$T$1,0))&amp;""),"")="","",IFERROR(INDEX('Your points'!$B$15:$B$18,MATCH(IFERROR(TRIM(INDEX($A273:$T273,MATCH(Lists!$F$4,$A$1:$T$1,0))&amp;""),""),'Your points'!$A$15:$A$18,0)),0))</f>
        <v/>
      </c>
      <c r="AB273" s="21">
        <f>IF(IFERROR(TRIM(INDEX($A273:$T273,MATCH(Lists!$F$2,$A$1:$T$1,0))&amp;""),"")="","",N(Z273)+N(AA273))</f>
        <v/>
      </c>
      <c r="AC273" s="21">
        <f>IF(IFERROR(TRIM(INDEX($A273:$T273,MATCH(Lists!$F$2,$A$1:$T$1,0))&amp;""),"")="","",IFERROR(VALUE(IFERROR(TRIM(INDEX($A273:$T273,MATCH(Lists!$F$5,$A$1:$T$1,0))&amp;""),"")),""))</f>
        <v/>
      </c>
      <c r="AD273" s="21">
        <f>IF(AB273="","",IF(AB273&gt;='Your points'!$B$21,1,0))</f>
        <v/>
      </c>
      <c r="AE273" s="21">
        <f>IF(IFERROR(TRIM(INDEX($A273:$T273,MATCH(Lists!$F$2,$A$1:$T$1,0))&amp;""),"")="","",IF(IFERROR(TRIM(INDEX($A273:$T273,MATCH(Lists!$F$8,$A$1:$T$1,0))&amp;""),"")&lt;&gt;"",1,0))</f>
        <v/>
      </c>
      <c r="AF273" s="21">
        <f>IF(IFERROR(TRIM(INDEX($A273:$T273,MATCH(Lists!$F$2,$A$1:$T$1,0))&amp;""),"")="","",IF(IFERROR(TRIM(INDEX($A273:$T273,MATCH(Lists!$F$6,$A$1:$T$1,0))&amp;""),"")="","(no UTM)",IFERROR(TRIM(INDEX($A273:$T273,MATCH(Lists!$F$6,$A$1:$T$1,0))&amp;""),"")))</f>
        <v/>
      </c>
      <c r="AG273" s="21">
        <f>IF(IFERROR(TRIM(INDEX($A273:$T273,MATCH(Lists!$F$2,$A$1:$T$1,0))&amp;""),"")="","",IF(IFERROR(TRIM(INDEX($A273:$T273,MATCH(Lists!$F$7,$A$1:$T$1,0))&amp;""),"")="","(none)",IFERROR(TRIM(INDEX($A273:$T273,MATCH(Lists!$F$7,$A$1:$T$1,0))&amp;""),"")))</f>
        <v/>
      </c>
      <c r="AH273" s="21">
        <f>IF(AF273="","",IF(COUNTIFS($AF$2:AF273,AF273,$AG$2:AG273,AG273)=1,1,0))</f>
        <v/>
      </c>
      <c r="AI273" s="21">
        <f>IF(AH273=1,SUM($AH$2:AH273),"")</f>
        <v/>
      </c>
      <c r="AJ273" s="21">
        <f>IF(IFERROR(TRIM(INDEX($A273:$T273,MATCH(Lists!$F$2,$A$1:$T$1,0))&amp;""),"")="","",IF($W273=Lists!$A$3,1,0))</f>
        <v/>
      </c>
      <c r="AK273" s="21">
        <f>IF(IFERROR(TRIM(INDEX($A273:$T273,MATCH(Lists!$F$2,$A$1:$T$1,0))&amp;""),"")="","",IF($X273="Y",1,0))</f>
        <v/>
      </c>
    </row>
    <row r="274">
      <c r="U274" s="19" t="n"/>
      <c r="V274" s="22" t="n"/>
      <c r="W274" s="22" t="n"/>
      <c r="X274" s="22" t="n"/>
      <c r="Y274" s="19" t="n"/>
      <c r="Z274" s="21">
        <f>IF(IFERROR(TRIM(INDEX($A274:$T274,MATCH(Lists!$F$2,$A$1:$T$1,0))&amp;""),"")="","",IFERROR(INDEX('Your points'!$B$6:$B$11,MATCH(IFERROR(TRIM(INDEX($A274:$T274,MATCH(Lists!$F$3,$A$1:$T$1,0))&amp;""),""),'Your points'!$A$6:$A$11,0)),0))</f>
        <v/>
      </c>
      <c r="AA274" s="21">
        <f>IF(IFERROR(TRIM(INDEX($A274:$T274,MATCH(Lists!$F$2,$A$1:$T$1,0))&amp;""),"")="","",IFERROR(INDEX('Your points'!$B$15:$B$18,MATCH(IFERROR(TRIM(INDEX($A274:$T274,MATCH(Lists!$F$4,$A$1:$T$1,0))&amp;""),""),'Your points'!$A$15:$A$18,0)),0))</f>
        <v/>
      </c>
      <c r="AB274" s="21">
        <f>IF(IFERROR(TRIM(INDEX($A274:$T274,MATCH(Lists!$F$2,$A$1:$T$1,0))&amp;""),"")="","",N(Z274)+N(AA274))</f>
        <v/>
      </c>
      <c r="AC274" s="21">
        <f>IF(IFERROR(TRIM(INDEX($A274:$T274,MATCH(Lists!$F$2,$A$1:$T$1,0))&amp;""),"")="","",IFERROR(VALUE(IFERROR(TRIM(INDEX($A274:$T274,MATCH(Lists!$F$5,$A$1:$T$1,0))&amp;""),"")),""))</f>
        <v/>
      </c>
      <c r="AD274" s="21">
        <f>IF(AB274="","",IF(AB274&gt;='Your points'!$B$21,1,0))</f>
        <v/>
      </c>
      <c r="AE274" s="21">
        <f>IF(IFERROR(TRIM(INDEX($A274:$T274,MATCH(Lists!$F$2,$A$1:$T$1,0))&amp;""),"")="","",IF(IFERROR(TRIM(INDEX($A274:$T274,MATCH(Lists!$F$8,$A$1:$T$1,0))&amp;""),"")&lt;&gt;"",1,0))</f>
        <v/>
      </c>
      <c r="AF274" s="21">
        <f>IF(IFERROR(TRIM(INDEX($A274:$T274,MATCH(Lists!$F$2,$A$1:$T$1,0))&amp;""),"")="","",IF(IFERROR(TRIM(INDEX($A274:$T274,MATCH(Lists!$F$6,$A$1:$T$1,0))&amp;""),"")="","(no UTM)",IFERROR(TRIM(INDEX($A274:$T274,MATCH(Lists!$F$6,$A$1:$T$1,0))&amp;""),"")))</f>
        <v/>
      </c>
      <c r="AG274" s="21">
        <f>IF(IFERROR(TRIM(INDEX($A274:$T274,MATCH(Lists!$F$2,$A$1:$T$1,0))&amp;""),"")="","",IF(IFERROR(TRIM(INDEX($A274:$T274,MATCH(Lists!$F$7,$A$1:$T$1,0))&amp;""),"")="","(none)",IFERROR(TRIM(INDEX($A274:$T274,MATCH(Lists!$F$7,$A$1:$T$1,0))&amp;""),"")))</f>
        <v/>
      </c>
      <c r="AH274" s="21">
        <f>IF(AF274="","",IF(COUNTIFS($AF$2:AF274,AF274,$AG$2:AG274,AG274)=1,1,0))</f>
        <v/>
      </c>
      <c r="AI274" s="21">
        <f>IF(AH274=1,SUM($AH$2:AH274),"")</f>
        <v/>
      </c>
      <c r="AJ274" s="21">
        <f>IF(IFERROR(TRIM(INDEX($A274:$T274,MATCH(Lists!$F$2,$A$1:$T$1,0))&amp;""),"")="","",IF($W274=Lists!$A$3,1,0))</f>
        <v/>
      </c>
      <c r="AK274" s="21">
        <f>IF(IFERROR(TRIM(INDEX($A274:$T274,MATCH(Lists!$F$2,$A$1:$T$1,0))&amp;""),"")="","",IF($X274="Y",1,0))</f>
        <v/>
      </c>
    </row>
    <row r="275">
      <c r="U275" s="19" t="n"/>
      <c r="V275" s="22" t="n"/>
      <c r="W275" s="22" t="n"/>
      <c r="X275" s="22" t="n"/>
      <c r="Y275" s="19" t="n"/>
      <c r="Z275" s="21">
        <f>IF(IFERROR(TRIM(INDEX($A275:$T275,MATCH(Lists!$F$2,$A$1:$T$1,0))&amp;""),"")="","",IFERROR(INDEX('Your points'!$B$6:$B$11,MATCH(IFERROR(TRIM(INDEX($A275:$T275,MATCH(Lists!$F$3,$A$1:$T$1,0))&amp;""),""),'Your points'!$A$6:$A$11,0)),0))</f>
        <v/>
      </c>
      <c r="AA275" s="21">
        <f>IF(IFERROR(TRIM(INDEX($A275:$T275,MATCH(Lists!$F$2,$A$1:$T$1,0))&amp;""),"")="","",IFERROR(INDEX('Your points'!$B$15:$B$18,MATCH(IFERROR(TRIM(INDEX($A275:$T275,MATCH(Lists!$F$4,$A$1:$T$1,0))&amp;""),""),'Your points'!$A$15:$A$18,0)),0))</f>
        <v/>
      </c>
      <c r="AB275" s="21">
        <f>IF(IFERROR(TRIM(INDEX($A275:$T275,MATCH(Lists!$F$2,$A$1:$T$1,0))&amp;""),"")="","",N(Z275)+N(AA275))</f>
        <v/>
      </c>
      <c r="AC275" s="21">
        <f>IF(IFERROR(TRIM(INDEX($A275:$T275,MATCH(Lists!$F$2,$A$1:$T$1,0))&amp;""),"")="","",IFERROR(VALUE(IFERROR(TRIM(INDEX($A275:$T275,MATCH(Lists!$F$5,$A$1:$T$1,0))&amp;""),"")),""))</f>
        <v/>
      </c>
      <c r="AD275" s="21">
        <f>IF(AB275="","",IF(AB275&gt;='Your points'!$B$21,1,0))</f>
        <v/>
      </c>
      <c r="AE275" s="21">
        <f>IF(IFERROR(TRIM(INDEX($A275:$T275,MATCH(Lists!$F$2,$A$1:$T$1,0))&amp;""),"")="","",IF(IFERROR(TRIM(INDEX($A275:$T275,MATCH(Lists!$F$8,$A$1:$T$1,0))&amp;""),"")&lt;&gt;"",1,0))</f>
        <v/>
      </c>
      <c r="AF275" s="21">
        <f>IF(IFERROR(TRIM(INDEX($A275:$T275,MATCH(Lists!$F$2,$A$1:$T$1,0))&amp;""),"")="","",IF(IFERROR(TRIM(INDEX($A275:$T275,MATCH(Lists!$F$6,$A$1:$T$1,0))&amp;""),"")="","(no UTM)",IFERROR(TRIM(INDEX($A275:$T275,MATCH(Lists!$F$6,$A$1:$T$1,0))&amp;""),"")))</f>
        <v/>
      </c>
      <c r="AG275" s="21">
        <f>IF(IFERROR(TRIM(INDEX($A275:$T275,MATCH(Lists!$F$2,$A$1:$T$1,0))&amp;""),"")="","",IF(IFERROR(TRIM(INDEX($A275:$T275,MATCH(Lists!$F$7,$A$1:$T$1,0))&amp;""),"")="","(none)",IFERROR(TRIM(INDEX($A275:$T275,MATCH(Lists!$F$7,$A$1:$T$1,0))&amp;""),"")))</f>
        <v/>
      </c>
      <c r="AH275" s="21">
        <f>IF(AF275="","",IF(COUNTIFS($AF$2:AF275,AF275,$AG$2:AG275,AG275)=1,1,0))</f>
        <v/>
      </c>
      <c r="AI275" s="21">
        <f>IF(AH275=1,SUM($AH$2:AH275),"")</f>
        <v/>
      </c>
      <c r="AJ275" s="21">
        <f>IF(IFERROR(TRIM(INDEX($A275:$T275,MATCH(Lists!$F$2,$A$1:$T$1,0))&amp;""),"")="","",IF($W275=Lists!$A$3,1,0))</f>
        <v/>
      </c>
      <c r="AK275" s="21">
        <f>IF(IFERROR(TRIM(INDEX($A275:$T275,MATCH(Lists!$F$2,$A$1:$T$1,0))&amp;""),"")="","",IF($X275="Y",1,0))</f>
        <v/>
      </c>
    </row>
    <row r="276">
      <c r="U276" s="19" t="n"/>
      <c r="V276" s="22" t="n"/>
      <c r="W276" s="22" t="n"/>
      <c r="X276" s="22" t="n"/>
      <c r="Y276" s="19" t="n"/>
      <c r="Z276" s="21">
        <f>IF(IFERROR(TRIM(INDEX($A276:$T276,MATCH(Lists!$F$2,$A$1:$T$1,0))&amp;""),"")="","",IFERROR(INDEX('Your points'!$B$6:$B$11,MATCH(IFERROR(TRIM(INDEX($A276:$T276,MATCH(Lists!$F$3,$A$1:$T$1,0))&amp;""),""),'Your points'!$A$6:$A$11,0)),0))</f>
        <v/>
      </c>
      <c r="AA276" s="21">
        <f>IF(IFERROR(TRIM(INDEX($A276:$T276,MATCH(Lists!$F$2,$A$1:$T$1,0))&amp;""),"")="","",IFERROR(INDEX('Your points'!$B$15:$B$18,MATCH(IFERROR(TRIM(INDEX($A276:$T276,MATCH(Lists!$F$4,$A$1:$T$1,0))&amp;""),""),'Your points'!$A$15:$A$18,0)),0))</f>
        <v/>
      </c>
      <c r="AB276" s="21">
        <f>IF(IFERROR(TRIM(INDEX($A276:$T276,MATCH(Lists!$F$2,$A$1:$T$1,0))&amp;""),"")="","",N(Z276)+N(AA276))</f>
        <v/>
      </c>
      <c r="AC276" s="21">
        <f>IF(IFERROR(TRIM(INDEX($A276:$T276,MATCH(Lists!$F$2,$A$1:$T$1,0))&amp;""),"")="","",IFERROR(VALUE(IFERROR(TRIM(INDEX($A276:$T276,MATCH(Lists!$F$5,$A$1:$T$1,0))&amp;""),"")),""))</f>
        <v/>
      </c>
      <c r="AD276" s="21">
        <f>IF(AB276="","",IF(AB276&gt;='Your points'!$B$21,1,0))</f>
        <v/>
      </c>
      <c r="AE276" s="21">
        <f>IF(IFERROR(TRIM(INDEX($A276:$T276,MATCH(Lists!$F$2,$A$1:$T$1,0))&amp;""),"")="","",IF(IFERROR(TRIM(INDEX($A276:$T276,MATCH(Lists!$F$8,$A$1:$T$1,0))&amp;""),"")&lt;&gt;"",1,0))</f>
        <v/>
      </c>
      <c r="AF276" s="21">
        <f>IF(IFERROR(TRIM(INDEX($A276:$T276,MATCH(Lists!$F$2,$A$1:$T$1,0))&amp;""),"")="","",IF(IFERROR(TRIM(INDEX($A276:$T276,MATCH(Lists!$F$6,$A$1:$T$1,0))&amp;""),"")="","(no UTM)",IFERROR(TRIM(INDEX($A276:$T276,MATCH(Lists!$F$6,$A$1:$T$1,0))&amp;""),"")))</f>
        <v/>
      </c>
      <c r="AG276" s="21">
        <f>IF(IFERROR(TRIM(INDEX($A276:$T276,MATCH(Lists!$F$2,$A$1:$T$1,0))&amp;""),"")="","",IF(IFERROR(TRIM(INDEX($A276:$T276,MATCH(Lists!$F$7,$A$1:$T$1,0))&amp;""),"")="","(none)",IFERROR(TRIM(INDEX($A276:$T276,MATCH(Lists!$F$7,$A$1:$T$1,0))&amp;""),"")))</f>
        <v/>
      </c>
      <c r="AH276" s="21">
        <f>IF(AF276="","",IF(COUNTIFS($AF$2:AF276,AF276,$AG$2:AG276,AG276)=1,1,0))</f>
        <v/>
      </c>
      <c r="AI276" s="21">
        <f>IF(AH276=1,SUM($AH$2:AH276),"")</f>
        <v/>
      </c>
      <c r="AJ276" s="21">
        <f>IF(IFERROR(TRIM(INDEX($A276:$T276,MATCH(Lists!$F$2,$A$1:$T$1,0))&amp;""),"")="","",IF($W276=Lists!$A$3,1,0))</f>
        <v/>
      </c>
      <c r="AK276" s="21">
        <f>IF(IFERROR(TRIM(INDEX($A276:$T276,MATCH(Lists!$F$2,$A$1:$T$1,0))&amp;""),"")="","",IF($X276="Y",1,0))</f>
        <v/>
      </c>
    </row>
    <row r="277">
      <c r="U277" s="19" t="n"/>
      <c r="V277" s="22" t="n"/>
      <c r="W277" s="22" t="n"/>
      <c r="X277" s="22" t="n"/>
      <c r="Y277" s="19" t="n"/>
      <c r="Z277" s="21">
        <f>IF(IFERROR(TRIM(INDEX($A277:$T277,MATCH(Lists!$F$2,$A$1:$T$1,0))&amp;""),"")="","",IFERROR(INDEX('Your points'!$B$6:$B$11,MATCH(IFERROR(TRIM(INDEX($A277:$T277,MATCH(Lists!$F$3,$A$1:$T$1,0))&amp;""),""),'Your points'!$A$6:$A$11,0)),0))</f>
        <v/>
      </c>
      <c r="AA277" s="21">
        <f>IF(IFERROR(TRIM(INDEX($A277:$T277,MATCH(Lists!$F$2,$A$1:$T$1,0))&amp;""),"")="","",IFERROR(INDEX('Your points'!$B$15:$B$18,MATCH(IFERROR(TRIM(INDEX($A277:$T277,MATCH(Lists!$F$4,$A$1:$T$1,0))&amp;""),""),'Your points'!$A$15:$A$18,0)),0))</f>
        <v/>
      </c>
      <c r="AB277" s="21">
        <f>IF(IFERROR(TRIM(INDEX($A277:$T277,MATCH(Lists!$F$2,$A$1:$T$1,0))&amp;""),"")="","",N(Z277)+N(AA277))</f>
        <v/>
      </c>
      <c r="AC277" s="21">
        <f>IF(IFERROR(TRIM(INDEX($A277:$T277,MATCH(Lists!$F$2,$A$1:$T$1,0))&amp;""),"")="","",IFERROR(VALUE(IFERROR(TRIM(INDEX($A277:$T277,MATCH(Lists!$F$5,$A$1:$T$1,0))&amp;""),"")),""))</f>
        <v/>
      </c>
      <c r="AD277" s="21">
        <f>IF(AB277="","",IF(AB277&gt;='Your points'!$B$21,1,0))</f>
        <v/>
      </c>
      <c r="AE277" s="21">
        <f>IF(IFERROR(TRIM(INDEX($A277:$T277,MATCH(Lists!$F$2,$A$1:$T$1,0))&amp;""),"")="","",IF(IFERROR(TRIM(INDEX($A277:$T277,MATCH(Lists!$F$8,$A$1:$T$1,0))&amp;""),"")&lt;&gt;"",1,0))</f>
        <v/>
      </c>
      <c r="AF277" s="21">
        <f>IF(IFERROR(TRIM(INDEX($A277:$T277,MATCH(Lists!$F$2,$A$1:$T$1,0))&amp;""),"")="","",IF(IFERROR(TRIM(INDEX($A277:$T277,MATCH(Lists!$F$6,$A$1:$T$1,0))&amp;""),"")="","(no UTM)",IFERROR(TRIM(INDEX($A277:$T277,MATCH(Lists!$F$6,$A$1:$T$1,0))&amp;""),"")))</f>
        <v/>
      </c>
      <c r="AG277" s="21">
        <f>IF(IFERROR(TRIM(INDEX($A277:$T277,MATCH(Lists!$F$2,$A$1:$T$1,0))&amp;""),"")="","",IF(IFERROR(TRIM(INDEX($A277:$T277,MATCH(Lists!$F$7,$A$1:$T$1,0))&amp;""),"")="","(none)",IFERROR(TRIM(INDEX($A277:$T277,MATCH(Lists!$F$7,$A$1:$T$1,0))&amp;""),"")))</f>
        <v/>
      </c>
      <c r="AH277" s="21">
        <f>IF(AF277="","",IF(COUNTIFS($AF$2:AF277,AF277,$AG$2:AG277,AG277)=1,1,0))</f>
        <v/>
      </c>
      <c r="AI277" s="21">
        <f>IF(AH277=1,SUM($AH$2:AH277),"")</f>
        <v/>
      </c>
      <c r="AJ277" s="21">
        <f>IF(IFERROR(TRIM(INDEX($A277:$T277,MATCH(Lists!$F$2,$A$1:$T$1,0))&amp;""),"")="","",IF($W277=Lists!$A$3,1,0))</f>
        <v/>
      </c>
      <c r="AK277" s="21">
        <f>IF(IFERROR(TRIM(INDEX($A277:$T277,MATCH(Lists!$F$2,$A$1:$T$1,0))&amp;""),"")="","",IF($X277="Y",1,0))</f>
        <v/>
      </c>
    </row>
    <row r="278">
      <c r="U278" s="19" t="n"/>
      <c r="V278" s="22" t="n"/>
      <c r="W278" s="22" t="n"/>
      <c r="X278" s="22" t="n"/>
      <c r="Y278" s="19" t="n"/>
      <c r="Z278" s="21">
        <f>IF(IFERROR(TRIM(INDEX($A278:$T278,MATCH(Lists!$F$2,$A$1:$T$1,0))&amp;""),"")="","",IFERROR(INDEX('Your points'!$B$6:$B$11,MATCH(IFERROR(TRIM(INDEX($A278:$T278,MATCH(Lists!$F$3,$A$1:$T$1,0))&amp;""),""),'Your points'!$A$6:$A$11,0)),0))</f>
        <v/>
      </c>
      <c r="AA278" s="21">
        <f>IF(IFERROR(TRIM(INDEX($A278:$T278,MATCH(Lists!$F$2,$A$1:$T$1,0))&amp;""),"")="","",IFERROR(INDEX('Your points'!$B$15:$B$18,MATCH(IFERROR(TRIM(INDEX($A278:$T278,MATCH(Lists!$F$4,$A$1:$T$1,0))&amp;""),""),'Your points'!$A$15:$A$18,0)),0))</f>
        <v/>
      </c>
      <c r="AB278" s="21">
        <f>IF(IFERROR(TRIM(INDEX($A278:$T278,MATCH(Lists!$F$2,$A$1:$T$1,0))&amp;""),"")="","",N(Z278)+N(AA278))</f>
        <v/>
      </c>
      <c r="AC278" s="21">
        <f>IF(IFERROR(TRIM(INDEX($A278:$T278,MATCH(Lists!$F$2,$A$1:$T$1,0))&amp;""),"")="","",IFERROR(VALUE(IFERROR(TRIM(INDEX($A278:$T278,MATCH(Lists!$F$5,$A$1:$T$1,0))&amp;""),"")),""))</f>
        <v/>
      </c>
      <c r="AD278" s="21">
        <f>IF(AB278="","",IF(AB278&gt;='Your points'!$B$21,1,0))</f>
        <v/>
      </c>
      <c r="AE278" s="21">
        <f>IF(IFERROR(TRIM(INDEX($A278:$T278,MATCH(Lists!$F$2,$A$1:$T$1,0))&amp;""),"")="","",IF(IFERROR(TRIM(INDEX($A278:$T278,MATCH(Lists!$F$8,$A$1:$T$1,0))&amp;""),"")&lt;&gt;"",1,0))</f>
        <v/>
      </c>
      <c r="AF278" s="21">
        <f>IF(IFERROR(TRIM(INDEX($A278:$T278,MATCH(Lists!$F$2,$A$1:$T$1,0))&amp;""),"")="","",IF(IFERROR(TRIM(INDEX($A278:$T278,MATCH(Lists!$F$6,$A$1:$T$1,0))&amp;""),"")="","(no UTM)",IFERROR(TRIM(INDEX($A278:$T278,MATCH(Lists!$F$6,$A$1:$T$1,0))&amp;""),"")))</f>
        <v/>
      </c>
      <c r="AG278" s="21">
        <f>IF(IFERROR(TRIM(INDEX($A278:$T278,MATCH(Lists!$F$2,$A$1:$T$1,0))&amp;""),"")="","",IF(IFERROR(TRIM(INDEX($A278:$T278,MATCH(Lists!$F$7,$A$1:$T$1,0))&amp;""),"")="","(none)",IFERROR(TRIM(INDEX($A278:$T278,MATCH(Lists!$F$7,$A$1:$T$1,0))&amp;""),"")))</f>
        <v/>
      </c>
      <c r="AH278" s="21">
        <f>IF(AF278="","",IF(COUNTIFS($AF$2:AF278,AF278,$AG$2:AG278,AG278)=1,1,0))</f>
        <v/>
      </c>
      <c r="AI278" s="21">
        <f>IF(AH278=1,SUM($AH$2:AH278),"")</f>
        <v/>
      </c>
      <c r="AJ278" s="21">
        <f>IF(IFERROR(TRIM(INDEX($A278:$T278,MATCH(Lists!$F$2,$A$1:$T$1,0))&amp;""),"")="","",IF($W278=Lists!$A$3,1,0))</f>
        <v/>
      </c>
      <c r="AK278" s="21">
        <f>IF(IFERROR(TRIM(INDEX($A278:$T278,MATCH(Lists!$F$2,$A$1:$T$1,0))&amp;""),"")="","",IF($X278="Y",1,0))</f>
        <v/>
      </c>
    </row>
    <row r="279">
      <c r="U279" s="19" t="n"/>
      <c r="V279" s="22" t="n"/>
      <c r="W279" s="22" t="n"/>
      <c r="X279" s="22" t="n"/>
      <c r="Y279" s="19" t="n"/>
      <c r="Z279" s="21">
        <f>IF(IFERROR(TRIM(INDEX($A279:$T279,MATCH(Lists!$F$2,$A$1:$T$1,0))&amp;""),"")="","",IFERROR(INDEX('Your points'!$B$6:$B$11,MATCH(IFERROR(TRIM(INDEX($A279:$T279,MATCH(Lists!$F$3,$A$1:$T$1,0))&amp;""),""),'Your points'!$A$6:$A$11,0)),0))</f>
        <v/>
      </c>
      <c r="AA279" s="21">
        <f>IF(IFERROR(TRIM(INDEX($A279:$T279,MATCH(Lists!$F$2,$A$1:$T$1,0))&amp;""),"")="","",IFERROR(INDEX('Your points'!$B$15:$B$18,MATCH(IFERROR(TRIM(INDEX($A279:$T279,MATCH(Lists!$F$4,$A$1:$T$1,0))&amp;""),""),'Your points'!$A$15:$A$18,0)),0))</f>
        <v/>
      </c>
      <c r="AB279" s="21">
        <f>IF(IFERROR(TRIM(INDEX($A279:$T279,MATCH(Lists!$F$2,$A$1:$T$1,0))&amp;""),"")="","",N(Z279)+N(AA279))</f>
        <v/>
      </c>
      <c r="AC279" s="21">
        <f>IF(IFERROR(TRIM(INDEX($A279:$T279,MATCH(Lists!$F$2,$A$1:$T$1,0))&amp;""),"")="","",IFERROR(VALUE(IFERROR(TRIM(INDEX($A279:$T279,MATCH(Lists!$F$5,$A$1:$T$1,0))&amp;""),"")),""))</f>
        <v/>
      </c>
      <c r="AD279" s="21">
        <f>IF(AB279="","",IF(AB279&gt;='Your points'!$B$21,1,0))</f>
        <v/>
      </c>
      <c r="AE279" s="21">
        <f>IF(IFERROR(TRIM(INDEX($A279:$T279,MATCH(Lists!$F$2,$A$1:$T$1,0))&amp;""),"")="","",IF(IFERROR(TRIM(INDEX($A279:$T279,MATCH(Lists!$F$8,$A$1:$T$1,0))&amp;""),"")&lt;&gt;"",1,0))</f>
        <v/>
      </c>
      <c r="AF279" s="21">
        <f>IF(IFERROR(TRIM(INDEX($A279:$T279,MATCH(Lists!$F$2,$A$1:$T$1,0))&amp;""),"")="","",IF(IFERROR(TRIM(INDEX($A279:$T279,MATCH(Lists!$F$6,$A$1:$T$1,0))&amp;""),"")="","(no UTM)",IFERROR(TRIM(INDEX($A279:$T279,MATCH(Lists!$F$6,$A$1:$T$1,0))&amp;""),"")))</f>
        <v/>
      </c>
      <c r="AG279" s="21">
        <f>IF(IFERROR(TRIM(INDEX($A279:$T279,MATCH(Lists!$F$2,$A$1:$T$1,0))&amp;""),"")="","",IF(IFERROR(TRIM(INDEX($A279:$T279,MATCH(Lists!$F$7,$A$1:$T$1,0))&amp;""),"")="","(none)",IFERROR(TRIM(INDEX($A279:$T279,MATCH(Lists!$F$7,$A$1:$T$1,0))&amp;""),"")))</f>
        <v/>
      </c>
      <c r="AH279" s="21">
        <f>IF(AF279="","",IF(COUNTIFS($AF$2:AF279,AF279,$AG$2:AG279,AG279)=1,1,0))</f>
        <v/>
      </c>
      <c r="AI279" s="21">
        <f>IF(AH279=1,SUM($AH$2:AH279),"")</f>
        <v/>
      </c>
      <c r="AJ279" s="21">
        <f>IF(IFERROR(TRIM(INDEX($A279:$T279,MATCH(Lists!$F$2,$A$1:$T$1,0))&amp;""),"")="","",IF($W279=Lists!$A$3,1,0))</f>
        <v/>
      </c>
      <c r="AK279" s="21">
        <f>IF(IFERROR(TRIM(INDEX($A279:$T279,MATCH(Lists!$F$2,$A$1:$T$1,0))&amp;""),"")="","",IF($X279="Y",1,0))</f>
        <v/>
      </c>
    </row>
    <row r="280">
      <c r="U280" s="19" t="n"/>
      <c r="V280" s="22" t="n"/>
      <c r="W280" s="22" t="n"/>
      <c r="X280" s="22" t="n"/>
      <c r="Y280" s="19" t="n"/>
      <c r="Z280" s="21">
        <f>IF(IFERROR(TRIM(INDEX($A280:$T280,MATCH(Lists!$F$2,$A$1:$T$1,0))&amp;""),"")="","",IFERROR(INDEX('Your points'!$B$6:$B$11,MATCH(IFERROR(TRIM(INDEX($A280:$T280,MATCH(Lists!$F$3,$A$1:$T$1,0))&amp;""),""),'Your points'!$A$6:$A$11,0)),0))</f>
        <v/>
      </c>
      <c r="AA280" s="21">
        <f>IF(IFERROR(TRIM(INDEX($A280:$T280,MATCH(Lists!$F$2,$A$1:$T$1,0))&amp;""),"")="","",IFERROR(INDEX('Your points'!$B$15:$B$18,MATCH(IFERROR(TRIM(INDEX($A280:$T280,MATCH(Lists!$F$4,$A$1:$T$1,0))&amp;""),""),'Your points'!$A$15:$A$18,0)),0))</f>
        <v/>
      </c>
      <c r="AB280" s="21">
        <f>IF(IFERROR(TRIM(INDEX($A280:$T280,MATCH(Lists!$F$2,$A$1:$T$1,0))&amp;""),"")="","",N(Z280)+N(AA280))</f>
        <v/>
      </c>
      <c r="AC280" s="21">
        <f>IF(IFERROR(TRIM(INDEX($A280:$T280,MATCH(Lists!$F$2,$A$1:$T$1,0))&amp;""),"")="","",IFERROR(VALUE(IFERROR(TRIM(INDEX($A280:$T280,MATCH(Lists!$F$5,$A$1:$T$1,0))&amp;""),"")),""))</f>
        <v/>
      </c>
      <c r="AD280" s="21">
        <f>IF(AB280="","",IF(AB280&gt;='Your points'!$B$21,1,0))</f>
        <v/>
      </c>
      <c r="AE280" s="21">
        <f>IF(IFERROR(TRIM(INDEX($A280:$T280,MATCH(Lists!$F$2,$A$1:$T$1,0))&amp;""),"")="","",IF(IFERROR(TRIM(INDEX($A280:$T280,MATCH(Lists!$F$8,$A$1:$T$1,0))&amp;""),"")&lt;&gt;"",1,0))</f>
        <v/>
      </c>
      <c r="AF280" s="21">
        <f>IF(IFERROR(TRIM(INDEX($A280:$T280,MATCH(Lists!$F$2,$A$1:$T$1,0))&amp;""),"")="","",IF(IFERROR(TRIM(INDEX($A280:$T280,MATCH(Lists!$F$6,$A$1:$T$1,0))&amp;""),"")="","(no UTM)",IFERROR(TRIM(INDEX($A280:$T280,MATCH(Lists!$F$6,$A$1:$T$1,0))&amp;""),"")))</f>
        <v/>
      </c>
      <c r="AG280" s="21">
        <f>IF(IFERROR(TRIM(INDEX($A280:$T280,MATCH(Lists!$F$2,$A$1:$T$1,0))&amp;""),"")="","",IF(IFERROR(TRIM(INDEX($A280:$T280,MATCH(Lists!$F$7,$A$1:$T$1,0))&amp;""),"")="","(none)",IFERROR(TRIM(INDEX($A280:$T280,MATCH(Lists!$F$7,$A$1:$T$1,0))&amp;""),"")))</f>
        <v/>
      </c>
      <c r="AH280" s="21">
        <f>IF(AF280="","",IF(COUNTIFS($AF$2:AF280,AF280,$AG$2:AG280,AG280)=1,1,0))</f>
        <v/>
      </c>
      <c r="AI280" s="21">
        <f>IF(AH280=1,SUM($AH$2:AH280),"")</f>
        <v/>
      </c>
      <c r="AJ280" s="21">
        <f>IF(IFERROR(TRIM(INDEX($A280:$T280,MATCH(Lists!$F$2,$A$1:$T$1,0))&amp;""),"")="","",IF($W280=Lists!$A$3,1,0))</f>
        <v/>
      </c>
      <c r="AK280" s="21">
        <f>IF(IFERROR(TRIM(INDEX($A280:$T280,MATCH(Lists!$F$2,$A$1:$T$1,0))&amp;""),"")="","",IF($X280="Y",1,0))</f>
        <v/>
      </c>
    </row>
    <row r="281">
      <c r="U281" s="19" t="n"/>
      <c r="V281" s="22" t="n"/>
      <c r="W281" s="22" t="n"/>
      <c r="X281" s="22" t="n"/>
      <c r="Y281" s="19" t="n"/>
      <c r="Z281" s="21">
        <f>IF(IFERROR(TRIM(INDEX($A281:$T281,MATCH(Lists!$F$2,$A$1:$T$1,0))&amp;""),"")="","",IFERROR(INDEX('Your points'!$B$6:$B$11,MATCH(IFERROR(TRIM(INDEX($A281:$T281,MATCH(Lists!$F$3,$A$1:$T$1,0))&amp;""),""),'Your points'!$A$6:$A$11,0)),0))</f>
        <v/>
      </c>
      <c r="AA281" s="21">
        <f>IF(IFERROR(TRIM(INDEX($A281:$T281,MATCH(Lists!$F$2,$A$1:$T$1,0))&amp;""),"")="","",IFERROR(INDEX('Your points'!$B$15:$B$18,MATCH(IFERROR(TRIM(INDEX($A281:$T281,MATCH(Lists!$F$4,$A$1:$T$1,0))&amp;""),""),'Your points'!$A$15:$A$18,0)),0))</f>
        <v/>
      </c>
      <c r="AB281" s="21">
        <f>IF(IFERROR(TRIM(INDEX($A281:$T281,MATCH(Lists!$F$2,$A$1:$T$1,0))&amp;""),"")="","",N(Z281)+N(AA281))</f>
        <v/>
      </c>
      <c r="AC281" s="21">
        <f>IF(IFERROR(TRIM(INDEX($A281:$T281,MATCH(Lists!$F$2,$A$1:$T$1,0))&amp;""),"")="","",IFERROR(VALUE(IFERROR(TRIM(INDEX($A281:$T281,MATCH(Lists!$F$5,$A$1:$T$1,0))&amp;""),"")),""))</f>
        <v/>
      </c>
      <c r="AD281" s="21">
        <f>IF(AB281="","",IF(AB281&gt;='Your points'!$B$21,1,0))</f>
        <v/>
      </c>
      <c r="AE281" s="21">
        <f>IF(IFERROR(TRIM(INDEX($A281:$T281,MATCH(Lists!$F$2,$A$1:$T$1,0))&amp;""),"")="","",IF(IFERROR(TRIM(INDEX($A281:$T281,MATCH(Lists!$F$8,$A$1:$T$1,0))&amp;""),"")&lt;&gt;"",1,0))</f>
        <v/>
      </c>
      <c r="AF281" s="21">
        <f>IF(IFERROR(TRIM(INDEX($A281:$T281,MATCH(Lists!$F$2,$A$1:$T$1,0))&amp;""),"")="","",IF(IFERROR(TRIM(INDEX($A281:$T281,MATCH(Lists!$F$6,$A$1:$T$1,0))&amp;""),"")="","(no UTM)",IFERROR(TRIM(INDEX($A281:$T281,MATCH(Lists!$F$6,$A$1:$T$1,0))&amp;""),"")))</f>
        <v/>
      </c>
      <c r="AG281" s="21">
        <f>IF(IFERROR(TRIM(INDEX($A281:$T281,MATCH(Lists!$F$2,$A$1:$T$1,0))&amp;""),"")="","",IF(IFERROR(TRIM(INDEX($A281:$T281,MATCH(Lists!$F$7,$A$1:$T$1,0))&amp;""),"")="","(none)",IFERROR(TRIM(INDEX($A281:$T281,MATCH(Lists!$F$7,$A$1:$T$1,0))&amp;""),"")))</f>
        <v/>
      </c>
      <c r="AH281" s="21">
        <f>IF(AF281="","",IF(COUNTIFS($AF$2:AF281,AF281,$AG$2:AG281,AG281)=1,1,0))</f>
        <v/>
      </c>
      <c r="AI281" s="21">
        <f>IF(AH281=1,SUM($AH$2:AH281),"")</f>
        <v/>
      </c>
      <c r="AJ281" s="21">
        <f>IF(IFERROR(TRIM(INDEX($A281:$T281,MATCH(Lists!$F$2,$A$1:$T$1,0))&amp;""),"")="","",IF($W281=Lists!$A$3,1,0))</f>
        <v/>
      </c>
      <c r="AK281" s="21">
        <f>IF(IFERROR(TRIM(INDEX($A281:$T281,MATCH(Lists!$F$2,$A$1:$T$1,0))&amp;""),"")="","",IF($X281="Y",1,0))</f>
        <v/>
      </c>
    </row>
    <row r="282">
      <c r="U282" s="19" t="n"/>
      <c r="V282" s="22" t="n"/>
      <c r="W282" s="22" t="n"/>
      <c r="X282" s="22" t="n"/>
      <c r="Y282" s="19" t="n"/>
      <c r="Z282" s="21">
        <f>IF(IFERROR(TRIM(INDEX($A282:$T282,MATCH(Lists!$F$2,$A$1:$T$1,0))&amp;""),"")="","",IFERROR(INDEX('Your points'!$B$6:$B$11,MATCH(IFERROR(TRIM(INDEX($A282:$T282,MATCH(Lists!$F$3,$A$1:$T$1,0))&amp;""),""),'Your points'!$A$6:$A$11,0)),0))</f>
        <v/>
      </c>
      <c r="AA282" s="21">
        <f>IF(IFERROR(TRIM(INDEX($A282:$T282,MATCH(Lists!$F$2,$A$1:$T$1,0))&amp;""),"")="","",IFERROR(INDEX('Your points'!$B$15:$B$18,MATCH(IFERROR(TRIM(INDEX($A282:$T282,MATCH(Lists!$F$4,$A$1:$T$1,0))&amp;""),""),'Your points'!$A$15:$A$18,0)),0))</f>
        <v/>
      </c>
      <c r="AB282" s="21">
        <f>IF(IFERROR(TRIM(INDEX($A282:$T282,MATCH(Lists!$F$2,$A$1:$T$1,0))&amp;""),"")="","",N(Z282)+N(AA282))</f>
        <v/>
      </c>
      <c r="AC282" s="21">
        <f>IF(IFERROR(TRIM(INDEX($A282:$T282,MATCH(Lists!$F$2,$A$1:$T$1,0))&amp;""),"")="","",IFERROR(VALUE(IFERROR(TRIM(INDEX($A282:$T282,MATCH(Lists!$F$5,$A$1:$T$1,0))&amp;""),"")),""))</f>
        <v/>
      </c>
      <c r="AD282" s="21">
        <f>IF(AB282="","",IF(AB282&gt;='Your points'!$B$21,1,0))</f>
        <v/>
      </c>
      <c r="AE282" s="21">
        <f>IF(IFERROR(TRIM(INDEX($A282:$T282,MATCH(Lists!$F$2,$A$1:$T$1,0))&amp;""),"")="","",IF(IFERROR(TRIM(INDEX($A282:$T282,MATCH(Lists!$F$8,$A$1:$T$1,0))&amp;""),"")&lt;&gt;"",1,0))</f>
        <v/>
      </c>
      <c r="AF282" s="21">
        <f>IF(IFERROR(TRIM(INDEX($A282:$T282,MATCH(Lists!$F$2,$A$1:$T$1,0))&amp;""),"")="","",IF(IFERROR(TRIM(INDEX($A282:$T282,MATCH(Lists!$F$6,$A$1:$T$1,0))&amp;""),"")="","(no UTM)",IFERROR(TRIM(INDEX($A282:$T282,MATCH(Lists!$F$6,$A$1:$T$1,0))&amp;""),"")))</f>
        <v/>
      </c>
      <c r="AG282" s="21">
        <f>IF(IFERROR(TRIM(INDEX($A282:$T282,MATCH(Lists!$F$2,$A$1:$T$1,0))&amp;""),"")="","",IF(IFERROR(TRIM(INDEX($A282:$T282,MATCH(Lists!$F$7,$A$1:$T$1,0))&amp;""),"")="","(none)",IFERROR(TRIM(INDEX($A282:$T282,MATCH(Lists!$F$7,$A$1:$T$1,0))&amp;""),"")))</f>
        <v/>
      </c>
      <c r="AH282" s="21">
        <f>IF(AF282="","",IF(COUNTIFS($AF$2:AF282,AF282,$AG$2:AG282,AG282)=1,1,0))</f>
        <v/>
      </c>
      <c r="AI282" s="21">
        <f>IF(AH282=1,SUM($AH$2:AH282),"")</f>
        <v/>
      </c>
      <c r="AJ282" s="21">
        <f>IF(IFERROR(TRIM(INDEX($A282:$T282,MATCH(Lists!$F$2,$A$1:$T$1,0))&amp;""),"")="","",IF($W282=Lists!$A$3,1,0))</f>
        <v/>
      </c>
      <c r="AK282" s="21">
        <f>IF(IFERROR(TRIM(INDEX($A282:$T282,MATCH(Lists!$F$2,$A$1:$T$1,0))&amp;""),"")="","",IF($X282="Y",1,0))</f>
        <v/>
      </c>
    </row>
    <row r="283">
      <c r="U283" s="19" t="n"/>
      <c r="V283" s="22" t="n"/>
      <c r="W283" s="22" t="n"/>
      <c r="X283" s="22" t="n"/>
      <c r="Y283" s="19" t="n"/>
      <c r="Z283" s="21">
        <f>IF(IFERROR(TRIM(INDEX($A283:$T283,MATCH(Lists!$F$2,$A$1:$T$1,0))&amp;""),"")="","",IFERROR(INDEX('Your points'!$B$6:$B$11,MATCH(IFERROR(TRIM(INDEX($A283:$T283,MATCH(Lists!$F$3,$A$1:$T$1,0))&amp;""),""),'Your points'!$A$6:$A$11,0)),0))</f>
        <v/>
      </c>
      <c r="AA283" s="21">
        <f>IF(IFERROR(TRIM(INDEX($A283:$T283,MATCH(Lists!$F$2,$A$1:$T$1,0))&amp;""),"")="","",IFERROR(INDEX('Your points'!$B$15:$B$18,MATCH(IFERROR(TRIM(INDEX($A283:$T283,MATCH(Lists!$F$4,$A$1:$T$1,0))&amp;""),""),'Your points'!$A$15:$A$18,0)),0))</f>
        <v/>
      </c>
      <c r="AB283" s="21">
        <f>IF(IFERROR(TRIM(INDEX($A283:$T283,MATCH(Lists!$F$2,$A$1:$T$1,0))&amp;""),"")="","",N(Z283)+N(AA283))</f>
        <v/>
      </c>
      <c r="AC283" s="21">
        <f>IF(IFERROR(TRIM(INDEX($A283:$T283,MATCH(Lists!$F$2,$A$1:$T$1,0))&amp;""),"")="","",IFERROR(VALUE(IFERROR(TRIM(INDEX($A283:$T283,MATCH(Lists!$F$5,$A$1:$T$1,0))&amp;""),"")),""))</f>
        <v/>
      </c>
      <c r="AD283" s="21">
        <f>IF(AB283="","",IF(AB283&gt;='Your points'!$B$21,1,0))</f>
        <v/>
      </c>
      <c r="AE283" s="21">
        <f>IF(IFERROR(TRIM(INDEX($A283:$T283,MATCH(Lists!$F$2,$A$1:$T$1,0))&amp;""),"")="","",IF(IFERROR(TRIM(INDEX($A283:$T283,MATCH(Lists!$F$8,$A$1:$T$1,0))&amp;""),"")&lt;&gt;"",1,0))</f>
        <v/>
      </c>
      <c r="AF283" s="21">
        <f>IF(IFERROR(TRIM(INDEX($A283:$T283,MATCH(Lists!$F$2,$A$1:$T$1,0))&amp;""),"")="","",IF(IFERROR(TRIM(INDEX($A283:$T283,MATCH(Lists!$F$6,$A$1:$T$1,0))&amp;""),"")="","(no UTM)",IFERROR(TRIM(INDEX($A283:$T283,MATCH(Lists!$F$6,$A$1:$T$1,0))&amp;""),"")))</f>
        <v/>
      </c>
      <c r="AG283" s="21">
        <f>IF(IFERROR(TRIM(INDEX($A283:$T283,MATCH(Lists!$F$2,$A$1:$T$1,0))&amp;""),"")="","",IF(IFERROR(TRIM(INDEX($A283:$T283,MATCH(Lists!$F$7,$A$1:$T$1,0))&amp;""),"")="","(none)",IFERROR(TRIM(INDEX($A283:$T283,MATCH(Lists!$F$7,$A$1:$T$1,0))&amp;""),"")))</f>
        <v/>
      </c>
      <c r="AH283" s="21">
        <f>IF(AF283="","",IF(COUNTIFS($AF$2:AF283,AF283,$AG$2:AG283,AG283)=1,1,0))</f>
        <v/>
      </c>
      <c r="AI283" s="21">
        <f>IF(AH283=1,SUM($AH$2:AH283),"")</f>
        <v/>
      </c>
      <c r="AJ283" s="21">
        <f>IF(IFERROR(TRIM(INDEX($A283:$T283,MATCH(Lists!$F$2,$A$1:$T$1,0))&amp;""),"")="","",IF($W283=Lists!$A$3,1,0))</f>
        <v/>
      </c>
      <c r="AK283" s="21">
        <f>IF(IFERROR(TRIM(INDEX($A283:$T283,MATCH(Lists!$F$2,$A$1:$T$1,0))&amp;""),"")="","",IF($X283="Y",1,0))</f>
        <v/>
      </c>
    </row>
    <row r="284">
      <c r="U284" s="19" t="n"/>
      <c r="V284" s="22" t="n"/>
      <c r="W284" s="22" t="n"/>
      <c r="X284" s="22" t="n"/>
      <c r="Y284" s="19" t="n"/>
      <c r="Z284" s="21">
        <f>IF(IFERROR(TRIM(INDEX($A284:$T284,MATCH(Lists!$F$2,$A$1:$T$1,0))&amp;""),"")="","",IFERROR(INDEX('Your points'!$B$6:$B$11,MATCH(IFERROR(TRIM(INDEX($A284:$T284,MATCH(Lists!$F$3,$A$1:$T$1,0))&amp;""),""),'Your points'!$A$6:$A$11,0)),0))</f>
        <v/>
      </c>
      <c r="AA284" s="21">
        <f>IF(IFERROR(TRIM(INDEX($A284:$T284,MATCH(Lists!$F$2,$A$1:$T$1,0))&amp;""),"")="","",IFERROR(INDEX('Your points'!$B$15:$B$18,MATCH(IFERROR(TRIM(INDEX($A284:$T284,MATCH(Lists!$F$4,$A$1:$T$1,0))&amp;""),""),'Your points'!$A$15:$A$18,0)),0))</f>
        <v/>
      </c>
      <c r="AB284" s="21">
        <f>IF(IFERROR(TRIM(INDEX($A284:$T284,MATCH(Lists!$F$2,$A$1:$T$1,0))&amp;""),"")="","",N(Z284)+N(AA284))</f>
        <v/>
      </c>
      <c r="AC284" s="21">
        <f>IF(IFERROR(TRIM(INDEX($A284:$T284,MATCH(Lists!$F$2,$A$1:$T$1,0))&amp;""),"")="","",IFERROR(VALUE(IFERROR(TRIM(INDEX($A284:$T284,MATCH(Lists!$F$5,$A$1:$T$1,0))&amp;""),"")),""))</f>
        <v/>
      </c>
      <c r="AD284" s="21">
        <f>IF(AB284="","",IF(AB284&gt;='Your points'!$B$21,1,0))</f>
        <v/>
      </c>
      <c r="AE284" s="21">
        <f>IF(IFERROR(TRIM(INDEX($A284:$T284,MATCH(Lists!$F$2,$A$1:$T$1,0))&amp;""),"")="","",IF(IFERROR(TRIM(INDEX($A284:$T284,MATCH(Lists!$F$8,$A$1:$T$1,0))&amp;""),"")&lt;&gt;"",1,0))</f>
        <v/>
      </c>
      <c r="AF284" s="21">
        <f>IF(IFERROR(TRIM(INDEX($A284:$T284,MATCH(Lists!$F$2,$A$1:$T$1,0))&amp;""),"")="","",IF(IFERROR(TRIM(INDEX($A284:$T284,MATCH(Lists!$F$6,$A$1:$T$1,0))&amp;""),"")="","(no UTM)",IFERROR(TRIM(INDEX($A284:$T284,MATCH(Lists!$F$6,$A$1:$T$1,0))&amp;""),"")))</f>
        <v/>
      </c>
      <c r="AG284" s="21">
        <f>IF(IFERROR(TRIM(INDEX($A284:$T284,MATCH(Lists!$F$2,$A$1:$T$1,0))&amp;""),"")="","",IF(IFERROR(TRIM(INDEX($A284:$T284,MATCH(Lists!$F$7,$A$1:$T$1,0))&amp;""),"")="","(none)",IFERROR(TRIM(INDEX($A284:$T284,MATCH(Lists!$F$7,$A$1:$T$1,0))&amp;""),"")))</f>
        <v/>
      </c>
      <c r="AH284" s="21">
        <f>IF(AF284="","",IF(COUNTIFS($AF$2:AF284,AF284,$AG$2:AG284,AG284)=1,1,0))</f>
        <v/>
      </c>
      <c r="AI284" s="21">
        <f>IF(AH284=1,SUM($AH$2:AH284),"")</f>
        <v/>
      </c>
      <c r="AJ284" s="21">
        <f>IF(IFERROR(TRIM(INDEX($A284:$T284,MATCH(Lists!$F$2,$A$1:$T$1,0))&amp;""),"")="","",IF($W284=Lists!$A$3,1,0))</f>
        <v/>
      </c>
      <c r="AK284" s="21">
        <f>IF(IFERROR(TRIM(INDEX($A284:$T284,MATCH(Lists!$F$2,$A$1:$T$1,0))&amp;""),"")="","",IF($X284="Y",1,0))</f>
        <v/>
      </c>
    </row>
    <row r="285">
      <c r="U285" s="19" t="n"/>
      <c r="V285" s="22" t="n"/>
      <c r="W285" s="22" t="n"/>
      <c r="X285" s="22" t="n"/>
      <c r="Y285" s="19" t="n"/>
      <c r="Z285" s="21">
        <f>IF(IFERROR(TRIM(INDEX($A285:$T285,MATCH(Lists!$F$2,$A$1:$T$1,0))&amp;""),"")="","",IFERROR(INDEX('Your points'!$B$6:$B$11,MATCH(IFERROR(TRIM(INDEX($A285:$T285,MATCH(Lists!$F$3,$A$1:$T$1,0))&amp;""),""),'Your points'!$A$6:$A$11,0)),0))</f>
        <v/>
      </c>
      <c r="AA285" s="21">
        <f>IF(IFERROR(TRIM(INDEX($A285:$T285,MATCH(Lists!$F$2,$A$1:$T$1,0))&amp;""),"")="","",IFERROR(INDEX('Your points'!$B$15:$B$18,MATCH(IFERROR(TRIM(INDEX($A285:$T285,MATCH(Lists!$F$4,$A$1:$T$1,0))&amp;""),""),'Your points'!$A$15:$A$18,0)),0))</f>
        <v/>
      </c>
      <c r="AB285" s="21">
        <f>IF(IFERROR(TRIM(INDEX($A285:$T285,MATCH(Lists!$F$2,$A$1:$T$1,0))&amp;""),"")="","",N(Z285)+N(AA285))</f>
        <v/>
      </c>
      <c r="AC285" s="21">
        <f>IF(IFERROR(TRIM(INDEX($A285:$T285,MATCH(Lists!$F$2,$A$1:$T$1,0))&amp;""),"")="","",IFERROR(VALUE(IFERROR(TRIM(INDEX($A285:$T285,MATCH(Lists!$F$5,$A$1:$T$1,0))&amp;""),"")),""))</f>
        <v/>
      </c>
      <c r="AD285" s="21">
        <f>IF(AB285="","",IF(AB285&gt;='Your points'!$B$21,1,0))</f>
        <v/>
      </c>
      <c r="AE285" s="21">
        <f>IF(IFERROR(TRIM(INDEX($A285:$T285,MATCH(Lists!$F$2,$A$1:$T$1,0))&amp;""),"")="","",IF(IFERROR(TRIM(INDEX($A285:$T285,MATCH(Lists!$F$8,$A$1:$T$1,0))&amp;""),"")&lt;&gt;"",1,0))</f>
        <v/>
      </c>
      <c r="AF285" s="21">
        <f>IF(IFERROR(TRIM(INDEX($A285:$T285,MATCH(Lists!$F$2,$A$1:$T$1,0))&amp;""),"")="","",IF(IFERROR(TRIM(INDEX($A285:$T285,MATCH(Lists!$F$6,$A$1:$T$1,0))&amp;""),"")="","(no UTM)",IFERROR(TRIM(INDEX($A285:$T285,MATCH(Lists!$F$6,$A$1:$T$1,0))&amp;""),"")))</f>
        <v/>
      </c>
      <c r="AG285" s="21">
        <f>IF(IFERROR(TRIM(INDEX($A285:$T285,MATCH(Lists!$F$2,$A$1:$T$1,0))&amp;""),"")="","",IF(IFERROR(TRIM(INDEX($A285:$T285,MATCH(Lists!$F$7,$A$1:$T$1,0))&amp;""),"")="","(none)",IFERROR(TRIM(INDEX($A285:$T285,MATCH(Lists!$F$7,$A$1:$T$1,0))&amp;""),"")))</f>
        <v/>
      </c>
      <c r="AH285" s="21">
        <f>IF(AF285="","",IF(COUNTIFS($AF$2:AF285,AF285,$AG$2:AG285,AG285)=1,1,0))</f>
        <v/>
      </c>
      <c r="AI285" s="21">
        <f>IF(AH285=1,SUM($AH$2:AH285),"")</f>
        <v/>
      </c>
      <c r="AJ285" s="21">
        <f>IF(IFERROR(TRIM(INDEX($A285:$T285,MATCH(Lists!$F$2,$A$1:$T$1,0))&amp;""),"")="","",IF($W285=Lists!$A$3,1,0))</f>
        <v/>
      </c>
      <c r="AK285" s="21">
        <f>IF(IFERROR(TRIM(INDEX($A285:$T285,MATCH(Lists!$F$2,$A$1:$T$1,0))&amp;""),"")="","",IF($X285="Y",1,0))</f>
        <v/>
      </c>
    </row>
    <row r="286">
      <c r="U286" s="19" t="n"/>
      <c r="V286" s="22" t="n"/>
      <c r="W286" s="22" t="n"/>
      <c r="X286" s="22" t="n"/>
      <c r="Y286" s="19" t="n"/>
      <c r="Z286" s="21">
        <f>IF(IFERROR(TRIM(INDEX($A286:$T286,MATCH(Lists!$F$2,$A$1:$T$1,0))&amp;""),"")="","",IFERROR(INDEX('Your points'!$B$6:$B$11,MATCH(IFERROR(TRIM(INDEX($A286:$T286,MATCH(Lists!$F$3,$A$1:$T$1,0))&amp;""),""),'Your points'!$A$6:$A$11,0)),0))</f>
        <v/>
      </c>
      <c r="AA286" s="21">
        <f>IF(IFERROR(TRIM(INDEX($A286:$T286,MATCH(Lists!$F$2,$A$1:$T$1,0))&amp;""),"")="","",IFERROR(INDEX('Your points'!$B$15:$B$18,MATCH(IFERROR(TRIM(INDEX($A286:$T286,MATCH(Lists!$F$4,$A$1:$T$1,0))&amp;""),""),'Your points'!$A$15:$A$18,0)),0))</f>
        <v/>
      </c>
      <c r="AB286" s="21">
        <f>IF(IFERROR(TRIM(INDEX($A286:$T286,MATCH(Lists!$F$2,$A$1:$T$1,0))&amp;""),"")="","",N(Z286)+N(AA286))</f>
        <v/>
      </c>
      <c r="AC286" s="21">
        <f>IF(IFERROR(TRIM(INDEX($A286:$T286,MATCH(Lists!$F$2,$A$1:$T$1,0))&amp;""),"")="","",IFERROR(VALUE(IFERROR(TRIM(INDEX($A286:$T286,MATCH(Lists!$F$5,$A$1:$T$1,0))&amp;""),"")),""))</f>
        <v/>
      </c>
      <c r="AD286" s="21">
        <f>IF(AB286="","",IF(AB286&gt;='Your points'!$B$21,1,0))</f>
        <v/>
      </c>
      <c r="AE286" s="21">
        <f>IF(IFERROR(TRIM(INDEX($A286:$T286,MATCH(Lists!$F$2,$A$1:$T$1,0))&amp;""),"")="","",IF(IFERROR(TRIM(INDEX($A286:$T286,MATCH(Lists!$F$8,$A$1:$T$1,0))&amp;""),"")&lt;&gt;"",1,0))</f>
        <v/>
      </c>
      <c r="AF286" s="21">
        <f>IF(IFERROR(TRIM(INDEX($A286:$T286,MATCH(Lists!$F$2,$A$1:$T$1,0))&amp;""),"")="","",IF(IFERROR(TRIM(INDEX($A286:$T286,MATCH(Lists!$F$6,$A$1:$T$1,0))&amp;""),"")="","(no UTM)",IFERROR(TRIM(INDEX($A286:$T286,MATCH(Lists!$F$6,$A$1:$T$1,0))&amp;""),"")))</f>
        <v/>
      </c>
      <c r="AG286" s="21">
        <f>IF(IFERROR(TRIM(INDEX($A286:$T286,MATCH(Lists!$F$2,$A$1:$T$1,0))&amp;""),"")="","",IF(IFERROR(TRIM(INDEX($A286:$T286,MATCH(Lists!$F$7,$A$1:$T$1,0))&amp;""),"")="","(none)",IFERROR(TRIM(INDEX($A286:$T286,MATCH(Lists!$F$7,$A$1:$T$1,0))&amp;""),"")))</f>
        <v/>
      </c>
      <c r="AH286" s="21">
        <f>IF(AF286="","",IF(COUNTIFS($AF$2:AF286,AF286,$AG$2:AG286,AG286)=1,1,0))</f>
        <v/>
      </c>
      <c r="AI286" s="21">
        <f>IF(AH286=1,SUM($AH$2:AH286),"")</f>
        <v/>
      </c>
      <c r="AJ286" s="21">
        <f>IF(IFERROR(TRIM(INDEX($A286:$T286,MATCH(Lists!$F$2,$A$1:$T$1,0))&amp;""),"")="","",IF($W286=Lists!$A$3,1,0))</f>
        <v/>
      </c>
      <c r="AK286" s="21">
        <f>IF(IFERROR(TRIM(INDEX($A286:$T286,MATCH(Lists!$F$2,$A$1:$T$1,0))&amp;""),"")="","",IF($X286="Y",1,0))</f>
        <v/>
      </c>
    </row>
    <row r="287">
      <c r="U287" s="19" t="n"/>
      <c r="V287" s="22" t="n"/>
      <c r="W287" s="22" t="n"/>
      <c r="X287" s="22" t="n"/>
      <c r="Y287" s="19" t="n"/>
      <c r="Z287" s="21">
        <f>IF(IFERROR(TRIM(INDEX($A287:$T287,MATCH(Lists!$F$2,$A$1:$T$1,0))&amp;""),"")="","",IFERROR(INDEX('Your points'!$B$6:$B$11,MATCH(IFERROR(TRIM(INDEX($A287:$T287,MATCH(Lists!$F$3,$A$1:$T$1,0))&amp;""),""),'Your points'!$A$6:$A$11,0)),0))</f>
        <v/>
      </c>
      <c r="AA287" s="21">
        <f>IF(IFERROR(TRIM(INDEX($A287:$T287,MATCH(Lists!$F$2,$A$1:$T$1,0))&amp;""),"")="","",IFERROR(INDEX('Your points'!$B$15:$B$18,MATCH(IFERROR(TRIM(INDEX($A287:$T287,MATCH(Lists!$F$4,$A$1:$T$1,0))&amp;""),""),'Your points'!$A$15:$A$18,0)),0))</f>
        <v/>
      </c>
      <c r="AB287" s="21">
        <f>IF(IFERROR(TRIM(INDEX($A287:$T287,MATCH(Lists!$F$2,$A$1:$T$1,0))&amp;""),"")="","",N(Z287)+N(AA287))</f>
        <v/>
      </c>
      <c r="AC287" s="21">
        <f>IF(IFERROR(TRIM(INDEX($A287:$T287,MATCH(Lists!$F$2,$A$1:$T$1,0))&amp;""),"")="","",IFERROR(VALUE(IFERROR(TRIM(INDEX($A287:$T287,MATCH(Lists!$F$5,$A$1:$T$1,0))&amp;""),"")),""))</f>
        <v/>
      </c>
      <c r="AD287" s="21">
        <f>IF(AB287="","",IF(AB287&gt;='Your points'!$B$21,1,0))</f>
        <v/>
      </c>
      <c r="AE287" s="21">
        <f>IF(IFERROR(TRIM(INDEX($A287:$T287,MATCH(Lists!$F$2,$A$1:$T$1,0))&amp;""),"")="","",IF(IFERROR(TRIM(INDEX($A287:$T287,MATCH(Lists!$F$8,$A$1:$T$1,0))&amp;""),"")&lt;&gt;"",1,0))</f>
        <v/>
      </c>
      <c r="AF287" s="21">
        <f>IF(IFERROR(TRIM(INDEX($A287:$T287,MATCH(Lists!$F$2,$A$1:$T$1,0))&amp;""),"")="","",IF(IFERROR(TRIM(INDEX($A287:$T287,MATCH(Lists!$F$6,$A$1:$T$1,0))&amp;""),"")="","(no UTM)",IFERROR(TRIM(INDEX($A287:$T287,MATCH(Lists!$F$6,$A$1:$T$1,0))&amp;""),"")))</f>
        <v/>
      </c>
      <c r="AG287" s="21">
        <f>IF(IFERROR(TRIM(INDEX($A287:$T287,MATCH(Lists!$F$2,$A$1:$T$1,0))&amp;""),"")="","",IF(IFERROR(TRIM(INDEX($A287:$T287,MATCH(Lists!$F$7,$A$1:$T$1,0))&amp;""),"")="","(none)",IFERROR(TRIM(INDEX($A287:$T287,MATCH(Lists!$F$7,$A$1:$T$1,0))&amp;""),"")))</f>
        <v/>
      </c>
      <c r="AH287" s="21">
        <f>IF(AF287="","",IF(COUNTIFS($AF$2:AF287,AF287,$AG$2:AG287,AG287)=1,1,0))</f>
        <v/>
      </c>
      <c r="AI287" s="21">
        <f>IF(AH287=1,SUM($AH$2:AH287),"")</f>
        <v/>
      </c>
      <c r="AJ287" s="21">
        <f>IF(IFERROR(TRIM(INDEX($A287:$T287,MATCH(Lists!$F$2,$A$1:$T$1,0))&amp;""),"")="","",IF($W287=Lists!$A$3,1,0))</f>
        <v/>
      </c>
      <c r="AK287" s="21">
        <f>IF(IFERROR(TRIM(INDEX($A287:$T287,MATCH(Lists!$F$2,$A$1:$T$1,0))&amp;""),"")="","",IF($X287="Y",1,0))</f>
        <v/>
      </c>
    </row>
    <row r="288">
      <c r="U288" s="19" t="n"/>
      <c r="V288" s="22" t="n"/>
      <c r="W288" s="22" t="n"/>
      <c r="X288" s="22" t="n"/>
      <c r="Y288" s="19" t="n"/>
      <c r="Z288" s="21">
        <f>IF(IFERROR(TRIM(INDEX($A288:$T288,MATCH(Lists!$F$2,$A$1:$T$1,0))&amp;""),"")="","",IFERROR(INDEX('Your points'!$B$6:$B$11,MATCH(IFERROR(TRIM(INDEX($A288:$T288,MATCH(Lists!$F$3,$A$1:$T$1,0))&amp;""),""),'Your points'!$A$6:$A$11,0)),0))</f>
        <v/>
      </c>
      <c r="AA288" s="21">
        <f>IF(IFERROR(TRIM(INDEX($A288:$T288,MATCH(Lists!$F$2,$A$1:$T$1,0))&amp;""),"")="","",IFERROR(INDEX('Your points'!$B$15:$B$18,MATCH(IFERROR(TRIM(INDEX($A288:$T288,MATCH(Lists!$F$4,$A$1:$T$1,0))&amp;""),""),'Your points'!$A$15:$A$18,0)),0))</f>
        <v/>
      </c>
      <c r="AB288" s="21">
        <f>IF(IFERROR(TRIM(INDEX($A288:$T288,MATCH(Lists!$F$2,$A$1:$T$1,0))&amp;""),"")="","",N(Z288)+N(AA288))</f>
        <v/>
      </c>
      <c r="AC288" s="21">
        <f>IF(IFERROR(TRIM(INDEX($A288:$T288,MATCH(Lists!$F$2,$A$1:$T$1,0))&amp;""),"")="","",IFERROR(VALUE(IFERROR(TRIM(INDEX($A288:$T288,MATCH(Lists!$F$5,$A$1:$T$1,0))&amp;""),"")),""))</f>
        <v/>
      </c>
      <c r="AD288" s="21">
        <f>IF(AB288="","",IF(AB288&gt;='Your points'!$B$21,1,0))</f>
        <v/>
      </c>
      <c r="AE288" s="21">
        <f>IF(IFERROR(TRIM(INDEX($A288:$T288,MATCH(Lists!$F$2,$A$1:$T$1,0))&amp;""),"")="","",IF(IFERROR(TRIM(INDEX($A288:$T288,MATCH(Lists!$F$8,$A$1:$T$1,0))&amp;""),"")&lt;&gt;"",1,0))</f>
        <v/>
      </c>
      <c r="AF288" s="21">
        <f>IF(IFERROR(TRIM(INDEX($A288:$T288,MATCH(Lists!$F$2,$A$1:$T$1,0))&amp;""),"")="","",IF(IFERROR(TRIM(INDEX($A288:$T288,MATCH(Lists!$F$6,$A$1:$T$1,0))&amp;""),"")="","(no UTM)",IFERROR(TRIM(INDEX($A288:$T288,MATCH(Lists!$F$6,$A$1:$T$1,0))&amp;""),"")))</f>
        <v/>
      </c>
      <c r="AG288" s="21">
        <f>IF(IFERROR(TRIM(INDEX($A288:$T288,MATCH(Lists!$F$2,$A$1:$T$1,0))&amp;""),"")="","",IF(IFERROR(TRIM(INDEX($A288:$T288,MATCH(Lists!$F$7,$A$1:$T$1,0))&amp;""),"")="","(none)",IFERROR(TRIM(INDEX($A288:$T288,MATCH(Lists!$F$7,$A$1:$T$1,0))&amp;""),"")))</f>
        <v/>
      </c>
      <c r="AH288" s="21">
        <f>IF(AF288="","",IF(COUNTIFS($AF$2:AF288,AF288,$AG$2:AG288,AG288)=1,1,0))</f>
        <v/>
      </c>
      <c r="AI288" s="21">
        <f>IF(AH288=1,SUM($AH$2:AH288),"")</f>
        <v/>
      </c>
      <c r="AJ288" s="21">
        <f>IF(IFERROR(TRIM(INDEX($A288:$T288,MATCH(Lists!$F$2,$A$1:$T$1,0))&amp;""),"")="","",IF($W288=Lists!$A$3,1,0))</f>
        <v/>
      </c>
      <c r="AK288" s="21">
        <f>IF(IFERROR(TRIM(INDEX($A288:$T288,MATCH(Lists!$F$2,$A$1:$T$1,0))&amp;""),"")="","",IF($X288="Y",1,0))</f>
        <v/>
      </c>
    </row>
    <row r="289">
      <c r="U289" s="19" t="n"/>
      <c r="V289" s="22" t="n"/>
      <c r="W289" s="22" t="n"/>
      <c r="X289" s="22" t="n"/>
      <c r="Y289" s="19" t="n"/>
      <c r="Z289" s="21">
        <f>IF(IFERROR(TRIM(INDEX($A289:$T289,MATCH(Lists!$F$2,$A$1:$T$1,0))&amp;""),"")="","",IFERROR(INDEX('Your points'!$B$6:$B$11,MATCH(IFERROR(TRIM(INDEX($A289:$T289,MATCH(Lists!$F$3,$A$1:$T$1,0))&amp;""),""),'Your points'!$A$6:$A$11,0)),0))</f>
        <v/>
      </c>
      <c r="AA289" s="21">
        <f>IF(IFERROR(TRIM(INDEX($A289:$T289,MATCH(Lists!$F$2,$A$1:$T$1,0))&amp;""),"")="","",IFERROR(INDEX('Your points'!$B$15:$B$18,MATCH(IFERROR(TRIM(INDEX($A289:$T289,MATCH(Lists!$F$4,$A$1:$T$1,0))&amp;""),""),'Your points'!$A$15:$A$18,0)),0))</f>
        <v/>
      </c>
      <c r="AB289" s="21">
        <f>IF(IFERROR(TRIM(INDEX($A289:$T289,MATCH(Lists!$F$2,$A$1:$T$1,0))&amp;""),"")="","",N(Z289)+N(AA289))</f>
        <v/>
      </c>
      <c r="AC289" s="21">
        <f>IF(IFERROR(TRIM(INDEX($A289:$T289,MATCH(Lists!$F$2,$A$1:$T$1,0))&amp;""),"")="","",IFERROR(VALUE(IFERROR(TRIM(INDEX($A289:$T289,MATCH(Lists!$F$5,$A$1:$T$1,0))&amp;""),"")),""))</f>
        <v/>
      </c>
      <c r="AD289" s="21">
        <f>IF(AB289="","",IF(AB289&gt;='Your points'!$B$21,1,0))</f>
        <v/>
      </c>
      <c r="AE289" s="21">
        <f>IF(IFERROR(TRIM(INDEX($A289:$T289,MATCH(Lists!$F$2,$A$1:$T$1,0))&amp;""),"")="","",IF(IFERROR(TRIM(INDEX($A289:$T289,MATCH(Lists!$F$8,$A$1:$T$1,0))&amp;""),"")&lt;&gt;"",1,0))</f>
        <v/>
      </c>
      <c r="AF289" s="21">
        <f>IF(IFERROR(TRIM(INDEX($A289:$T289,MATCH(Lists!$F$2,$A$1:$T$1,0))&amp;""),"")="","",IF(IFERROR(TRIM(INDEX($A289:$T289,MATCH(Lists!$F$6,$A$1:$T$1,0))&amp;""),"")="","(no UTM)",IFERROR(TRIM(INDEX($A289:$T289,MATCH(Lists!$F$6,$A$1:$T$1,0))&amp;""),"")))</f>
        <v/>
      </c>
      <c r="AG289" s="21">
        <f>IF(IFERROR(TRIM(INDEX($A289:$T289,MATCH(Lists!$F$2,$A$1:$T$1,0))&amp;""),"")="","",IF(IFERROR(TRIM(INDEX($A289:$T289,MATCH(Lists!$F$7,$A$1:$T$1,0))&amp;""),"")="","(none)",IFERROR(TRIM(INDEX($A289:$T289,MATCH(Lists!$F$7,$A$1:$T$1,0))&amp;""),"")))</f>
        <v/>
      </c>
      <c r="AH289" s="21">
        <f>IF(AF289="","",IF(COUNTIFS($AF$2:AF289,AF289,$AG$2:AG289,AG289)=1,1,0))</f>
        <v/>
      </c>
      <c r="AI289" s="21">
        <f>IF(AH289=1,SUM($AH$2:AH289),"")</f>
        <v/>
      </c>
      <c r="AJ289" s="21">
        <f>IF(IFERROR(TRIM(INDEX($A289:$T289,MATCH(Lists!$F$2,$A$1:$T$1,0))&amp;""),"")="","",IF($W289=Lists!$A$3,1,0))</f>
        <v/>
      </c>
      <c r="AK289" s="21">
        <f>IF(IFERROR(TRIM(INDEX($A289:$T289,MATCH(Lists!$F$2,$A$1:$T$1,0))&amp;""),"")="","",IF($X289="Y",1,0))</f>
        <v/>
      </c>
    </row>
    <row r="290">
      <c r="U290" s="19" t="n"/>
      <c r="V290" s="22" t="n"/>
      <c r="W290" s="22" t="n"/>
      <c r="X290" s="22" t="n"/>
      <c r="Y290" s="19" t="n"/>
      <c r="Z290" s="21">
        <f>IF(IFERROR(TRIM(INDEX($A290:$T290,MATCH(Lists!$F$2,$A$1:$T$1,0))&amp;""),"")="","",IFERROR(INDEX('Your points'!$B$6:$B$11,MATCH(IFERROR(TRIM(INDEX($A290:$T290,MATCH(Lists!$F$3,$A$1:$T$1,0))&amp;""),""),'Your points'!$A$6:$A$11,0)),0))</f>
        <v/>
      </c>
      <c r="AA290" s="21">
        <f>IF(IFERROR(TRIM(INDEX($A290:$T290,MATCH(Lists!$F$2,$A$1:$T$1,0))&amp;""),"")="","",IFERROR(INDEX('Your points'!$B$15:$B$18,MATCH(IFERROR(TRIM(INDEX($A290:$T290,MATCH(Lists!$F$4,$A$1:$T$1,0))&amp;""),""),'Your points'!$A$15:$A$18,0)),0))</f>
        <v/>
      </c>
      <c r="AB290" s="21">
        <f>IF(IFERROR(TRIM(INDEX($A290:$T290,MATCH(Lists!$F$2,$A$1:$T$1,0))&amp;""),"")="","",N(Z290)+N(AA290))</f>
        <v/>
      </c>
      <c r="AC290" s="21">
        <f>IF(IFERROR(TRIM(INDEX($A290:$T290,MATCH(Lists!$F$2,$A$1:$T$1,0))&amp;""),"")="","",IFERROR(VALUE(IFERROR(TRIM(INDEX($A290:$T290,MATCH(Lists!$F$5,$A$1:$T$1,0))&amp;""),"")),""))</f>
        <v/>
      </c>
      <c r="AD290" s="21">
        <f>IF(AB290="","",IF(AB290&gt;='Your points'!$B$21,1,0))</f>
        <v/>
      </c>
      <c r="AE290" s="21">
        <f>IF(IFERROR(TRIM(INDEX($A290:$T290,MATCH(Lists!$F$2,$A$1:$T$1,0))&amp;""),"")="","",IF(IFERROR(TRIM(INDEX($A290:$T290,MATCH(Lists!$F$8,$A$1:$T$1,0))&amp;""),"")&lt;&gt;"",1,0))</f>
        <v/>
      </c>
      <c r="AF290" s="21">
        <f>IF(IFERROR(TRIM(INDEX($A290:$T290,MATCH(Lists!$F$2,$A$1:$T$1,0))&amp;""),"")="","",IF(IFERROR(TRIM(INDEX($A290:$T290,MATCH(Lists!$F$6,$A$1:$T$1,0))&amp;""),"")="","(no UTM)",IFERROR(TRIM(INDEX($A290:$T290,MATCH(Lists!$F$6,$A$1:$T$1,0))&amp;""),"")))</f>
        <v/>
      </c>
      <c r="AG290" s="21">
        <f>IF(IFERROR(TRIM(INDEX($A290:$T290,MATCH(Lists!$F$2,$A$1:$T$1,0))&amp;""),"")="","",IF(IFERROR(TRIM(INDEX($A290:$T290,MATCH(Lists!$F$7,$A$1:$T$1,0))&amp;""),"")="","(none)",IFERROR(TRIM(INDEX($A290:$T290,MATCH(Lists!$F$7,$A$1:$T$1,0))&amp;""),"")))</f>
        <v/>
      </c>
      <c r="AH290" s="21">
        <f>IF(AF290="","",IF(COUNTIFS($AF$2:AF290,AF290,$AG$2:AG290,AG290)=1,1,0))</f>
        <v/>
      </c>
      <c r="AI290" s="21">
        <f>IF(AH290=1,SUM($AH$2:AH290),"")</f>
        <v/>
      </c>
      <c r="AJ290" s="21">
        <f>IF(IFERROR(TRIM(INDEX($A290:$T290,MATCH(Lists!$F$2,$A$1:$T$1,0))&amp;""),"")="","",IF($W290=Lists!$A$3,1,0))</f>
        <v/>
      </c>
      <c r="AK290" s="21">
        <f>IF(IFERROR(TRIM(INDEX($A290:$T290,MATCH(Lists!$F$2,$A$1:$T$1,0))&amp;""),"")="","",IF($X290="Y",1,0))</f>
        <v/>
      </c>
    </row>
    <row r="291">
      <c r="U291" s="19" t="n"/>
      <c r="V291" s="22" t="n"/>
      <c r="W291" s="22" t="n"/>
      <c r="X291" s="22" t="n"/>
      <c r="Y291" s="19" t="n"/>
      <c r="Z291" s="21">
        <f>IF(IFERROR(TRIM(INDEX($A291:$T291,MATCH(Lists!$F$2,$A$1:$T$1,0))&amp;""),"")="","",IFERROR(INDEX('Your points'!$B$6:$B$11,MATCH(IFERROR(TRIM(INDEX($A291:$T291,MATCH(Lists!$F$3,$A$1:$T$1,0))&amp;""),""),'Your points'!$A$6:$A$11,0)),0))</f>
        <v/>
      </c>
      <c r="AA291" s="21">
        <f>IF(IFERROR(TRIM(INDEX($A291:$T291,MATCH(Lists!$F$2,$A$1:$T$1,0))&amp;""),"")="","",IFERROR(INDEX('Your points'!$B$15:$B$18,MATCH(IFERROR(TRIM(INDEX($A291:$T291,MATCH(Lists!$F$4,$A$1:$T$1,0))&amp;""),""),'Your points'!$A$15:$A$18,0)),0))</f>
        <v/>
      </c>
      <c r="AB291" s="21">
        <f>IF(IFERROR(TRIM(INDEX($A291:$T291,MATCH(Lists!$F$2,$A$1:$T$1,0))&amp;""),"")="","",N(Z291)+N(AA291))</f>
        <v/>
      </c>
      <c r="AC291" s="21">
        <f>IF(IFERROR(TRIM(INDEX($A291:$T291,MATCH(Lists!$F$2,$A$1:$T$1,0))&amp;""),"")="","",IFERROR(VALUE(IFERROR(TRIM(INDEX($A291:$T291,MATCH(Lists!$F$5,$A$1:$T$1,0))&amp;""),"")),""))</f>
        <v/>
      </c>
      <c r="AD291" s="21">
        <f>IF(AB291="","",IF(AB291&gt;='Your points'!$B$21,1,0))</f>
        <v/>
      </c>
      <c r="AE291" s="21">
        <f>IF(IFERROR(TRIM(INDEX($A291:$T291,MATCH(Lists!$F$2,$A$1:$T$1,0))&amp;""),"")="","",IF(IFERROR(TRIM(INDEX($A291:$T291,MATCH(Lists!$F$8,$A$1:$T$1,0))&amp;""),"")&lt;&gt;"",1,0))</f>
        <v/>
      </c>
      <c r="AF291" s="21">
        <f>IF(IFERROR(TRIM(INDEX($A291:$T291,MATCH(Lists!$F$2,$A$1:$T$1,0))&amp;""),"")="","",IF(IFERROR(TRIM(INDEX($A291:$T291,MATCH(Lists!$F$6,$A$1:$T$1,0))&amp;""),"")="","(no UTM)",IFERROR(TRIM(INDEX($A291:$T291,MATCH(Lists!$F$6,$A$1:$T$1,0))&amp;""),"")))</f>
        <v/>
      </c>
      <c r="AG291" s="21">
        <f>IF(IFERROR(TRIM(INDEX($A291:$T291,MATCH(Lists!$F$2,$A$1:$T$1,0))&amp;""),"")="","",IF(IFERROR(TRIM(INDEX($A291:$T291,MATCH(Lists!$F$7,$A$1:$T$1,0))&amp;""),"")="","(none)",IFERROR(TRIM(INDEX($A291:$T291,MATCH(Lists!$F$7,$A$1:$T$1,0))&amp;""),"")))</f>
        <v/>
      </c>
      <c r="AH291" s="21">
        <f>IF(AF291="","",IF(COUNTIFS($AF$2:AF291,AF291,$AG$2:AG291,AG291)=1,1,0))</f>
        <v/>
      </c>
      <c r="AI291" s="21">
        <f>IF(AH291=1,SUM($AH$2:AH291),"")</f>
        <v/>
      </c>
      <c r="AJ291" s="21">
        <f>IF(IFERROR(TRIM(INDEX($A291:$T291,MATCH(Lists!$F$2,$A$1:$T$1,0))&amp;""),"")="","",IF($W291=Lists!$A$3,1,0))</f>
        <v/>
      </c>
      <c r="AK291" s="21">
        <f>IF(IFERROR(TRIM(INDEX($A291:$T291,MATCH(Lists!$F$2,$A$1:$T$1,0))&amp;""),"")="","",IF($X291="Y",1,0))</f>
        <v/>
      </c>
    </row>
    <row r="292">
      <c r="U292" s="19" t="n"/>
      <c r="V292" s="22" t="n"/>
      <c r="W292" s="22" t="n"/>
      <c r="X292" s="22" t="n"/>
      <c r="Y292" s="19" t="n"/>
      <c r="Z292" s="21">
        <f>IF(IFERROR(TRIM(INDEX($A292:$T292,MATCH(Lists!$F$2,$A$1:$T$1,0))&amp;""),"")="","",IFERROR(INDEX('Your points'!$B$6:$B$11,MATCH(IFERROR(TRIM(INDEX($A292:$T292,MATCH(Lists!$F$3,$A$1:$T$1,0))&amp;""),""),'Your points'!$A$6:$A$11,0)),0))</f>
        <v/>
      </c>
      <c r="AA292" s="21">
        <f>IF(IFERROR(TRIM(INDEX($A292:$T292,MATCH(Lists!$F$2,$A$1:$T$1,0))&amp;""),"")="","",IFERROR(INDEX('Your points'!$B$15:$B$18,MATCH(IFERROR(TRIM(INDEX($A292:$T292,MATCH(Lists!$F$4,$A$1:$T$1,0))&amp;""),""),'Your points'!$A$15:$A$18,0)),0))</f>
        <v/>
      </c>
      <c r="AB292" s="21">
        <f>IF(IFERROR(TRIM(INDEX($A292:$T292,MATCH(Lists!$F$2,$A$1:$T$1,0))&amp;""),"")="","",N(Z292)+N(AA292))</f>
        <v/>
      </c>
      <c r="AC292" s="21">
        <f>IF(IFERROR(TRIM(INDEX($A292:$T292,MATCH(Lists!$F$2,$A$1:$T$1,0))&amp;""),"")="","",IFERROR(VALUE(IFERROR(TRIM(INDEX($A292:$T292,MATCH(Lists!$F$5,$A$1:$T$1,0))&amp;""),"")),""))</f>
        <v/>
      </c>
      <c r="AD292" s="21">
        <f>IF(AB292="","",IF(AB292&gt;='Your points'!$B$21,1,0))</f>
        <v/>
      </c>
      <c r="AE292" s="21">
        <f>IF(IFERROR(TRIM(INDEX($A292:$T292,MATCH(Lists!$F$2,$A$1:$T$1,0))&amp;""),"")="","",IF(IFERROR(TRIM(INDEX($A292:$T292,MATCH(Lists!$F$8,$A$1:$T$1,0))&amp;""),"")&lt;&gt;"",1,0))</f>
        <v/>
      </c>
      <c r="AF292" s="21">
        <f>IF(IFERROR(TRIM(INDEX($A292:$T292,MATCH(Lists!$F$2,$A$1:$T$1,0))&amp;""),"")="","",IF(IFERROR(TRIM(INDEX($A292:$T292,MATCH(Lists!$F$6,$A$1:$T$1,0))&amp;""),"")="","(no UTM)",IFERROR(TRIM(INDEX($A292:$T292,MATCH(Lists!$F$6,$A$1:$T$1,0))&amp;""),"")))</f>
        <v/>
      </c>
      <c r="AG292" s="21">
        <f>IF(IFERROR(TRIM(INDEX($A292:$T292,MATCH(Lists!$F$2,$A$1:$T$1,0))&amp;""),"")="","",IF(IFERROR(TRIM(INDEX($A292:$T292,MATCH(Lists!$F$7,$A$1:$T$1,0))&amp;""),"")="","(none)",IFERROR(TRIM(INDEX($A292:$T292,MATCH(Lists!$F$7,$A$1:$T$1,0))&amp;""),"")))</f>
        <v/>
      </c>
      <c r="AH292" s="21">
        <f>IF(AF292="","",IF(COUNTIFS($AF$2:AF292,AF292,$AG$2:AG292,AG292)=1,1,0))</f>
        <v/>
      </c>
      <c r="AI292" s="21">
        <f>IF(AH292=1,SUM($AH$2:AH292),"")</f>
        <v/>
      </c>
      <c r="AJ292" s="21">
        <f>IF(IFERROR(TRIM(INDEX($A292:$T292,MATCH(Lists!$F$2,$A$1:$T$1,0))&amp;""),"")="","",IF($W292=Lists!$A$3,1,0))</f>
        <v/>
      </c>
      <c r="AK292" s="21">
        <f>IF(IFERROR(TRIM(INDEX($A292:$T292,MATCH(Lists!$F$2,$A$1:$T$1,0))&amp;""),"")="","",IF($X292="Y",1,0))</f>
        <v/>
      </c>
    </row>
    <row r="293">
      <c r="U293" s="19" t="n"/>
      <c r="V293" s="22" t="n"/>
      <c r="W293" s="22" t="n"/>
      <c r="X293" s="22" t="n"/>
      <c r="Y293" s="19" t="n"/>
      <c r="Z293" s="21">
        <f>IF(IFERROR(TRIM(INDEX($A293:$T293,MATCH(Lists!$F$2,$A$1:$T$1,0))&amp;""),"")="","",IFERROR(INDEX('Your points'!$B$6:$B$11,MATCH(IFERROR(TRIM(INDEX($A293:$T293,MATCH(Lists!$F$3,$A$1:$T$1,0))&amp;""),""),'Your points'!$A$6:$A$11,0)),0))</f>
        <v/>
      </c>
      <c r="AA293" s="21">
        <f>IF(IFERROR(TRIM(INDEX($A293:$T293,MATCH(Lists!$F$2,$A$1:$T$1,0))&amp;""),"")="","",IFERROR(INDEX('Your points'!$B$15:$B$18,MATCH(IFERROR(TRIM(INDEX($A293:$T293,MATCH(Lists!$F$4,$A$1:$T$1,0))&amp;""),""),'Your points'!$A$15:$A$18,0)),0))</f>
        <v/>
      </c>
      <c r="AB293" s="21">
        <f>IF(IFERROR(TRIM(INDEX($A293:$T293,MATCH(Lists!$F$2,$A$1:$T$1,0))&amp;""),"")="","",N(Z293)+N(AA293))</f>
        <v/>
      </c>
      <c r="AC293" s="21">
        <f>IF(IFERROR(TRIM(INDEX($A293:$T293,MATCH(Lists!$F$2,$A$1:$T$1,0))&amp;""),"")="","",IFERROR(VALUE(IFERROR(TRIM(INDEX($A293:$T293,MATCH(Lists!$F$5,$A$1:$T$1,0))&amp;""),"")),""))</f>
        <v/>
      </c>
      <c r="AD293" s="21">
        <f>IF(AB293="","",IF(AB293&gt;='Your points'!$B$21,1,0))</f>
        <v/>
      </c>
      <c r="AE293" s="21">
        <f>IF(IFERROR(TRIM(INDEX($A293:$T293,MATCH(Lists!$F$2,$A$1:$T$1,0))&amp;""),"")="","",IF(IFERROR(TRIM(INDEX($A293:$T293,MATCH(Lists!$F$8,$A$1:$T$1,0))&amp;""),"")&lt;&gt;"",1,0))</f>
        <v/>
      </c>
      <c r="AF293" s="21">
        <f>IF(IFERROR(TRIM(INDEX($A293:$T293,MATCH(Lists!$F$2,$A$1:$T$1,0))&amp;""),"")="","",IF(IFERROR(TRIM(INDEX($A293:$T293,MATCH(Lists!$F$6,$A$1:$T$1,0))&amp;""),"")="","(no UTM)",IFERROR(TRIM(INDEX($A293:$T293,MATCH(Lists!$F$6,$A$1:$T$1,0))&amp;""),"")))</f>
        <v/>
      </c>
      <c r="AG293" s="21">
        <f>IF(IFERROR(TRIM(INDEX($A293:$T293,MATCH(Lists!$F$2,$A$1:$T$1,0))&amp;""),"")="","",IF(IFERROR(TRIM(INDEX($A293:$T293,MATCH(Lists!$F$7,$A$1:$T$1,0))&amp;""),"")="","(none)",IFERROR(TRIM(INDEX($A293:$T293,MATCH(Lists!$F$7,$A$1:$T$1,0))&amp;""),"")))</f>
        <v/>
      </c>
      <c r="AH293" s="21">
        <f>IF(AF293="","",IF(COUNTIFS($AF$2:AF293,AF293,$AG$2:AG293,AG293)=1,1,0))</f>
        <v/>
      </c>
      <c r="AI293" s="21">
        <f>IF(AH293=1,SUM($AH$2:AH293),"")</f>
        <v/>
      </c>
      <c r="AJ293" s="21">
        <f>IF(IFERROR(TRIM(INDEX($A293:$T293,MATCH(Lists!$F$2,$A$1:$T$1,0))&amp;""),"")="","",IF($W293=Lists!$A$3,1,0))</f>
        <v/>
      </c>
      <c r="AK293" s="21">
        <f>IF(IFERROR(TRIM(INDEX($A293:$T293,MATCH(Lists!$F$2,$A$1:$T$1,0))&amp;""),"")="","",IF($X293="Y",1,0))</f>
        <v/>
      </c>
    </row>
    <row r="294">
      <c r="U294" s="19" t="n"/>
      <c r="V294" s="22" t="n"/>
      <c r="W294" s="22" t="n"/>
      <c r="X294" s="22" t="n"/>
      <c r="Y294" s="19" t="n"/>
      <c r="Z294" s="21">
        <f>IF(IFERROR(TRIM(INDEX($A294:$T294,MATCH(Lists!$F$2,$A$1:$T$1,0))&amp;""),"")="","",IFERROR(INDEX('Your points'!$B$6:$B$11,MATCH(IFERROR(TRIM(INDEX($A294:$T294,MATCH(Lists!$F$3,$A$1:$T$1,0))&amp;""),""),'Your points'!$A$6:$A$11,0)),0))</f>
        <v/>
      </c>
      <c r="AA294" s="21">
        <f>IF(IFERROR(TRIM(INDEX($A294:$T294,MATCH(Lists!$F$2,$A$1:$T$1,0))&amp;""),"")="","",IFERROR(INDEX('Your points'!$B$15:$B$18,MATCH(IFERROR(TRIM(INDEX($A294:$T294,MATCH(Lists!$F$4,$A$1:$T$1,0))&amp;""),""),'Your points'!$A$15:$A$18,0)),0))</f>
        <v/>
      </c>
      <c r="AB294" s="21">
        <f>IF(IFERROR(TRIM(INDEX($A294:$T294,MATCH(Lists!$F$2,$A$1:$T$1,0))&amp;""),"")="","",N(Z294)+N(AA294))</f>
        <v/>
      </c>
      <c r="AC294" s="21">
        <f>IF(IFERROR(TRIM(INDEX($A294:$T294,MATCH(Lists!$F$2,$A$1:$T$1,0))&amp;""),"")="","",IFERROR(VALUE(IFERROR(TRIM(INDEX($A294:$T294,MATCH(Lists!$F$5,$A$1:$T$1,0))&amp;""),"")),""))</f>
        <v/>
      </c>
      <c r="AD294" s="21">
        <f>IF(AB294="","",IF(AB294&gt;='Your points'!$B$21,1,0))</f>
        <v/>
      </c>
      <c r="AE294" s="21">
        <f>IF(IFERROR(TRIM(INDEX($A294:$T294,MATCH(Lists!$F$2,$A$1:$T$1,0))&amp;""),"")="","",IF(IFERROR(TRIM(INDEX($A294:$T294,MATCH(Lists!$F$8,$A$1:$T$1,0))&amp;""),"")&lt;&gt;"",1,0))</f>
        <v/>
      </c>
      <c r="AF294" s="21">
        <f>IF(IFERROR(TRIM(INDEX($A294:$T294,MATCH(Lists!$F$2,$A$1:$T$1,0))&amp;""),"")="","",IF(IFERROR(TRIM(INDEX($A294:$T294,MATCH(Lists!$F$6,$A$1:$T$1,0))&amp;""),"")="","(no UTM)",IFERROR(TRIM(INDEX($A294:$T294,MATCH(Lists!$F$6,$A$1:$T$1,0))&amp;""),"")))</f>
        <v/>
      </c>
      <c r="AG294" s="21">
        <f>IF(IFERROR(TRIM(INDEX($A294:$T294,MATCH(Lists!$F$2,$A$1:$T$1,0))&amp;""),"")="","",IF(IFERROR(TRIM(INDEX($A294:$T294,MATCH(Lists!$F$7,$A$1:$T$1,0))&amp;""),"")="","(none)",IFERROR(TRIM(INDEX($A294:$T294,MATCH(Lists!$F$7,$A$1:$T$1,0))&amp;""),"")))</f>
        <v/>
      </c>
      <c r="AH294" s="21">
        <f>IF(AF294="","",IF(COUNTIFS($AF$2:AF294,AF294,$AG$2:AG294,AG294)=1,1,0))</f>
        <v/>
      </c>
      <c r="AI294" s="21">
        <f>IF(AH294=1,SUM($AH$2:AH294),"")</f>
        <v/>
      </c>
      <c r="AJ294" s="21">
        <f>IF(IFERROR(TRIM(INDEX($A294:$T294,MATCH(Lists!$F$2,$A$1:$T$1,0))&amp;""),"")="","",IF($W294=Lists!$A$3,1,0))</f>
        <v/>
      </c>
      <c r="AK294" s="21">
        <f>IF(IFERROR(TRIM(INDEX($A294:$T294,MATCH(Lists!$F$2,$A$1:$T$1,0))&amp;""),"")="","",IF($X294="Y",1,0))</f>
        <v/>
      </c>
    </row>
    <row r="295">
      <c r="U295" s="19" t="n"/>
      <c r="V295" s="22" t="n"/>
      <c r="W295" s="22" t="n"/>
      <c r="X295" s="22" t="n"/>
      <c r="Y295" s="19" t="n"/>
      <c r="Z295" s="21">
        <f>IF(IFERROR(TRIM(INDEX($A295:$T295,MATCH(Lists!$F$2,$A$1:$T$1,0))&amp;""),"")="","",IFERROR(INDEX('Your points'!$B$6:$B$11,MATCH(IFERROR(TRIM(INDEX($A295:$T295,MATCH(Lists!$F$3,$A$1:$T$1,0))&amp;""),""),'Your points'!$A$6:$A$11,0)),0))</f>
        <v/>
      </c>
      <c r="AA295" s="21">
        <f>IF(IFERROR(TRIM(INDEX($A295:$T295,MATCH(Lists!$F$2,$A$1:$T$1,0))&amp;""),"")="","",IFERROR(INDEX('Your points'!$B$15:$B$18,MATCH(IFERROR(TRIM(INDEX($A295:$T295,MATCH(Lists!$F$4,$A$1:$T$1,0))&amp;""),""),'Your points'!$A$15:$A$18,0)),0))</f>
        <v/>
      </c>
      <c r="AB295" s="21">
        <f>IF(IFERROR(TRIM(INDEX($A295:$T295,MATCH(Lists!$F$2,$A$1:$T$1,0))&amp;""),"")="","",N(Z295)+N(AA295))</f>
        <v/>
      </c>
      <c r="AC295" s="21">
        <f>IF(IFERROR(TRIM(INDEX($A295:$T295,MATCH(Lists!$F$2,$A$1:$T$1,0))&amp;""),"")="","",IFERROR(VALUE(IFERROR(TRIM(INDEX($A295:$T295,MATCH(Lists!$F$5,$A$1:$T$1,0))&amp;""),"")),""))</f>
        <v/>
      </c>
      <c r="AD295" s="21">
        <f>IF(AB295="","",IF(AB295&gt;='Your points'!$B$21,1,0))</f>
        <v/>
      </c>
      <c r="AE295" s="21">
        <f>IF(IFERROR(TRIM(INDEX($A295:$T295,MATCH(Lists!$F$2,$A$1:$T$1,0))&amp;""),"")="","",IF(IFERROR(TRIM(INDEX($A295:$T295,MATCH(Lists!$F$8,$A$1:$T$1,0))&amp;""),"")&lt;&gt;"",1,0))</f>
        <v/>
      </c>
      <c r="AF295" s="21">
        <f>IF(IFERROR(TRIM(INDEX($A295:$T295,MATCH(Lists!$F$2,$A$1:$T$1,0))&amp;""),"")="","",IF(IFERROR(TRIM(INDEX($A295:$T295,MATCH(Lists!$F$6,$A$1:$T$1,0))&amp;""),"")="","(no UTM)",IFERROR(TRIM(INDEX($A295:$T295,MATCH(Lists!$F$6,$A$1:$T$1,0))&amp;""),"")))</f>
        <v/>
      </c>
      <c r="AG295" s="21">
        <f>IF(IFERROR(TRIM(INDEX($A295:$T295,MATCH(Lists!$F$2,$A$1:$T$1,0))&amp;""),"")="","",IF(IFERROR(TRIM(INDEX($A295:$T295,MATCH(Lists!$F$7,$A$1:$T$1,0))&amp;""),"")="","(none)",IFERROR(TRIM(INDEX($A295:$T295,MATCH(Lists!$F$7,$A$1:$T$1,0))&amp;""),"")))</f>
        <v/>
      </c>
      <c r="AH295" s="21">
        <f>IF(AF295="","",IF(COUNTIFS($AF$2:AF295,AF295,$AG$2:AG295,AG295)=1,1,0))</f>
        <v/>
      </c>
      <c r="AI295" s="21">
        <f>IF(AH295=1,SUM($AH$2:AH295),"")</f>
        <v/>
      </c>
      <c r="AJ295" s="21">
        <f>IF(IFERROR(TRIM(INDEX($A295:$T295,MATCH(Lists!$F$2,$A$1:$T$1,0))&amp;""),"")="","",IF($W295=Lists!$A$3,1,0))</f>
        <v/>
      </c>
      <c r="AK295" s="21">
        <f>IF(IFERROR(TRIM(INDEX($A295:$T295,MATCH(Lists!$F$2,$A$1:$T$1,0))&amp;""),"")="","",IF($X295="Y",1,0))</f>
        <v/>
      </c>
    </row>
    <row r="296">
      <c r="U296" s="19" t="n"/>
      <c r="V296" s="22" t="n"/>
      <c r="W296" s="22" t="n"/>
      <c r="X296" s="22" t="n"/>
      <c r="Y296" s="19" t="n"/>
      <c r="Z296" s="21">
        <f>IF(IFERROR(TRIM(INDEX($A296:$T296,MATCH(Lists!$F$2,$A$1:$T$1,0))&amp;""),"")="","",IFERROR(INDEX('Your points'!$B$6:$B$11,MATCH(IFERROR(TRIM(INDEX($A296:$T296,MATCH(Lists!$F$3,$A$1:$T$1,0))&amp;""),""),'Your points'!$A$6:$A$11,0)),0))</f>
        <v/>
      </c>
      <c r="AA296" s="21">
        <f>IF(IFERROR(TRIM(INDEX($A296:$T296,MATCH(Lists!$F$2,$A$1:$T$1,0))&amp;""),"")="","",IFERROR(INDEX('Your points'!$B$15:$B$18,MATCH(IFERROR(TRIM(INDEX($A296:$T296,MATCH(Lists!$F$4,$A$1:$T$1,0))&amp;""),""),'Your points'!$A$15:$A$18,0)),0))</f>
        <v/>
      </c>
      <c r="AB296" s="21">
        <f>IF(IFERROR(TRIM(INDEX($A296:$T296,MATCH(Lists!$F$2,$A$1:$T$1,0))&amp;""),"")="","",N(Z296)+N(AA296))</f>
        <v/>
      </c>
      <c r="AC296" s="21">
        <f>IF(IFERROR(TRIM(INDEX($A296:$T296,MATCH(Lists!$F$2,$A$1:$T$1,0))&amp;""),"")="","",IFERROR(VALUE(IFERROR(TRIM(INDEX($A296:$T296,MATCH(Lists!$F$5,$A$1:$T$1,0))&amp;""),"")),""))</f>
        <v/>
      </c>
      <c r="AD296" s="21">
        <f>IF(AB296="","",IF(AB296&gt;='Your points'!$B$21,1,0))</f>
        <v/>
      </c>
      <c r="AE296" s="21">
        <f>IF(IFERROR(TRIM(INDEX($A296:$T296,MATCH(Lists!$F$2,$A$1:$T$1,0))&amp;""),"")="","",IF(IFERROR(TRIM(INDEX($A296:$T296,MATCH(Lists!$F$8,$A$1:$T$1,0))&amp;""),"")&lt;&gt;"",1,0))</f>
        <v/>
      </c>
      <c r="AF296" s="21">
        <f>IF(IFERROR(TRIM(INDEX($A296:$T296,MATCH(Lists!$F$2,$A$1:$T$1,0))&amp;""),"")="","",IF(IFERROR(TRIM(INDEX($A296:$T296,MATCH(Lists!$F$6,$A$1:$T$1,0))&amp;""),"")="","(no UTM)",IFERROR(TRIM(INDEX($A296:$T296,MATCH(Lists!$F$6,$A$1:$T$1,0))&amp;""),"")))</f>
        <v/>
      </c>
      <c r="AG296" s="21">
        <f>IF(IFERROR(TRIM(INDEX($A296:$T296,MATCH(Lists!$F$2,$A$1:$T$1,0))&amp;""),"")="","",IF(IFERROR(TRIM(INDEX($A296:$T296,MATCH(Lists!$F$7,$A$1:$T$1,0))&amp;""),"")="","(none)",IFERROR(TRIM(INDEX($A296:$T296,MATCH(Lists!$F$7,$A$1:$T$1,0))&amp;""),"")))</f>
        <v/>
      </c>
      <c r="AH296" s="21">
        <f>IF(AF296="","",IF(COUNTIFS($AF$2:AF296,AF296,$AG$2:AG296,AG296)=1,1,0))</f>
        <v/>
      </c>
      <c r="AI296" s="21">
        <f>IF(AH296=1,SUM($AH$2:AH296),"")</f>
        <v/>
      </c>
      <c r="AJ296" s="21">
        <f>IF(IFERROR(TRIM(INDEX($A296:$T296,MATCH(Lists!$F$2,$A$1:$T$1,0))&amp;""),"")="","",IF($W296=Lists!$A$3,1,0))</f>
        <v/>
      </c>
      <c r="AK296" s="21">
        <f>IF(IFERROR(TRIM(INDEX($A296:$T296,MATCH(Lists!$F$2,$A$1:$T$1,0))&amp;""),"")="","",IF($X296="Y",1,0))</f>
        <v/>
      </c>
    </row>
    <row r="297">
      <c r="U297" s="19" t="n"/>
      <c r="V297" s="22" t="n"/>
      <c r="W297" s="22" t="n"/>
      <c r="X297" s="22" t="n"/>
      <c r="Y297" s="19" t="n"/>
      <c r="Z297" s="21">
        <f>IF(IFERROR(TRIM(INDEX($A297:$T297,MATCH(Lists!$F$2,$A$1:$T$1,0))&amp;""),"")="","",IFERROR(INDEX('Your points'!$B$6:$B$11,MATCH(IFERROR(TRIM(INDEX($A297:$T297,MATCH(Lists!$F$3,$A$1:$T$1,0))&amp;""),""),'Your points'!$A$6:$A$11,0)),0))</f>
        <v/>
      </c>
      <c r="AA297" s="21">
        <f>IF(IFERROR(TRIM(INDEX($A297:$T297,MATCH(Lists!$F$2,$A$1:$T$1,0))&amp;""),"")="","",IFERROR(INDEX('Your points'!$B$15:$B$18,MATCH(IFERROR(TRIM(INDEX($A297:$T297,MATCH(Lists!$F$4,$A$1:$T$1,0))&amp;""),""),'Your points'!$A$15:$A$18,0)),0))</f>
        <v/>
      </c>
      <c r="AB297" s="21">
        <f>IF(IFERROR(TRIM(INDEX($A297:$T297,MATCH(Lists!$F$2,$A$1:$T$1,0))&amp;""),"")="","",N(Z297)+N(AA297))</f>
        <v/>
      </c>
      <c r="AC297" s="21">
        <f>IF(IFERROR(TRIM(INDEX($A297:$T297,MATCH(Lists!$F$2,$A$1:$T$1,0))&amp;""),"")="","",IFERROR(VALUE(IFERROR(TRIM(INDEX($A297:$T297,MATCH(Lists!$F$5,$A$1:$T$1,0))&amp;""),"")),""))</f>
        <v/>
      </c>
      <c r="AD297" s="21">
        <f>IF(AB297="","",IF(AB297&gt;='Your points'!$B$21,1,0))</f>
        <v/>
      </c>
      <c r="AE297" s="21">
        <f>IF(IFERROR(TRIM(INDEX($A297:$T297,MATCH(Lists!$F$2,$A$1:$T$1,0))&amp;""),"")="","",IF(IFERROR(TRIM(INDEX($A297:$T297,MATCH(Lists!$F$8,$A$1:$T$1,0))&amp;""),"")&lt;&gt;"",1,0))</f>
        <v/>
      </c>
      <c r="AF297" s="21">
        <f>IF(IFERROR(TRIM(INDEX($A297:$T297,MATCH(Lists!$F$2,$A$1:$T$1,0))&amp;""),"")="","",IF(IFERROR(TRIM(INDEX($A297:$T297,MATCH(Lists!$F$6,$A$1:$T$1,0))&amp;""),"")="","(no UTM)",IFERROR(TRIM(INDEX($A297:$T297,MATCH(Lists!$F$6,$A$1:$T$1,0))&amp;""),"")))</f>
        <v/>
      </c>
      <c r="AG297" s="21">
        <f>IF(IFERROR(TRIM(INDEX($A297:$T297,MATCH(Lists!$F$2,$A$1:$T$1,0))&amp;""),"")="","",IF(IFERROR(TRIM(INDEX($A297:$T297,MATCH(Lists!$F$7,$A$1:$T$1,0))&amp;""),"")="","(none)",IFERROR(TRIM(INDEX($A297:$T297,MATCH(Lists!$F$7,$A$1:$T$1,0))&amp;""),"")))</f>
        <v/>
      </c>
      <c r="AH297" s="21">
        <f>IF(AF297="","",IF(COUNTIFS($AF$2:AF297,AF297,$AG$2:AG297,AG297)=1,1,0))</f>
        <v/>
      </c>
      <c r="AI297" s="21">
        <f>IF(AH297=1,SUM($AH$2:AH297),"")</f>
        <v/>
      </c>
      <c r="AJ297" s="21">
        <f>IF(IFERROR(TRIM(INDEX($A297:$T297,MATCH(Lists!$F$2,$A$1:$T$1,0))&amp;""),"")="","",IF($W297=Lists!$A$3,1,0))</f>
        <v/>
      </c>
      <c r="AK297" s="21">
        <f>IF(IFERROR(TRIM(INDEX($A297:$T297,MATCH(Lists!$F$2,$A$1:$T$1,0))&amp;""),"")="","",IF($X297="Y",1,0))</f>
        <v/>
      </c>
    </row>
    <row r="298">
      <c r="U298" s="19" t="n"/>
      <c r="V298" s="22" t="n"/>
      <c r="W298" s="22" t="n"/>
      <c r="X298" s="22" t="n"/>
      <c r="Y298" s="19" t="n"/>
      <c r="Z298" s="21">
        <f>IF(IFERROR(TRIM(INDEX($A298:$T298,MATCH(Lists!$F$2,$A$1:$T$1,0))&amp;""),"")="","",IFERROR(INDEX('Your points'!$B$6:$B$11,MATCH(IFERROR(TRIM(INDEX($A298:$T298,MATCH(Lists!$F$3,$A$1:$T$1,0))&amp;""),""),'Your points'!$A$6:$A$11,0)),0))</f>
        <v/>
      </c>
      <c r="AA298" s="21">
        <f>IF(IFERROR(TRIM(INDEX($A298:$T298,MATCH(Lists!$F$2,$A$1:$T$1,0))&amp;""),"")="","",IFERROR(INDEX('Your points'!$B$15:$B$18,MATCH(IFERROR(TRIM(INDEX($A298:$T298,MATCH(Lists!$F$4,$A$1:$T$1,0))&amp;""),""),'Your points'!$A$15:$A$18,0)),0))</f>
        <v/>
      </c>
      <c r="AB298" s="21">
        <f>IF(IFERROR(TRIM(INDEX($A298:$T298,MATCH(Lists!$F$2,$A$1:$T$1,0))&amp;""),"")="","",N(Z298)+N(AA298))</f>
        <v/>
      </c>
      <c r="AC298" s="21">
        <f>IF(IFERROR(TRIM(INDEX($A298:$T298,MATCH(Lists!$F$2,$A$1:$T$1,0))&amp;""),"")="","",IFERROR(VALUE(IFERROR(TRIM(INDEX($A298:$T298,MATCH(Lists!$F$5,$A$1:$T$1,0))&amp;""),"")),""))</f>
        <v/>
      </c>
      <c r="AD298" s="21">
        <f>IF(AB298="","",IF(AB298&gt;='Your points'!$B$21,1,0))</f>
        <v/>
      </c>
      <c r="AE298" s="21">
        <f>IF(IFERROR(TRIM(INDEX($A298:$T298,MATCH(Lists!$F$2,$A$1:$T$1,0))&amp;""),"")="","",IF(IFERROR(TRIM(INDEX($A298:$T298,MATCH(Lists!$F$8,$A$1:$T$1,0))&amp;""),"")&lt;&gt;"",1,0))</f>
        <v/>
      </c>
      <c r="AF298" s="21">
        <f>IF(IFERROR(TRIM(INDEX($A298:$T298,MATCH(Lists!$F$2,$A$1:$T$1,0))&amp;""),"")="","",IF(IFERROR(TRIM(INDEX($A298:$T298,MATCH(Lists!$F$6,$A$1:$T$1,0))&amp;""),"")="","(no UTM)",IFERROR(TRIM(INDEX($A298:$T298,MATCH(Lists!$F$6,$A$1:$T$1,0))&amp;""),"")))</f>
        <v/>
      </c>
      <c r="AG298" s="21">
        <f>IF(IFERROR(TRIM(INDEX($A298:$T298,MATCH(Lists!$F$2,$A$1:$T$1,0))&amp;""),"")="","",IF(IFERROR(TRIM(INDEX($A298:$T298,MATCH(Lists!$F$7,$A$1:$T$1,0))&amp;""),"")="","(none)",IFERROR(TRIM(INDEX($A298:$T298,MATCH(Lists!$F$7,$A$1:$T$1,0))&amp;""),"")))</f>
        <v/>
      </c>
      <c r="AH298" s="21">
        <f>IF(AF298="","",IF(COUNTIFS($AF$2:AF298,AF298,$AG$2:AG298,AG298)=1,1,0))</f>
        <v/>
      </c>
      <c r="AI298" s="21">
        <f>IF(AH298=1,SUM($AH$2:AH298),"")</f>
        <v/>
      </c>
      <c r="AJ298" s="21">
        <f>IF(IFERROR(TRIM(INDEX($A298:$T298,MATCH(Lists!$F$2,$A$1:$T$1,0))&amp;""),"")="","",IF($W298=Lists!$A$3,1,0))</f>
        <v/>
      </c>
      <c r="AK298" s="21">
        <f>IF(IFERROR(TRIM(INDEX($A298:$T298,MATCH(Lists!$F$2,$A$1:$T$1,0))&amp;""),"")="","",IF($X298="Y",1,0))</f>
        <v/>
      </c>
    </row>
    <row r="299">
      <c r="U299" s="19" t="n"/>
      <c r="V299" s="22" t="n"/>
      <c r="W299" s="22" t="n"/>
      <c r="X299" s="22" t="n"/>
      <c r="Y299" s="19" t="n"/>
      <c r="Z299" s="21">
        <f>IF(IFERROR(TRIM(INDEX($A299:$T299,MATCH(Lists!$F$2,$A$1:$T$1,0))&amp;""),"")="","",IFERROR(INDEX('Your points'!$B$6:$B$11,MATCH(IFERROR(TRIM(INDEX($A299:$T299,MATCH(Lists!$F$3,$A$1:$T$1,0))&amp;""),""),'Your points'!$A$6:$A$11,0)),0))</f>
        <v/>
      </c>
      <c r="AA299" s="21">
        <f>IF(IFERROR(TRIM(INDEX($A299:$T299,MATCH(Lists!$F$2,$A$1:$T$1,0))&amp;""),"")="","",IFERROR(INDEX('Your points'!$B$15:$B$18,MATCH(IFERROR(TRIM(INDEX($A299:$T299,MATCH(Lists!$F$4,$A$1:$T$1,0))&amp;""),""),'Your points'!$A$15:$A$18,0)),0))</f>
        <v/>
      </c>
      <c r="AB299" s="21">
        <f>IF(IFERROR(TRIM(INDEX($A299:$T299,MATCH(Lists!$F$2,$A$1:$T$1,0))&amp;""),"")="","",N(Z299)+N(AA299))</f>
        <v/>
      </c>
      <c r="AC299" s="21">
        <f>IF(IFERROR(TRIM(INDEX($A299:$T299,MATCH(Lists!$F$2,$A$1:$T$1,0))&amp;""),"")="","",IFERROR(VALUE(IFERROR(TRIM(INDEX($A299:$T299,MATCH(Lists!$F$5,$A$1:$T$1,0))&amp;""),"")),""))</f>
        <v/>
      </c>
      <c r="AD299" s="21">
        <f>IF(AB299="","",IF(AB299&gt;='Your points'!$B$21,1,0))</f>
        <v/>
      </c>
      <c r="AE299" s="21">
        <f>IF(IFERROR(TRIM(INDEX($A299:$T299,MATCH(Lists!$F$2,$A$1:$T$1,0))&amp;""),"")="","",IF(IFERROR(TRIM(INDEX($A299:$T299,MATCH(Lists!$F$8,$A$1:$T$1,0))&amp;""),"")&lt;&gt;"",1,0))</f>
        <v/>
      </c>
      <c r="AF299" s="21">
        <f>IF(IFERROR(TRIM(INDEX($A299:$T299,MATCH(Lists!$F$2,$A$1:$T$1,0))&amp;""),"")="","",IF(IFERROR(TRIM(INDEX($A299:$T299,MATCH(Lists!$F$6,$A$1:$T$1,0))&amp;""),"")="","(no UTM)",IFERROR(TRIM(INDEX($A299:$T299,MATCH(Lists!$F$6,$A$1:$T$1,0))&amp;""),"")))</f>
        <v/>
      </c>
      <c r="AG299" s="21">
        <f>IF(IFERROR(TRIM(INDEX($A299:$T299,MATCH(Lists!$F$2,$A$1:$T$1,0))&amp;""),"")="","",IF(IFERROR(TRIM(INDEX($A299:$T299,MATCH(Lists!$F$7,$A$1:$T$1,0))&amp;""),"")="","(none)",IFERROR(TRIM(INDEX($A299:$T299,MATCH(Lists!$F$7,$A$1:$T$1,0))&amp;""),"")))</f>
        <v/>
      </c>
      <c r="AH299" s="21">
        <f>IF(AF299="","",IF(COUNTIFS($AF$2:AF299,AF299,$AG$2:AG299,AG299)=1,1,0))</f>
        <v/>
      </c>
      <c r="AI299" s="21">
        <f>IF(AH299=1,SUM($AH$2:AH299),"")</f>
        <v/>
      </c>
      <c r="AJ299" s="21">
        <f>IF(IFERROR(TRIM(INDEX($A299:$T299,MATCH(Lists!$F$2,$A$1:$T$1,0))&amp;""),"")="","",IF($W299=Lists!$A$3,1,0))</f>
        <v/>
      </c>
      <c r="AK299" s="21">
        <f>IF(IFERROR(TRIM(INDEX($A299:$T299,MATCH(Lists!$F$2,$A$1:$T$1,0))&amp;""),"")="","",IF($X299="Y",1,0))</f>
        <v/>
      </c>
    </row>
    <row r="300">
      <c r="U300" s="19" t="n"/>
      <c r="V300" s="22" t="n"/>
      <c r="W300" s="22" t="n"/>
      <c r="X300" s="22" t="n"/>
      <c r="Y300" s="19" t="n"/>
      <c r="Z300" s="21">
        <f>IF(IFERROR(TRIM(INDEX($A300:$T300,MATCH(Lists!$F$2,$A$1:$T$1,0))&amp;""),"")="","",IFERROR(INDEX('Your points'!$B$6:$B$11,MATCH(IFERROR(TRIM(INDEX($A300:$T300,MATCH(Lists!$F$3,$A$1:$T$1,0))&amp;""),""),'Your points'!$A$6:$A$11,0)),0))</f>
        <v/>
      </c>
      <c r="AA300" s="21">
        <f>IF(IFERROR(TRIM(INDEX($A300:$T300,MATCH(Lists!$F$2,$A$1:$T$1,0))&amp;""),"")="","",IFERROR(INDEX('Your points'!$B$15:$B$18,MATCH(IFERROR(TRIM(INDEX($A300:$T300,MATCH(Lists!$F$4,$A$1:$T$1,0))&amp;""),""),'Your points'!$A$15:$A$18,0)),0))</f>
        <v/>
      </c>
      <c r="AB300" s="21">
        <f>IF(IFERROR(TRIM(INDEX($A300:$T300,MATCH(Lists!$F$2,$A$1:$T$1,0))&amp;""),"")="","",N(Z300)+N(AA300))</f>
        <v/>
      </c>
      <c r="AC300" s="21">
        <f>IF(IFERROR(TRIM(INDEX($A300:$T300,MATCH(Lists!$F$2,$A$1:$T$1,0))&amp;""),"")="","",IFERROR(VALUE(IFERROR(TRIM(INDEX($A300:$T300,MATCH(Lists!$F$5,$A$1:$T$1,0))&amp;""),"")),""))</f>
        <v/>
      </c>
      <c r="AD300" s="21">
        <f>IF(AB300="","",IF(AB300&gt;='Your points'!$B$21,1,0))</f>
        <v/>
      </c>
      <c r="AE300" s="21">
        <f>IF(IFERROR(TRIM(INDEX($A300:$T300,MATCH(Lists!$F$2,$A$1:$T$1,0))&amp;""),"")="","",IF(IFERROR(TRIM(INDEX($A300:$T300,MATCH(Lists!$F$8,$A$1:$T$1,0))&amp;""),"")&lt;&gt;"",1,0))</f>
        <v/>
      </c>
      <c r="AF300" s="21">
        <f>IF(IFERROR(TRIM(INDEX($A300:$T300,MATCH(Lists!$F$2,$A$1:$T$1,0))&amp;""),"")="","",IF(IFERROR(TRIM(INDEX($A300:$T300,MATCH(Lists!$F$6,$A$1:$T$1,0))&amp;""),"")="","(no UTM)",IFERROR(TRIM(INDEX($A300:$T300,MATCH(Lists!$F$6,$A$1:$T$1,0))&amp;""),"")))</f>
        <v/>
      </c>
      <c r="AG300" s="21">
        <f>IF(IFERROR(TRIM(INDEX($A300:$T300,MATCH(Lists!$F$2,$A$1:$T$1,0))&amp;""),"")="","",IF(IFERROR(TRIM(INDEX($A300:$T300,MATCH(Lists!$F$7,$A$1:$T$1,0))&amp;""),"")="","(none)",IFERROR(TRIM(INDEX($A300:$T300,MATCH(Lists!$F$7,$A$1:$T$1,0))&amp;""),"")))</f>
        <v/>
      </c>
      <c r="AH300" s="21">
        <f>IF(AF300="","",IF(COUNTIFS($AF$2:AF300,AF300,$AG$2:AG300,AG300)=1,1,0))</f>
        <v/>
      </c>
      <c r="AI300" s="21">
        <f>IF(AH300=1,SUM($AH$2:AH300),"")</f>
        <v/>
      </c>
      <c r="AJ300" s="21">
        <f>IF(IFERROR(TRIM(INDEX($A300:$T300,MATCH(Lists!$F$2,$A$1:$T$1,0))&amp;""),"")="","",IF($W300=Lists!$A$3,1,0))</f>
        <v/>
      </c>
      <c r="AK300" s="21">
        <f>IF(IFERROR(TRIM(INDEX($A300:$T300,MATCH(Lists!$F$2,$A$1:$T$1,0))&amp;""),"")="","",IF($X300="Y",1,0))</f>
        <v/>
      </c>
    </row>
    <row r="301">
      <c r="U301" s="19" t="n"/>
      <c r="V301" s="22" t="n"/>
      <c r="W301" s="22" t="n"/>
      <c r="X301" s="22" t="n"/>
      <c r="Y301" s="19" t="n"/>
      <c r="Z301" s="21">
        <f>IF(IFERROR(TRIM(INDEX($A301:$T301,MATCH(Lists!$F$2,$A$1:$T$1,0))&amp;""),"")="","",IFERROR(INDEX('Your points'!$B$6:$B$11,MATCH(IFERROR(TRIM(INDEX($A301:$T301,MATCH(Lists!$F$3,$A$1:$T$1,0))&amp;""),""),'Your points'!$A$6:$A$11,0)),0))</f>
        <v/>
      </c>
      <c r="AA301" s="21">
        <f>IF(IFERROR(TRIM(INDEX($A301:$T301,MATCH(Lists!$F$2,$A$1:$T$1,0))&amp;""),"")="","",IFERROR(INDEX('Your points'!$B$15:$B$18,MATCH(IFERROR(TRIM(INDEX($A301:$T301,MATCH(Lists!$F$4,$A$1:$T$1,0))&amp;""),""),'Your points'!$A$15:$A$18,0)),0))</f>
        <v/>
      </c>
      <c r="AB301" s="21">
        <f>IF(IFERROR(TRIM(INDEX($A301:$T301,MATCH(Lists!$F$2,$A$1:$T$1,0))&amp;""),"")="","",N(Z301)+N(AA301))</f>
        <v/>
      </c>
      <c r="AC301" s="21">
        <f>IF(IFERROR(TRIM(INDEX($A301:$T301,MATCH(Lists!$F$2,$A$1:$T$1,0))&amp;""),"")="","",IFERROR(VALUE(IFERROR(TRIM(INDEX($A301:$T301,MATCH(Lists!$F$5,$A$1:$T$1,0))&amp;""),"")),""))</f>
        <v/>
      </c>
      <c r="AD301" s="21">
        <f>IF(AB301="","",IF(AB301&gt;='Your points'!$B$21,1,0))</f>
        <v/>
      </c>
      <c r="AE301" s="21">
        <f>IF(IFERROR(TRIM(INDEX($A301:$T301,MATCH(Lists!$F$2,$A$1:$T$1,0))&amp;""),"")="","",IF(IFERROR(TRIM(INDEX($A301:$T301,MATCH(Lists!$F$8,$A$1:$T$1,0))&amp;""),"")&lt;&gt;"",1,0))</f>
        <v/>
      </c>
      <c r="AF301" s="21">
        <f>IF(IFERROR(TRIM(INDEX($A301:$T301,MATCH(Lists!$F$2,$A$1:$T$1,0))&amp;""),"")="","",IF(IFERROR(TRIM(INDEX($A301:$T301,MATCH(Lists!$F$6,$A$1:$T$1,0))&amp;""),"")="","(no UTM)",IFERROR(TRIM(INDEX($A301:$T301,MATCH(Lists!$F$6,$A$1:$T$1,0))&amp;""),"")))</f>
        <v/>
      </c>
      <c r="AG301" s="21">
        <f>IF(IFERROR(TRIM(INDEX($A301:$T301,MATCH(Lists!$F$2,$A$1:$T$1,0))&amp;""),"")="","",IF(IFERROR(TRIM(INDEX($A301:$T301,MATCH(Lists!$F$7,$A$1:$T$1,0))&amp;""),"")="","(none)",IFERROR(TRIM(INDEX($A301:$T301,MATCH(Lists!$F$7,$A$1:$T$1,0))&amp;""),"")))</f>
        <v/>
      </c>
      <c r="AH301" s="21">
        <f>IF(AF301="","",IF(COUNTIFS($AF$2:AF301,AF301,$AG$2:AG301,AG301)=1,1,0))</f>
        <v/>
      </c>
      <c r="AI301" s="21">
        <f>IF(AH301=1,SUM($AH$2:AH301),"")</f>
        <v/>
      </c>
      <c r="AJ301" s="21">
        <f>IF(IFERROR(TRIM(INDEX($A301:$T301,MATCH(Lists!$F$2,$A$1:$T$1,0))&amp;""),"")="","",IF($W301=Lists!$A$3,1,0))</f>
        <v/>
      </c>
      <c r="AK301" s="21">
        <f>IF(IFERROR(TRIM(INDEX($A301:$T301,MATCH(Lists!$F$2,$A$1:$T$1,0))&amp;""),"")="","",IF($X301="Y",1,0))</f>
        <v/>
      </c>
    </row>
    <row r="302">
      <c r="U302" s="19" t="n"/>
      <c r="V302" s="22" t="n"/>
      <c r="W302" s="22" t="n"/>
      <c r="X302" s="22" t="n"/>
      <c r="Y302" s="19" t="n"/>
      <c r="Z302" s="21">
        <f>IF(IFERROR(TRIM(INDEX($A302:$T302,MATCH(Lists!$F$2,$A$1:$T$1,0))&amp;""),"")="","",IFERROR(INDEX('Your points'!$B$6:$B$11,MATCH(IFERROR(TRIM(INDEX($A302:$T302,MATCH(Lists!$F$3,$A$1:$T$1,0))&amp;""),""),'Your points'!$A$6:$A$11,0)),0))</f>
        <v/>
      </c>
      <c r="AA302" s="21">
        <f>IF(IFERROR(TRIM(INDEX($A302:$T302,MATCH(Lists!$F$2,$A$1:$T$1,0))&amp;""),"")="","",IFERROR(INDEX('Your points'!$B$15:$B$18,MATCH(IFERROR(TRIM(INDEX($A302:$T302,MATCH(Lists!$F$4,$A$1:$T$1,0))&amp;""),""),'Your points'!$A$15:$A$18,0)),0))</f>
        <v/>
      </c>
      <c r="AB302" s="21">
        <f>IF(IFERROR(TRIM(INDEX($A302:$T302,MATCH(Lists!$F$2,$A$1:$T$1,0))&amp;""),"")="","",N(Z302)+N(AA302))</f>
        <v/>
      </c>
      <c r="AC302" s="21">
        <f>IF(IFERROR(TRIM(INDEX($A302:$T302,MATCH(Lists!$F$2,$A$1:$T$1,0))&amp;""),"")="","",IFERROR(VALUE(IFERROR(TRIM(INDEX($A302:$T302,MATCH(Lists!$F$5,$A$1:$T$1,0))&amp;""),"")),""))</f>
        <v/>
      </c>
      <c r="AD302" s="21">
        <f>IF(AB302="","",IF(AB302&gt;='Your points'!$B$21,1,0))</f>
        <v/>
      </c>
      <c r="AE302" s="21">
        <f>IF(IFERROR(TRIM(INDEX($A302:$T302,MATCH(Lists!$F$2,$A$1:$T$1,0))&amp;""),"")="","",IF(IFERROR(TRIM(INDEX($A302:$T302,MATCH(Lists!$F$8,$A$1:$T$1,0))&amp;""),"")&lt;&gt;"",1,0))</f>
        <v/>
      </c>
      <c r="AF302" s="21">
        <f>IF(IFERROR(TRIM(INDEX($A302:$T302,MATCH(Lists!$F$2,$A$1:$T$1,0))&amp;""),"")="","",IF(IFERROR(TRIM(INDEX($A302:$T302,MATCH(Lists!$F$6,$A$1:$T$1,0))&amp;""),"")="","(no UTM)",IFERROR(TRIM(INDEX($A302:$T302,MATCH(Lists!$F$6,$A$1:$T$1,0))&amp;""),"")))</f>
        <v/>
      </c>
      <c r="AG302" s="21">
        <f>IF(IFERROR(TRIM(INDEX($A302:$T302,MATCH(Lists!$F$2,$A$1:$T$1,0))&amp;""),"")="","",IF(IFERROR(TRIM(INDEX($A302:$T302,MATCH(Lists!$F$7,$A$1:$T$1,0))&amp;""),"")="","(none)",IFERROR(TRIM(INDEX($A302:$T302,MATCH(Lists!$F$7,$A$1:$T$1,0))&amp;""),"")))</f>
        <v/>
      </c>
      <c r="AH302" s="21">
        <f>IF(AF302="","",IF(COUNTIFS($AF$2:AF302,AF302,$AG$2:AG302,AG302)=1,1,0))</f>
        <v/>
      </c>
      <c r="AI302" s="21">
        <f>IF(AH302=1,SUM($AH$2:AH302),"")</f>
        <v/>
      </c>
      <c r="AJ302" s="21">
        <f>IF(IFERROR(TRIM(INDEX($A302:$T302,MATCH(Lists!$F$2,$A$1:$T$1,0))&amp;""),"")="","",IF($W302=Lists!$A$3,1,0))</f>
        <v/>
      </c>
      <c r="AK302" s="21">
        <f>IF(IFERROR(TRIM(INDEX($A302:$T302,MATCH(Lists!$F$2,$A$1:$T$1,0))&amp;""),"")="","",IF($X302="Y",1,0))</f>
        <v/>
      </c>
    </row>
    <row r="303">
      <c r="U303" s="19" t="n"/>
      <c r="V303" s="22" t="n"/>
      <c r="W303" s="22" t="n"/>
      <c r="X303" s="22" t="n"/>
      <c r="Y303" s="19" t="n"/>
      <c r="Z303" s="21">
        <f>IF(IFERROR(TRIM(INDEX($A303:$T303,MATCH(Lists!$F$2,$A$1:$T$1,0))&amp;""),"")="","",IFERROR(INDEX('Your points'!$B$6:$B$11,MATCH(IFERROR(TRIM(INDEX($A303:$T303,MATCH(Lists!$F$3,$A$1:$T$1,0))&amp;""),""),'Your points'!$A$6:$A$11,0)),0))</f>
        <v/>
      </c>
      <c r="AA303" s="21">
        <f>IF(IFERROR(TRIM(INDEX($A303:$T303,MATCH(Lists!$F$2,$A$1:$T$1,0))&amp;""),"")="","",IFERROR(INDEX('Your points'!$B$15:$B$18,MATCH(IFERROR(TRIM(INDEX($A303:$T303,MATCH(Lists!$F$4,$A$1:$T$1,0))&amp;""),""),'Your points'!$A$15:$A$18,0)),0))</f>
        <v/>
      </c>
      <c r="AB303" s="21">
        <f>IF(IFERROR(TRIM(INDEX($A303:$T303,MATCH(Lists!$F$2,$A$1:$T$1,0))&amp;""),"")="","",N(Z303)+N(AA303))</f>
        <v/>
      </c>
      <c r="AC303" s="21">
        <f>IF(IFERROR(TRIM(INDEX($A303:$T303,MATCH(Lists!$F$2,$A$1:$T$1,0))&amp;""),"")="","",IFERROR(VALUE(IFERROR(TRIM(INDEX($A303:$T303,MATCH(Lists!$F$5,$A$1:$T$1,0))&amp;""),"")),""))</f>
        <v/>
      </c>
      <c r="AD303" s="21">
        <f>IF(AB303="","",IF(AB303&gt;='Your points'!$B$21,1,0))</f>
        <v/>
      </c>
      <c r="AE303" s="21">
        <f>IF(IFERROR(TRIM(INDEX($A303:$T303,MATCH(Lists!$F$2,$A$1:$T$1,0))&amp;""),"")="","",IF(IFERROR(TRIM(INDEX($A303:$T303,MATCH(Lists!$F$8,$A$1:$T$1,0))&amp;""),"")&lt;&gt;"",1,0))</f>
        <v/>
      </c>
      <c r="AF303" s="21">
        <f>IF(IFERROR(TRIM(INDEX($A303:$T303,MATCH(Lists!$F$2,$A$1:$T$1,0))&amp;""),"")="","",IF(IFERROR(TRIM(INDEX($A303:$T303,MATCH(Lists!$F$6,$A$1:$T$1,0))&amp;""),"")="","(no UTM)",IFERROR(TRIM(INDEX($A303:$T303,MATCH(Lists!$F$6,$A$1:$T$1,0))&amp;""),"")))</f>
        <v/>
      </c>
      <c r="AG303" s="21">
        <f>IF(IFERROR(TRIM(INDEX($A303:$T303,MATCH(Lists!$F$2,$A$1:$T$1,0))&amp;""),"")="","",IF(IFERROR(TRIM(INDEX($A303:$T303,MATCH(Lists!$F$7,$A$1:$T$1,0))&amp;""),"")="","(none)",IFERROR(TRIM(INDEX($A303:$T303,MATCH(Lists!$F$7,$A$1:$T$1,0))&amp;""),"")))</f>
        <v/>
      </c>
      <c r="AH303" s="21">
        <f>IF(AF303="","",IF(COUNTIFS($AF$2:AF303,AF303,$AG$2:AG303,AG303)=1,1,0))</f>
        <v/>
      </c>
      <c r="AI303" s="21">
        <f>IF(AH303=1,SUM($AH$2:AH303),"")</f>
        <v/>
      </c>
      <c r="AJ303" s="21">
        <f>IF(IFERROR(TRIM(INDEX($A303:$T303,MATCH(Lists!$F$2,$A$1:$T$1,0))&amp;""),"")="","",IF($W303=Lists!$A$3,1,0))</f>
        <v/>
      </c>
      <c r="AK303" s="21">
        <f>IF(IFERROR(TRIM(INDEX($A303:$T303,MATCH(Lists!$F$2,$A$1:$T$1,0))&amp;""),"")="","",IF($X303="Y",1,0))</f>
        <v/>
      </c>
    </row>
    <row r="304">
      <c r="U304" s="19" t="n"/>
      <c r="V304" s="22" t="n"/>
      <c r="W304" s="22" t="n"/>
      <c r="X304" s="22" t="n"/>
      <c r="Y304" s="19" t="n"/>
      <c r="Z304" s="21">
        <f>IF(IFERROR(TRIM(INDEX($A304:$T304,MATCH(Lists!$F$2,$A$1:$T$1,0))&amp;""),"")="","",IFERROR(INDEX('Your points'!$B$6:$B$11,MATCH(IFERROR(TRIM(INDEX($A304:$T304,MATCH(Lists!$F$3,$A$1:$T$1,0))&amp;""),""),'Your points'!$A$6:$A$11,0)),0))</f>
        <v/>
      </c>
      <c r="AA304" s="21">
        <f>IF(IFERROR(TRIM(INDEX($A304:$T304,MATCH(Lists!$F$2,$A$1:$T$1,0))&amp;""),"")="","",IFERROR(INDEX('Your points'!$B$15:$B$18,MATCH(IFERROR(TRIM(INDEX($A304:$T304,MATCH(Lists!$F$4,$A$1:$T$1,0))&amp;""),""),'Your points'!$A$15:$A$18,0)),0))</f>
        <v/>
      </c>
      <c r="AB304" s="21">
        <f>IF(IFERROR(TRIM(INDEX($A304:$T304,MATCH(Lists!$F$2,$A$1:$T$1,0))&amp;""),"")="","",N(Z304)+N(AA304))</f>
        <v/>
      </c>
      <c r="AC304" s="21">
        <f>IF(IFERROR(TRIM(INDEX($A304:$T304,MATCH(Lists!$F$2,$A$1:$T$1,0))&amp;""),"")="","",IFERROR(VALUE(IFERROR(TRIM(INDEX($A304:$T304,MATCH(Lists!$F$5,$A$1:$T$1,0))&amp;""),"")),""))</f>
        <v/>
      </c>
      <c r="AD304" s="21">
        <f>IF(AB304="","",IF(AB304&gt;='Your points'!$B$21,1,0))</f>
        <v/>
      </c>
      <c r="AE304" s="21">
        <f>IF(IFERROR(TRIM(INDEX($A304:$T304,MATCH(Lists!$F$2,$A$1:$T$1,0))&amp;""),"")="","",IF(IFERROR(TRIM(INDEX($A304:$T304,MATCH(Lists!$F$8,$A$1:$T$1,0))&amp;""),"")&lt;&gt;"",1,0))</f>
        <v/>
      </c>
      <c r="AF304" s="21">
        <f>IF(IFERROR(TRIM(INDEX($A304:$T304,MATCH(Lists!$F$2,$A$1:$T$1,0))&amp;""),"")="","",IF(IFERROR(TRIM(INDEX($A304:$T304,MATCH(Lists!$F$6,$A$1:$T$1,0))&amp;""),"")="","(no UTM)",IFERROR(TRIM(INDEX($A304:$T304,MATCH(Lists!$F$6,$A$1:$T$1,0))&amp;""),"")))</f>
        <v/>
      </c>
      <c r="AG304" s="21">
        <f>IF(IFERROR(TRIM(INDEX($A304:$T304,MATCH(Lists!$F$2,$A$1:$T$1,0))&amp;""),"")="","",IF(IFERROR(TRIM(INDEX($A304:$T304,MATCH(Lists!$F$7,$A$1:$T$1,0))&amp;""),"")="","(none)",IFERROR(TRIM(INDEX($A304:$T304,MATCH(Lists!$F$7,$A$1:$T$1,0))&amp;""),"")))</f>
        <v/>
      </c>
      <c r="AH304" s="21">
        <f>IF(AF304="","",IF(COUNTIFS($AF$2:AF304,AF304,$AG$2:AG304,AG304)=1,1,0))</f>
        <v/>
      </c>
      <c r="AI304" s="21">
        <f>IF(AH304=1,SUM($AH$2:AH304),"")</f>
        <v/>
      </c>
      <c r="AJ304" s="21">
        <f>IF(IFERROR(TRIM(INDEX($A304:$T304,MATCH(Lists!$F$2,$A$1:$T$1,0))&amp;""),"")="","",IF($W304=Lists!$A$3,1,0))</f>
        <v/>
      </c>
      <c r="AK304" s="21">
        <f>IF(IFERROR(TRIM(INDEX($A304:$T304,MATCH(Lists!$F$2,$A$1:$T$1,0))&amp;""),"")="","",IF($X304="Y",1,0))</f>
        <v/>
      </c>
    </row>
    <row r="305">
      <c r="U305" s="19" t="n"/>
      <c r="V305" s="22" t="n"/>
      <c r="W305" s="22" t="n"/>
      <c r="X305" s="22" t="n"/>
      <c r="Y305" s="19" t="n"/>
      <c r="Z305" s="21">
        <f>IF(IFERROR(TRIM(INDEX($A305:$T305,MATCH(Lists!$F$2,$A$1:$T$1,0))&amp;""),"")="","",IFERROR(INDEX('Your points'!$B$6:$B$11,MATCH(IFERROR(TRIM(INDEX($A305:$T305,MATCH(Lists!$F$3,$A$1:$T$1,0))&amp;""),""),'Your points'!$A$6:$A$11,0)),0))</f>
        <v/>
      </c>
      <c r="AA305" s="21">
        <f>IF(IFERROR(TRIM(INDEX($A305:$T305,MATCH(Lists!$F$2,$A$1:$T$1,0))&amp;""),"")="","",IFERROR(INDEX('Your points'!$B$15:$B$18,MATCH(IFERROR(TRIM(INDEX($A305:$T305,MATCH(Lists!$F$4,$A$1:$T$1,0))&amp;""),""),'Your points'!$A$15:$A$18,0)),0))</f>
        <v/>
      </c>
      <c r="AB305" s="21">
        <f>IF(IFERROR(TRIM(INDEX($A305:$T305,MATCH(Lists!$F$2,$A$1:$T$1,0))&amp;""),"")="","",N(Z305)+N(AA305))</f>
        <v/>
      </c>
      <c r="AC305" s="21">
        <f>IF(IFERROR(TRIM(INDEX($A305:$T305,MATCH(Lists!$F$2,$A$1:$T$1,0))&amp;""),"")="","",IFERROR(VALUE(IFERROR(TRIM(INDEX($A305:$T305,MATCH(Lists!$F$5,$A$1:$T$1,0))&amp;""),"")),""))</f>
        <v/>
      </c>
      <c r="AD305" s="21">
        <f>IF(AB305="","",IF(AB305&gt;='Your points'!$B$21,1,0))</f>
        <v/>
      </c>
      <c r="AE305" s="21">
        <f>IF(IFERROR(TRIM(INDEX($A305:$T305,MATCH(Lists!$F$2,$A$1:$T$1,0))&amp;""),"")="","",IF(IFERROR(TRIM(INDEX($A305:$T305,MATCH(Lists!$F$8,$A$1:$T$1,0))&amp;""),"")&lt;&gt;"",1,0))</f>
        <v/>
      </c>
      <c r="AF305" s="21">
        <f>IF(IFERROR(TRIM(INDEX($A305:$T305,MATCH(Lists!$F$2,$A$1:$T$1,0))&amp;""),"")="","",IF(IFERROR(TRIM(INDEX($A305:$T305,MATCH(Lists!$F$6,$A$1:$T$1,0))&amp;""),"")="","(no UTM)",IFERROR(TRIM(INDEX($A305:$T305,MATCH(Lists!$F$6,$A$1:$T$1,0))&amp;""),"")))</f>
        <v/>
      </c>
      <c r="AG305" s="21">
        <f>IF(IFERROR(TRIM(INDEX($A305:$T305,MATCH(Lists!$F$2,$A$1:$T$1,0))&amp;""),"")="","",IF(IFERROR(TRIM(INDEX($A305:$T305,MATCH(Lists!$F$7,$A$1:$T$1,0))&amp;""),"")="","(none)",IFERROR(TRIM(INDEX($A305:$T305,MATCH(Lists!$F$7,$A$1:$T$1,0))&amp;""),"")))</f>
        <v/>
      </c>
      <c r="AH305" s="21">
        <f>IF(AF305="","",IF(COUNTIFS($AF$2:AF305,AF305,$AG$2:AG305,AG305)=1,1,0))</f>
        <v/>
      </c>
      <c r="AI305" s="21">
        <f>IF(AH305=1,SUM($AH$2:AH305),"")</f>
        <v/>
      </c>
      <c r="AJ305" s="21">
        <f>IF(IFERROR(TRIM(INDEX($A305:$T305,MATCH(Lists!$F$2,$A$1:$T$1,0))&amp;""),"")="","",IF($W305=Lists!$A$3,1,0))</f>
        <v/>
      </c>
      <c r="AK305" s="21">
        <f>IF(IFERROR(TRIM(INDEX($A305:$T305,MATCH(Lists!$F$2,$A$1:$T$1,0))&amp;""),"")="","",IF($X305="Y",1,0))</f>
        <v/>
      </c>
    </row>
    <row r="306">
      <c r="U306" s="19" t="n"/>
      <c r="V306" s="22" t="n"/>
      <c r="W306" s="22" t="n"/>
      <c r="X306" s="22" t="n"/>
      <c r="Y306" s="19" t="n"/>
      <c r="Z306" s="21">
        <f>IF(IFERROR(TRIM(INDEX($A306:$T306,MATCH(Lists!$F$2,$A$1:$T$1,0))&amp;""),"")="","",IFERROR(INDEX('Your points'!$B$6:$B$11,MATCH(IFERROR(TRIM(INDEX($A306:$T306,MATCH(Lists!$F$3,$A$1:$T$1,0))&amp;""),""),'Your points'!$A$6:$A$11,0)),0))</f>
        <v/>
      </c>
      <c r="AA306" s="21">
        <f>IF(IFERROR(TRIM(INDEX($A306:$T306,MATCH(Lists!$F$2,$A$1:$T$1,0))&amp;""),"")="","",IFERROR(INDEX('Your points'!$B$15:$B$18,MATCH(IFERROR(TRIM(INDEX($A306:$T306,MATCH(Lists!$F$4,$A$1:$T$1,0))&amp;""),""),'Your points'!$A$15:$A$18,0)),0))</f>
        <v/>
      </c>
      <c r="AB306" s="21">
        <f>IF(IFERROR(TRIM(INDEX($A306:$T306,MATCH(Lists!$F$2,$A$1:$T$1,0))&amp;""),"")="","",N(Z306)+N(AA306))</f>
        <v/>
      </c>
      <c r="AC306" s="21">
        <f>IF(IFERROR(TRIM(INDEX($A306:$T306,MATCH(Lists!$F$2,$A$1:$T$1,0))&amp;""),"")="","",IFERROR(VALUE(IFERROR(TRIM(INDEX($A306:$T306,MATCH(Lists!$F$5,$A$1:$T$1,0))&amp;""),"")),""))</f>
        <v/>
      </c>
      <c r="AD306" s="21">
        <f>IF(AB306="","",IF(AB306&gt;='Your points'!$B$21,1,0))</f>
        <v/>
      </c>
      <c r="AE306" s="21">
        <f>IF(IFERROR(TRIM(INDEX($A306:$T306,MATCH(Lists!$F$2,$A$1:$T$1,0))&amp;""),"")="","",IF(IFERROR(TRIM(INDEX($A306:$T306,MATCH(Lists!$F$8,$A$1:$T$1,0))&amp;""),"")&lt;&gt;"",1,0))</f>
        <v/>
      </c>
      <c r="AF306" s="21">
        <f>IF(IFERROR(TRIM(INDEX($A306:$T306,MATCH(Lists!$F$2,$A$1:$T$1,0))&amp;""),"")="","",IF(IFERROR(TRIM(INDEX($A306:$T306,MATCH(Lists!$F$6,$A$1:$T$1,0))&amp;""),"")="","(no UTM)",IFERROR(TRIM(INDEX($A306:$T306,MATCH(Lists!$F$6,$A$1:$T$1,0))&amp;""),"")))</f>
        <v/>
      </c>
      <c r="AG306" s="21">
        <f>IF(IFERROR(TRIM(INDEX($A306:$T306,MATCH(Lists!$F$2,$A$1:$T$1,0))&amp;""),"")="","",IF(IFERROR(TRIM(INDEX($A306:$T306,MATCH(Lists!$F$7,$A$1:$T$1,0))&amp;""),"")="","(none)",IFERROR(TRIM(INDEX($A306:$T306,MATCH(Lists!$F$7,$A$1:$T$1,0))&amp;""),"")))</f>
        <v/>
      </c>
      <c r="AH306" s="21">
        <f>IF(AF306="","",IF(COUNTIFS($AF$2:AF306,AF306,$AG$2:AG306,AG306)=1,1,0))</f>
        <v/>
      </c>
      <c r="AI306" s="21">
        <f>IF(AH306=1,SUM($AH$2:AH306),"")</f>
        <v/>
      </c>
      <c r="AJ306" s="21">
        <f>IF(IFERROR(TRIM(INDEX($A306:$T306,MATCH(Lists!$F$2,$A$1:$T$1,0))&amp;""),"")="","",IF($W306=Lists!$A$3,1,0))</f>
        <v/>
      </c>
      <c r="AK306" s="21">
        <f>IF(IFERROR(TRIM(INDEX($A306:$T306,MATCH(Lists!$F$2,$A$1:$T$1,0))&amp;""),"")="","",IF($X306="Y",1,0))</f>
        <v/>
      </c>
    </row>
    <row r="307">
      <c r="U307" s="19" t="n"/>
      <c r="V307" s="22" t="n"/>
      <c r="W307" s="22" t="n"/>
      <c r="X307" s="22" t="n"/>
      <c r="Y307" s="19" t="n"/>
      <c r="Z307" s="21">
        <f>IF(IFERROR(TRIM(INDEX($A307:$T307,MATCH(Lists!$F$2,$A$1:$T$1,0))&amp;""),"")="","",IFERROR(INDEX('Your points'!$B$6:$B$11,MATCH(IFERROR(TRIM(INDEX($A307:$T307,MATCH(Lists!$F$3,$A$1:$T$1,0))&amp;""),""),'Your points'!$A$6:$A$11,0)),0))</f>
        <v/>
      </c>
      <c r="AA307" s="21">
        <f>IF(IFERROR(TRIM(INDEX($A307:$T307,MATCH(Lists!$F$2,$A$1:$T$1,0))&amp;""),"")="","",IFERROR(INDEX('Your points'!$B$15:$B$18,MATCH(IFERROR(TRIM(INDEX($A307:$T307,MATCH(Lists!$F$4,$A$1:$T$1,0))&amp;""),""),'Your points'!$A$15:$A$18,0)),0))</f>
        <v/>
      </c>
      <c r="AB307" s="21">
        <f>IF(IFERROR(TRIM(INDEX($A307:$T307,MATCH(Lists!$F$2,$A$1:$T$1,0))&amp;""),"")="","",N(Z307)+N(AA307))</f>
        <v/>
      </c>
      <c r="AC307" s="21">
        <f>IF(IFERROR(TRIM(INDEX($A307:$T307,MATCH(Lists!$F$2,$A$1:$T$1,0))&amp;""),"")="","",IFERROR(VALUE(IFERROR(TRIM(INDEX($A307:$T307,MATCH(Lists!$F$5,$A$1:$T$1,0))&amp;""),"")),""))</f>
        <v/>
      </c>
      <c r="AD307" s="21">
        <f>IF(AB307="","",IF(AB307&gt;='Your points'!$B$21,1,0))</f>
        <v/>
      </c>
      <c r="AE307" s="21">
        <f>IF(IFERROR(TRIM(INDEX($A307:$T307,MATCH(Lists!$F$2,$A$1:$T$1,0))&amp;""),"")="","",IF(IFERROR(TRIM(INDEX($A307:$T307,MATCH(Lists!$F$8,$A$1:$T$1,0))&amp;""),"")&lt;&gt;"",1,0))</f>
        <v/>
      </c>
      <c r="AF307" s="21">
        <f>IF(IFERROR(TRIM(INDEX($A307:$T307,MATCH(Lists!$F$2,$A$1:$T$1,0))&amp;""),"")="","",IF(IFERROR(TRIM(INDEX($A307:$T307,MATCH(Lists!$F$6,$A$1:$T$1,0))&amp;""),"")="","(no UTM)",IFERROR(TRIM(INDEX($A307:$T307,MATCH(Lists!$F$6,$A$1:$T$1,0))&amp;""),"")))</f>
        <v/>
      </c>
      <c r="AG307" s="21">
        <f>IF(IFERROR(TRIM(INDEX($A307:$T307,MATCH(Lists!$F$2,$A$1:$T$1,0))&amp;""),"")="","",IF(IFERROR(TRIM(INDEX($A307:$T307,MATCH(Lists!$F$7,$A$1:$T$1,0))&amp;""),"")="","(none)",IFERROR(TRIM(INDEX($A307:$T307,MATCH(Lists!$F$7,$A$1:$T$1,0))&amp;""),"")))</f>
        <v/>
      </c>
      <c r="AH307" s="21">
        <f>IF(AF307="","",IF(COUNTIFS($AF$2:AF307,AF307,$AG$2:AG307,AG307)=1,1,0))</f>
        <v/>
      </c>
      <c r="AI307" s="21">
        <f>IF(AH307=1,SUM($AH$2:AH307),"")</f>
        <v/>
      </c>
      <c r="AJ307" s="21">
        <f>IF(IFERROR(TRIM(INDEX($A307:$T307,MATCH(Lists!$F$2,$A$1:$T$1,0))&amp;""),"")="","",IF($W307=Lists!$A$3,1,0))</f>
        <v/>
      </c>
      <c r="AK307" s="21">
        <f>IF(IFERROR(TRIM(INDEX($A307:$T307,MATCH(Lists!$F$2,$A$1:$T$1,0))&amp;""),"")="","",IF($X307="Y",1,0))</f>
        <v/>
      </c>
    </row>
    <row r="308">
      <c r="U308" s="19" t="n"/>
      <c r="V308" s="22" t="n"/>
      <c r="W308" s="22" t="n"/>
      <c r="X308" s="22" t="n"/>
      <c r="Y308" s="19" t="n"/>
      <c r="Z308" s="21">
        <f>IF(IFERROR(TRIM(INDEX($A308:$T308,MATCH(Lists!$F$2,$A$1:$T$1,0))&amp;""),"")="","",IFERROR(INDEX('Your points'!$B$6:$B$11,MATCH(IFERROR(TRIM(INDEX($A308:$T308,MATCH(Lists!$F$3,$A$1:$T$1,0))&amp;""),""),'Your points'!$A$6:$A$11,0)),0))</f>
        <v/>
      </c>
      <c r="AA308" s="21">
        <f>IF(IFERROR(TRIM(INDEX($A308:$T308,MATCH(Lists!$F$2,$A$1:$T$1,0))&amp;""),"")="","",IFERROR(INDEX('Your points'!$B$15:$B$18,MATCH(IFERROR(TRIM(INDEX($A308:$T308,MATCH(Lists!$F$4,$A$1:$T$1,0))&amp;""),""),'Your points'!$A$15:$A$18,0)),0))</f>
        <v/>
      </c>
      <c r="AB308" s="21">
        <f>IF(IFERROR(TRIM(INDEX($A308:$T308,MATCH(Lists!$F$2,$A$1:$T$1,0))&amp;""),"")="","",N(Z308)+N(AA308))</f>
        <v/>
      </c>
      <c r="AC308" s="21">
        <f>IF(IFERROR(TRIM(INDEX($A308:$T308,MATCH(Lists!$F$2,$A$1:$T$1,0))&amp;""),"")="","",IFERROR(VALUE(IFERROR(TRIM(INDEX($A308:$T308,MATCH(Lists!$F$5,$A$1:$T$1,0))&amp;""),"")),""))</f>
        <v/>
      </c>
      <c r="AD308" s="21">
        <f>IF(AB308="","",IF(AB308&gt;='Your points'!$B$21,1,0))</f>
        <v/>
      </c>
      <c r="AE308" s="21">
        <f>IF(IFERROR(TRIM(INDEX($A308:$T308,MATCH(Lists!$F$2,$A$1:$T$1,0))&amp;""),"")="","",IF(IFERROR(TRIM(INDEX($A308:$T308,MATCH(Lists!$F$8,$A$1:$T$1,0))&amp;""),"")&lt;&gt;"",1,0))</f>
        <v/>
      </c>
      <c r="AF308" s="21">
        <f>IF(IFERROR(TRIM(INDEX($A308:$T308,MATCH(Lists!$F$2,$A$1:$T$1,0))&amp;""),"")="","",IF(IFERROR(TRIM(INDEX($A308:$T308,MATCH(Lists!$F$6,$A$1:$T$1,0))&amp;""),"")="","(no UTM)",IFERROR(TRIM(INDEX($A308:$T308,MATCH(Lists!$F$6,$A$1:$T$1,0))&amp;""),"")))</f>
        <v/>
      </c>
      <c r="AG308" s="21">
        <f>IF(IFERROR(TRIM(INDEX($A308:$T308,MATCH(Lists!$F$2,$A$1:$T$1,0))&amp;""),"")="","",IF(IFERROR(TRIM(INDEX($A308:$T308,MATCH(Lists!$F$7,$A$1:$T$1,0))&amp;""),"")="","(none)",IFERROR(TRIM(INDEX($A308:$T308,MATCH(Lists!$F$7,$A$1:$T$1,0))&amp;""),"")))</f>
        <v/>
      </c>
      <c r="AH308" s="21">
        <f>IF(AF308="","",IF(COUNTIFS($AF$2:AF308,AF308,$AG$2:AG308,AG308)=1,1,0))</f>
        <v/>
      </c>
      <c r="AI308" s="21">
        <f>IF(AH308=1,SUM($AH$2:AH308),"")</f>
        <v/>
      </c>
      <c r="AJ308" s="21">
        <f>IF(IFERROR(TRIM(INDEX($A308:$T308,MATCH(Lists!$F$2,$A$1:$T$1,0))&amp;""),"")="","",IF($W308=Lists!$A$3,1,0))</f>
        <v/>
      </c>
      <c r="AK308" s="21">
        <f>IF(IFERROR(TRIM(INDEX($A308:$T308,MATCH(Lists!$F$2,$A$1:$T$1,0))&amp;""),"")="","",IF($X308="Y",1,0))</f>
        <v/>
      </c>
    </row>
    <row r="309">
      <c r="U309" s="19" t="n"/>
      <c r="V309" s="22" t="n"/>
      <c r="W309" s="22" t="n"/>
      <c r="X309" s="22" t="n"/>
      <c r="Y309" s="19" t="n"/>
      <c r="Z309" s="21">
        <f>IF(IFERROR(TRIM(INDEX($A309:$T309,MATCH(Lists!$F$2,$A$1:$T$1,0))&amp;""),"")="","",IFERROR(INDEX('Your points'!$B$6:$B$11,MATCH(IFERROR(TRIM(INDEX($A309:$T309,MATCH(Lists!$F$3,$A$1:$T$1,0))&amp;""),""),'Your points'!$A$6:$A$11,0)),0))</f>
        <v/>
      </c>
      <c r="AA309" s="21">
        <f>IF(IFERROR(TRIM(INDEX($A309:$T309,MATCH(Lists!$F$2,$A$1:$T$1,0))&amp;""),"")="","",IFERROR(INDEX('Your points'!$B$15:$B$18,MATCH(IFERROR(TRIM(INDEX($A309:$T309,MATCH(Lists!$F$4,$A$1:$T$1,0))&amp;""),""),'Your points'!$A$15:$A$18,0)),0))</f>
        <v/>
      </c>
      <c r="AB309" s="21">
        <f>IF(IFERROR(TRIM(INDEX($A309:$T309,MATCH(Lists!$F$2,$A$1:$T$1,0))&amp;""),"")="","",N(Z309)+N(AA309))</f>
        <v/>
      </c>
      <c r="AC309" s="21">
        <f>IF(IFERROR(TRIM(INDEX($A309:$T309,MATCH(Lists!$F$2,$A$1:$T$1,0))&amp;""),"")="","",IFERROR(VALUE(IFERROR(TRIM(INDEX($A309:$T309,MATCH(Lists!$F$5,$A$1:$T$1,0))&amp;""),"")),""))</f>
        <v/>
      </c>
      <c r="AD309" s="21">
        <f>IF(AB309="","",IF(AB309&gt;='Your points'!$B$21,1,0))</f>
        <v/>
      </c>
      <c r="AE309" s="21">
        <f>IF(IFERROR(TRIM(INDEX($A309:$T309,MATCH(Lists!$F$2,$A$1:$T$1,0))&amp;""),"")="","",IF(IFERROR(TRIM(INDEX($A309:$T309,MATCH(Lists!$F$8,$A$1:$T$1,0))&amp;""),"")&lt;&gt;"",1,0))</f>
        <v/>
      </c>
      <c r="AF309" s="21">
        <f>IF(IFERROR(TRIM(INDEX($A309:$T309,MATCH(Lists!$F$2,$A$1:$T$1,0))&amp;""),"")="","",IF(IFERROR(TRIM(INDEX($A309:$T309,MATCH(Lists!$F$6,$A$1:$T$1,0))&amp;""),"")="","(no UTM)",IFERROR(TRIM(INDEX($A309:$T309,MATCH(Lists!$F$6,$A$1:$T$1,0))&amp;""),"")))</f>
        <v/>
      </c>
      <c r="AG309" s="21">
        <f>IF(IFERROR(TRIM(INDEX($A309:$T309,MATCH(Lists!$F$2,$A$1:$T$1,0))&amp;""),"")="","",IF(IFERROR(TRIM(INDEX($A309:$T309,MATCH(Lists!$F$7,$A$1:$T$1,0))&amp;""),"")="","(none)",IFERROR(TRIM(INDEX($A309:$T309,MATCH(Lists!$F$7,$A$1:$T$1,0))&amp;""),"")))</f>
        <v/>
      </c>
      <c r="AH309" s="21">
        <f>IF(AF309="","",IF(COUNTIFS($AF$2:AF309,AF309,$AG$2:AG309,AG309)=1,1,0))</f>
        <v/>
      </c>
      <c r="AI309" s="21">
        <f>IF(AH309=1,SUM($AH$2:AH309),"")</f>
        <v/>
      </c>
      <c r="AJ309" s="21">
        <f>IF(IFERROR(TRIM(INDEX($A309:$T309,MATCH(Lists!$F$2,$A$1:$T$1,0))&amp;""),"")="","",IF($W309=Lists!$A$3,1,0))</f>
        <v/>
      </c>
      <c r="AK309" s="21">
        <f>IF(IFERROR(TRIM(INDEX($A309:$T309,MATCH(Lists!$F$2,$A$1:$T$1,0))&amp;""),"")="","",IF($X309="Y",1,0))</f>
        <v/>
      </c>
    </row>
    <row r="310">
      <c r="U310" s="19" t="n"/>
      <c r="V310" s="22" t="n"/>
      <c r="W310" s="22" t="n"/>
      <c r="X310" s="22" t="n"/>
      <c r="Y310" s="19" t="n"/>
      <c r="Z310" s="21">
        <f>IF(IFERROR(TRIM(INDEX($A310:$T310,MATCH(Lists!$F$2,$A$1:$T$1,0))&amp;""),"")="","",IFERROR(INDEX('Your points'!$B$6:$B$11,MATCH(IFERROR(TRIM(INDEX($A310:$T310,MATCH(Lists!$F$3,$A$1:$T$1,0))&amp;""),""),'Your points'!$A$6:$A$11,0)),0))</f>
        <v/>
      </c>
      <c r="AA310" s="21">
        <f>IF(IFERROR(TRIM(INDEX($A310:$T310,MATCH(Lists!$F$2,$A$1:$T$1,0))&amp;""),"")="","",IFERROR(INDEX('Your points'!$B$15:$B$18,MATCH(IFERROR(TRIM(INDEX($A310:$T310,MATCH(Lists!$F$4,$A$1:$T$1,0))&amp;""),""),'Your points'!$A$15:$A$18,0)),0))</f>
        <v/>
      </c>
      <c r="AB310" s="21">
        <f>IF(IFERROR(TRIM(INDEX($A310:$T310,MATCH(Lists!$F$2,$A$1:$T$1,0))&amp;""),"")="","",N(Z310)+N(AA310))</f>
        <v/>
      </c>
      <c r="AC310" s="21">
        <f>IF(IFERROR(TRIM(INDEX($A310:$T310,MATCH(Lists!$F$2,$A$1:$T$1,0))&amp;""),"")="","",IFERROR(VALUE(IFERROR(TRIM(INDEX($A310:$T310,MATCH(Lists!$F$5,$A$1:$T$1,0))&amp;""),"")),""))</f>
        <v/>
      </c>
      <c r="AD310" s="21">
        <f>IF(AB310="","",IF(AB310&gt;='Your points'!$B$21,1,0))</f>
        <v/>
      </c>
      <c r="AE310" s="21">
        <f>IF(IFERROR(TRIM(INDEX($A310:$T310,MATCH(Lists!$F$2,$A$1:$T$1,0))&amp;""),"")="","",IF(IFERROR(TRIM(INDEX($A310:$T310,MATCH(Lists!$F$8,$A$1:$T$1,0))&amp;""),"")&lt;&gt;"",1,0))</f>
        <v/>
      </c>
      <c r="AF310" s="21">
        <f>IF(IFERROR(TRIM(INDEX($A310:$T310,MATCH(Lists!$F$2,$A$1:$T$1,0))&amp;""),"")="","",IF(IFERROR(TRIM(INDEX($A310:$T310,MATCH(Lists!$F$6,$A$1:$T$1,0))&amp;""),"")="","(no UTM)",IFERROR(TRIM(INDEX($A310:$T310,MATCH(Lists!$F$6,$A$1:$T$1,0))&amp;""),"")))</f>
        <v/>
      </c>
      <c r="AG310" s="21">
        <f>IF(IFERROR(TRIM(INDEX($A310:$T310,MATCH(Lists!$F$2,$A$1:$T$1,0))&amp;""),"")="","",IF(IFERROR(TRIM(INDEX($A310:$T310,MATCH(Lists!$F$7,$A$1:$T$1,0))&amp;""),"")="","(none)",IFERROR(TRIM(INDEX($A310:$T310,MATCH(Lists!$F$7,$A$1:$T$1,0))&amp;""),"")))</f>
        <v/>
      </c>
      <c r="AH310" s="21">
        <f>IF(AF310="","",IF(COUNTIFS($AF$2:AF310,AF310,$AG$2:AG310,AG310)=1,1,0))</f>
        <v/>
      </c>
      <c r="AI310" s="21">
        <f>IF(AH310=1,SUM($AH$2:AH310),"")</f>
        <v/>
      </c>
      <c r="AJ310" s="21">
        <f>IF(IFERROR(TRIM(INDEX($A310:$T310,MATCH(Lists!$F$2,$A$1:$T$1,0))&amp;""),"")="","",IF($W310=Lists!$A$3,1,0))</f>
        <v/>
      </c>
      <c r="AK310" s="21">
        <f>IF(IFERROR(TRIM(INDEX($A310:$T310,MATCH(Lists!$F$2,$A$1:$T$1,0))&amp;""),"")="","",IF($X310="Y",1,0))</f>
        <v/>
      </c>
    </row>
    <row r="311">
      <c r="U311" s="19" t="n"/>
      <c r="V311" s="22" t="n"/>
      <c r="W311" s="22" t="n"/>
      <c r="X311" s="22" t="n"/>
      <c r="Y311" s="19" t="n"/>
      <c r="Z311" s="21">
        <f>IF(IFERROR(TRIM(INDEX($A311:$T311,MATCH(Lists!$F$2,$A$1:$T$1,0))&amp;""),"")="","",IFERROR(INDEX('Your points'!$B$6:$B$11,MATCH(IFERROR(TRIM(INDEX($A311:$T311,MATCH(Lists!$F$3,$A$1:$T$1,0))&amp;""),""),'Your points'!$A$6:$A$11,0)),0))</f>
        <v/>
      </c>
      <c r="AA311" s="21">
        <f>IF(IFERROR(TRIM(INDEX($A311:$T311,MATCH(Lists!$F$2,$A$1:$T$1,0))&amp;""),"")="","",IFERROR(INDEX('Your points'!$B$15:$B$18,MATCH(IFERROR(TRIM(INDEX($A311:$T311,MATCH(Lists!$F$4,$A$1:$T$1,0))&amp;""),""),'Your points'!$A$15:$A$18,0)),0))</f>
        <v/>
      </c>
      <c r="AB311" s="21">
        <f>IF(IFERROR(TRIM(INDEX($A311:$T311,MATCH(Lists!$F$2,$A$1:$T$1,0))&amp;""),"")="","",N(Z311)+N(AA311))</f>
        <v/>
      </c>
      <c r="AC311" s="21">
        <f>IF(IFERROR(TRIM(INDEX($A311:$T311,MATCH(Lists!$F$2,$A$1:$T$1,0))&amp;""),"")="","",IFERROR(VALUE(IFERROR(TRIM(INDEX($A311:$T311,MATCH(Lists!$F$5,$A$1:$T$1,0))&amp;""),"")),""))</f>
        <v/>
      </c>
      <c r="AD311" s="21">
        <f>IF(AB311="","",IF(AB311&gt;='Your points'!$B$21,1,0))</f>
        <v/>
      </c>
      <c r="AE311" s="21">
        <f>IF(IFERROR(TRIM(INDEX($A311:$T311,MATCH(Lists!$F$2,$A$1:$T$1,0))&amp;""),"")="","",IF(IFERROR(TRIM(INDEX($A311:$T311,MATCH(Lists!$F$8,$A$1:$T$1,0))&amp;""),"")&lt;&gt;"",1,0))</f>
        <v/>
      </c>
      <c r="AF311" s="21">
        <f>IF(IFERROR(TRIM(INDEX($A311:$T311,MATCH(Lists!$F$2,$A$1:$T$1,0))&amp;""),"")="","",IF(IFERROR(TRIM(INDEX($A311:$T311,MATCH(Lists!$F$6,$A$1:$T$1,0))&amp;""),"")="","(no UTM)",IFERROR(TRIM(INDEX($A311:$T311,MATCH(Lists!$F$6,$A$1:$T$1,0))&amp;""),"")))</f>
        <v/>
      </c>
      <c r="AG311" s="21">
        <f>IF(IFERROR(TRIM(INDEX($A311:$T311,MATCH(Lists!$F$2,$A$1:$T$1,0))&amp;""),"")="","",IF(IFERROR(TRIM(INDEX($A311:$T311,MATCH(Lists!$F$7,$A$1:$T$1,0))&amp;""),"")="","(none)",IFERROR(TRIM(INDEX($A311:$T311,MATCH(Lists!$F$7,$A$1:$T$1,0))&amp;""),"")))</f>
        <v/>
      </c>
      <c r="AH311" s="21">
        <f>IF(AF311="","",IF(COUNTIFS($AF$2:AF311,AF311,$AG$2:AG311,AG311)=1,1,0))</f>
        <v/>
      </c>
      <c r="AI311" s="21">
        <f>IF(AH311=1,SUM($AH$2:AH311),"")</f>
        <v/>
      </c>
      <c r="AJ311" s="21">
        <f>IF(IFERROR(TRIM(INDEX($A311:$T311,MATCH(Lists!$F$2,$A$1:$T$1,0))&amp;""),"")="","",IF($W311=Lists!$A$3,1,0))</f>
        <v/>
      </c>
      <c r="AK311" s="21">
        <f>IF(IFERROR(TRIM(INDEX($A311:$T311,MATCH(Lists!$F$2,$A$1:$T$1,0))&amp;""),"")="","",IF($X311="Y",1,0))</f>
        <v/>
      </c>
    </row>
    <row r="312">
      <c r="U312" s="19" t="n"/>
      <c r="V312" s="22" t="n"/>
      <c r="W312" s="22" t="n"/>
      <c r="X312" s="22" t="n"/>
      <c r="Y312" s="19" t="n"/>
      <c r="Z312" s="21">
        <f>IF(IFERROR(TRIM(INDEX($A312:$T312,MATCH(Lists!$F$2,$A$1:$T$1,0))&amp;""),"")="","",IFERROR(INDEX('Your points'!$B$6:$B$11,MATCH(IFERROR(TRIM(INDEX($A312:$T312,MATCH(Lists!$F$3,$A$1:$T$1,0))&amp;""),""),'Your points'!$A$6:$A$11,0)),0))</f>
        <v/>
      </c>
      <c r="AA312" s="21">
        <f>IF(IFERROR(TRIM(INDEX($A312:$T312,MATCH(Lists!$F$2,$A$1:$T$1,0))&amp;""),"")="","",IFERROR(INDEX('Your points'!$B$15:$B$18,MATCH(IFERROR(TRIM(INDEX($A312:$T312,MATCH(Lists!$F$4,$A$1:$T$1,0))&amp;""),""),'Your points'!$A$15:$A$18,0)),0))</f>
        <v/>
      </c>
      <c r="AB312" s="21">
        <f>IF(IFERROR(TRIM(INDEX($A312:$T312,MATCH(Lists!$F$2,$A$1:$T$1,0))&amp;""),"")="","",N(Z312)+N(AA312))</f>
        <v/>
      </c>
      <c r="AC312" s="21">
        <f>IF(IFERROR(TRIM(INDEX($A312:$T312,MATCH(Lists!$F$2,$A$1:$T$1,0))&amp;""),"")="","",IFERROR(VALUE(IFERROR(TRIM(INDEX($A312:$T312,MATCH(Lists!$F$5,$A$1:$T$1,0))&amp;""),"")),""))</f>
        <v/>
      </c>
      <c r="AD312" s="21">
        <f>IF(AB312="","",IF(AB312&gt;='Your points'!$B$21,1,0))</f>
        <v/>
      </c>
      <c r="AE312" s="21">
        <f>IF(IFERROR(TRIM(INDEX($A312:$T312,MATCH(Lists!$F$2,$A$1:$T$1,0))&amp;""),"")="","",IF(IFERROR(TRIM(INDEX($A312:$T312,MATCH(Lists!$F$8,$A$1:$T$1,0))&amp;""),"")&lt;&gt;"",1,0))</f>
        <v/>
      </c>
      <c r="AF312" s="21">
        <f>IF(IFERROR(TRIM(INDEX($A312:$T312,MATCH(Lists!$F$2,$A$1:$T$1,0))&amp;""),"")="","",IF(IFERROR(TRIM(INDEX($A312:$T312,MATCH(Lists!$F$6,$A$1:$T$1,0))&amp;""),"")="","(no UTM)",IFERROR(TRIM(INDEX($A312:$T312,MATCH(Lists!$F$6,$A$1:$T$1,0))&amp;""),"")))</f>
        <v/>
      </c>
      <c r="AG312" s="21">
        <f>IF(IFERROR(TRIM(INDEX($A312:$T312,MATCH(Lists!$F$2,$A$1:$T$1,0))&amp;""),"")="","",IF(IFERROR(TRIM(INDEX($A312:$T312,MATCH(Lists!$F$7,$A$1:$T$1,0))&amp;""),"")="","(none)",IFERROR(TRIM(INDEX($A312:$T312,MATCH(Lists!$F$7,$A$1:$T$1,0))&amp;""),"")))</f>
        <v/>
      </c>
      <c r="AH312" s="21">
        <f>IF(AF312="","",IF(COUNTIFS($AF$2:AF312,AF312,$AG$2:AG312,AG312)=1,1,0))</f>
        <v/>
      </c>
      <c r="AI312" s="21">
        <f>IF(AH312=1,SUM($AH$2:AH312),"")</f>
        <v/>
      </c>
      <c r="AJ312" s="21">
        <f>IF(IFERROR(TRIM(INDEX($A312:$T312,MATCH(Lists!$F$2,$A$1:$T$1,0))&amp;""),"")="","",IF($W312=Lists!$A$3,1,0))</f>
        <v/>
      </c>
      <c r="AK312" s="21">
        <f>IF(IFERROR(TRIM(INDEX($A312:$T312,MATCH(Lists!$F$2,$A$1:$T$1,0))&amp;""),"")="","",IF($X312="Y",1,0))</f>
        <v/>
      </c>
    </row>
    <row r="313">
      <c r="U313" s="19" t="n"/>
      <c r="V313" s="22" t="n"/>
      <c r="W313" s="22" t="n"/>
      <c r="X313" s="22" t="n"/>
      <c r="Y313" s="19" t="n"/>
      <c r="Z313" s="21">
        <f>IF(IFERROR(TRIM(INDEX($A313:$T313,MATCH(Lists!$F$2,$A$1:$T$1,0))&amp;""),"")="","",IFERROR(INDEX('Your points'!$B$6:$B$11,MATCH(IFERROR(TRIM(INDEX($A313:$T313,MATCH(Lists!$F$3,$A$1:$T$1,0))&amp;""),""),'Your points'!$A$6:$A$11,0)),0))</f>
        <v/>
      </c>
      <c r="AA313" s="21">
        <f>IF(IFERROR(TRIM(INDEX($A313:$T313,MATCH(Lists!$F$2,$A$1:$T$1,0))&amp;""),"")="","",IFERROR(INDEX('Your points'!$B$15:$B$18,MATCH(IFERROR(TRIM(INDEX($A313:$T313,MATCH(Lists!$F$4,$A$1:$T$1,0))&amp;""),""),'Your points'!$A$15:$A$18,0)),0))</f>
        <v/>
      </c>
      <c r="AB313" s="21">
        <f>IF(IFERROR(TRIM(INDEX($A313:$T313,MATCH(Lists!$F$2,$A$1:$T$1,0))&amp;""),"")="","",N(Z313)+N(AA313))</f>
        <v/>
      </c>
      <c r="AC313" s="21">
        <f>IF(IFERROR(TRIM(INDEX($A313:$T313,MATCH(Lists!$F$2,$A$1:$T$1,0))&amp;""),"")="","",IFERROR(VALUE(IFERROR(TRIM(INDEX($A313:$T313,MATCH(Lists!$F$5,$A$1:$T$1,0))&amp;""),"")),""))</f>
        <v/>
      </c>
      <c r="AD313" s="21">
        <f>IF(AB313="","",IF(AB313&gt;='Your points'!$B$21,1,0))</f>
        <v/>
      </c>
      <c r="AE313" s="21">
        <f>IF(IFERROR(TRIM(INDEX($A313:$T313,MATCH(Lists!$F$2,$A$1:$T$1,0))&amp;""),"")="","",IF(IFERROR(TRIM(INDEX($A313:$T313,MATCH(Lists!$F$8,$A$1:$T$1,0))&amp;""),"")&lt;&gt;"",1,0))</f>
        <v/>
      </c>
      <c r="AF313" s="21">
        <f>IF(IFERROR(TRIM(INDEX($A313:$T313,MATCH(Lists!$F$2,$A$1:$T$1,0))&amp;""),"")="","",IF(IFERROR(TRIM(INDEX($A313:$T313,MATCH(Lists!$F$6,$A$1:$T$1,0))&amp;""),"")="","(no UTM)",IFERROR(TRIM(INDEX($A313:$T313,MATCH(Lists!$F$6,$A$1:$T$1,0))&amp;""),"")))</f>
        <v/>
      </c>
      <c r="AG313" s="21">
        <f>IF(IFERROR(TRIM(INDEX($A313:$T313,MATCH(Lists!$F$2,$A$1:$T$1,0))&amp;""),"")="","",IF(IFERROR(TRIM(INDEX($A313:$T313,MATCH(Lists!$F$7,$A$1:$T$1,0))&amp;""),"")="","(none)",IFERROR(TRIM(INDEX($A313:$T313,MATCH(Lists!$F$7,$A$1:$T$1,0))&amp;""),"")))</f>
        <v/>
      </c>
      <c r="AH313" s="21">
        <f>IF(AF313="","",IF(COUNTIFS($AF$2:AF313,AF313,$AG$2:AG313,AG313)=1,1,0))</f>
        <v/>
      </c>
      <c r="AI313" s="21">
        <f>IF(AH313=1,SUM($AH$2:AH313),"")</f>
        <v/>
      </c>
      <c r="AJ313" s="21">
        <f>IF(IFERROR(TRIM(INDEX($A313:$T313,MATCH(Lists!$F$2,$A$1:$T$1,0))&amp;""),"")="","",IF($W313=Lists!$A$3,1,0))</f>
        <v/>
      </c>
      <c r="AK313" s="21">
        <f>IF(IFERROR(TRIM(INDEX($A313:$T313,MATCH(Lists!$F$2,$A$1:$T$1,0))&amp;""),"")="","",IF($X313="Y",1,0))</f>
        <v/>
      </c>
    </row>
    <row r="314">
      <c r="U314" s="19" t="n"/>
      <c r="V314" s="22" t="n"/>
      <c r="W314" s="22" t="n"/>
      <c r="X314" s="22" t="n"/>
      <c r="Y314" s="19" t="n"/>
      <c r="Z314" s="21">
        <f>IF(IFERROR(TRIM(INDEX($A314:$T314,MATCH(Lists!$F$2,$A$1:$T$1,0))&amp;""),"")="","",IFERROR(INDEX('Your points'!$B$6:$B$11,MATCH(IFERROR(TRIM(INDEX($A314:$T314,MATCH(Lists!$F$3,$A$1:$T$1,0))&amp;""),""),'Your points'!$A$6:$A$11,0)),0))</f>
        <v/>
      </c>
      <c r="AA314" s="21">
        <f>IF(IFERROR(TRIM(INDEX($A314:$T314,MATCH(Lists!$F$2,$A$1:$T$1,0))&amp;""),"")="","",IFERROR(INDEX('Your points'!$B$15:$B$18,MATCH(IFERROR(TRIM(INDEX($A314:$T314,MATCH(Lists!$F$4,$A$1:$T$1,0))&amp;""),""),'Your points'!$A$15:$A$18,0)),0))</f>
        <v/>
      </c>
      <c r="AB314" s="21">
        <f>IF(IFERROR(TRIM(INDEX($A314:$T314,MATCH(Lists!$F$2,$A$1:$T$1,0))&amp;""),"")="","",N(Z314)+N(AA314))</f>
        <v/>
      </c>
      <c r="AC314" s="21">
        <f>IF(IFERROR(TRIM(INDEX($A314:$T314,MATCH(Lists!$F$2,$A$1:$T$1,0))&amp;""),"")="","",IFERROR(VALUE(IFERROR(TRIM(INDEX($A314:$T314,MATCH(Lists!$F$5,$A$1:$T$1,0))&amp;""),"")),""))</f>
        <v/>
      </c>
      <c r="AD314" s="21">
        <f>IF(AB314="","",IF(AB314&gt;='Your points'!$B$21,1,0))</f>
        <v/>
      </c>
      <c r="AE314" s="21">
        <f>IF(IFERROR(TRIM(INDEX($A314:$T314,MATCH(Lists!$F$2,$A$1:$T$1,0))&amp;""),"")="","",IF(IFERROR(TRIM(INDEX($A314:$T314,MATCH(Lists!$F$8,$A$1:$T$1,0))&amp;""),"")&lt;&gt;"",1,0))</f>
        <v/>
      </c>
      <c r="AF314" s="21">
        <f>IF(IFERROR(TRIM(INDEX($A314:$T314,MATCH(Lists!$F$2,$A$1:$T$1,0))&amp;""),"")="","",IF(IFERROR(TRIM(INDEX($A314:$T314,MATCH(Lists!$F$6,$A$1:$T$1,0))&amp;""),"")="","(no UTM)",IFERROR(TRIM(INDEX($A314:$T314,MATCH(Lists!$F$6,$A$1:$T$1,0))&amp;""),"")))</f>
        <v/>
      </c>
      <c r="AG314" s="21">
        <f>IF(IFERROR(TRIM(INDEX($A314:$T314,MATCH(Lists!$F$2,$A$1:$T$1,0))&amp;""),"")="","",IF(IFERROR(TRIM(INDEX($A314:$T314,MATCH(Lists!$F$7,$A$1:$T$1,0))&amp;""),"")="","(none)",IFERROR(TRIM(INDEX($A314:$T314,MATCH(Lists!$F$7,$A$1:$T$1,0))&amp;""),"")))</f>
        <v/>
      </c>
      <c r="AH314" s="21">
        <f>IF(AF314="","",IF(COUNTIFS($AF$2:AF314,AF314,$AG$2:AG314,AG314)=1,1,0))</f>
        <v/>
      </c>
      <c r="AI314" s="21">
        <f>IF(AH314=1,SUM($AH$2:AH314),"")</f>
        <v/>
      </c>
      <c r="AJ314" s="21">
        <f>IF(IFERROR(TRIM(INDEX($A314:$T314,MATCH(Lists!$F$2,$A$1:$T$1,0))&amp;""),"")="","",IF($W314=Lists!$A$3,1,0))</f>
        <v/>
      </c>
      <c r="AK314" s="21">
        <f>IF(IFERROR(TRIM(INDEX($A314:$T314,MATCH(Lists!$F$2,$A$1:$T$1,0))&amp;""),"")="","",IF($X314="Y",1,0))</f>
        <v/>
      </c>
    </row>
    <row r="315">
      <c r="U315" s="19" t="n"/>
      <c r="V315" s="22" t="n"/>
      <c r="W315" s="22" t="n"/>
      <c r="X315" s="22" t="n"/>
      <c r="Y315" s="19" t="n"/>
      <c r="Z315" s="21">
        <f>IF(IFERROR(TRIM(INDEX($A315:$T315,MATCH(Lists!$F$2,$A$1:$T$1,0))&amp;""),"")="","",IFERROR(INDEX('Your points'!$B$6:$B$11,MATCH(IFERROR(TRIM(INDEX($A315:$T315,MATCH(Lists!$F$3,$A$1:$T$1,0))&amp;""),""),'Your points'!$A$6:$A$11,0)),0))</f>
        <v/>
      </c>
      <c r="AA315" s="21">
        <f>IF(IFERROR(TRIM(INDEX($A315:$T315,MATCH(Lists!$F$2,$A$1:$T$1,0))&amp;""),"")="","",IFERROR(INDEX('Your points'!$B$15:$B$18,MATCH(IFERROR(TRIM(INDEX($A315:$T315,MATCH(Lists!$F$4,$A$1:$T$1,0))&amp;""),""),'Your points'!$A$15:$A$18,0)),0))</f>
        <v/>
      </c>
      <c r="AB315" s="21">
        <f>IF(IFERROR(TRIM(INDEX($A315:$T315,MATCH(Lists!$F$2,$A$1:$T$1,0))&amp;""),"")="","",N(Z315)+N(AA315))</f>
        <v/>
      </c>
      <c r="AC315" s="21">
        <f>IF(IFERROR(TRIM(INDEX($A315:$T315,MATCH(Lists!$F$2,$A$1:$T$1,0))&amp;""),"")="","",IFERROR(VALUE(IFERROR(TRIM(INDEX($A315:$T315,MATCH(Lists!$F$5,$A$1:$T$1,0))&amp;""),"")),""))</f>
        <v/>
      </c>
      <c r="AD315" s="21">
        <f>IF(AB315="","",IF(AB315&gt;='Your points'!$B$21,1,0))</f>
        <v/>
      </c>
      <c r="AE315" s="21">
        <f>IF(IFERROR(TRIM(INDEX($A315:$T315,MATCH(Lists!$F$2,$A$1:$T$1,0))&amp;""),"")="","",IF(IFERROR(TRIM(INDEX($A315:$T315,MATCH(Lists!$F$8,$A$1:$T$1,0))&amp;""),"")&lt;&gt;"",1,0))</f>
        <v/>
      </c>
      <c r="AF315" s="21">
        <f>IF(IFERROR(TRIM(INDEX($A315:$T315,MATCH(Lists!$F$2,$A$1:$T$1,0))&amp;""),"")="","",IF(IFERROR(TRIM(INDEX($A315:$T315,MATCH(Lists!$F$6,$A$1:$T$1,0))&amp;""),"")="","(no UTM)",IFERROR(TRIM(INDEX($A315:$T315,MATCH(Lists!$F$6,$A$1:$T$1,0))&amp;""),"")))</f>
        <v/>
      </c>
      <c r="AG315" s="21">
        <f>IF(IFERROR(TRIM(INDEX($A315:$T315,MATCH(Lists!$F$2,$A$1:$T$1,0))&amp;""),"")="","",IF(IFERROR(TRIM(INDEX($A315:$T315,MATCH(Lists!$F$7,$A$1:$T$1,0))&amp;""),"")="","(none)",IFERROR(TRIM(INDEX($A315:$T315,MATCH(Lists!$F$7,$A$1:$T$1,0))&amp;""),"")))</f>
        <v/>
      </c>
      <c r="AH315" s="21">
        <f>IF(AF315="","",IF(COUNTIFS($AF$2:AF315,AF315,$AG$2:AG315,AG315)=1,1,0))</f>
        <v/>
      </c>
      <c r="AI315" s="21">
        <f>IF(AH315=1,SUM($AH$2:AH315),"")</f>
        <v/>
      </c>
      <c r="AJ315" s="21">
        <f>IF(IFERROR(TRIM(INDEX($A315:$T315,MATCH(Lists!$F$2,$A$1:$T$1,0))&amp;""),"")="","",IF($W315=Lists!$A$3,1,0))</f>
        <v/>
      </c>
      <c r="AK315" s="21">
        <f>IF(IFERROR(TRIM(INDEX($A315:$T315,MATCH(Lists!$F$2,$A$1:$T$1,0))&amp;""),"")="","",IF($X315="Y",1,0))</f>
        <v/>
      </c>
    </row>
    <row r="316">
      <c r="U316" s="19" t="n"/>
      <c r="V316" s="22" t="n"/>
      <c r="W316" s="22" t="n"/>
      <c r="X316" s="22" t="n"/>
      <c r="Y316" s="19" t="n"/>
      <c r="Z316" s="21">
        <f>IF(IFERROR(TRIM(INDEX($A316:$T316,MATCH(Lists!$F$2,$A$1:$T$1,0))&amp;""),"")="","",IFERROR(INDEX('Your points'!$B$6:$B$11,MATCH(IFERROR(TRIM(INDEX($A316:$T316,MATCH(Lists!$F$3,$A$1:$T$1,0))&amp;""),""),'Your points'!$A$6:$A$11,0)),0))</f>
        <v/>
      </c>
      <c r="AA316" s="21">
        <f>IF(IFERROR(TRIM(INDEX($A316:$T316,MATCH(Lists!$F$2,$A$1:$T$1,0))&amp;""),"")="","",IFERROR(INDEX('Your points'!$B$15:$B$18,MATCH(IFERROR(TRIM(INDEX($A316:$T316,MATCH(Lists!$F$4,$A$1:$T$1,0))&amp;""),""),'Your points'!$A$15:$A$18,0)),0))</f>
        <v/>
      </c>
      <c r="AB316" s="21">
        <f>IF(IFERROR(TRIM(INDEX($A316:$T316,MATCH(Lists!$F$2,$A$1:$T$1,0))&amp;""),"")="","",N(Z316)+N(AA316))</f>
        <v/>
      </c>
      <c r="AC316" s="21">
        <f>IF(IFERROR(TRIM(INDEX($A316:$T316,MATCH(Lists!$F$2,$A$1:$T$1,0))&amp;""),"")="","",IFERROR(VALUE(IFERROR(TRIM(INDEX($A316:$T316,MATCH(Lists!$F$5,$A$1:$T$1,0))&amp;""),"")),""))</f>
        <v/>
      </c>
      <c r="AD316" s="21">
        <f>IF(AB316="","",IF(AB316&gt;='Your points'!$B$21,1,0))</f>
        <v/>
      </c>
      <c r="AE316" s="21">
        <f>IF(IFERROR(TRIM(INDEX($A316:$T316,MATCH(Lists!$F$2,$A$1:$T$1,0))&amp;""),"")="","",IF(IFERROR(TRIM(INDEX($A316:$T316,MATCH(Lists!$F$8,$A$1:$T$1,0))&amp;""),"")&lt;&gt;"",1,0))</f>
        <v/>
      </c>
      <c r="AF316" s="21">
        <f>IF(IFERROR(TRIM(INDEX($A316:$T316,MATCH(Lists!$F$2,$A$1:$T$1,0))&amp;""),"")="","",IF(IFERROR(TRIM(INDEX($A316:$T316,MATCH(Lists!$F$6,$A$1:$T$1,0))&amp;""),"")="","(no UTM)",IFERROR(TRIM(INDEX($A316:$T316,MATCH(Lists!$F$6,$A$1:$T$1,0))&amp;""),"")))</f>
        <v/>
      </c>
      <c r="AG316" s="21">
        <f>IF(IFERROR(TRIM(INDEX($A316:$T316,MATCH(Lists!$F$2,$A$1:$T$1,0))&amp;""),"")="","",IF(IFERROR(TRIM(INDEX($A316:$T316,MATCH(Lists!$F$7,$A$1:$T$1,0))&amp;""),"")="","(none)",IFERROR(TRIM(INDEX($A316:$T316,MATCH(Lists!$F$7,$A$1:$T$1,0))&amp;""),"")))</f>
        <v/>
      </c>
      <c r="AH316" s="21">
        <f>IF(AF316="","",IF(COUNTIFS($AF$2:AF316,AF316,$AG$2:AG316,AG316)=1,1,0))</f>
        <v/>
      </c>
      <c r="AI316" s="21">
        <f>IF(AH316=1,SUM($AH$2:AH316),"")</f>
        <v/>
      </c>
      <c r="AJ316" s="21">
        <f>IF(IFERROR(TRIM(INDEX($A316:$T316,MATCH(Lists!$F$2,$A$1:$T$1,0))&amp;""),"")="","",IF($W316=Lists!$A$3,1,0))</f>
        <v/>
      </c>
      <c r="AK316" s="21">
        <f>IF(IFERROR(TRIM(INDEX($A316:$T316,MATCH(Lists!$F$2,$A$1:$T$1,0))&amp;""),"")="","",IF($X316="Y",1,0))</f>
        <v/>
      </c>
    </row>
    <row r="317">
      <c r="U317" s="19" t="n"/>
      <c r="V317" s="22" t="n"/>
      <c r="W317" s="22" t="n"/>
      <c r="X317" s="22" t="n"/>
      <c r="Y317" s="19" t="n"/>
      <c r="Z317" s="21">
        <f>IF(IFERROR(TRIM(INDEX($A317:$T317,MATCH(Lists!$F$2,$A$1:$T$1,0))&amp;""),"")="","",IFERROR(INDEX('Your points'!$B$6:$B$11,MATCH(IFERROR(TRIM(INDEX($A317:$T317,MATCH(Lists!$F$3,$A$1:$T$1,0))&amp;""),""),'Your points'!$A$6:$A$11,0)),0))</f>
        <v/>
      </c>
      <c r="AA317" s="21">
        <f>IF(IFERROR(TRIM(INDEX($A317:$T317,MATCH(Lists!$F$2,$A$1:$T$1,0))&amp;""),"")="","",IFERROR(INDEX('Your points'!$B$15:$B$18,MATCH(IFERROR(TRIM(INDEX($A317:$T317,MATCH(Lists!$F$4,$A$1:$T$1,0))&amp;""),""),'Your points'!$A$15:$A$18,0)),0))</f>
        <v/>
      </c>
      <c r="AB317" s="21">
        <f>IF(IFERROR(TRIM(INDEX($A317:$T317,MATCH(Lists!$F$2,$A$1:$T$1,0))&amp;""),"")="","",N(Z317)+N(AA317))</f>
        <v/>
      </c>
      <c r="AC317" s="21">
        <f>IF(IFERROR(TRIM(INDEX($A317:$T317,MATCH(Lists!$F$2,$A$1:$T$1,0))&amp;""),"")="","",IFERROR(VALUE(IFERROR(TRIM(INDEX($A317:$T317,MATCH(Lists!$F$5,$A$1:$T$1,0))&amp;""),"")),""))</f>
        <v/>
      </c>
      <c r="AD317" s="21">
        <f>IF(AB317="","",IF(AB317&gt;='Your points'!$B$21,1,0))</f>
        <v/>
      </c>
      <c r="AE317" s="21">
        <f>IF(IFERROR(TRIM(INDEX($A317:$T317,MATCH(Lists!$F$2,$A$1:$T$1,0))&amp;""),"")="","",IF(IFERROR(TRIM(INDEX($A317:$T317,MATCH(Lists!$F$8,$A$1:$T$1,0))&amp;""),"")&lt;&gt;"",1,0))</f>
        <v/>
      </c>
      <c r="AF317" s="21">
        <f>IF(IFERROR(TRIM(INDEX($A317:$T317,MATCH(Lists!$F$2,$A$1:$T$1,0))&amp;""),"")="","",IF(IFERROR(TRIM(INDEX($A317:$T317,MATCH(Lists!$F$6,$A$1:$T$1,0))&amp;""),"")="","(no UTM)",IFERROR(TRIM(INDEX($A317:$T317,MATCH(Lists!$F$6,$A$1:$T$1,0))&amp;""),"")))</f>
        <v/>
      </c>
      <c r="AG317" s="21">
        <f>IF(IFERROR(TRIM(INDEX($A317:$T317,MATCH(Lists!$F$2,$A$1:$T$1,0))&amp;""),"")="","",IF(IFERROR(TRIM(INDEX($A317:$T317,MATCH(Lists!$F$7,$A$1:$T$1,0))&amp;""),"")="","(none)",IFERROR(TRIM(INDEX($A317:$T317,MATCH(Lists!$F$7,$A$1:$T$1,0))&amp;""),"")))</f>
        <v/>
      </c>
      <c r="AH317" s="21">
        <f>IF(AF317="","",IF(COUNTIFS($AF$2:AF317,AF317,$AG$2:AG317,AG317)=1,1,0))</f>
        <v/>
      </c>
      <c r="AI317" s="21">
        <f>IF(AH317=1,SUM($AH$2:AH317),"")</f>
        <v/>
      </c>
      <c r="AJ317" s="21">
        <f>IF(IFERROR(TRIM(INDEX($A317:$T317,MATCH(Lists!$F$2,$A$1:$T$1,0))&amp;""),"")="","",IF($W317=Lists!$A$3,1,0))</f>
        <v/>
      </c>
      <c r="AK317" s="21">
        <f>IF(IFERROR(TRIM(INDEX($A317:$T317,MATCH(Lists!$F$2,$A$1:$T$1,0))&amp;""),"")="","",IF($X317="Y",1,0))</f>
        <v/>
      </c>
    </row>
    <row r="318">
      <c r="U318" s="19" t="n"/>
      <c r="V318" s="22" t="n"/>
      <c r="W318" s="22" t="n"/>
      <c r="X318" s="22" t="n"/>
      <c r="Y318" s="19" t="n"/>
      <c r="Z318" s="21">
        <f>IF(IFERROR(TRIM(INDEX($A318:$T318,MATCH(Lists!$F$2,$A$1:$T$1,0))&amp;""),"")="","",IFERROR(INDEX('Your points'!$B$6:$B$11,MATCH(IFERROR(TRIM(INDEX($A318:$T318,MATCH(Lists!$F$3,$A$1:$T$1,0))&amp;""),""),'Your points'!$A$6:$A$11,0)),0))</f>
        <v/>
      </c>
      <c r="AA318" s="21">
        <f>IF(IFERROR(TRIM(INDEX($A318:$T318,MATCH(Lists!$F$2,$A$1:$T$1,0))&amp;""),"")="","",IFERROR(INDEX('Your points'!$B$15:$B$18,MATCH(IFERROR(TRIM(INDEX($A318:$T318,MATCH(Lists!$F$4,$A$1:$T$1,0))&amp;""),""),'Your points'!$A$15:$A$18,0)),0))</f>
        <v/>
      </c>
      <c r="AB318" s="21">
        <f>IF(IFERROR(TRIM(INDEX($A318:$T318,MATCH(Lists!$F$2,$A$1:$T$1,0))&amp;""),"")="","",N(Z318)+N(AA318))</f>
        <v/>
      </c>
      <c r="AC318" s="21">
        <f>IF(IFERROR(TRIM(INDEX($A318:$T318,MATCH(Lists!$F$2,$A$1:$T$1,0))&amp;""),"")="","",IFERROR(VALUE(IFERROR(TRIM(INDEX($A318:$T318,MATCH(Lists!$F$5,$A$1:$T$1,0))&amp;""),"")),""))</f>
        <v/>
      </c>
      <c r="AD318" s="21">
        <f>IF(AB318="","",IF(AB318&gt;='Your points'!$B$21,1,0))</f>
        <v/>
      </c>
      <c r="AE318" s="21">
        <f>IF(IFERROR(TRIM(INDEX($A318:$T318,MATCH(Lists!$F$2,$A$1:$T$1,0))&amp;""),"")="","",IF(IFERROR(TRIM(INDEX($A318:$T318,MATCH(Lists!$F$8,$A$1:$T$1,0))&amp;""),"")&lt;&gt;"",1,0))</f>
        <v/>
      </c>
      <c r="AF318" s="21">
        <f>IF(IFERROR(TRIM(INDEX($A318:$T318,MATCH(Lists!$F$2,$A$1:$T$1,0))&amp;""),"")="","",IF(IFERROR(TRIM(INDEX($A318:$T318,MATCH(Lists!$F$6,$A$1:$T$1,0))&amp;""),"")="","(no UTM)",IFERROR(TRIM(INDEX($A318:$T318,MATCH(Lists!$F$6,$A$1:$T$1,0))&amp;""),"")))</f>
        <v/>
      </c>
      <c r="AG318" s="21">
        <f>IF(IFERROR(TRIM(INDEX($A318:$T318,MATCH(Lists!$F$2,$A$1:$T$1,0))&amp;""),"")="","",IF(IFERROR(TRIM(INDEX($A318:$T318,MATCH(Lists!$F$7,$A$1:$T$1,0))&amp;""),"")="","(none)",IFERROR(TRIM(INDEX($A318:$T318,MATCH(Lists!$F$7,$A$1:$T$1,0))&amp;""),"")))</f>
        <v/>
      </c>
      <c r="AH318" s="21">
        <f>IF(AF318="","",IF(COUNTIFS($AF$2:AF318,AF318,$AG$2:AG318,AG318)=1,1,0))</f>
        <v/>
      </c>
      <c r="AI318" s="21">
        <f>IF(AH318=1,SUM($AH$2:AH318),"")</f>
        <v/>
      </c>
      <c r="AJ318" s="21">
        <f>IF(IFERROR(TRIM(INDEX($A318:$T318,MATCH(Lists!$F$2,$A$1:$T$1,0))&amp;""),"")="","",IF($W318=Lists!$A$3,1,0))</f>
        <v/>
      </c>
      <c r="AK318" s="21">
        <f>IF(IFERROR(TRIM(INDEX($A318:$T318,MATCH(Lists!$F$2,$A$1:$T$1,0))&amp;""),"")="","",IF($X318="Y",1,0))</f>
        <v/>
      </c>
    </row>
    <row r="319">
      <c r="U319" s="19" t="n"/>
      <c r="V319" s="22" t="n"/>
      <c r="W319" s="22" t="n"/>
      <c r="X319" s="22" t="n"/>
      <c r="Y319" s="19" t="n"/>
      <c r="Z319" s="21">
        <f>IF(IFERROR(TRIM(INDEX($A319:$T319,MATCH(Lists!$F$2,$A$1:$T$1,0))&amp;""),"")="","",IFERROR(INDEX('Your points'!$B$6:$B$11,MATCH(IFERROR(TRIM(INDEX($A319:$T319,MATCH(Lists!$F$3,$A$1:$T$1,0))&amp;""),""),'Your points'!$A$6:$A$11,0)),0))</f>
        <v/>
      </c>
      <c r="AA319" s="21">
        <f>IF(IFERROR(TRIM(INDEX($A319:$T319,MATCH(Lists!$F$2,$A$1:$T$1,0))&amp;""),"")="","",IFERROR(INDEX('Your points'!$B$15:$B$18,MATCH(IFERROR(TRIM(INDEX($A319:$T319,MATCH(Lists!$F$4,$A$1:$T$1,0))&amp;""),""),'Your points'!$A$15:$A$18,0)),0))</f>
        <v/>
      </c>
      <c r="AB319" s="21">
        <f>IF(IFERROR(TRIM(INDEX($A319:$T319,MATCH(Lists!$F$2,$A$1:$T$1,0))&amp;""),"")="","",N(Z319)+N(AA319))</f>
        <v/>
      </c>
      <c r="AC319" s="21">
        <f>IF(IFERROR(TRIM(INDEX($A319:$T319,MATCH(Lists!$F$2,$A$1:$T$1,0))&amp;""),"")="","",IFERROR(VALUE(IFERROR(TRIM(INDEX($A319:$T319,MATCH(Lists!$F$5,$A$1:$T$1,0))&amp;""),"")),""))</f>
        <v/>
      </c>
      <c r="AD319" s="21">
        <f>IF(AB319="","",IF(AB319&gt;='Your points'!$B$21,1,0))</f>
        <v/>
      </c>
      <c r="AE319" s="21">
        <f>IF(IFERROR(TRIM(INDEX($A319:$T319,MATCH(Lists!$F$2,$A$1:$T$1,0))&amp;""),"")="","",IF(IFERROR(TRIM(INDEX($A319:$T319,MATCH(Lists!$F$8,$A$1:$T$1,0))&amp;""),"")&lt;&gt;"",1,0))</f>
        <v/>
      </c>
      <c r="AF319" s="21">
        <f>IF(IFERROR(TRIM(INDEX($A319:$T319,MATCH(Lists!$F$2,$A$1:$T$1,0))&amp;""),"")="","",IF(IFERROR(TRIM(INDEX($A319:$T319,MATCH(Lists!$F$6,$A$1:$T$1,0))&amp;""),"")="","(no UTM)",IFERROR(TRIM(INDEX($A319:$T319,MATCH(Lists!$F$6,$A$1:$T$1,0))&amp;""),"")))</f>
        <v/>
      </c>
      <c r="AG319" s="21">
        <f>IF(IFERROR(TRIM(INDEX($A319:$T319,MATCH(Lists!$F$2,$A$1:$T$1,0))&amp;""),"")="","",IF(IFERROR(TRIM(INDEX($A319:$T319,MATCH(Lists!$F$7,$A$1:$T$1,0))&amp;""),"")="","(none)",IFERROR(TRIM(INDEX($A319:$T319,MATCH(Lists!$F$7,$A$1:$T$1,0))&amp;""),"")))</f>
        <v/>
      </c>
      <c r="AH319" s="21">
        <f>IF(AF319="","",IF(COUNTIFS($AF$2:AF319,AF319,$AG$2:AG319,AG319)=1,1,0))</f>
        <v/>
      </c>
      <c r="AI319" s="21">
        <f>IF(AH319=1,SUM($AH$2:AH319),"")</f>
        <v/>
      </c>
      <c r="AJ319" s="21">
        <f>IF(IFERROR(TRIM(INDEX($A319:$T319,MATCH(Lists!$F$2,$A$1:$T$1,0))&amp;""),"")="","",IF($W319=Lists!$A$3,1,0))</f>
        <v/>
      </c>
      <c r="AK319" s="21">
        <f>IF(IFERROR(TRIM(INDEX($A319:$T319,MATCH(Lists!$F$2,$A$1:$T$1,0))&amp;""),"")="","",IF($X319="Y",1,0))</f>
        <v/>
      </c>
    </row>
    <row r="320">
      <c r="U320" s="19" t="n"/>
      <c r="V320" s="22" t="n"/>
      <c r="W320" s="22" t="n"/>
      <c r="X320" s="22" t="n"/>
      <c r="Y320" s="19" t="n"/>
      <c r="Z320" s="21">
        <f>IF(IFERROR(TRIM(INDEX($A320:$T320,MATCH(Lists!$F$2,$A$1:$T$1,0))&amp;""),"")="","",IFERROR(INDEX('Your points'!$B$6:$B$11,MATCH(IFERROR(TRIM(INDEX($A320:$T320,MATCH(Lists!$F$3,$A$1:$T$1,0))&amp;""),""),'Your points'!$A$6:$A$11,0)),0))</f>
        <v/>
      </c>
      <c r="AA320" s="21">
        <f>IF(IFERROR(TRIM(INDEX($A320:$T320,MATCH(Lists!$F$2,$A$1:$T$1,0))&amp;""),"")="","",IFERROR(INDEX('Your points'!$B$15:$B$18,MATCH(IFERROR(TRIM(INDEX($A320:$T320,MATCH(Lists!$F$4,$A$1:$T$1,0))&amp;""),""),'Your points'!$A$15:$A$18,0)),0))</f>
        <v/>
      </c>
      <c r="AB320" s="21">
        <f>IF(IFERROR(TRIM(INDEX($A320:$T320,MATCH(Lists!$F$2,$A$1:$T$1,0))&amp;""),"")="","",N(Z320)+N(AA320))</f>
        <v/>
      </c>
      <c r="AC320" s="21">
        <f>IF(IFERROR(TRIM(INDEX($A320:$T320,MATCH(Lists!$F$2,$A$1:$T$1,0))&amp;""),"")="","",IFERROR(VALUE(IFERROR(TRIM(INDEX($A320:$T320,MATCH(Lists!$F$5,$A$1:$T$1,0))&amp;""),"")),""))</f>
        <v/>
      </c>
      <c r="AD320" s="21">
        <f>IF(AB320="","",IF(AB320&gt;='Your points'!$B$21,1,0))</f>
        <v/>
      </c>
      <c r="AE320" s="21">
        <f>IF(IFERROR(TRIM(INDEX($A320:$T320,MATCH(Lists!$F$2,$A$1:$T$1,0))&amp;""),"")="","",IF(IFERROR(TRIM(INDEX($A320:$T320,MATCH(Lists!$F$8,$A$1:$T$1,0))&amp;""),"")&lt;&gt;"",1,0))</f>
        <v/>
      </c>
      <c r="AF320" s="21">
        <f>IF(IFERROR(TRIM(INDEX($A320:$T320,MATCH(Lists!$F$2,$A$1:$T$1,0))&amp;""),"")="","",IF(IFERROR(TRIM(INDEX($A320:$T320,MATCH(Lists!$F$6,$A$1:$T$1,0))&amp;""),"")="","(no UTM)",IFERROR(TRIM(INDEX($A320:$T320,MATCH(Lists!$F$6,$A$1:$T$1,0))&amp;""),"")))</f>
        <v/>
      </c>
      <c r="AG320" s="21">
        <f>IF(IFERROR(TRIM(INDEX($A320:$T320,MATCH(Lists!$F$2,$A$1:$T$1,0))&amp;""),"")="","",IF(IFERROR(TRIM(INDEX($A320:$T320,MATCH(Lists!$F$7,$A$1:$T$1,0))&amp;""),"")="","(none)",IFERROR(TRIM(INDEX($A320:$T320,MATCH(Lists!$F$7,$A$1:$T$1,0))&amp;""),"")))</f>
        <v/>
      </c>
      <c r="AH320" s="21">
        <f>IF(AF320="","",IF(COUNTIFS($AF$2:AF320,AF320,$AG$2:AG320,AG320)=1,1,0))</f>
        <v/>
      </c>
      <c r="AI320" s="21">
        <f>IF(AH320=1,SUM($AH$2:AH320),"")</f>
        <v/>
      </c>
      <c r="AJ320" s="21">
        <f>IF(IFERROR(TRIM(INDEX($A320:$T320,MATCH(Lists!$F$2,$A$1:$T$1,0))&amp;""),"")="","",IF($W320=Lists!$A$3,1,0))</f>
        <v/>
      </c>
      <c r="AK320" s="21">
        <f>IF(IFERROR(TRIM(INDEX($A320:$T320,MATCH(Lists!$F$2,$A$1:$T$1,0))&amp;""),"")="","",IF($X320="Y",1,0))</f>
        <v/>
      </c>
    </row>
    <row r="321">
      <c r="U321" s="19" t="n"/>
      <c r="V321" s="22" t="n"/>
      <c r="W321" s="22" t="n"/>
      <c r="X321" s="22" t="n"/>
      <c r="Y321" s="19" t="n"/>
      <c r="Z321" s="21">
        <f>IF(IFERROR(TRIM(INDEX($A321:$T321,MATCH(Lists!$F$2,$A$1:$T$1,0))&amp;""),"")="","",IFERROR(INDEX('Your points'!$B$6:$B$11,MATCH(IFERROR(TRIM(INDEX($A321:$T321,MATCH(Lists!$F$3,$A$1:$T$1,0))&amp;""),""),'Your points'!$A$6:$A$11,0)),0))</f>
        <v/>
      </c>
      <c r="AA321" s="21">
        <f>IF(IFERROR(TRIM(INDEX($A321:$T321,MATCH(Lists!$F$2,$A$1:$T$1,0))&amp;""),"")="","",IFERROR(INDEX('Your points'!$B$15:$B$18,MATCH(IFERROR(TRIM(INDEX($A321:$T321,MATCH(Lists!$F$4,$A$1:$T$1,0))&amp;""),""),'Your points'!$A$15:$A$18,0)),0))</f>
        <v/>
      </c>
      <c r="AB321" s="21">
        <f>IF(IFERROR(TRIM(INDEX($A321:$T321,MATCH(Lists!$F$2,$A$1:$T$1,0))&amp;""),"")="","",N(Z321)+N(AA321))</f>
        <v/>
      </c>
      <c r="AC321" s="21">
        <f>IF(IFERROR(TRIM(INDEX($A321:$T321,MATCH(Lists!$F$2,$A$1:$T$1,0))&amp;""),"")="","",IFERROR(VALUE(IFERROR(TRIM(INDEX($A321:$T321,MATCH(Lists!$F$5,$A$1:$T$1,0))&amp;""),"")),""))</f>
        <v/>
      </c>
      <c r="AD321" s="21">
        <f>IF(AB321="","",IF(AB321&gt;='Your points'!$B$21,1,0))</f>
        <v/>
      </c>
      <c r="AE321" s="21">
        <f>IF(IFERROR(TRIM(INDEX($A321:$T321,MATCH(Lists!$F$2,$A$1:$T$1,0))&amp;""),"")="","",IF(IFERROR(TRIM(INDEX($A321:$T321,MATCH(Lists!$F$8,$A$1:$T$1,0))&amp;""),"")&lt;&gt;"",1,0))</f>
        <v/>
      </c>
      <c r="AF321" s="21">
        <f>IF(IFERROR(TRIM(INDEX($A321:$T321,MATCH(Lists!$F$2,$A$1:$T$1,0))&amp;""),"")="","",IF(IFERROR(TRIM(INDEX($A321:$T321,MATCH(Lists!$F$6,$A$1:$T$1,0))&amp;""),"")="","(no UTM)",IFERROR(TRIM(INDEX($A321:$T321,MATCH(Lists!$F$6,$A$1:$T$1,0))&amp;""),"")))</f>
        <v/>
      </c>
      <c r="AG321" s="21">
        <f>IF(IFERROR(TRIM(INDEX($A321:$T321,MATCH(Lists!$F$2,$A$1:$T$1,0))&amp;""),"")="","",IF(IFERROR(TRIM(INDEX($A321:$T321,MATCH(Lists!$F$7,$A$1:$T$1,0))&amp;""),"")="","(none)",IFERROR(TRIM(INDEX($A321:$T321,MATCH(Lists!$F$7,$A$1:$T$1,0))&amp;""),"")))</f>
        <v/>
      </c>
      <c r="AH321" s="21">
        <f>IF(AF321="","",IF(COUNTIFS($AF$2:AF321,AF321,$AG$2:AG321,AG321)=1,1,0))</f>
        <v/>
      </c>
      <c r="AI321" s="21">
        <f>IF(AH321=1,SUM($AH$2:AH321),"")</f>
        <v/>
      </c>
      <c r="AJ321" s="21">
        <f>IF(IFERROR(TRIM(INDEX($A321:$T321,MATCH(Lists!$F$2,$A$1:$T$1,0))&amp;""),"")="","",IF($W321=Lists!$A$3,1,0))</f>
        <v/>
      </c>
      <c r="AK321" s="21">
        <f>IF(IFERROR(TRIM(INDEX($A321:$T321,MATCH(Lists!$F$2,$A$1:$T$1,0))&amp;""),"")="","",IF($X321="Y",1,0))</f>
        <v/>
      </c>
    </row>
    <row r="322">
      <c r="U322" s="19" t="n"/>
      <c r="V322" s="22" t="n"/>
      <c r="W322" s="22" t="n"/>
      <c r="X322" s="22" t="n"/>
      <c r="Y322" s="19" t="n"/>
      <c r="Z322" s="21">
        <f>IF(IFERROR(TRIM(INDEX($A322:$T322,MATCH(Lists!$F$2,$A$1:$T$1,0))&amp;""),"")="","",IFERROR(INDEX('Your points'!$B$6:$B$11,MATCH(IFERROR(TRIM(INDEX($A322:$T322,MATCH(Lists!$F$3,$A$1:$T$1,0))&amp;""),""),'Your points'!$A$6:$A$11,0)),0))</f>
        <v/>
      </c>
      <c r="AA322" s="21">
        <f>IF(IFERROR(TRIM(INDEX($A322:$T322,MATCH(Lists!$F$2,$A$1:$T$1,0))&amp;""),"")="","",IFERROR(INDEX('Your points'!$B$15:$B$18,MATCH(IFERROR(TRIM(INDEX($A322:$T322,MATCH(Lists!$F$4,$A$1:$T$1,0))&amp;""),""),'Your points'!$A$15:$A$18,0)),0))</f>
        <v/>
      </c>
      <c r="AB322" s="21">
        <f>IF(IFERROR(TRIM(INDEX($A322:$T322,MATCH(Lists!$F$2,$A$1:$T$1,0))&amp;""),"")="","",N(Z322)+N(AA322))</f>
        <v/>
      </c>
      <c r="AC322" s="21">
        <f>IF(IFERROR(TRIM(INDEX($A322:$T322,MATCH(Lists!$F$2,$A$1:$T$1,0))&amp;""),"")="","",IFERROR(VALUE(IFERROR(TRIM(INDEX($A322:$T322,MATCH(Lists!$F$5,$A$1:$T$1,0))&amp;""),"")),""))</f>
        <v/>
      </c>
      <c r="AD322" s="21">
        <f>IF(AB322="","",IF(AB322&gt;='Your points'!$B$21,1,0))</f>
        <v/>
      </c>
      <c r="AE322" s="21">
        <f>IF(IFERROR(TRIM(INDEX($A322:$T322,MATCH(Lists!$F$2,$A$1:$T$1,0))&amp;""),"")="","",IF(IFERROR(TRIM(INDEX($A322:$T322,MATCH(Lists!$F$8,$A$1:$T$1,0))&amp;""),"")&lt;&gt;"",1,0))</f>
        <v/>
      </c>
      <c r="AF322" s="21">
        <f>IF(IFERROR(TRIM(INDEX($A322:$T322,MATCH(Lists!$F$2,$A$1:$T$1,0))&amp;""),"")="","",IF(IFERROR(TRIM(INDEX($A322:$T322,MATCH(Lists!$F$6,$A$1:$T$1,0))&amp;""),"")="","(no UTM)",IFERROR(TRIM(INDEX($A322:$T322,MATCH(Lists!$F$6,$A$1:$T$1,0))&amp;""),"")))</f>
        <v/>
      </c>
      <c r="AG322" s="21">
        <f>IF(IFERROR(TRIM(INDEX($A322:$T322,MATCH(Lists!$F$2,$A$1:$T$1,0))&amp;""),"")="","",IF(IFERROR(TRIM(INDEX($A322:$T322,MATCH(Lists!$F$7,$A$1:$T$1,0))&amp;""),"")="","(none)",IFERROR(TRIM(INDEX($A322:$T322,MATCH(Lists!$F$7,$A$1:$T$1,0))&amp;""),"")))</f>
        <v/>
      </c>
      <c r="AH322" s="21">
        <f>IF(AF322="","",IF(COUNTIFS($AF$2:AF322,AF322,$AG$2:AG322,AG322)=1,1,0))</f>
        <v/>
      </c>
      <c r="AI322" s="21">
        <f>IF(AH322=1,SUM($AH$2:AH322),"")</f>
        <v/>
      </c>
      <c r="AJ322" s="21">
        <f>IF(IFERROR(TRIM(INDEX($A322:$T322,MATCH(Lists!$F$2,$A$1:$T$1,0))&amp;""),"")="","",IF($W322=Lists!$A$3,1,0))</f>
        <v/>
      </c>
      <c r="AK322" s="21">
        <f>IF(IFERROR(TRIM(INDEX($A322:$T322,MATCH(Lists!$F$2,$A$1:$T$1,0))&amp;""),"")="","",IF($X322="Y",1,0))</f>
        <v/>
      </c>
    </row>
    <row r="323">
      <c r="U323" s="19" t="n"/>
      <c r="V323" s="22" t="n"/>
      <c r="W323" s="22" t="n"/>
      <c r="X323" s="22" t="n"/>
      <c r="Y323" s="19" t="n"/>
      <c r="Z323" s="21">
        <f>IF(IFERROR(TRIM(INDEX($A323:$T323,MATCH(Lists!$F$2,$A$1:$T$1,0))&amp;""),"")="","",IFERROR(INDEX('Your points'!$B$6:$B$11,MATCH(IFERROR(TRIM(INDEX($A323:$T323,MATCH(Lists!$F$3,$A$1:$T$1,0))&amp;""),""),'Your points'!$A$6:$A$11,0)),0))</f>
        <v/>
      </c>
      <c r="AA323" s="21">
        <f>IF(IFERROR(TRIM(INDEX($A323:$T323,MATCH(Lists!$F$2,$A$1:$T$1,0))&amp;""),"")="","",IFERROR(INDEX('Your points'!$B$15:$B$18,MATCH(IFERROR(TRIM(INDEX($A323:$T323,MATCH(Lists!$F$4,$A$1:$T$1,0))&amp;""),""),'Your points'!$A$15:$A$18,0)),0))</f>
        <v/>
      </c>
      <c r="AB323" s="21">
        <f>IF(IFERROR(TRIM(INDEX($A323:$T323,MATCH(Lists!$F$2,$A$1:$T$1,0))&amp;""),"")="","",N(Z323)+N(AA323))</f>
        <v/>
      </c>
      <c r="AC323" s="21">
        <f>IF(IFERROR(TRIM(INDEX($A323:$T323,MATCH(Lists!$F$2,$A$1:$T$1,0))&amp;""),"")="","",IFERROR(VALUE(IFERROR(TRIM(INDEX($A323:$T323,MATCH(Lists!$F$5,$A$1:$T$1,0))&amp;""),"")),""))</f>
        <v/>
      </c>
      <c r="AD323" s="21">
        <f>IF(AB323="","",IF(AB323&gt;='Your points'!$B$21,1,0))</f>
        <v/>
      </c>
      <c r="AE323" s="21">
        <f>IF(IFERROR(TRIM(INDEX($A323:$T323,MATCH(Lists!$F$2,$A$1:$T$1,0))&amp;""),"")="","",IF(IFERROR(TRIM(INDEX($A323:$T323,MATCH(Lists!$F$8,$A$1:$T$1,0))&amp;""),"")&lt;&gt;"",1,0))</f>
        <v/>
      </c>
      <c r="AF323" s="21">
        <f>IF(IFERROR(TRIM(INDEX($A323:$T323,MATCH(Lists!$F$2,$A$1:$T$1,0))&amp;""),"")="","",IF(IFERROR(TRIM(INDEX($A323:$T323,MATCH(Lists!$F$6,$A$1:$T$1,0))&amp;""),"")="","(no UTM)",IFERROR(TRIM(INDEX($A323:$T323,MATCH(Lists!$F$6,$A$1:$T$1,0))&amp;""),"")))</f>
        <v/>
      </c>
      <c r="AG323" s="21">
        <f>IF(IFERROR(TRIM(INDEX($A323:$T323,MATCH(Lists!$F$2,$A$1:$T$1,0))&amp;""),"")="","",IF(IFERROR(TRIM(INDEX($A323:$T323,MATCH(Lists!$F$7,$A$1:$T$1,0))&amp;""),"")="","(none)",IFERROR(TRIM(INDEX($A323:$T323,MATCH(Lists!$F$7,$A$1:$T$1,0))&amp;""),"")))</f>
        <v/>
      </c>
      <c r="AH323" s="21">
        <f>IF(AF323="","",IF(COUNTIFS($AF$2:AF323,AF323,$AG$2:AG323,AG323)=1,1,0))</f>
        <v/>
      </c>
      <c r="AI323" s="21">
        <f>IF(AH323=1,SUM($AH$2:AH323),"")</f>
        <v/>
      </c>
      <c r="AJ323" s="21">
        <f>IF(IFERROR(TRIM(INDEX($A323:$T323,MATCH(Lists!$F$2,$A$1:$T$1,0))&amp;""),"")="","",IF($W323=Lists!$A$3,1,0))</f>
        <v/>
      </c>
      <c r="AK323" s="21">
        <f>IF(IFERROR(TRIM(INDEX($A323:$T323,MATCH(Lists!$F$2,$A$1:$T$1,0))&amp;""),"")="","",IF($X323="Y",1,0))</f>
        <v/>
      </c>
    </row>
    <row r="324">
      <c r="U324" s="19" t="n"/>
      <c r="V324" s="22" t="n"/>
      <c r="W324" s="22" t="n"/>
      <c r="X324" s="22" t="n"/>
      <c r="Y324" s="19" t="n"/>
      <c r="Z324" s="21">
        <f>IF(IFERROR(TRIM(INDEX($A324:$T324,MATCH(Lists!$F$2,$A$1:$T$1,0))&amp;""),"")="","",IFERROR(INDEX('Your points'!$B$6:$B$11,MATCH(IFERROR(TRIM(INDEX($A324:$T324,MATCH(Lists!$F$3,$A$1:$T$1,0))&amp;""),""),'Your points'!$A$6:$A$11,0)),0))</f>
        <v/>
      </c>
      <c r="AA324" s="21">
        <f>IF(IFERROR(TRIM(INDEX($A324:$T324,MATCH(Lists!$F$2,$A$1:$T$1,0))&amp;""),"")="","",IFERROR(INDEX('Your points'!$B$15:$B$18,MATCH(IFERROR(TRIM(INDEX($A324:$T324,MATCH(Lists!$F$4,$A$1:$T$1,0))&amp;""),""),'Your points'!$A$15:$A$18,0)),0))</f>
        <v/>
      </c>
      <c r="AB324" s="21">
        <f>IF(IFERROR(TRIM(INDEX($A324:$T324,MATCH(Lists!$F$2,$A$1:$T$1,0))&amp;""),"")="","",N(Z324)+N(AA324))</f>
        <v/>
      </c>
      <c r="AC324" s="21">
        <f>IF(IFERROR(TRIM(INDEX($A324:$T324,MATCH(Lists!$F$2,$A$1:$T$1,0))&amp;""),"")="","",IFERROR(VALUE(IFERROR(TRIM(INDEX($A324:$T324,MATCH(Lists!$F$5,$A$1:$T$1,0))&amp;""),"")),""))</f>
        <v/>
      </c>
      <c r="AD324" s="21">
        <f>IF(AB324="","",IF(AB324&gt;='Your points'!$B$21,1,0))</f>
        <v/>
      </c>
      <c r="AE324" s="21">
        <f>IF(IFERROR(TRIM(INDEX($A324:$T324,MATCH(Lists!$F$2,$A$1:$T$1,0))&amp;""),"")="","",IF(IFERROR(TRIM(INDEX($A324:$T324,MATCH(Lists!$F$8,$A$1:$T$1,0))&amp;""),"")&lt;&gt;"",1,0))</f>
        <v/>
      </c>
      <c r="AF324" s="21">
        <f>IF(IFERROR(TRIM(INDEX($A324:$T324,MATCH(Lists!$F$2,$A$1:$T$1,0))&amp;""),"")="","",IF(IFERROR(TRIM(INDEX($A324:$T324,MATCH(Lists!$F$6,$A$1:$T$1,0))&amp;""),"")="","(no UTM)",IFERROR(TRIM(INDEX($A324:$T324,MATCH(Lists!$F$6,$A$1:$T$1,0))&amp;""),"")))</f>
        <v/>
      </c>
      <c r="AG324" s="21">
        <f>IF(IFERROR(TRIM(INDEX($A324:$T324,MATCH(Lists!$F$2,$A$1:$T$1,0))&amp;""),"")="","",IF(IFERROR(TRIM(INDEX($A324:$T324,MATCH(Lists!$F$7,$A$1:$T$1,0))&amp;""),"")="","(none)",IFERROR(TRIM(INDEX($A324:$T324,MATCH(Lists!$F$7,$A$1:$T$1,0))&amp;""),"")))</f>
        <v/>
      </c>
      <c r="AH324" s="21">
        <f>IF(AF324="","",IF(COUNTIFS($AF$2:AF324,AF324,$AG$2:AG324,AG324)=1,1,0))</f>
        <v/>
      </c>
      <c r="AI324" s="21">
        <f>IF(AH324=1,SUM($AH$2:AH324),"")</f>
        <v/>
      </c>
      <c r="AJ324" s="21">
        <f>IF(IFERROR(TRIM(INDEX($A324:$T324,MATCH(Lists!$F$2,$A$1:$T$1,0))&amp;""),"")="","",IF($W324=Lists!$A$3,1,0))</f>
        <v/>
      </c>
      <c r="AK324" s="21">
        <f>IF(IFERROR(TRIM(INDEX($A324:$T324,MATCH(Lists!$F$2,$A$1:$T$1,0))&amp;""),"")="","",IF($X324="Y",1,0))</f>
        <v/>
      </c>
    </row>
    <row r="325">
      <c r="U325" s="19" t="n"/>
      <c r="V325" s="22" t="n"/>
      <c r="W325" s="22" t="n"/>
      <c r="X325" s="22" t="n"/>
      <c r="Y325" s="19" t="n"/>
      <c r="Z325" s="21">
        <f>IF(IFERROR(TRIM(INDEX($A325:$T325,MATCH(Lists!$F$2,$A$1:$T$1,0))&amp;""),"")="","",IFERROR(INDEX('Your points'!$B$6:$B$11,MATCH(IFERROR(TRIM(INDEX($A325:$T325,MATCH(Lists!$F$3,$A$1:$T$1,0))&amp;""),""),'Your points'!$A$6:$A$11,0)),0))</f>
        <v/>
      </c>
      <c r="AA325" s="21">
        <f>IF(IFERROR(TRIM(INDEX($A325:$T325,MATCH(Lists!$F$2,$A$1:$T$1,0))&amp;""),"")="","",IFERROR(INDEX('Your points'!$B$15:$B$18,MATCH(IFERROR(TRIM(INDEX($A325:$T325,MATCH(Lists!$F$4,$A$1:$T$1,0))&amp;""),""),'Your points'!$A$15:$A$18,0)),0))</f>
        <v/>
      </c>
      <c r="AB325" s="21">
        <f>IF(IFERROR(TRIM(INDEX($A325:$T325,MATCH(Lists!$F$2,$A$1:$T$1,0))&amp;""),"")="","",N(Z325)+N(AA325))</f>
        <v/>
      </c>
      <c r="AC325" s="21">
        <f>IF(IFERROR(TRIM(INDEX($A325:$T325,MATCH(Lists!$F$2,$A$1:$T$1,0))&amp;""),"")="","",IFERROR(VALUE(IFERROR(TRIM(INDEX($A325:$T325,MATCH(Lists!$F$5,$A$1:$T$1,0))&amp;""),"")),""))</f>
        <v/>
      </c>
      <c r="AD325" s="21">
        <f>IF(AB325="","",IF(AB325&gt;='Your points'!$B$21,1,0))</f>
        <v/>
      </c>
      <c r="AE325" s="21">
        <f>IF(IFERROR(TRIM(INDEX($A325:$T325,MATCH(Lists!$F$2,$A$1:$T$1,0))&amp;""),"")="","",IF(IFERROR(TRIM(INDEX($A325:$T325,MATCH(Lists!$F$8,$A$1:$T$1,0))&amp;""),"")&lt;&gt;"",1,0))</f>
        <v/>
      </c>
      <c r="AF325" s="21">
        <f>IF(IFERROR(TRIM(INDEX($A325:$T325,MATCH(Lists!$F$2,$A$1:$T$1,0))&amp;""),"")="","",IF(IFERROR(TRIM(INDEX($A325:$T325,MATCH(Lists!$F$6,$A$1:$T$1,0))&amp;""),"")="","(no UTM)",IFERROR(TRIM(INDEX($A325:$T325,MATCH(Lists!$F$6,$A$1:$T$1,0))&amp;""),"")))</f>
        <v/>
      </c>
      <c r="AG325" s="21">
        <f>IF(IFERROR(TRIM(INDEX($A325:$T325,MATCH(Lists!$F$2,$A$1:$T$1,0))&amp;""),"")="","",IF(IFERROR(TRIM(INDEX($A325:$T325,MATCH(Lists!$F$7,$A$1:$T$1,0))&amp;""),"")="","(none)",IFERROR(TRIM(INDEX($A325:$T325,MATCH(Lists!$F$7,$A$1:$T$1,0))&amp;""),"")))</f>
        <v/>
      </c>
      <c r="AH325" s="21">
        <f>IF(AF325="","",IF(COUNTIFS($AF$2:AF325,AF325,$AG$2:AG325,AG325)=1,1,0))</f>
        <v/>
      </c>
      <c r="AI325" s="21">
        <f>IF(AH325=1,SUM($AH$2:AH325),"")</f>
        <v/>
      </c>
      <c r="AJ325" s="21">
        <f>IF(IFERROR(TRIM(INDEX($A325:$T325,MATCH(Lists!$F$2,$A$1:$T$1,0))&amp;""),"")="","",IF($W325=Lists!$A$3,1,0))</f>
        <v/>
      </c>
      <c r="AK325" s="21">
        <f>IF(IFERROR(TRIM(INDEX($A325:$T325,MATCH(Lists!$F$2,$A$1:$T$1,0))&amp;""),"")="","",IF($X325="Y",1,0))</f>
        <v/>
      </c>
    </row>
    <row r="326">
      <c r="U326" s="19" t="n"/>
      <c r="V326" s="22" t="n"/>
      <c r="W326" s="22" t="n"/>
      <c r="X326" s="22" t="n"/>
      <c r="Y326" s="19" t="n"/>
      <c r="Z326" s="21">
        <f>IF(IFERROR(TRIM(INDEX($A326:$T326,MATCH(Lists!$F$2,$A$1:$T$1,0))&amp;""),"")="","",IFERROR(INDEX('Your points'!$B$6:$B$11,MATCH(IFERROR(TRIM(INDEX($A326:$T326,MATCH(Lists!$F$3,$A$1:$T$1,0))&amp;""),""),'Your points'!$A$6:$A$11,0)),0))</f>
        <v/>
      </c>
      <c r="AA326" s="21">
        <f>IF(IFERROR(TRIM(INDEX($A326:$T326,MATCH(Lists!$F$2,$A$1:$T$1,0))&amp;""),"")="","",IFERROR(INDEX('Your points'!$B$15:$B$18,MATCH(IFERROR(TRIM(INDEX($A326:$T326,MATCH(Lists!$F$4,$A$1:$T$1,0))&amp;""),""),'Your points'!$A$15:$A$18,0)),0))</f>
        <v/>
      </c>
      <c r="AB326" s="21">
        <f>IF(IFERROR(TRIM(INDEX($A326:$T326,MATCH(Lists!$F$2,$A$1:$T$1,0))&amp;""),"")="","",N(Z326)+N(AA326))</f>
        <v/>
      </c>
      <c r="AC326" s="21">
        <f>IF(IFERROR(TRIM(INDEX($A326:$T326,MATCH(Lists!$F$2,$A$1:$T$1,0))&amp;""),"")="","",IFERROR(VALUE(IFERROR(TRIM(INDEX($A326:$T326,MATCH(Lists!$F$5,$A$1:$T$1,0))&amp;""),"")),""))</f>
        <v/>
      </c>
      <c r="AD326" s="21">
        <f>IF(AB326="","",IF(AB326&gt;='Your points'!$B$21,1,0))</f>
        <v/>
      </c>
      <c r="AE326" s="21">
        <f>IF(IFERROR(TRIM(INDEX($A326:$T326,MATCH(Lists!$F$2,$A$1:$T$1,0))&amp;""),"")="","",IF(IFERROR(TRIM(INDEX($A326:$T326,MATCH(Lists!$F$8,$A$1:$T$1,0))&amp;""),"")&lt;&gt;"",1,0))</f>
        <v/>
      </c>
      <c r="AF326" s="21">
        <f>IF(IFERROR(TRIM(INDEX($A326:$T326,MATCH(Lists!$F$2,$A$1:$T$1,0))&amp;""),"")="","",IF(IFERROR(TRIM(INDEX($A326:$T326,MATCH(Lists!$F$6,$A$1:$T$1,0))&amp;""),"")="","(no UTM)",IFERROR(TRIM(INDEX($A326:$T326,MATCH(Lists!$F$6,$A$1:$T$1,0))&amp;""),"")))</f>
        <v/>
      </c>
      <c r="AG326" s="21">
        <f>IF(IFERROR(TRIM(INDEX($A326:$T326,MATCH(Lists!$F$2,$A$1:$T$1,0))&amp;""),"")="","",IF(IFERROR(TRIM(INDEX($A326:$T326,MATCH(Lists!$F$7,$A$1:$T$1,0))&amp;""),"")="","(none)",IFERROR(TRIM(INDEX($A326:$T326,MATCH(Lists!$F$7,$A$1:$T$1,0))&amp;""),"")))</f>
        <v/>
      </c>
      <c r="AH326" s="21">
        <f>IF(AF326="","",IF(COUNTIFS($AF$2:AF326,AF326,$AG$2:AG326,AG326)=1,1,0))</f>
        <v/>
      </c>
      <c r="AI326" s="21">
        <f>IF(AH326=1,SUM($AH$2:AH326),"")</f>
        <v/>
      </c>
      <c r="AJ326" s="21">
        <f>IF(IFERROR(TRIM(INDEX($A326:$T326,MATCH(Lists!$F$2,$A$1:$T$1,0))&amp;""),"")="","",IF($W326=Lists!$A$3,1,0))</f>
        <v/>
      </c>
      <c r="AK326" s="21">
        <f>IF(IFERROR(TRIM(INDEX($A326:$T326,MATCH(Lists!$F$2,$A$1:$T$1,0))&amp;""),"")="","",IF($X326="Y",1,0))</f>
        <v/>
      </c>
    </row>
    <row r="327">
      <c r="U327" s="19" t="n"/>
      <c r="V327" s="22" t="n"/>
      <c r="W327" s="22" t="n"/>
      <c r="X327" s="22" t="n"/>
      <c r="Y327" s="19" t="n"/>
      <c r="Z327" s="21">
        <f>IF(IFERROR(TRIM(INDEX($A327:$T327,MATCH(Lists!$F$2,$A$1:$T$1,0))&amp;""),"")="","",IFERROR(INDEX('Your points'!$B$6:$B$11,MATCH(IFERROR(TRIM(INDEX($A327:$T327,MATCH(Lists!$F$3,$A$1:$T$1,0))&amp;""),""),'Your points'!$A$6:$A$11,0)),0))</f>
        <v/>
      </c>
      <c r="AA327" s="21">
        <f>IF(IFERROR(TRIM(INDEX($A327:$T327,MATCH(Lists!$F$2,$A$1:$T$1,0))&amp;""),"")="","",IFERROR(INDEX('Your points'!$B$15:$B$18,MATCH(IFERROR(TRIM(INDEX($A327:$T327,MATCH(Lists!$F$4,$A$1:$T$1,0))&amp;""),""),'Your points'!$A$15:$A$18,0)),0))</f>
        <v/>
      </c>
      <c r="AB327" s="21">
        <f>IF(IFERROR(TRIM(INDEX($A327:$T327,MATCH(Lists!$F$2,$A$1:$T$1,0))&amp;""),"")="","",N(Z327)+N(AA327))</f>
        <v/>
      </c>
      <c r="AC327" s="21">
        <f>IF(IFERROR(TRIM(INDEX($A327:$T327,MATCH(Lists!$F$2,$A$1:$T$1,0))&amp;""),"")="","",IFERROR(VALUE(IFERROR(TRIM(INDEX($A327:$T327,MATCH(Lists!$F$5,$A$1:$T$1,0))&amp;""),"")),""))</f>
        <v/>
      </c>
      <c r="AD327" s="21">
        <f>IF(AB327="","",IF(AB327&gt;='Your points'!$B$21,1,0))</f>
        <v/>
      </c>
      <c r="AE327" s="21">
        <f>IF(IFERROR(TRIM(INDEX($A327:$T327,MATCH(Lists!$F$2,$A$1:$T$1,0))&amp;""),"")="","",IF(IFERROR(TRIM(INDEX($A327:$T327,MATCH(Lists!$F$8,$A$1:$T$1,0))&amp;""),"")&lt;&gt;"",1,0))</f>
        <v/>
      </c>
      <c r="AF327" s="21">
        <f>IF(IFERROR(TRIM(INDEX($A327:$T327,MATCH(Lists!$F$2,$A$1:$T$1,0))&amp;""),"")="","",IF(IFERROR(TRIM(INDEX($A327:$T327,MATCH(Lists!$F$6,$A$1:$T$1,0))&amp;""),"")="","(no UTM)",IFERROR(TRIM(INDEX($A327:$T327,MATCH(Lists!$F$6,$A$1:$T$1,0))&amp;""),"")))</f>
        <v/>
      </c>
      <c r="AG327" s="21">
        <f>IF(IFERROR(TRIM(INDEX($A327:$T327,MATCH(Lists!$F$2,$A$1:$T$1,0))&amp;""),"")="","",IF(IFERROR(TRIM(INDEX($A327:$T327,MATCH(Lists!$F$7,$A$1:$T$1,0))&amp;""),"")="","(none)",IFERROR(TRIM(INDEX($A327:$T327,MATCH(Lists!$F$7,$A$1:$T$1,0))&amp;""),"")))</f>
        <v/>
      </c>
      <c r="AH327" s="21">
        <f>IF(AF327="","",IF(COUNTIFS($AF$2:AF327,AF327,$AG$2:AG327,AG327)=1,1,0))</f>
        <v/>
      </c>
      <c r="AI327" s="21">
        <f>IF(AH327=1,SUM($AH$2:AH327),"")</f>
        <v/>
      </c>
      <c r="AJ327" s="21">
        <f>IF(IFERROR(TRIM(INDEX($A327:$T327,MATCH(Lists!$F$2,$A$1:$T$1,0))&amp;""),"")="","",IF($W327=Lists!$A$3,1,0))</f>
        <v/>
      </c>
      <c r="AK327" s="21">
        <f>IF(IFERROR(TRIM(INDEX($A327:$T327,MATCH(Lists!$F$2,$A$1:$T$1,0))&amp;""),"")="","",IF($X327="Y",1,0))</f>
        <v/>
      </c>
    </row>
    <row r="328">
      <c r="U328" s="19" t="n"/>
      <c r="V328" s="22" t="n"/>
      <c r="W328" s="22" t="n"/>
      <c r="X328" s="22" t="n"/>
      <c r="Y328" s="19" t="n"/>
      <c r="Z328" s="21">
        <f>IF(IFERROR(TRIM(INDEX($A328:$T328,MATCH(Lists!$F$2,$A$1:$T$1,0))&amp;""),"")="","",IFERROR(INDEX('Your points'!$B$6:$B$11,MATCH(IFERROR(TRIM(INDEX($A328:$T328,MATCH(Lists!$F$3,$A$1:$T$1,0))&amp;""),""),'Your points'!$A$6:$A$11,0)),0))</f>
        <v/>
      </c>
      <c r="AA328" s="21">
        <f>IF(IFERROR(TRIM(INDEX($A328:$T328,MATCH(Lists!$F$2,$A$1:$T$1,0))&amp;""),"")="","",IFERROR(INDEX('Your points'!$B$15:$B$18,MATCH(IFERROR(TRIM(INDEX($A328:$T328,MATCH(Lists!$F$4,$A$1:$T$1,0))&amp;""),""),'Your points'!$A$15:$A$18,0)),0))</f>
        <v/>
      </c>
      <c r="AB328" s="21">
        <f>IF(IFERROR(TRIM(INDEX($A328:$T328,MATCH(Lists!$F$2,$A$1:$T$1,0))&amp;""),"")="","",N(Z328)+N(AA328))</f>
        <v/>
      </c>
      <c r="AC328" s="21">
        <f>IF(IFERROR(TRIM(INDEX($A328:$T328,MATCH(Lists!$F$2,$A$1:$T$1,0))&amp;""),"")="","",IFERROR(VALUE(IFERROR(TRIM(INDEX($A328:$T328,MATCH(Lists!$F$5,$A$1:$T$1,0))&amp;""),"")),""))</f>
        <v/>
      </c>
      <c r="AD328" s="21">
        <f>IF(AB328="","",IF(AB328&gt;='Your points'!$B$21,1,0))</f>
        <v/>
      </c>
      <c r="AE328" s="21">
        <f>IF(IFERROR(TRIM(INDEX($A328:$T328,MATCH(Lists!$F$2,$A$1:$T$1,0))&amp;""),"")="","",IF(IFERROR(TRIM(INDEX($A328:$T328,MATCH(Lists!$F$8,$A$1:$T$1,0))&amp;""),"")&lt;&gt;"",1,0))</f>
        <v/>
      </c>
      <c r="AF328" s="21">
        <f>IF(IFERROR(TRIM(INDEX($A328:$T328,MATCH(Lists!$F$2,$A$1:$T$1,0))&amp;""),"")="","",IF(IFERROR(TRIM(INDEX($A328:$T328,MATCH(Lists!$F$6,$A$1:$T$1,0))&amp;""),"")="","(no UTM)",IFERROR(TRIM(INDEX($A328:$T328,MATCH(Lists!$F$6,$A$1:$T$1,0))&amp;""),"")))</f>
        <v/>
      </c>
      <c r="AG328" s="21">
        <f>IF(IFERROR(TRIM(INDEX($A328:$T328,MATCH(Lists!$F$2,$A$1:$T$1,0))&amp;""),"")="","",IF(IFERROR(TRIM(INDEX($A328:$T328,MATCH(Lists!$F$7,$A$1:$T$1,0))&amp;""),"")="","(none)",IFERROR(TRIM(INDEX($A328:$T328,MATCH(Lists!$F$7,$A$1:$T$1,0))&amp;""),"")))</f>
        <v/>
      </c>
      <c r="AH328" s="21">
        <f>IF(AF328="","",IF(COUNTIFS($AF$2:AF328,AF328,$AG$2:AG328,AG328)=1,1,0))</f>
        <v/>
      </c>
      <c r="AI328" s="21">
        <f>IF(AH328=1,SUM($AH$2:AH328),"")</f>
        <v/>
      </c>
      <c r="AJ328" s="21">
        <f>IF(IFERROR(TRIM(INDEX($A328:$T328,MATCH(Lists!$F$2,$A$1:$T$1,0))&amp;""),"")="","",IF($W328=Lists!$A$3,1,0))</f>
        <v/>
      </c>
      <c r="AK328" s="21">
        <f>IF(IFERROR(TRIM(INDEX($A328:$T328,MATCH(Lists!$F$2,$A$1:$T$1,0))&amp;""),"")="","",IF($X328="Y",1,0))</f>
        <v/>
      </c>
    </row>
    <row r="329">
      <c r="U329" s="19" t="n"/>
      <c r="V329" s="22" t="n"/>
      <c r="W329" s="22" t="n"/>
      <c r="X329" s="22" t="n"/>
      <c r="Y329" s="19" t="n"/>
      <c r="Z329" s="21">
        <f>IF(IFERROR(TRIM(INDEX($A329:$T329,MATCH(Lists!$F$2,$A$1:$T$1,0))&amp;""),"")="","",IFERROR(INDEX('Your points'!$B$6:$B$11,MATCH(IFERROR(TRIM(INDEX($A329:$T329,MATCH(Lists!$F$3,$A$1:$T$1,0))&amp;""),""),'Your points'!$A$6:$A$11,0)),0))</f>
        <v/>
      </c>
      <c r="AA329" s="21">
        <f>IF(IFERROR(TRIM(INDEX($A329:$T329,MATCH(Lists!$F$2,$A$1:$T$1,0))&amp;""),"")="","",IFERROR(INDEX('Your points'!$B$15:$B$18,MATCH(IFERROR(TRIM(INDEX($A329:$T329,MATCH(Lists!$F$4,$A$1:$T$1,0))&amp;""),""),'Your points'!$A$15:$A$18,0)),0))</f>
        <v/>
      </c>
      <c r="AB329" s="21">
        <f>IF(IFERROR(TRIM(INDEX($A329:$T329,MATCH(Lists!$F$2,$A$1:$T$1,0))&amp;""),"")="","",N(Z329)+N(AA329))</f>
        <v/>
      </c>
      <c r="AC329" s="21">
        <f>IF(IFERROR(TRIM(INDEX($A329:$T329,MATCH(Lists!$F$2,$A$1:$T$1,0))&amp;""),"")="","",IFERROR(VALUE(IFERROR(TRIM(INDEX($A329:$T329,MATCH(Lists!$F$5,$A$1:$T$1,0))&amp;""),"")),""))</f>
        <v/>
      </c>
      <c r="AD329" s="21">
        <f>IF(AB329="","",IF(AB329&gt;='Your points'!$B$21,1,0))</f>
        <v/>
      </c>
      <c r="AE329" s="21">
        <f>IF(IFERROR(TRIM(INDEX($A329:$T329,MATCH(Lists!$F$2,$A$1:$T$1,0))&amp;""),"")="","",IF(IFERROR(TRIM(INDEX($A329:$T329,MATCH(Lists!$F$8,$A$1:$T$1,0))&amp;""),"")&lt;&gt;"",1,0))</f>
        <v/>
      </c>
      <c r="AF329" s="21">
        <f>IF(IFERROR(TRIM(INDEX($A329:$T329,MATCH(Lists!$F$2,$A$1:$T$1,0))&amp;""),"")="","",IF(IFERROR(TRIM(INDEX($A329:$T329,MATCH(Lists!$F$6,$A$1:$T$1,0))&amp;""),"")="","(no UTM)",IFERROR(TRIM(INDEX($A329:$T329,MATCH(Lists!$F$6,$A$1:$T$1,0))&amp;""),"")))</f>
        <v/>
      </c>
      <c r="AG329" s="21">
        <f>IF(IFERROR(TRIM(INDEX($A329:$T329,MATCH(Lists!$F$2,$A$1:$T$1,0))&amp;""),"")="","",IF(IFERROR(TRIM(INDEX($A329:$T329,MATCH(Lists!$F$7,$A$1:$T$1,0))&amp;""),"")="","(none)",IFERROR(TRIM(INDEX($A329:$T329,MATCH(Lists!$F$7,$A$1:$T$1,0))&amp;""),"")))</f>
        <v/>
      </c>
      <c r="AH329" s="21">
        <f>IF(AF329="","",IF(COUNTIFS($AF$2:AF329,AF329,$AG$2:AG329,AG329)=1,1,0))</f>
        <v/>
      </c>
      <c r="AI329" s="21">
        <f>IF(AH329=1,SUM($AH$2:AH329),"")</f>
        <v/>
      </c>
      <c r="AJ329" s="21">
        <f>IF(IFERROR(TRIM(INDEX($A329:$T329,MATCH(Lists!$F$2,$A$1:$T$1,0))&amp;""),"")="","",IF($W329=Lists!$A$3,1,0))</f>
        <v/>
      </c>
      <c r="AK329" s="21">
        <f>IF(IFERROR(TRIM(INDEX($A329:$T329,MATCH(Lists!$F$2,$A$1:$T$1,0))&amp;""),"")="","",IF($X329="Y",1,0))</f>
        <v/>
      </c>
    </row>
    <row r="330">
      <c r="U330" s="19" t="n"/>
      <c r="V330" s="22" t="n"/>
      <c r="W330" s="22" t="n"/>
      <c r="X330" s="22" t="n"/>
      <c r="Y330" s="19" t="n"/>
      <c r="Z330" s="21">
        <f>IF(IFERROR(TRIM(INDEX($A330:$T330,MATCH(Lists!$F$2,$A$1:$T$1,0))&amp;""),"")="","",IFERROR(INDEX('Your points'!$B$6:$B$11,MATCH(IFERROR(TRIM(INDEX($A330:$T330,MATCH(Lists!$F$3,$A$1:$T$1,0))&amp;""),""),'Your points'!$A$6:$A$11,0)),0))</f>
        <v/>
      </c>
      <c r="AA330" s="21">
        <f>IF(IFERROR(TRIM(INDEX($A330:$T330,MATCH(Lists!$F$2,$A$1:$T$1,0))&amp;""),"")="","",IFERROR(INDEX('Your points'!$B$15:$B$18,MATCH(IFERROR(TRIM(INDEX($A330:$T330,MATCH(Lists!$F$4,$A$1:$T$1,0))&amp;""),""),'Your points'!$A$15:$A$18,0)),0))</f>
        <v/>
      </c>
      <c r="AB330" s="21">
        <f>IF(IFERROR(TRIM(INDEX($A330:$T330,MATCH(Lists!$F$2,$A$1:$T$1,0))&amp;""),"")="","",N(Z330)+N(AA330))</f>
        <v/>
      </c>
      <c r="AC330" s="21">
        <f>IF(IFERROR(TRIM(INDEX($A330:$T330,MATCH(Lists!$F$2,$A$1:$T$1,0))&amp;""),"")="","",IFERROR(VALUE(IFERROR(TRIM(INDEX($A330:$T330,MATCH(Lists!$F$5,$A$1:$T$1,0))&amp;""),"")),""))</f>
        <v/>
      </c>
      <c r="AD330" s="21">
        <f>IF(AB330="","",IF(AB330&gt;='Your points'!$B$21,1,0))</f>
        <v/>
      </c>
      <c r="AE330" s="21">
        <f>IF(IFERROR(TRIM(INDEX($A330:$T330,MATCH(Lists!$F$2,$A$1:$T$1,0))&amp;""),"")="","",IF(IFERROR(TRIM(INDEX($A330:$T330,MATCH(Lists!$F$8,$A$1:$T$1,0))&amp;""),"")&lt;&gt;"",1,0))</f>
        <v/>
      </c>
      <c r="AF330" s="21">
        <f>IF(IFERROR(TRIM(INDEX($A330:$T330,MATCH(Lists!$F$2,$A$1:$T$1,0))&amp;""),"")="","",IF(IFERROR(TRIM(INDEX($A330:$T330,MATCH(Lists!$F$6,$A$1:$T$1,0))&amp;""),"")="","(no UTM)",IFERROR(TRIM(INDEX($A330:$T330,MATCH(Lists!$F$6,$A$1:$T$1,0))&amp;""),"")))</f>
        <v/>
      </c>
      <c r="AG330" s="21">
        <f>IF(IFERROR(TRIM(INDEX($A330:$T330,MATCH(Lists!$F$2,$A$1:$T$1,0))&amp;""),"")="","",IF(IFERROR(TRIM(INDEX($A330:$T330,MATCH(Lists!$F$7,$A$1:$T$1,0))&amp;""),"")="","(none)",IFERROR(TRIM(INDEX($A330:$T330,MATCH(Lists!$F$7,$A$1:$T$1,0))&amp;""),"")))</f>
        <v/>
      </c>
      <c r="AH330" s="21">
        <f>IF(AF330="","",IF(COUNTIFS($AF$2:AF330,AF330,$AG$2:AG330,AG330)=1,1,0))</f>
        <v/>
      </c>
      <c r="AI330" s="21">
        <f>IF(AH330=1,SUM($AH$2:AH330),"")</f>
        <v/>
      </c>
      <c r="AJ330" s="21">
        <f>IF(IFERROR(TRIM(INDEX($A330:$T330,MATCH(Lists!$F$2,$A$1:$T$1,0))&amp;""),"")="","",IF($W330=Lists!$A$3,1,0))</f>
        <v/>
      </c>
      <c r="AK330" s="21">
        <f>IF(IFERROR(TRIM(INDEX($A330:$T330,MATCH(Lists!$F$2,$A$1:$T$1,0))&amp;""),"")="","",IF($X330="Y",1,0))</f>
        <v/>
      </c>
    </row>
    <row r="331">
      <c r="U331" s="19" t="n"/>
      <c r="V331" s="22" t="n"/>
      <c r="W331" s="22" t="n"/>
      <c r="X331" s="22" t="n"/>
      <c r="Y331" s="19" t="n"/>
      <c r="Z331" s="21">
        <f>IF(IFERROR(TRIM(INDEX($A331:$T331,MATCH(Lists!$F$2,$A$1:$T$1,0))&amp;""),"")="","",IFERROR(INDEX('Your points'!$B$6:$B$11,MATCH(IFERROR(TRIM(INDEX($A331:$T331,MATCH(Lists!$F$3,$A$1:$T$1,0))&amp;""),""),'Your points'!$A$6:$A$11,0)),0))</f>
        <v/>
      </c>
      <c r="AA331" s="21">
        <f>IF(IFERROR(TRIM(INDEX($A331:$T331,MATCH(Lists!$F$2,$A$1:$T$1,0))&amp;""),"")="","",IFERROR(INDEX('Your points'!$B$15:$B$18,MATCH(IFERROR(TRIM(INDEX($A331:$T331,MATCH(Lists!$F$4,$A$1:$T$1,0))&amp;""),""),'Your points'!$A$15:$A$18,0)),0))</f>
        <v/>
      </c>
      <c r="AB331" s="21">
        <f>IF(IFERROR(TRIM(INDEX($A331:$T331,MATCH(Lists!$F$2,$A$1:$T$1,0))&amp;""),"")="","",N(Z331)+N(AA331))</f>
        <v/>
      </c>
      <c r="AC331" s="21">
        <f>IF(IFERROR(TRIM(INDEX($A331:$T331,MATCH(Lists!$F$2,$A$1:$T$1,0))&amp;""),"")="","",IFERROR(VALUE(IFERROR(TRIM(INDEX($A331:$T331,MATCH(Lists!$F$5,$A$1:$T$1,0))&amp;""),"")),""))</f>
        <v/>
      </c>
      <c r="AD331" s="21">
        <f>IF(AB331="","",IF(AB331&gt;='Your points'!$B$21,1,0))</f>
        <v/>
      </c>
      <c r="AE331" s="21">
        <f>IF(IFERROR(TRIM(INDEX($A331:$T331,MATCH(Lists!$F$2,$A$1:$T$1,0))&amp;""),"")="","",IF(IFERROR(TRIM(INDEX($A331:$T331,MATCH(Lists!$F$8,$A$1:$T$1,0))&amp;""),"")&lt;&gt;"",1,0))</f>
        <v/>
      </c>
      <c r="AF331" s="21">
        <f>IF(IFERROR(TRIM(INDEX($A331:$T331,MATCH(Lists!$F$2,$A$1:$T$1,0))&amp;""),"")="","",IF(IFERROR(TRIM(INDEX($A331:$T331,MATCH(Lists!$F$6,$A$1:$T$1,0))&amp;""),"")="","(no UTM)",IFERROR(TRIM(INDEX($A331:$T331,MATCH(Lists!$F$6,$A$1:$T$1,0))&amp;""),"")))</f>
        <v/>
      </c>
      <c r="AG331" s="21">
        <f>IF(IFERROR(TRIM(INDEX($A331:$T331,MATCH(Lists!$F$2,$A$1:$T$1,0))&amp;""),"")="","",IF(IFERROR(TRIM(INDEX($A331:$T331,MATCH(Lists!$F$7,$A$1:$T$1,0))&amp;""),"")="","(none)",IFERROR(TRIM(INDEX($A331:$T331,MATCH(Lists!$F$7,$A$1:$T$1,0))&amp;""),"")))</f>
        <v/>
      </c>
      <c r="AH331" s="21">
        <f>IF(AF331="","",IF(COUNTIFS($AF$2:AF331,AF331,$AG$2:AG331,AG331)=1,1,0))</f>
        <v/>
      </c>
      <c r="AI331" s="21">
        <f>IF(AH331=1,SUM($AH$2:AH331),"")</f>
        <v/>
      </c>
      <c r="AJ331" s="21">
        <f>IF(IFERROR(TRIM(INDEX($A331:$T331,MATCH(Lists!$F$2,$A$1:$T$1,0))&amp;""),"")="","",IF($W331=Lists!$A$3,1,0))</f>
        <v/>
      </c>
      <c r="AK331" s="21">
        <f>IF(IFERROR(TRIM(INDEX($A331:$T331,MATCH(Lists!$F$2,$A$1:$T$1,0))&amp;""),"")="","",IF($X331="Y",1,0))</f>
        <v/>
      </c>
    </row>
    <row r="332">
      <c r="U332" s="19" t="n"/>
      <c r="V332" s="22" t="n"/>
      <c r="W332" s="22" t="n"/>
      <c r="X332" s="22" t="n"/>
      <c r="Y332" s="19" t="n"/>
      <c r="Z332" s="21">
        <f>IF(IFERROR(TRIM(INDEX($A332:$T332,MATCH(Lists!$F$2,$A$1:$T$1,0))&amp;""),"")="","",IFERROR(INDEX('Your points'!$B$6:$B$11,MATCH(IFERROR(TRIM(INDEX($A332:$T332,MATCH(Lists!$F$3,$A$1:$T$1,0))&amp;""),""),'Your points'!$A$6:$A$11,0)),0))</f>
        <v/>
      </c>
      <c r="AA332" s="21">
        <f>IF(IFERROR(TRIM(INDEX($A332:$T332,MATCH(Lists!$F$2,$A$1:$T$1,0))&amp;""),"")="","",IFERROR(INDEX('Your points'!$B$15:$B$18,MATCH(IFERROR(TRIM(INDEX($A332:$T332,MATCH(Lists!$F$4,$A$1:$T$1,0))&amp;""),""),'Your points'!$A$15:$A$18,0)),0))</f>
        <v/>
      </c>
      <c r="AB332" s="21">
        <f>IF(IFERROR(TRIM(INDEX($A332:$T332,MATCH(Lists!$F$2,$A$1:$T$1,0))&amp;""),"")="","",N(Z332)+N(AA332))</f>
        <v/>
      </c>
      <c r="AC332" s="21">
        <f>IF(IFERROR(TRIM(INDEX($A332:$T332,MATCH(Lists!$F$2,$A$1:$T$1,0))&amp;""),"")="","",IFERROR(VALUE(IFERROR(TRIM(INDEX($A332:$T332,MATCH(Lists!$F$5,$A$1:$T$1,0))&amp;""),"")),""))</f>
        <v/>
      </c>
      <c r="AD332" s="21">
        <f>IF(AB332="","",IF(AB332&gt;='Your points'!$B$21,1,0))</f>
        <v/>
      </c>
      <c r="AE332" s="21">
        <f>IF(IFERROR(TRIM(INDEX($A332:$T332,MATCH(Lists!$F$2,$A$1:$T$1,0))&amp;""),"")="","",IF(IFERROR(TRIM(INDEX($A332:$T332,MATCH(Lists!$F$8,$A$1:$T$1,0))&amp;""),"")&lt;&gt;"",1,0))</f>
        <v/>
      </c>
      <c r="AF332" s="21">
        <f>IF(IFERROR(TRIM(INDEX($A332:$T332,MATCH(Lists!$F$2,$A$1:$T$1,0))&amp;""),"")="","",IF(IFERROR(TRIM(INDEX($A332:$T332,MATCH(Lists!$F$6,$A$1:$T$1,0))&amp;""),"")="","(no UTM)",IFERROR(TRIM(INDEX($A332:$T332,MATCH(Lists!$F$6,$A$1:$T$1,0))&amp;""),"")))</f>
        <v/>
      </c>
      <c r="AG332" s="21">
        <f>IF(IFERROR(TRIM(INDEX($A332:$T332,MATCH(Lists!$F$2,$A$1:$T$1,0))&amp;""),"")="","",IF(IFERROR(TRIM(INDEX($A332:$T332,MATCH(Lists!$F$7,$A$1:$T$1,0))&amp;""),"")="","(none)",IFERROR(TRIM(INDEX($A332:$T332,MATCH(Lists!$F$7,$A$1:$T$1,0))&amp;""),"")))</f>
        <v/>
      </c>
      <c r="AH332" s="21">
        <f>IF(AF332="","",IF(COUNTIFS($AF$2:AF332,AF332,$AG$2:AG332,AG332)=1,1,0))</f>
        <v/>
      </c>
      <c r="AI332" s="21">
        <f>IF(AH332=1,SUM($AH$2:AH332),"")</f>
        <v/>
      </c>
      <c r="AJ332" s="21">
        <f>IF(IFERROR(TRIM(INDEX($A332:$T332,MATCH(Lists!$F$2,$A$1:$T$1,0))&amp;""),"")="","",IF($W332=Lists!$A$3,1,0))</f>
        <v/>
      </c>
      <c r="AK332" s="21">
        <f>IF(IFERROR(TRIM(INDEX($A332:$T332,MATCH(Lists!$F$2,$A$1:$T$1,0))&amp;""),"")="","",IF($X332="Y",1,0))</f>
        <v/>
      </c>
    </row>
    <row r="333">
      <c r="U333" s="19" t="n"/>
      <c r="V333" s="22" t="n"/>
      <c r="W333" s="22" t="n"/>
      <c r="X333" s="22" t="n"/>
      <c r="Y333" s="19" t="n"/>
      <c r="Z333" s="21">
        <f>IF(IFERROR(TRIM(INDEX($A333:$T333,MATCH(Lists!$F$2,$A$1:$T$1,0))&amp;""),"")="","",IFERROR(INDEX('Your points'!$B$6:$B$11,MATCH(IFERROR(TRIM(INDEX($A333:$T333,MATCH(Lists!$F$3,$A$1:$T$1,0))&amp;""),""),'Your points'!$A$6:$A$11,0)),0))</f>
        <v/>
      </c>
      <c r="AA333" s="21">
        <f>IF(IFERROR(TRIM(INDEX($A333:$T333,MATCH(Lists!$F$2,$A$1:$T$1,0))&amp;""),"")="","",IFERROR(INDEX('Your points'!$B$15:$B$18,MATCH(IFERROR(TRIM(INDEX($A333:$T333,MATCH(Lists!$F$4,$A$1:$T$1,0))&amp;""),""),'Your points'!$A$15:$A$18,0)),0))</f>
        <v/>
      </c>
      <c r="AB333" s="21">
        <f>IF(IFERROR(TRIM(INDEX($A333:$T333,MATCH(Lists!$F$2,$A$1:$T$1,0))&amp;""),"")="","",N(Z333)+N(AA333))</f>
        <v/>
      </c>
      <c r="AC333" s="21">
        <f>IF(IFERROR(TRIM(INDEX($A333:$T333,MATCH(Lists!$F$2,$A$1:$T$1,0))&amp;""),"")="","",IFERROR(VALUE(IFERROR(TRIM(INDEX($A333:$T333,MATCH(Lists!$F$5,$A$1:$T$1,0))&amp;""),"")),""))</f>
        <v/>
      </c>
      <c r="AD333" s="21">
        <f>IF(AB333="","",IF(AB333&gt;='Your points'!$B$21,1,0))</f>
        <v/>
      </c>
      <c r="AE333" s="21">
        <f>IF(IFERROR(TRIM(INDEX($A333:$T333,MATCH(Lists!$F$2,$A$1:$T$1,0))&amp;""),"")="","",IF(IFERROR(TRIM(INDEX($A333:$T333,MATCH(Lists!$F$8,$A$1:$T$1,0))&amp;""),"")&lt;&gt;"",1,0))</f>
        <v/>
      </c>
      <c r="AF333" s="21">
        <f>IF(IFERROR(TRIM(INDEX($A333:$T333,MATCH(Lists!$F$2,$A$1:$T$1,0))&amp;""),"")="","",IF(IFERROR(TRIM(INDEX($A333:$T333,MATCH(Lists!$F$6,$A$1:$T$1,0))&amp;""),"")="","(no UTM)",IFERROR(TRIM(INDEX($A333:$T333,MATCH(Lists!$F$6,$A$1:$T$1,0))&amp;""),"")))</f>
        <v/>
      </c>
      <c r="AG333" s="21">
        <f>IF(IFERROR(TRIM(INDEX($A333:$T333,MATCH(Lists!$F$2,$A$1:$T$1,0))&amp;""),"")="","",IF(IFERROR(TRIM(INDEX($A333:$T333,MATCH(Lists!$F$7,$A$1:$T$1,0))&amp;""),"")="","(none)",IFERROR(TRIM(INDEX($A333:$T333,MATCH(Lists!$F$7,$A$1:$T$1,0))&amp;""),"")))</f>
        <v/>
      </c>
      <c r="AH333" s="21">
        <f>IF(AF333="","",IF(COUNTIFS($AF$2:AF333,AF333,$AG$2:AG333,AG333)=1,1,0))</f>
        <v/>
      </c>
      <c r="AI333" s="21">
        <f>IF(AH333=1,SUM($AH$2:AH333),"")</f>
        <v/>
      </c>
      <c r="AJ333" s="21">
        <f>IF(IFERROR(TRIM(INDEX($A333:$T333,MATCH(Lists!$F$2,$A$1:$T$1,0))&amp;""),"")="","",IF($W333=Lists!$A$3,1,0))</f>
        <v/>
      </c>
      <c r="AK333" s="21">
        <f>IF(IFERROR(TRIM(INDEX($A333:$T333,MATCH(Lists!$F$2,$A$1:$T$1,0))&amp;""),"")="","",IF($X333="Y",1,0))</f>
        <v/>
      </c>
    </row>
    <row r="334">
      <c r="U334" s="19" t="n"/>
      <c r="V334" s="22" t="n"/>
      <c r="W334" s="22" t="n"/>
      <c r="X334" s="22" t="n"/>
      <c r="Y334" s="19" t="n"/>
      <c r="Z334" s="21">
        <f>IF(IFERROR(TRIM(INDEX($A334:$T334,MATCH(Lists!$F$2,$A$1:$T$1,0))&amp;""),"")="","",IFERROR(INDEX('Your points'!$B$6:$B$11,MATCH(IFERROR(TRIM(INDEX($A334:$T334,MATCH(Lists!$F$3,$A$1:$T$1,0))&amp;""),""),'Your points'!$A$6:$A$11,0)),0))</f>
        <v/>
      </c>
      <c r="AA334" s="21">
        <f>IF(IFERROR(TRIM(INDEX($A334:$T334,MATCH(Lists!$F$2,$A$1:$T$1,0))&amp;""),"")="","",IFERROR(INDEX('Your points'!$B$15:$B$18,MATCH(IFERROR(TRIM(INDEX($A334:$T334,MATCH(Lists!$F$4,$A$1:$T$1,0))&amp;""),""),'Your points'!$A$15:$A$18,0)),0))</f>
        <v/>
      </c>
      <c r="AB334" s="21">
        <f>IF(IFERROR(TRIM(INDEX($A334:$T334,MATCH(Lists!$F$2,$A$1:$T$1,0))&amp;""),"")="","",N(Z334)+N(AA334))</f>
        <v/>
      </c>
      <c r="AC334" s="21">
        <f>IF(IFERROR(TRIM(INDEX($A334:$T334,MATCH(Lists!$F$2,$A$1:$T$1,0))&amp;""),"")="","",IFERROR(VALUE(IFERROR(TRIM(INDEX($A334:$T334,MATCH(Lists!$F$5,$A$1:$T$1,0))&amp;""),"")),""))</f>
        <v/>
      </c>
      <c r="AD334" s="21">
        <f>IF(AB334="","",IF(AB334&gt;='Your points'!$B$21,1,0))</f>
        <v/>
      </c>
      <c r="AE334" s="21">
        <f>IF(IFERROR(TRIM(INDEX($A334:$T334,MATCH(Lists!$F$2,$A$1:$T$1,0))&amp;""),"")="","",IF(IFERROR(TRIM(INDEX($A334:$T334,MATCH(Lists!$F$8,$A$1:$T$1,0))&amp;""),"")&lt;&gt;"",1,0))</f>
        <v/>
      </c>
      <c r="AF334" s="21">
        <f>IF(IFERROR(TRIM(INDEX($A334:$T334,MATCH(Lists!$F$2,$A$1:$T$1,0))&amp;""),"")="","",IF(IFERROR(TRIM(INDEX($A334:$T334,MATCH(Lists!$F$6,$A$1:$T$1,0))&amp;""),"")="","(no UTM)",IFERROR(TRIM(INDEX($A334:$T334,MATCH(Lists!$F$6,$A$1:$T$1,0))&amp;""),"")))</f>
        <v/>
      </c>
      <c r="AG334" s="21">
        <f>IF(IFERROR(TRIM(INDEX($A334:$T334,MATCH(Lists!$F$2,$A$1:$T$1,0))&amp;""),"")="","",IF(IFERROR(TRIM(INDEX($A334:$T334,MATCH(Lists!$F$7,$A$1:$T$1,0))&amp;""),"")="","(none)",IFERROR(TRIM(INDEX($A334:$T334,MATCH(Lists!$F$7,$A$1:$T$1,0))&amp;""),"")))</f>
        <v/>
      </c>
      <c r="AH334" s="21">
        <f>IF(AF334="","",IF(COUNTIFS($AF$2:AF334,AF334,$AG$2:AG334,AG334)=1,1,0))</f>
        <v/>
      </c>
      <c r="AI334" s="21">
        <f>IF(AH334=1,SUM($AH$2:AH334),"")</f>
        <v/>
      </c>
      <c r="AJ334" s="21">
        <f>IF(IFERROR(TRIM(INDEX($A334:$T334,MATCH(Lists!$F$2,$A$1:$T$1,0))&amp;""),"")="","",IF($W334=Lists!$A$3,1,0))</f>
        <v/>
      </c>
      <c r="AK334" s="21">
        <f>IF(IFERROR(TRIM(INDEX($A334:$T334,MATCH(Lists!$F$2,$A$1:$T$1,0))&amp;""),"")="","",IF($X334="Y",1,0))</f>
        <v/>
      </c>
    </row>
    <row r="335">
      <c r="U335" s="19" t="n"/>
      <c r="V335" s="22" t="n"/>
      <c r="W335" s="22" t="n"/>
      <c r="X335" s="22" t="n"/>
      <c r="Y335" s="19" t="n"/>
      <c r="Z335" s="21">
        <f>IF(IFERROR(TRIM(INDEX($A335:$T335,MATCH(Lists!$F$2,$A$1:$T$1,0))&amp;""),"")="","",IFERROR(INDEX('Your points'!$B$6:$B$11,MATCH(IFERROR(TRIM(INDEX($A335:$T335,MATCH(Lists!$F$3,$A$1:$T$1,0))&amp;""),""),'Your points'!$A$6:$A$11,0)),0))</f>
        <v/>
      </c>
      <c r="AA335" s="21">
        <f>IF(IFERROR(TRIM(INDEX($A335:$T335,MATCH(Lists!$F$2,$A$1:$T$1,0))&amp;""),"")="","",IFERROR(INDEX('Your points'!$B$15:$B$18,MATCH(IFERROR(TRIM(INDEX($A335:$T335,MATCH(Lists!$F$4,$A$1:$T$1,0))&amp;""),""),'Your points'!$A$15:$A$18,0)),0))</f>
        <v/>
      </c>
      <c r="AB335" s="21">
        <f>IF(IFERROR(TRIM(INDEX($A335:$T335,MATCH(Lists!$F$2,$A$1:$T$1,0))&amp;""),"")="","",N(Z335)+N(AA335))</f>
        <v/>
      </c>
      <c r="AC335" s="21">
        <f>IF(IFERROR(TRIM(INDEX($A335:$T335,MATCH(Lists!$F$2,$A$1:$T$1,0))&amp;""),"")="","",IFERROR(VALUE(IFERROR(TRIM(INDEX($A335:$T335,MATCH(Lists!$F$5,$A$1:$T$1,0))&amp;""),"")),""))</f>
        <v/>
      </c>
      <c r="AD335" s="21">
        <f>IF(AB335="","",IF(AB335&gt;='Your points'!$B$21,1,0))</f>
        <v/>
      </c>
      <c r="AE335" s="21">
        <f>IF(IFERROR(TRIM(INDEX($A335:$T335,MATCH(Lists!$F$2,$A$1:$T$1,0))&amp;""),"")="","",IF(IFERROR(TRIM(INDEX($A335:$T335,MATCH(Lists!$F$8,$A$1:$T$1,0))&amp;""),"")&lt;&gt;"",1,0))</f>
        <v/>
      </c>
      <c r="AF335" s="21">
        <f>IF(IFERROR(TRIM(INDEX($A335:$T335,MATCH(Lists!$F$2,$A$1:$T$1,0))&amp;""),"")="","",IF(IFERROR(TRIM(INDEX($A335:$T335,MATCH(Lists!$F$6,$A$1:$T$1,0))&amp;""),"")="","(no UTM)",IFERROR(TRIM(INDEX($A335:$T335,MATCH(Lists!$F$6,$A$1:$T$1,0))&amp;""),"")))</f>
        <v/>
      </c>
      <c r="AG335" s="21">
        <f>IF(IFERROR(TRIM(INDEX($A335:$T335,MATCH(Lists!$F$2,$A$1:$T$1,0))&amp;""),"")="","",IF(IFERROR(TRIM(INDEX($A335:$T335,MATCH(Lists!$F$7,$A$1:$T$1,0))&amp;""),"")="","(none)",IFERROR(TRIM(INDEX($A335:$T335,MATCH(Lists!$F$7,$A$1:$T$1,0))&amp;""),"")))</f>
        <v/>
      </c>
      <c r="AH335" s="21">
        <f>IF(AF335="","",IF(COUNTIFS($AF$2:AF335,AF335,$AG$2:AG335,AG335)=1,1,0))</f>
        <v/>
      </c>
      <c r="AI335" s="21">
        <f>IF(AH335=1,SUM($AH$2:AH335),"")</f>
        <v/>
      </c>
      <c r="AJ335" s="21">
        <f>IF(IFERROR(TRIM(INDEX($A335:$T335,MATCH(Lists!$F$2,$A$1:$T$1,0))&amp;""),"")="","",IF($W335=Lists!$A$3,1,0))</f>
        <v/>
      </c>
      <c r="AK335" s="21">
        <f>IF(IFERROR(TRIM(INDEX($A335:$T335,MATCH(Lists!$F$2,$A$1:$T$1,0))&amp;""),"")="","",IF($X335="Y",1,0))</f>
        <v/>
      </c>
    </row>
    <row r="336">
      <c r="U336" s="19" t="n"/>
      <c r="V336" s="22" t="n"/>
      <c r="W336" s="22" t="n"/>
      <c r="X336" s="22" t="n"/>
      <c r="Y336" s="19" t="n"/>
      <c r="Z336" s="21">
        <f>IF(IFERROR(TRIM(INDEX($A336:$T336,MATCH(Lists!$F$2,$A$1:$T$1,0))&amp;""),"")="","",IFERROR(INDEX('Your points'!$B$6:$B$11,MATCH(IFERROR(TRIM(INDEX($A336:$T336,MATCH(Lists!$F$3,$A$1:$T$1,0))&amp;""),""),'Your points'!$A$6:$A$11,0)),0))</f>
        <v/>
      </c>
      <c r="AA336" s="21">
        <f>IF(IFERROR(TRIM(INDEX($A336:$T336,MATCH(Lists!$F$2,$A$1:$T$1,0))&amp;""),"")="","",IFERROR(INDEX('Your points'!$B$15:$B$18,MATCH(IFERROR(TRIM(INDEX($A336:$T336,MATCH(Lists!$F$4,$A$1:$T$1,0))&amp;""),""),'Your points'!$A$15:$A$18,0)),0))</f>
        <v/>
      </c>
      <c r="AB336" s="21">
        <f>IF(IFERROR(TRIM(INDEX($A336:$T336,MATCH(Lists!$F$2,$A$1:$T$1,0))&amp;""),"")="","",N(Z336)+N(AA336))</f>
        <v/>
      </c>
      <c r="AC336" s="21">
        <f>IF(IFERROR(TRIM(INDEX($A336:$T336,MATCH(Lists!$F$2,$A$1:$T$1,0))&amp;""),"")="","",IFERROR(VALUE(IFERROR(TRIM(INDEX($A336:$T336,MATCH(Lists!$F$5,$A$1:$T$1,0))&amp;""),"")),""))</f>
        <v/>
      </c>
      <c r="AD336" s="21">
        <f>IF(AB336="","",IF(AB336&gt;='Your points'!$B$21,1,0))</f>
        <v/>
      </c>
      <c r="AE336" s="21">
        <f>IF(IFERROR(TRIM(INDEX($A336:$T336,MATCH(Lists!$F$2,$A$1:$T$1,0))&amp;""),"")="","",IF(IFERROR(TRIM(INDEX($A336:$T336,MATCH(Lists!$F$8,$A$1:$T$1,0))&amp;""),"")&lt;&gt;"",1,0))</f>
        <v/>
      </c>
      <c r="AF336" s="21">
        <f>IF(IFERROR(TRIM(INDEX($A336:$T336,MATCH(Lists!$F$2,$A$1:$T$1,0))&amp;""),"")="","",IF(IFERROR(TRIM(INDEX($A336:$T336,MATCH(Lists!$F$6,$A$1:$T$1,0))&amp;""),"")="","(no UTM)",IFERROR(TRIM(INDEX($A336:$T336,MATCH(Lists!$F$6,$A$1:$T$1,0))&amp;""),"")))</f>
        <v/>
      </c>
      <c r="AG336" s="21">
        <f>IF(IFERROR(TRIM(INDEX($A336:$T336,MATCH(Lists!$F$2,$A$1:$T$1,0))&amp;""),"")="","",IF(IFERROR(TRIM(INDEX($A336:$T336,MATCH(Lists!$F$7,$A$1:$T$1,0))&amp;""),"")="","(none)",IFERROR(TRIM(INDEX($A336:$T336,MATCH(Lists!$F$7,$A$1:$T$1,0))&amp;""),"")))</f>
        <v/>
      </c>
      <c r="AH336" s="21">
        <f>IF(AF336="","",IF(COUNTIFS($AF$2:AF336,AF336,$AG$2:AG336,AG336)=1,1,0))</f>
        <v/>
      </c>
      <c r="AI336" s="21">
        <f>IF(AH336=1,SUM($AH$2:AH336),"")</f>
        <v/>
      </c>
      <c r="AJ336" s="21">
        <f>IF(IFERROR(TRIM(INDEX($A336:$T336,MATCH(Lists!$F$2,$A$1:$T$1,0))&amp;""),"")="","",IF($W336=Lists!$A$3,1,0))</f>
        <v/>
      </c>
      <c r="AK336" s="21">
        <f>IF(IFERROR(TRIM(INDEX($A336:$T336,MATCH(Lists!$F$2,$A$1:$T$1,0))&amp;""),"")="","",IF($X336="Y",1,0))</f>
        <v/>
      </c>
    </row>
    <row r="337">
      <c r="U337" s="19" t="n"/>
      <c r="V337" s="22" t="n"/>
      <c r="W337" s="22" t="n"/>
      <c r="X337" s="22" t="n"/>
      <c r="Y337" s="19" t="n"/>
      <c r="Z337" s="21">
        <f>IF(IFERROR(TRIM(INDEX($A337:$T337,MATCH(Lists!$F$2,$A$1:$T$1,0))&amp;""),"")="","",IFERROR(INDEX('Your points'!$B$6:$B$11,MATCH(IFERROR(TRIM(INDEX($A337:$T337,MATCH(Lists!$F$3,$A$1:$T$1,0))&amp;""),""),'Your points'!$A$6:$A$11,0)),0))</f>
        <v/>
      </c>
      <c r="AA337" s="21">
        <f>IF(IFERROR(TRIM(INDEX($A337:$T337,MATCH(Lists!$F$2,$A$1:$T$1,0))&amp;""),"")="","",IFERROR(INDEX('Your points'!$B$15:$B$18,MATCH(IFERROR(TRIM(INDEX($A337:$T337,MATCH(Lists!$F$4,$A$1:$T$1,0))&amp;""),""),'Your points'!$A$15:$A$18,0)),0))</f>
        <v/>
      </c>
      <c r="AB337" s="21">
        <f>IF(IFERROR(TRIM(INDEX($A337:$T337,MATCH(Lists!$F$2,$A$1:$T$1,0))&amp;""),"")="","",N(Z337)+N(AA337))</f>
        <v/>
      </c>
      <c r="AC337" s="21">
        <f>IF(IFERROR(TRIM(INDEX($A337:$T337,MATCH(Lists!$F$2,$A$1:$T$1,0))&amp;""),"")="","",IFERROR(VALUE(IFERROR(TRIM(INDEX($A337:$T337,MATCH(Lists!$F$5,$A$1:$T$1,0))&amp;""),"")),""))</f>
        <v/>
      </c>
      <c r="AD337" s="21">
        <f>IF(AB337="","",IF(AB337&gt;='Your points'!$B$21,1,0))</f>
        <v/>
      </c>
      <c r="AE337" s="21">
        <f>IF(IFERROR(TRIM(INDEX($A337:$T337,MATCH(Lists!$F$2,$A$1:$T$1,0))&amp;""),"")="","",IF(IFERROR(TRIM(INDEX($A337:$T337,MATCH(Lists!$F$8,$A$1:$T$1,0))&amp;""),"")&lt;&gt;"",1,0))</f>
        <v/>
      </c>
      <c r="AF337" s="21">
        <f>IF(IFERROR(TRIM(INDEX($A337:$T337,MATCH(Lists!$F$2,$A$1:$T$1,0))&amp;""),"")="","",IF(IFERROR(TRIM(INDEX($A337:$T337,MATCH(Lists!$F$6,$A$1:$T$1,0))&amp;""),"")="","(no UTM)",IFERROR(TRIM(INDEX($A337:$T337,MATCH(Lists!$F$6,$A$1:$T$1,0))&amp;""),"")))</f>
        <v/>
      </c>
      <c r="AG337" s="21">
        <f>IF(IFERROR(TRIM(INDEX($A337:$T337,MATCH(Lists!$F$2,$A$1:$T$1,0))&amp;""),"")="","",IF(IFERROR(TRIM(INDEX($A337:$T337,MATCH(Lists!$F$7,$A$1:$T$1,0))&amp;""),"")="","(none)",IFERROR(TRIM(INDEX($A337:$T337,MATCH(Lists!$F$7,$A$1:$T$1,0))&amp;""),"")))</f>
        <v/>
      </c>
      <c r="AH337" s="21">
        <f>IF(AF337="","",IF(COUNTIFS($AF$2:AF337,AF337,$AG$2:AG337,AG337)=1,1,0))</f>
        <v/>
      </c>
      <c r="AI337" s="21">
        <f>IF(AH337=1,SUM($AH$2:AH337),"")</f>
        <v/>
      </c>
      <c r="AJ337" s="21">
        <f>IF(IFERROR(TRIM(INDEX($A337:$T337,MATCH(Lists!$F$2,$A$1:$T$1,0))&amp;""),"")="","",IF($W337=Lists!$A$3,1,0))</f>
        <v/>
      </c>
      <c r="AK337" s="21">
        <f>IF(IFERROR(TRIM(INDEX($A337:$T337,MATCH(Lists!$F$2,$A$1:$T$1,0))&amp;""),"")="","",IF($X337="Y",1,0))</f>
        <v/>
      </c>
    </row>
    <row r="338">
      <c r="U338" s="19" t="n"/>
      <c r="V338" s="22" t="n"/>
      <c r="W338" s="22" t="n"/>
      <c r="X338" s="22" t="n"/>
      <c r="Y338" s="19" t="n"/>
      <c r="Z338" s="21">
        <f>IF(IFERROR(TRIM(INDEX($A338:$T338,MATCH(Lists!$F$2,$A$1:$T$1,0))&amp;""),"")="","",IFERROR(INDEX('Your points'!$B$6:$B$11,MATCH(IFERROR(TRIM(INDEX($A338:$T338,MATCH(Lists!$F$3,$A$1:$T$1,0))&amp;""),""),'Your points'!$A$6:$A$11,0)),0))</f>
        <v/>
      </c>
      <c r="AA338" s="21">
        <f>IF(IFERROR(TRIM(INDEX($A338:$T338,MATCH(Lists!$F$2,$A$1:$T$1,0))&amp;""),"")="","",IFERROR(INDEX('Your points'!$B$15:$B$18,MATCH(IFERROR(TRIM(INDEX($A338:$T338,MATCH(Lists!$F$4,$A$1:$T$1,0))&amp;""),""),'Your points'!$A$15:$A$18,0)),0))</f>
        <v/>
      </c>
      <c r="AB338" s="21">
        <f>IF(IFERROR(TRIM(INDEX($A338:$T338,MATCH(Lists!$F$2,$A$1:$T$1,0))&amp;""),"")="","",N(Z338)+N(AA338))</f>
        <v/>
      </c>
      <c r="AC338" s="21">
        <f>IF(IFERROR(TRIM(INDEX($A338:$T338,MATCH(Lists!$F$2,$A$1:$T$1,0))&amp;""),"")="","",IFERROR(VALUE(IFERROR(TRIM(INDEX($A338:$T338,MATCH(Lists!$F$5,$A$1:$T$1,0))&amp;""),"")),""))</f>
        <v/>
      </c>
      <c r="AD338" s="21">
        <f>IF(AB338="","",IF(AB338&gt;='Your points'!$B$21,1,0))</f>
        <v/>
      </c>
      <c r="AE338" s="21">
        <f>IF(IFERROR(TRIM(INDEX($A338:$T338,MATCH(Lists!$F$2,$A$1:$T$1,0))&amp;""),"")="","",IF(IFERROR(TRIM(INDEX($A338:$T338,MATCH(Lists!$F$8,$A$1:$T$1,0))&amp;""),"")&lt;&gt;"",1,0))</f>
        <v/>
      </c>
      <c r="AF338" s="21">
        <f>IF(IFERROR(TRIM(INDEX($A338:$T338,MATCH(Lists!$F$2,$A$1:$T$1,0))&amp;""),"")="","",IF(IFERROR(TRIM(INDEX($A338:$T338,MATCH(Lists!$F$6,$A$1:$T$1,0))&amp;""),"")="","(no UTM)",IFERROR(TRIM(INDEX($A338:$T338,MATCH(Lists!$F$6,$A$1:$T$1,0))&amp;""),"")))</f>
        <v/>
      </c>
      <c r="AG338" s="21">
        <f>IF(IFERROR(TRIM(INDEX($A338:$T338,MATCH(Lists!$F$2,$A$1:$T$1,0))&amp;""),"")="","",IF(IFERROR(TRIM(INDEX($A338:$T338,MATCH(Lists!$F$7,$A$1:$T$1,0))&amp;""),"")="","(none)",IFERROR(TRIM(INDEX($A338:$T338,MATCH(Lists!$F$7,$A$1:$T$1,0))&amp;""),"")))</f>
        <v/>
      </c>
      <c r="AH338" s="21">
        <f>IF(AF338="","",IF(COUNTIFS($AF$2:AF338,AF338,$AG$2:AG338,AG338)=1,1,0))</f>
        <v/>
      </c>
      <c r="AI338" s="21">
        <f>IF(AH338=1,SUM($AH$2:AH338),"")</f>
        <v/>
      </c>
      <c r="AJ338" s="21">
        <f>IF(IFERROR(TRIM(INDEX($A338:$T338,MATCH(Lists!$F$2,$A$1:$T$1,0))&amp;""),"")="","",IF($W338=Lists!$A$3,1,0))</f>
        <v/>
      </c>
      <c r="AK338" s="21">
        <f>IF(IFERROR(TRIM(INDEX($A338:$T338,MATCH(Lists!$F$2,$A$1:$T$1,0))&amp;""),"")="","",IF($X338="Y",1,0))</f>
        <v/>
      </c>
    </row>
    <row r="339">
      <c r="U339" s="19" t="n"/>
      <c r="V339" s="22" t="n"/>
      <c r="W339" s="22" t="n"/>
      <c r="X339" s="22" t="n"/>
      <c r="Y339" s="19" t="n"/>
      <c r="Z339" s="21">
        <f>IF(IFERROR(TRIM(INDEX($A339:$T339,MATCH(Lists!$F$2,$A$1:$T$1,0))&amp;""),"")="","",IFERROR(INDEX('Your points'!$B$6:$B$11,MATCH(IFERROR(TRIM(INDEX($A339:$T339,MATCH(Lists!$F$3,$A$1:$T$1,0))&amp;""),""),'Your points'!$A$6:$A$11,0)),0))</f>
        <v/>
      </c>
      <c r="AA339" s="21">
        <f>IF(IFERROR(TRIM(INDEX($A339:$T339,MATCH(Lists!$F$2,$A$1:$T$1,0))&amp;""),"")="","",IFERROR(INDEX('Your points'!$B$15:$B$18,MATCH(IFERROR(TRIM(INDEX($A339:$T339,MATCH(Lists!$F$4,$A$1:$T$1,0))&amp;""),""),'Your points'!$A$15:$A$18,0)),0))</f>
        <v/>
      </c>
      <c r="AB339" s="21">
        <f>IF(IFERROR(TRIM(INDEX($A339:$T339,MATCH(Lists!$F$2,$A$1:$T$1,0))&amp;""),"")="","",N(Z339)+N(AA339))</f>
        <v/>
      </c>
      <c r="AC339" s="21">
        <f>IF(IFERROR(TRIM(INDEX($A339:$T339,MATCH(Lists!$F$2,$A$1:$T$1,0))&amp;""),"")="","",IFERROR(VALUE(IFERROR(TRIM(INDEX($A339:$T339,MATCH(Lists!$F$5,$A$1:$T$1,0))&amp;""),"")),""))</f>
        <v/>
      </c>
      <c r="AD339" s="21">
        <f>IF(AB339="","",IF(AB339&gt;='Your points'!$B$21,1,0))</f>
        <v/>
      </c>
      <c r="AE339" s="21">
        <f>IF(IFERROR(TRIM(INDEX($A339:$T339,MATCH(Lists!$F$2,$A$1:$T$1,0))&amp;""),"")="","",IF(IFERROR(TRIM(INDEX($A339:$T339,MATCH(Lists!$F$8,$A$1:$T$1,0))&amp;""),"")&lt;&gt;"",1,0))</f>
        <v/>
      </c>
      <c r="AF339" s="21">
        <f>IF(IFERROR(TRIM(INDEX($A339:$T339,MATCH(Lists!$F$2,$A$1:$T$1,0))&amp;""),"")="","",IF(IFERROR(TRIM(INDEX($A339:$T339,MATCH(Lists!$F$6,$A$1:$T$1,0))&amp;""),"")="","(no UTM)",IFERROR(TRIM(INDEX($A339:$T339,MATCH(Lists!$F$6,$A$1:$T$1,0))&amp;""),"")))</f>
        <v/>
      </c>
      <c r="AG339" s="21">
        <f>IF(IFERROR(TRIM(INDEX($A339:$T339,MATCH(Lists!$F$2,$A$1:$T$1,0))&amp;""),"")="","",IF(IFERROR(TRIM(INDEX($A339:$T339,MATCH(Lists!$F$7,$A$1:$T$1,0))&amp;""),"")="","(none)",IFERROR(TRIM(INDEX($A339:$T339,MATCH(Lists!$F$7,$A$1:$T$1,0))&amp;""),"")))</f>
        <v/>
      </c>
      <c r="AH339" s="21">
        <f>IF(AF339="","",IF(COUNTIFS($AF$2:AF339,AF339,$AG$2:AG339,AG339)=1,1,0))</f>
        <v/>
      </c>
      <c r="AI339" s="21">
        <f>IF(AH339=1,SUM($AH$2:AH339),"")</f>
        <v/>
      </c>
      <c r="AJ339" s="21">
        <f>IF(IFERROR(TRIM(INDEX($A339:$T339,MATCH(Lists!$F$2,$A$1:$T$1,0))&amp;""),"")="","",IF($W339=Lists!$A$3,1,0))</f>
        <v/>
      </c>
      <c r="AK339" s="21">
        <f>IF(IFERROR(TRIM(INDEX($A339:$T339,MATCH(Lists!$F$2,$A$1:$T$1,0))&amp;""),"")="","",IF($X339="Y",1,0))</f>
        <v/>
      </c>
    </row>
    <row r="340">
      <c r="U340" s="19" t="n"/>
      <c r="V340" s="22" t="n"/>
      <c r="W340" s="22" t="n"/>
      <c r="X340" s="22" t="n"/>
      <c r="Y340" s="19" t="n"/>
      <c r="Z340" s="21">
        <f>IF(IFERROR(TRIM(INDEX($A340:$T340,MATCH(Lists!$F$2,$A$1:$T$1,0))&amp;""),"")="","",IFERROR(INDEX('Your points'!$B$6:$B$11,MATCH(IFERROR(TRIM(INDEX($A340:$T340,MATCH(Lists!$F$3,$A$1:$T$1,0))&amp;""),""),'Your points'!$A$6:$A$11,0)),0))</f>
        <v/>
      </c>
      <c r="AA340" s="21">
        <f>IF(IFERROR(TRIM(INDEX($A340:$T340,MATCH(Lists!$F$2,$A$1:$T$1,0))&amp;""),"")="","",IFERROR(INDEX('Your points'!$B$15:$B$18,MATCH(IFERROR(TRIM(INDEX($A340:$T340,MATCH(Lists!$F$4,$A$1:$T$1,0))&amp;""),""),'Your points'!$A$15:$A$18,0)),0))</f>
        <v/>
      </c>
      <c r="AB340" s="21">
        <f>IF(IFERROR(TRIM(INDEX($A340:$T340,MATCH(Lists!$F$2,$A$1:$T$1,0))&amp;""),"")="","",N(Z340)+N(AA340))</f>
        <v/>
      </c>
      <c r="AC340" s="21">
        <f>IF(IFERROR(TRIM(INDEX($A340:$T340,MATCH(Lists!$F$2,$A$1:$T$1,0))&amp;""),"")="","",IFERROR(VALUE(IFERROR(TRIM(INDEX($A340:$T340,MATCH(Lists!$F$5,$A$1:$T$1,0))&amp;""),"")),""))</f>
        <v/>
      </c>
      <c r="AD340" s="21">
        <f>IF(AB340="","",IF(AB340&gt;='Your points'!$B$21,1,0))</f>
        <v/>
      </c>
      <c r="AE340" s="21">
        <f>IF(IFERROR(TRIM(INDEX($A340:$T340,MATCH(Lists!$F$2,$A$1:$T$1,0))&amp;""),"")="","",IF(IFERROR(TRIM(INDEX($A340:$T340,MATCH(Lists!$F$8,$A$1:$T$1,0))&amp;""),"")&lt;&gt;"",1,0))</f>
        <v/>
      </c>
      <c r="AF340" s="21">
        <f>IF(IFERROR(TRIM(INDEX($A340:$T340,MATCH(Lists!$F$2,$A$1:$T$1,0))&amp;""),"")="","",IF(IFERROR(TRIM(INDEX($A340:$T340,MATCH(Lists!$F$6,$A$1:$T$1,0))&amp;""),"")="","(no UTM)",IFERROR(TRIM(INDEX($A340:$T340,MATCH(Lists!$F$6,$A$1:$T$1,0))&amp;""),"")))</f>
        <v/>
      </c>
      <c r="AG340" s="21">
        <f>IF(IFERROR(TRIM(INDEX($A340:$T340,MATCH(Lists!$F$2,$A$1:$T$1,0))&amp;""),"")="","",IF(IFERROR(TRIM(INDEX($A340:$T340,MATCH(Lists!$F$7,$A$1:$T$1,0))&amp;""),"")="","(none)",IFERROR(TRIM(INDEX($A340:$T340,MATCH(Lists!$F$7,$A$1:$T$1,0))&amp;""),"")))</f>
        <v/>
      </c>
      <c r="AH340" s="21">
        <f>IF(AF340="","",IF(COUNTIFS($AF$2:AF340,AF340,$AG$2:AG340,AG340)=1,1,0))</f>
        <v/>
      </c>
      <c r="AI340" s="21">
        <f>IF(AH340=1,SUM($AH$2:AH340),"")</f>
        <v/>
      </c>
      <c r="AJ340" s="21">
        <f>IF(IFERROR(TRIM(INDEX($A340:$T340,MATCH(Lists!$F$2,$A$1:$T$1,0))&amp;""),"")="","",IF($W340=Lists!$A$3,1,0))</f>
        <v/>
      </c>
      <c r="AK340" s="21">
        <f>IF(IFERROR(TRIM(INDEX($A340:$T340,MATCH(Lists!$F$2,$A$1:$T$1,0))&amp;""),"")="","",IF($X340="Y",1,0))</f>
        <v/>
      </c>
    </row>
    <row r="341">
      <c r="U341" s="19" t="n"/>
      <c r="V341" s="22" t="n"/>
      <c r="W341" s="22" t="n"/>
      <c r="X341" s="22" t="n"/>
      <c r="Y341" s="19" t="n"/>
      <c r="Z341" s="21">
        <f>IF(IFERROR(TRIM(INDEX($A341:$T341,MATCH(Lists!$F$2,$A$1:$T$1,0))&amp;""),"")="","",IFERROR(INDEX('Your points'!$B$6:$B$11,MATCH(IFERROR(TRIM(INDEX($A341:$T341,MATCH(Lists!$F$3,$A$1:$T$1,0))&amp;""),""),'Your points'!$A$6:$A$11,0)),0))</f>
        <v/>
      </c>
      <c r="AA341" s="21">
        <f>IF(IFERROR(TRIM(INDEX($A341:$T341,MATCH(Lists!$F$2,$A$1:$T$1,0))&amp;""),"")="","",IFERROR(INDEX('Your points'!$B$15:$B$18,MATCH(IFERROR(TRIM(INDEX($A341:$T341,MATCH(Lists!$F$4,$A$1:$T$1,0))&amp;""),""),'Your points'!$A$15:$A$18,0)),0))</f>
        <v/>
      </c>
      <c r="AB341" s="21">
        <f>IF(IFERROR(TRIM(INDEX($A341:$T341,MATCH(Lists!$F$2,$A$1:$T$1,0))&amp;""),"")="","",N(Z341)+N(AA341))</f>
        <v/>
      </c>
      <c r="AC341" s="21">
        <f>IF(IFERROR(TRIM(INDEX($A341:$T341,MATCH(Lists!$F$2,$A$1:$T$1,0))&amp;""),"")="","",IFERROR(VALUE(IFERROR(TRIM(INDEX($A341:$T341,MATCH(Lists!$F$5,$A$1:$T$1,0))&amp;""),"")),""))</f>
        <v/>
      </c>
      <c r="AD341" s="21">
        <f>IF(AB341="","",IF(AB341&gt;='Your points'!$B$21,1,0))</f>
        <v/>
      </c>
      <c r="AE341" s="21">
        <f>IF(IFERROR(TRIM(INDEX($A341:$T341,MATCH(Lists!$F$2,$A$1:$T$1,0))&amp;""),"")="","",IF(IFERROR(TRIM(INDEX($A341:$T341,MATCH(Lists!$F$8,$A$1:$T$1,0))&amp;""),"")&lt;&gt;"",1,0))</f>
        <v/>
      </c>
      <c r="AF341" s="21">
        <f>IF(IFERROR(TRIM(INDEX($A341:$T341,MATCH(Lists!$F$2,$A$1:$T$1,0))&amp;""),"")="","",IF(IFERROR(TRIM(INDEX($A341:$T341,MATCH(Lists!$F$6,$A$1:$T$1,0))&amp;""),"")="","(no UTM)",IFERROR(TRIM(INDEX($A341:$T341,MATCH(Lists!$F$6,$A$1:$T$1,0))&amp;""),"")))</f>
        <v/>
      </c>
      <c r="AG341" s="21">
        <f>IF(IFERROR(TRIM(INDEX($A341:$T341,MATCH(Lists!$F$2,$A$1:$T$1,0))&amp;""),"")="","",IF(IFERROR(TRIM(INDEX($A341:$T341,MATCH(Lists!$F$7,$A$1:$T$1,0))&amp;""),"")="","(none)",IFERROR(TRIM(INDEX($A341:$T341,MATCH(Lists!$F$7,$A$1:$T$1,0))&amp;""),"")))</f>
        <v/>
      </c>
      <c r="AH341" s="21">
        <f>IF(AF341="","",IF(COUNTIFS($AF$2:AF341,AF341,$AG$2:AG341,AG341)=1,1,0))</f>
        <v/>
      </c>
      <c r="AI341" s="21">
        <f>IF(AH341=1,SUM($AH$2:AH341),"")</f>
        <v/>
      </c>
      <c r="AJ341" s="21">
        <f>IF(IFERROR(TRIM(INDEX($A341:$T341,MATCH(Lists!$F$2,$A$1:$T$1,0))&amp;""),"")="","",IF($W341=Lists!$A$3,1,0))</f>
        <v/>
      </c>
      <c r="AK341" s="21">
        <f>IF(IFERROR(TRIM(INDEX($A341:$T341,MATCH(Lists!$F$2,$A$1:$T$1,0))&amp;""),"")="","",IF($X341="Y",1,0))</f>
        <v/>
      </c>
    </row>
    <row r="342">
      <c r="U342" s="19" t="n"/>
      <c r="V342" s="22" t="n"/>
      <c r="W342" s="22" t="n"/>
      <c r="X342" s="22" t="n"/>
      <c r="Y342" s="19" t="n"/>
      <c r="Z342" s="21">
        <f>IF(IFERROR(TRIM(INDEX($A342:$T342,MATCH(Lists!$F$2,$A$1:$T$1,0))&amp;""),"")="","",IFERROR(INDEX('Your points'!$B$6:$B$11,MATCH(IFERROR(TRIM(INDEX($A342:$T342,MATCH(Lists!$F$3,$A$1:$T$1,0))&amp;""),""),'Your points'!$A$6:$A$11,0)),0))</f>
        <v/>
      </c>
      <c r="AA342" s="21">
        <f>IF(IFERROR(TRIM(INDEX($A342:$T342,MATCH(Lists!$F$2,$A$1:$T$1,0))&amp;""),"")="","",IFERROR(INDEX('Your points'!$B$15:$B$18,MATCH(IFERROR(TRIM(INDEX($A342:$T342,MATCH(Lists!$F$4,$A$1:$T$1,0))&amp;""),""),'Your points'!$A$15:$A$18,0)),0))</f>
        <v/>
      </c>
      <c r="AB342" s="21">
        <f>IF(IFERROR(TRIM(INDEX($A342:$T342,MATCH(Lists!$F$2,$A$1:$T$1,0))&amp;""),"")="","",N(Z342)+N(AA342))</f>
        <v/>
      </c>
      <c r="AC342" s="21">
        <f>IF(IFERROR(TRIM(INDEX($A342:$T342,MATCH(Lists!$F$2,$A$1:$T$1,0))&amp;""),"")="","",IFERROR(VALUE(IFERROR(TRIM(INDEX($A342:$T342,MATCH(Lists!$F$5,$A$1:$T$1,0))&amp;""),"")),""))</f>
        <v/>
      </c>
      <c r="AD342" s="21">
        <f>IF(AB342="","",IF(AB342&gt;='Your points'!$B$21,1,0))</f>
        <v/>
      </c>
      <c r="AE342" s="21">
        <f>IF(IFERROR(TRIM(INDEX($A342:$T342,MATCH(Lists!$F$2,$A$1:$T$1,0))&amp;""),"")="","",IF(IFERROR(TRIM(INDEX($A342:$T342,MATCH(Lists!$F$8,$A$1:$T$1,0))&amp;""),"")&lt;&gt;"",1,0))</f>
        <v/>
      </c>
      <c r="AF342" s="21">
        <f>IF(IFERROR(TRIM(INDEX($A342:$T342,MATCH(Lists!$F$2,$A$1:$T$1,0))&amp;""),"")="","",IF(IFERROR(TRIM(INDEX($A342:$T342,MATCH(Lists!$F$6,$A$1:$T$1,0))&amp;""),"")="","(no UTM)",IFERROR(TRIM(INDEX($A342:$T342,MATCH(Lists!$F$6,$A$1:$T$1,0))&amp;""),"")))</f>
        <v/>
      </c>
      <c r="AG342" s="21">
        <f>IF(IFERROR(TRIM(INDEX($A342:$T342,MATCH(Lists!$F$2,$A$1:$T$1,0))&amp;""),"")="","",IF(IFERROR(TRIM(INDEX($A342:$T342,MATCH(Lists!$F$7,$A$1:$T$1,0))&amp;""),"")="","(none)",IFERROR(TRIM(INDEX($A342:$T342,MATCH(Lists!$F$7,$A$1:$T$1,0))&amp;""),"")))</f>
        <v/>
      </c>
      <c r="AH342" s="21">
        <f>IF(AF342="","",IF(COUNTIFS($AF$2:AF342,AF342,$AG$2:AG342,AG342)=1,1,0))</f>
        <v/>
      </c>
      <c r="AI342" s="21">
        <f>IF(AH342=1,SUM($AH$2:AH342),"")</f>
        <v/>
      </c>
      <c r="AJ342" s="21">
        <f>IF(IFERROR(TRIM(INDEX($A342:$T342,MATCH(Lists!$F$2,$A$1:$T$1,0))&amp;""),"")="","",IF($W342=Lists!$A$3,1,0))</f>
        <v/>
      </c>
      <c r="AK342" s="21">
        <f>IF(IFERROR(TRIM(INDEX($A342:$T342,MATCH(Lists!$F$2,$A$1:$T$1,0))&amp;""),"")="","",IF($X342="Y",1,0))</f>
        <v/>
      </c>
    </row>
    <row r="343">
      <c r="U343" s="19" t="n"/>
      <c r="V343" s="22" t="n"/>
      <c r="W343" s="22" t="n"/>
      <c r="X343" s="22" t="n"/>
      <c r="Y343" s="19" t="n"/>
      <c r="Z343" s="21">
        <f>IF(IFERROR(TRIM(INDEX($A343:$T343,MATCH(Lists!$F$2,$A$1:$T$1,0))&amp;""),"")="","",IFERROR(INDEX('Your points'!$B$6:$B$11,MATCH(IFERROR(TRIM(INDEX($A343:$T343,MATCH(Lists!$F$3,$A$1:$T$1,0))&amp;""),""),'Your points'!$A$6:$A$11,0)),0))</f>
        <v/>
      </c>
      <c r="AA343" s="21">
        <f>IF(IFERROR(TRIM(INDEX($A343:$T343,MATCH(Lists!$F$2,$A$1:$T$1,0))&amp;""),"")="","",IFERROR(INDEX('Your points'!$B$15:$B$18,MATCH(IFERROR(TRIM(INDEX($A343:$T343,MATCH(Lists!$F$4,$A$1:$T$1,0))&amp;""),""),'Your points'!$A$15:$A$18,0)),0))</f>
        <v/>
      </c>
      <c r="AB343" s="21">
        <f>IF(IFERROR(TRIM(INDEX($A343:$T343,MATCH(Lists!$F$2,$A$1:$T$1,0))&amp;""),"")="","",N(Z343)+N(AA343))</f>
        <v/>
      </c>
      <c r="AC343" s="21">
        <f>IF(IFERROR(TRIM(INDEX($A343:$T343,MATCH(Lists!$F$2,$A$1:$T$1,0))&amp;""),"")="","",IFERROR(VALUE(IFERROR(TRIM(INDEX($A343:$T343,MATCH(Lists!$F$5,$A$1:$T$1,0))&amp;""),"")),""))</f>
        <v/>
      </c>
      <c r="AD343" s="21">
        <f>IF(AB343="","",IF(AB343&gt;='Your points'!$B$21,1,0))</f>
        <v/>
      </c>
      <c r="AE343" s="21">
        <f>IF(IFERROR(TRIM(INDEX($A343:$T343,MATCH(Lists!$F$2,$A$1:$T$1,0))&amp;""),"")="","",IF(IFERROR(TRIM(INDEX($A343:$T343,MATCH(Lists!$F$8,$A$1:$T$1,0))&amp;""),"")&lt;&gt;"",1,0))</f>
        <v/>
      </c>
      <c r="AF343" s="21">
        <f>IF(IFERROR(TRIM(INDEX($A343:$T343,MATCH(Lists!$F$2,$A$1:$T$1,0))&amp;""),"")="","",IF(IFERROR(TRIM(INDEX($A343:$T343,MATCH(Lists!$F$6,$A$1:$T$1,0))&amp;""),"")="","(no UTM)",IFERROR(TRIM(INDEX($A343:$T343,MATCH(Lists!$F$6,$A$1:$T$1,0))&amp;""),"")))</f>
        <v/>
      </c>
      <c r="AG343" s="21">
        <f>IF(IFERROR(TRIM(INDEX($A343:$T343,MATCH(Lists!$F$2,$A$1:$T$1,0))&amp;""),"")="","",IF(IFERROR(TRIM(INDEX($A343:$T343,MATCH(Lists!$F$7,$A$1:$T$1,0))&amp;""),"")="","(none)",IFERROR(TRIM(INDEX($A343:$T343,MATCH(Lists!$F$7,$A$1:$T$1,0))&amp;""),"")))</f>
        <v/>
      </c>
      <c r="AH343" s="21">
        <f>IF(AF343="","",IF(COUNTIFS($AF$2:AF343,AF343,$AG$2:AG343,AG343)=1,1,0))</f>
        <v/>
      </c>
      <c r="AI343" s="21">
        <f>IF(AH343=1,SUM($AH$2:AH343),"")</f>
        <v/>
      </c>
      <c r="AJ343" s="21">
        <f>IF(IFERROR(TRIM(INDEX($A343:$T343,MATCH(Lists!$F$2,$A$1:$T$1,0))&amp;""),"")="","",IF($W343=Lists!$A$3,1,0))</f>
        <v/>
      </c>
      <c r="AK343" s="21">
        <f>IF(IFERROR(TRIM(INDEX($A343:$T343,MATCH(Lists!$F$2,$A$1:$T$1,0))&amp;""),"")="","",IF($X343="Y",1,0))</f>
        <v/>
      </c>
    </row>
    <row r="344">
      <c r="U344" s="19" t="n"/>
      <c r="V344" s="22" t="n"/>
      <c r="W344" s="22" t="n"/>
      <c r="X344" s="22" t="n"/>
      <c r="Y344" s="19" t="n"/>
      <c r="Z344" s="21">
        <f>IF(IFERROR(TRIM(INDEX($A344:$T344,MATCH(Lists!$F$2,$A$1:$T$1,0))&amp;""),"")="","",IFERROR(INDEX('Your points'!$B$6:$B$11,MATCH(IFERROR(TRIM(INDEX($A344:$T344,MATCH(Lists!$F$3,$A$1:$T$1,0))&amp;""),""),'Your points'!$A$6:$A$11,0)),0))</f>
        <v/>
      </c>
      <c r="AA344" s="21">
        <f>IF(IFERROR(TRIM(INDEX($A344:$T344,MATCH(Lists!$F$2,$A$1:$T$1,0))&amp;""),"")="","",IFERROR(INDEX('Your points'!$B$15:$B$18,MATCH(IFERROR(TRIM(INDEX($A344:$T344,MATCH(Lists!$F$4,$A$1:$T$1,0))&amp;""),""),'Your points'!$A$15:$A$18,0)),0))</f>
        <v/>
      </c>
      <c r="AB344" s="21">
        <f>IF(IFERROR(TRIM(INDEX($A344:$T344,MATCH(Lists!$F$2,$A$1:$T$1,0))&amp;""),"")="","",N(Z344)+N(AA344))</f>
        <v/>
      </c>
      <c r="AC344" s="21">
        <f>IF(IFERROR(TRIM(INDEX($A344:$T344,MATCH(Lists!$F$2,$A$1:$T$1,0))&amp;""),"")="","",IFERROR(VALUE(IFERROR(TRIM(INDEX($A344:$T344,MATCH(Lists!$F$5,$A$1:$T$1,0))&amp;""),"")),""))</f>
        <v/>
      </c>
      <c r="AD344" s="21">
        <f>IF(AB344="","",IF(AB344&gt;='Your points'!$B$21,1,0))</f>
        <v/>
      </c>
      <c r="AE344" s="21">
        <f>IF(IFERROR(TRIM(INDEX($A344:$T344,MATCH(Lists!$F$2,$A$1:$T$1,0))&amp;""),"")="","",IF(IFERROR(TRIM(INDEX($A344:$T344,MATCH(Lists!$F$8,$A$1:$T$1,0))&amp;""),"")&lt;&gt;"",1,0))</f>
        <v/>
      </c>
      <c r="AF344" s="21">
        <f>IF(IFERROR(TRIM(INDEX($A344:$T344,MATCH(Lists!$F$2,$A$1:$T$1,0))&amp;""),"")="","",IF(IFERROR(TRIM(INDEX($A344:$T344,MATCH(Lists!$F$6,$A$1:$T$1,0))&amp;""),"")="","(no UTM)",IFERROR(TRIM(INDEX($A344:$T344,MATCH(Lists!$F$6,$A$1:$T$1,0))&amp;""),"")))</f>
        <v/>
      </c>
      <c r="AG344" s="21">
        <f>IF(IFERROR(TRIM(INDEX($A344:$T344,MATCH(Lists!$F$2,$A$1:$T$1,0))&amp;""),"")="","",IF(IFERROR(TRIM(INDEX($A344:$T344,MATCH(Lists!$F$7,$A$1:$T$1,0))&amp;""),"")="","(none)",IFERROR(TRIM(INDEX($A344:$T344,MATCH(Lists!$F$7,$A$1:$T$1,0))&amp;""),"")))</f>
        <v/>
      </c>
      <c r="AH344" s="21">
        <f>IF(AF344="","",IF(COUNTIFS($AF$2:AF344,AF344,$AG$2:AG344,AG344)=1,1,0))</f>
        <v/>
      </c>
      <c r="AI344" s="21">
        <f>IF(AH344=1,SUM($AH$2:AH344),"")</f>
        <v/>
      </c>
      <c r="AJ344" s="21">
        <f>IF(IFERROR(TRIM(INDEX($A344:$T344,MATCH(Lists!$F$2,$A$1:$T$1,0))&amp;""),"")="","",IF($W344=Lists!$A$3,1,0))</f>
        <v/>
      </c>
      <c r="AK344" s="21">
        <f>IF(IFERROR(TRIM(INDEX($A344:$T344,MATCH(Lists!$F$2,$A$1:$T$1,0))&amp;""),"")="","",IF($X344="Y",1,0))</f>
        <v/>
      </c>
    </row>
    <row r="345">
      <c r="U345" s="19" t="n"/>
      <c r="V345" s="22" t="n"/>
      <c r="W345" s="22" t="n"/>
      <c r="X345" s="22" t="n"/>
      <c r="Y345" s="19" t="n"/>
      <c r="Z345" s="21">
        <f>IF(IFERROR(TRIM(INDEX($A345:$T345,MATCH(Lists!$F$2,$A$1:$T$1,0))&amp;""),"")="","",IFERROR(INDEX('Your points'!$B$6:$B$11,MATCH(IFERROR(TRIM(INDEX($A345:$T345,MATCH(Lists!$F$3,$A$1:$T$1,0))&amp;""),""),'Your points'!$A$6:$A$11,0)),0))</f>
        <v/>
      </c>
      <c r="AA345" s="21">
        <f>IF(IFERROR(TRIM(INDEX($A345:$T345,MATCH(Lists!$F$2,$A$1:$T$1,0))&amp;""),"")="","",IFERROR(INDEX('Your points'!$B$15:$B$18,MATCH(IFERROR(TRIM(INDEX($A345:$T345,MATCH(Lists!$F$4,$A$1:$T$1,0))&amp;""),""),'Your points'!$A$15:$A$18,0)),0))</f>
        <v/>
      </c>
      <c r="AB345" s="21">
        <f>IF(IFERROR(TRIM(INDEX($A345:$T345,MATCH(Lists!$F$2,$A$1:$T$1,0))&amp;""),"")="","",N(Z345)+N(AA345))</f>
        <v/>
      </c>
      <c r="AC345" s="21">
        <f>IF(IFERROR(TRIM(INDEX($A345:$T345,MATCH(Lists!$F$2,$A$1:$T$1,0))&amp;""),"")="","",IFERROR(VALUE(IFERROR(TRIM(INDEX($A345:$T345,MATCH(Lists!$F$5,$A$1:$T$1,0))&amp;""),"")),""))</f>
        <v/>
      </c>
      <c r="AD345" s="21">
        <f>IF(AB345="","",IF(AB345&gt;='Your points'!$B$21,1,0))</f>
        <v/>
      </c>
      <c r="AE345" s="21">
        <f>IF(IFERROR(TRIM(INDEX($A345:$T345,MATCH(Lists!$F$2,$A$1:$T$1,0))&amp;""),"")="","",IF(IFERROR(TRIM(INDEX($A345:$T345,MATCH(Lists!$F$8,$A$1:$T$1,0))&amp;""),"")&lt;&gt;"",1,0))</f>
        <v/>
      </c>
      <c r="AF345" s="21">
        <f>IF(IFERROR(TRIM(INDEX($A345:$T345,MATCH(Lists!$F$2,$A$1:$T$1,0))&amp;""),"")="","",IF(IFERROR(TRIM(INDEX($A345:$T345,MATCH(Lists!$F$6,$A$1:$T$1,0))&amp;""),"")="","(no UTM)",IFERROR(TRIM(INDEX($A345:$T345,MATCH(Lists!$F$6,$A$1:$T$1,0))&amp;""),"")))</f>
        <v/>
      </c>
      <c r="AG345" s="21">
        <f>IF(IFERROR(TRIM(INDEX($A345:$T345,MATCH(Lists!$F$2,$A$1:$T$1,0))&amp;""),"")="","",IF(IFERROR(TRIM(INDEX($A345:$T345,MATCH(Lists!$F$7,$A$1:$T$1,0))&amp;""),"")="","(none)",IFERROR(TRIM(INDEX($A345:$T345,MATCH(Lists!$F$7,$A$1:$T$1,0))&amp;""),"")))</f>
        <v/>
      </c>
      <c r="AH345" s="21">
        <f>IF(AF345="","",IF(COUNTIFS($AF$2:AF345,AF345,$AG$2:AG345,AG345)=1,1,0))</f>
        <v/>
      </c>
      <c r="AI345" s="21">
        <f>IF(AH345=1,SUM($AH$2:AH345),"")</f>
        <v/>
      </c>
      <c r="AJ345" s="21">
        <f>IF(IFERROR(TRIM(INDEX($A345:$T345,MATCH(Lists!$F$2,$A$1:$T$1,0))&amp;""),"")="","",IF($W345=Lists!$A$3,1,0))</f>
        <v/>
      </c>
      <c r="AK345" s="21">
        <f>IF(IFERROR(TRIM(INDEX($A345:$T345,MATCH(Lists!$F$2,$A$1:$T$1,0))&amp;""),"")="","",IF($X345="Y",1,0))</f>
        <v/>
      </c>
    </row>
    <row r="346">
      <c r="U346" s="19" t="n"/>
      <c r="V346" s="22" t="n"/>
      <c r="W346" s="22" t="n"/>
      <c r="X346" s="22" t="n"/>
      <c r="Y346" s="19" t="n"/>
      <c r="Z346" s="21">
        <f>IF(IFERROR(TRIM(INDEX($A346:$T346,MATCH(Lists!$F$2,$A$1:$T$1,0))&amp;""),"")="","",IFERROR(INDEX('Your points'!$B$6:$B$11,MATCH(IFERROR(TRIM(INDEX($A346:$T346,MATCH(Lists!$F$3,$A$1:$T$1,0))&amp;""),""),'Your points'!$A$6:$A$11,0)),0))</f>
        <v/>
      </c>
      <c r="AA346" s="21">
        <f>IF(IFERROR(TRIM(INDEX($A346:$T346,MATCH(Lists!$F$2,$A$1:$T$1,0))&amp;""),"")="","",IFERROR(INDEX('Your points'!$B$15:$B$18,MATCH(IFERROR(TRIM(INDEX($A346:$T346,MATCH(Lists!$F$4,$A$1:$T$1,0))&amp;""),""),'Your points'!$A$15:$A$18,0)),0))</f>
        <v/>
      </c>
      <c r="AB346" s="21">
        <f>IF(IFERROR(TRIM(INDEX($A346:$T346,MATCH(Lists!$F$2,$A$1:$T$1,0))&amp;""),"")="","",N(Z346)+N(AA346))</f>
        <v/>
      </c>
      <c r="AC346" s="21">
        <f>IF(IFERROR(TRIM(INDEX($A346:$T346,MATCH(Lists!$F$2,$A$1:$T$1,0))&amp;""),"")="","",IFERROR(VALUE(IFERROR(TRIM(INDEX($A346:$T346,MATCH(Lists!$F$5,$A$1:$T$1,0))&amp;""),"")),""))</f>
        <v/>
      </c>
      <c r="AD346" s="21">
        <f>IF(AB346="","",IF(AB346&gt;='Your points'!$B$21,1,0))</f>
        <v/>
      </c>
      <c r="AE346" s="21">
        <f>IF(IFERROR(TRIM(INDEX($A346:$T346,MATCH(Lists!$F$2,$A$1:$T$1,0))&amp;""),"")="","",IF(IFERROR(TRIM(INDEX($A346:$T346,MATCH(Lists!$F$8,$A$1:$T$1,0))&amp;""),"")&lt;&gt;"",1,0))</f>
        <v/>
      </c>
      <c r="AF346" s="21">
        <f>IF(IFERROR(TRIM(INDEX($A346:$T346,MATCH(Lists!$F$2,$A$1:$T$1,0))&amp;""),"")="","",IF(IFERROR(TRIM(INDEX($A346:$T346,MATCH(Lists!$F$6,$A$1:$T$1,0))&amp;""),"")="","(no UTM)",IFERROR(TRIM(INDEX($A346:$T346,MATCH(Lists!$F$6,$A$1:$T$1,0))&amp;""),"")))</f>
        <v/>
      </c>
      <c r="AG346" s="21">
        <f>IF(IFERROR(TRIM(INDEX($A346:$T346,MATCH(Lists!$F$2,$A$1:$T$1,0))&amp;""),"")="","",IF(IFERROR(TRIM(INDEX($A346:$T346,MATCH(Lists!$F$7,$A$1:$T$1,0))&amp;""),"")="","(none)",IFERROR(TRIM(INDEX($A346:$T346,MATCH(Lists!$F$7,$A$1:$T$1,0))&amp;""),"")))</f>
        <v/>
      </c>
      <c r="AH346" s="21">
        <f>IF(AF346="","",IF(COUNTIFS($AF$2:AF346,AF346,$AG$2:AG346,AG346)=1,1,0))</f>
        <v/>
      </c>
      <c r="AI346" s="21">
        <f>IF(AH346=1,SUM($AH$2:AH346),"")</f>
        <v/>
      </c>
      <c r="AJ346" s="21">
        <f>IF(IFERROR(TRIM(INDEX($A346:$T346,MATCH(Lists!$F$2,$A$1:$T$1,0))&amp;""),"")="","",IF($W346=Lists!$A$3,1,0))</f>
        <v/>
      </c>
      <c r="AK346" s="21">
        <f>IF(IFERROR(TRIM(INDEX($A346:$T346,MATCH(Lists!$F$2,$A$1:$T$1,0))&amp;""),"")="","",IF($X346="Y",1,0))</f>
        <v/>
      </c>
    </row>
    <row r="347">
      <c r="U347" s="19" t="n"/>
      <c r="V347" s="22" t="n"/>
      <c r="W347" s="22" t="n"/>
      <c r="X347" s="22" t="n"/>
      <c r="Y347" s="19" t="n"/>
      <c r="Z347" s="21">
        <f>IF(IFERROR(TRIM(INDEX($A347:$T347,MATCH(Lists!$F$2,$A$1:$T$1,0))&amp;""),"")="","",IFERROR(INDEX('Your points'!$B$6:$B$11,MATCH(IFERROR(TRIM(INDEX($A347:$T347,MATCH(Lists!$F$3,$A$1:$T$1,0))&amp;""),""),'Your points'!$A$6:$A$11,0)),0))</f>
        <v/>
      </c>
      <c r="AA347" s="21">
        <f>IF(IFERROR(TRIM(INDEX($A347:$T347,MATCH(Lists!$F$2,$A$1:$T$1,0))&amp;""),"")="","",IFERROR(INDEX('Your points'!$B$15:$B$18,MATCH(IFERROR(TRIM(INDEX($A347:$T347,MATCH(Lists!$F$4,$A$1:$T$1,0))&amp;""),""),'Your points'!$A$15:$A$18,0)),0))</f>
        <v/>
      </c>
      <c r="AB347" s="21">
        <f>IF(IFERROR(TRIM(INDEX($A347:$T347,MATCH(Lists!$F$2,$A$1:$T$1,0))&amp;""),"")="","",N(Z347)+N(AA347))</f>
        <v/>
      </c>
      <c r="AC347" s="21">
        <f>IF(IFERROR(TRIM(INDEX($A347:$T347,MATCH(Lists!$F$2,$A$1:$T$1,0))&amp;""),"")="","",IFERROR(VALUE(IFERROR(TRIM(INDEX($A347:$T347,MATCH(Lists!$F$5,$A$1:$T$1,0))&amp;""),"")),""))</f>
        <v/>
      </c>
      <c r="AD347" s="21">
        <f>IF(AB347="","",IF(AB347&gt;='Your points'!$B$21,1,0))</f>
        <v/>
      </c>
      <c r="AE347" s="21">
        <f>IF(IFERROR(TRIM(INDEX($A347:$T347,MATCH(Lists!$F$2,$A$1:$T$1,0))&amp;""),"")="","",IF(IFERROR(TRIM(INDEX($A347:$T347,MATCH(Lists!$F$8,$A$1:$T$1,0))&amp;""),"")&lt;&gt;"",1,0))</f>
        <v/>
      </c>
      <c r="AF347" s="21">
        <f>IF(IFERROR(TRIM(INDEX($A347:$T347,MATCH(Lists!$F$2,$A$1:$T$1,0))&amp;""),"")="","",IF(IFERROR(TRIM(INDEX($A347:$T347,MATCH(Lists!$F$6,$A$1:$T$1,0))&amp;""),"")="","(no UTM)",IFERROR(TRIM(INDEX($A347:$T347,MATCH(Lists!$F$6,$A$1:$T$1,0))&amp;""),"")))</f>
        <v/>
      </c>
      <c r="AG347" s="21">
        <f>IF(IFERROR(TRIM(INDEX($A347:$T347,MATCH(Lists!$F$2,$A$1:$T$1,0))&amp;""),"")="","",IF(IFERROR(TRIM(INDEX($A347:$T347,MATCH(Lists!$F$7,$A$1:$T$1,0))&amp;""),"")="","(none)",IFERROR(TRIM(INDEX($A347:$T347,MATCH(Lists!$F$7,$A$1:$T$1,0))&amp;""),"")))</f>
        <v/>
      </c>
      <c r="AH347" s="21">
        <f>IF(AF347="","",IF(COUNTIFS($AF$2:AF347,AF347,$AG$2:AG347,AG347)=1,1,0))</f>
        <v/>
      </c>
      <c r="AI347" s="21">
        <f>IF(AH347=1,SUM($AH$2:AH347),"")</f>
        <v/>
      </c>
      <c r="AJ347" s="21">
        <f>IF(IFERROR(TRIM(INDEX($A347:$T347,MATCH(Lists!$F$2,$A$1:$T$1,0))&amp;""),"")="","",IF($W347=Lists!$A$3,1,0))</f>
        <v/>
      </c>
      <c r="AK347" s="21">
        <f>IF(IFERROR(TRIM(INDEX($A347:$T347,MATCH(Lists!$F$2,$A$1:$T$1,0))&amp;""),"")="","",IF($X347="Y",1,0))</f>
        <v/>
      </c>
    </row>
    <row r="348">
      <c r="U348" s="19" t="n"/>
      <c r="V348" s="22" t="n"/>
      <c r="W348" s="22" t="n"/>
      <c r="X348" s="22" t="n"/>
      <c r="Y348" s="19" t="n"/>
      <c r="Z348" s="21">
        <f>IF(IFERROR(TRIM(INDEX($A348:$T348,MATCH(Lists!$F$2,$A$1:$T$1,0))&amp;""),"")="","",IFERROR(INDEX('Your points'!$B$6:$B$11,MATCH(IFERROR(TRIM(INDEX($A348:$T348,MATCH(Lists!$F$3,$A$1:$T$1,0))&amp;""),""),'Your points'!$A$6:$A$11,0)),0))</f>
        <v/>
      </c>
      <c r="AA348" s="21">
        <f>IF(IFERROR(TRIM(INDEX($A348:$T348,MATCH(Lists!$F$2,$A$1:$T$1,0))&amp;""),"")="","",IFERROR(INDEX('Your points'!$B$15:$B$18,MATCH(IFERROR(TRIM(INDEX($A348:$T348,MATCH(Lists!$F$4,$A$1:$T$1,0))&amp;""),""),'Your points'!$A$15:$A$18,0)),0))</f>
        <v/>
      </c>
      <c r="AB348" s="21">
        <f>IF(IFERROR(TRIM(INDEX($A348:$T348,MATCH(Lists!$F$2,$A$1:$T$1,0))&amp;""),"")="","",N(Z348)+N(AA348))</f>
        <v/>
      </c>
      <c r="AC348" s="21">
        <f>IF(IFERROR(TRIM(INDEX($A348:$T348,MATCH(Lists!$F$2,$A$1:$T$1,0))&amp;""),"")="","",IFERROR(VALUE(IFERROR(TRIM(INDEX($A348:$T348,MATCH(Lists!$F$5,$A$1:$T$1,0))&amp;""),"")),""))</f>
        <v/>
      </c>
      <c r="AD348" s="21">
        <f>IF(AB348="","",IF(AB348&gt;='Your points'!$B$21,1,0))</f>
        <v/>
      </c>
      <c r="AE348" s="21">
        <f>IF(IFERROR(TRIM(INDEX($A348:$T348,MATCH(Lists!$F$2,$A$1:$T$1,0))&amp;""),"")="","",IF(IFERROR(TRIM(INDEX($A348:$T348,MATCH(Lists!$F$8,$A$1:$T$1,0))&amp;""),"")&lt;&gt;"",1,0))</f>
        <v/>
      </c>
      <c r="AF348" s="21">
        <f>IF(IFERROR(TRIM(INDEX($A348:$T348,MATCH(Lists!$F$2,$A$1:$T$1,0))&amp;""),"")="","",IF(IFERROR(TRIM(INDEX($A348:$T348,MATCH(Lists!$F$6,$A$1:$T$1,0))&amp;""),"")="","(no UTM)",IFERROR(TRIM(INDEX($A348:$T348,MATCH(Lists!$F$6,$A$1:$T$1,0))&amp;""),"")))</f>
        <v/>
      </c>
      <c r="AG348" s="21">
        <f>IF(IFERROR(TRIM(INDEX($A348:$T348,MATCH(Lists!$F$2,$A$1:$T$1,0))&amp;""),"")="","",IF(IFERROR(TRIM(INDEX($A348:$T348,MATCH(Lists!$F$7,$A$1:$T$1,0))&amp;""),"")="","(none)",IFERROR(TRIM(INDEX($A348:$T348,MATCH(Lists!$F$7,$A$1:$T$1,0))&amp;""),"")))</f>
        <v/>
      </c>
      <c r="AH348" s="21">
        <f>IF(AF348="","",IF(COUNTIFS($AF$2:AF348,AF348,$AG$2:AG348,AG348)=1,1,0))</f>
        <v/>
      </c>
      <c r="AI348" s="21">
        <f>IF(AH348=1,SUM($AH$2:AH348),"")</f>
        <v/>
      </c>
      <c r="AJ348" s="21">
        <f>IF(IFERROR(TRIM(INDEX($A348:$T348,MATCH(Lists!$F$2,$A$1:$T$1,0))&amp;""),"")="","",IF($W348=Lists!$A$3,1,0))</f>
        <v/>
      </c>
      <c r="AK348" s="21">
        <f>IF(IFERROR(TRIM(INDEX($A348:$T348,MATCH(Lists!$F$2,$A$1:$T$1,0))&amp;""),"")="","",IF($X348="Y",1,0))</f>
        <v/>
      </c>
    </row>
    <row r="349">
      <c r="U349" s="19" t="n"/>
      <c r="V349" s="22" t="n"/>
      <c r="W349" s="22" t="n"/>
      <c r="X349" s="22" t="n"/>
      <c r="Y349" s="19" t="n"/>
      <c r="Z349" s="21">
        <f>IF(IFERROR(TRIM(INDEX($A349:$T349,MATCH(Lists!$F$2,$A$1:$T$1,0))&amp;""),"")="","",IFERROR(INDEX('Your points'!$B$6:$B$11,MATCH(IFERROR(TRIM(INDEX($A349:$T349,MATCH(Lists!$F$3,$A$1:$T$1,0))&amp;""),""),'Your points'!$A$6:$A$11,0)),0))</f>
        <v/>
      </c>
      <c r="AA349" s="21">
        <f>IF(IFERROR(TRIM(INDEX($A349:$T349,MATCH(Lists!$F$2,$A$1:$T$1,0))&amp;""),"")="","",IFERROR(INDEX('Your points'!$B$15:$B$18,MATCH(IFERROR(TRIM(INDEX($A349:$T349,MATCH(Lists!$F$4,$A$1:$T$1,0))&amp;""),""),'Your points'!$A$15:$A$18,0)),0))</f>
        <v/>
      </c>
      <c r="AB349" s="21">
        <f>IF(IFERROR(TRIM(INDEX($A349:$T349,MATCH(Lists!$F$2,$A$1:$T$1,0))&amp;""),"")="","",N(Z349)+N(AA349))</f>
        <v/>
      </c>
      <c r="AC349" s="21">
        <f>IF(IFERROR(TRIM(INDEX($A349:$T349,MATCH(Lists!$F$2,$A$1:$T$1,0))&amp;""),"")="","",IFERROR(VALUE(IFERROR(TRIM(INDEX($A349:$T349,MATCH(Lists!$F$5,$A$1:$T$1,0))&amp;""),"")),""))</f>
        <v/>
      </c>
      <c r="AD349" s="21">
        <f>IF(AB349="","",IF(AB349&gt;='Your points'!$B$21,1,0))</f>
        <v/>
      </c>
      <c r="AE349" s="21">
        <f>IF(IFERROR(TRIM(INDEX($A349:$T349,MATCH(Lists!$F$2,$A$1:$T$1,0))&amp;""),"")="","",IF(IFERROR(TRIM(INDEX($A349:$T349,MATCH(Lists!$F$8,$A$1:$T$1,0))&amp;""),"")&lt;&gt;"",1,0))</f>
        <v/>
      </c>
      <c r="AF349" s="21">
        <f>IF(IFERROR(TRIM(INDEX($A349:$T349,MATCH(Lists!$F$2,$A$1:$T$1,0))&amp;""),"")="","",IF(IFERROR(TRIM(INDEX($A349:$T349,MATCH(Lists!$F$6,$A$1:$T$1,0))&amp;""),"")="","(no UTM)",IFERROR(TRIM(INDEX($A349:$T349,MATCH(Lists!$F$6,$A$1:$T$1,0))&amp;""),"")))</f>
        <v/>
      </c>
      <c r="AG349" s="21">
        <f>IF(IFERROR(TRIM(INDEX($A349:$T349,MATCH(Lists!$F$2,$A$1:$T$1,0))&amp;""),"")="","",IF(IFERROR(TRIM(INDEX($A349:$T349,MATCH(Lists!$F$7,$A$1:$T$1,0))&amp;""),"")="","(none)",IFERROR(TRIM(INDEX($A349:$T349,MATCH(Lists!$F$7,$A$1:$T$1,0))&amp;""),"")))</f>
        <v/>
      </c>
      <c r="AH349" s="21">
        <f>IF(AF349="","",IF(COUNTIFS($AF$2:AF349,AF349,$AG$2:AG349,AG349)=1,1,0))</f>
        <v/>
      </c>
      <c r="AI349" s="21">
        <f>IF(AH349=1,SUM($AH$2:AH349),"")</f>
        <v/>
      </c>
      <c r="AJ349" s="21">
        <f>IF(IFERROR(TRIM(INDEX($A349:$T349,MATCH(Lists!$F$2,$A$1:$T$1,0))&amp;""),"")="","",IF($W349=Lists!$A$3,1,0))</f>
        <v/>
      </c>
      <c r="AK349" s="21">
        <f>IF(IFERROR(TRIM(INDEX($A349:$T349,MATCH(Lists!$F$2,$A$1:$T$1,0))&amp;""),"")="","",IF($X349="Y",1,0))</f>
        <v/>
      </c>
    </row>
    <row r="350">
      <c r="U350" s="19" t="n"/>
      <c r="V350" s="22" t="n"/>
      <c r="W350" s="22" t="n"/>
      <c r="X350" s="22" t="n"/>
      <c r="Y350" s="19" t="n"/>
      <c r="Z350" s="21">
        <f>IF(IFERROR(TRIM(INDEX($A350:$T350,MATCH(Lists!$F$2,$A$1:$T$1,0))&amp;""),"")="","",IFERROR(INDEX('Your points'!$B$6:$B$11,MATCH(IFERROR(TRIM(INDEX($A350:$T350,MATCH(Lists!$F$3,$A$1:$T$1,0))&amp;""),""),'Your points'!$A$6:$A$11,0)),0))</f>
        <v/>
      </c>
      <c r="AA350" s="21">
        <f>IF(IFERROR(TRIM(INDEX($A350:$T350,MATCH(Lists!$F$2,$A$1:$T$1,0))&amp;""),"")="","",IFERROR(INDEX('Your points'!$B$15:$B$18,MATCH(IFERROR(TRIM(INDEX($A350:$T350,MATCH(Lists!$F$4,$A$1:$T$1,0))&amp;""),""),'Your points'!$A$15:$A$18,0)),0))</f>
        <v/>
      </c>
      <c r="AB350" s="21">
        <f>IF(IFERROR(TRIM(INDEX($A350:$T350,MATCH(Lists!$F$2,$A$1:$T$1,0))&amp;""),"")="","",N(Z350)+N(AA350))</f>
        <v/>
      </c>
      <c r="AC350" s="21">
        <f>IF(IFERROR(TRIM(INDEX($A350:$T350,MATCH(Lists!$F$2,$A$1:$T$1,0))&amp;""),"")="","",IFERROR(VALUE(IFERROR(TRIM(INDEX($A350:$T350,MATCH(Lists!$F$5,$A$1:$T$1,0))&amp;""),"")),""))</f>
        <v/>
      </c>
      <c r="AD350" s="21">
        <f>IF(AB350="","",IF(AB350&gt;='Your points'!$B$21,1,0))</f>
        <v/>
      </c>
      <c r="AE350" s="21">
        <f>IF(IFERROR(TRIM(INDEX($A350:$T350,MATCH(Lists!$F$2,$A$1:$T$1,0))&amp;""),"")="","",IF(IFERROR(TRIM(INDEX($A350:$T350,MATCH(Lists!$F$8,$A$1:$T$1,0))&amp;""),"")&lt;&gt;"",1,0))</f>
        <v/>
      </c>
      <c r="AF350" s="21">
        <f>IF(IFERROR(TRIM(INDEX($A350:$T350,MATCH(Lists!$F$2,$A$1:$T$1,0))&amp;""),"")="","",IF(IFERROR(TRIM(INDEX($A350:$T350,MATCH(Lists!$F$6,$A$1:$T$1,0))&amp;""),"")="","(no UTM)",IFERROR(TRIM(INDEX($A350:$T350,MATCH(Lists!$F$6,$A$1:$T$1,0))&amp;""),"")))</f>
        <v/>
      </c>
      <c r="AG350" s="21">
        <f>IF(IFERROR(TRIM(INDEX($A350:$T350,MATCH(Lists!$F$2,$A$1:$T$1,0))&amp;""),"")="","",IF(IFERROR(TRIM(INDEX($A350:$T350,MATCH(Lists!$F$7,$A$1:$T$1,0))&amp;""),"")="","(none)",IFERROR(TRIM(INDEX($A350:$T350,MATCH(Lists!$F$7,$A$1:$T$1,0))&amp;""),"")))</f>
        <v/>
      </c>
      <c r="AH350" s="21">
        <f>IF(AF350="","",IF(COUNTIFS($AF$2:AF350,AF350,$AG$2:AG350,AG350)=1,1,0))</f>
        <v/>
      </c>
      <c r="AI350" s="21">
        <f>IF(AH350=1,SUM($AH$2:AH350),"")</f>
        <v/>
      </c>
      <c r="AJ350" s="21">
        <f>IF(IFERROR(TRIM(INDEX($A350:$T350,MATCH(Lists!$F$2,$A$1:$T$1,0))&amp;""),"")="","",IF($W350=Lists!$A$3,1,0))</f>
        <v/>
      </c>
      <c r="AK350" s="21">
        <f>IF(IFERROR(TRIM(INDEX($A350:$T350,MATCH(Lists!$F$2,$A$1:$T$1,0))&amp;""),"")="","",IF($X350="Y",1,0))</f>
        <v/>
      </c>
    </row>
    <row r="351">
      <c r="U351" s="19" t="n"/>
      <c r="V351" s="22" t="n"/>
      <c r="W351" s="22" t="n"/>
      <c r="X351" s="22" t="n"/>
      <c r="Y351" s="19" t="n"/>
      <c r="Z351" s="21">
        <f>IF(IFERROR(TRIM(INDEX($A351:$T351,MATCH(Lists!$F$2,$A$1:$T$1,0))&amp;""),"")="","",IFERROR(INDEX('Your points'!$B$6:$B$11,MATCH(IFERROR(TRIM(INDEX($A351:$T351,MATCH(Lists!$F$3,$A$1:$T$1,0))&amp;""),""),'Your points'!$A$6:$A$11,0)),0))</f>
        <v/>
      </c>
      <c r="AA351" s="21">
        <f>IF(IFERROR(TRIM(INDEX($A351:$T351,MATCH(Lists!$F$2,$A$1:$T$1,0))&amp;""),"")="","",IFERROR(INDEX('Your points'!$B$15:$B$18,MATCH(IFERROR(TRIM(INDEX($A351:$T351,MATCH(Lists!$F$4,$A$1:$T$1,0))&amp;""),""),'Your points'!$A$15:$A$18,0)),0))</f>
        <v/>
      </c>
      <c r="AB351" s="21">
        <f>IF(IFERROR(TRIM(INDEX($A351:$T351,MATCH(Lists!$F$2,$A$1:$T$1,0))&amp;""),"")="","",N(Z351)+N(AA351))</f>
        <v/>
      </c>
      <c r="AC351" s="21">
        <f>IF(IFERROR(TRIM(INDEX($A351:$T351,MATCH(Lists!$F$2,$A$1:$T$1,0))&amp;""),"")="","",IFERROR(VALUE(IFERROR(TRIM(INDEX($A351:$T351,MATCH(Lists!$F$5,$A$1:$T$1,0))&amp;""),"")),""))</f>
        <v/>
      </c>
      <c r="AD351" s="21">
        <f>IF(AB351="","",IF(AB351&gt;='Your points'!$B$21,1,0))</f>
        <v/>
      </c>
      <c r="AE351" s="21">
        <f>IF(IFERROR(TRIM(INDEX($A351:$T351,MATCH(Lists!$F$2,$A$1:$T$1,0))&amp;""),"")="","",IF(IFERROR(TRIM(INDEX($A351:$T351,MATCH(Lists!$F$8,$A$1:$T$1,0))&amp;""),"")&lt;&gt;"",1,0))</f>
        <v/>
      </c>
      <c r="AF351" s="21">
        <f>IF(IFERROR(TRIM(INDEX($A351:$T351,MATCH(Lists!$F$2,$A$1:$T$1,0))&amp;""),"")="","",IF(IFERROR(TRIM(INDEX($A351:$T351,MATCH(Lists!$F$6,$A$1:$T$1,0))&amp;""),"")="","(no UTM)",IFERROR(TRIM(INDEX($A351:$T351,MATCH(Lists!$F$6,$A$1:$T$1,0))&amp;""),"")))</f>
        <v/>
      </c>
      <c r="AG351" s="21">
        <f>IF(IFERROR(TRIM(INDEX($A351:$T351,MATCH(Lists!$F$2,$A$1:$T$1,0))&amp;""),"")="","",IF(IFERROR(TRIM(INDEX($A351:$T351,MATCH(Lists!$F$7,$A$1:$T$1,0))&amp;""),"")="","(none)",IFERROR(TRIM(INDEX($A351:$T351,MATCH(Lists!$F$7,$A$1:$T$1,0))&amp;""),"")))</f>
        <v/>
      </c>
      <c r="AH351" s="21">
        <f>IF(AF351="","",IF(COUNTIFS($AF$2:AF351,AF351,$AG$2:AG351,AG351)=1,1,0))</f>
        <v/>
      </c>
      <c r="AI351" s="21">
        <f>IF(AH351=1,SUM($AH$2:AH351),"")</f>
        <v/>
      </c>
      <c r="AJ351" s="21">
        <f>IF(IFERROR(TRIM(INDEX($A351:$T351,MATCH(Lists!$F$2,$A$1:$T$1,0))&amp;""),"")="","",IF($W351=Lists!$A$3,1,0))</f>
        <v/>
      </c>
      <c r="AK351" s="21">
        <f>IF(IFERROR(TRIM(INDEX($A351:$T351,MATCH(Lists!$F$2,$A$1:$T$1,0))&amp;""),"")="","",IF($X351="Y",1,0))</f>
        <v/>
      </c>
    </row>
    <row r="352">
      <c r="U352" s="19" t="n"/>
      <c r="V352" s="22" t="n"/>
      <c r="W352" s="22" t="n"/>
      <c r="X352" s="22" t="n"/>
      <c r="Y352" s="19" t="n"/>
      <c r="Z352" s="21">
        <f>IF(IFERROR(TRIM(INDEX($A352:$T352,MATCH(Lists!$F$2,$A$1:$T$1,0))&amp;""),"")="","",IFERROR(INDEX('Your points'!$B$6:$B$11,MATCH(IFERROR(TRIM(INDEX($A352:$T352,MATCH(Lists!$F$3,$A$1:$T$1,0))&amp;""),""),'Your points'!$A$6:$A$11,0)),0))</f>
        <v/>
      </c>
      <c r="AA352" s="21">
        <f>IF(IFERROR(TRIM(INDEX($A352:$T352,MATCH(Lists!$F$2,$A$1:$T$1,0))&amp;""),"")="","",IFERROR(INDEX('Your points'!$B$15:$B$18,MATCH(IFERROR(TRIM(INDEX($A352:$T352,MATCH(Lists!$F$4,$A$1:$T$1,0))&amp;""),""),'Your points'!$A$15:$A$18,0)),0))</f>
        <v/>
      </c>
      <c r="AB352" s="21">
        <f>IF(IFERROR(TRIM(INDEX($A352:$T352,MATCH(Lists!$F$2,$A$1:$T$1,0))&amp;""),"")="","",N(Z352)+N(AA352))</f>
        <v/>
      </c>
      <c r="AC352" s="21">
        <f>IF(IFERROR(TRIM(INDEX($A352:$T352,MATCH(Lists!$F$2,$A$1:$T$1,0))&amp;""),"")="","",IFERROR(VALUE(IFERROR(TRIM(INDEX($A352:$T352,MATCH(Lists!$F$5,$A$1:$T$1,0))&amp;""),"")),""))</f>
        <v/>
      </c>
      <c r="AD352" s="21">
        <f>IF(AB352="","",IF(AB352&gt;='Your points'!$B$21,1,0))</f>
        <v/>
      </c>
      <c r="AE352" s="21">
        <f>IF(IFERROR(TRIM(INDEX($A352:$T352,MATCH(Lists!$F$2,$A$1:$T$1,0))&amp;""),"")="","",IF(IFERROR(TRIM(INDEX($A352:$T352,MATCH(Lists!$F$8,$A$1:$T$1,0))&amp;""),"")&lt;&gt;"",1,0))</f>
        <v/>
      </c>
      <c r="AF352" s="21">
        <f>IF(IFERROR(TRIM(INDEX($A352:$T352,MATCH(Lists!$F$2,$A$1:$T$1,0))&amp;""),"")="","",IF(IFERROR(TRIM(INDEX($A352:$T352,MATCH(Lists!$F$6,$A$1:$T$1,0))&amp;""),"")="","(no UTM)",IFERROR(TRIM(INDEX($A352:$T352,MATCH(Lists!$F$6,$A$1:$T$1,0))&amp;""),"")))</f>
        <v/>
      </c>
      <c r="AG352" s="21">
        <f>IF(IFERROR(TRIM(INDEX($A352:$T352,MATCH(Lists!$F$2,$A$1:$T$1,0))&amp;""),"")="","",IF(IFERROR(TRIM(INDEX($A352:$T352,MATCH(Lists!$F$7,$A$1:$T$1,0))&amp;""),"")="","(none)",IFERROR(TRIM(INDEX($A352:$T352,MATCH(Lists!$F$7,$A$1:$T$1,0))&amp;""),"")))</f>
        <v/>
      </c>
      <c r="AH352" s="21">
        <f>IF(AF352="","",IF(COUNTIFS($AF$2:AF352,AF352,$AG$2:AG352,AG352)=1,1,0))</f>
        <v/>
      </c>
      <c r="AI352" s="21">
        <f>IF(AH352=1,SUM($AH$2:AH352),"")</f>
        <v/>
      </c>
      <c r="AJ352" s="21">
        <f>IF(IFERROR(TRIM(INDEX($A352:$T352,MATCH(Lists!$F$2,$A$1:$T$1,0))&amp;""),"")="","",IF($W352=Lists!$A$3,1,0))</f>
        <v/>
      </c>
      <c r="AK352" s="21">
        <f>IF(IFERROR(TRIM(INDEX($A352:$T352,MATCH(Lists!$F$2,$A$1:$T$1,0))&amp;""),"")="","",IF($X352="Y",1,0))</f>
        <v/>
      </c>
    </row>
    <row r="353">
      <c r="U353" s="19" t="n"/>
      <c r="V353" s="22" t="n"/>
      <c r="W353" s="22" t="n"/>
      <c r="X353" s="22" t="n"/>
      <c r="Y353" s="19" t="n"/>
      <c r="Z353" s="21">
        <f>IF(IFERROR(TRIM(INDEX($A353:$T353,MATCH(Lists!$F$2,$A$1:$T$1,0))&amp;""),"")="","",IFERROR(INDEX('Your points'!$B$6:$B$11,MATCH(IFERROR(TRIM(INDEX($A353:$T353,MATCH(Lists!$F$3,$A$1:$T$1,0))&amp;""),""),'Your points'!$A$6:$A$11,0)),0))</f>
        <v/>
      </c>
      <c r="AA353" s="21">
        <f>IF(IFERROR(TRIM(INDEX($A353:$T353,MATCH(Lists!$F$2,$A$1:$T$1,0))&amp;""),"")="","",IFERROR(INDEX('Your points'!$B$15:$B$18,MATCH(IFERROR(TRIM(INDEX($A353:$T353,MATCH(Lists!$F$4,$A$1:$T$1,0))&amp;""),""),'Your points'!$A$15:$A$18,0)),0))</f>
        <v/>
      </c>
      <c r="AB353" s="21">
        <f>IF(IFERROR(TRIM(INDEX($A353:$T353,MATCH(Lists!$F$2,$A$1:$T$1,0))&amp;""),"")="","",N(Z353)+N(AA353))</f>
        <v/>
      </c>
      <c r="AC353" s="21">
        <f>IF(IFERROR(TRIM(INDEX($A353:$T353,MATCH(Lists!$F$2,$A$1:$T$1,0))&amp;""),"")="","",IFERROR(VALUE(IFERROR(TRIM(INDEX($A353:$T353,MATCH(Lists!$F$5,$A$1:$T$1,0))&amp;""),"")),""))</f>
        <v/>
      </c>
      <c r="AD353" s="21">
        <f>IF(AB353="","",IF(AB353&gt;='Your points'!$B$21,1,0))</f>
        <v/>
      </c>
      <c r="AE353" s="21">
        <f>IF(IFERROR(TRIM(INDEX($A353:$T353,MATCH(Lists!$F$2,$A$1:$T$1,0))&amp;""),"")="","",IF(IFERROR(TRIM(INDEX($A353:$T353,MATCH(Lists!$F$8,$A$1:$T$1,0))&amp;""),"")&lt;&gt;"",1,0))</f>
        <v/>
      </c>
      <c r="AF353" s="21">
        <f>IF(IFERROR(TRIM(INDEX($A353:$T353,MATCH(Lists!$F$2,$A$1:$T$1,0))&amp;""),"")="","",IF(IFERROR(TRIM(INDEX($A353:$T353,MATCH(Lists!$F$6,$A$1:$T$1,0))&amp;""),"")="","(no UTM)",IFERROR(TRIM(INDEX($A353:$T353,MATCH(Lists!$F$6,$A$1:$T$1,0))&amp;""),"")))</f>
        <v/>
      </c>
      <c r="AG353" s="21">
        <f>IF(IFERROR(TRIM(INDEX($A353:$T353,MATCH(Lists!$F$2,$A$1:$T$1,0))&amp;""),"")="","",IF(IFERROR(TRIM(INDEX($A353:$T353,MATCH(Lists!$F$7,$A$1:$T$1,0))&amp;""),"")="","(none)",IFERROR(TRIM(INDEX($A353:$T353,MATCH(Lists!$F$7,$A$1:$T$1,0))&amp;""),"")))</f>
        <v/>
      </c>
      <c r="AH353" s="21">
        <f>IF(AF353="","",IF(COUNTIFS($AF$2:AF353,AF353,$AG$2:AG353,AG353)=1,1,0))</f>
        <v/>
      </c>
      <c r="AI353" s="21">
        <f>IF(AH353=1,SUM($AH$2:AH353),"")</f>
        <v/>
      </c>
      <c r="AJ353" s="21">
        <f>IF(IFERROR(TRIM(INDEX($A353:$T353,MATCH(Lists!$F$2,$A$1:$T$1,0))&amp;""),"")="","",IF($W353=Lists!$A$3,1,0))</f>
        <v/>
      </c>
      <c r="AK353" s="21">
        <f>IF(IFERROR(TRIM(INDEX($A353:$T353,MATCH(Lists!$F$2,$A$1:$T$1,0))&amp;""),"")="","",IF($X353="Y",1,0))</f>
        <v/>
      </c>
    </row>
    <row r="354">
      <c r="U354" s="19" t="n"/>
      <c r="V354" s="22" t="n"/>
      <c r="W354" s="22" t="n"/>
      <c r="X354" s="22" t="n"/>
      <c r="Y354" s="19" t="n"/>
      <c r="Z354" s="21">
        <f>IF(IFERROR(TRIM(INDEX($A354:$T354,MATCH(Lists!$F$2,$A$1:$T$1,0))&amp;""),"")="","",IFERROR(INDEX('Your points'!$B$6:$B$11,MATCH(IFERROR(TRIM(INDEX($A354:$T354,MATCH(Lists!$F$3,$A$1:$T$1,0))&amp;""),""),'Your points'!$A$6:$A$11,0)),0))</f>
        <v/>
      </c>
      <c r="AA354" s="21">
        <f>IF(IFERROR(TRIM(INDEX($A354:$T354,MATCH(Lists!$F$2,$A$1:$T$1,0))&amp;""),"")="","",IFERROR(INDEX('Your points'!$B$15:$B$18,MATCH(IFERROR(TRIM(INDEX($A354:$T354,MATCH(Lists!$F$4,$A$1:$T$1,0))&amp;""),""),'Your points'!$A$15:$A$18,0)),0))</f>
        <v/>
      </c>
      <c r="AB354" s="21">
        <f>IF(IFERROR(TRIM(INDEX($A354:$T354,MATCH(Lists!$F$2,$A$1:$T$1,0))&amp;""),"")="","",N(Z354)+N(AA354))</f>
        <v/>
      </c>
      <c r="AC354" s="21">
        <f>IF(IFERROR(TRIM(INDEX($A354:$T354,MATCH(Lists!$F$2,$A$1:$T$1,0))&amp;""),"")="","",IFERROR(VALUE(IFERROR(TRIM(INDEX($A354:$T354,MATCH(Lists!$F$5,$A$1:$T$1,0))&amp;""),"")),""))</f>
        <v/>
      </c>
      <c r="AD354" s="21">
        <f>IF(AB354="","",IF(AB354&gt;='Your points'!$B$21,1,0))</f>
        <v/>
      </c>
      <c r="AE354" s="21">
        <f>IF(IFERROR(TRIM(INDEX($A354:$T354,MATCH(Lists!$F$2,$A$1:$T$1,0))&amp;""),"")="","",IF(IFERROR(TRIM(INDEX($A354:$T354,MATCH(Lists!$F$8,$A$1:$T$1,0))&amp;""),"")&lt;&gt;"",1,0))</f>
        <v/>
      </c>
      <c r="AF354" s="21">
        <f>IF(IFERROR(TRIM(INDEX($A354:$T354,MATCH(Lists!$F$2,$A$1:$T$1,0))&amp;""),"")="","",IF(IFERROR(TRIM(INDEX($A354:$T354,MATCH(Lists!$F$6,$A$1:$T$1,0))&amp;""),"")="","(no UTM)",IFERROR(TRIM(INDEX($A354:$T354,MATCH(Lists!$F$6,$A$1:$T$1,0))&amp;""),"")))</f>
        <v/>
      </c>
      <c r="AG354" s="21">
        <f>IF(IFERROR(TRIM(INDEX($A354:$T354,MATCH(Lists!$F$2,$A$1:$T$1,0))&amp;""),"")="","",IF(IFERROR(TRIM(INDEX($A354:$T354,MATCH(Lists!$F$7,$A$1:$T$1,0))&amp;""),"")="","(none)",IFERROR(TRIM(INDEX($A354:$T354,MATCH(Lists!$F$7,$A$1:$T$1,0))&amp;""),"")))</f>
        <v/>
      </c>
      <c r="AH354" s="21">
        <f>IF(AF354="","",IF(COUNTIFS($AF$2:AF354,AF354,$AG$2:AG354,AG354)=1,1,0))</f>
        <v/>
      </c>
      <c r="AI354" s="21">
        <f>IF(AH354=1,SUM($AH$2:AH354),"")</f>
        <v/>
      </c>
      <c r="AJ354" s="21">
        <f>IF(IFERROR(TRIM(INDEX($A354:$T354,MATCH(Lists!$F$2,$A$1:$T$1,0))&amp;""),"")="","",IF($W354=Lists!$A$3,1,0))</f>
        <v/>
      </c>
      <c r="AK354" s="21">
        <f>IF(IFERROR(TRIM(INDEX($A354:$T354,MATCH(Lists!$F$2,$A$1:$T$1,0))&amp;""),"")="","",IF($X354="Y",1,0))</f>
        <v/>
      </c>
    </row>
    <row r="355">
      <c r="U355" s="19" t="n"/>
      <c r="V355" s="22" t="n"/>
      <c r="W355" s="22" t="n"/>
      <c r="X355" s="22" t="n"/>
      <c r="Y355" s="19" t="n"/>
      <c r="Z355" s="21">
        <f>IF(IFERROR(TRIM(INDEX($A355:$T355,MATCH(Lists!$F$2,$A$1:$T$1,0))&amp;""),"")="","",IFERROR(INDEX('Your points'!$B$6:$B$11,MATCH(IFERROR(TRIM(INDEX($A355:$T355,MATCH(Lists!$F$3,$A$1:$T$1,0))&amp;""),""),'Your points'!$A$6:$A$11,0)),0))</f>
        <v/>
      </c>
      <c r="AA355" s="21">
        <f>IF(IFERROR(TRIM(INDEX($A355:$T355,MATCH(Lists!$F$2,$A$1:$T$1,0))&amp;""),"")="","",IFERROR(INDEX('Your points'!$B$15:$B$18,MATCH(IFERROR(TRIM(INDEX($A355:$T355,MATCH(Lists!$F$4,$A$1:$T$1,0))&amp;""),""),'Your points'!$A$15:$A$18,0)),0))</f>
        <v/>
      </c>
      <c r="AB355" s="21">
        <f>IF(IFERROR(TRIM(INDEX($A355:$T355,MATCH(Lists!$F$2,$A$1:$T$1,0))&amp;""),"")="","",N(Z355)+N(AA355))</f>
        <v/>
      </c>
      <c r="AC355" s="21">
        <f>IF(IFERROR(TRIM(INDEX($A355:$T355,MATCH(Lists!$F$2,$A$1:$T$1,0))&amp;""),"")="","",IFERROR(VALUE(IFERROR(TRIM(INDEX($A355:$T355,MATCH(Lists!$F$5,$A$1:$T$1,0))&amp;""),"")),""))</f>
        <v/>
      </c>
      <c r="AD355" s="21">
        <f>IF(AB355="","",IF(AB355&gt;='Your points'!$B$21,1,0))</f>
        <v/>
      </c>
      <c r="AE355" s="21">
        <f>IF(IFERROR(TRIM(INDEX($A355:$T355,MATCH(Lists!$F$2,$A$1:$T$1,0))&amp;""),"")="","",IF(IFERROR(TRIM(INDEX($A355:$T355,MATCH(Lists!$F$8,$A$1:$T$1,0))&amp;""),"")&lt;&gt;"",1,0))</f>
        <v/>
      </c>
      <c r="AF355" s="21">
        <f>IF(IFERROR(TRIM(INDEX($A355:$T355,MATCH(Lists!$F$2,$A$1:$T$1,0))&amp;""),"")="","",IF(IFERROR(TRIM(INDEX($A355:$T355,MATCH(Lists!$F$6,$A$1:$T$1,0))&amp;""),"")="","(no UTM)",IFERROR(TRIM(INDEX($A355:$T355,MATCH(Lists!$F$6,$A$1:$T$1,0))&amp;""),"")))</f>
        <v/>
      </c>
      <c r="AG355" s="21">
        <f>IF(IFERROR(TRIM(INDEX($A355:$T355,MATCH(Lists!$F$2,$A$1:$T$1,0))&amp;""),"")="","",IF(IFERROR(TRIM(INDEX($A355:$T355,MATCH(Lists!$F$7,$A$1:$T$1,0))&amp;""),"")="","(none)",IFERROR(TRIM(INDEX($A355:$T355,MATCH(Lists!$F$7,$A$1:$T$1,0))&amp;""),"")))</f>
        <v/>
      </c>
      <c r="AH355" s="21">
        <f>IF(AF355="","",IF(COUNTIFS($AF$2:AF355,AF355,$AG$2:AG355,AG355)=1,1,0))</f>
        <v/>
      </c>
      <c r="AI355" s="21">
        <f>IF(AH355=1,SUM($AH$2:AH355),"")</f>
        <v/>
      </c>
      <c r="AJ355" s="21">
        <f>IF(IFERROR(TRIM(INDEX($A355:$T355,MATCH(Lists!$F$2,$A$1:$T$1,0))&amp;""),"")="","",IF($W355=Lists!$A$3,1,0))</f>
        <v/>
      </c>
      <c r="AK355" s="21">
        <f>IF(IFERROR(TRIM(INDEX($A355:$T355,MATCH(Lists!$F$2,$A$1:$T$1,0))&amp;""),"")="","",IF($X355="Y",1,0))</f>
        <v/>
      </c>
    </row>
    <row r="356">
      <c r="U356" s="19" t="n"/>
      <c r="V356" s="22" t="n"/>
      <c r="W356" s="22" t="n"/>
      <c r="X356" s="22" t="n"/>
      <c r="Y356" s="19" t="n"/>
      <c r="Z356" s="21">
        <f>IF(IFERROR(TRIM(INDEX($A356:$T356,MATCH(Lists!$F$2,$A$1:$T$1,0))&amp;""),"")="","",IFERROR(INDEX('Your points'!$B$6:$B$11,MATCH(IFERROR(TRIM(INDEX($A356:$T356,MATCH(Lists!$F$3,$A$1:$T$1,0))&amp;""),""),'Your points'!$A$6:$A$11,0)),0))</f>
        <v/>
      </c>
      <c r="AA356" s="21">
        <f>IF(IFERROR(TRIM(INDEX($A356:$T356,MATCH(Lists!$F$2,$A$1:$T$1,0))&amp;""),"")="","",IFERROR(INDEX('Your points'!$B$15:$B$18,MATCH(IFERROR(TRIM(INDEX($A356:$T356,MATCH(Lists!$F$4,$A$1:$T$1,0))&amp;""),""),'Your points'!$A$15:$A$18,0)),0))</f>
        <v/>
      </c>
      <c r="AB356" s="21">
        <f>IF(IFERROR(TRIM(INDEX($A356:$T356,MATCH(Lists!$F$2,$A$1:$T$1,0))&amp;""),"")="","",N(Z356)+N(AA356))</f>
        <v/>
      </c>
      <c r="AC356" s="21">
        <f>IF(IFERROR(TRIM(INDEX($A356:$T356,MATCH(Lists!$F$2,$A$1:$T$1,0))&amp;""),"")="","",IFERROR(VALUE(IFERROR(TRIM(INDEX($A356:$T356,MATCH(Lists!$F$5,$A$1:$T$1,0))&amp;""),"")),""))</f>
        <v/>
      </c>
      <c r="AD356" s="21">
        <f>IF(AB356="","",IF(AB356&gt;='Your points'!$B$21,1,0))</f>
        <v/>
      </c>
      <c r="AE356" s="21">
        <f>IF(IFERROR(TRIM(INDEX($A356:$T356,MATCH(Lists!$F$2,$A$1:$T$1,0))&amp;""),"")="","",IF(IFERROR(TRIM(INDEX($A356:$T356,MATCH(Lists!$F$8,$A$1:$T$1,0))&amp;""),"")&lt;&gt;"",1,0))</f>
        <v/>
      </c>
      <c r="AF356" s="21">
        <f>IF(IFERROR(TRIM(INDEX($A356:$T356,MATCH(Lists!$F$2,$A$1:$T$1,0))&amp;""),"")="","",IF(IFERROR(TRIM(INDEX($A356:$T356,MATCH(Lists!$F$6,$A$1:$T$1,0))&amp;""),"")="","(no UTM)",IFERROR(TRIM(INDEX($A356:$T356,MATCH(Lists!$F$6,$A$1:$T$1,0))&amp;""),"")))</f>
        <v/>
      </c>
      <c r="AG356" s="21">
        <f>IF(IFERROR(TRIM(INDEX($A356:$T356,MATCH(Lists!$F$2,$A$1:$T$1,0))&amp;""),"")="","",IF(IFERROR(TRIM(INDEX($A356:$T356,MATCH(Lists!$F$7,$A$1:$T$1,0))&amp;""),"")="","(none)",IFERROR(TRIM(INDEX($A356:$T356,MATCH(Lists!$F$7,$A$1:$T$1,0))&amp;""),"")))</f>
        <v/>
      </c>
      <c r="AH356" s="21">
        <f>IF(AF356="","",IF(COUNTIFS($AF$2:AF356,AF356,$AG$2:AG356,AG356)=1,1,0))</f>
        <v/>
      </c>
      <c r="AI356" s="21">
        <f>IF(AH356=1,SUM($AH$2:AH356),"")</f>
        <v/>
      </c>
      <c r="AJ356" s="21">
        <f>IF(IFERROR(TRIM(INDEX($A356:$T356,MATCH(Lists!$F$2,$A$1:$T$1,0))&amp;""),"")="","",IF($W356=Lists!$A$3,1,0))</f>
        <v/>
      </c>
      <c r="AK356" s="21">
        <f>IF(IFERROR(TRIM(INDEX($A356:$T356,MATCH(Lists!$F$2,$A$1:$T$1,0))&amp;""),"")="","",IF($X356="Y",1,0))</f>
        <v/>
      </c>
    </row>
    <row r="357">
      <c r="U357" s="19" t="n"/>
      <c r="V357" s="22" t="n"/>
      <c r="W357" s="22" t="n"/>
      <c r="X357" s="22" t="n"/>
      <c r="Y357" s="19" t="n"/>
      <c r="Z357" s="21">
        <f>IF(IFERROR(TRIM(INDEX($A357:$T357,MATCH(Lists!$F$2,$A$1:$T$1,0))&amp;""),"")="","",IFERROR(INDEX('Your points'!$B$6:$B$11,MATCH(IFERROR(TRIM(INDEX($A357:$T357,MATCH(Lists!$F$3,$A$1:$T$1,0))&amp;""),""),'Your points'!$A$6:$A$11,0)),0))</f>
        <v/>
      </c>
      <c r="AA357" s="21">
        <f>IF(IFERROR(TRIM(INDEX($A357:$T357,MATCH(Lists!$F$2,$A$1:$T$1,0))&amp;""),"")="","",IFERROR(INDEX('Your points'!$B$15:$B$18,MATCH(IFERROR(TRIM(INDEX($A357:$T357,MATCH(Lists!$F$4,$A$1:$T$1,0))&amp;""),""),'Your points'!$A$15:$A$18,0)),0))</f>
        <v/>
      </c>
      <c r="AB357" s="21">
        <f>IF(IFERROR(TRIM(INDEX($A357:$T357,MATCH(Lists!$F$2,$A$1:$T$1,0))&amp;""),"")="","",N(Z357)+N(AA357))</f>
        <v/>
      </c>
      <c r="AC357" s="21">
        <f>IF(IFERROR(TRIM(INDEX($A357:$T357,MATCH(Lists!$F$2,$A$1:$T$1,0))&amp;""),"")="","",IFERROR(VALUE(IFERROR(TRIM(INDEX($A357:$T357,MATCH(Lists!$F$5,$A$1:$T$1,0))&amp;""),"")),""))</f>
        <v/>
      </c>
      <c r="AD357" s="21">
        <f>IF(AB357="","",IF(AB357&gt;='Your points'!$B$21,1,0))</f>
        <v/>
      </c>
      <c r="AE357" s="21">
        <f>IF(IFERROR(TRIM(INDEX($A357:$T357,MATCH(Lists!$F$2,$A$1:$T$1,0))&amp;""),"")="","",IF(IFERROR(TRIM(INDEX($A357:$T357,MATCH(Lists!$F$8,$A$1:$T$1,0))&amp;""),"")&lt;&gt;"",1,0))</f>
        <v/>
      </c>
      <c r="AF357" s="21">
        <f>IF(IFERROR(TRIM(INDEX($A357:$T357,MATCH(Lists!$F$2,$A$1:$T$1,0))&amp;""),"")="","",IF(IFERROR(TRIM(INDEX($A357:$T357,MATCH(Lists!$F$6,$A$1:$T$1,0))&amp;""),"")="","(no UTM)",IFERROR(TRIM(INDEX($A357:$T357,MATCH(Lists!$F$6,$A$1:$T$1,0))&amp;""),"")))</f>
        <v/>
      </c>
      <c r="AG357" s="21">
        <f>IF(IFERROR(TRIM(INDEX($A357:$T357,MATCH(Lists!$F$2,$A$1:$T$1,0))&amp;""),"")="","",IF(IFERROR(TRIM(INDEX($A357:$T357,MATCH(Lists!$F$7,$A$1:$T$1,0))&amp;""),"")="","(none)",IFERROR(TRIM(INDEX($A357:$T357,MATCH(Lists!$F$7,$A$1:$T$1,0))&amp;""),"")))</f>
        <v/>
      </c>
      <c r="AH357" s="21">
        <f>IF(AF357="","",IF(COUNTIFS($AF$2:AF357,AF357,$AG$2:AG357,AG357)=1,1,0))</f>
        <v/>
      </c>
      <c r="AI357" s="21">
        <f>IF(AH357=1,SUM($AH$2:AH357),"")</f>
        <v/>
      </c>
      <c r="AJ357" s="21">
        <f>IF(IFERROR(TRIM(INDEX($A357:$T357,MATCH(Lists!$F$2,$A$1:$T$1,0))&amp;""),"")="","",IF($W357=Lists!$A$3,1,0))</f>
        <v/>
      </c>
      <c r="AK357" s="21">
        <f>IF(IFERROR(TRIM(INDEX($A357:$T357,MATCH(Lists!$F$2,$A$1:$T$1,0))&amp;""),"")="","",IF($X357="Y",1,0))</f>
        <v/>
      </c>
    </row>
    <row r="358">
      <c r="U358" s="19" t="n"/>
      <c r="V358" s="22" t="n"/>
      <c r="W358" s="22" t="n"/>
      <c r="X358" s="22" t="n"/>
      <c r="Y358" s="19" t="n"/>
      <c r="Z358" s="21">
        <f>IF(IFERROR(TRIM(INDEX($A358:$T358,MATCH(Lists!$F$2,$A$1:$T$1,0))&amp;""),"")="","",IFERROR(INDEX('Your points'!$B$6:$B$11,MATCH(IFERROR(TRIM(INDEX($A358:$T358,MATCH(Lists!$F$3,$A$1:$T$1,0))&amp;""),""),'Your points'!$A$6:$A$11,0)),0))</f>
        <v/>
      </c>
      <c r="AA358" s="21">
        <f>IF(IFERROR(TRIM(INDEX($A358:$T358,MATCH(Lists!$F$2,$A$1:$T$1,0))&amp;""),"")="","",IFERROR(INDEX('Your points'!$B$15:$B$18,MATCH(IFERROR(TRIM(INDEX($A358:$T358,MATCH(Lists!$F$4,$A$1:$T$1,0))&amp;""),""),'Your points'!$A$15:$A$18,0)),0))</f>
        <v/>
      </c>
      <c r="AB358" s="21">
        <f>IF(IFERROR(TRIM(INDEX($A358:$T358,MATCH(Lists!$F$2,$A$1:$T$1,0))&amp;""),"")="","",N(Z358)+N(AA358))</f>
        <v/>
      </c>
      <c r="AC358" s="21">
        <f>IF(IFERROR(TRIM(INDEX($A358:$T358,MATCH(Lists!$F$2,$A$1:$T$1,0))&amp;""),"")="","",IFERROR(VALUE(IFERROR(TRIM(INDEX($A358:$T358,MATCH(Lists!$F$5,$A$1:$T$1,0))&amp;""),"")),""))</f>
        <v/>
      </c>
      <c r="AD358" s="21">
        <f>IF(AB358="","",IF(AB358&gt;='Your points'!$B$21,1,0))</f>
        <v/>
      </c>
      <c r="AE358" s="21">
        <f>IF(IFERROR(TRIM(INDEX($A358:$T358,MATCH(Lists!$F$2,$A$1:$T$1,0))&amp;""),"")="","",IF(IFERROR(TRIM(INDEX($A358:$T358,MATCH(Lists!$F$8,$A$1:$T$1,0))&amp;""),"")&lt;&gt;"",1,0))</f>
        <v/>
      </c>
      <c r="AF358" s="21">
        <f>IF(IFERROR(TRIM(INDEX($A358:$T358,MATCH(Lists!$F$2,$A$1:$T$1,0))&amp;""),"")="","",IF(IFERROR(TRIM(INDEX($A358:$T358,MATCH(Lists!$F$6,$A$1:$T$1,0))&amp;""),"")="","(no UTM)",IFERROR(TRIM(INDEX($A358:$T358,MATCH(Lists!$F$6,$A$1:$T$1,0))&amp;""),"")))</f>
        <v/>
      </c>
      <c r="AG358" s="21">
        <f>IF(IFERROR(TRIM(INDEX($A358:$T358,MATCH(Lists!$F$2,$A$1:$T$1,0))&amp;""),"")="","",IF(IFERROR(TRIM(INDEX($A358:$T358,MATCH(Lists!$F$7,$A$1:$T$1,0))&amp;""),"")="","(none)",IFERROR(TRIM(INDEX($A358:$T358,MATCH(Lists!$F$7,$A$1:$T$1,0))&amp;""),"")))</f>
        <v/>
      </c>
      <c r="AH358" s="21">
        <f>IF(AF358="","",IF(COUNTIFS($AF$2:AF358,AF358,$AG$2:AG358,AG358)=1,1,0))</f>
        <v/>
      </c>
      <c r="AI358" s="21">
        <f>IF(AH358=1,SUM($AH$2:AH358),"")</f>
        <v/>
      </c>
      <c r="AJ358" s="21">
        <f>IF(IFERROR(TRIM(INDEX($A358:$T358,MATCH(Lists!$F$2,$A$1:$T$1,0))&amp;""),"")="","",IF($W358=Lists!$A$3,1,0))</f>
        <v/>
      </c>
      <c r="AK358" s="21">
        <f>IF(IFERROR(TRIM(INDEX($A358:$T358,MATCH(Lists!$F$2,$A$1:$T$1,0))&amp;""),"")="","",IF($X358="Y",1,0))</f>
        <v/>
      </c>
    </row>
    <row r="359">
      <c r="U359" s="19" t="n"/>
      <c r="V359" s="22" t="n"/>
      <c r="W359" s="22" t="n"/>
      <c r="X359" s="22" t="n"/>
      <c r="Y359" s="19" t="n"/>
      <c r="Z359" s="21">
        <f>IF(IFERROR(TRIM(INDEX($A359:$T359,MATCH(Lists!$F$2,$A$1:$T$1,0))&amp;""),"")="","",IFERROR(INDEX('Your points'!$B$6:$B$11,MATCH(IFERROR(TRIM(INDEX($A359:$T359,MATCH(Lists!$F$3,$A$1:$T$1,0))&amp;""),""),'Your points'!$A$6:$A$11,0)),0))</f>
        <v/>
      </c>
      <c r="AA359" s="21">
        <f>IF(IFERROR(TRIM(INDEX($A359:$T359,MATCH(Lists!$F$2,$A$1:$T$1,0))&amp;""),"")="","",IFERROR(INDEX('Your points'!$B$15:$B$18,MATCH(IFERROR(TRIM(INDEX($A359:$T359,MATCH(Lists!$F$4,$A$1:$T$1,0))&amp;""),""),'Your points'!$A$15:$A$18,0)),0))</f>
        <v/>
      </c>
      <c r="AB359" s="21">
        <f>IF(IFERROR(TRIM(INDEX($A359:$T359,MATCH(Lists!$F$2,$A$1:$T$1,0))&amp;""),"")="","",N(Z359)+N(AA359))</f>
        <v/>
      </c>
      <c r="AC359" s="21">
        <f>IF(IFERROR(TRIM(INDEX($A359:$T359,MATCH(Lists!$F$2,$A$1:$T$1,0))&amp;""),"")="","",IFERROR(VALUE(IFERROR(TRIM(INDEX($A359:$T359,MATCH(Lists!$F$5,$A$1:$T$1,0))&amp;""),"")),""))</f>
        <v/>
      </c>
      <c r="AD359" s="21">
        <f>IF(AB359="","",IF(AB359&gt;='Your points'!$B$21,1,0))</f>
        <v/>
      </c>
      <c r="AE359" s="21">
        <f>IF(IFERROR(TRIM(INDEX($A359:$T359,MATCH(Lists!$F$2,$A$1:$T$1,0))&amp;""),"")="","",IF(IFERROR(TRIM(INDEX($A359:$T359,MATCH(Lists!$F$8,$A$1:$T$1,0))&amp;""),"")&lt;&gt;"",1,0))</f>
        <v/>
      </c>
      <c r="AF359" s="21">
        <f>IF(IFERROR(TRIM(INDEX($A359:$T359,MATCH(Lists!$F$2,$A$1:$T$1,0))&amp;""),"")="","",IF(IFERROR(TRIM(INDEX($A359:$T359,MATCH(Lists!$F$6,$A$1:$T$1,0))&amp;""),"")="","(no UTM)",IFERROR(TRIM(INDEX($A359:$T359,MATCH(Lists!$F$6,$A$1:$T$1,0))&amp;""),"")))</f>
        <v/>
      </c>
      <c r="AG359" s="21">
        <f>IF(IFERROR(TRIM(INDEX($A359:$T359,MATCH(Lists!$F$2,$A$1:$T$1,0))&amp;""),"")="","",IF(IFERROR(TRIM(INDEX($A359:$T359,MATCH(Lists!$F$7,$A$1:$T$1,0))&amp;""),"")="","(none)",IFERROR(TRIM(INDEX($A359:$T359,MATCH(Lists!$F$7,$A$1:$T$1,0))&amp;""),"")))</f>
        <v/>
      </c>
      <c r="AH359" s="21">
        <f>IF(AF359="","",IF(COUNTIFS($AF$2:AF359,AF359,$AG$2:AG359,AG359)=1,1,0))</f>
        <v/>
      </c>
      <c r="AI359" s="21">
        <f>IF(AH359=1,SUM($AH$2:AH359),"")</f>
        <v/>
      </c>
      <c r="AJ359" s="21">
        <f>IF(IFERROR(TRIM(INDEX($A359:$T359,MATCH(Lists!$F$2,$A$1:$T$1,0))&amp;""),"")="","",IF($W359=Lists!$A$3,1,0))</f>
        <v/>
      </c>
      <c r="AK359" s="21">
        <f>IF(IFERROR(TRIM(INDEX($A359:$T359,MATCH(Lists!$F$2,$A$1:$T$1,0))&amp;""),"")="","",IF($X359="Y",1,0))</f>
        <v/>
      </c>
    </row>
    <row r="360">
      <c r="U360" s="19" t="n"/>
      <c r="V360" s="22" t="n"/>
      <c r="W360" s="22" t="n"/>
      <c r="X360" s="22" t="n"/>
      <c r="Y360" s="19" t="n"/>
      <c r="Z360" s="21">
        <f>IF(IFERROR(TRIM(INDEX($A360:$T360,MATCH(Lists!$F$2,$A$1:$T$1,0))&amp;""),"")="","",IFERROR(INDEX('Your points'!$B$6:$B$11,MATCH(IFERROR(TRIM(INDEX($A360:$T360,MATCH(Lists!$F$3,$A$1:$T$1,0))&amp;""),""),'Your points'!$A$6:$A$11,0)),0))</f>
        <v/>
      </c>
      <c r="AA360" s="21">
        <f>IF(IFERROR(TRIM(INDEX($A360:$T360,MATCH(Lists!$F$2,$A$1:$T$1,0))&amp;""),"")="","",IFERROR(INDEX('Your points'!$B$15:$B$18,MATCH(IFERROR(TRIM(INDEX($A360:$T360,MATCH(Lists!$F$4,$A$1:$T$1,0))&amp;""),""),'Your points'!$A$15:$A$18,0)),0))</f>
        <v/>
      </c>
      <c r="AB360" s="21">
        <f>IF(IFERROR(TRIM(INDEX($A360:$T360,MATCH(Lists!$F$2,$A$1:$T$1,0))&amp;""),"")="","",N(Z360)+N(AA360))</f>
        <v/>
      </c>
      <c r="AC360" s="21">
        <f>IF(IFERROR(TRIM(INDEX($A360:$T360,MATCH(Lists!$F$2,$A$1:$T$1,0))&amp;""),"")="","",IFERROR(VALUE(IFERROR(TRIM(INDEX($A360:$T360,MATCH(Lists!$F$5,$A$1:$T$1,0))&amp;""),"")),""))</f>
        <v/>
      </c>
      <c r="AD360" s="21">
        <f>IF(AB360="","",IF(AB360&gt;='Your points'!$B$21,1,0))</f>
        <v/>
      </c>
      <c r="AE360" s="21">
        <f>IF(IFERROR(TRIM(INDEX($A360:$T360,MATCH(Lists!$F$2,$A$1:$T$1,0))&amp;""),"")="","",IF(IFERROR(TRIM(INDEX($A360:$T360,MATCH(Lists!$F$8,$A$1:$T$1,0))&amp;""),"")&lt;&gt;"",1,0))</f>
        <v/>
      </c>
      <c r="AF360" s="21">
        <f>IF(IFERROR(TRIM(INDEX($A360:$T360,MATCH(Lists!$F$2,$A$1:$T$1,0))&amp;""),"")="","",IF(IFERROR(TRIM(INDEX($A360:$T360,MATCH(Lists!$F$6,$A$1:$T$1,0))&amp;""),"")="","(no UTM)",IFERROR(TRIM(INDEX($A360:$T360,MATCH(Lists!$F$6,$A$1:$T$1,0))&amp;""),"")))</f>
        <v/>
      </c>
      <c r="AG360" s="21">
        <f>IF(IFERROR(TRIM(INDEX($A360:$T360,MATCH(Lists!$F$2,$A$1:$T$1,0))&amp;""),"")="","",IF(IFERROR(TRIM(INDEX($A360:$T360,MATCH(Lists!$F$7,$A$1:$T$1,0))&amp;""),"")="","(none)",IFERROR(TRIM(INDEX($A360:$T360,MATCH(Lists!$F$7,$A$1:$T$1,0))&amp;""),"")))</f>
        <v/>
      </c>
      <c r="AH360" s="21">
        <f>IF(AF360="","",IF(COUNTIFS($AF$2:AF360,AF360,$AG$2:AG360,AG360)=1,1,0))</f>
        <v/>
      </c>
      <c r="AI360" s="21">
        <f>IF(AH360=1,SUM($AH$2:AH360),"")</f>
        <v/>
      </c>
      <c r="AJ360" s="21">
        <f>IF(IFERROR(TRIM(INDEX($A360:$T360,MATCH(Lists!$F$2,$A$1:$T$1,0))&amp;""),"")="","",IF($W360=Lists!$A$3,1,0))</f>
        <v/>
      </c>
      <c r="AK360" s="21">
        <f>IF(IFERROR(TRIM(INDEX($A360:$T360,MATCH(Lists!$F$2,$A$1:$T$1,0))&amp;""),"")="","",IF($X360="Y",1,0))</f>
        <v/>
      </c>
    </row>
    <row r="361">
      <c r="U361" s="19" t="n"/>
      <c r="V361" s="22" t="n"/>
      <c r="W361" s="22" t="n"/>
      <c r="X361" s="22" t="n"/>
      <c r="Y361" s="19" t="n"/>
      <c r="Z361" s="21">
        <f>IF(IFERROR(TRIM(INDEX($A361:$T361,MATCH(Lists!$F$2,$A$1:$T$1,0))&amp;""),"")="","",IFERROR(INDEX('Your points'!$B$6:$B$11,MATCH(IFERROR(TRIM(INDEX($A361:$T361,MATCH(Lists!$F$3,$A$1:$T$1,0))&amp;""),""),'Your points'!$A$6:$A$11,0)),0))</f>
        <v/>
      </c>
      <c r="AA361" s="21">
        <f>IF(IFERROR(TRIM(INDEX($A361:$T361,MATCH(Lists!$F$2,$A$1:$T$1,0))&amp;""),"")="","",IFERROR(INDEX('Your points'!$B$15:$B$18,MATCH(IFERROR(TRIM(INDEX($A361:$T361,MATCH(Lists!$F$4,$A$1:$T$1,0))&amp;""),""),'Your points'!$A$15:$A$18,0)),0))</f>
        <v/>
      </c>
      <c r="AB361" s="21">
        <f>IF(IFERROR(TRIM(INDEX($A361:$T361,MATCH(Lists!$F$2,$A$1:$T$1,0))&amp;""),"")="","",N(Z361)+N(AA361))</f>
        <v/>
      </c>
      <c r="AC361" s="21">
        <f>IF(IFERROR(TRIM(INDEX($A361:$T361,MATCH(Lists!$F$2,$A$1:$T$1,0))&amp;""),"")="","",IFERROR(VALUE(IFERROR(TRIM(INDEX($A361:$T361,MATCH(Lists!$F$5,$A$1:$T$1,0))&amp;""),"")),""))</f>
        <v/>
      </c>
      <c r="AD361" s="21">
        <f>IF(AB361="","",IF(AB361&gt;='Your points'!$B$21,1,0))</f>
        <v/>
      </c>
      <c r="AE361" s="21">
        <f>IF(IFERROR(TRIM(INDEX($A361:$T361,MATCH(Lists!$F$2,$A$1:$T$1,0))&amp;""),"")="","",IF(IFERROR(TRIM(INDEX($A361:$T361,MATCH(Lists!$F$8,$A$1:$T$1,0))&amp;""),"")&lt;&gt;"",1,0))</f>
        <v/>
      </c>
      <c r="AF361" s="21">
        <f>IF(IFERROR(TRIM(INDEX($A361:$T361,MATCH(Lists!$F$2,$A$1:$T$1,0))&amp;""),"")="","",IF(IFERROR(TRIM(INDEX($A361:$T361,MATCH(Lists!$F$6,$A$1:$T$1,0))&amp;""),"")="","(no UTM)",IFERROR(TRIM(INDEX($A361:$T361,MATCH(Lists!$F$6,$A$1:$T$1,0))&amp;""),"")))</f>
        <v/>
      </c>
      <c r="AG361" s="21">
        <f>IF(IFERROR(TRIM(INDEX($A361:$T361,MATCH(Lists!$F$2,$A$1:$T$1,0))&amp;""),"")="","",IF(IFERROR(TRIM(INDEX($A361:$T361,MATCH(Lists!$F$7,$A$1:$T$1,0))&amp;""),"")="","(none)",IFERROR(TRIM(INDEX($A361:$T361,MATCH(Lists!$F$7,$A$1:$T$1,0))&amp;""),"")))</f>
        <v/>
      </c>
      <c r="AH361" s="21">
        <f>IF(AF361="","",IF(COUNTIFS($AF$2:AF361,AF361,$AG$2:AG361,AG361)=1,1,0))</f>
        <v/>
      </c>
      <c r="AI361" s="21">
        <f>IF(AH361=1,SUM($AH$2:AH361),"")</f>
        <v/>
      </c>
      <c r="AJ361" s="21">
        <f>IF(IFERROR(TRIM(INDEX($A361:$T361,MATCH(Lists!$F$2,$A$1:$T$1,0))&amp;""),"")="","",IF($W361=Lists!$A$3,1,0))</f>
        <v/>
      </c>
      <c r="AK361" s="21">
        <f>IF(IFERROR(TRIM(INDEX($A361:$T361,MATCH(Lists!$F$2,$A$1:$T$1,0))&amp;""),"")="","",IF($X361="Y",1,0))</f>
        <v/>
      </c>
    </row>
    <row r="362">
      <c r="U362" s="19" t="n"/>
      <c r="V362" s="22" t="n"/>
      <c r="W362" s="22" t="n"/>
      <c r="X362" s="22" t="n"/>
      <c r="Y362" s="19" t="n"/>
      <c r="Z362" s="21">
        <f>IF(IFERROR(TRIM(INDEX($A362:$T362,MATCH(Lists!$F$2,$A$1:$T$1,0))&amp;""),"")="","",IFERROR(INDEX('Your points'!$B$6:$B$11,MATCH(IFERROR(TRIM(INDEX($A362:$T362,MATCH(Lists!$F$3,$A$1:$T$1,0))&amp;""),""),'Your points'!$A$6:$A$11,0)),0))</f>
        <v/>
      </c>
      <c r="AA362" s="21">
        <f>IF(IFERROR(TRIM(INDEX($A362:$T362,MATCH(Lists!$F$2,$A$1:$T$1,0))&amp;""),"")="","",IFERROR(INDEX('Your points'!$B$15:$B$18,MATCH(IFERROR(TRIM(INDEX($A362:$T362,MATCH(Lists!$F$4,$A$1:$T$1,0))&amp;""),""),'Your points'!$A$15:$A$18,0)),0))</f>
        <v/>
      </c>
      <c r="AB362" s="21">
        <f>IF(IFERROR(TRIM(INDEX($A362:$T362,MATCH(Lists!$F$2,$A$1:$T$1,0))&amp;""),"")="","",N(Z362)+N(AA362))</f>
        <v/>
      </c>
      <c r="AC362" s="21">
        <f>IF(IFERROR(TRIM(INDEX($A362:$T362,MATCH(Lists!$F$2,$A$1:$T$1,0))&amp;""),"")="","",IFERROR(VALUE(IFERROR(TRIM(INDEX($A362:$T362,MATCH(Lists!$F$5,$A$1:$T$1,0))&amp;""),"")),""))</f>
        <v/>
      </c>
      <c r="AD362" s="21">
        <f>IF(AB362="","",IF(AB362&gt;='Your points'!$B$21,1,0))</f>
        <v/>
      </c>
      <c r="AE362" s="21">
        <f>IF(IFERROR(TRIM(INDEX($A362:$T362,MATCH(Lists!$F$2,$A$1:$T$1,0))&amp;""),"")="","",IF(IFERROR(TRIM(INDEX($A362:$T362,MATCH(Lists!$F$8,$A$1:$T$1,0))&amp;""),"")&lt;&gt;"",1,0))</f>
        <v/>
      </c>
      <c r="AF362" s="21">
        <f>IF(IFERROR(TRIM(INDEX($A362:$T362,MATCH(Lists!$F$2,$A$1:$T$1,0))&amp;""),"")="","",IF(IFERROR(TRIM(INDEX($A362:$T362,MATCH(Lists!$F$6,$A$1:$T$1,0))&amp;""),"")="","(no UTM)",IFERROR(TRIM(INDEX($A362:$T362,MATCH(Lists!$F$6,$A$1:$T$1,0))&amp;""),"")))</f>
        <v/>
      </c>
      <c r="AG362" s="21">
        <f>IF(IFERROR(TRIM(INDEX($A362:$T362,MATCH(Lists!$F$2,$A$1:$T$1,0))&amp;""),"")="","",IF(IFERROR(TRIM(INDEX($A362:$T362,MATCH(Lists!$F$7,$A$1:$T$1,0))&amp;""),"")="","(none)",IFERROR(TRIM(INDEX($A362:$T362,MATCH(Lists!$F$7,$A$1:$T$1,0))&amp;""),"")))</f>
        <v/>
      </c>
      <c r="AH362" s="21">
        <f>IF(AF362="","",IF(COUNTIFS($AF$2:AF362,AF362,$AG$2:AG362,AG362)=1,1,0))</f>
        <v/>
      </c>
      <c r="AI362" s="21">
        <f>IF(AH362=1,SUM($AH$2:AH362),"")</f>
        <v/>
      </c>
      <c r="AJ362" s="21">
        <f>IF(IFERROR(TRIM(INDEX($A362:$T362,MATCH(Lists!$F$2,$A$1:$T$1,0))&amp;""),"")="","",IF($W362=Lists!$A$3,1,0))</f>
        <v/>
      </c>
      <c r="AK362" s="21">
        <f>IF(IFERROR(TRIM(INDEX($A362:$T362,MATCH(Lists!$F$2,$A$1:$T$1,0))&amp;""),"")="","",IF($X362="Y",1,0))</f>
        <v/>
      </c>
    </row>
    <row r="363">
      <c r="U363" s="19" t="n"/>
      <c r="V363" s="22" t="n"/>
      <c r="W363" s="22" t="n"/>
      <c r="X363" s="22" t="n"/>
      <c r="Y363" s="19" t="n"/>
      <c r="Z363" s="21">
        <f>IF(IFERROR(TRIM(INDEX($A363:$T363,MATCH(Lists!$F$2,$A$1:$T$1,0))&amp;""),"")="","",IFERROR(INDEX('Your points'!$B$6:$B$11,MATCH(IFERROR(TRIM(INDEX($A363:$T363,MATCH(Lists!$F$3,$A$1:$T$1,0))&amp;""),""),'Your points'!$A$6:$A$11,0)),0))</f>
        <v/>
      </c>
      <c r="AA363" s="21">
        <f>IF(IFERROR(TRIM(INDEX($A363:$T363,MATCH(Lists!$F$2,$A$1:$T$1,0))&amp;""),"")="","",IFERROR(INDEX('Your points'!$B$15:$B$18,MATCH(IFERROR(TRIM(INDEX($A363:$T363,MATCH(Lists!$F$4,$A$1:$T$1,0))&amp;""),""),'Your points'!$A$15:$A$18,0)),0))</f>
        <v/>
      </c>
      <c r="AB363" s="21">
        <f>IF(IFERROR(TRIM(INDEX($A363:$T363,MATCH(Lists!$F$2,$A$1:$T$1,0))&amp;""),"")="","",N(Z363)+N(AA363))</f>
        <v/>
      </c>
      <c r="AC363" s="21">
        <f>IF(IFERROR(TRIM(INDEX($A363:$T363,MATCH(Lists!$F$2,$A$1:$T$1,0))&amp;""),"")="","",IFERROR(VALUE(IFERROR(TRIM(INDEX($A363:$T363,MATCH(Lists!$F$5,$A$1:$T$1,0))&amp;""),"")),""))</f>
        <v/>
      </c>
      <c r="AD363" s="21">
        <f>IF(AB363="","",IF(AB363&gt;='Your points'!$B$21,1,0))</f>
        <v/>
      </c>
      <c r="AE363" s="21">
        <f>IF(IFERROR(TRIM(INDEX($A363:$T363,MATCH(Lists!$F$2,$A$1:$T$1,0))&amp;""),"")="","",IF(IFERROR(TRIM(INDEX($A363:$T363,MATCH(Lists!$F$8,$A$1:$T$1,0))&amp;""),"")&lt;&gt;"",1,0))</f>
        <v/>
      </c>
      <c r="AF363" s="21">
        <f>IF(IFERROR(TRIM(INDEX($A363:$T363,MATCH(Lists!$F$2,$A$1:$T$1,0))&amp;""),"")="","",IF(IFERROR(TRIM(INDEX($A363:$T363,MATCH(Lists!$F$6,$A$1:$T$1,0))&amp;""),"")="","(no UTM)",IFERROR(TRIM(INDEX($A363:$T363,MATCH(Lists!$F$6,$A$1:$T$1,0))&amp;""),"")))</f>
        <v/>
      </c>
      <c r="AG363" s="21">
        <f>IF(IFERROR(TRIM(INDEX($A363:$T363,MATCH(Lists!$F$2,$A$1:$T$1,0))&amp;""),"")="","",IF(IFERROR(TRIM(INDEX($A363:$T363,MATCH(Lists!$F$7,$A$1:$T$1,0))&amp;""),"")="","(none)",IFERROR(TRIM(INDEX($A363:$T363,MATCH(Lists!$F$7,$A$1:$T$1,0))&amp;""),"")))</f>
        <v/>
      </c>
      <c r="AH363" s="21">
        <f>IF(AF363="","",IF(COUNTIFS($AF$2:AF363,AF363,$AG$2:AG363,AG363)=1,1,0))</f>
        <v/>
      </c>
      <c r="AI363" s="21">
        <f>IF(AH363=1,SUM($AH$2:AH363),"")</f>
        <v/>
      </c>
      <c r="AJ363" s="21">
        <f>IF(IFERROR(TRIM(INDEX($A363:$T363,MATCH(Lists!$F$2,$A$1:$T$1,0))&amp;""),"")="","",IF($W363=Lists!$A$3,1,0))</f>
        <v/>
      </c>
      <c r="AK363" s="21">
        <f>IF(IFERROR(TRIM(INDEX($A363:$T363,MATCH(Lists!$F$2,$A$1:$T$1,0))&amp;""),"")="","",IF($X363="Y",1,0))</f>
        <v/>
      </c>
    </row>
    <row r="364">
      <c r="U364" s="19" t="n"/>
      <c r="V364" s="22" t="n"/>
      <c r="W364" s="22" t="n"/>
      <c r="X364" s="22" t="n"/>
      <c r="Y364" s="19" t="n"/>
      <c r="Z364" s="21">
        <f>IF(IFERROR(TRIM(INDEX($A364:$T364,MATCH(Lists!$F$2,$A$1:$T$1,0))&amp;""),"")="","",IFERROR(INDEX('Your points'!$B$6:$B$11,MATCH(IFERROR(TRIM(INDEX($A364:$T364,MATCH(Lists!$F$3,$A$1:$T$1,0))&amp;""),""),'Your points'!$A$6:$A$11,0)),0))</f>
        <v/>
      </c>
      <c r="AA364" s="21">
        <f>IF(IFERROR(TRIM(INDEX($A364:$T364,MATCH(Lists!$F$2,$A$1:$T$1,0))&amp;""),"")="","",IFERROR(INDEX('Your points'!$B$15:$B$18,MATCH(IFERROR(TRIM(INDEX($A364:$T364,MATCH(Lists!$F$4,$A$1:$T$1,0))&amp;""),""),'Your points'!$A$15:$A$18,0)),0))</f>
        <v/>
      </c>
      <c r="AB364" s="21">
        <f>IF(IFERROR(TRIM(INDEX($A364:$T364,MATCH(Lists!$F$2,$A$1:$T$1,0))&amp;""),"")="","",N(Z364)+N(AA364))</f>
        <v/>
      </c>
      <c r="AC364" s="21">
        <f>IF(IFERROR(TRIM(INDEX($A364:$T364,MATCH(Lists!$F$2,$A$1:$T$1,0))&amp;""),"")="","",IFERROR(VALUE(IFERROR(TRIM(INDEX($A364:$T364,MATCH(Lists!$F$5,$A$1:$T$1,0))&amp;""),"")),""))</f>
        <v/>
      </c>
      <c r="AD364" s="21">
        <f>IF(AB364="","",IF(AB364&gt;='Your points'!$B$21,1,0))</f>
        <v/>
      </c>
      <c r="AE364" s="21">
        <f>IF(IFERROR(TRIM(INDEX($A364:$T364,MATCH(Lists!$F$2,$A$1:$T$1,0))&amp;""),"")="","",IF(IFERROR(TRIM(INDEX($A364:$T364,MATCH(Lists!$F$8,$A$1:$T$1,0))&amp;""),"")&lt;&gt;"",1,0))</f>
        <v/>
      </c>
      <c r="AF364" s="21">
        <f>IF(IFERROR(TRIM(INDEX($A364:$T364,MATCH(Lists!$F$2,$A$1:$T$1,0))&amp;""),"")="","",IF(IFERROR(TRIM(INDEX($A364:$T364,MATCH(Lists!$F$6,$A$1:$T$1,0))&amp;""),"")="","(no UTM)",IFERROR(TRIM(INDEX($A364:$T364,MATCH(Lists!$F$6,$A$1:$T$1,0))&amp;""),"")))</f>
        <v/>
      </c>
      <c r="AG364" s="21">
        <f>IF(IFERROR(TRIM(INDEX($A364:$T364,MATCH(Lists!$F$2,$A$1:$T$1,0))&amp;""),"")="","",IF(IFERROR(TRIM(INDEX($A364:$T364,MATCH(Lists!$F$7,$A$1:$T$1,0))&amp;""),"")="","(none)",IFERROR(TRIM(INDEX($A364:$T364,MATCH(Lists!$F$7,$A$1:$T$1,0))&amp;""),"")))</f>
        <v/>
      </c>
      <c r="AH364" s="21">
        <f>IF(AF364="","",IF(COUNTIFS($AF$2:AF364,AF364,$AG$2:AG364,AG364)=1,1,0))</f>
        <v/>
      </c>
      <c r="AI364" s="21">
        <f>IF(AH364=1,SUM($AH$2:AH364),"")</f>
        <v/>
      </c>
      <c r="AJ364" s="21">
        <f>IF(IFERROR(TRIM(INDEX($A364:$T364,MATCH(Lists!$F$2,$A$1:$T$1,0))&amp;""),"")="","",IF($W364=Lists!$A$3,1,0))</f>
        <v/>
      </c>
      <c r="AK364" s="21">
        <f>IF(IFERROR(TRIM(INDEX($A364:$T364,MATCH(Lists!$F$2,$A$1:$T$1,0))&amp;""),"")="","",IF($X364="Y",1,0))</f>
        <v/>
      </c>
    </row>
    <row r="365">
      <c r="U365" s="19" t="n"/>
      <c r="V365" s="22" t="n"/>
      <c r="W365" s="22" t="n"/>
      <c r="X365" s="22" t="n"/>
      <c r="Y365" s="19" t="n"/>
      <c r="Z365" s="21">
        <f>IF(IFERROR(TRIM(INDEX($A365:$T365,MATCH(Lists!$F$2,$A$1:$T$1,0))&amp;""),"")="","",IFERROR(INDEX('Your points'!$B$6:$B$11,MATCH(IFERROR(TRIM(INDEX($A365:$T365,MATCH(Lists!$F$3,$A$1:$T$1,0))&amp;""),""),'Your points'!$A$6:$A$11,0)),0))</f>
        <v/>
      </c>
      <c r="AA365" s="21">
        <f>IF(IFERROR(TRIM(INDEX($A365:$T365,MATCH(Lists!$F$2,$A$1:$T$1,0))&amp;""),"")="","",IFERROR(INDEX('Your points'!$B$15:$B$18,MATCH(IFERROR(TRIM(INDEX($A365:$T365,MATCH(Lists!$F$4,$A$1:$T$1,0))&amp;""),""),'Your points'!$A$15:$A$18,0)),0))</f>
        <v/>
      </c>
      <c r="AB365" s="21">
        <f>IF(IFERROR(TRIM(INDEX($A365:$T365,MATCH(Lists!$F$2,$A$1:$T$1,0))&amp;""),"")="","",N(Z365)+N(AA365))</f>
        <v/>
      </c>
      <c r="AC365" s="21">
        <f>IF(IFERROR(TRIM(INDEX($A365:$T365,MATCH(Lists!$F$2,$A$1:$T$1,0))&amp;""),"")="","",IFERROR(VALUE(IFERROR(TRIM(INDEX($A365:$T365,MATCH(Lists!$F$5,$A$1:$T$1,0))&amp;""),"")),""))</f>
        <v/>
      </c>
      <c r="AD365" s="21">
        <f>IF(AB365="","",IF(AB365&gt;='Your points'!$B$21,1,0))</f>
        <v/>
      </c>
      <c r="AE365" s="21">
        <f>IF(IFERROR(TRIM(INDEX($A365:$T365,MATCH(Lists!$F$2,$A$1:$T$1,0))&amp;""),"")="","",IF(IFERROR(TRIM(INDEX($A365:$T365,MATCH(Lists!$F$8,$A$1:$T$1,0))&amp;""),"")&lt;&gt;"",1,0))</f>
        <v/>
      </c>
      <c r="AF365" s="21">
        <f>IF(IFERROR(TRIM(INDEX($A365:$T365,MATCH(Lists!$F$2,$A$1:$T$1,0))&amp;""),"")="","",IF(IFERROR(TRIM(INDEX($A365:$T365,MATCH(Lists!$F$6,$A$1:$T$1,0))&amp;""),"")="","(no UTM)",IFERROR(TRIM(INDEX($A365:$T365,MATCH(Lists!$F$6,$A$1:$T$1,0))&amp;""),"")))</f>
        <v/>
      </c>
      <c r="AG365" s="21">
        <f>IF(IFERROR(TRIM(INDEX($A365:$T365,MATCH(Lists!$F$2,$A$1:$T$1,0))&amp;""),"")="","",IF(IFERROR(TRIM(INDEX($A365:$T365,MATCH(Lists!$F$7,$A$1:$T$1,0))&amp;""),"")="","(none)",IFERROR(TRIM(INDEX($A365:$T365,MATCH(Lists!$F$7,$A$1:$T$1,0))&amp;""),"")))</f>
        <v/>
      </c>
      <c r="AH365" s="21">
        <f>IF(AF365="","",IF(COUNTIFS($AF$2:AF365,AF365,$AG$2:AG365,AG365)=1,1,0))</f>
        <v/>
      </c>
      <c r="AI365" s="21">
        <f>IF(AH365=1,SUM($AH$2:AH365),"")</f>
        <v/>
      </c>
      <c r="AJ365" s="21">
        <f>IF(IFERROR(TRIM(INDEX($A365:$T365,MATCH(Lists!$F$2,$A$1:$T$1,0))&amp;""),"")="","",IF($W365=Lists!$A$3,1,0))</f>
        <v/>
      </c>
      <c r="AK365" s="21">
        <f>IF(IFERROR(TRIM(INDEX($A365:$T365,MATCH(Lists!$F$2,$A$1:$T$1,0))&amp;""),"")="","",IF($X365="Y",1,0))</f>
        <v/>
      </c>
    </row>
    <row r="366">
      <c r="U366" s="19" t="n"/>
      <c r="V366" s="22" t="n"/>
      <c r="W366" s="22" t="n"/>
      <c r="X366" s="22" t="n"/>
      <c r="Y366" s="19" t="n"/>
      <c r="Z366" s="21">
        <f>IF(IFERROR(TRIM(INDEX($A366:$T366,MATCH(Lists!$F$2,$A$1:$T$1,0))&amp;""),"")="","",IFERROR(INDEX('Your points'!$B$6:$B$11,MATCH(IFERROR(TRIM(INDEX($A366:$T366,MATCH(Lists!$F$3,$A$1:$T$1,0))&amp;""),""),'Your points'!$A$6:$A$11,0)),0))</f>
        <v/>
      </c>
      <c r="AA366" s="21">
        <f>IF(IFERROR(TRIM(INDEX($A366:$T366,MATCH(Lists!$F$2,$A$1:$T$1,0))&amp;""),"")="","",IFERROR(INDEX('Your points'!$B$15:$B$18,MATCH(IFERROR(TRIM(INDEX($A366:$T366,MATCH(Lists!$F$4,$A$1:$T$1,0))&amp;""),""),'Your points'!$A$15:$A$18,0)),0))</f>
        <v/>
      </c>
      <c r="AB366" s="21">
        <f>IF(IFERROR(TRIM(INDEX($A366:$T366,MATCH(Lists!$F$2,$A$1:$T$1,0))&amp;""),"")="","",N(Z366)+N(AA366))</f>
        <v/>
      </c>
      <c r="AC366" s="21">
        <f>IF(IFERROR(TRIM(INDEX($A366:$T366,MATCH(Lists!$F$2,$A$1:$T$1,0))&amp;""),"")="","",IFERROR(VALUE(IFERROR(TRIM(INDEX($A366:$T366,MATCH(Lists!$F$5,$A$1:$T$1,0))&amp;""),"")),""))</f>
        <v/>
      </c>
      <c r="AD366" s="21">
        <f>IF(AB366="","",IF(AB366&gt;='Your points'!$B$21,1,0))</f>
        <v/>
      </c>
      <c r="AE366" s="21">
        <f>IF(IFERROR(TRIM(INDEX($A366:$T366,MATCH(Lists!$F$2,$A$1:$T$1,0))&amp;""),"")="","",IF(IFERROR(TRIM(INDEX($A366:$T366,MATCH(Lists!$F$8,$A$1:$T$1,0))&amp;""),"")&lt;&gt;"",1,0))</f>
        <v/>
      </c>
      <c r="AF366" s="21">
        <f>IF(IFERROR(TRIM(INDEX($A366:$T366,MATCH(Lists!$F$2,$A$1:$T$1,0))&amp;""),"")="","",IF(IFERROR(TRIM(INDEX($A366:$T366,MATCH(Lists!$F$6,$A$1:$T$1,0))&amp;""),"")="","(no UTM)",IFERROR(TRIM(INDEX($A366:$T366,MATCH(Lists!$F$6,$A$1:$T$1,0))&amp;""),"")))</f>
        <v/>
      </c>
      <c r="AG366" s="21">
        <f>IF(IFERROR(TRIM(INDEX($A366:$T366,MATCH(Lists!$F$2,$A$1:$T$1,0))&amp;""),"")="","",IF(IFERROR(TRIM(INDEX($A366:$T366,MATCH(Lists!$F$7,$A$1:$T$1,0))&amp;""),"")="","(none)",IFERROR(TRIM(INDEX($A366:$T366,MATCH(Lists!$F$7,$A$1:$T$1,0))&amp;""),"")))</f>
        <v/>
      </c>
      <c r="AH366" s="21">
        <f>IF(AF366="","",IF(COUNTIFS($AF$2:AF366,AF366,$AG$2:AG366,AG366)=1,1,0))</f>
        <v/>
      </c>
      <c r="AI366" s="21">
        <f>IF(AH366=1,SUM($AH$2:AH366),"")</f>
        <v/>
      </c>
      <c r="AJ366" s="21">
        <f>IF(IFERROR(TRIM(INDEX($A366:$T366,MATCH(Lists!$F$2,$A$1:$T$1,0))&amp;""),"")="","",IF($W366=Lists!$A$3,1,0))</f>
        <v/>
      </c>
      <c r="AK366" s="21">
        <f>IF(IFERROR(TRIM(INDEX($A366:$T366,MATCH(Lists!$F$2,$A$1:$T$1,0))&amp;""),"")="","",IF($X366="Y",1,0))</f>
        <v/>
      </c>
    </row>
    <row r="367">
      <c r="U367" s="19" t="n"/>
      <c r="V367" s="22" t="n"/>
      <c r="W367" s="22" t="n"/>
      <c r="X367" s="22" t="n"/>
      <c r="Y367" s="19" t="n"/>
      <c r="Z367" s="21">
        <f>IF(IFERROR(TRIM(INDEX($A367:$T367,MATCH(Lists!$F$2,$A$1:$T$1,0))&amp;""),"")="","",IFERROR(INDEX('Your points'!$B$6:$B$11,MATCH(IFERROR(TRIM(INDEX($A367:$T367,MATCH(Lists!$F$3,$A$1:$T$1,0))&amp;""),""),'Your points'!$A$6:$A$11,0)),0))</f>
        <v/>
      </c>
      <c r="AA367" s="21">
        <f>IF(IFERROR(TRIM(INDEX($A367:$T367,MATCH(Lists!$F$2,$A$1:$T$1,0))&amp;""),"")="","",IFERROR(INDEX('Your points'!$B$15:$B$18,MATCH(IFERROR(TRIM(INDEX($A367:$T367,MATCH(Lists!$F$4,$A$1:$T$1,0))&amp;""),""),'Your points'!$A$15:$A$18,0)),0))</f>
        <v/>
      </c>
      <c r="AB367" s="21">
        <f>IF(IFERROR(TRIM(INDEX($A367:$T367,MATCH(Lists!$F$2,$A$1:$T$1,0))&amp;""),"")="","",N(Z367)+N(AA367))</f>
        <v/>
      </c>
      <c r="AC367" s="21">
        <f>IF(IFERROR(TRIM(INDEX($A367:$T367,MATCH(Lists!$F$2,$A$1:$T$1,0))&amp;""),"")="","",IFERROR(VALUE(IFERROR(TRIM(INDEX($A367:$T367,MATCH(Lists!$F$5,$A$1:$T$1,0))&amp;""),"")),""))</f>
        <v/>
      </c>
      <c r="AD367" s="21">
        <f>IF(AB367="","",IF(AB367&gt;='Your points'!$B$21,1,0))</f>
        <v/>
      </c>
      <c r="AE367" s="21">
        <f>IF(IFERROR(TRIM(INDEX($A367:$T367,MATCH(Lists!$F$2,$A$1:$T$1,0))&amp;""),"")="","",IF(IFERROR(TRIM(INDEX($A367:$T367,MATCH(Lists!$F$8,$A$1:$T$1,0))&amp;""),"")&lt;&gt;"",1,0))</f>
        <v/>
      </c>
      <c r="AF367" s="21">
        <f>IF(IFERROR(TRIM(INDEX($A367:$T367,MATCH(Lists!$F$2,$A$1:$T$1,0))&amp;""),"")="","",IF(IFERROR(TRIM(INDEX($A367:$T367,MATCH(Lists!$F$6,$A$1:$T$1,0))&amp;""),"")="","(no UTM)",IFERROR(TRIM(INDEX($A367:$T367,MATCH(Lists!$F$6,$A$1:$T$1,0))&amp;""),"")))</f>
        <v/>
      </c>
      <c r="AG367" s="21">
        <f>IF(IFERROR(TRIM(INDEX($A367:$T367,MATCH(Lists!$F$2,$A$1:$T$1,0))&amp;""),"")="","",IF(IFERROR(TRIM(INDEX($A367:$T367,MATCH(Lists!$F$7,$A$1:$T$1,0))&amp;""),"")="","(none)",IFERROR(TRIM(INDEX($A367:$T367,MATCH(Lists!$F$7,$A$1:$T$1,0))&amp;""),"")))</f>
        <v/>
      </c>
      <c r="AH367" s="21">
        <f>IF(AF367="","",IF(COUNTIFS($AF$2:AF367,AF367,$AG$2:AG367,AG367)=1,1,0))</f>
        <v/>
      </c>
      <c r="AI367" s="21">
        <f>IF(AH367=1,SUM($AH$2:AH367),"")</f>
        <v/>
      </c>
      <c r="AJ367" s="21">
        <f>IF(IFERROR(TRIM(INDEX($A367:$T367,MATCH(Lists!$F$2,$A$1:$T$1,0))&amp;""),"")="","",IF($W367=Lists!$A$3,1,0))</f>
        <v/>
      </c>
      <c r="AK367" s="21">
        <f>IF(IFERROR(TRIM(INDEX($A367:$T367,MATCH(Lists!$F$2,$A$1:$T$1,0))&amp;""),"")="","",IF($X367="Y",1,0))</f>
        <v/>
      </c>
    </row>
    <row r="368">
      <c r="U368" s="19" t="n"/>
      <c r="V368" s="22" t="n"/>
      <c r="W368" s="22" t="n"/>
      <c r="X368" s="22" t="n"/>
      <c r="Y368" s="19" t="n"/>
      <c r="Z368" s="21">
        <f>IF(IFERROR(TRIM(INDEX($A368:$T368,MATCH(Lists!$F$2,$A$1:$T$1,0))&amp;""),"")="","",IFERROR(INDEX('Your points'!$B$6:$B$11,MATCH(IFERROR(TRIM(INDEX($A368:$T368,MATCH(Lists!$F$3,$A$1:$T$1,0))&amp;""),""),'Your points'!$A$6:$A$11,0)),0))</f>
        <v/>
      </c>
      <c r="AA368" s="21">
        <f>IF(IFERROR(TRIM(INDEX($A368:$T368,MATCH(Lists!$F$2,$A$1:$T$1,0))&amp;""),"")="","",IFERROR(INDEX('Your points'!$B$15:$B$18,MATCH(IFERROR(TRIM(INDEX($A368:$T368,MATCH(Lists!$F$4,$A$1:$T$1,0))&amp;""),""),'Your points'!$A$15:$A$18,0)),0))</f>
        <v/>
      </c>
      <c r="AB368" s="21">
        <f>IF(IFERROR(TRIM(INDEX($A368:$T368,MATCH(Lists!$F$2,$A$1:$T$1,0))&amp;""),"")="","",N(Z368)+N(AA368))</f>
        <v/>
      </c>
      <c r="AC368" s="21">
        <f>IF(IFERROR(TRIM(INDEX($A368:$T368,MATCH(Lists!$F$2,$A$1:$T$1,0))&amp;""),"")="","",IFERROR(VALUE(IFERROR(TRIM(INDEX($A368:$T368,MATCH(Lists!$F$5,$A$1:$T$1,0))&amp;""),"")),""))</f>
        <v/>
      </c>
      <c r="AD368" s="21">
        <f>IF(AB368="","",IF(AB368&gt;='Your points'!$B$21,1,0))</f>
        <v/>
      </c>
      <c r="AE368" s="21">
        <f>IF(IFERROR(TRIM(INDEX($A368:$T368,MATCH(Lists!$F$2,$A$1:$T$1,0))&amp;""),"")="","",IF(IFERROR(TRIM(INDEX($A368:$T368,MATCH(Lists!$F$8,$A$1:$T$1,0))&amp;""),"")&lt;&gt;"",1,0))</f>
        <v/>
      </c>
      <c r="AF368" s="21">
        <f>IF(IFERROR(TRIM(INDEX($A368:$T368,MATCH(Lists!$F$2,$A$1:$T$1,0))&amp;""),"")="","",IF(IFERROR(TRIM(INDEX($A368:$T368,MATCH(Lists!$F$6,$A$1:$T$1,0))&amp;""),"")="","(no UTM)",IFERROR(TRIM(INDEX($A368:$T368,MATCH(Lists!$F$6,$A$1:$T$1,0))&amp;""),"")))</f>
        <v/>
      </c>
      <c r="AG368" s="21">
        <f>IF(IFERROR(TRIM(INDEX($A368:$T368,MATCH(Lists!$F$2,$A$1:$T$1,0))&amp;""),"")="","",IF(IFERROR(TRIM(INDEX($A368:$T368,MATCH(Lists!$F$7,$A$1:$T$1,0))&amp;""),"")="","(none)",IFERROR(TRIM(INDEX($A368:$T368,MATCH(Lists!$F$7,$A$1:$T$1,0))&amp;""),"")))</f>
        <v/>
      </c>
      <c r="AH368" s="21">
        <f>IF(AF368="","",IF(COUNTIFS($AF$2:AF368,AF368,$AG$2:AG368,AG368)=1,1,0))</f>
        <v/>
      </c>
      <c r="AI368" s="21">
        <f>IF(AH368=1,SUM($AH$2:AH368),"")</f>
        <v/>
      </c>
      <c r="AJ368" s="21">
        <f>IF(IFERROR(TRIM(INDEX($A368:$T368,MATCH(Lists!$F$2,$A$1:$T$1,0))&amp;""),"")="","",IF($W368=Lists!$A$3,1,0))</f>
        <v/>
      </c>
      <c r="AK368" s="21">
        <f>IF(IFERROR(TRIM(INDEX($A368:$T368,MATCH(Lists!$F$2,$A$1:$T$1,0))&amp;""),"")="","",IF($X368="Y",1,0))</f>
        <v/>
      </c>
    </row>
    <row r="369">
      <c r="U369" s="19" t="n"/>
      <c r="V369" s="22" t="n"/>
      <c r="W369" s="22" t="n"/>
      <c r="X369" s="22" t="n"/>
      <c r="Y369" s="19" t="n"/>
      <c r="Z369" s="21">
        <f>IF(IFERROR(TRIM(INDEX($A369:$T369,MATCH(Lists!$F$2,$A$1:$T$1,0))&amp;""),"")="","",IFERROR(INDEX('Your points'!$B$6:$B$11,MATCH(IFERROR(TRIM(INDEX($A369:$T369,MATCH(Lists!$F$3,$A$1:$T$1,0))&amp;""),""),'Your points'!$A$6:$A$11,0)),0))</f>
        <v/>
      </c>
      <c r="AA369" s="21">
        <f>IF(IFERROR(TRIM(INDEX($A369:$T369,MATCH(Lists!$F$2,$A$1:$T$1,0))&amp;""),"")="","",IFERROR(INDEX('Your points'!$B$15:$B$18,MATCH(IFERROR(TRIM(INDEX($A369:$T369,MATCH(Lists!$F$4,$A$1:$T$1,0))&amp;""),""),'Your points'!$A$15:$A$18,0)),0))</f>
        <v/>
      </c>
      <c r="AB369" s="21">
        <f>IF(IFERROR(TRIM(INDEX($A369:$T369,MATCH(Lists!$F$2,$A$1:$T$1,0))&amp;""),"")="","",N(Z369)+N(AA369))</f>
        <v/>
      </c>
      <c r="AC369" s="21">
        <f>IF(IFERROR(TRIM(INDEX($A369:$T369,MATCH(Lists!$F$2,$A$1:$T$1,0))&amp;""),"")="","",IFERROR(VALUE(IFERROR(TRIM(INDEX($A369:$T369,MATCH(Lists!$F$5,$A$1:$T$1,0))&amp;""),"")),""))</f>
        <v/>
      </c>
      <c r="AD369" s="21">
        <f>IF(AB369="","",IF(AB369&gt;='Your points'!$B$21,1,0))</f>
        <v/>
      </c>
      <c r="AE369" s="21">
        <f>IF(IFERROR(TRIM(INDEX($A369:$T369,MATCH(Lists!$F$2,$A$1:$T$1,0))&amp;""),"")="","",IF(IFERROR(TRIM(INDEX($A369:$T369,MATCH(Lists!$F$8,$A$1:$T$1,0))&amp;""),"")&lt;&gt;"",1,0))</f>
        <v/>
      </c>
      <c r="AF369" s="21">
        <f>IF(IFERROR(TRIM(INDEX($A369:$T369,MATCH(Lists!$F$2,$A$1:$T$1,0))&amp;""),"")="","",IF(IFERROR(TRIM(INDEX($A369:$T369,MATCH(Lists!$F$6,$A$1:$T$1,0))&amp;""),"")="","(no UTM)",IFERROR(TRIM(INDEX($A369:$T369,MATCH(Lists!$F$6,$A$1:$T$1,0))&amp;""),"")))</f>
        <v/>
      </c>
      <c r="AG369" s="21">
        <f>IF(IFERROR(TRIM(INDEX($A369:$T369,MATCH(Lists!$F$2,$A$1:$T$1,0))&amp;""),"")="","",IF(IFERROR(TRIM(INDEX($A369:$T369,MATCH(Lists!$F$7,$A$1:$T$1,0))&amp;""),"")="","(none)",IFERROR(TRIM(INDEX($A369:$T369,MATCH(Lists!$F$7,$A$1:$T$1,0))&amp;""),"")))</f>
        <v/>
      </c>
      <c r="AH369" s="21">
        <f>IF(AF369="","",IF(COUNTIFS($AF$2:AF369,AF369,$AG$2:AG369,AG369)=1,1,0))</f>
        <v/>
      </c>
      <c r="AI369" s="21">
        <f>IF(AH369=1,SUM($AH$2:AH369),"")</f>
        <v/>
      </c>
      <c r="AJ369" s="21">
        <f>IF(IFERROR(TRIM(INDEX($A369:$T369,MATCH(Lists!$F$2,$A$1:$T$1,0))&amp;""),"")="","",IF($W369=Lists!$A$3,1,0))</f>
        <v/>
      </c>
      <c r="AK369" s="21">
        <f>IF(IFERROR(TRIM(INDEX($A369:$T369,MATCH(Lists!$F$2,$A$1:$T$1,0))&amp;""),"")="","",IF($X369="Y",1,0))</f>
        <v/>
      </c>
    </row>
    <row r="370">
      <c r="U370" s="19" t="n"/>
      <c r="V370" s="22" t="n"/>
      <c r="W370" s="22" t="n"/>
      <c r="X370" s="22" t="n"/>
      <c r="Y370" s="19" t="n"/>
      <c r="Z370" s="21">
        <f>IF(IFERROR(TRIM(INDEX($A370:$T370,MATCH(Lists!$F$2,$A$1:$T$1,0))&amp;""),"")="","",IFERROR(INDEX('Your points'!$B$6:$B$11,MATCH(IFERROR(TRIM(INDEX($A370:$T370,MATCH(Lists!$F$3,$A$1:$T$1,0))&amp;""),""),'Your points'!$A$6:$A$11,0)),0))</f>
        <v/>
      </c>
      <c r="AA370" s="21">
        <f>IF(IFERROR(TRIM(INDEX($A370:$T370,MATCH(Lists!$F$2,$A$1:$T$1,0))&amp;""),"")="","",IFERROR(INDEX('Your points'!$B$15:$B$18,MATCH(IFERROR(TRIM(INDEX($A370:$T370,MATCH(Lists!$F$4,$A$1:$T$1,0))&amp;""),""),'Your points'!$A$15:$A$18,0)),0))</f>
        <v/>
      </c>
      <c r="AB370" s="21">
        <f>IF(IFERROR(TRIM(INDEX($A370:$T370,MATCH(Lists!$F$2,$A$1:$T$1,0))&amp;""),"")="","",N(Z370)+N(AA370))</f>
        <v/>
      </c>
      <c r="AC370" s="21">
        <f>IF(IFERROR(TRIM(INDEX($A370:$T370,MATCH(Lists!$F$2,$A$1:$T$1,0))&amp;""),"")="","",IFERROR(VALUE(IFERROR(TRIM(INDEX($A370:$T370,MATCH(Lists!$F$5,$A$1:$T$1,0))&amp;""),"")),""))</f>
        <v/>
      </c>
      <c r="AD370" s="21">
        <f>IF(AB370="","",IF(AB370&gt;='Your points'!$B$21,1,0))</f>
        <v/>
      </c>
      <c r="AE370" s="21">
        <f>IF(IFERROR(TRIM(INDEX($A370:$T370,MATCH(Lists!$F$2,$A$1:$T$1,0))&amp;""),"")="","",IF(IFERROR(TRIM(INDEX($A370:$T370,MATCH(Lists!$F$8,$A$1:$T$1,0))&amp;""),"")&lt;&gt;"",1,0))</f>
        <v/>
      </c>
      <c r="AF370" s="21">
        <f>IF(IFERROR(TRIM(INDEX($A370:$T370,MATCH(Lists!$F$2,$A$1:$T$1,0))&amp;""),"")="","",IF(IFERROR(TRIM(INDEX($A370:$T370,MATCH(Lists!$F$6,$A$1:$T$1,0))&amp;""),"")="","(no UTM)",IFERROR(TRIM(INDEX($A370:$T370,MATCH(Lists!$F$6,$A$1:$T$1,0))&amp;""),"")))</f>
        <v/>
      </c>
      <c r="AG370" s="21">
        <f>IF(IFERROR(TRIM(INDEX($A370:$T370,MATCH(Lists!$F$2,$A$1:$T$1,0))&amp;""),"")="","",IF(IFERROR(TRIM(INDEX($A370:$T370,MATCH(Lists!$F$7,$A$1:$T$1,0))&amp;""),"")="","(none)",IFERROR(TRIM(INDEX($A370:$T370,MATCH(Lists!$F$7,$A$1:$T$1,0))&amp;""),"")))</f>
        <v/>
      </c>
      <c r="AH370" s="21">
        <f>IF(AF370="","",IF(COUNTIFS($AF$2:AF370,AF370,$AG$2:AG370,AG370)=1,1,0))</f>
        <v/>
      </c>
      <c r="AI370" s="21">
        <f>IF(AH370=1,SUM($AH$2:AH370),"")</f>
        <v/>
      </c>
      <c r="AJ370" s="21">
        <f>IF(IFERROR(TRIM(INDEX($A370:$T370,MATCH(Lists!$F$2,$A$1:$T$1,0))&amp;""),"")="","",IF($W370=Lists!$A$3,1,0))</f>
        <v/>
      </c>
      <c r="AK370" s="21">
        <f>IF(IFERROR(TRIM(INDEX($A370:$T370,MATCH(Lists!$F$2,$A$1:$T$1,0))&amp;""),"")="","",IF($X370="Y",1,0))</f>
        <v/>
      </c>
    </row>
    <row r="371">
      <c r="U371" s="19" t="n"/>
      <c r="V371" s="22" t="n"/>
      <c r="W371" s="22" t="n"/>
      <c r="X371" s="22" t="n"/>
      <c r="Y371" s="19" t="n"/>
      <c r="Z371" s="21">
        <f>IF(IFERROR(TRIM(INDEX($A371:$T371,MATCH(Lists!$F$2,$A$1:$T$1,0))&amp;""),"")="","",IFERROR(INDEX('Your points'!$B$6:$B$11,MATCH(IFERROR(TRIM(INDEX($A371:$T371,MATCH(Lists!$F$3,$A$1:$T$1,0))&amp;""),""),'Your points'!$A$6:$A$11,0)),0))</f>
        <v/>
      </c>
      <c r="AA371" s="21">
        <f>IF(IFERROR(TRIM(INDEX($A371:$T371,MATCH(Lists!$F$2,$A$1:$T$1,0))&amp;""),"")="","",IFERROR(INDEX('Your points'!$B$15:$B$18,MATCH(IFERROR(TRIM(INDEX($A371:$T371,MATCH(Lists!$F$4,$A$1:$T$1,0))&amp;""),""),'Your points'!$A$15:$A$18,0)),0))</f>
        <v/>
      </c>
      <c r="AB371" s="21">
        <f>IF(IFERROR(TRIM(INDEX($A371:$T371,MATCH(Lists!$F$2,$A$1:$T$1,0))&amp;""),"")="","",N(Z371)+N(AA371))</f>
        <v/>
      </c>
      <c r="AC371" s="21">
        <f>IF(IFERROR(TRIM(INDEX($A371:$T371,MATCH(Lists!$F$2,$A$1:$T$1,0))&amp;""),"")="","",IFERROR(VALUE(IFERROR(TRIM(INDEX($A371:$T371,MATCH(Lists!$F$5,$A$1:$T$1,0))&amp;""),"")),""))</f>
        <v/>
      </c>
      <c r="AD371" s="21">
        <f>IF(AB371="","",IF(AB371&gt;='Your points'!$B$21,1,0))</f>
        <v/>
      </c>
      <c r="AE371" s="21">
        <f>IF(IFERROR(TRIM(INDEX($A371:$T371,MATCH(Lists!$F$2,$A$1:$T$1,0))&amp;""),"")="","",IF(IFERROR(TRIM(INDEX($A371:$T371,MATCH(Lists!$F$8,$A$1:$T$1,0))&amp;""),"")&lt;&gt;"",1,0))</f>
        <v/>
      </c>
      <c r="AF371" s="21">
        <f>IF(IFERROR(TRIM(INDEX($A371:$T371,MATCH(Lists!$F$2,$A$1:$T$1,0))&amp;""),"")="","",IF(IFERROR(TRIM(INDEX($A371:$T371,MATCH(Lists!$F$6,$A$1:$T$1,0))&amp;""),"")="","(no UTM)",IFERROR(TRIM(INDEX($A371:$T371,MATCH(Lists!$F$6,$A$1:$T$1,0))&amp;""),"")))</f>
        <v/>
      </c>
      <c r="AG371" s="21">
        <f>IF(IFERROR(TRIM(INDEX($A371:$T371,MATCH(Lists!$F$2,$A$1:$T$1,0))&amp;""),"")="","",IF(IFERROR(TRIM(INDEX($A371:$T371,MATCH(Lists!$F$7,$A$1:$T$1,0))&amp;""),"")="","(none)",IFERROR(TRIM(INDEX($A371:$T371,MATCH(Lists!$F$7,$A$1:$T$1,0))&amp;""),"")))</f>
        <v/>
      </c>
      <c r="AH371" s="21">
        <f>IF(AF371="","",IF(COUNTIFS($AF$2:AF371,AF371,$AG$2:AG371,AG371)=1,1,0))</f>
        <v/>
      </c>
      <c r="AI371" s="21">
        <f>IF(AH371=1,SUM($AH$2:AH371),"")</f>
        <v/>
      </c>
      <c r="AJ371" s="21">
        <f>IF(IFERROR(TRIM(INDEX($A371:$T371,MATCH(Lists!$F$2,$A$1:$T$1,0))&amp;""),"")="","",IF($W371=Lists!$A$3,1,0))</f>
        <v/>
      </c>
      <c r="AK371" s="21">
        <f>IF(IFERROR(TRIM(INDEX($A371:$T371,MATCH(Lists!$F$2,$A$1:$T$1,0))&amp;""),"")="","",IF($X371="Y",1,0))</f>
        <v/>
      </c>
    </row>
    <row r="372">
      <c r="U372" s="19" t="n"/>
      <c r="V372" s="22" t="n"/>
      <c r="W372" s="22" t="n"/>
      <c r="X372" s="22" t="n"/>
      <c r="Y372" s="19" t="n"/>
      <c r="Z372" s="21">
        <f>IF(IFERROR(TRIM(INDEX($A372:$T372,MATCH(Lists!$F$2,$A$1:$T$1,0))&amp;""),"")="","",IFERROR(INDEX('Your points'!$B$6:$B$11,MATCH(IFERROR(TRIM(INDEX($A372:$T372,MATCH(Lists!$F$3,$A$1:$T$1,0))&amp;""),""),'Your points'!$A$6:$A$11,0)),0))</f>
        <v/>
      </c>
      <c r="AA372" s="21">
        <f>IF(IFERROR(TRIM(INDEX($A372:$T372,MATCH(Lists!$F$2,$A$1:$T$1,0))&amp;""),"")="","",IFERROR(INDEX('Your points'!$B$15:$B$18,MATCH(IFERROR(TRIM(INDEX($A372:$T372,MATCH(Lists!$F$4,$A$1:$T$1,0))&amp;""),""),'Your points'!$A$15:$A$18,0)),0))</f>
        <v/>
      </c>
      <c r="AB372" s="21">
        <f>IF(IFERROR(TRIM(INDEX($A372:$T372,MATCH(Lists!$F$2,$A$1:$T$1,0))&amp;""),"")="","",N(Z372)+N(AA372))</f>
        <v/>
      </c>
      <c r="AC372" s="21">
        <f>IF(IFERROR(TRIM(INDEX($A372:$T372,MATCH(Lists!$F$2,$A$1:$T$1,0))&amp;""),"")="","",IFERROR(VALUE(IFERROR(TRIM(INDEX($A372:$T372,MATCH(Lists!$F$5,$A$1:$T$1,0))&amp;""),"")),""))</f>
        <v/>
      </c>
      <c r="AD372" s="21">
        <f>IF(AB372="","",IF(AB372&gt;='Your points'!$B$21,1,0))</f>
        <v/>
      </c>
      <c r="AE372" s="21">
        <f>IF(IFERROR(TRIM(INDEX($A372:$T372,MATCH(Lists!$F$2,$A$1:$T$1,0))&amp;""),"")="","",IF(IFERROR(TRIM(INDEX($A372:$T372,MATCH(Lists!$F$8,$A$1:$T$1,0))&amp;""),"")&lt;&gt;"",1,0))</f>
        <v/>
      </c>
      <c r="AF372" s="21">
        <f>IF(IFERROR(TRIM(INDEX($A372:$T372,MATCH(Lists!$F$2,$A$1:$T$1,0))&amp;""),"")="","",IF(IFERROR(TRIM(INDEX($A372:$T372,MATCH(Lists!$F$6,$A$1:$T$1,0))&amp;""),"")="","(no UTM)",IFERROR(TRIM(INDEX($A372:$T372,MATCH(Lists!$F$6,$A$1:$T$1,0))&amp;""),"")))</f>
        <v/>
      </c>
      <c r="AG372" s="21">
        <f>IF(IFERROR(TRIM(INDEX($A372:$T372,MATCH(Lists!$F$2,$A$1:$T$1,0))&amp;""),"")="","",IF(IFERROR(TRIM(INDEX($A372:$T372,MATCH(Lists!$F$7,$A$1:$T$1,0))&amp;""),"")="","(none)",IFERROR(TRIM(INDEX($A372:$T372,MATCH(Lists!$F$7,$A$1:$T$1,0))&amp;""),"")))</f>
        <v/>
      </c>
      <c r="AH372" s="21">
        <f>IF(AF372="","",IF(COUNTIFS($AF$2:AF372,AF372,$AG$2:AG372,AG372)=1,1,0))</f>
        <v/>
      </c>
      <c r="AI372" s="21">
        <f>IF(AH372=1,SUM($AH$2:AH372),"")</f>
        <v/>
      </c>
      <c r="AJ372" s="21">
        <f>IF(IFERROR(TRIM(INDEX($A372:$T372,MATCH(Lists!$F$2,$A$1:$T$1,0))&amp;""),"")="","",IF($W372=Lists!$A$3,1,0))</f>
        <v/>
      </c>
      <c r="AK372" s="21">
        <f>IF(IFERROR(TRIM(INDEX($A372:$T372,MATCH(Lists!$F$2,$A$1:$T$1,0))&amp;""),"")="","",IF($X372="Y",1,0))</f>
        <v/>
      </c>
    </row>
    <row r="373">
      <c r="U373" s="19" t="n"/>
      <c r="V373" s="22" t="n"/>
      <c r="W373" s="22" t="n"/>
      <c r="X373" s="22" t="n"/>
      <c r="Y373" s="19" t="n"/>
      <c r="Z373" s="21">
        <f>IF(IFERROR(TRIM(INDEX($A373:$T373,MATCH(Lists!$F$2,$A$1:$T$1,0))&amp;""),"")="","",IFERROR(INDEX('Your points'!$B$6:$B$11,MATCH(IFERROR(TRIM(INDEX($A373:$T373,MATCH(Lists!$F$3,$A$1:$T$1,0))&amp;""),""),'Your points'!$A$6:$A$11,0)),0))</f>
        <v/>
      </c>
      <c r="AA373" s="21">
        <f>IF(IFERROR(TRIM(INDEX($A373:$T373,MATCH(Lists!$F$2,$A$1:$T$1,0))&amp;""),"")="","",IFERROR(INDEX('Your points'!$B$15:$B$18,MATCH(IFERROR(TRIM(INDEX($A373:$T373,MATCH(Lists!$F$4,$A$1:$T$1,0))&amp;""),""),'Your points'!$A$15:$A$18,0)),0))</f>
        <v/>
      </c>
      <c r="AB373" s="21">
        <f>IF(IFERROR(TRIM(INDEX($A373:$T373,MATCH(Lists!$F$2,$A$1:$T$1,0))&amp;""),"")="","",N(Z373)+N(AA373))</f>
        <v/>
      </c>
      <c r="AC373" s="21">
        <f>IF(IFERROR(TRIM(INDEX($A373:$T373,MATCH(Lists!$F$2,$A$1:$T$1,0))&amp;""),"")="","",IFERROR(VALUE(IFERROR(TRIM(INDEX($A373:$T373,MATCH(Lists!$F$5,$A$1:$T$1,0))&amp;""),"")),""))</f>
        <v/>
      </c>
      <c r="AD373" s="21">
        <f>IF(AB373="","",IF(AB373&gt;='Your points'!$B$21,1,0))</f>
        <v/>
      </c>
      <c r="AE373" s="21">
        <f>IF(IFERROR(TRIM(INDEX($A373:$T373,MATCH(Lists!$F$2,$A$1:$T$1,0))&amp;""),"")="","",IF(IFERROR(TRIM(INDEX($A373:$T373,MATCH(Lists!$F$8,$A$1:$T$1,0))&amp;""),"")&lt;&gt;"",1,0))</f>
        <v/>
      </c>
      <c r="AF373" s="21">
        <f>IF(IFERROR(TRIM(INDEX($A373:$T373,MATCH(Lists!$F$2,$A$1:$T$1,0))&amp;""),"")="","",IF(IFERROR(TRIM(INDEX($A373:$T373,MATCH(Lists!$F$6,$A$1:$T$1,0))&amp;""),"")="","(no UTM)",IFERROR(TRIM(INDEX($A373:$T373,MATCH(Lists!$F$6,$A$1:$T$1,0))&amp;""),"")))</f>
        <v/>
      </c>
      <c r="AG373" s="21">
        <f>IF(IFERROR(TRIM(INDEX($A373:$T373,MATCH(Lists!$F$2,$A$1:$T$1,0))&amp;""),"")="","",IF(IFERROR(TRIM(INDEX($A373:$T373,MATCH(Lists!$F$7,$A$1:$T$1,0))&amp;""),"")="","(none)",IFERROR(TRIM(INDEX($A373:$T373,MATCH(Lists!$F$7,$A$1:$T$1,0))&amp;""),"")))</f>
        <v/>
      </c>
      <c r="AH373" s="21">
        <f>IF(AF373="","",IF(COUNTIFS($AF$2:AF373,AF373,$AG$2:AG373,AG373)=1,1,0))</f>
        <v/>
      </c>
      <c r="AI373" s="21">
        <f>IF(AH373=1,SUM($AH$2:AH373),"")</f>
        <v/>
      </c>
      <c r="AJ373" s="21">
        <f>IF(IFERROR(TRIM(INDEX($A373:$T373,MATCH(Lists!$F$2,$A$1:$T$1,0))&amp;""),"")="","",IF($W373=Lists!$A$3,1,0))</f>
        <v/>
      </c>
      <c r="AK373" s="21">
        <f>IF(IFERROR(TRIM(INDEX($A373:$T373,MATCH(Lists!$F$2,$A$1:$T$1,0))&amp;""),"")="","",IF($X373="Y",1,0))</f>
        <v/>
      </c>
    </row>
    <row r="374">
      <c r="U374" s="19" t="n"/>
      <c r="V374" s="22" t="n"/>
      <c r="W374" s="22" t="n"/>
      <c r="X374" s="22" t="n"/>
      <c r="Y374" s="19" t="n"/>
      <c r="Z374" s="21">
        <f>IF(IFERROR(TRIM(INDEX($A374:$T374,MATCH(Lists!$F$2,$A$1:$T$1,0))&amp;""),"")="","",IFERROR(INDEX('Your points'!$B$6:$B$11,MATCH(IFERROR(TRIM(INDEX($A374:$T374,MATCH(Lists!$F$3,$A$1:$T$1,0))&amp;""),""),'Your points'!$A$6:$A$11,0)),0))</f>
        <v/>
      </c>
      <c r="AA374" s="21">
        <f>IF(IFERROR(TRIM(INDEX($A374:$T374,MATCH(Lists!$F$2,$A$1:$T$1,0))&amp;""),"")="","",IFERROR(INDEX('Your points'!$B$15:$B$18,MATCH(IFERROR(TRIM(INDEX($A374:$T374,MATCH(Lists!$F$4,$A$1:$T$1,0))&amp;""),""),'Your points'!$A$15:$A$18,0)),0))</f>
        <v/>
      </c>
      <c r="AB374" s="21">
        <f>IF(IFERROR(TRIM(INDEX($A374:$T374,MATCH(Lists!$F$2,$A$1:$T$1,0))&amp;""),"")="","",N(Z374)+N(AA374))</f>
        <v/>
      </c>
      <c r="AC374" s="21">
        <f>IF(IFERROR(TRIM(INDEX($A374:$T374,MATCH(Lists!$F$2,$A$1:$T$1,0))&amp;""),"")="","",IFERROR(VALUE(IFERROR(TRIM(INDEX($A374:$T374,MATCH(Lists!$F$5,$A$1:$T$1,0))&amp;""),"")),""))</f>
        <v/>
      </c>
      <c r="AD374" s="21">
        <f>IF(AB374="","",IF(AB374&gt;='Your points'!$B$21,1,0))</f>
        <v/>
      </c>
      <c r="AE374" s="21">
        <f>IF(IFERROR(TRIM(INDEX($A374:$T374,MATCH(Lists!$F$2,$A$1:$T$1,0))&amp;""),"")="","",IF(IFERROR(TRIM(INDEX($A374:$T374,MATCH(Lists!$F$8,$A$1:$T$1,0))&amp;""),"")&lt;&gt;"",1,0))</f>
        <v/>
      </c>
      <c r="AF374" s="21">
        <f>IF(IFERROR(TRIM(INDEX($A374:$T374,MATCH(Lists!$F$2,$A$1:$T$1,0))&amp;""),"")="","",IF(IFERROR(TRIM(INDEX($A374:$T374,MATCH(Lists!$F$6,$A$1:$T$1,0))&amp;""),"")="","(no UTM)",IFERROR(TRIM(INDEX($A374:$T374,MATCH(Lists!$F$6,$A$1:$T$1,0))&amp;""),"")))</f>
        <v/>
      </c>
      <c r="AG374" s="21">
        <f>IF(IFERROR(TRIM(INDEX($A374:$T374,MATCH(Lists!$F$2,$A$1:$T$1,0))&amp;""),"")="","",IF(IFERROR(TRIM(INDEX($A374:$T374,MATCH(Lists!$F$7,$A$1:$T$1,0))&amp;""),"")="","(none)",IFERROR(TRIM(INDEX($A374:$T374,MATCH(Lists!$F$7,$A$1:$T$1,0))&amp;""),"")))</f>
        <v/>
      </c>
      <c r="AH374" s="21">
        <f>IF(AF374="","",IF(COUNTIFS($AF$2:AF374,AF374,$AG$2:AG374,AG374)=1,1,0))</f>
        <v/>
      </c>
      <c r="AI374" s="21">
        <f>IF(AH374=1,SUM($AH$2:AH374),"")</f>
        <v/>
      </c>
      <c r="AJ374" s="21">
        <f>IF(IFERROR(TRIM(INDEX($A374:$T374,MATCH(Lists!$F$2,$A$1:$T$1,0))&amp;""),"")="","",IF($W374=Lists!$A$3,1,0))</f>
        <v/>
      </c>
      <c r="AK374" s="21">
        <f>IF(IFERROR(TRIM(INDEX($A374:$T374,MATCH(Lists!$F$2,$A$1:$T$1,0))&amp;""),"")="","",IF($X374="Y",1,0))</f>
        <v/>
      </c>
    </row>
    <row r="375">
      <c r="U375" s="19" t="n"/>
      <c r="V375" s="22" t="n"/>
      <c r="W375" s="22" t="n"/>
      <c r="X375" s="22" t="n"/>
      <c r="Y375" s="19" t="n"/>
      <c r="Z375" s="21">
        <f>IF(IFERROR(TRIM(INDEX($A375:$T375,MATCH(Lists!$F$2,$A$1:$T$1,0))&amp;""),"")="","",IFERROR(INDEX('Your points'!$B$6:$B$11,MATCH(IFERROR(TRIM(INDEX($A375:$T375,MATCH(Lists!$F$3,$A$1:$T$1,0))&amp;""),""),'Your points'!$A$6:$A$11,0)),0))</f>
        <v/>
      </c>
      <c r="AA375" s="21">
        <f>IF(IFERROR(TRIM(INDEX($A375:$T375,MATCH(Lists!$F$2,$A$1:$T$1,0))&amp;""),"")="","",IFERROR(INDEX('Your points'!$B$15:$B$18,MATCH(IFERROR(TRIM(INDEX($A375:$T375,MATCH(Lists!$F$4,$A$1:$T$1,0))&amp;""),""),'Your points'!$A$15:$A$18,0)),0))</f>
        <v/>
      </c>
      <c r="AB375" s="21">
        <f>IF(IFERROR(TRIM(INDEX($A375:$T375,MATCH(Lists!$F$2,$A$1:$T$1,0))&amp;""),"")="","",N(Z375)+N(AA375))</f>
        <v/>
      </c>
      <c r="AC375" s="21">
        <f>IF(IFERROR(TRIM(INDEX($A375:$T375,MATCH(Lists!$F$2,$A$1:$T$1,0))&amp;""),"")="","",IFERROR(VALUE(IFERROR(TRIM(INDEX($A375:$T375,MATCH(Lists!$F$5,$A$1:$T$1,0))&amp;""),"")),""))</f>
        <v/>
      </c>
      <c r="AD375" s="21">
        <f>IF(AB375="","",IF(AB375&gt;='Your points'!$B$21,1,0))</f>
        <v/>
      </c>
      <c r="AE375" s="21">
        <f>IF(IFERROR(TRIM(INDEX($A375:$T375,MATCH(Lists!$F$2,$A$1:$T$1,0))&amp;""),"")="","",IF(IFERROR(TRIM(INDEX($A375:$T375,MATCH(Lists!$F$8,$A$1:$T$1,0))&amp;""),"")&lt;&gt;"",1,0))</f>
        <v/>
      </c>
      <c r="AF375" s="21">
        <f>IF(IFERROR(TRIM(INDEX($A375:$T375,MATCH(Lists!$F$2,$A$1:$T$1,0))&amp;""),"")="","",IF(IFERROR(TRIM(INDEX($A375:$T375,MATCH(Lists!$F$6,$A$1:$T$1,0))&amp;""),"")="","(no UTM)",IFERROR(TRIM(INDEX($A375:$T375,MATCH(Lists!$F$6,$A$1:$T$1,0))&amp;""),"")))</f>
        <v/>
      </c>
      <c r="AG375" s="21">
        <f>IF(IFERROR(TRIM(INDEX($A375:$T375,MATCH(Lists!$F$2,$A$1:$T$1,0))&amp;""),"")="","",IF(IFERROR(TRIM(INDEX($A375:$T375,MATCH(Lists!$F$7,$A$1:$T$1,0))&amp;""),"")="","(none)",IFERROR(TRIM(INDEX($A375:$T375,MATCH(Lists!$F$7,$A$1:$T$1,0))&amp;""),"")))</f>
        <v/>
      </c>
      <c r="AH375" s="21">
        <f>IF(AF375="","",IF(COUNTIFS($AF$2:AF375,AF375,$AG$2:AG375,AG375)=1,1,0))</f>
        <v/>
      </c>
      <c r="AI375" s="21">
        <f>IF(AH375=1,SUM($AH$2:AH375),"")</f>
        <v/>
      </c>
      <c r="AJ375" s="21">
        <f>IF(IFERROR(TRIM(INDEX($A375:$T375,MATCH(Lists!$F$2,$A$1:$T$1,0))&amp;""),"")="","",IF($W375=Lists!$A$3,1,0))</f>
        <v/>
      </c>
      <c r="AK375" s="21">
        <f>IF(IFERROR(TRIM(INDEX($A375:$T375,MATCH(Lists!$F$2,$A$1:$T$1,0))&amp;""),"")="","",IF($X375="Y",1,0))</f>
        <v/>
      </c>
    </row>
    <row r="376">
      <c r="U376" s="19" t="n"/>
      <c r="V376" s="22" t="n"/>
      <c r="W376" s="22" t="n"/>
      <c r="X376" s="22" t="n"/>
      <c r="Y376" s="19" t="n"/>
      <c r="Z376" s="21">
        <f>IF(IFERROR(TRIM(INDEX($A376:$T376,MATCH(Lists!$F$2,$A$1:$T$1,0))&amp;""),"")="","",IFERROR(INDEX('Your points'!$B$6:$B$11,MATCH(IFERROR(TRIM(INDEX($A376:$T376,MATCH(Lists!$F$3,$A$1:$T$1,0))&amp;""),""),'Your points'!$A$6:$A$11,0)),0))</f>
        <v/>
      </c>
      <c r="AA376" s="21">
        <f>IF(IFERROR(TRIM(INDEX($A376:$T376,MATCH(Lists!$F$2,$A$1:$T$1,0))&amp;""),"")="","",IFERROR(INDEX('Your points'!$B$15:$B$18,MATCH(IFERROR(TRIM(INDEX($A376:$T376,MATCH(Lists!$F$4,$A$1:$T$1,0))&amp;""),""),'Your points'!$A$15:$A$18,0)),0))</f>
        <v/>
      </c>
      <c r="AB376" s="21">
        <f>IF(IFERROR(TRIM(INDEX($A376:$T376,MATCH(Lists!$F$2,$A$1:$T$1,0))&amp;""),"")="","",N(Z376)+N(AA376))</f>
        <v/>
      </c>
      <c r="AC376" s="21">
        <f>IF(IFERROR(TRIM(INDEX($A376:$T376,MATCH(Lists!$F$2,$A$1:$T$1,0))&amp;""),"")="","",IFERROR(VALUE(IFERROR(TRIM(INDEX($A376:$T376,MATCH(Lists!$F$5,$A$1:$T$1,0))&amp;""),"")),""))</f>
        <v/>
      </c>
      <c r="AD376" s="21">
        <f>IF(AB376="","",IF(AB376&gt;='Your points'!$B$21,1,0))</f>
        <v/>
      </c>
      <c r="AE376" s="21">
        <f>IF(IFERROR(TRIM(INDEX($A376:$T376,MATCH(Lists!$F$2,$A$1:$T$1,0))&amp;""),"")="","",IF(IFERROR(TRIM(INDEX($A376:$T376,MATCH(Lists!$F$8,$A$1:$T$1,0))&amp;""),"")&lt;&gt;"",1,0))</f>
        <v/>
      </c>
      <c r="AF376" s="21">
        <f>IF(IFERROR(TRIM(INDEX($A376:$T376,MATCH(Lists!$F$2,$A$1:$T$1,0))&amp;""),"")="","",IF(IFERROR(TRIM(INDEX($A376:$T376,MATCH(Lists!$F$6,$A$1:$T$1,0))&amp;""),"")="","(no UTM)",IFERROR(TRIM(INDEX($A376:$T376,MATCH(Lists!$F$6,$A$1:$T$1,0))&amp;""),"")))</f>
        <v/>
      </c>
      <c r="AG376" s="21">
        <f>IF(IFERROR(TRIM(INDEX($A376:$T376,MATCH(Lists!$F$2,$A$1:$T$1,0))&amp;""),"")="","",IF(IFERROR(TRIM(INDEX($A376:$T376,MATCH(Lists!$F$7,$A$1:$T$1,0))&amp;""),"")="","(none)",IFERROR(TRIM(INDEX($A376:$T376,MATCH(Lists!$F$7,$A$1:$T$1,0))&amp;""),"")))</f>
        <v/>
      </c>
      <c r="AH376" s="21">
        <f>IF(AF376="","",IF(COUNTIFS($AF$2:AF376,AF376,$AG$2:AG376,AG376)=1,1,0))</f>
        <v/>
      </c>
      <c r="AI376" s="21">
        <f>IF(AH376=1,SUM($AH$2:AH376),"")</f>
        <v/>
      </c>
      <c r="AJ376" s="21">
        <f>IF(IFERROR(TRIM(INDEX($A376:$T376,MATCH(Lists!$F$2,$A$1:$T$1,0))&amp;""),"")="","",IF($W376=Lists!$A$3,1,0))</f>
        <v/>
      </c>
      <c r="AK376" s="21">
        <f>IF(IFERROR(TRIM(INDEX($A376:$T376,MATCH(Lists!$F$2,$A$1:$T$1,0))&amp;""),"")="","",IF($X376="Y",1,0))</f>
        <v/>
      </c>
    </row>
    <row r="377">
      <c r="U377" s="19" t="n"/>
      <c r="V377" s="22" t="n"/>
      <c r="W377" s="22" t="n"/>
      <c r="X377" s="22" t="n"/>
      <c r="Y377" s="19" t="n"/>
      <c r="Z377" s="21">
        <f>IF(IFERROR(TRIM(INDEX($A377:$T377,MATCH(Lists!$F$2,$A$1:$T$1,0))&amp;""),"")="","",IFERROR(INDEX('Your points'!$B$6:$B$11,MATCH(IFERROR(TRIM(INDEX($A377:$T377,MATCH(Lists!$F$3,$A$1:$T$1,0))&amp;""),""),'Your points'!$A$6:$A$11,0)),0))</f>
        <v/>
      </c>
      <c r="AA377" s="21">
        <f>IF(IFERROR(TRIM(INDEX($A377:$T377,MATCH(Lists!$F$2,$A$1:$T$1,0))&amp;""),"")="","",IFERROR(INDEX('Your points'!$B$15:$B$18,MATCH(IFERROR(TRIM(INDEX($A377:$T377,MATCH(Lists!$F$4,$A$1:$T$1,0))&amp;""),""),'Your points'!$A$15:$A$18,0)),0))</f>
        <v/>
      </c>
      <c r="AB377" s="21">
        <f>IF(IFERROR(TRIM(INDEX($A377:$T377,MATCH(Lists!$F$2,$A$1:$T$1,0))&amp;""),"")="","",N(Z377)+N(AA377))</f>
        <v/>
      </c>
      <c r="AC377" s="21">
        <f>IF(IFERROR(TRIM(INDEX($A377:$T377,MATCH(Lists!$F$2,$A$1:$T$1,0))&amp;""),"")="","",IFERROR(VALUE(IFERROR(TRIM(INDEX($A377:$T377,MATCH(Lists!$F$5,$A$1:$T$1,0))&amp;""),"")),""))</f>
        <v/>
      </c>
      <c r="AD377" s="21">
        <f>IF(AB377="","",IF(AB377&gt;='Your points'!$B$21,1,0))</f>
        <v/>
      </c>
      <c r="AE377" s="21">
        <f>IF(IFERROR(TRIM(INDEX($A377:$T377,MATCH(Lists!$F$2,$A$1:$T$1,0))&amp;""),"")="","",IF(IFERROR(TRIM(INDEX($A377:$T377,MATCH(Lists!$F$8,$A$1:$T$1,0))&amp;""),"")&lt;&gt;"",1,0))</f>
        <v/>
      </c>
      <c r="AF377" s="21">
        <f>IF(IFERROR(TRIM(INDEX($A377:$T377,MATCH(Lists!$F$2,$A$1:$T$1,0))&amp;""),"")="","",IF(IFERROR(TRIM(INDEX($A377:$T377,MATCH(Lists!$F$6,$A$1:$T$1,0))&amp;""),"")="","(no UTM)",IFERROR(TRIM(INDEX($A377:$T377,MATCH(Lists!$F$6,$A$1:$T$1,0))&amp;""),"")))</f>
        <v/>
      </c>
      <c r="AG377" s="21">
        <f>IF(IFERROR(TRIM(INDEX($A377:$T377,MATCH(Lists!$F$2,$A$1:$T$1,0))&amp;""),"")="","",IF(IFERROR(TRIM(INDEX($A377:$T377,MATCH(Lists!$F$7,$A$1:$T$1,0))&amp;""),"")="","(none)",IFERROR(TRIM(INDEX($A377:$T377,MATCH(Lists!$F$7,$A$1:$T$1,0))&amp;""),"")))</f>
        <v/>
      </c>
      <c r="AH377" s="21">
        <f>IF(AF377="","",IF(COUNTIFS($AF$2:AF377,AF377,$AG$2:AG377,AG377)=1,1,0))</f>
        <v/>
      </c>
      <c r="AI377" s="21">
        <f>IF(AH377=1,SUM($AH$2:AH377),"")</f>
        <v/>
      </c>
      <c r="AJ377" s="21">
        <f>IF(IFERROR(TRIM(INDEX($A377:$T377,MATCH(Lists!$F$2,$A$1:$T$1,0))&amp;""),"")="","",IF($W377=Lists!$A$3,1,0))</f>
        <v/>
      </c>
      <c r="AK377" s="21">
        <f>IF(IFERROR(TRIM(INDEX($A377:$T377,MATCH(Lists!$F$2,$A$1:$T$1,0))&amp;""),"")="","",IF($X377="Y",1,0))</f>
        <v/>
      </c>
    </row>
    <row r="378">
      <c r="U378" s="19" t="n"/>
      <c r="V378" s="22" t="n"/>
      <c r="W378" s="22" t="n"/>
      <c r="X378" s="22" t="n"/>
      <c r="Y378" s="19" t="n"/>
      <c r="Z378" s="21">
        <f>IF(IFERROR(TRIM(INDEX($A378:$T378,MATCH(Lists!$F$2,$A$1:$T$1,0))&amp;""),"")="","",IFERROR(INDEX('Your points'!$B$6:$B$11,MATCH(IFERROR(TRIM(INDEX($A378:$T378,MATCH(Lists!$F$3,$A$1:$T$1,0))&amp;""),""),'Your points'!$A$6:$A$11,0)),0))</f>
        <v/>
      </c>
      <c r="AA378" s="21">
        <f>IF(IFERROR(TRIM(INDEX($A378:$T378,MATCH(Lists!$F$2,$A$1:$T$1,0))&amp;""),"")="","",IFERROR(INDEX('Your points'!$B$15:$B$18,MATCH(IFERROR(TRIM(INDEX($A378:$T378,MATCH(Lists!$F$4,$A$1:$T$1,0))&amp;""),""),'Your points'!$A$15:$A$18,0)),0))</f>
        <v/>
      </c>
      <c r="AB378" s="21">
        <f>IF(IFERROR(TRIM(INDEX($A378:$T378,MATCH(Lists!$F$2,$A$1:$T$1,0))&amp;""),"")="","",N(Z378)+N(AA378))</f>
        <v/>
      </c>
      <c r="AC378" s="21">
        <f>IF(IFERROR(TRIM(INDEX($A378:$T378,MATCH(Lists!$F$2,$A$1:$T$1,0))&amp;""),"")="","",IFERROR(VALUE(IFERROR(TRIM(INDEX($A378:$T378,MATCH(Lists!$F$5,$A$1:$T$1,0))&amp;""),"")),""))</f>
        <v/>
      </c>
      <c r="AD378" s="21">
        <f>IF(AB378="","",IF(AB378&gt;='Your points'!$B$21,1,0))</f>
        <v/>
      </c>
      <c r="AE378" s="21">
        <f>IF(IFERROR(TRIM(INDEX($A378:$T378,MATCH(Lists!$F$2,$A$1:$T$1,0))&amp;""),"")="","",IF(IFERROR(TRIM(INDEX($A378:$T378,MATCH(Lists!$F$8,$A$1:$T$1,0))&amp;""),"")&lt;&gt;"",1,0))</f>
        <v/>
      </c>
      <c r="AF378" s="21">
        <f>IF(IFERROR(TRIM(INDEX($A378:$T378,MATCH(Lists!$F$2,$A$1:$T$1,0))&amp;""),"")="","",IF(IFERROR(TRIM(INDEX($A378:$T378,MATCH(Lists!$F$6,$A$1:$T$1,0))&amp;""),"")="","(no UTM)",IFERROR(TRIM(INDEX($A378:$T378,MATCH(Lists!$F$6,$A$1:$T$1,0))&amp;""),"")))</f>
        <v/>
      </c>
      <c r="AG378" s="21">
        <f>IF(IFERROR(TRIM(INDEX($A378:$T378,MATCH(Lists!$F$2,$A$1:$T$1,0))&amp;""),"")="","",IF(IFERROR(TRIM(INDEX($A378:$T378,MATCH(Lists!$F$7,$A$1:$T$1,0))&amp;""),"")="","(none)",IFERROR(TRIM(INDEX($A378:$T378,MATCH(Lists!$F$7,$A$1:$T$1,0))&amp;""),"")))</f>
        <v/>
      </c>
      <c r="AH378" s="21">
        <f>IF(AF378="","",IF(COUNTIFS($AF$2:AF378,AF378,$AG$2:AG378,AG378)=1,1,0))</f>
        <v/>
      </c>
      <c r="AI378" s="21">
        <f>IF(AH378=1,SUM($AH$2:AH378),"")</f>
        <v/>
      </c>
      <c r="AJ378" s="21">
        <f>IF(IFERROR(TRIM(INDEX($A378:$T378,MATCH(Lists!$F$2,$A$1:$T$1,0))&amp;""),"")="","",IF($W378=Lists!$A$3,1,0))</f>
        <v/>
      </c>
      <c r="AK378" s="21">
        <f>IF(IFERROR(TRIM(INDEX($A378:$T378,MATCH(Lists!$F$2,$A$1:$T$1,0))&amp;""),"")="","",IF($X378="Y",1,0))</f>
        <v/>
      </c>
    </row>
    <row r="379">
      <c r="U379" s="19" t="n"/>
      <c r="V379" s="22" t="n"/>
      <c r="W379" s="22" t="n"/>
      <c r="X379" s="22" t="n"/>
      <c r="Y379" s="19" t="n"/>
      <c r="Z379" s="21">
        <f>IF(IFERROR(TRIM(INDEX($A379:$T379,MATCH(Lists!$F$2,$A$1:$T$1,0))&amp;""),"")="","",IFERROR(INDEX('Your points'!$B$6:$B$11,MATCH(IFERROR(TRIM(INDEX($A379:$T379,MATCH(Lists!$F$3,$A$1:$T$1,0))&amp;""),""),'Your points'!$A$6:$A$11,0)),0))</f>
        <v/>
      </c>
      <c r="AA379" s="21">
        <f>IF(IFERROR(TRIM(INDEX($A379:$T379,MATCH(Lists!$F$2,$A$1:$T$1,0))&amp;""),"")="","",IFERROR(INDEX('Your points'!$B$15:$B$18,MATCH(IFERROR(TRIM(INDEX($A379:$T379,MATCH(Lists!$F$4,$A$1:$T$1,0))&amp;""),""),'Your points'!$A$15:$A$18,0)),0))</f>
        <v/>
      </c>
      <c r="AB379" s="21">
        <f>IF(IFERROR(TRIM(INDEX($A379:$T379,MATCH(Lists!$F$2,$A$1:$T$1,0))&amp;""),"")="","",N(Z379)+N(AA379))</f>
        <v/>
      </c>
      <c r="AC379" s="21">
        <f>IF(IFERROR(TRIM(INDEX($A379:$T379,MATCH(Lists!$F$2,$A$1:$T$1,0))&amp;""),"")="","",IFERROR(VALUE(IFERROR(TRIM(INDEX($A379:$T379,MATCH(Lists!$F$5,$A$1:$T$1,0))&amp;""),"")),""))</f>
        <v/>
      </c>
      <c r="AD379" s="21">
        <f>IF(AB379="","",IF(AB379&gt;='Your points'!$B$21,1,0))</f>
        <v/>
      </c>
      <c r="AE379" s="21">
        <f>IF(IFERROR(TRIM(INDEX($A379:$T379,MATCH(Lists!$F$2,$A$1:$T$1,0))&amp;""),"")="","",IF(IFERROR(TRIM(INDEX($A379:$T379,MATCH(Lists!$F$8,$A$1:$T$1,0))&amp;""),"")&lt;&gt;"",1,0))</f>
        <v/>
      </c>
      <c r="AF379" s="21">
        <f>IF(IFERROR(TRIM(INDEX($A379:$T379,MATCH(Lists!$F$2,$A$1:$T$1,0))&amp;""),"")="","",IF(IFERROR(TRIM(INDEX($A379:$T379,MATCH(Lists!$F$6,$A$1:$T$1,0))&amp;""),"")="","(no UTM)",IFERROR(TRIM(INDEX($A379:$T379,MATCH(Lists!$F$6,$A$1:$T$1,0))&amp;""),"")))</f>
        <v/>
      </c>
      <c r="AG379" s="21">
        <f>IF(IFERROR(TRIM(INDEX($A379:$T379,MATCH(Lists!$F$2,$A$1:$T$1,0))&amp;""),"")="","",IF(IFERROR(TRIM(INDEX($A379:$T379,MATCH(Lists!$F$7,$A$1:$T$1,0))&amp;""),"")="","(none)",IFERROR(TRIM(INDEX($A379:$T379,MATCH(Lists!$F$7,$A$1:$T$1,0))&amp;""),"")))</f>
        <v/>
      </c>
      <c r="AH379" s="21">
        <f>IF(AF379="","",IF(COUNTIFS($AF$2:AF379,AF379,$AG$2:AG379,AG379)=1,1,0))</f>
        <v/>
      </c>
      <c r="AI379" s="21">
        <f>IF(AH379=1,SUM($AH$2:AH379),"")</f>
        <v/>
      </c>
      <c r="AJ379" s="21">
        <f>IF(IFERROR(TRIM(INDEX($A379:$T379,MATCH(Lists!$F$2,$A$1:$T$1,0))&amp;""),"")="","",IF($W379=Lists!$A$3,1,0))</f>
        <v/>
      </c>
      <c r="AK379" s="21">
        <f>IF(IFERROR(TRIM(INDEX($A379:$T379,MATCH(Lists!$F$2,$A$1:$T$1,0))&amp;""),"")="","",IF($X379="Y",1,0))</f>
        <v/>
      </c>
    </row>
    <row r="380">
      <c r="U380" s="19" t="n"/>
      <c r="V380" s="22" t="n"/>
      <c r="W380" s="22" t="n"/>
      <c r="X380" s="22" t="n"/>
      <c r="Y380" s="19" t="n"/>
      <c r="Z380" s="21">
        <f>IF(IFERROR(TRIM(INDEX($A380:$T380,MATCH(Lists!$F$2,$A$1:$T$1,0))&amp;""),"")="","",IFERROR(INDEX('Your points'!$B$6:$B$11,MATCH(IFERROR(TRIM(INDEX($A380:$T380,MATCH(Lists!$F$3,$A$1:$T$1,0))&amp;""),""),'Your points'!$A$6:$A$11,0)),0))</f>
        <v/>
      </c>
      <c r="AA380" s="21">
        <f>IF(IFERROR(TRIM(INDEX($A380:$T380,MATCH(Lists!$F$2,$A$1:$T$1,0))&amp;""),"")="","",IFERROR(INDEX('Your points'!$B$15:$B$18,MATCH(IFERROR(TRIM(INDEX($A380:$T380,MATCH(Lists!$F$4,$A$1:$T$1,0))&amp;""),""),'Your points'!$A$15:$A$18,0)),0))</f>
        <v/>
      </c>
      <c r="AB380" s="21">
        <f>IF(IFERROR(TRIM(INDEX($A380:$T380,MATCH(Lists!$F$2,$A$1:$T$1,0))&amp;""),"")="","",N(Z380)+N(AA380))</f>
        <v/>
      </c>
      <c r="AC380" s="21">
        <f>IF(IFERROR(TRIM(INDEX($A380:$T380,MATCH(Lists!$F$2,$A$1:$T$1,0))&amp;""),"")="","",IFERROR(VALUE(IFERROR(TRIM(INDEX($A380:$T380,MATCH(Lists!$F$5,$A$1:$T$1,0))&amp;""),"")),""))</f>
        <v/>
      </c>
      <c r="AD380" s="21">
        <f>IF(AB380="","",IF(AB380&gt;='Your points'!$B$21,1,0))</f>
        <v/>
      </c>
      <c r="AE380" s="21">
        <f>IF(IFERROR(TRIM(INDEX($A380:$T380,MATCH(Lists!$F$2,$A$1:$T$1,0))&amp;""),"")="","",IF(IFERROR(TRIM(INDEX($A380:$T380,MATCH(Lists!$F$8,$A$1:$T$1,0))&amp;""),"")&lt;&gt;"",1,0))</f>
        <v/>
      </c>
      <c r="AF380" s="21">
        <f>IF(IFERROR(TRIM(INDEX($A380:$T380,MATCH(Lists!$F$2,$A$1:$T$1,0))&amp;""),"")="","",IF(IFERROR(TRIM(INDEX($A380:$T380,MATCH(Lists!$F$6,$A$1:$T$1,0))&amp;""),"")="","(no UTM)",IFERROR(TRIM(INDEX($A380:$T380,MATCH(Lists!$F$6,$A$1:$T$1,0))&amp;""),"")))</f>
        <v/>
      </c>
      <c r="AG380" s="21">
        <f>IF(IFERROR(TRIM(INDEX($A380:$T380,MATCH(Lists!$F$2,$A$1:$T$1,0))&amp;""),"")="","",IF(IFERROR(TRIM(INDEX($A380:$T380,MATCH(Lists!$F$7,$A$1:$T$1,0))&amp;""),"")="","(none)",IFERROR(TRIM(INDEX($A380:$T380,MATCH(Lists!$F$7,$A$1:$T$1,0))&amp;""),"")))</f>
        <v/>
      </c>
      <c r="AH380" s="21">
        <f>IF(AF380="","",IF(COUNTIFS($AF$2:AF380,AF380,$AG$2:AG380,AG380)=1,1,0))</f>
        <v/>
      </c>
      <c r="AI380" s="21">
        <f>IF(AH380=1,SUM($AH$2:AH380),"")</f>
        <v/>
      </c>
      <c r="AJ380" s="21">
        <f>IF(IFERROR(TRIM(INDEX($A380:$T380,MATCH(Lists!$F$2,$A$1:$T$1,0))&amp;""),"")="","",IF($W380=Lists!$A$3,1,0))</f>
        <v/>
      </c>
      <c r="AK380" s="21">
        <f>IF(IFERROR(TRIM(INDEX($A380:$T380,MATCH(Lists!$F$2,$A$1:$T$1,0))&amp;""),"")="","",IF($X380="Y",1,0))</f>
        <v/>
      </c>
    </row>
    <row r="381">
      <c r="U381" s="19" t="n"/>
      <c r="V381" s="22" t="n"/>
      <c r="W381" s="22" t="n"/>
      <c r="X381" s="22" t="n"/>
      <c r="Y381" s="19" t="n"/>
      <c r="Z381" s="21">
        <f>IF(IFERROR(TRIM(INDEX($A381:$T381,MATCH(Lists!$F$2,$A$1:$T$1,0))&amp;""),"")="","",IFERROR(INDEX('Your points'!$B$6:$B$11,MATCH(IFERROR(TRIM(INDEX($A381:$T381,MATCH(Lists!$F$3,$A$1:$T$1,0))&amp;""),""),'Your points'!$A$6:$A$11,0)),0))</f>
        <v/>
      </c>
      <c r="AA381" s="21">
        <f>IF(IFERROR(TRIM(INDEX($A381:$T381,MATCH(Lists!$F$2,$A$1:$T$1,0))&amp;""),"")="","",IFERROR(INDEX('Your points'!$B$15:$B$18,MATCH(IFERROR(TRIM(INDEX($A381:$T381,MATCH(Lists!$F$4,$A$1:$T$1,0))&amp;""),""),'Your points'!$A$15:$A$18,0)),0))</f>
        <v/>
      </c>
      <c r="AB381" s="21">
        <f>IF(IFERROR(TRIM(INDEX($A381:$T381,MATCH(Lists!$F$2,$A$1:$T$1,0))&amp;""),"")="","",N(Z381)+N(AA381))</f>
        <v/>
      </c>
      <c r="AC381" s="21">
        <f>IF(IFERROR(TRIM(INDEX($A381:$T381,MATCH(Lists!$F$2,$A$1:$T$1,0))&amp;""),"")="","",IFERROR(VALUE(IFERROR(TRIM(INDEX($A381:$T381,MATCH(Lists!$F$5,$A$1:$T$1,0))&amp;""),"")),""))</f>
        <v/>
      </c>
      <c r="AD381" s="21">
        <f>IF(AB381="","",IF(AB381&gt;='Your points'!$B$21,1,0))</f>
        <v/>
      </c>
      <c r="AE381" s="21">
        <f>IF(IFERROR(TRIM(INDEX($A381:$T381,MATCH(Lists!$F$2,$A$1:$T$1,0))&amp;""),"")="","",IF(IFERROR(TRIM(INDEX($A381:$T381,MATCH(Lists!$F$8,$A$1:$T$1,0))&amp;""),"")&lt;&gt;"",1,0))</f>
        <v/>
      </c>
      <c r="AF381" s="21">
        <f>IF(IFERROR(TRIM(INDEX($A381:$T381,MATCH(Lists!$F$2,$A$1:$T$1,0))&amp;""),"")="","",IF(IFERROR(TRIM(INDEX($A381:$T381,MATCH(Lists!$F$6,$A$1:$T$1,0))&amp;""),"")="","(no UTM)",IFERROR(TRIM(INDEX($A381:$T381,MATCH(Lists!$F$6,$A$1:$T$1,0))&amp;""),"")))</f>
        <v/>
      </c>
      <c r="AG381" s="21">
        <f>IF(IFERROR(TRIM(INDEX($A381:$T381,MATCH(Lists!$F$2,$A$1:$T$1,0))&amp;""),"")="","",IF(IFERROR(TRIM(INDEX($A381:$T381,MATCH(Lists!$F$7,$A$1:$T$1,0))&amp;""),"")="","(none)",IFERROR(TRIM(INDEX($A381:$T381,MATCH(Lists!$F$7,$A$1:$T$1,0))&amp;""),"")))</f>
        <v/>
      </c>
      <c r="AH381" s="21">
        <f>IF(AF381="","",IF(COUNTIFS($AF$2:AF381,AF381,$AG$2:AG381,AG381)=1,1,0))</f>
        <v/>
      </c>
      <c r="AI381" s="21">
        <f>IF(AH381=1,SUM($AH$2:AH381),"")</f>
        <v/>
      </c>
      <c r="AJ381" s="21">
        <f>IF(IFERROR(TRIM(INDEX($A381:$T381,MATCH(Lists!$F$2,$A$1:$T$1,0))&amp;""),"")="","",IF($W381=Lists!$A$3,1,0))</f>
        <v/>
      </c>
      <c r="AK381" s="21">
        <f>IF(IFERROR(TRIM(INDEX($A381:$T381,MATCH(Lists!$F$2,$A$1:$T$1,0))&amp;""),"")="","",IF($X381="Y",1,0))</f>
        <v/>
      </c>
    </row>
    <row r="382">
      <c r="U382" s="19" t="n"/>
      <c r="V382" s="22" t="n"/>
      <c r="W382" s="22" t="n"/>
      <c r="X382" s="22" t="n"/>
      <c r="Y382" s="19" t="n"/>
      <c r="Z382" s="21">
        <f>IF(IFERROR(TRIM(INDEX($A382:$T382,MATCH(Lists!$F$2,$A$1:$T$1,0))&amp;""),"")="","",IFERROR(INDEX('Your points'!$B$6:$B$11,MATCH(IFERROR(TRIM(INDEX($A382:$T382,MATCH(Lists!$F$3,$A$1:$T$1,0))&amp;""),""),'Your points'!$A$6:$A$11,0)),0))</f>
        <v/>
      </c>
      <c r="AA382" s="21">
        <f>IF(IFERROR(TRIM(INDEX($A382:$T382,MATCH(Lists!$F$2,$A$1:$T$1,0))&amp;""),"")="","",IFERROR(INDEX('Your points'!$B$15:$B$18,MATCH(IFERROR(TRIM(INDEX($A382:$T382,MATCH(Lists!$F$4,$A$1:$T$1,0))&amp;""),""),'Your points'!$A$15:$A$18,0)),0))</f>
        <v/>
      </c>
      <c r="AB382" s="21">
        <f>IF(IFERROR(TRIM(INDEX($A382:$T382,MATCH(Lists!$F$2,$A$1:$T$1,0))&amp;""),"")="","",N(Z382)+N(AA382))</f>
        <v/>
      </c>
      <c r="AC382" s="21">
        <f>IF(IFERROR(TRIM(INDEX($A382:$T382,MATCH(Lists!$F$2,$A$1:$T$1,0))&amp;""),"")="","",IFERROR(VALUE(IFERROR(TRIM(INDEX($A382:$T382,MATCH(Lists!$F$5,$A$1:$T$1,0))&amp;""),"")),""))</f>
        <v/>
      </c>
      <c r="AD382" s="21">
        <f>IF(AB382="","",IF(AB382&gt;='Your points'!$B$21,1,0))</f>
        <v/>
      </c>
      <c r="AE382" s="21">
        <f>IF(IFERROR(TRIM(INDEX($A382:$T382,MATCH(Lists!$F$2,$A$1:$T$1,0))&amp;""),"")="","",IF(IFERROR(TRIM(INDEX($A382:$T382,MATCH(Lists!$F$8,$A$1:$T$1,0))&amp;""),"")&lt;&gt;"",1,0))</f>
        <v/>
      </c>
      <c r="AF382" s="21">
        <f>IF(IFERROR(TRIM(INDEX($A382:$T382,MATCH(Lists!$F$2,$A$1:$T$1,0))&amp;""),"")="","",IF(IFERROR(TRIM(INDEX($A382:$T382,MATCH(Lists!$F$6,$A$1:$T$1,0))&amp;""),"")="","(no UTM)",IFERROR(TRIM(INDEX($A382:$T382,MATCH(Lists!$F$6,$A$1:$T$1,0))&amp;""),"")))</f>
        <v/>
      </c>
      <c r="AG382" s="21">
        <f>IF(IFERROR(TRIM(INDEX($A382:$T382,MATCH(Lists!$F$2,$A$1:$T$1,0))&amp;""),"")="","",IF(IFERROR(TRIM(INDEX($A382:$T382,MATCH(Lists!$F$7,$A$1:$T$1,0))&amp;""),"")="","(none)",IFERROR(TRIM(INDEX($A382:$T382,MATCH(Lists!$F$7,$A$1:$T$1,0))&amp;""),"")))</f>
        <v/>
      </c>
      <c r="AH382" s="21">
        <f>IF(AF382="","",IF(COUNTIFS($AF$2:AF382,AF382,$AG$2:AG382,AG382)=1,1,0))</f>
        <v/>
      </c>
      <c r="AI382" s="21">
        <f>IF(AH382=1,SUM($AH$2:AH382),"")</f>
        <v/>
      </c>
      <c r="AJ382" s="21">
        <f>IF(IFERROR(TRIM(INDEX($A382:$T382,MATCH(Lists!$F$2,$A$1:$T$1,0))&amp;""),"")="","",IF($W382=Lists!$A$3,1,0))</f>
        <v/>
      </c>
      <c r="AK382" s="21">
        <f>IF(IFERROR(TRIM(INDEX($A382:$T382,MATCH(Lists!$F$2,$A$1:$T$1,0))&amp;""),"")="","",IF($X382="Y",1,0))</f>
        <v/>
      </c>
    </row>
    <row r="383">
      <c r="U383" s="19" t="n"/>
      <c r="V383" s="22" t="n"/>
      <c r="W383" s="22" t="n"/>
      <c r="X383" s="22" t="n"/>
      <c r="Y383" s="19" t="n"/>
      <c r="Z383" s="21">
        <f>IF(IFERROR(TRIM(INDEX($A383:$T383,MATCH(Lists!$F$2,$A$1:$T$1,0))&amp;""),"")="","",IFERROR(INDEX('Your points'!$B$6:$B$11,MATCH(IFERROR(TRIM(INDEX($A383:$T383,MATCH(Lists!$F$3,$A$1:$T$1,0))&amp;""),""),'Your points'!$A$6:$A$11,0)),0))</f>
        <v/>
      </c>
      <c r="AA383" s="21">
        <f>IF(IFERROR(TRIM(INDEX($A383:$T383,MATCH(Lists!$F$2,$A$1:$T$1,0))&amp;""),"")="","",IFERROR(INDEX('Your points'!$B$15:$B$18,MATCH(IFERROR(TRIM(INDEX($A383:$T383,MATCH(Lists!$F$4,$A$1:$T$1,0))&amp;""),""),'Your points'!$A$15:$A$18,0)),0))</f>
        <v/>
      </c>
      <c r="AB383" s="21">
        <f>IF(IFERROR(TRIM(INDEX($A383:$T383,MATCH(Lists!$F$2,$A$1:$T$1,0))&amp;""),"")="","",N(Z383)+N(AA383))</f>
        <v/>
      </c>
      <c r="AC383" s="21">
        <f>IF(IFERROR(TRIM(INDEX($A383:$T383,MATCH(Lists!$F$2,$A$1:$T$1,0))&amp;""),"")="","",IFERROR(VALUE(IFERROR(TRIM(INDEX($A383:$T383,MATCH(Lists!$F$5,$A$1:$T$1,0))&amp;""),"")),""))</f>
        <v/>
      </c>
      <c r="AD383" s="21">
        <f>IF(AB383="","",IF(AB383&gt;='Your points'!$B$21,1,0))</f>
        <v/>
      </c>
      <c r="AE383" s="21">
        <f>IF(IFERROR(TRIM(INDEX($A383:$T383,MATCH(Lists!$F$2,$A$1:$T$1,0))&amp;""),"")="","",IF(IFERROR(TRIM(INDEX($A383:$T383,MATCH(Lists!$F$8,$A$1:$T$1,0))&amp;""),"")&lt;&gt;"",1,0))</f>
        <v/>
      </c>
      <c r="AF383" s="21">
        <f>IF(IFERROR(TRIM(INDEX($A383:$T383,MATCH(Lists!$F$2,$A$1:$T$1,0))&amp;""),"")="","",IF(IFERROR(TRIM(INDEX($A383:$T383,MATCH(Lists!$F$6,$A$1:$T$1,0))&amp;""),"")="","(no UTM)",IFERROR(TRIM(INDEX($A383:$T383,MATCH(Lists!$F$6,$A$1:$T$1,0))&amp;""),"")))</f>
        <v/>
      </c>
      <c r="AG383" s="21">
        <f>IF(IFERROR(TRIM(INDEX($A383:$T383,MATCH(Lists!$F$2,$A$1:$T$1,0))&amp;""),"")="","",IF(IFERROR(TRIM(INDEX($A383:$T383,MATCH(Lists!$F$7,$A$1:$T$1,0))&amp;""),"")="","(none)",IFERROR(TRIM(INDEX($A383:$T383,MATCH(Lists!$F$7,$A$1:$T$1,0))&amp;""),"")))</f>
        <v/>
      </c>
      <c r="AH383" s="21">
        <f>IF(AF383="","",IF(COUNTIFS($AF$2:AF383,AF383,$AG$2:AG383,AG383)=1,1,0))</f>
        <v/>
      </c>
      <c r="AI383" s="21">
        <f>IF(AH383=1,SUM($AH$2:AH383),"")</f>
        <v/>
      </c>
      <c r="AJ383" s="21">
        <f>IF(IFERROR(TRIM(INDEX($A383:$T383,MATCH(Lists!$F$2,$A$1:$T$1,0))&amp;""),"")="","",IF($W383=Lists!$A$3,1,0))</f>
        <v/>
      </c>
      <c r="AK383" s="21">
        <f>IF(IFERROR(TRIM(INDEX($A383:$T383,MATCH(Lists!$F$2,$A$1:$T$1,0))&amp;""),"")="","",IF($X383="Y",1,0))</f>
        <v/>
      </c>
    </row>
    <row r="384">
      <c r="U384" s="19" t="n"/>
      <c r="V384" s="22" t="n"/>
      <c r="W384" s="22" t="n"/>
      <c r="X384" s="22" t="n"/>
      <c r="Y384" s="19" t="n"/>
      <c r="Z384" s="21">
        <f>IF(IFERROR(TRIM(INDEX($A384:$T384,MATCH(Lists!$F$2,$A$1:$T$1,0))&amp;""),"")="","",IFERROR(INDEX('Your points'!$B$6:$B$11,MATCH(IFERROR(TRIM(INDEX($A384:$T384,MATCH(Lists!$F$3,$A$1:$T$1,0))&amp;""),""),'Your points'!$A$6:$A$11,0)),0))</f>
        <v/>
      </c>
      <c r="AA384" s="21">
        <f>IF(IFERROR(TRIM(INDEX($A384:$T384,MATCH(Lists!$F$2,$A$1:$T$1,0))&amp;""),"")="","",IFERROR(INDEX('Your points'!$B$15:$B$18,MATCH(IFERROR(TRIM(INDEX($A384:$T384,MATCH(Lists!$F$4,$A$1:$T$1,0))&amp;""),""),'Your points'!$A$15:$A$18,0)),0))</f>
        <v/>
      </c>
      <c r="AB384" s="21">
        <f>IF(IFERROR(TRIM(INDEX($A384:$T384,MATCH(Lists!$F$2,$A$1:$T$1,0))&amp;""),"")="","",N(Z384)+N(AA384))</f>
        <v/>
      </c>
      <c r="AC384" s="21">
        <f>IF(IFERROR(TRIM(INDEX($A384:$T384,MATCH(Lists!$F$2,$A$1:$T$1,0))&amp;""),"")="","",IFERROR(VALUE(IFERROR(TRIM(INDEX($A384:$T384,MATCH(Lists!$F$5,$A$1:$T$1,0))&amp;""),"")),""))</f>
        <v/>
      </c>
      <c r="AD384" s="21">
        <f>IF(AB384="","",IF(AB384&gt;='Your points'!$B$21,1,0))</f>
        <v/>
      </c>
      <c r="AE384" s="21">
        <f>IF(IFERROR(TRIM(INDEX($A384:$T384,MATCH(Lists!$F$2,$A$1:$T$1,0))&amp;""),"")="","",IF(IFERROR(TRIM(INDEX($A384:$T384,MATCH(Lists!$F$8,$A$1:$T$1,0))&amp;""),"")&lt;&gt;"",1,0))</f>
        <v/>
      </c>
      <c r="AF384" s="21">
        <f>IF(IFERROR(TRIM(INDEX($A384:$T384,MATCH(Lists!$F$2,$A$1:$T$1,0))&amp;""),"")="","",IF(IFERROR(TRIM(INDEX($A384:$T384,MATCH(Lists!$F$6,$A$1:$T$1,0))&amp;""),"")="","(no UTM)",IFERROR(TRIM(INDEX($A384:$T384,MATCH(Lists!$F$6,$A$1:$T$1,0))&amp;""),"")))</f>
        <v/>
      </c>
      <c r="AG384" s="21">
        <f>IF(IFERROR(TRIM(INDEX($A384:$T384,MATCH(Lists!$F$2,$A$1:$T$1,0))&amp;""),"")="","",IF(IFERROR(TRIM(INDEX($A384:$T384,MATCH(Lists!$F$7,$A$1:$T$1,0))&amp;""),"")="","(none)",IFERROR(TRIM(INDEX($A384:$T384,MATCH(Lists!$F$7,$A$1:$T$1,0))&amp;""),"")))</f>
        <v/>
      </c>
      <c r="AH384" s="21">
        <f>IF(AF384="","",IF(COUNTIFS($AF$2:AF384,AF384,$AG$2:AG384,AG384)=1,1,0))</f>
        <v/>
      </c>
      <c r="AI384" s="21">
        <f>IF(AH384=1,SUM($AH$2:AH384),"")</f>
        <v/>
      </c>
      <c r="AJ384" s="21">
        <f>IF(IFERROR(TRIM(INDEX($A384:$T384,MATCH(Lists!$F$2,$A$1:$T$1,0))&amp;""),"")="","",IF($W384=Lists!$A$3,1,0))</f>
        <v/>
      </c>
      <c r="AK384" s="21">
        <f>IF(IFERROR(TRIM(INDEX($A384:$T384,MATCH(Lists!$F$2,$A$1:$T$1,0))&amp;""),"")="","",IF($X384="Y",1,0))</f>
        <v/>
      </c>
    </row>
    <row r="385">
      <c r="U385" s="19" t="n"/>
      <c r="V385" s="22" t="n"/>
      <c r="W385" s="22" t="n"/>
      <c r="X385" s="22" t="n"/>
      <c r="Y385" s="19" t="n"/>
      <c r="Z385" s="21">
        <f>IF(IFERROR(TRIM(INDEX($A385:$T385,MATCH(Lists!$F$2,$A$1:$T$1,0))&amp;""),"")="","",IFERROR(INDEX('Your points'!$B$6:$B$11,MATCH(IFERROR(TRIM(INDEX($A385:$T385,MATCH(Lists!$F$3,$A$1:$T$1,0))&amp;""),""),'Your points'!$A$6:$A$11,0)),0))</f>
        <v/>
      </c>
      <c r="AA385" s="21">
        <f>IF(IFERROR(TRIM(INDEX($A385:$T385,MATCH(Lists!$F$2,$A$1:$T$1,0))&amp;""),"")="","",IFERROR(INDEX('Your points'!$B$15:$B$18,MATCH(IFERROR(TRIM(INDEX($A385:$T385,MATCH(Lists!$F$4,$A$1:$T$1,0))&amp;""),""),'Your points'!$A$15:$A$18,0)),0))</f>
        <v/>
      </c>
      <c r="AB385" s="21">
        <f>IF(IFERROR(TRIM(INDEX($A385:$T385,MATCH(Lists!$F$2,$A$1:$T$1,0))&amp;""),"")="","",N(Z385)+N(AA385))</f>
        <v/>
      </c>
      <c r="AC385" s="21">
        <f>IF(IFERROR(TRIM(INDEX($A385:$T385,MATCH(Lists!$F$2,$A$1:$T$1,0))&amp;""),"")="","",IFERROR(VALUE(IFERROR(TRIM(INDEX($A385:$T385,MATCH(Lists!$F$5,$A$1:$T$1,0))&amp;""),"")),""))</f>
        <v/>
      </c>
      <c r="AD385" s="21">
        <f>IF(AB385="","",IF(AB385&gt;='Your points'!$B$21,1,0))</f>
        <v/>
      </c>
      <c r="AE385" s="21">
        <f>IF(IFERROR(TRIM(INDEX($A385:$T385,MATCH(Lists!$F$2,$A$1:$T$1,0))&amp;""),"")="","",IF(IFERROR(TRIM(INDEX($A385:$T385,MATCH(Lists!$F$8,$A$1:$T$1,0))&amp;""),"")&lt;&gt;"",1,0))</f>
        <v/>
      </c>
      <c r="AF385" s="21">
        <f>IF(IFERROR(TRIM(INDEX($A385:$T385,MATCH(Lists!$F$2,$A$1:$T$1,0))&amp;""),"")="","",IF(IFERROR(TRIM(INDEX($A385:$T385,MATCH(Lists!$F$6,$A$1:$T$1,0))&amp;""),"")="","(no UTM)",IFERROR(TRIM(INDEX($A385:$T385,MATCH(Lists!$F$6,$A$1:$T$1,0))&amp;""),"")))</f>
        <v/>
      </c>
      <c r="AG385" s="21">
        <f>IF(IFERROR(TRIM(INDEX($A385:$T385,MATCH(Lists!$F$2,$A$1:$T$1,0))&amp;""),"")="","",IF(IFERROR(TRIM(INDEX($A385:$T385,MATCH(Lists!$F$7,$A$1:$T$1,0))&amp;""),"")="","(none)",IFERROR(TRIM(INDEX($A385:$T385,MATCH(Lists!$F$7,$A$1:$T$1,0))&amp;""),"")))</f>
        <v/>
      </c>
      <c r="AH385" s="21">
        <f>IF(AF385="","",IF(COUNTIFS($AF$2:AF385,AF385,$AG$2:AG385,AG385)=1,1,0))</f>
        <v/>
      </c>
      <c r="AI385" s="21">
        <f>IF(AH385=1,SUM($AH$2:AH385),"")</f>
        <v/>
      </c>
      <c r="AJ385" s="21">
        <f>IF(IFERROR(TRIM(INDEX($A385:$T385,MATCH(Lists!$F$2,$A$1:$T$1,0))&amp;""),"")="","",IF($W385=Lists!$A$3,1,0))</f>
        <v/>
      </c>
      <c r="AK385" s="21">
        <f>IF(IFERROR(TRIM(INDEX($A385:$T385,MATCH(Lists!$F$2,$A$1:$T$1,0))&amp;""),"")="","",IF($X385="Y",1,0))</f>
        <v/>
      </c>
    </row>
    <row r="386">
      <c r="U386" s="19" t="n"/>
      <c r="V386" s="22" t="n"/>
      <c r="W386" s="22" t="n"/>
      <c r="X386" s="22" t="n"/>
      <c r="Y386" s="19" t="n"/>
      <c r="Z386" s="21">
        <f>IF(IFERROR(TRIM(INDEX($A386:$T386,MATCH(Lists!$F$2,$A$1:$T$1,0))&amp;""),"")="","",IFERROR(INDEX('Your points'!$B$6:$B$11,MATCH(IFERROR(TRIM(INDEX($A386:$T386,MATCH(Lists!$F$3,$A$1:$T$1,0))&amp;""),""),'Your points'!$A$6:$A$11,0)),0))</f>
        <v/>
      </c>
      <c r="AA386" s="21">
        <f>IF(IFERROR(TRIM(INDEX($A386:$T386,MATCH(Lists!$F$2,$A$1:$T$1,0))&amp;""),"")="","",IFERROR(INDEX('Your points'!$B$15:$B$18,MATCH(IFERROR(TRIM(INDEX($A386:$T386,MATCH(Lists!$F$4,$A$1:$T$1,0))&amp;""),""),'Your points'!$A$15:$A$18,0)),0))</f>
        <v/>
      </c>
      <c r="AB386" s="21">
        <f>IF(IFERROR(TRIM(INDEX($A386:$T386,MATCH(Lists!$F$2,$A$1:$T$1,0))&amp;""),"")="","",N(Z386)+N(AA386))</f>
        <v/>
      </c>
      <c r="AC386" s="21">
        <f>IF(IFERROR(TRIM(INDEX($A386:$T386,MATCH(Lists!$F$2,$A$1:$T$1,0))&amp;""),"")="","",IFERROR(VALUE(IFERROR(TRIM(INDEX($A386:$T386,MATCH(Lists!$F$5,$A$1:$T$1,0))&amp;""),"")),""))</f>
        <v/>
      </c>
      <c r="AD386" s="21">
        <f>IF(AB386="","",IF(AB386&gt;='Your points'!$B$21,1,0))</f>
        <v/>
      </c>
      <c r="AE386" s="21">
        <f>IF(IFERROR(TRIM(INDEX($A386:$T386,MATCH(Lists!$F$2,$A$1:$T$1,0))&amp;""),"")="","",IF(IFERROR(TRIM(INDEX($A386:$T386,MATCH(Lists!$F$8,$A$1:$T$1,0))&amp;""),"")&lt;&gt;"",1,0))</f>
        <v/>
      </c>
      <c r="AF386" s="21">
        <f>IF(IFERROR(TRIM(INDEX($A386:$T386,MATCH(Lists!$F$2,$A$1:$T$1,0))&amp;""),"")="","",IF(IFERROR(TRIM(INDEX($A386:$T386,MATCH(Lists!$F$6,$A$1:$T$1,0))&amp;""),"")="","(no UTM)",IFERROR(TRIM(INDEX($A386:$T386,MATCH(Lists!$F$6,$A$1:$T$1,0))&amp;""),"")))</f>
        <v/>
      </c>
      <c r="AG386" s="21">
        <f>IF(IFERROR(TRIM(INDEX($A386:$T386,MATCH(Lists!$F$2,$A$1:$T$1,0))&amp;""),"")="","",IF(IFERROR(TRIM(INDEX($A386:$T386,MATCH(Lists!$F$7,$A$1:$T$1,0))&amp;""),"")="","(none)",IFERROR(TRIM(INDEX($A386:$T386,MATCH(Lists!$F$7,$A$1:$T$1,0))&amp;""),"")))</f>
        <v/>
      </c>
      <c r="AH386" s="21">
        <f>IF(AF386="","",IF(COUNTIFS($AF$2:AF386,AF386,$AG$2:AG386,AG386)=1,1,0))</f>
        <v/>
      </c>
      <c r="AI386" s="21">
        <f>IF(AH386=1,SUM($AH$2:AH386),"")</f>
        <v/>
      </c>
      <c r="AJ386" s="21">
        <f>IF(IFERROR(TRIM(INDEX($A386:$T386,MATCH(Lists!$F$2,$A$1:$T$1,0))&amp;""),"")="","",IF($W386=Lists!$A$3,1,0))</f>
        <v/>
      </c>
      <c r="AK386" s="21">
        <f>IF(IFERROR(TRIM(INDEX($A386:$T386,MATCH(Lists!$F$2,$A$1:$T$1,0))&amp;""),"")="","",IF($X386="Y",1,0))</f>
        <v/>
      </c>
    </row>
    <row r="387">
      <c r="U387" s="19" t="n"/>
      <c r="V387" s="22" t="n"/>
      <c r="W387" s="22" t="n"/>
      <c r="X387" s="22" t="n"/>
      <c r="Y387" s="19" t="n"/>
      <c r="Z387" s="21">
        <f>IF(IFERROR(TRIM(INDEX($A387:$T387,MATCH(Lists!$F$2,$A$1:$T$1,0))&amp;""),"")="","",IFERROR(INDEX('Your points'!$B$6:$B$11,MATCH(IFERROR(TRIM(INDEX($A387:$T387,MATCH(Lists!$F$3,$A$1:$T$1,0))&amp;""),""),'Your points'!$A$6:$A$11,0)),0))</f>
        <v/>
      </c>
      <c r="AA387" s="21">
        <f>IF(IFERROR(TRIM(INDEX($A387:$T387,MATCH(Lists!$F$2,$A$1:$T$1,0))&amp;""),"")="","",IFERROR(INDEX('Your points'!$B$15:$B$18,MATCH(IFERROR(TRIM(INDEX($A387:$T387,MATCH(Lists!$F$4,$A$1:$T$1,0))&amp;""),""),'Your points'!$A$15:$A$18,0)),0))</f>
        <v/>
      </c>
      <c r="AB387" s="21">
        <f>IF(IFERROR(TRIM(INDEX($A387:$T387,MATCH(Lists!$F$2,$A$1:$T$1,0))&amp;""),"")="","",N(Z387)+N(AA387))</f>
        <v/>
      </c>
      <c r="AC387" s="21">
        <f>IF(IFERROR(TRIM(INDEX($A387:$T387,MATCH(Lists!$F$2,$A$1:$T$1,0))&amp;""),"")="","",IFERROR(VALUE(IFERROR(TRIM(INDEX($A387:$T387,MATCH(Lists!$F$5,$A$1:$T$1,0))&amp;""),"")),""))</f>
        <v/>
      </c>
      <c r="AD387" s="21">
        <f>IF(AB387="","",IF(AB387&gt;='Your points'!$B$21,1,0))</f>
        <v/>
      </c>
      <c r="AE387" s="21">
        <f>IF(IFERROR(TRIM(INDEX($A387:$T387,MATCH(Lists!$F$2,$A$1:$T$1,0))&amp;""),"")="","",IF(IFERROR(TRIM(INDEX($A387:$T387,MATCH(Lists!$F$8,$A$1:$T$1,0))&amp;""),"")&lt;&gt;"",1,0))</f>
        <v/>
      </c>
      <c r="AF387" s="21">
        <f>IF(IFERROR(TRIM(INDEX($A387:$T387,MATCH(Lists!$F$2,$A$1:$T$1,0))&amp;""),"")="","",IF(IFERROR(TRIM(INDEX($A387:$T387,MATCH(Lists!$F$6,$A$1:$T$1,0))&amp;""),"")="","(no UTM)",IFERROR(TRIM(INDEX($A387:$T387,MATCH(Lists!$F$6,$A$1:$T$1,0))&amp;""),"")))</f>
        <v/>
      </c>
      <c r="AG387" s="21">
        <f>IF(IFERROR(TRIM(INDEX($A387:$T387,MATCH(Lists!$F$2,$A$1:$T$1,0))&amp;""),"")="","",IF(IFERROR(TRIM(INDEX($A387:$T387,MATCH(Lists!$F$7,$A$1:$T$1,0))&amp;""),"")="","(none)",IFERROR(TRIM(INDEX($A387:$T387,MATCH(Lists!$F$7,$A$1:$T$1,0))&amp;""),"")))</f>
        <v/>
      </c>
      <c r="AH387" s="21">
        <f>IF(AF387="","",IF(COUNTIFS($AF$2:AF387,AF387,$AG$2:AG387,AG387)=1,1,0))</f>
        <v/>
      </c>
      <c r="AI387" s="21">
        <f>IF(AH387=1,SUM($AH$2:AH387),"")</f>
        <v/>
      </c>
      <c r="AJ387" s="21">
        <f>IF(IFERROR(TRIM(INDEX($A387:$T387,MATCH(Lists!$F$2,$A$1:$T$1,0))&amp;""),"")="","",IF($W387=Lists!$A$3,1,0))</f>
        <v/>
      </c>
      <c r="AK387" s="21">
        <f>IF(IFERROR(TRIM(INDEX($A387:$T387,MATCH(Lists!$F$2,$A$1:$T$1,0))&amp;""),"")="","",IF($X387="Y",1,0))</f>
        <v/>
      </c>
    </row>
    <row r="388">
      <c r="U388" s="19" t="n"/>
      <c r="V388" s="22" t="n"/>
      <c r="W388" s="22" t="n"/>
      <c r="X388" s="22" t="n"/>
      <c r="Y388" s="19" t="n"/>
      <c r="Z388" s="21">
        <f>IF(IFERROR(TRIM(INDEX($A388:$T388,MATCH(Lists!$F$2,$A$1:$T$1,0))&amp;""),"")="","",IFERROR(INDEX('Your points'!$B$6:$B$11,MATCH(IFERROR(TRIM(INDEX($A388:$T388,MATCH(Lists!$F$3,$A$1:$T$1,0))&amp;""),""),'Your points'!$A$6:$A$11,0)),0))</f>
        <v/>
      </c>
      <c r="AA388" s="21">
        <f>IF(IFERROR(TRIM(INDEX($A388:$T388,MATCH(Lists!$F$2,$A$1:$T$1,0))&amp;""),"")="","",IFERROR(INDEX('Your points'!$B$15:$B$18,MATCH(IFERROR(TRIM(INDEX($A388:$T388,MATCH(Lists!$F$4,$A$1:$T$1,0))&amp;""),""),'Your points'!$A$15:$A$18,0)),0))</f>
        <v/>
      </c>
      <c r="AB388" s="21">
        <f>IF(IFERROR(TRIM(INDEX($A388:$T388,MATCH(Lists!$F$2,$A$1:$T$1,0))&amp;""),"")="","",N(Z388)+N(AA388))</f>
        <v/>
      </c>
      <c r="AC388" s="21">
        <f>IF(IFERROR(TRIM(INDEX($A388:$T388,MATCH(Lists!$F$2,$A$1:$T$1,0))&amp;""),"")="","",IFERROR(VALUE(IFERROR(TRIM(INDEX($A388:$T388,MATCH(Lists!$F$5,$A$1:$T$1,0))&amp;""),"")),""))</f>
        <v/>
      </c>
      <c r="AD388" s="21">
        <f>IF(AB388="","",IF(AB388&gt;='Your points'!$B$21,1,0))</f>
        <v/>
      </c>
      <c r="AE388" s="21">
        <f>IF(IFERROR(TRIM(INDEX($A388:$T388,MATCH(Lists!$F$2,$A$1:$T$1,0))&amp;""),"")="","",IF(IFERROR(TRIM(INDEX($A388:$T388,MATCH(Lists!$F$8,$A$1:$T$1,0))&amp;""),"")&lt;&gt;"",1,0))</f>
        <v/>
      </c>
      <c r="AF388" s="21">
        <f>IF(IFERROR(TRIM(INDEX($A388:$T388,MATCH(Lists!$F$2,$A$1:$T$1,0))&amp;""),"")="","",IF(IFERROR(TRIM(INDEX($A388:$T388,MATCH(Lists!$F$6,$A$1:$T$1,0))&amp;""),"")="","(no UTM)",IFERROR(TRIM(INDEX($A388:$T388,MATCH(Lists!$F$6,$A$1:$T$1,0))&amp;""),"")))</f>
        <v/>
      </c>
      <c r="AG388" s="21">
        <f>IF(IFERROR(TRIM(INDEX($A388:$T388,MATCH(Lists!$F$2,$A$1:$T$1,0))&amp;""),"")="","",IF(IFERROR(TRIM(INDEX($A388:$T388,MATCH(Lists!$F$7,$A$1:$T$1,0))&amp;""),"")="","(none)",IFERROR(TRIM(INDEX($A388:$T388,MATCH(Lists!$F$7,$A$1:$T$1,0))&amp;""),"")))</f>
        <v/>
      </c>
      <c r="AH388" s="21">
        <f>IF(AF388="","",IF(COUNTIFS($AF$2:AF388,AF388,$AG$2:AG388,AG388)=1,1,0))</f>
        <v/>
      </c>
      <c r="AI388" s="21">
        <f>IF(AH388=1,SUM($AH$2:AH388),"")</f>
        <v/>
      </c>
      <c r="AJ388" s="21">
        <f>IF(IFERROR(TRIM(INDEX($A388:$T388,MATCH(Lists!$F$2,$A$1:$T$1,0))&amp;""),"")="","",IF($W388=Lists!$A$3,1,0))</f>
        <v/>
      </c>
      <c r="AK388" s="21">
        <f>IF(IFERROR(TRIM(INDEX($A388:$T388,MATCH(Lists!$F$2,$A$1:$T$1,0))&amp;""),"")="","",IF($X388="Y",1,0))</f>
        <v/>
      </c>
    </row>
    <row r="389">
      <c r="U389" s="19" t="n"/>
      <c r="V389" s="22" t="n"/>
      <c r="W389" s="22" t="n"/>
      <c r="X389" s="22" t="n"/>
      <c r="Y389" s="19" t="n"/>
      <c r="Z389" s="21">
        <f>IF(IFERROR(TRIM(INDEX($A389:$T389,MATCH(Lists!$F$2,$A$1:$T$1,0))&amp;""),"")="","",IFERROR(INDEX('Your points'!$B$6:$B$11,MATCH(IFERROR(TRIM(INDEX($A389:$T389,MATCH(Lists!$F$3,$A$1:$T$1,0))&amp;""),""),'Your points'!$A$6:$A$11,0)),0))</f>
        <v/>
      </c>
      <c r="AA389" s="21">
        <f>IF(IFERROR(TRIM(INDEX($A389:$T389,MATCH(Lists!$F$2,$A$1:$T$1,0))&amp;""),"")="","",IFERROR(INDEX('Your points'!$B$15:$B$18,MATCH(IFERROR(TRIM(INDEX($A389:$T389,MATCH(Lists!$F$4,$A$1:$T$1,0))&amp;""),""),'Your points'!$A$15:$A$18,0)),0))</f>
        <v/>
      </c>
      <c r="AB389" s="21">
        <f>IF(IFERROR(TRIM(INDEX($A389:$T389,MATCH(Lists!$F$2,$A$1:$T$1,0))&amp;""),"")="","",N(Z389)+N(AA389))</f>
        <v/>
      </c>
      <c r="AC389" s="21">
        <f>IF(IFERROR(TRIM(INDEX($A389:$T389,MATCH(Lists!$F$2,$A$1:$T$1,0))&amp;""),"")="","",IFERROR(VALUE(IFERROR(TRIM(INDEX($A389:$T389,MATCH(Lists!$F$5,$A$1:$T$1,0))&amp;""),"")),""))</f>
        <v/>
      </c>
      <c r="AD389" s="21">
        <f>IF(AB389="","",IF(AB389&gt;='Your points'!$B$21,1,0))</f>
        <v/>
      </c>
      <c r="AE389" s="21">
        <f>IF(IFERROR(TRIM(INDEX($A389:$T389,MATCH(Lists!$F$2,$A$1:$T$1,0))&amp;""),"")="","",IF(IFERROR(TRIM(INDEX($A389:$T389,MATCH(Lists!$F$8,$A$1:$T$1,0))&amp;""),"")&lt;&gt;"",1,0))</f>
        <v/>
      </c>
      <c r="AF389" s="21">
        <f>IF(IFERROR(TRIM(INDEX($A389:$T389,MATCH(Lists!$F$2,$A$1:$T$1,0))&amp;""),"")="","",IF(IFERROR(TRIM(INDEX($A389:$T389,MATCH(Lists!$F$6,$A$1:$T$1,0))&amp;""),"")="","(no UTM)",IFERROR(TRIM(INDEX($A389:$T389,MATCH(Lists!$F$6,$A$1:$T$1,0))&amp;""),"")))</f>
        <v/>
      </c>
      <c r="AG389" s="21">
        <f>IF(IFERROR(TRIM(INDEX($A389:$T389,MATCH(Lists!$F$2,$A$1:$T$1,0))&amp;""),"")="","",IF(IFERROR(TRIM(INDEX($A389:$T389,MATCH(Lists!$F$7,$A$1:$T$1,0))&amp;""),"")="","(none)",IFERROR(TRIM(INDEX($A389:$T389,MATCH(Lists!$F$7,$A$1:$T$1,0))&amp;""),"")))</f>
        <v/>
      </c>
      <c r="AH389" s="21">
        <f>IF(AF389="","",IF(COUNTIFS($AF$2:AF389,AF389,$AG$2:AG389,AG389)=1,1,0))</f>
        <v/>
      </c>
      <c r="AI389" s="21">
        <f>IF(AH389=1,SUM($AH$2:AH389),"")</f>
        <v/>
      </c>
      <c r="AJ389" s="21">
        <f>IF(IFERROR(TRIM(INDEX($A389:$T389,MATCH(Lists!$F$2,$A$1:$T$1,0))&amp;""),"")="","",IF($W389=Lists!$A$3,1,0))</f>
        <v/>
      </c>
      <c r="AK389" s="21">
        <f>IF(IFERROR(TRIM(INDEX($A389:$T389,MATCH(Lists!$F$2,$A$1:$T$1,0))&amp;""),"")="","",IF($X389="Y",1,0))</f>
        <v/>
      </c>
    </row>
    <row r="390">
      <c r="U390" s="19" t="n"/>
      <c r="V390" s="22" t="n"/>
      <c r="W390" s="22" t="n"/>
      <c r="X390" s="22" t="n"/>
      <c r="Y390" s="19" t="n"/>
      <c r="Z390" s="21">
        <f>IF(IFERROR(TRIM(INDEX($A390:$T390,MATCH(Lists!$F$2,$A$1:$T$1,0))&amp;""),"")="","",IFERROR(INDEX('Your points'!$B$6:$B$11,MATCH(IFERROR(TRIM(INDEX($A390:$T390,MATCH(Lists!$F$3,$A$1:$T$1,0))&amp;""),""),'Your points'!$A$6:$A$11,0)),0))</f>
        <v/>
      </c>
      <c r="AA390" s="21">
        <f>IF(IFERROR(TRIM(INDEX($A390:$T390,MATCH(Lists!$F$2,$A$1:$T$1,0))&amp;""),"")="","",IFERROR(INDEX('Your points'!$B$15:$B$18,MATCH(IFERROR(TRIM(INDEX($A390:$T390,MATCH(Lists!$F$4,$A$1:$T$1,0))&amp;""),""),'Your points'!$A$15:$A$18,0)),0))</f>
        <v/>
      </c>
      <c r="AB390" s="21">
        <f>IF(IFERROR(TRIM(INDEX($A390:$T390,MATCH(Lists!$F$2,$A$1:$T$1,0))&amp;""),"")="","",N(Z390)+N(AA390))</f>
        <v/>
      </c>
      <c r="AC390" s="21">
        <f>IF(IFERROR(TRIM(INDEX($A390:$T390,MATCH(Lists!$F$2,$A$1:$T$1,0))&amp;""),"")="","",IFERROR(VALUE(IFERROR(TRIM(INDEX($A390:$T390,MATCH(Lists!$F$5,$A$1:$T$1,0))&amp;""),"")),""))</f>
        <v/>
      </c>
      <c r="AD390" s="21">
        <f>IF(AB390="","",IF(AB390&gt;='Your points'!$B$21,1,0))</f>
        <v/>
      </c>
      <c r="AE390" s="21">
        <f>IF(IFERROR(TRIM(INDEX($A390:$T390,MATCH(Lists!$F$2,$A$1:$T$1,0))&amp;""),"")="","",IF(IFERROR(TRIM(INDEX($A390:$T390,MATCH(Lists!$F$8,$A$1:$T$1,0))&amp;""),"")&lt;&gt;"",1,0))</f>
        <v/>
      </c>
      <c r="AF390" s="21">
        <f>IF(IFERROR(TRIM(INDEX($A390:$T390,MATCH(Lists!$F$2,$A$1:$T$1,0))&amp;""),"")="","",IF(IFERROR(TRIM(INDEX($A390:$T390,MATCH(Lists!$F$6,$A$1:$T$1,0))&amp;""),"")="","(no UTM)",IFERROR(TRIM(INDEX($A390:$T390,MATCH(Lists!$F$6,$A$1:$T$1,0))&amp;""),"")))</f>
        <v/>
      </c>
      <c r="AG390" s="21">
        <f>IF(IFERROR(TRIM(INDEX($A390:$T390,MATCH(Lists!$F$2,$A$1:$T$1,0))&amp;""),"")="","",IF(IFERROR(TRIM(INDEX($A390:$T390,MATCH(Lists!$F$7,$A$1:$T$1,0))&amp;""),"")="","(none)",IFERROR(TRIM(INDEX($A390:$T390,MATCH(Lists!$F$7,$A$1:$T$1,0))&amp;""),"")))</f>
        <v/>
      </c>
      <c r="AH390" s="21">
        <f>IF(AF390="","",IF(COUNTIFS($AF$2:AF390,AF390,$AG$2:AG390,AG390)=1,1,0))</f>
        <v/>
      </c>
      <c r="AI390" s="21">
        <f>IF(AH390=1,SUM($AH$2:AH390),"")</f>
        <v/>
      </c>
      <c r="AJ390" s="21">
        <f>IF(IFERROR(TRIM(INDEX($A390:$T390,MATCH(Lists!$F$2,$A$1:$T$1,0))&amp;""),"")="","",IF($W390=Lists!$A$3,1,0))</f>
        <v/>
      </c>
      <c r="AK390" s="21">
        <f>IF(IFERROR(TRIM(INDEX($A390:$T390,MATCH(Lists!$F$2,$A$1:$T$1,0))&amp;""),"")="","",IF($X390="Y",1,0))</f>
        <v/>
      </c>
    </row>
    <row r="391">
      <c r="U391" s="19" t="n"/>
      <c r="V391" s="22" t="n"/>
      <c r="W391" s="22" t="n"/>
      <c r="X391" s="22" t="n"/>
      <c r="Y391" s="19" t="n"/>
      <c r="Z391" s="21">
        <f>IF(IFERROR(TRIM(INDEX($A391:$T391,MATCH(Lists!$F$2,$A$1:$T$1,0))&amp;""),"")="","",IFERROR(INDEX('Your points'!$B$6:$B$11,MATCH(IFERROR(TRIM(INDEX($A391:$T391,MATCH(Lists!$F$3,$A$1:$T$1,0))&amp;""),""),'Your points'!$A$6:$A$11,0)),0))</f>
        <v/>
      </c>
      <c r="AA391" s="21">
        <f>IF(IFERROR(TRIM(INDEX($A391:$T391,MATCH(Lists!$F$2,$A$1:$T$1,0))&amp;""),"")="","",IFERROR(INDEX('Your points'!$B$15:$B$18,MATCH(IFERROR(TRIM(INDEX($A391:$T391,MATCH(Lists!$F$4,$A$1:$T$1,0))&amp;""),""),'Your points'!$A$15:$A$18,0)),0))</f>
        <v/>
      </c>
      <c r="AB391" s="21">
        <f>IF(IFERROR(TRIM(INDEX($A391:$T391,MATCH(Lists!$F$2,$A$1:$T$1,0))&amp;""),"")="","",N(Z391)+N(AA391))</f>
        <v/>
      </c>
      <c r="AC391" s="21">
        <f>IF(IFERROR(TRIM(INDEX($A391:$T391,MATCH(Lists!$F$2,$A$1:$T$1,0))&amp;""),"")="","",IFERROR(VALUE(IFERROR(TRIM(INDEX($A391:$T391,MATCH(Lists!$F$5,$A$1:$T$1,0))&amp;""),"")),""))</f>
        <v/>
      </c>
      <c r="AD391" s="21">
        <f>IF(AB391="","",IF(AB391&gt;='Your points'!$B$21,1,0))</f>
        <v/>
      </c>
      <c r="AE391" s="21">
        <f>IF(IFERROR(TRIM(INDEX($A391:$T391,MATCH(Lists!$F$2,$A$1:$T$1,0))&amp;""),"")="","",IF(IFERROR(TRIM(INDEX($A391:$T391,MATCH(Lists!$F$8,$A$1:$T$1,0))&amp;""),"")&lt;&gt;"",1,0))</f>
        <v/>
      </c>
      <c r="AF391" s="21">
        <f>IF(IFERROR(TRIM(INDEX($A391:$T391,MATCH(Lists!$F$2,$A$1:$T$1,0))&amp;""),"")="","",IF(IFERROR(TRIM(INDEX($A391:$T391,MATCH(Lists!$F$6,$A$1:$T$1,0))&amp;""),"")="","(no UTM)",IFERROR(TRIM(INDEX($A391:$T391,MATCH(Lists!$F$6,$A$1:$T$1,0))&amp;""),"")))</f>
        <v/>
      </c>
      <c r="AG391" s="21">
        <f>IF(IFERROR(TRIM(INDEX($A391:$T391,MATCH(Lists!$F$2,$A$1:$T$1,0))&amp;""),"")="","",IF(IFERROR(TRIM(INDEX($A391:$T391,MATCH(Lists!$F$7,$A$1:$T$1,0))&amp;""),"")="","(none)",IFERROR(TRIM(INDEX($A391:$T391,MATCH(Lists!$F$7,$A$1:$T$1,0))&amp;""),"")))</f>
        <v/>
      </c>
      <c r="AH391" s="21">
        <f>IF(AF391="","",IF(COUNTIFS($AF$2:AF391,AF391,$AG$2:AG391,AG391)=1,1,0))</f>
        <v/>
      </c>
      <c r="AI391" s="21">
        <f>IF(AH391=1,SUM($AH$2:AH391),"")</f>
        <v/>
      </c>
      <c r="AJ391" s="21">
        <f>IF(IFERROR(TRIM(INDEX($A391:$T391,MATCH(Lists!$F$2,$A$1:$T$1,0))&amp;""),"")="","",IF($W391=Lists!$A$3,1,0))</f>
        <v/>
      </c>
      <c r="AK391" s="21">
        <f>IF(IFERROR(TRIM(INDEX($A391:$T391,MATCH(Lists!$F$2,$A$1:$T$1,0))&amp;""),"")="","",IF($X391="Y",1,0))</f>
        <v/>
      </c>
    </row>
    <row r="392">
      <c r="U392" s="19" t="n"/>
      <c r="V392" s="22" t="n"/>
      <c r="W392" s="22" t="n"/>
      <c r="X392" s="22" t="n"/>
      <c r="Y392" s="19" t="n"/>
      <c r="Z392" s="21">
        <f>IF(IFERROR(TRIM(INDEX($A392:$T392,MATCH(Lists!$F$2,$A$1:$T$1,0))&amp;""),"")="","",IFERROR(INDEX('Your points'!$B$6:$B$11,MATCH(IFERROR(TRIM(INDEX($A392:$T392,MATCH(Lists!$F$3,$A$1:$T$1,0))&amp;""),""),'Your points'!$A$6:$A$11,0)),0))</f>
        <v/>
      </c>
      <c r="AA392" s="21">
        <f>IF(IFERROR(TRIM(INDEX($A392:$T392,MATCH(Lists!$F$2,$A$1:$T$1,0))&amp;""),"")="","",IFERROR(INDEX('Your points'!$B$15:$B$18,MATCH(IFERROR(TRIM(INDEX($A392:$T392,MATCH(Lists!$F$4,$A$1:$T$1,0))&amp;""),""),'Your points'!$A$15:$A$18,0)),0))</f>
        <v/>
      </c>
      <c r="AB392" s="21">
        <f>IF(IFERROR(TRIM(INDEX($A392:$T392,MATCH(Lists!$F$2,$A$1:$T$1,0))&amp;""),"")="","",N(Z392)+N(AA392))</f>
        <v/>
      </c>
      <c r="AC392" s="21">
        <f>IF(IFERROR(TRIM(INDEX($A392:$T392,MATCH(Lists!$F$2,$A$1:$T$1,0))&amp;""),"")="","",IFERROR(VALUE(IFERROR(TRIM(INDEX($A392:$T392,MATCH(Lists!$F$5,$A$1:$T$1,0))&amp;""),"")),""))</f>
        <v/>
      </c>
      <c r="AD392" s="21">
        <f>IF(AB392="","",IF(AB392&gt;='Your points'!$B$21,1,0))</f>
        <v/>
      </c>
      <c r="AE392" s="21">
        <f>IF(IFERROR(TRIM(INDEX($A392:$T392,MATCH(Lists!$F$2,$A$1:$T$1,0))&amp;""),"")="","",IF(IFERROR(TRIM(INDEX($A392:$T392,MATCH(Lists!$F$8,$A$1:$T$1,0))&amp;""),"")&lt;&gt;"",1,0))</f>
        <v/>
      </c>
      <c r="AF392" s="21">
        <f>IF(IFERROR(TRIM(INDEX($A392:$T392,MATCH(Lists!$F$2,$A$1:$T$1,0))&amp;""),"")="","",IF(IFERROR(TRIM(INDEX($A392:$T392,MATCH(Lists!$F$6,$A$1:$T$1,0))&amp;""),"")="","(no UTM)",IFERROR(TRIM(INDEX($A392:$T392,MATCH(Lists!$F$6,$A$1:$T$1,0))&amp;""),"")))</f>
        <v/>
      </c>
      <c r="AG392" s="21">
        <f>IF(IFERROR(TRIM(INDEX($A392:$T392,MATCH(Lists!$F$2,$A$1:$T$1,0))&amp;""),"")="","",IF(IFERROR(TRIM(INDEX($A392:$T392,MATCH(Lists!$F$7,$A$1:$T$1,0))&amp;""),"")="","(none)",IFERROR(TRIM(INDEX($A392:$T392,MATCH(Lists!$F$7,$A$1:$T$1,0))&amp;""),"")))</f>
        <v/>
      </c>
      <c r="AH392" s="21">
        <f>IF(AF392="","",IF(COUNTIFS($AF$2:AF392,AF392,$AG$2:AG392,AG392)=1,1,0))</f>
        <v/>
      </c>
      <c r="AI392" s="21">
        <f>IF(AH392=1,SUM($AH$2:AH392),"")</f>
        <v/>
      </c>
      <c r="AJ392" s="21">
        <f>IF(IFERROR(TRIM(INDEX($A392:$T392,MATCH(Lists!$F$2,$A$1:$T$1,0))&amp;""),"")="","",IF($W392=Lists!$A$3,1,0))</f>
        <v/>
      </c>
      <c r="AK392" s="21">
        <f>IF(IFERROR(TRIM(INDEX($A392:$T392,MATCH(Lists!$F$2,$A$1:$T$1,0))&amp;""),"")="","",IF($X392="Y",1,0))</f>
        <v/>
      </c>
    </row>
    <row r="393">
      <c r="U393" s="19" t="n"/>
      <c r="V393" s="22" t="n"/>
      <c r="W393" s="22" t="n"/>
      <c r="X393" s="22" t="n"/>
      <c r="Y393" s="19" t="n"/>
      <c r="Z393" s="21">
        <f>IF(IFERROR(TRIM(INDEX($A393:$T393,MATCH(Lists!$F$2,$A$1:$T$1,0))&amp;""),"")="","",IFERROR(INDEX('Your points'!$B$6:$B$11,MATCH(IFERROR(TRIM(INDEX($A393:$T393,MATCH(Lists!$F$3,$A$1:$T$1,0))&amp;""),""),'Your points'!$A$6:$A$11,0)),0))</f>
        <v/>
      </c>
      <c r="AA393" s="21">
        <f>IF(IFERROR(TRIM(INDEX($A393:$T393,MATCH(Lists!$F$2,$A$1:$T$1,0))&amp;""),"")="","",IFERROR(INDEX('Your points'!$B$15:$B$18,MATCH(IFERROR(TRIM(INDEX($A393:$T393,MATCH(Lists!$F$4,$A$1:$T$1,0))&amp;""),""),'Your points'!$A$15:$A$18,0)),0))</f>
        <v/>
      </c>
      <c r="AB393" s="21">
        <f>IF(IFERROR(TRIM(INDEX($A393:$T393,MATCH(Lists!$F$2,$A$1:$T$1,0))&amp;""),"")="","",N(Z393)+N(AA393))</f>
        <v/>
      </c>
      <c r="AC393" s="21">
        <f>IF(IFERROR(TRIM(INDEX($A393:$T393,MATCH(Lists!$F$2,$A$1:$T$1,0))&amp;""),"")="","",IFERROR(VALUE(IFERROR(TRIM(INDEX($A393:$T393,MATCH(Lists!$F$5,$A$1:$T$1,0))&amp;""),"")),""))</f>
        <v/>
      </c>
      <c r="AD393" s="21">
        <f>IF(AB393="","",IF(AB393&gt;='Your points'!$B$21,1,0))</f>
        <v/>
      </c>
      <c r="AE393" s="21">
        <f>IF(IFERROR(TRIM(INDEX($A393:$T393,MATCH(Lists!$F$2,$A$1:$T$1,0))&amp;""),"")="","",IF(IFERROR(TRIM(INDEX($A393:$T393,MATCH(Lists!$F$8,$A$1:$T$1,0))&amp;""),"")&lt;&gt;"",1,0))</f>
        <v/>
      </c>
      <c r="AF393" s="21">
        <f>IF(IFERROR(TRIM(INDEX($A393:$T393,MATCH(Lists!$F$2,$A$1:$T$1,0))&amp;""),"")="","",IF(IFERROR(TRIM(INDEX($A393:$T393,MATCH(Lists!$F$6,$A$1:$T$1,0))&amp;""),"")="","(no UTM)",IFERROR(TRIM(INDEX($A393:$T393,MATCH(Lists!$F$6,$A$1:$T$1,0))&amp;""),"")))</f>
        <v/>
      </c>
      <c r="AG393" s="21">
        <f>IF(IFERROR(TRIM(INDEX($A393:$T393,MATCH(Lists!$F$2,$A$1:$T$1,0))&amp;""),"")="","",IF(IFERROR(TRIM(INDEX($A393:$T393,MATCH(Lists!$F$7,$A$1:$T$1,0))&amp;""),"")="","(none)",IFERROR(TRIM(INDEX($A393:$T393,MATCH(Lists!$F$7,$A$1:$T$1,0))&amp;""),"")))</f>
        <v/>
      </c>
      <c r="AH393" s="21">
        <f>IF(AF393="","",IF(COUNTIFS($AF$2:AF393,AF393,$AG$2:AG393,AG393)=1,1,0))</f>
        <v/>
      </c>
      <c r="AI393" s="21">
        <f>IF(AH393=1,SUM($AH$2:AH393),"")</f>
        <v/>
      </c>
      <c r="AJ393" s="21">
        <f>IF(IFERROR(TRIM(INDEX($A393:$T393,MATCH(Lists!$F$2,$A$1:$T$1,0))&amp;""),"")="","",IF($W393=Lists!$A$3,1,0))</f>
        <v/>
      </c>
      <c r="AK393" s="21">
        <f>IF(IFERROR(TRIM(INDEX($A393:$T393,MATCH(Lists!$F$2,$A$1:$T$1,0))&amp;""),"")="","",IF($X393="Y",1,0))</f>
        <v/>
      </c>
    </row>
    <row r="394">
      <c r="U394" s="19" t="n"/>
      <c r="V394" s="22" t="n"/>
      <c r="W394" s="22" t="n"/>
      <c r="X394" s="22" t="n"/>
      <c r="Y394" s="19" t="n"/>
      <c r="Z394" s="21">
        <f>IF(IFERROR(TRIM(INDEX($A394:$T394,MATCH(Lists!$F$2,$A$1:$T$1,0))&amp;""),"")="","",IFERROR(INDEX('Your points'!$B$6:$B$11,MATCH(IFERROR(TRIM(INDEX($A394:$T394,MATCH(Lists!$F$3,$A$1:$T$1,0))&amp;""),""),'Your points'!$A$6:$A$11,0)),0))</f>
        <v/>
      </c>
      <c r="AA394" s="21">
        <f>IF(IFERROR(TRIM(INDEX($A394:$T394,MATCH(Lists!$F$2,$A$1:$T$1,0))&amp;""),"")="","",IFERROR(INDEX('Your points'!$B$15:$B$18,MATCH(IFERROR(TRIM(INDEX($A394:$T394,MATCH(Lists!$F$4,$A$1:$T$1,0))&amp;""),""),'Your points'!$A$15:$A$18,0)),0))</f>
        <v/>
      </c>
      <c r="AB394" s="21">
        <f>IF(IFERROR(TRIM(INDEX($A394:$T394,MATCH(Lists!$F$2,$A$1:$T$1,0))&amp;""),"")="","",N(Z394)+N(AA394))</f>
        <v/>
      </c>
      <c r="AC394" s="21">
        <f>IF(IFERROR(TRIM(INDEX($A394:$T394,MATCH(Lists!$F$2,$A$1:$T$1,0))&amp;""),"")="","",IFERROR(VALUE(IFERROR(TRIM(INDEX($A394:$T394,MATCH(Lists!$F$5,$A$1:$T$1,0))&amp;""),"")),""))</f>
        <v/>
      </c>
      <c r="AD394" s="21">
        <f>IF(AB394="","",IF(AB394&gt;='Your points'!$B$21,1,0))</f>
        <v/>
      </c>
      <c r="AE394" s="21">
        <f>IF(IFERROR(TRIM(INDEX($A394:$T394,MATCH(Lists!$F$2,$A$1:$T$1,0))&amp;""),"")="","",IF(IFERROR(TRIM(INDEX($A394:$T394,MATCH(Lists!$F$8,$A$1:$T$1,0))&amp;""),"")&lt;&gt;"",1,0))</f>
        <v/>
      </c>
      <c r="AF394" s="21">
        <f>IF(IFERROR(TRIM(INDEX($A394:$T394,MATCH(Lists!$F$2,$A$1:$T$1,0))&amp;""),"")="","",IF(IFERROR(TRIM(INDEX($A394:$T394,MATCH(Lists!$F$6,$A$1:$T$1,0))&amp;""),"")="","(no UTM)",IFERROR(TRIM(INDEX($A394:$T394,MATCH(Lists!$F$6,$A$1:$T$1,0))&amp;""),"")))</f>
        <v/>
      </c>
      <c r="AG394" s="21">
        <f>IF(IFERROR(TRIM(INDEX($A394:$T394,MATCH(Lists!$F$2,$A$1:$T$1,0))&amp;""),"")="","",IF(IFERROR(TRIM(INDEX($A394:$T394,MATCH(Lists!$F$7,$A$1:$T$1,0))&amp;""),"")="","(none)",IFERROR(TRIM(INDEX($A394:$T394,MATCH(Lists!$F$7,$A$1:$T$1,0))&amp;""),"")))</f>
        <v/>
      </c>
      <c r="AH394" s="21">
        <f>IF(AF394="","",IF(COUNTIFS($AF$2:AF394,AF394,$AG$2:AG394,AG394)=1,1,0))</f>
        <v/>
      </c>
      <c r="AI394" s="21">
        <f>IF(AH394=1,SUM($AH$2:AH394),"")</f>
        <v/>
      </c>
      <c r="AJ394" s="21">
        <f>IF(IFERROR(TRIM(INDEX($A394:$T394,MATCH(Lists!$F$2,$A$1:$T$1,0))&amp;""),"")="","",IF($W394=Lists!$A$3,1,0))</f>
        <v/>
      </c>
      <c r="AK394" s="21">
        <f>IF(IFERROR(TRIM(INDEX($A394:$T394,MATCH(Lists!$F$2,$A$1:$T$1,0))&amp;""),"")="","",IF($X394="Y",1,0))</f>
        <v/>
      </c>
    </row>
    <row r="395">
      <c r="U395" s="19" t="n"/>
      <c r="V395" s="22" t="n"/>
      <c r="W395" s="22" t="n"/>
      <c r="X395" s="22" t="n"/>
      <c r="Y395" s="19" t="n"/>
      <c r="Z395" s="21">
        <f>IF(IFERROR(TRIM(INDEX($A395:$T395,MATCH(Lists!$F$2,$A$1:$T$1,0))&amp;""),"")="","",IFERROR(INDEX('Your points'!$B$6:$B$11,MATCH(IFERROR(TRIM(INDEX($A395:$T395,MATCH(Lists!$F$3,$A$1:$T$1,0))&amp;""),""),'Your points'!$A$6:$A$11,0)),0))</f>
        <v/>
      </c>
      <c r="AA395" s="21">
        <f>IF(IFERROR(TRIM(INDEX($A395:$T395,MATCH(Lists!$F$2,$A$1:$T$1,0))&amp;""),"")="","",IFERROR(INDEX('Your points'!$B$15:$B$18,MATCH(IFERROR(TRIM(INDEX($A395:$T395,MATCH(Lists!$F$4,$A$1:$T$1,0))&amp;""),""),'Your points'!$A$15:$A$18,0)),0))</f>
        <v/>
      </c>
      <c r="AB395" s="21">
        <f>IF(IFERROR(TRIM(INDEX($A395:$T395,MATCH(Lists!$F$2,$A$1:$T$1,0))&amp;""),"")="","",N(Z395)+N(AA395))</f>
        <v/>
      </c>
      <c r="AC395" s="21">
        <f>IF(IFERROR(TRIM(INDEX($A395:$T395,MATCH(Lists!$F$2,$A$1:$T$1,0))&amp;""),"")="","",IFERROR(VALUE(IFERROR(TRIM(INDEX($A395:$T395,MATCH(Lists!$F$5,$A$1:$T$1,0))&amp;""),"")),""))</f>
        <v/>
      </c>
      <c r="AD395" s="21">
        <f>IF(AB395="","",IF(AB395&gt;='Your points'!$B$21,1,0))</f>
        <v/>
      </c>
      <c r="AE395" s="21">
        <f>IF(IFERROR(TRIM(INDEX($A395:$T395,MATCH(Lists!$F$2,$A$1:$T$1,0))&amp;""),"")="","",IF(IFERROR(TRIM(INDEX($A395:$T395,MATCH(Lists!$F$8,$A$1:$T$1,0))&amp;""),"")&lt;&gt;"",1,0))</f>
        <v/>
      </c>
      <c r="AF395" s="21">
        <f>IF(IFERROR(TRIM(INDEX($A395:$T395,MATCH(Lists!$F$2,$A$1:$T$1,0))&amp;""),"")="","",IF(IFERROR(TRIM(INDEX($A395:$T395,MATCH(Lists!$F$6,$A$1:$T$1,0))&amp;""),"")="","(no UTM)",IFERROR(TRIM(INDEX($A395:$T395,MATCH(Lists!$F$6,$A$1:$T$1,0))&amp;""),"")))</f>
        <v/>
      </c>
      <c r="AG395" s="21">
        <f>IF(IFERROR(TRIM(INDEX($A395:$T395,MATCH(Lists!$F$2,$A$1:$T$1,0))&amp;""),"")="","",IF(IFERROR(TRIM(INDEX($A395:$T395,MATCH(Lists!$F$7,$A$1:$T$1,0))&amp;""),"")="","(none)",IFERROR(TRIM(INDEX($A395:$T395,MATCH(Lists!$F$7,$A$1:$T$1,0))&amp;""),"")))</f>
        <v/>
      </c>
      <c r="AH395" s="21">
        <f>IF(AF395="","",IF(COUNTIFS($AF$2:AF395,AF395,$AG$2:AG395,AG395)=1,1,0))</f>
        <v/>
      </c>
      <c r="AI395" s="21">
        <f>IF(AH395=1,SUM($AH$2:AH395),"")</f>
        <v/>
      </c>
      <c r="AJ395" s="21">
        <f>IF(IFERROR(TRIM(INDEX($A395:$T395,MATCH(Lists!$F$2,$A$1:$T$1,0))&amp;""),"")="","",IF($W395=Lists!$A$3,1,0))</f>
        <v/>
      </c>
      <c r="AK395" s="21">
        <f>IF(IFERROR(TRIM(INDEX($A395:$T395,MATCH(Lists!$F$2,$A$1:$T$1,0))&amp;""),"")="","",IF($X395="Y",1,0))</f>
        <v/>
      </c>
    </row>
    <row r="396">
      <c r="U396" s="19" t="n"/>
      <c r="V396" s="22" t="n"/>
      <c r="W396" s="22" t="n"/>
      <c r="X396" s="22" t="n"/>
      <c r="Y396" s="19" t="n"/>
      <c r="Z396" s="21">
        <f>IF(IFERROR(TRIM(INDEX($A396:$T396,MATCH(Lists!$F$2,$A$1:$T$1,0))&amp;""),"")="","",IFERROR(INDEX('Your points'!$B$6:$B$11,MATCH(IFERROR(TRIM(INDEX($A396:$T396,MATCH(Lists!$F$3,$A$1:$T$1,0))&amp;""),""),'Your points'!$A$6:$A$11,0)),0))</f>
        <v/>
      </c>
      <c r="AA396" s="21">
        <f>IF(IFERROR(TRIM(INDEX($A396:$T396,MATCH(Lists!$F$2,$A$1:$T$1,0))&amp;""),"")="","",IFERROR(INDEX('Your points'!$B$15:$B$18,MATCH(IFERROR(TRIM(INDEX($A396:$T396,MATCH(Lists!$F$4,$A$1:$T$1,0))&amp;""),""),'Your points'!$A$15:$A$18,0)),0))</f>
        <v/>
      </c>
      <c r="AB396" s="21">
        <f>IF(IFERROR(TRIM(INDEX($A396:$T396,MATCH(Lists!$F$2,$A$1:$T$1,0))&amp;""),"")="","",N(Z396)+N(AA396))</f>
        <v/>
      </c>
      <c r="AC396" s="21">
        <f>IF(IFERROR(TRIM(INDEX($A396:$T396,MATCH(Lists!$F$2,$A$1:$T$1,0))&amp;""),"")="","",IFERROR(VALUE(IFERROR(TRIM(INDEX($A396:$T396,MATCH(Lists!$F$5,$A$1:$T$1,0))&amp;""),"")),""))</f>
        <v/>
      </c>
      <c r="AD396" s="21">
        <f>IF(AB396="","",IF(AB396&gt;='Your points'!$B$21,1,0))</f>
        <v/>
      </c>
      <c r="AE396" s="21">
        <f>IF(IFERROR(TRIM(INDEX($A396:$T396,MATCH(Lists!$F$2,$A$1:$T$1,0))&amp;""),"")="","",IF(IFERROR(TRIM(INDEX($A396:$T396,MATCH(Lists!$F$8,$A$1:$T$1,0))&amp;""),"")&lt;&gt;"",1,0))</f>
        <v/>
      </c>
      <c r="AF396" s="21">
        <f>IF(IFERROR(TRIM(INDEX($A396:$T396,MATCH(Lists!$F$2,$A$1:$T$1,0))&amp;""),"")="","",IF(IFERROR(TRIM(INDEX($A396:$T396,MATCH(Lists!$F$6,$A$1:$T$1,0))&amp;""),"")="","(no UTM)",IFERROR(TRIM(INDEX($A396:$T396,MATCH(Lists!$F$6,$A$1:$T$1,0))&amp;""),"")))</f>
        <v/>
      </c>
      <c r="AG396" s="21">
        <f>IF(IFERROR(TRIM(INDEX($A396:$T396,MATCH(Lists!$F$2,$A$1:$T$1,0))&amp;""),"")="","",IF(IFERROR(TRIM(INDEX($A396:$T396,MATCH(Lists!$F$7,$A$1:$T$1,0))&amp;""),"")="","(none)",IFERROR(TRIM(INDEX($A396:$T396,MATCH(Lists!$F$7,$A$1:$T$1,0))&amp;""),"")))</f>
        <v/>
      </c>
      <c r="AH396" s="21">
        <f>IF(AF396="","",IF(COUNTIFS($AF$2:AF396,AF396,$AG$2:AG396,AG396)=1,1,0))</f>
        <v/>
      </c>
      <c r="AI396" s="21">
        <f>IF(AH396=1,SUM($AH$2:AH396),"")</f>
        <v/>
      </c>
      <c r="AJ396" s="21">
        <f>IF(IFERROR(TRIM(INDEX($A396:$T396,MATCH(Lists!$F$2,$A$1:$T$1,0))&amp;""),"")="","",IF($W396=Lists!$A$3,1,0))</f>
        <v/>
      </c>
      <c r="AK396" s="21">
        <f>IF(IFERROR(TRIM(INDEX($A396:$T396,MATCH(Lists!$F$2,$A$1:$T$1,0))&amp;""),"")="","",IF($X396="Y",1,0))</f>
        <v/>
      </c>
    </row>
    <row r="397">
      <c r="U397" s="19" t="n"/>
      <c r="V397" s="22" t="n"/>
      <c r="W397" s="22" t="n"/>
      <c r="X397" s="22" t="n"/>
      <c r="Y397" s="19" t="n"/>
      <c r="Z397" s="21">
        <f>IF(IFERROR(TRIM(INDEX($A397:$T397,MATCH(Lists!$F$2,$A$1:$T$1,0))&amp;""),"")="","",IFERROR(INDEX('Your points'!$B$6:$B$11,MATCH(IFERROR(TRIM(INDEX($A397:$T397,MATCH(Lists!$F$3,$A$1:$T$1,0))&amp;""),""),'Your points'!$A$6:$A$11,0)),0))</f>
        <v/>
      </c>
      <c r="AA397" s="21">
        <f>IF(IFERROR(TRIM(INDEX($A397:$T397,MATCH(Lists!$F$2,$A$1:$T$1,0))&amp;""),"")="","",IFERROR(INDEX('Your points'!$B$15:$B$18,MATCH(IFERROR(TRIM(INDEX($A397:$T397,MATCH(Lists!$F$4,$A$1:$T$1,0))&amp;""),""),'Your points'!$A$15:$A$18,0)),0))</f>
        <v/>
      </c>
      <c r="AB397" s="21">
        <f>IF(IFERROR(TRIM(INDEX($A397:$T397,MATCH(Lists!$F$2,$A$1:$T$1,0))&amp;""),"")="","",N(Z397)+N(AA397))</f>
        <v/>
      </c>
      <c r="AC397" s="21">
        <f>IF(IFERROR(TRIM(INDEX($A397:$T397,MATCH(Lists!$F$2,$A$1:$T$1,0))&amp;""),"")="","",IFERROR(VALUE(IFERROR(TRIM(INDEX($A397:$T397,MATCH(Lists!$F$5,$A$1:$T$1,0))&amp;""),"")),""))</f>
        <v/>
      </c>
      <c r="AD397" s="21">
        <f>IF(AB397="","",IF(AB397&gt;='Your points'!$B$21,1,0))</f>
        <v/>
      </c>
      <c r="AE397" s="21">
        <f>IF(IFERROR(TRIM(INDEX($A397:$T397,MATCH(Lists!$F$2,$A$1:$T$1,0))&amp;""),"")="","",IF(IFERROR(TRIM(INDEX($A397:$T397,MATCH(Lists!$F$8,$A$1:$T$1,0))&amp;""),"")&lt;&gt;"",1,0))</f>
        <v/>
      </c>
      <c r="AF397" s="21">
        <f>IF(IFERROR(TRIM(INDEX($A397:$T397,MATCH(Lists!$F$2,$A$1:$T$1,0))&amp;""),"")="","",IF(IFERROR(TRIM(INDEX($A397:$T397,MATCH(Lists!$F$6,$A$1:$T$1,0))&amp;""),"")="","(no UTM)",IFERROR(TRIM(INDEX($A397:$T397,MATCH(Lists!$F$6,$A$1:$T$1,0))&amp;""),"")))</f>
        <v/>
      </c>
      <c r="AG397" s="21">
        <f>IF(IFERROR(TRIM(INDEX($A397:$T397,MATCH(Lists!$F$2,$A$1:$T$1,0))&amp;""),"")="","",IF(IFERROR(TRIM(INDEX($A397:$T397,MATCH(Lists!$F$7,$A$1:$T$1,0))&amp;""),"")="","(none)",IFERROR(TRIM(INDEX($A397:$T397,MATCH(Lists!$F$7,$A$1:$T$1,0))&amp;""),"")))</f>
        <v/>
      </c>
      <c r="AH397" s="21">
        <f>IF(AF397="","",IF(COUNTIFS($AF$2:AF397,AF397,$AG$2:AG397,AG397)=1,1,0))</f>
        <v/>
      </c>
      <c r="AI397" s="21">
        <f>IF(AH397=1,SUM($AH$2:AH397),"")</f>
        <v/>
      </c>
      <c r="AJ397" s="21">
        <f>IF(IFERROR(TRIM(INDEX($A397:$T397,MATCH(Lists!$F$2,$A$1:$T$1,0))&amp;""),"")="","",IF($W397=Lists!$A$3,1,0))</f>
        <v/>
      </c>
      <c r="AK397" s="21">
        <f>IF(IFERROR(TRIM(INDEX($A397:$T397,MATCH(Lists!$F$2,$A$1:$T$1,0))&amp;""),"")="","",IF($X397="Y",1,0))</f>
        <v/>
      </c>
    </row>
    <row r="398">
      <c r="U398" s="19" t="n"/>
      <c r="V398" s="22" t="n"/>
      <c r="W398" s="22" t="n"/>
      <c r="X398" s="22" t="n"/>
      <c r="Y398" s="19" t="n"/>
      <c r="Z398" s="21">
        <f>IF(IFERROR(TRIM(INDEX($A398:$T398,MATCH(Lists!$F$2,$A$1:$T$1,0))&amp;""),"")="","",IFERROR(INDEX('Your points'!$B$6:$B$11,MATCH(IFERROR(TRIM(INDEX($A398:$T398,MATCH(Lists!$F$3,$A$1:$T$1,0))&amp;""),""),'Your points'!$A$6:$A$11,0)),0))</f>
        <v/>
      </c>
      <c r="AA398" s="21">
        <f>IF(IFERROR(TRIM(INDEX($A398:$T398,MATCH(Lists!$F$2,$A$1:$T$1,0))&amp;""),"")="","",IFERROR(INDEX('Your points'!$B$15:$B$18,MATCH(IFERROR(TRIM(INDEX($A398:$T398,MATCH(Lists!$F$4,$A$1:$T$1,0))&amp;""),""),'Your points'!$A$15:$A$18,0)),0))</f>
        <v/>
      </c>
      <c r="AB398" s="21">
        <f>IF(IFERROR(TRIM(INDEX($A398:$T398,MATCH(Lists!$F$2,$A$1:$T$1,0))&amp;""),"")="","",N(Z398)+N(AA398))</f>
        <v/>
      </c>
      <c r="AC398" s="21">
        <f>IF(IFERROR(TRIM(INDEX($A398:$T398,MATCH(Lists!$F$2,$A$1:$T$1,0))&amp;""),"")="","",IFERROR(VALUE(IFERROR(TRIM(INDEX($A398:$T398,MATCH(Lists!$F$5,$A$1:$T$1,0))&amp;""),"")),""))</f>
        <v/>
      </c>
      <c r="AD398" s="21">
        <f>IF(AB398="","",IF(AB398&gt;='Your points'!$B$21,1,0))</f>
        <v/>
      </c>
      <c r="AE398" s="21">
        <f>IF(IFERROR(TRIM(INDEX($A398:$T398,MATCH(Lists!$F$2,$A$1:$T$1,0))&amp;""),"")="","",IF(IFERROR(TRIM(INDEX($A398:$T398,MATCH(Lists!$F$8,$A$1:$T$1,0))&amp;""),"")&lt;&gt;"",1,0))</f>
        <v/>
      </c>
      <c r="AF398" s="21">
        <f>IF(IFERROR(TRIM(INDEX($A398:$T398,MATCH(Lists!$F$2,$A$1:$T$1,0))&amp;""),"")="","",IF(IFERROR(TRIM(INDEX($A398:$T398,MATCH(Lists!$F$6,$A$1:$T$1,0))&amp;""),"")="","(no UTM)",IFERROR(TRIM(INDEX($A398:$T398,MATCH(Lists!$F$6,$A$1:$T$1,0))&amp;""),"")))</f>
        <v/>
      </c>
      <c r="AG398" s="21">
        <f>IF(IFERROR(TRIM(INDEX($A398:$T398,MATCH(Lists!$F$2,$A$1:$T$1,0))&amp;""),"")="","",IF(IFERROR(TRIM(INDEX($A398:$T398,MATCH(Lists!$F$7,$A$1:$T$1,0))&amp;""),"")="","(none)",IFERROR(TRIM(INDEX($A398:$T398,MATCH(Lists!$F$7,$A$1:$T$1,0))&amp;""),"")))</f>
        <v/>
      </c>
      <c r="AH398" s="21">
        <f>IF(AF398="","",IF(COUNTIFS($AF$2:AF398,AF398,$AG$2:AG398,AG398)=1,1,0))</f>
        <v/>
      </c>
      <c r="AI398" s="21">
        <f>IF(AH398=1,SUM($AH$2:AH398),"")</f>
        <v/>
      </c>
      <c r="AJ398" s="21">
        <f>IF(IFERROR(TRIM(INDEX($A398:$T398,MATCH(Lists!$F$2,$A$1:$T$1,0))&amp;""),"")="","",IF($W398=Lists!$A$3,1,0))</f>
        <v/>
      </c>
      <c r="AK398" s="21">
        <f>IF(IFERROR(TRIM(INDEX($A398:$T398,MATCH(Lists!$F$2,$A$1:$T$1,0))&amp;""),"")="","",IF($X398="Y",1,0))</f>
        <v/>
      </c>
    </row>
    <row r="399">
      <c r="U399" s="19" t="n"/>
      <c r="V399" s="22" t="n"/>
      <c r="W399" s="22" t="n"/>
      <c r="X399" s="22" t="n"/>
      <c r="Y399" s="19" t="n"/>
      <c r="Z399" s="21">
        <f>IF(IFERROR(TRIM(INDEX($A399:$T399,MATCH(Lists!$F$2,$A$1:$T$1,0))&amp;""),"")="","",IFERROR(INDEX('Your points'!$B$6:$B$11,MATCH(IFERROR(TRIM(INDEX($A399:$T399,MATCH(Lists!$F$3,$A$1:$T$1,0))&amp;""),""),'Your points'!$A$6:$A$11,0)),0))</f>
        <v/>
      </c>
      <c r="AA399" s="21">
        <f>IF(IFERROR(TRIM(INDEX($A399:$T399,MATCH(Lists!$F$2,$A$1:$T$1,0))&amp;""),"")="","",IFERROR(INDEX('Your points'!$B$15:$B$18,MATCH(IFERROR(TRIM(INDEX($A399:$T399,MATCH(Lists!$F$4,$A$1:$T$1,0))&amp;""),""),'Your points'!$A$15:$A$18,0)),0))</f>
        <v/>
      </c>
      <c r="AB399" s="21">
        <f>IF(IFERROR(TRIM(INDEX($A399:$T399,MATCH(Lists!$F$2,$A$1:$T$1,0))&amp;""),"")="","",N(Z399)+N(AA399))</f>
        <v/>
      </c>
      <c r="AC399" s="21">
        <f>IF(IFERROR(TRIM(INDEX($A399:$T399,MATCH(Lists!$F$2,$A$1:$T$1,0))&amp;""),"")="","",IFERROR(VALUE(IFERROR(TRIM(INDEX($A399:$T399,MATCH(Lists!$F$5,$A$1:$T$1,0))&amp;""),"")),""))</f>
        <v/>
      </c>
      <c r="AD399" s="21">
        <f>IF(AB399="","",IF(AB399&gt;='Your points'!$B$21,1,0))</f>
        <v/>
      </c>
      <c r="AE399" s="21">
        <f>IF(IFERROR(TRIM(INDEX($A399:$T399,MATCH(Lists!$F$2,$A$1:$T$1,0))&amp;""),"")="","",IF(IFERROR(TRIM(INDEX($A399:$T399,MATCH(Lists!$F$8,$A$1:$T$1,0))&amp;""),"")&lt;&gt;"",1,0))</f>
        <v/>
      </c>
      <c r="AF399" s="21">
        <f>IF(IFERROR(TRIM(INDEX($A399:$T399,MATCH(Lists!$F$2,$A$1:$T$1,0))&amp;""),"")="","",IF(IFERROR(TRIM(INDEX($A399:$T399,MATCH(Lists!$F$6,$A$1:$T$1,0))&amp;""),"")="","(no UTM)",IFERROR(TRIM(INDEX($A399:$T399,MATCH(Lists!$F$6,$A$1:$T$1,0))&amp;""),"")))</f>
        <v/>
      </c>
      <c r="AG399" s="21">
        <f>IF(IFERROR(TRIM(INDEX($A399:$T399,MATCH(Lists!$F$2,$A$1:$T$1,0))&amp;""),"")="","",IF(IFERROR(TRIM(INDEX($A399:$T399,MATCH(Lists!$F$7,$A$1:$T$1,0))&amp;""),"")="","(none)",IFERROR(TRIM(INDEX($A399:$T399,MATCH(Lists!$F$7,$A$1:$T$1,0))&amp;""),"")))</f>
        <v/>
      </c>
      <c r="AH399" s="21">
        <f>IF(AF399="","",IF(COUNTIFS($AF$2:AF399,AF399,$AG$2:AG399,AG399)=1,1,0))</f>
        <v/>
      </c>
      <c r="AI399" s="21">
        <f>IF(AH399=1,SUM($AH$2:AH399),"")</f>
        <v/>
      </c>
      <c r="AJ399" s="21">
        <f>IF(IFERROR(TRIM(INDEX($A399:$T399,MATCH(Lists!$F$2,$A$1:$T$1,0))&amp;""),"")="","",IF($W399=Lists!$A$3,1,0))</f>
        <v/>
      </c>
      <c r="AK399" s="21">
        <f>IF(IFERROR(TRIM(INDEX($A399:$T399,MATCH(Lists!$F$2,$A$1:$T$1,0))&amp;""),"")="","",IF($X399="Y",1,0))</f>
        <v/>
      </c>
    </row>
    <row r="400">
      <c r="U400" s="19" t="n"/>
      <c r="V400" s="22" t="n"/>
      <c r="W400" s="22" t="n"/>
      <c r="X400" s="22" t="n"/>
      <c r="Y400" s="19" t="n"/>
      <c r="Z400" s="21">
        <f>IF(IFERROR(TRIM(INDEX($A400:$T400,MATCH(Lists!$F$2,$A$1:$T$1,0))&amp;""),"")="","",IFERROR(INDEX('Your points'!$B$6:$B$11,MATCH(IFERROR(TRIM(INDEX($A400:$T400,MATCH(Lists!$F$3,$A$1:$T$1,0))&amp;""),""),'Your points'!$A$6:$A$11,0)),0))</f>
        <v/>
      </c>
      <c r="AA400" s="21">
        <f>IF(IFERROR(TRIM(INDEX($A400:$T400,MATCH(Lists!$F$2,$A$1:$T$1,0))&amp;""),"")="","",IFERROR(INDEX('Your points'!$B$15:$B$18,MATCH(IFERROR(TRIM(INDEX($A400:$T400,MATCH(Lists!$F$4,$A$1:$T$1,0))&amp;""),""),'Your points'!$A$15:$A$18,0)),0))</f>
        <v/>
      </c>
      <c r="AB400" s="21">
        <f>IF(IFERROR(TRIM(INDEX($A400:$T400,MATCH(Lists!$F$2,$A$1:$T$1,0))&amp;""),"")="","",N(Z400)+N(AA400))</f>
        <v/>
      </c>
      <c r="AC400" s="21">
        <f>IF(IFERROR(TRIM(INDEX($A400:$T400,MATCH(Lists!$F$2,$A$1:$T$1,0))&amp;""),"")="","",IFERROR(VALUE(IFERROR(TRIM(INDEX($A400:$T400,MATCH(Lists!$F$5,$A$1:$T$1,0))&amp;""),"")),""))</f>
        <v/>
      </c>
      <c r="AD400" s="21">
        <f>IF(AB400="","",IF(AB400&gt;='Your points'!$B$21,1,0))</f>
        <v/>
      </c>
      <c r="AE400" s="21">
        <f>IF(IFERROR(TRIM(INDEX($A400:$T400,MATCH(Lists!$F$2,$A$1:$T$1,0))&amp;""),"")="","",IF(IFERROR(TRIM(INDEX($A400:$T400,MATCH(Lists!$F$8,$A$1:$T$1,0))&amp;""),"")&lt;&gt;"",1,0))</f>
        <v/>
      </c>
      <c r="AF400" s="21">
        <f>IF(IFERROR(TRIM(INDEX($A400:$T400,MATCH(Lists!$F$2,$A$1:$T$1,0))&amp;""),"")="","",IF(IFERROR(TRIM(INDEX($A400:$T400,MATCH(Lists!$F$6,$A$1:$T$1,0))&amp;""),"")="","(no UTM)",IFERROR(TRIM(INDEX($A400:$T400,MATCH(Lists!$F$6,$A$1:$T$1,0))&amp;""),"")))</f>
        <v/>
      </c>
      <c r="AG400" s="21">
        <f>IF(IFERROR(TRIM(INDEX($A400:$T400,MATCH(Lists!$F$2,$A$1:$T$1,0))&amp;""),"")="","",IF(IFERROR(TRIM(INDEX($A400:$T400,MATCH(Lists!$F$7,$A$1:$T$1,0))&amp;""),"")="","(none)",IFERROR(TRIM(INDEX($A400:$T400,MATCH(Lists!$F$7,$A$1:$T$1,0))&amp;""),"")))</f>
        <v/>
      </c>
      <c r="AH400" s="21">
        <f>IF(AF400="","",IF(COUNTIFS($AF$2:AF400,AF400,$AG$2:AG400,AG400)=1,1,0))</f>
        <v/>
      </c>
      <c r="AI400" s="21">
        <f>IF(AH400=1,SUM($AH$2:AH400),"")</f>
        <v/>
      </c>
      <c r="AJ400" s="21">
        <f>IF(IFERROR(TRIM(INDEX($A400:$T400,MATCH(Lists!$F$2,$A$1:$T$1,0))&amp;""),"")="","",IF($W400=Lists!$A$3,1,0))</f>
        <v/>
      </c>
      <c r="AK400" s="21">
        <f>IF(IFERROR(TRIM(INDEX($A400:$T400,MATCH(Lists!$F$2,$A$1:$T$1,0))&amp;""),"")="","",IF($X400="Y",1,0))</f>
        <v/>
      </c>
    </row>
    <row r="401">
      <c r="U401" s="19" t="n"/>
      <c r="V401" s="22" t="n"/>
      <c r="W401" s="22" t="n"/>
      <c r="X401" s="22" t="n"/>
      <c r="Y401" s="19" t="n"/>
      <c r="Z401" s="21">
        <f>IF(IFERROR(TRIM(INDEX($A401:$T401,MATCH(Lists!$F$2,$A$1:$T$1,0))&amp;""),"")="","",IFERROR(INDEX('Your points'!$B$6:$B$11,MATCH(IFERROR(TRIM(INDEX($A401:$T401,MATCH(Lists!$F$3,$A$1:$T$1,0))&amp;""),""),'Your points'!$A$6:$A$11,0)),0))</f>
        <v/>
      </c>
      <c r="AA401" s="21">
        <f>IF(IFERROR(TRIM(INDEX($A401:$T401,MATCH(Lists!$F$2,$A$1:$T$1,0))&amp;""),"")="","",IFERROR(INDEX('Your points'!$B$15:$B$18,MATCH(IFERROR(TRIM(INDEX($A401:$T401,MATCH(Lists!$F$4,$A$1:$T$1,0))&amp;""),""),'Your points'!$A$15:$A$18,0)),0))</f>
        <v/>
      </c>
      <c r="AB401" s="21">
        <f>IF(IFERROR(TRIM(INDEX($A401:$T401,MATCH(Lists!$F$2,$A$1:$T$1,0))&amp;""),"")="","",N(Z401)+N(AA401))</f>
        <v/>
      </c>
      <c r="AC401" s="21">
        <f>IF(IFERROR(TRIM(INDEX($A401:$T401,MATCH(Lists!$F$2,$A$1:$T$1,0))&amp;""),"")="","",IFERROR(VALUE(IFERROR(TRIM(INDEX($A401:$T401,MATCH(Lists!$F$5,$A$1:$T$1,0))&amp;""),"")),""))</f>
        <v/>
      </c>
      <c r="AD401" s="21">
        <f>IF(AB401="","",IF(AB401&gt;='Your points'!$B$21,1,0))</f>
        <v/>
      </c>
      <c r="AE401" s="21">
        <f>IF(IFERROR(TRIM(INDEX($A401:$T401,MATCH(Lists!$F$2,$A$1:$T$1,0))&amp;""),"")="","",IF(IFERROR(TRIM(INDEX($A401:$T401,MATCH(Lists!$F$8,$A$1:$T$1,0))&amp;""),"")&lt;&gt;"",1,0))</f>
        <v/>
      </c>
      <c r="AF401" s="21">
        <f>IF(IFERROR(TRIM(INDEX($A401:$T401,MATCH(Lists!$F$2,$A$1:$T$1,0))&amp;""),"")="","",IF(IFERROR(TRIM(INDEX($A401:$T401,MATCH(Lists!$F$6,$A$1:$T$1,0))&amp;""),"")="","(no UTM)",IFERROR(TRIM(INDEX($A401:$T401,MATCH(Lists!$F$6,$A$1:$T$1,0))&amp;""),"")))</f>
        <v/>
      </c>
      <c r="AG401" s="21">
        <f>IF(IFERROR(TRIM(INDEX($A401:$T401,MATCH(Lists!$F$2,$A$1:$T$1,0))&amp;""),"")="","",IF(IFERROR(TRIM(INDEX($A401:$T401,MATCH(Lists!$F$7,$A$1:$T$1,0))&amp;""),"")="","(none)",IFERROR(TRIM(INDEX($A401:$T401,MATCH(Lists!$F$7,$A$1:$T$1,0))&amp;""),"")))</f>
        <v/>
      </c>
      <c r="AH401" s="21">
        <f>IF(AF401="","",IF(COUNTIFS($AF$2:AF401,AF401,$AG$2:AG401,AG401)=1,1,0))</f>
        <v/>
      </c>
      <c r="AI401" s="21">
        <f>IF(AH401=1,SUM($AH$2:AH401),"")</f>
        <v/>
      </c>
      <c r="AJ401" s="21">
        <f>IF(IFERROR(TRIM(INDEX($A401:$T401,MATCH(Lists!$F$2,$A$1:$T$1,0))&amp;""),"")="","",IF($W401=Lists!$A$3,1,0))</f>
        <v/>
      </c>
      <c r="AK401" s="21">
        <f>IF(IFERROR(TRIM(INDEX($A401:$T401,MATCH(Lists!$F$2,$A$1:$T$1,0))&amp;""),"")="","",IF($X401="Y",1,0))</f>
        <v/>
      </c>
    </row>
    <row r="402">
      <c r="U402" s="19" t="n"/>
      <c r="V402" s="22" t="n"/>
      <c r="W402" s="22" t="n"/>
      <c r="X402" s="22" t="n"/>
      <c r="Y402" s="19" t="n"/>
      <c r="Z402" s="21">
        <f>IF(IFERROR(TRIM(INDEX($A402:$T402,MATCH(Lists!$F$2,$A$1:$T$1,0))&amp;""),"")="","",IFERROR(INDEX('Your points'!$B$6:$B$11,MATCH(IFERROR(TRIM(INDEX($A402:$T402,MATCH(Lists!$F$3,$A$1:$T$1,0))&amp;""),""),'Your points'!$A$6:$A$11,0)),0))</f>
        <v/>
      </c>
      <c r="AA402" s="21">
        <f>IF(IFERROR(TRIM(INDEX($A402:$T402,MATCH(Lists!$F$2,$A$1:$T$1,0))&amp;""),"")="","",IFERROR(INDEX('Your points'!$B$15:$B$18,MATCH(IFERROR(TRIM(INDEX($A402:$T402,MATCH(Lists!$F$4,$A$1:$T$1,0))&amp;""),""),'Your points'!$A$15:$A$18,0)),0))</f>
        <v/>
      </c>
      <c r="AB402" s="21">
        <f>IF(IFERROR(TRIM(INDEX($A402:$T402,MATCH(Lists!$F$2,$A$1:$T$1,0))&amp;""),"")="","",N(Z402)+N(AA402))</f>
        <v/>
      </c>
      <c r="AC402" s="21">
        <f>IF(IFERROR(TRIM(INDEX($A402:$T402,MATCH(Lists!$F$2,$A$1:$T$1,0))&amp;""),"")="","",IFERROR(VALUE(IFERROR(TRIM(INDEX($A402:$T402,MATCH(Lists!$F$5,$A$1:$T$1,0))&amp;""),"")),""))</f>
        <v/>
      </c>
      <c r="AD402" s="21">
        <f>IF(AB402="","",IF(AB402&gt;='Your points'!$B$21,1,0))</f>
        <v/>
      </c>
      <c r="AE402" s="21">
        <f>IF(IFERROR(TRIM(INDEX($A402:$T402,MATCH(Lists!$F$2,$A$1:$T$1,0))&amp;""),"")="","",IF(IFERROR(TRIM(INDEX($A402:$T402,MATCH(Lists!$F$8,$A$1:$T$1,0))&amp;""),"")&lt;&gt;"",1,0))</f>
        <v/>
      </c>
      <c r="AF402" s="21">
        <f>IF(IFERROR(TRIM(INDEX($A402:$T402,MATCH(Lists!$F$2,$A$1:$T$1,0))&amp;""),"")="","",IF(IFERROR(TRIM(INDEX($A402:$T402,MATCH(Lists!$F$6,$A$1:$T$1,0))&amp;""),"")="","(no UTM)",IFERROR(TRIM(INDEX($A402:$T402,MATCH(Lists!$F$6,$A$1:$T$1,0))&amp;""),"")))</f>
        <v/>
      </c>
      <c r="AG402" s="21">
        <f>IF(IFERROR(TRIM(INDEX($A402:$T402,MATCH(Lists!$F$2,$A$1:$T$1,0))&amp;""),"")="","",IF(IFERROR(TRIM(INDEX($A402:$T402,MATCH(Lists!$F$7,$A$1:$T$1,0))&amp;""),"")="","(none)",IFERROR(TRIM(INDEX($A402:$T402,MATCH(Lists!$F$7,$A$1:$T$1,0))&amp;""),"")))</f>
        <v/>
      </c>
      <c r="AH402" s="21">
        <f>IF(AF402="","",IF(COUNTIFS($AF$2:AF402,AF402,$AG$2:AG402,AG402)=1,1,0))</f>
        <v/>
      </c>
      <c r="AI402" s="21">
        <f>IF(AH402=1,SUM($AH$2:AH402),"")</f>
        <v/>
      </c>
      <c r="AJ402" s="21">
        <f>IF(IFERROR(TRIM(INDEX($A402:$T402,MATCH(Lists!$F$2,$A$1:$T$1,0))&amp;""),"")="","",IF($W402=Lists!$A$3,1,0))</f>
        <v/>
      </c>
      <c r="AK402" s="21">
        <f>IF(IFERROR(TRIM(INDEX($A402:$T402,MATCH(Lists!$F$2,$A$1:$T$1,0))&amp;""),"")="","",IF($X402="Y",1,0))</f>
        <v/>
      </c>
    </row>
    <row r="403">
      <c r="U403" s="19" t="n"/>
      <c r="V403" s="22" t="n"/>
      <c r="W403" s="22" t="n"/>
      <c r="X403" s="22" t="n"/>
      <c r="Y403" s="19" t="n"/>
      <c r="Z403" s="21">
        <f>IF(IFERROR(TRIM(INDEX($A403:$T403,MATCH(Lists!$F$2,$A$1:$T$1,0))&amp;""),"")="","",IFERROR(INDEX('Your points'!$B$6:$B$11,MATCH(IFERROR(TRIM(INDEX($A403:$T403,MATCH(Lists!$F$3,$A$1:$T$1,0))&amp;""),""),'Your points'!$A$6:$A$11,0)),0))</f>
        <v/>
      </c>
      <c r="AA403" s="21">
        <f>IF(IFERROR(TRIM(INDEX($A403:$T403,MATCH(Lists!$F$2,$A$1:$T$1,0))&amp;""),"")="","",IFERROR(INDEX('Your points'!$B$15:$B$18,MATCH(IFERROR(TRIM(INDEX($A403:$T403,MATCH(Lists!$F$4,$A$1:$T$1,0))&amp;""),""),'Your points'!$A$15:$A$18,0)),0))</f>
        <v/>
      </c>
      <c r="AB403" s="21">
        <f>IF(IFERROR(TRIM(INDEX($A403:$T403,MATCH(Lists!$F$2,$A$1:$T$1,0))&amp;""),"")="","",N(Z403)+N(AA403))</f>
        <v/>
      </c>
      <c r="AC403" s="21">
        <f>IF(IFERROR(TRIM(INDEX($A403:$T403,MATCH(Lists!$F$2,$A$1:$T$1,0))&amp;""),"")="","",IFERROR(VALUE(IFERROR(TRIM(INDEX($A403:$T403,MATCH(Lists!$F$5,$A$1:$T$1,0))&amp;""),"")),""))</f>
        <v/>
      </c>
      <c r="AD403" s="21">
        <f>IF(AB403="","",IF(AB403&gt;='Your points'!$B$21,1,0))</f>
        <v/>
      </c>
      <c r="AE403" s="21">
        <f>IF(IFERROR(TRIM(INDEX($A403:$T403,MATCH(Lists!$F$2,$A$1:$T$1,0))&amp;""),"")="","",IF(IFERROR(TRIM(INDEX($A403:$T403,MATCH(Lists!$F$8,$A$1:$T$1,0))&amp;""),"")&lt;&gt;"",1,0))</f>
        <v/>
      </c>
      <c r="AF403" s="21">
        <f>IF(IFERROR(TRIM(INDEX($A403:$T403,MATCH(Lists!$F$2,$A$1:$T$1,0))&amp;""),"")="","",IF(IFERROR(TRIM(INDEX($A403:$T403,MATCH(Lists!$F$6,$A$1:$T$1,0))&amp;""),"")="","(no UTM)",IFERROR(TRIM(INDEX($A403:$T403,MATCH(Lists!$F$6,$A$1:$T$1,0))&amp;""),"")))</f>
        <v/>
      </c>
      <c r="AG403" s="21">
        <f>IF(IFERROR(TRIM(INDEX($A403:$T403,MATCH(Lists!$F$2,$A$1:$T$1,0))&amp;""),"")="","",IF(IFERROR(TRIM(INDEX($A403:$T403,MATCH(Lists!$F$7,$A$1:$T$1,0))&amp;""),"")="","(none)",IFERROR(TRIM(INDEX($A403:$T403,MATCH(Lists!$F$7,$A$1:$T$1,0))&amp;""),"")))</f>
        <v/>
      </c>
      <c r="AH403" s="21">
        <f>IF(AF403="","",IF(COUNTIFS($AF$2:AF403,AF403,$AG$2:AG403,AG403)=1,1,0))</f>
        <v/>
      </c>
      <c r="AI403" s="21">
        <f>IF(AH403=1,SUM($AH$2:AH403),"")</f>
        <v/>
      </c>
      <c r="AJ403" s="21">
        <f>IF(IFERROR(TRIM(INDEX($A403:$T403,MATCH(Lists!$F$2,$A$1:$T$1,0))&amp;""),"")="","",IF($W403=Lists!$A$3,1,0))</f>
        <v/>
      </c>
      <c r="AK403" s="21">
        <f>IF(IFERROR(TRIM(INDEX($A403:$T403,MATCH(Lists!$F$2,$A$1:$T$1,0))&amp;""),"")="","",IF($X403="Y",1,0))</f>
        <v/>
      </c>
    </row>
    <row r="404">
      <c r="U404" s="19" t="n"/>
      <c r="V404" s="22" t="n"/>
      <c r="W404" s="22" t="n"/>
      <c r="X404" s="22" t="n"/>
      <c r="Y404" s="19" t="n"/>
      <c r="Z404" s="21">
        <f>IF(IFERROR(TRIM(INDEX($A404:$T404,MATCH(Lists!$F$2,$A$1:$T$1,0))&amp;""),"")="","",IFERROR(INDEX('Your points'!$B$6:$B$11,MATCH(IFERROR(TRIM(INDEX($A404:$T404,MATCH(Lists!$F$3,$A$1:$T$1,0))&amp;""),""),'Your points'!$A$6:$A$11,0)),0))</f>
        <v/>
      </c>
      <c r="AA404" s="21">
        <f>IF(IFERROR(TRIM(INDEX($A404:$T404,MATCH(Lists!$F$2,$A$1:$T$1,0))&amp;""),"")="","",IFERROR(INDEX('Your points'!$B$15:$B$18,MATCH(IFERROR(TRIM(INDEX($A404:$T404,MATCH(Lists!$F$4,$A$1:$T$1,0))&amp;""),""),'Your points'!$A$15:$A$18,0)),0))</f>
        <v/>
      </c>
      <c r="AB404" s="21">
        <f>IF(IFERROR(TRIM(INDEX($A404:$T404,MATCH(Lists!$F$2,$A$1:$T$1,0))&amp;""),"")="","",N(Z404)+N(AA404))</f>
        <v/>
      </c>
      <c r="AC404" s="21">
        <f>IF(IFERROR(TRIM(INDEX($A404:$T404,MATCH(Lists!$F$2,$A$1:$T$1,0))&amp;""),"")="","",IFERROR(VALUE(IFERROR(TRIM(INDEX($A404:$T404,MATCH(Lists!$F$5,$A$1:$T$1,0))&amp;""),"")),""))</f>
        <v/>
      </c>
      <c r="AD404" s="21">
        <f>IF(AB404="","",IF(AB404&gt;='Your points'!$B$21,1,0))</f>
        <v/>
      </c>
      <c r="AE404" s="21">
        <f>IF(IFERROR(TRIM(INDEX($A404:$T404,MATCH(Lists!$F$2,$A$1:$T$1,0))&amp;""),"")="","",IF(IFERROR(TRIM(INDEX($A404:$T404,MATCH(Lists!$F$8,$A$1:$T$1,0))&amp;""),"")&lt;&gt;"",1,0))</f>
        <v/>
      </c>
      <c r="AF404" s="21">
        <f>IF(IFERROR(TRIM(INDEX($A404:$T404,MATCH(Lists!$F$2,$A$1:$T$1,0))&amp;""),"")="","",IF(IFERROR(TRIM(INDEX($A404:$T404,MATCH(Lists!$F$6,$A$1:$T$1,0))&amp;""),"")="","(no UTM)",IFERROR(TRIM(INDEX($A404:$T404,MATCH(Lists!$F$6,$A$1:$T$1,0))&amp;""),"")))</f>
        <v/>
      </c>
      <c r="AG404" s="21">
        <f>IF(IFERROR(TRIM(INDEX($A404:$T404,MATCH(Lists!$F$2,$A$1:$T$1,0))&amp;""),"")="","",IF(IFERROR(TRIM(INDEX($A404:$T404,MATCH(Lists!$F$7,$A$1:$T$1,0))&amp;""),"")="","(none)",IFERROR(TRIM(INDEX($A404:$T404,MATCH(Lists!$F$7,$A$1:$T$1,0))&amp;""),"")))</f>
        <v/>
      </c>
      <c r="AH404" s="21">
        <f>IF(AF404="","",IF(COUNTIFS($AF$2:AF404,AF404,$AG$2:AG404,AG404)=1,1,0))</f>
        <v/>
      </c>
      <c r="AI404" s="21">
        <f>IF(AH404=1,SUM($AH$2:AH404),"")</f>
        <v/>
      </c>
      <c r="AJ404" s="21">
        <f>IF(IFERROR(TRIM(INDEX($A404:$T404,MATCH(Lists!$F$2,$A$1:$T$1,0))&amp;""),"")="","",IF($W404=Lists!$A$3,1,0))</f>
        <v/>
      </c>
      <c r="AK404" s="21">
        <f>IF(IFERROR(TRIM(INDEX($A404:$T404,MATCH(Lists!$F$2,$A$1:$T$1,0))&amp;""),"")="","",IF($X404="Y",1,0))</f>
        <v/>
      </c>
    </row>
    <row r="405">
      <c r="U405" s="19" t="n"/>
      <c r="V405" s="22" t="n"/>
      <c r="W405" s="22" t="n"/>
      <c r="X405" s="22" t="n"/>
      <c r="Y405" s="19" t="n"/>
      <c r="Z405" s="21">
        <f>IF(IFERROR(TRIM(INDEX($A405:$T405,MATCH(Lists!$F$2,$A$1:$T$1,0))&amp;""),"")="","",IFERROR(INDEX('Your points'!$B$6:$B$11,MATCH(IFERROR(TRIM(INDEX($A405:$T405,MATCH(Lists!$F$3,$A$1:$T$1,0))&amp;""),""),'Your points'!$A$6:$A$11,0)),0))</f>
        <v/>
      </c>
      <c r="AA405" s="21">
        <f>IF(IFERROR(TRIM(INDEX($A405:$T405,MATCH(Lists!$F$2,$A$1:$T$1,0))&amp;""),"")="","",IFERROR(INDEX('Your points'!$B$15:$B$18,MATCH(IFERROR(TRIM(INDEX($A405:$T405,MATCH(Lists!$F$4,$A$1:$T$1,0))&amp;""),""),'Your points'!$A$15:$A$18,0)),0))</f>
        <v/>
      </c>
      <c r="AB405" s="21">
        <f>IF(IFERROR(TRIM(INDEX($A405:$T405,MATCH(Lists!$F$2,$A$1:$T$1,0))&amp;""),"")="","",N(Z405)+N(AA405))</f>
        <v/>
      </c>
      <c r="AC405" s="21">
        <f>IF(IFERROR(TRIM(INDEX($A405:$T405,MATCH(Lists!$F$2,$A$1:$T$1,0))&amp;""),"")="","",IFERROR(VALUE(IFERROR(TRIM(INDEX($A405:$T405,MATCH(Lists!$F$5,$A$1:$T$1,0))&amp;""),"")),""))</f>
        <v/>
      </c>
      <c r="AD405" s="21">
        <f>IF(AB405="","",IF(AB405&gt;='Your points'!$B$21,1,0))</f>
        <v/>
      </c>
      <c r="AE405" s="21">
        <f>IF(IFERROR(TRIM(INDEX($A405:$T405,MATCH(Lists!$F$2,$A$1:$T$1,0))&amp;""),"")="","",IF(IFERROR(TRIM(INDEX($A405:$T405,MATCH(Lists!$F$8,$A$1:$T$1,0))&amp;""),"")&lt;&gt;"",1,0))</f>
        <v/>
      </c>
      <c r="AF405" s="21">
        <f>IF(IFERROR(TRIM(INDEX($A405:$T405,MATCH(Lists!$F$2,$A$1:$T$1,0))&amp;""),"")="","",IF(IFERROR(TRIM(INDEX($A405:$T405,MATCH(Lists!$F$6,$A$1:$T$1,0))&amp;""),"")="","(no UTM)",IFERROR(TRIM(INDEX($A405:$T405,MATCH(Lists!$F$6,$A$1:$T$1,0))&amp;""),"")))</f>
        <v/>
      </c>
      <c r="AG405" s="21">
        <f>IF(IFERROR(TRIM(INDEX($A405:$T405,MATCH(Lists!$F$2,$A$1:$T$1,0))&amp;""),"")="","",IF(IFERROR(TRIM(INDEX($A405:$T405,MATCH(Lists!$F$7,$A$1:$T$1,0))&amp;""),"")="","(none)",IFERROR(TRIM(INDEX($A405:$T405,MATCH(Lists!$F$7,$A$1:$T$1,0))&amp;""),"")))</f>
        <v/>
      </c>
      <c r="AH405" s="21">
        <f>IF(AF405="","",IF(COUNTIFS($AF$2:AF405,AF405,$AG$2:AG405,AG405)=1,1,0))</f>
        <v/>
      </c>
      <c r="AI405" s="21">
        <f>IF(AH405=1,SUM($AH$2:AH405),"")</f>
        <v/>
      </c>
      <c r="AJ405" s="21">
        <f>IF(IFERROR(TRIM(INDEX($A405:$T405,MATCH(Lists!$F$2,$A$1:$T$1,0))&amp;""),"")="","",IF($W405=Lists!$A$3,1,0))</f>
        <v/>
      </c>
      <c r="AK405" s="21">
        <f>IF(IFERROR(TRIM(INDEX($A405:$T405,MATCH(Lists!$F$2,$A$1:$T$1,0))&amp;""),"")="","",IF($X405="Y",1,0))</f>
        <v/>
      </c>
    </row>
    <row r="406">
      <c r="U406" s="19" t="n"/>
      <c r="V406" s="22" t="n"/>
      <c r="W406" s="22" t="n"/>
      <c r="X406" s="22" t="n"/>
      <c r="Y406" s="19" t="n"/>
      <c r="Z406" s="21">
        <f>IF(IFERROR(TRIM(INDEX($A406:$T406,MATCH(Lists!$F$2,$A$1:$T$1,0))&amp;""),"")="","",IFERROR(INDEX('Your points'!$B$6:$B$11,MATCH(IFERROR(TRIM(INDEX($A406:$T406,MATCH(Lists!$F$3,$A$1:$T$1,0))&amp;""),""),'Your points'!$A$6:$A$11,0)),0))</f>
        <v/>
      </c>
      <c r="AA406" s="21">
        <f>IF(IFERROR(TRIM(INDEX($A406:$T406,MATCH(Lists!$F$2,$A$1:$T$1,0))&amp;""),"")="","",IFERROR(INDEX('Your points'!$B$15:$B$18,MATCH(IFERROR(TRIM(INDEX($A406:$T406,MATCH(Lists!$F$4,$A$1:$T$1,0))&amp;""),""),'Your points'!$A$15:$A$18,0)),0))</f>
        <v/>
      </c>
      <c r="AB406" s="21">
        <f>IF(IFERROR(TRIM(INDEX($A406:$T406,MATCH(Lists!$F$2,$A$1:$T$1,0))&amp;""),"")="","",N(Z406)+N(AA406))</f>
        <v/>
      </c>
      <c r="AC406" s="21">
        <f>IF(IFERROR(TRIM(INDEX($A406:$T406,MATCH(Lists!$F$2,$A$1:$T$1,0))&amp;""),"")="","",IFERROR(VALUE(IFERROR(TRIM(INDEX($A406:$T406,MATCH(Lists!$F$5,$A$1:$T$1,0))&amp;""),"")),""))</f>
        <v/>
      </c>
      <c r="AD406" s="21">
        <f>IF(AB406="","",IF(AB406&gt;='Your points'!$B$21,1,0))</f>
        <v/>
      </c>
      <c r="AE406" s="21">
        <f>IF(IFERROR(TRIM(INDEX($A406:$T406,MATCH(Lists!$F$2,$A$1:$T$1,0))&amp;""),"")="","",IF(IFERROR(TRIM(INDEX($A406:$T406,MATCH(Lists!$F$8,$A$1:$T$1,0))&amp;""),"")&lt;&gt;"",1,0))</f>
        <v/>
      </c>
      <c r="AF406" s="21">
        <f>IF(IFERROR(TRIM(INDEX($A406:$T406,MATCH(Lists!$F$2,$A$1:$T$1,0))&amp;""),"")="","",IF(IFERROR(TRIM(INDEX($A406:$T406,MATCH(Lists!$F$6,$A$1:$T$1,0))&amp;""),"")="","(no UTM)",IFERROR(TRIM(INDEX($A406:$T406,MATCH(Lists!$F$6,$A$1:$T$1,0))&amp;""),"")))</f>
        <v/>
      </c>
      <c r="AG406" s="21">
        <f>IF(IFERROR(TRIM(INDEX($A406:$T406,MATCH(Lists!$F$2,$A$1:$T$1,0))&amp;""),"")="","",IF(IFERROR(TRIM(INDEX($A406:$T406,MATCH(Lists!$F$7,$A$1:$T$1,0))&amp;""),"")="","(none)",IFERROR(TRIM(INDEX($A406:$T406,MATCH(Lists!$F$7,$A$1:$T$1,0))&amp;""),"")))</f>
        <v/>
      </c>
      <c r="AH406" s="21">
        <f>IF(AF406="","",IF(COUNTIFS($AF$2:AF406,AF406,$AG$2:AG406,AG406)=1,1,0))</f>
        <v/>
      </c>
      <c r="AI406" s="21">
        <f>IF(AH406=1,SUM($AH$2:AH406),"")</f>
        <v/>
      </c>
      <c r="AJ406" s="21">
        <f>IF(IFERROR(TRIM(INDEX($A406:$T406,MATCH(Lists!$F$2,$A$1:$T$1,0))&amp;""),"")="","",IF($W406=Lists!$A$3,1,0))</f>
        <v/>
      </c>
      <c r="AK406" s="21">
        <f>IF(IFERROR(TRIM(INDEX($A406:$T406,MATCH(Lists!$F$2,$A$1:$T$1,0))&amp;""),"")="","",IF($X406="Y",1,0))</f>
        <v/>
      </c>
    </row>
    <row r="407">
      <c r="U407" s="19" t="n"/>
      <c r="V407" s="22" t="n"/>
      <c r="W407" s="22" t="n"/>
      <c r="X407" s="22" t="n"/>
      <c r="Y407" s="19" t="n"/>
      <c r="Z407" s="21">
        <f>IF(IFERROR(TRIM(INDEX($A407:$T407,MATCH(Lists!$F$2,$A$1:$T$1,0))&amp;""),"")="","",IFERROR(INDEX('Your points'!$B$6:$B$11,MATCH(IFERROR(TRIM(INDEX($A407:$T407,MATCH(Lists!$F$3,$A$1:$T$1,0))&amp;""),""),'Your points'!$A$6:$A$11,0)),0))</f>
        <v/>
      </c>
      <c r="AA407" s="21">
        <f>IF(IFERROR(TRIM(INDEX($A407:$T407,MATCH(Lists!$F$2,$A$1:$T$1,0))&amp;""),"")="","",IFERROR(INDEX('Your points'!$B$15:$B$18,MATCH(IFERROR(TRIM(INDEX($A407:$T407,MATCH(Lists!$F$4,$A$1:$T$1,0))&amp;""),""),'Your points'!$A$15:$A$18,0)),0))</f>
        <v/>
      </c>
      <c r="AB407" s="21">
        <f>IF(IFERROR(TRIM(INDEX($A407:$T407,MATCH(Lists!$F$2,$A$1:$T$1,0))&amp;""),"")="","",N(Z407)+N(AA407))</f>
        <v/>
      </c>
      <c r="AC407" s="21">
        <f>IF(IFERROR(TRIM(INDEX($A407:$T407,MATCH(Lists!$F$2,$A$1:$T$1,0))&amp;""),"")="","",IFERROR(VALUE(IFERROR(TRIM(INDEX($A407:$T407,MATCH(Lists!$F$5,$A$1:$T$1,0))&amp;""),"")),""))</f>
        <v/>
      </c>
      <c r="AD407" s="21">
        <f>IF(AB407="","",IF(AB407&gt;='Your points'!$B$21,1,0))</f>
        <v/>
      </c>
      <c r="AE407" s="21">
        <f>IF(IFERROR(TRIM(INDEX($A407:$T407,MATCH(Lists!$F$2,$A$1:$T$1,0))&amp;""),"")="","",IF(IFERROR(TRIM(INDEX($A407:$T407,MATCH(Lists!$F$8,$A$1:$T$1,0))&amp;""),"")&lt;&gt;"",1,0))</f>
        <v/>
      </c>
      <c r="AF407" s="21">
        <f>IF(IFERROR(TRIM(INDEX($A407:$T407,MATCH(Lists!$F$2,$A$1:$T$1,0))&amp;""),"")="","",IF(IFERROR(TRIM(INDEX($A407:$T407,MATCH(Lists!$F$6,$A$1:$T$1,0))&amp;""),"")="","(no UTM)",IFERROR(TRIM(INDEX($A407:$T407,MATCH(Lists!$F$6,$A$1:$T$1,0))&amp;""),"")))</f>
        <v/>
      </c>
      <c r="AG407" s="21">
        <f>IF(IFERROR(TRIM(INDEX($A407:$T407,MATCH(Lists!$F$2,$A$1:$T$1,0))&amp;""),"")="","",IF(IFERROR(TRIM(INDEX($A407:$T407,MATCH(Lists!$F$7,$A$1:$T$1,0))&amp;""),"")="","(none)",IFERROR(TRIM(INDEX($A407:$T407,MATCH(Lists!$F$7,$A$1:$T$1,0))&amp;""),"")))</f>
        <v/>
      </c>
      <c r="AH407" s="21">
        <f>IF(AF407="","",IF(COUNTIFS($AF$2:AF407,AF407,$AG$2:AG407,AG407)=1,1,0))</f>
        <v/>
      </c>
      <c r="AI407" s="21">
        <f>IF(AH407=1,SUM($AH$2:AH407),"")</f>
        <v/>
      </c>
      <c r="AJ407" s="21">
        <f>IF(IFERROR(TRIM(INDEX($A407:$T407,MATCH(Lists!$F$2,$A$1:$T$1,0))&amp;""),"")="","",IF($W407=Lists!$A$3,1,0))</f>
        <v/>
      </c>
      <c r="AK407" s="21">
        <f>IF(IFERROR(TRIM(INDEX($A407:$T407,MATCH(Lists!$F$2,$A$1:$T$1,0))&amp;""),"")="","",IF($X407="Y",1,0))</f>
        <v/>
      </c>
    </row>
    <row r="408">
      <c r="U408" s="19" t="n"/>
      <c r="V408" s="22" t="n"/>
      <c r="W408" s="22" t="n"/>
      <c r="X408" s="22" t="n"/>
      <c r="Y408" s="19" t="n"/>
      <c r="Z408" s="21">
        <f>IF(IFERROR(TRIM(INDEX($A408:$T408,MATCH(Lists!$F$2,$A$1:$T$1,0))&amp;""),"")="","",IFERROR(INDEX('Your points'!$B$6:$B$11,MATCH(IFERROR(TRIM(INDEX($A408:$T408,MATCH(Lists!$F$3,$A$1:$T$1,0))&amp;""),""),'Your points'!$A$6:$A$11,0)),0))</f>
        <v/>
      </c>
      <c r="AA408" s="21">
        <f>IF(IFERROR(TRIM(INDEX($A408:$T408,MATCH(Lists!$F$2,$A$1:$T$1,0))&amp;""),"")="","",IFERROR(INDEX('Your points'!$B$15:$B$18,MATCH(IFERROR(TRIM(INDEX($A408:$T408,MATCH(Lists!$F$4,$A$1:$T$1,0))&amp;""),""),'Your points'!$A$15:$A$18,0)),0))</f>
        <v/>
      </c>
      <c r="AB408" s="21">
        <f>IF(IFERROR(TRIM(INDEX($A408:$T408,MATCH(Lists!$F$2,$A$1:$T$1,0))&amp;""),"")="","",N(Z408)+N(AA408))</f>
        <v/>
      </c>
      <c r="AC408" s="21">
        <f>IF(IFERROR(TRIM(INDEX($A408:$T408,MATCH(Lists!$F$2,$A$1:$T$1,0))&amp;""),"")="","",IFERROR(VALUE(IFERROR(TRIM(INDEX($A408:$T408,MATCH(Lists!$F$5,$A$1:$T$1,0))&amp;""),"")),""))</f>
        <v/>
      </c>
      <c r="AD408" s="21">
        <f>IF(AB408="","",IF(AB408&gt;='Your points'!$B$21,1,0))</f>
        <v/>
      </c>
      <c r="AE408" s="21">
        <f>IF(IFERROR(TRIM(INDEX($A408:$T408,MATCH(Lists!$F$2,$A$1:$T$1,0))&amp;""),"")="","",IF(IFERROR(TRIM(INDEX($A408:$T408,MATCH(Lists!$F$8,$A$1:$T$1,0))&amp;""),"")&lt;&gt;"",1,0))</f>
        <v/>
      </c>
      <c r="AF408" s="21">
        <f>IF(IFERROR(TRIM(INDEX($A408:$T408,MATCH(Lists!$F$2,$A$1:$T$1,0))&amp;""),"")="","",IF(IFERROR(TRIM(INDEX($A408:$T408,MATCH(Lists!$F$6,$A$1:$T$1,0))&amp;""),"")="","(no UTM)",IFERROR(TRIM(INDEX($A408:$T408,MATCH(Lists!$F$6,$A$1:$T$1,0))&amp;""),"")))</f>
        <v/>
      </c>
      <c r="AG408" s="21">
        <f>IF(IFERROR(TRIM(INDEX($A408:$T408,MATCH(Lists!$F$2,$A$1:$T$1,0))&amp;""),"")="","",IF(IFERROR(TRIM(INDEX($A408:$T408,MATCH(Lists!$F$7,$A$1:$T$1,0))&amp;""),"")="","(none)",IFERROR(TRIM(INDEX($A408:$T408,MATCH(Lists!$F$7,$A$1:$T$1,0))&amp;""),"")))</f>
        <v/>
      </c>
      <c r="AH408" s="21">
        <f>IF(AF408="","",IF(COUNTIFS($AF$2:AF408,AF408,$AG$2:AG408,AG408)=1,1,0))</f>
        <v/>
      </c>
      <c r="AI408" s="21">
        <f>IF(AH408=1,SUM($AH$2:AH408),"")</f>
        <v/>
      </c>
      <c r="AJ408" s="21">
        <f>IF(IFERROR(TRIM(INDEX($A408:$T408,MATCH(Lists!$F$2,$A$1:$T$1,0))&amp;""),"")="","",IF($W408=Lists!$A$3,1,0))</f>
        <v/>
      </c>
      <c r="AK408" s="21">
        <f>IF(IFERROR(TRIM(INDEX($A408:$T408,MATCH(Lists!$F$2,$A$1:$T$1,0))&amp;""),"")="","",IF($X408="Y",1,0))</f>
        <v/>
      </c>
    </row>
    <row r="409">
      <c r="U409" s="19" t="n"/>
      <c r="V409" s="22" t="n"/>
      <c r="W409" s="22" t="n"/>
      <c r="X409" s="22" t="n"/>
      <c r="Y409" s="19" t="n"/>
      <c r="Z409" s="21">
        <f>IF(IFERROR(TRIM(INDEX($A409:$T409,MATCH(Lists!$F$2,$A$1:$T$1,0))&amp;""),"")="","",IFERROR(INDEX('Your points'!$B$6:$B$11,MATCH(IFERROR(TRIM(INDEX($A409:$T409,MATCH(Lists!$F$3,$A$1:$T$1,0))&amp;""),""),'Your points'!$A$6:$A$11,0)),0))</f>
        <v/>
      </c>
      <c r="AA409" s="21">
        <f>IF(IFERROR(TRIM(INDEX($A409:$T409,MATCH(Lists!$F$2,$A$1:$T$1,0))&amp;""),"")="","",IFERROR(INDEX('Your points'!$B$15:$B$18,MATCH(IFERROR(TRIM(INDEX($A409:$T409,MATCH(Lists!$F$4,$A$1:$T$1,0))&amp;""),""),'Your points'!$A$15:$A$18,0)),0))</f>
        <v/>
      </c>
      <c r="AB409" s="21">
        <f>IF(IFERROR(TRIM(INDEX($A409:$T409,MATCH(Lists!$F$2,$A$1:$T$1,0))&amp;""),"")="","",N(Z409)+N(AA409))</f>
        <v/>
      </c>
      <c r="AC409" s="21">
        <f>IF(IFERROR(TRIM(INDEX($A409:$T409,MATCH(Lists!$F$2,$A$1:$T$1,0))&amp;""),"")="","",IFERROR(VALUE(IFERROR(TRIM(INDEX($A409:$T409,MATCH(Lists!$F$5,$A$1:$T$1,0))&amp;""),"")),""))</f>
        <v/>
      </c>
      <c r="AD409" s="21">
        <f>IF(AB409="","",IF(AB409&gt;='Your points'!$B$21,1,0))</f>
        <v/>
      </c>
      <c r="AE409" s="21">
        <f>IF(IFERROR(TRIM(INDEX($A409:$T409,MATCH(Lists!$F$2,$A$1:$T$1,0))&amp;""),"")="","",IF(IFERROR(TRIM(INDEX($A409:$T409,MATCH(Lists!$F$8,$A$1:$T$1,0))&amp;""),"")&lt;&gt;"",1,0))</f>
        <v/>
      </c>
      <c r="AF409" s="21">
        <f>IF(IFERROR(TRIM(INDEX($A409:$T409,MATCH(Lists!$F$2,$A$1:$T$1,0))&amp;""),"")="","",IF(IFERROR(TRIM(INDEX($A409:$T409,MATCH(Lists!$F$6,$A$1:$T$1,0))&amp;""),"")="","(no UTM)",IFERROR(TRIM(INDEX($A409:$T409,MATCH(Lists!$F$6,$A$1:$T$1,0))&amp;""),"")))</f>
        <v/>
      </c>
      <c r="AG409" s="21">
        <f>IF(IFERROR(TRIM(INDEX($A409:$T409,MATCH(Lists!$F$2,$A$1:$T$1,0))&amp;""),"")="","",IF(IFERROR(TRIM(INDEX($A409:$T409,MATCH(Lists!$F$7,$A$1:$T$1,0))&amp;""),"")="","(none)",IFERROR(TRIM(INDEX($A409:$T409,MATCH(Lists!$F$7,$A$1:$T$1,0))&amp;""),"")))</f>
        <v/>
      </c>
      <c r="AH409" s="21">
        <f>IF(AF409="","",IF(COUNTIFS($AF$2:AF409,AF409,$AG$2:AG409,AG409)=1,1,0))</f>
        <v/>
      </c>
      <c r="AI409" s="21">
        <f>IF(AH409=1,SUM($AH$2:AH409),"")</f>
        <v/>
      </c>
      <c r="AJ409" s="21">
        <f>IF(IFERROR(TRIM(INDEX($A409:$T409,MATCH(Lists!$F$2,$A$1:$T$1,0))&amp;""),"")="","",IF($W409=Lists!$A$3,1,0))</f>
        <v/>
      </c>
      <c r="AK409" s="21">
        <f>IF(IFERROR(TRIM(INDEX($A409:$T409,MATCH(Lists!$F$2,$A$1:$T$1,0))&amp;""),"")="","",IF($X409="Y",1,0))</f>
        <v/>
      </c>
    </row>
    <row r="410">
      <c r="U410" s="19" t="n"/>
      <c r="V410" s="22" t="n"/>
      <c r="W410" s="22" t="n"/>
      <c r="X410" s="22" t="n"/>
      <c r="Y410" s="19" t="n"/>
      <c r="Z410" s="21">
        <f>IF(IFERROR(TRIM(INDEX($A410:$T410,MATCH(Lists!$F$2,$A$1:$T$1,0))&amp;""),"")="","",IFERROR(INDEX('Your points'!$B$6:$B$11,MATCH(IFERROR(TRIM(INDEX($A410:$T410,MATCH(Lists!$F$3,$A$1:$T$1,0))&amp;""),""),'Your points'!$A$6:$A$11,0)),0))</f>
        <v/>
      </c>
      <c r="AA410" s="21">
        <f>IF(IFERROR(TRIM(INDEX($A410:$T410,MATCH(Lists!$F$2,$A$1:$T$1,0))&amp;""),"")="","",IFERROR(INDEX('Your points'!$B$15:$B$18,MATCH(IFERROR(TRIM(INDEX($A410:$T410,MATCH(Lists!$F$4,$A$1:$T$1,0))&amp;""),""),'Your points'!$A$15:$A$18,0)),0))</f>
        <v/>
      </c>
      <c r="AB410" s="21">
        <f>IF(IFERROR(TRIM(INDEX($A410:$T410,MATCH(Lists!$F$2,$A$1:$T$1,0))&amp;""),"")="","",N(Z410)+N(AA410))</f>
        <v/>
      </c>
      <c r="AC410" s="21">
        <f>IF(IFERROR(TRIM(INDEX($A410:$T410,MATCH(Lists!$F$2,$A$1:$T$1,0))&amp;""),"")="","",IFERROR(VALUE(IFERROR(TRIM(INDEX($A410:$T410,MATCH(Lists!$F$5,$A$1:$T$1,0))&amp;""),"")),""))</f>
        <v/>
      </c>
      <c r="AD410" s="21">
        <f>IF(AB410="","",IF(AB410&gt;='Your points'!$B$21,1,0))</f>
        <v/>
      </c>
      <c r="AE410" s="21">
        <f>IF(IFERROR(TRIM(INDEX($A410:$T410,MATCH(Lists!$F$2,$A$1:$T$1,0))&amp;""),"")="","",IF(IFERROR(TRIM(INDEX($A410:$T410,MATCH(Lists!$F$8,$A$1:$T$1,0))&amp;""),"")&lt;&gt;"",1,0))</f>
        <v/>
      </c>
      <c r="AF410" s="21">
        <f>IF(IFERROR(TRIM(INDEX($A410:$T410,MATCH(Lists!$F$2,$A$1:$T$1,0))&amp;""),"")="","",IF(IFERROR(TRIM(INDEX($A410:$T410,MATCH(Lists!$F$6,$A$1:$T$1,0))&amp;""),"")="","(no UTM)",IFERROR(TRIM(INDEX($A410:$T410,MATCH(Lists!$F$6,$A$1:$T$1,0))&amp;""),"")))</f>
        <v/>
      </c>
      <c r="AG410" s="21">
        <f>IF(IFERROR(TRIM(INDEX($A410:$T410,MATCH(Lists!$F$2,$A$1:$T$1,0))&amp;""),"")="","",IF(IFERROR(TRIM(INDEX($A410:$T410,MATCH(Lists!$F$7,$A$1:$T$1,0))&amp;""),"")="","(none)",IFERROR(TRIM(INDEX($A410:$T410,MATCH(Lists!$F$7,$A$1:$T$1,0))&amp;""),"")))</f>
        <v/>
      </c>
      <c r="AH410" s="21">
        <f>IF(AF410="","",IF(COUNTIFS($AF$2:AF410,AF410,$AG$2:AG410,AG410)=1,1,0))</f>
        <v/>
      </c>
      <c r="AI410" s="21">
        <f>IF(AH410=1,SUM($AH$2:AH410),"")</f>
        <v/>
      </c>
      <c r="AJ410" s="21">
        <f>IF(IFERROR(TRIM(INDEX($A410:$T410,MATCH(Lists!$F$2,$A$1:$T$1,0))&amp;""),"")="","",IF($W410=Lists!$A$3,1,0))</f>
        <v/>
      </c>
      <c r="AK410" s="21">
        <f>IF(IFERROR(TRIM(INDEX($A410:$T410,MATCH(Lists!$F$2,$A$1:$T$1,0))&amp;""),"")="","",IF($X410="Y",1,0))</f>
        <v/>
      </c>
    </row>
    <row r="411">
      <c r="U411" s="19" t="n"/>
      <c r="V411" s="22" t="n"/>
      <c r="W411" s="22" t="n"/>
      <c r="X411" s="22" t="n"/>
      <c r="Y411" s="19" t="n"/>
      <c r="Z411" s="21">
        <f>IF(IFERROR(TRIM(INDEX($A411:$T411,MATCH(Lists!$F$2,$A$1:$T$1,0))&amp;""),"")="","",IFERROR(INDEX('Your points'!$B$6:$B$11,MATCH(IFERROR(TRIM(INDEX($A411:$T411,MATCH(Lists!$F$3,$A$1:$T$1,0))&amp;""),""),'Your points'!$A$6:$A$11,0)),0))</f>
        <v/>
      </c>
      <c r="AA411" s="21">
        <f>IF(IFERROR(TRIM(INDEX($A411:$T411,MATCH(Lists!$F$2,$A$1:$T$1,0))&amp;""),"")="","",IFERROR(INDEX('Your points'!$B$15:$B$18,MATCH(IFERROR(TRIM(INDEX($A411:$T411,MATCH(Lists!$F$4,$A$1:$T$1,0))&amp;""),""),'Your points'!$A$15:$A$18,0)),0))</f>
        <v/>
      </c>
      <c r="AB411" s="21">
        <f>IF(IFERROR(TRIM(INDEX($A411:$T411,MATCH(Lists!$F$2,$A$1:$T$1,0))&amp;""),"")="","",N(Z411)+N(AA411))</f>
        <v/>
      </c>
      <c r="AC411" s="21">
        <f>IF(IFERROR(TRIM(INDEX($A411:$T411,MATCH(Lists!$F$2,$A$1:$T$1,0))&amp;""),"")="","",IFERROR(VALUE(IFERROR(TRIM(INDEX($A411:$T411,MATCH(Lists!$F$5,$A$1:$T$1,0))&amp;""),"")),""))</f>
        <v/>
      </c>
      <c r="AD411" s="21">
        <f>IF(AB411="","",IF(AB411&gt;='Your points'!$B$21,1,0))</f>
        <v/>
      </c>
      <c r="AE411" s="21">
        <f>IF(IFERROR(TRIM(INDEX($A411:$T411,MATCH(Lists!$F$2,$A$1:$T$1,0))&amp;""),"")="","",IF(IFERROR(TRIM(INDEX($A411:$T411,MATCH(Lists!$F$8,$A$1:$T$1,0))&amp;""),"")&lt;&gt;"",1,0))</f>
        <v/>
      </c>
      <c r="AF411" s="21">
        <f>IF(IFERROR(TRIM(INDEX($A411:$T411,MATCH(Lists!$F$2,$A$1:$T$1,0))&amp;""),"")="","",IF(IFERROR(TRIM(INDEX($A411:$T411,MATCH(Lists!$F$6,$A$1:$T$1,0))&amp;""),"")="","(no UTM)",IFERROR(TRIM(INDEX($A411:$T411,MATCH(Lists!$F$6,$A$1:$T$1,0))&amp;""),"")))</f>
        <v/>
      </c>
      <c r="AG411" s="21">
        <f>IF(IFERROR(TRIM(INDEX($A411:$T411,MATCH(Lists!$F$2,$A$1:$T$1,0))&amp;""),"")="","",IF(IFERROR(TRIM(INDEX($A411:$T411,MATCH(Lists!$F$7,$A$1:$T$1,0))&amp;""),"")="","(none)",IFERROR(TRIM(INDEX($A411:$T411,MATCH(Lists!$F$7,$A$1:$T$1,0))&amp;""),"")))</f>
        <v/>
      </c>
      <c r="AH411" s="21">
        <f>IF(AF411="","",IF(COUNTIFS($AF$2:AF411,AF411,$AG$2:AG411,AG411)=1,1,0))</f>
        <v/>
      </c>
      <c r="AI411" s="21">
        <f>IF(AH411=1,SUM($AH$2:AH411),"")</f>
        <v/>
      </c>
      <c r="AJ411" s="21">
        <f>IF(IFERROR(TRIM(INDEX($A411:$T411,MATCH(Lists!$F$2,$A$1:$T$1,0))&amp;""),"")="","",IF($W411=Lists!$A$3,1,0))</f>
        <v/>
      </c>
      <c r="AK411" s="21">
        <f>IF(IFERROR(TRIM(INDEX($A411:$T411,MATCH(Lists!$F$2,$A$1:$T$1,0))&amp;""),"")="","",IF($X411="Y",1,0))</f>
        <v/>
      </c>
    </row>
    <row r="412">
      <c r="U412" s="19" t="n"/>
      <c r="V412" s="22" t="n"/>
      <c r="W412" s="22" t="n"/>
      <c r="X412" s="22" t="n"/>
      <c r="Y412" s="19" t="n"/>
      <c r="Z412" s="21">
        <f>IF(IFERROR(TRIM(INDEX($A412:$T412,MATCH(Lists!$F$2,$A$1:$T$1,0))&amp;""),"")="","",IFERROR(INDEX('Your points'!$B$6:$B$11,MATCH(IFERROR(TRIM(INDEX($A412:$T412,MATCH(Lists!$F$3,$A$1:$T$1,0))&amp;""),""),'Your points'!$A$6:$A$11,0)),0))</f>
        <v/>
      </c>
      <c r="AA412" s="21">
        <f>IF(IFERROR(TRIM(INDEX($A412:$T412,MATCH(Lists!$F$2,$A$1:$T$1,0))&amp;""),"")="","",IFERROR(INDEX('Your points'!$B$15:$B$18,MATCH(IFERROR(TRIM(INDEX($A412:$T412,MATCH(Lists!$F$4,$A$1:$T$1,0))&amp;""),""),'Your points'!$A$15:$A$18,0)),0))</f>
        <v/>
      </c>
      <c r="AB412" s="21">
        <f>IF(IFERROR(TRIM(INDEX($A412:$T412,MATCH(Lists!$F$2,$A$1:$T$1,0))&amp;""),"")="","",N(Z412)+N(AA412))</f>
        <v/>
      </c>
      <c r="AC412" s="21">
        <f>IF(IFERROR(TRIM(INDEX($A412:$T412,MATCH(Lists!$F$2,$A$1:$T$1,0))&amp;""),"")="","",IFERROR(VALUE(IFERROR(TRIM(INDEX($A412:$T412,MATCH(Lists!$F$5,$A$1:$T$1,0))&amp;""),"")),""))</f>
        <v/>
      </c>
      <c r="AD412" s="21">
        <f>IF(AB412="","",IF(AB412&gt;='Your points'!$B$21,1,0))</f>
        <v/>
      </c>
      <c r="AE412" s="21">
        <f>IF(IFERROR(TRIM(INDEX($A412:$T412,MATCH(Lists!$F$2,$A$1:$T$1,0))&amp;""),"")="","",IF(IFERROR(TRIM(INDEX($A412:$T412,MATCH(Lists!$F$8,$A$1:$T$1,0))&amp;""),"")&lt;&gt;"",1,0))</f>
        <v/>
      </c>
      <c r="AF412" s="21">
        <f>IF(IFERROR(TRIM(INDEX($A412:$T412,MATCH(Lists!$F$2,$A$1:$T$1,0))&amp;""),"")="","",IF(IFERROR(TRIM(INDEX($A412:$T412,MATCH(Lists!$F$6,$A$1:$T$1,0))&amp;""),"")="","(no UTM)",IFERROR(TRIM(INDEX($A412:$T412,MATCH(Lists!$F$6,$A$1:$T$1,0))&amp;""),"")))</f>
        <v/>
      </c>
      <c r="AG412" s="21">
        <f>IF(IFERROR(TRIM(INDEX($A412:$T412,MATCH(Lists!$F$2,$A$1:$T$1,0))&amp;""),"")="","",IF(IFERROR(TRIM(INDEX($A412:$T412,MATCH(Lists!$F$7,$A$1:$T$1,0))&amp;""),"")="","(none)",IFERROR(TRIM(INDEX($A412:$T412,MATCH(Lists!$F$7,$A$1:$T$1,0))&amp;""),"")))</f>
        <v/>
      </c>
      <c r="AH412" s="21">
        <f>IF(AF412="","",IF(COUNTIFS($AF$2:AF412,AF412,$AG$2:AG412,AG412)=1,1,0))</f>
        <v/>
      </c>
      <c r="AI412" s="21">
        <f>IF(AH412=1,SUM($AH$2:AH412),"")</f>
        <v/>
      </c>
      <c r="AJ412" s="21">
        <f>IF(IFERROR(TRIM(INDEX($A412:$T412,MATCH(Lists!$F$2,$A$1:$T$1,0))&amp;""),"")="","",IF($W412=Lists!$A$3,1,0))</f>
        <v/>
      </c>
      <c r="AK412" s="21">
        <f>IF(IFERROR(TRIM(INDEX($A412:$T412,MATCH(Lists!$F$2,$A$1:$T$1,0))&amp;""),"")="","",IF($X412="Y",1,0))</f>
        <v/>
      </c>
    </row>
    <row r="413">
      <c r="U413" s="19" t="n"/>
      <c r="V413" s="22" t="n"/>
      <c r="W413" s="22" t="n"/>
      <c r="X413" s="22" t="n"/>
      <c r="Y413" s="19" t="n"/>
      <c r="Z413" s="21">
        <f>IF(IFERROR(TRIM(INDEX($A413:$T413,MATCH(Lists!$F$2,$A$1:$T$1,0))&amp;""),"")="","",IFERROR(INDEX('Your points'!$B$6:$B$11,MATCH(IFERROR(TRIM(INDEX($A413:$T413,MATCH(Lists!$F$3,$A$1:$T$1,0))&amp;""),""),'Your points'!$A$6:$A$11,0)),0))</f>
        <v/>
      </c>
      <c r="AA413" s="21">
        <f>IF(IFERROR(TRIM(INDEX($A413:$T413,MATCH(Lists!$F$2,$A$1:$T$1,0))&amp;""),"")="","",IFERROR(INDEX('Your points'!$B$15:$B$18,MATCH(IFERROR(TRIM(INDEX($A413:$T413,MATCH(Lists!$F$4,$A$1:$T$1,0))&amp;""),""),'Your points'!$A$15:$A$18,0)),0))</f>
        <v/>
      </c>
      <c r="AB413" s="21">
        <f>IF(IFERROR(TRIM(INDEX($A413:$T413,MATCH(Lists!$F$2,$A$1:$T$1,0))&amp;""),"")="","",N(Z413)+N(AA413))</f>
        <v/>
      </c>
      <c r="AC413" s="21">
        <f>IF(IFERROR(TRIM(INDEX($A413:$T413,MATCH(Lists!$F$2,$A$1:$T$1,0))&amp;""),"")="","",IFERROR(VALUE(IFERROR(TRIM(INDEX($A413:$T413,MATCH(Lists!$F$5,$A$1:$T$1,0))&amp;""),"")),""))</f>
        <v/>
      </c>
      <c r="AD413" s="21">
        <f>IF(AB413="","",IF(AB413&gt;='Your points'!$B$21,1,0))</f>
        <v/>
      </c>
      <c r="AE413" s="21">
        <f>IF(IFERROR(TRIM(INDEX($A413:$T413,MATCH(Lists!$F$2,$A$1:$T$1,0))&amp;""),"")="","",IF(IFERROR(TRIM(INDEX($A413:$T413,MATCH(Lists!$F$8,$A$1:$T$1,0))&amp;""),"")&lt;&gt;"",1,0))</f>
        <v/>
      </c>
      <c r="AF413" s="21">
        <f>IF(IFERROR(TRIM(INDEX($A413:$T413,MATCH(Lists!$F$2,$A$1:$T$1,0))&amp;""),"")="","",IF(IFERROR(TRIM(INDEX($A413:$T413,MATCH(Lists!$F$6,$A$1:$T$1,0))&amp;""),"")="","(no UTM)",IFERROR(TRIM(INDEX($A413:$T413,MATCH(Lists!$F$6,$A$1:$T$1,0))&amp;""),"")))</f>
        <v/>
      </c>
      <c r="AG413" s="21">
        <f>IF(IFERROR(TRIM(INDEX($A413:$T413,MATCH(Lists!$F$2,$A$1:$T$1,0))&amp;""),"")="","",IF(IFERROR(TRIM(INDEX($A413:$T413,MATCH(Lists!$F$7,$A$1:$T$1,0))&amp;""),"")="","(none)",IFERROR(TRIM(INDEX($A413:$T413,MATCH(Lists!$F$7,$A$1:$T$1,0))&amp;""),"")))</f>
        <v/>
      </c>
      <c r="AH413" s="21">
        <f>IF(AF413="","",IF(COUNTIFS($AF$2:AF413,AF413,$AG$2:AG413,AG413)=1,1,0))</f>
        <v/>
      </c>
      <c r="AI413" s="21">
        <f>IF(AH413=1,SUM($AH$2:AH413),"")</f>
        <v/>
      </c>
      <c r="AJ413" s="21">
        <f>IF(IFERROR(TRIM(INDEX($A413:$T413,MATCH(Lists!$F$2,$A$1:$T$1,0))&amp;""),"")="","",IF($W413=Lists!$A$3,1,0))</f>
        <v/>
      </c>
      <c r="AK413" s="21">
        <f>IF(IFERROR(TRIM(INDEX($A413:$T413,MATCH(Lists!$F$2,$A$1:$T$1,0))&amp;""),"")="","",IF($X413="Y",1,0))</f>
        <v/>
      </c>
    </row>
    <row r="414">
      <c r="U414" s="19" t="n"/>
      <c r="V414" s="22" t="n"/>
      <c r="W414" s="22" t="n"/>
      <c r="X414" s="22" t="n"/>
      <c r="Y414" s="19" t="n"/>
      <c r="Z414" s="21">
        <f>IF(IFERROR(TRIM(INDEX($A414:$T414,MATCH(Lists!$F$2,$A$1:$T$1,0))&amp;""),"")="","",IFERROR(INDEX('Your points'!$B$6:$B$11,MATCH(IFERROR(TRIM(INDEX($A414:$T414,MATCH(Lists!$F$3,$A$1:$T$1,0))&amp;""),""),'Your points'!$A$6:$A$11,0)),0))</f>
        <v/>
      </c>
      <c r="AA414" s="21">
        <f>IF(IFERROR(TRIM(INDEX($A414:$T414,MATCH(Lists!$F$2,$A$1:$T$1,0))&amp;""),"")="","",IFERROR(INDEX('Your points'!$B$15:$B$18,MATCH(IFERROR(TRIM(INDEX($A414:$T414,MATCH(Lists!$F$4,$A$1:$T$1,0))&amp;""),""),'Your points'!$A$15:$A$18,0)),0))</f>
        <v/>
      </c>
      <c r="AB414" s="21">
        <f>IF(IFERROR(TRIM(INDEX($A414:$T414,MATCH(Lists!$F$2,$A$1:$T$1,0))&amp;""),"")="","",N(Z414)+N(AA414))</f>
        <v/>
      </c>
      <c r="AC414" s="21">
        <f>IF(IFERROR(TRIM(INDEX($A414:$T414,MATCH(Lists!$F$2,$A$1:$T$1,0))&amp;""),"")="","",IFERROR(VALUE(IFERROR(TRIM(INDEX($A414:$T414,MATCH(Lists!$F$5,$A$1:$T$1,0))&amp;""),"")),""))</f>
        <v/>
      </c>
      <c r="AD414" s="21">
        <f>IF(AB414="","",IF(AB414&gt;='Your points'!$B$21,1,0))</f>
        <v/>
      </c>
      <c r="AE414" s="21">
        <f>IF(IFERROR(TRIM(INDEX($A414:$T414,MATCH(Lists!$F$2,$A$1:$T$1,0))&amp;""),"")="","",IF(IFERROR(TRIM(INDEX($A414:$T414,MATCH(Lists!$F$8,$A$1:$T$1,0))&amp;""),"")&lt;&gt;"",1,0))</f>
        <v/>
      </c>
      <c r="AF414" s="21">
        <f>IF(IFERROR(TRIM(INDEX($A414:$T414,MATCH(Lists!$F$2,$A$1:$T$1,0))&amp;""),"")="","",IF(IFERROR(TRIM(INDEX($A414:$T414,MATCH(Lists!$F$6,$A$1:$T$1,0))&amp;""),"")="","(no UTM)",IFERROR(TRIM(INDEX($A414:$T414,MATCH(Lists!$F$6,$A$1:$T$1,0))&amp;""),"")))</f>
        <v/>
      </c>
      <c r="AG414" s="21">
        <f>IF(IFERROR(TRIM(INDEX($A414:$T414,MATCH(Lists!$F$2,$A$1:$T$1,0))&amp;""),"")="","",IF(IFERROR(TRIM(INDEX($A414:$T414,MATCH(Lists!$F$7,$A$1:$T$1,0))&amp;""),"")="","(none)",IFERROR(TRIM(INDEX($A414:$T414,MATCH(Lists!$F$7,$A$1:$T$1,0))&amp;""),"")))</f>
        <v/>
      </c>
      <c r="AH414" s="21">
        <f>IF(AF414="","",IF(COUNTIFS($AF$2:AF414,AF414,$AG$2:AG414,AG414)=1,1,0))</f>
        <v/>
      </c>
      <c r="AI414" s="21">
        <f>IF(AH414=1,SUM($AH$2:AH414),"")</f>
        <v/>
      </c>
      <c r="AJ414" s="21">
        <f>IF(IFERROR(TRIM(INDEX($A414:$T414,MATCH(Lists!$F$2,$A$1:$T$1,0))&amp;""),"")="","",IF($W414=Lists!$A$3,1,0))</f>
        <v/>
      </c>
      <c r="AK414" s="21">
        <f>IF(IFERROR(TRIM(INDEX($A414:$T414,MATCH(Lists!$F$2,$A$1:$T$1,0))&amp;""),"")="","",IF($X414="Y",1,0))</f>
        <v/>
      </c>
    </row>
    <row r="415">
      <c r="U415" s="19" t="n"/>
      <c r="V415" s="22" t="n"/>
      <c r="W415" s="22" t="n"/>
      <c r="X415" s="22" t="n"/>
      <c r="Y415" s="19" t="n"/>
      <c r="Z415" s="21">
        <f>IF(IFERROR(TRIM(INDEX($A415:$T415,MATCH(Lists!$F$2,$A$1:$T$1,0))&amp;""),"")="","",IFERROR(INDEX('Your points'!$B$6:$B$11,MATCH(IFERROR(TRIM(INDEX($A415:$T415,MATCH(Lists!$F$3,$A$1:$T$1,0))&amp;""),""),'Your points'!$A$6:$A$11,0)),0))</f>
        <v/>
      </c>
      <c r="AA415" s="21">
        <f>IF(IFERROR(TRIM(INDEX($A415:$T415,MATCH(Lists!$F$2,$A$1:$T$1,0))&amp;""),"")="","",IFERROR(INDEX('Your points'!$B$15:$B$18,MATCH(IFERROR(TRIM(INDEX($A415:$T415,MATCH(Lists!$F$4,$A$1:$T$1,0))&amp;""),""),'Your points'!$A$15:$A$18,0)),0))</f>
        <v/>
      </c>
      <c r="AB415" s="21">
        <f>IF(IFERROR(TRIM(INDEX($A415:$T415,MATCH(Lists!$F$2,$A$1:$T$1,0))&amp;""),"")="","",N(Z415)+N(AA415))</f>
        <v/>
      </c>
      <c r="AC415" s="21">
        <f>IF(IFERROR(TRIM(INDEX($A415:$T415,MATCH(Lists!$F$2,$A$1:$T$1,0))&amp;""),"")="","",IFERROR(VALUE(IFERROR(TRIM(INDEX($A415:$T415,MATCH(Lists!$F$5,$A$1:$T$1,0))&amp;""),"")),""))</f>
        <v/>
      </c>
      <c r="AD415" s="21">
        <f>IF(AB415="","",IF(AB415&gt;='Your points'!$B$21,1,0))</f>
        <v/>
      </c>
      <c r="AE415" s="21">
        <f>IF(IFERROR(TRIM(INDEX($A415:$T415,MATCH(Lists!$F$2,$A$1:$T$1,0))&amp;""),"")="","",IF(IFERROR(TRIM(INDEX($A415:$T415,MATCH(Lists!$F$8,$A$1:$T$1,0))&amp;""),"")&lt;&gt;"",1,0))</f>
        <v/>
      </c>
      <c r="AF415" s="21">
        <f>IF(IFERROR(TRIM(INDEX($A415:$T415,MATCH(Lists!$F$2,$A$1:$T$1,0))&amp;""),"")="","",IF(IFERROR(TRIM(INDEX($A415:$T415,MATCH(Lists!$F$6,$A$1:$T$1,0))&amp;""),"")="","(no UTM)",IFERROR(TRIM(INDEX($A415:$T415,MATCH(Lists!$F$6,$A$1:$T$1,0))&amp;""),"")))</f>
        <v/>
      </c>
      <c r="AG415" s="21">
        <f>IF(IFERROR(TRIM(INDEX($A415:$T415,MATCH(Lists!$F$2,$A$1:$T$1,0))&amp;""),"")="","",IF(IFERROR(TRIM(INDEX($A415:$T415,MATCH(Lists!$F$7,$A$1:$T$1,0))&amp;""),"")="","(none)",IFERROR(TRIM(INDEX($A415:$T415,MATCH(Lists!$F$7,$A$1:$T$1,0))&amp;""),"")))</f>
        <v/>
      </c>
      <c r="AH415" s="21">
        <f>IF(AF415="","",IF(COUNTIFS($AF$2:AF415,AF415,$AG$2:AG415,AG415)=1,1,0))</f>
        <v/>
      </c>
      <c r="AI415" s="21">
        <f>IF(AH415=1,SUM($AH$2:AH415),"")</f>
        <v/>
      </c>
      <c r="AJ415" s="21">
        <f>IF(IFERROR(TRIM(INDEX($A415:$T415,MATCH(Lists!$F$2,$A$1:$T$1,0))&amp;""),"")="","",IF($W415=Lists!$A$3,1,0))</f>
        <v/>
      </c>
      <c r="AK415" s="21">
        <f>IF(IFERROR(TRIM(INDEX($A415:$T415,MATCH(Lists!$F$2,$A$1:$T$1,0))&amp;""),"")="","",IF($X415="Y",1,0))</f>
        <v/>
      </c>
    </row>
    <row r="416">
      <c r="U416" s="19" t="n"/>
      <c r="V416" s="22" t="n"/>
      <c r="W416" s="22" t="n"/>
      <c r="X416" s="22" t="n"/>
      <c r="Y416" s="19" t="n"/>
      <c r="Z416" s="21">
        <f>IF(IFERROR(TRIM(INDEX($A416:$T416,MATCH(Lists!$F$2,$A$1:$T$1,0))&amp;""),"")="","",IFERROR(INDEX('Your points'!$B$6:$B$11,MATCH(IFERROR(TRIM(INDEX($A416:$T416,MATCH(Lists!$F$3,$A$1:$T$1,0))&amp;""),""),'Your points'!$A$6:$A$11,0)),0))</f>
        <v/>
      </c>
      <c r="AA416" s="21">
        <f>IF(IFERROR(TRIM(INDEX($A416:$T416,MATCH(Lists!$F$2,$A$1:$T$1,0))&amp;""),"")="","",IFERROR(INDEX('Your points'!$B$15:$B$18,MATCH(IFERROR(TRIM(INDEX($A416:$T416,MATCH(Lists!$F$4,$A$1:$T$1,0))&amp;""),""),'Your points'!$A$15:$A$18,0)),0))</f>
        <v/>
      </c>
      <c r="AB416" s="21">
        <f>IF(IFERROR(TRIM(INDEX($A416:$T416,MATCH(Lists!$F$2,$A$1:$T$1,0))&amp;""),"")="","",N(Z416)+N(AA416))</f>
        <v/>
      </c>
      <c r="AC416" s="21">
        <f>IF(IFERROR(TRIM(INDEX($A416:$T416,MATCH(Lists!$F$2,$A$1:$T$1,0))&amp;""),"")="","",IFERROR(VALUE(IFERROR(TRIM(INDEX($A416:$T416,MATCH(Lists!$F$5,$A$1:$T$1,0))&amp;""),"")),""))</f>
        <v/>
      </c>
      <c r="AD416" s="21">
        <f>IF(AB416="","",IF(AB416&gt;='Your points'!$B$21,1,0))</f>
        <v/>
      </c>
      <c r="AE416" s="21">
        <f>IF(IFERROR(TRIM(INDEX($A416:$T416,MATCH(Lists!$F$2,$A$1:$T$1,0))&amp;""),"")="","",IF(IFERROR(TRIM(INDEX($A416:$T416,MATCH(Lists!$F$8,$A$1:$T$1,0))&amp;""),"")&lt;&gt;"",1,0))</f>
        <v/>
      </c>
      <c r="AF416" s="21">
        <f>IF(IFERROR(TRIM(INDEX($A416:$T416,MATCH(Lists!$F$2,$A$1:$T$1,0))&amp;""),"")="","",IF(IFERROR(TRIM(INDEX($A416:$T416,MATCH(Lists!$F$6,$A$1:$T$1,0))&amp;""),"")="","(no UTM)",IFERROR(TRIM(INDEX($A416:$T416,MATCH(Lists!$F$6,$A$1:$T$1,0))&amp;""),"")))</f>
        <v/>
      </c>
      <c r="AG416" s="21">
        <f>IF(IFERROR(TRIM(INDEX($A416:$T416,MATCH(Lists!$F$2,$A$1:$T$1,0))&amp;""),"")="","",IF(IFERROR(TRIM(INDEX($A416:$T416,MATCH(Lists!$F$7,$A$1:$T$1,0))&amp;""),"")="","(none)",IFERROR(TRIM(INDEX($A416:$T416,MATCH(Lists!$F$7,$A$1:$T$1,0))&amp;""),"")))</f>
        <v/>
      </c>
      <c r="AH416" s="21">
        <f>IF(AF416="","",IF(COUNTIFS($AF$2:AF416,AF416,$AG$2:AG416,AG416)=1,1,0))</f>
        <v/>
      </c>
      <c r="AI416" s="21">
        <f>IF(AH416=1,SUM($AH$2:AH416),"")</f>
        <v/>
      </c>
      <c r="AJ416" s="21">
        <f>IF(IFERROR(TRIM(INDEX($A416:$T416,MATCH(Lists!$F$2,$A$1:$T$1,0))&amp;""),"")="","",IF($W416=Lists!$A$3,1,0))</f>
        <v/>
      </c>
      <c r="AK416" s="21">
        <f>IF(IFERROR(TRIM(INDEX($A416:$T416,MATCH(Lists!$F$2,$A$1:$T$1,0))&amp;""),"")="","",IF($X416="Y",1,0))</f>
        <v/>
      </c>
    </row>
    <row r="417">
      <c r="U417" s="19" t="n"/>
      <c r="V417" s="22" t="n"/>
      <c r="W417" s="22" t="n"/>
      <c r="X417" s="22" t="n"/>
      <c r="Y417" s="19" t="n"/>
      <c r="Z417" s="21">
        <f>IF(IFERROR(TRIM(INDEX($A417:$T417,MATCH(Lists!$F$2,$A$1:$T$1,0))&amp;""),"")="","",IFERROR(INDEX('Your points'!$B$6:$B$11,MATCH(IFERROR(TRIM(INDEX($A417:$T417,MATCH(Lists!$F$3,$A$1:$T$1,0))&amp;""),""),'Your points'!$A$6:$A$11,0)),0))</f>
        <v/>
      </c>
      <c r="AA417" s="21">
        <f>IF(IFERROR(TRIM(INDEX($A417:$T417,MATCH(Lists!$F$2,$A$1:$T$1,0))&amp;""),"")="","",IFERROR(INDEX('Your points'!$B$15:$B$18,MATCH(IFERROR(TRIM(INDEX($A417:$T417,MATCH(Lists!$F$4,$A$1:$T$1,0))&amp;""),""),'Your points'!$A$15:$A$18,0)),0))</f>
        <v/>
      </c>
      <c r="AB417" s="21">
        <f>IF(IFERROR(TRIM(INDEX($A417:$T417,MATCH(Lists!$F$2,$A$1:$T$1,0))&amp;""),"")="","",N(Z417)+N(AA417))</f>
        <v/>
      </c>
      <c r="AC417" s="21">
        <f>IF(IFERROR(TRIM(INDEX($A417:$T417,MATCH(Lists!$F$2,$A$1:$T$1,0))&amp;""),"")="","",IFERROR(VALUE(IFERROR(TRIM(INDEX($A417:$T417,MATCH(Lists!$F$5,$A$1:$T$1,0))&amp;""),"")),""))</f>
        <v/>
      </c>
      <c r="AD417" s="21">
        <f>IF(AB417="","",IF(AB417&gt;='Your points'!$B$21,1,0))</f>
        <v/>
      </c>
      <c r="AE417" s="21">
        <f>IF(IFERROR(TRIM(INDEX($A417:$T417,MATCH(Lists!$F$2,$A$1:$T$1,0))&amp;""),"")="","",IF(IFERROR(TRIM(INDEX($A417:$T417,MATCH(Lists!$F$8,$A$1:$T$1,0))&amp;""),"")&lt;&gt;"",1,0))</f>
        <v/>
      </c>
      <c r="AF417" s="21">
        <f>IF(IFERROR(TRIM(INDEX($A417:$T417,MATCH(Lists!$F$2,$A$1:$T$1,0))&amp;""),"")="","",IF(IFERROR(TRIM(INDEX($A417:$T417,MATCH(Lists!$F$6,$A$1:$T$1,0))&amp;""),"")="","(no UTM)",IFERROR(TRIM(INDEX($A417:$T417,MATCH(Lists!$F$6,$A$1:$T$1,0))&amp;""),"")))</f>
        <v/>
      </c>
      <c r="AG417" s="21">
        <f>IF(IFERROR(TRIM(INDEX($A417:$T417,MATCH(Lists!$F$2,$A$1:$T$1,0))&amp;""),"")="","",IF(IFERROR(TRIM(INDEX($A417:$T417,MATCH(Lists!$F$7,$A$1:$T$1,0))&amp;""),"")="","(none)",IFERROR(TRIM(INDEX($A417:$T417,MATCH(Lists!$F$7,$A$1:$T$1,0))&amp;""),"")))</f>
        <v/>
      </c>
      <c r="AH417" s="21">
        <f>IF(AF417="","",IF(COUNTIFS($AF$2:AF417,AF417,$AG$2:AG417,AG417)=1,1,0))</f>
        <v/>
      </c>
      <c r="AI417" s="21">
        <f>IF(AH417=1,SUM($AH$2:AH417),"")</f>
        <v/>
      </c>
      <c r="AJ417" s="21">
        <f>IF(IFERROR(TRIM(INDEX($A417:$T417,MATCH(Lists!$F$2,$A$1:$T$1,0))&amp;""),"")="","",IF($W417=Lists!$A$3,1,0))</f>
        <v/>
      </c>
      <c r="AK417" s="21">
        <f>IF(IFERROR(TRIM(INDEX($A417:$T417,MATCH(Lists!$F$2,$A$1:$T$1,0))&amp;""),"")="","",IF($X417="Y",1,0))</f>
        <v/>
      </c>
    </row>
    <row r="418">
      <c r="U418" s="19" t="n"/>
      <c r="V418" s="22" t="n"/>
      <c r="W418" s="22" t="n"/>
      <c r="X418" s="22" t="n"/>
      <c r="Y418" s="19" t="n"/>
      <c r="Z418" s="21">
        <f>IF(IFERROR(TRIM(INDEX($A418:$T418,MATCH(Lists!$F$2,$A$1:$T$1,0))&amp;""),"")="","",IFERROR(INDEX('Your points'!$B$6:$B$11,MATCH(IFERROR(TRIM(INDEX($A418:$T418,MATCH(Lists!$F$3,$A$1:$T$1,0))&amp;""),""),'Your points'!$A$6:$A$11,0)),0))</f>
        <v/>
      </c>
      <c r="AA418" s="21">
        <f>IF(IFERROR(TRIM(INDEX($A418:$T418,MATCH(Lists!$F$2,$A$1:$T$1,0))&amp;""),"")="","",IFERROR(INDEX('Your points'!$B$15:$B$18,MATCH(IFERROR(TRIM(INDEX($A418:$T418,MATCH(Lists!$F$4,$A$1:$T$1,0))&amp;""),""),'Your points'!$A$15:$A$18,0)),0))</f>
        <v/>
      </c>
      <c r="AB418" s="21">
        <f>IF(IFERROR(TRIM(INDEX($A418:$T418,MATCH(Lists!$F$2,$A$1:$T$1,0))&amp;""),"")="","",N(Z418)+N(AA418))</f>
        <v/>
      </c>
      <c r="AC418" s="21">
        <f>IF(IFERROR(TRIM(INDEX($A418:$T418,MATCH(Lists!$F$2,$A$1:$T$1,0))&amp;""),"")="","",IFERROR(VALUE(IFERROR(TRIM(INDEX($A418:$T418,MATCH(Lists!$F$5,$A$1:$T$1,0))&amp;""),"")),""))</f>
        <v/>
      </c>
      <c r="AD418" s="21">
        <f>IF(AB418="","",IF(AB418&gt;='Your points'!$B$21,1,0))</f>
        <v/>
      </c>
      <c r="AE418" s="21">
        <f>IF(IFERROR(TRIM(INDEX($A418:$T418,MATCH(Lists!$F$2,$A$1:$T$1,0))&amp;""),"")="","",IF(IFERROR(TRIM(INDEX($A418:$T418,MATCH(Lists!$F$8,$A$1:$T$1,0))&amp;""),"")&lt;&gt;"",1,0))</f>
        <v/>
      </c>
      <c r="AF418" s="21">
        <f>IF(IFERROR(TRIM(INDEX($A418:$T418,MATCH(Lists!$F$2,$A$1:$T$1,0))&amp;""),"")="","",IF(IFERROR(TRIM(INDEX($A418:$T418,MATCH(Lists!$F$6,$A$1:$T$1,0))&amp;""),"")="","(no UTM)",IFERROR(TRIM(INDEX($A418:$T418,MATCH(Lists!$F$6,$A$1:$T$1,0))&amp;""),"")))</f>
        <v/>
      </c>
      <c r="AG418" s="21">
        <f>IF(IFERROR(TRIM(INDEX($A418:$T418,MATCH(Lists!$F$2,$A$1:$T$1,0))&amp;""),"")="","",IF(IFERROR(TRIM(INDEX($A418:$T418,MATCH(Lists!$F$7,$A$1:$T$1,0))&amp;""),"")="","(none)",IFERROR(TRIM(INDEX($A418:$T418,MATCH(Lists!$F$7,$A$1:$T$1,0))&amp;""),"")))</f>
        <v/>
      </c>
      <c r="AH418" s="21">
        <f>IF(AF418="","",IF(COUNTIFS($AF$2:AF418,AF418,$AG$2:AG418,AG418)=1,1,0))</f>
        <v/>
      </c>
      <c r="AI418" s="21">
        <f>IF(AH418=1,SUM($AH$2:AH418),"")</f>
        <v/>
      </c>
      <c r="AJ418" s="21">
        <f>IF(IFERROR(TRIM(INDEX($A418:$T418,MATCH(Lists!$F$2,$A$1:$T$1,0))&amp;""),"")="","",IF($W418=Lists!$A$3,1,0))</f>
        <v/>
      </c>
      <c r="AK418" s="21">
        <f>IF(IFERROR(TRIM(INDEX($A418:$T418,MATCH(Lists!$F$2,$A$1:$T$1,0))&amp;""),"")="","",IF($X418="Y",1,0))</f>
        <v/>
      </c>
    </row>
    <row r="419">
      <c r="U419" s="19" t="n"/>
      <c r="V419" s="22" t="n"/>
      <c r="W419" s="22" t="n"/>
      <c r="X419" s="22" t="n"/>
      <c r="Y419" s="19" t="n"/>
      <c r="Z419" s="21">
        <f>IF(IFERROR(TRIM(INDEX($A419:$T419,MATCH(Lists!$F$2,$A$1:$T$1,0))&amp;""),"")="","",IFERROR(INDEX('Your points'!$B$6:$B$11,MATCH(IFERROR(TRIM(INDEX($A419:$T419,MATCH(Lists!$F$3,$A$1:$T$1,0))&amp;""),""),'Your points'!$A$6:$A$11,0)),0))</f>
        <v/>
      </c>
      <c r="AA419" s="21">
        <f>IF(IFERROR(TRIM(INDEX($A419:$T419,MATCH(Lists!$F$2,$A$1:$T$1,0))&amp;""),"")="","",IFERROR(INDEX('Your points'!$B$15:$B$18,MATCH(IFERROR(TRIM(INDEX($A419:$T419,MATCH(Lists!$F$4,$A$1:$T$1,0))&amp;""),""),'Your points'!$A$15:$A$18,0)),0))</f>
        <v/>
      </c>
      <c r="AB419" s="21">
        <f>IF(IFERROR(TRIM(INDEX($A419:$T419,MATCH(Lists!$F$2,$A$1:$T$1,0))&amp;""),"")="","",N(Z419)+N(AA419))</f>
        <v/>
      </c>
      <c r="AC419" s="21">
        <f>IF(IFERROR(TRIM(INDEX($A419:$T419,MATCH(Lists!$F$2,$A$1:$T$1,0))&amp;""),"")="","",IFERROR(VALUE(IFERROR(TRIM(INDEX($A419:$T419,MATCH(Lists!$F$5,$A$1:$T$1,0))&amp;""),"")),""))</f>
        <v/>
      </c>
      <c r="AD419" s="21">
        <f>IF(AB419="","",IF(AB419&gt;='Your points'!$B$21,1,0))</f>
        <v/>
      </c>
      <c r="AE419" s="21">
        <f>IF(IFERROR(TRIM(INDEX($A419:$T419,MATCH(Lists!$F$2,$A$1:$T$1,0))&amp;""),"")="","",IF(IFERROR(TRIM(INDEX($A419:$T419,MATCH(Lists!$F$8,$A$1:$T$1,0))&amp;""),"")&lt;&gt;"",1,0))</f>
        <v/>
      </c>
      <c r="AF419" s="21">
        <f>IF(IFERROR(TRIM(INDEX($A419:$T419,MATCH(Lists!$F$2,$A$1:$T$1,0))&amp;""),"")="","",IF(IFERROR(TRIM(INDEX($A419:$T419,MATCH(Lists!$F$6,$A$1:$T$1,0))&amp;""),"")="","(no UTM)",IFERROR(TRIM(INDEX($A419:$T419,MATCH(Lists!$F$6,$A$1:$T$1,0))&amp;""),"")))</f>
        <v/>
      </c>
      <c r="AG419" s="21">
        <f>IF(IFERROR(TRIM(INDEX($A419:$T419,MATCH(Lists!$F$2,$A$1:$T$1,0))&amp;""),"")="","",IF(IFERROR(TRIM(INDEX($A419:$T419,MATCH(Lists!$F$7,$A$1:$T$1,0))&amp;""),"")="","(none)",IFERROR(TRIM(INDEX($A419:$T419,MATCH(Lists!$F$7,$A$1:$T$1,0))&amp;""),"")))</f>
        <v/>
      </c>
      <c r="AH419" s="21">
        <f>IF(AF419="","",IF(COUNTIFS($AF$2:AF419,AF419,$AG$2:AG419,AG419)=1,1,0))</f>
        <v/>
      </c>
      <c r="AI419" s="21">
        <f>IF(AH419=1,SUM($AH$2:AH419),"")</f>
        <v/>
      </c>
      <c r="AJ419" s="21">
        <f>IF(IFERROR(TRIM(INDEX($A419:$T419,MATCH(Lists!$F$2,$A$1:$T$1,0))&amp;""),"")="","",IF($W419=Lists!$A$3,1,0))</f>
        <v/>
      </c>
      <c r="AK419" s="21">
        <f>IF(IFERROR(TRIM(INDEX($A419:$T419,MATCH(Lists!$F$2,$A$1:$T$1,0))&amp;""),"")="","",IF($X419="Y",1,0))</f>
        <v/>
      </c>
    </row>
    <row r="420">
      <c r="U420" s="19" t="n"/>
      <c r="V420" s="22" t="n"/>
      <c r="W420" s="22" t="n"/>
      <c r="X420" s="22" t="n"/>
      <c r="Y420" s="19" t="n"/>
      <c r="Z420" s="21">
        <f>IF(IFERROR(TRIM(INDEX($A420:$T420,MATCH(Lists!$F$2,$A$1:$T$1,0))&amp;""),"")="","",IFERROR(INDEX('Your points'!$B$6:$B$11,MATCH(IFERROR(TRIM(INDEX($A420:$T420,MATCH(Lists!$F$3,$A$1:$T$1,0))&amp;""),""),'Your points'!$A$6:$A$11,0)),0))</f>
        <v/>
      </c>
      <c r="AA420" s="21">
        <f>IF(IFERROR(TRIM(INDEX($A420:$T420,MATCH(Lists!$F$2,$A$1:$T$1,0))&amp;""),"")="","",IFERROR(INDEX('Your points'!$B$15:$B$18,MATCH(IFERROR(TRIM(INDEX($A420:$T420,MATCH(Lists!$F$4,$A$1:$T$1,0))&amp;""),""),'Your points'!$A$15:$A$18,0)),0))</f>
        <v/>
      </c>
      <c r="AB420" s="21">
        <f>IF(IFERROR(TRIM(INDEX($A420:$T420,MATCH(Lists!$F$2,$A$1:$T$1,0))&amp;""),"")="","",N(Z420)+N(AA420))</f>
        <v/>
      </c>
      <c r="AC420" s="21">
        <f>IF(IFERROR(TRIM(INDEX($A420:$T420,MATCH(Lists!$F$2,$A$1:$T$1,0))&amp;""),"")="","",IFERROR(VALUE(IFERROR(TRIM(INDEX($A420:$T420,MATCH(Lists!$F$5,$A$1:$T$1,0))&amp;""),"")),""))</f>
        <v/>
      </c>
      <c r="AD420" s="21">
        <f>IF(AB420="","",IF(AB420&gt;='Your points'!$B$21,1,0))</f>
        <v/>
      </c>
      <c r="AE420" s="21">
        <f>IF(IFERROR(TRIM(INDEX($A420:$T420,MATCH(Lists!$F$2,$A$1:$T$1,0))&amp;""),"")="","",IF(IFERROR(TRIM(INDEX($A420:$T420,MATCH(Lists!$F$8,$A$1:$T$1,0))&amp;""),"")&lt;&gt;"",1,0))</f>
        <v/>
      </c>
      <c r="AF420" s="21">
        <f>IF(IFERROR(TRIM(INDEX($A420:$T420,MATCH(Lists!$F$2,$A$1:$T$1,0))&amp;""),"")="","",IF(IFERROR(TRIM(INDEX($A420:$T420,MATCH(Lists!$F$6,$A$1:$T$1,0))&amp;""),"")="","(no UTM)",IFERROR(TRIM(INDEX($A420:$T420,MATCH(Lists!$F$6,$A$1:$T$1,0))&amp;""),"")))</f>
        <v/>
      </c>
      <c r="AG420" s="21">
        <f>IF(IFERROR(TRIM(INDEX($A420:$T420,MATCH(Lists!$F$2,$A$1:$T$1,0))&amp;""),"")="","",IF(IFERROR(TRIM(INDEX($A420:$T420,MATCH(Lists!$F$7,$A$1:$T$1,0))&amp;""),"")="","(none)",IFERROR(TRIM(INDEX($A420:$T420,MATCH(Lists!$F$7,$A$1:$T$1,0))&amp;""),"")))</f>
        <v/>
      </c>
      <c r="AH420" s="21">
        <f>IF(AF420="","",IF(COUNTIFS($AF$2:AF420,AF420,$AG$2:AG420,AG420)=1,1,0))</f>
        <v/>
      </c>
      <c r="AI420" s="21">
        <f>IF(AH420=1,SUM($AH$2:AH420),"")</f>
        <v/>
      </c>
      <c r="AJ420" s="21">
        <f>IF(IFERROR(TRIM(INDEX($A420:$T420,MATCH(Lists!$F$2,$A$1:$T$1,0))&amp;""),"")="","",IF($W420=Lists!$A$3,1,0))</f>
        <v/>
      </c>
      <c r="AK420" s="21">
        <f>IF(IFERROR(TRIM(INDEX($A420:$T420,MATCH(Lists!$F$2,$A$1:$T$1,0))&amp;""),"")="","",IF($X420="Y",1,0))</f>
        <v/>
      </c>
    </row>
    <row r="421">
      <c r="U421" s="19" t="n"/>
      <c r="V421" s="22" t="n"/>
      <c r="W421" s="22" t="n"/>
      <c r="X421" s="22" t="n"/>
      <c r="Y421" s="19" t="n"/>
      <c r="Z421" s="21">
        <f>IF(IFERROR(TRIM(INDEX($A421:$T421,MATCH(Lists!$F$2,$A$1:$T$1,0))&amp;""),"")="","",IFERROR(INDEX('Your points'!$B$6:$B$11,MATCH(IFERROR(TRIM(INDEX($A421:$T421,MATCH(Lists!$F$3,$A$1:$T$1,0))&amp;""),""),'Your points'!$A$6:$A$11,0)),0))</f>
        <v/>
      </c>
      <c r="AA421" s="21">
        <f>IF(IFERROR(TRIM(INDEX($A421:$T421,MATCH(Lists!$F$2,$A$1:$T$1,0))&amp;""),"")="","",IFERROR(INDEX('Your points'!$B$15:$B$18,MATCH(IFERROR(TRIM(INDEX($A421:$T421,MATCH(Lists!$F$4,$A$1:$T$1,0))&amp;""),""),'Your points'!$A$15:$A$18,0)),0))</f>
        <v/>
      </c>
      <c r="AB421" s="21">
        <f>IF(IFERROR(TRIM(INDEX($A421:$T421,MATCH(Lists!$F$2,$A$1:$T$1,0))&amp;""),"")="","",N(Z421)+N(AA421))</f>
        <v/>
      </c>
      <c r="AC421" s="21">
        <f>IF(IFERROR(TRIM(INDEX($A421:$T421,MATCH(Lists!$F$2,$A$1:$T$1,0))&amp;""),"")="","",IFERROR(VALUE(IFERROR(TRIM(INDEX($A421:$T421,MATCH(Lists!$F$5,$A$1:$T$1,0))&amp;""),"")),""))</f>
        <v/>
      </c>
      <c r="AD421" s="21">
        <f>IF(AB421="","",IF(AB421&gt;='Your points'!$B$21,1,0))</f>
        <v/>
      </c>
      <c r="AE421" s="21">
        <f>IF(IFERROR(TRIM(INDEX($A421:$T421,MATCH(Lists!$F$2,$A$1:$T$1,0))&amp;""),"")="","",IF(IFERROR(TRIM(INDEX($A421:$T421,MATCH(Lists!$F$8,$A$1:$T$1,0))&amp;""),"")&lt;&gt;"",1,0))</f>
        <v/>
      </c>
      <c r="AF421" s="21">
        <f>IF(IFERROR(TRIM(INDEX($A421:$T421,MATCH(Lists!$F$2,$A$1:$T$1,0))&amp;""),"")="","",IF(IFERROR(TRIM(INDEX($A421:$T421,MATCH(Lists!$F$6,$A$1:$T$1,0))&amp;""),"")="","(no UTM)",IFERROR(TRIM(INDEX($A421:$T421,MATCH(Lists!$F$6,$A$1:$T$1,0))&amp;""),"")))</f>
        <v/>
      </c>
      <c r="AG421" s="21">
        <f>IF(IFERROR(TRIM(INDEX($A421:$T421,MATCH(Lists!$F$2,$A$1:$T$1,0))&amp;""),"")="","",IF(IFERROR(TRIM(INDEX($A421:$T421,MATCH(Lists!$F$7,$A$1:$T$1,0))&amp;""),"")="","(none)",IFERROR(TRIM(INDEX($A421:$T421,MATCH(Lists!$F$7,$A$1:$T$1,0))&amp;""),"")))</f>
        <v/>
      </c>
      <c r="AH421" s="21">
        <f>IF(AF421="","",IF(COUNTIFS($AF$2:AF421,AF421,$AG$2:AG421,AG421)=1,1,0))</f>
        <v/>
      </c>
      <c r="AI421" s="21">
        <f>IF(AH421=1,SUM($AH$2:AH421),"")</f>
        <v/>
      </c>
      <c r="AJ421" s="21">
        <f>IF(IFERROR(TRIM(INDEX($A421:$T421,MATCH(Lists!$F$2,$A$1:$T$1,0))&amp;""),"")="","",IF($W421=Lists!$A$3,1,0))</f>
        <v/>
      </c>
      <c r="AK421" s="21">
        <f>IF(IFERROR(TRIM(INDEX($A421:$T421,MATCH(Lists!$F$2,$A$1:$T$1,0))&amp;""),"")="","",IF($X421="Y",1,0))</f>
        <v/>
      </c>
    </row>
    <row r="422">
      <c r="U422" s="19" t="n"/>
      <c r="V422" s="22" t="n"/>
      <c r="W422" s="22" t="n"/>
      <c r="X422" s="22" t="n"/>
      <c r="Y422" s="19" t="n"/>
      <c r="Z422" s="21">
        <f>IF(IFERROR(TRIM(INDEX($A422:$T422,MATCH(Lists!$F$2,$A$1:$T$1,0))&amp;""),"")="","",IFERROR(INDEX('Your points'!$B$6:$B$11,MATCH(IFERROR(TRIM(INDEX($A422:$T422,MATCH(Lists!$F$3,$A$1:$T$1,0))&amp;""),""),'Your points'!$A$6:$A$11,0)),0))</f>
        <v/>
      </c>
      <c r="AA422" s="21">
        <f>IF(IFERROR(TRIM(INDEX($A422:$T422,MATCH(Lists!$F$2,$A$1:$T$1,0))&amp;""),"")="","",IFERROR(INDEX('Your points'!$B$15:$B$18,MATCH(IFERROR(TRIM(INDEX($A422:$T422,MATCH(Lists!$F$4,$A$1:$T$1,0))&amp;""),""),'Your points'!$A$15:$A$18,0)),0))</f>
        <v/>
      </c>
      <c r="AB422" s="21">
        <f>IF(IFERROR(TRIM(INDEX($A422:$T422,MATCH(Lists!$F$2,$A$1:$T$1,0))&amp;""),"")="","",N(Z422)+N(AA422))</f>
        <v/>
      </c>
      <c r="AC422" s="21">
        <f>IF(IFERROR(TRIM(INDEX($A422:$T422,MATCH(Lists!$F$2,$A$1:$T$1,0))&amp;""),"")="","",IFERROR(VALUE(IFERROR(TRIM(INDEX($A422:$T422,MATCH(Lists!$F$5,$A$1:$T$1,0))&amp;""),"")),""))</f>
        <v/>
      </c>
      <c r="AD422" s="21">
        <f>IF(AB422="","",IF(AB422&gt;='Your points'!$B$21,1,0))</f>
        <v/>
      </c>
      <c r="AE422" s="21">
        <f>IF(IFERROR(TRIM(INDEX($A422:$T422,MATCH(Lists!$F$2,$A$1:$T$1,0))&amp;""),"")="","",IF(IFERROR(TRIM(INDEX($A422:$T422,MATCH(Lists!$F$8,$A$1:$T$1,0))&amp;""),"")&lt;&gt;"",1,0))</f>
        <v/>
      </c>
      <c r="AF422" s="21">
        <f>IF(IFERROR(TRIM(INDEX($A422:$T422,MATCH(Lists!$F$2,$A$1:$T$1,0))&amp;""),"")="","",IF(IFERROR(TRIM(INDEX($A422:$T422,MATCH(Lists!$F$6,$A$1:$T$1,0))&amp;""),"")="","(no UTM)",IFERROR(TRIM(INDEX($A422:$T422,MATCH(Lists!$F$6,$A$1:$T$1,0))&amp;""),"")))</f>
        <v/>
      </c>
      <c r="AG422" s="21">
        <f>IF(IFERROR(TRIM(INDEX($A422:$T422,MATCH(Lists!$F$2,$A$1:$T$1,0))&amp;""),"")="","",IF(IFERROR(TRIM(INDEX($A422:$T422,MATCH(Lists!$F$7,$A$1:$T$1,0))&amp;""),"")="","(none)",IFERROR(TRIM(INDEX($A422:$T422,MATCH(Lists!$F$7,$A$1:$T$1,0))&amp;""),"")))</f>
        <v/>
      </c>
      <c r="AH422" s="21">
        <f>IF(AF422="","",IF(COUNTIFS($AF$2:AF422,AF422,$AG$2:AG422,AG422)=1,1,0))</f>
        <v/>
      </c>
      <c r="AI422" s="21">
        <f>IF(AH422=1,SUM($AH$2:AH422),"")</f>
        <v/>
      </c>
      <c r="AJ422" s="21">
        <f>IF(IFERROR(TRIM(INDEX($A422:$T422,MATCH(Lists!$F$2,$A$1:$T$1,0))&amp;""),"")="","",IF($W422=Lists!$A$3,1,0))</f>
        <v/>
      </c>
      <c r="AK422" s="21">
        <f>IF(IFERROR(TRIM(INDEX($A422:$T422,MATCH(Lists!$F$2,$A$1:$T$1,0))&amp;""),"")="","",IF($X422="Y",1,0))</f>
        <v/>
      </c>
    </row>
    <row r="423">
      <c r="U423" s="19" t="n"/>
      <c r="V423" s="22" t="n"/>
      <c r="W423" s="22" t="n"/>
      <c r="X423" s="22" t="n"/>
      <c r="Y423" s="19" t="n"/>
      <c r="Z423" s="21">
        <f>IF(IFERROR(TRIM(INDEX($A423:$T423,MATCH(Lists!$F$2,$A$1:$T$1,0))&amp;""),"")="","",IFERROR(INDEX('Your points'!$B$6:$B$11,MATCH(IFERROR(TRIM(INDEX($A423:$T423,MATCH(Lists!$F$3,$A$1:$T$1,0))&amp;""),""),'Your points'!$A$6:$A$11,0)),0))</f>
        <v/>
      </c>
      <c r="AA423" s="21">
        <f>IF(IFERROR(TRIM(INDEX($A423:$T423,MATCH(Lists!$F$2,$A$1:$T$1,0))&amp;""),"")="","",IFERROR(INDEX('Your points'!$B$15:$B$18,MATCH(IFERROR(TRIM(INDEX($A423:$T423,MATCH(Lists!$F$4,$A$1:$T$1,0))&amp;""),""),'Your points'!$A$15:$A$18,0)),0))</f>
        <v/>
      </c>
      <c r="AB423" s="21">
        <f>IF(IFERROR(TRIM(INDEX($A423:$T423,MATCH(Lists!$F$2,$A$1:$T$1,0))&amp;""),"")="","",N(Z423)+N(AA423))</f>
        <v/>
      </c>
      <c r="AC423" s="21">
        <f>IF(IFERROR(TRIM(INDEX($A423:$T423,MATCH(Lists!$F$2,$A$1:$T$1,0))&amp;""),"")="","",IFERROR(VALUE(IFERROR(TRIM(INDEX($A423:$T423,MATCH(Lists!$F$5,$A$1:$T$1,0))&amp;""),"")),""))</f>
        <v/>
      </c>
      <c r="AD423" s="21">
        <f>IF(AB423="","",IF(AB423&gt;='Your points'!$B$21,1,0))</f>
        <v/>
      </c>
      <c r="AE423" s="21">
        <f>IF(IFERROR(TRIM(INDEX($A423:$T423,MATCH(Lists!$F$2,$A$1:$T$1,0))&amp;""),"")="","",IF(IFERROR(TRIM(INDEX($A423:$T423,MATCH(Lists!$F$8,$A$1:$T$1,0))&amp;""),"")&lt;&gt;"",1,0))</f>
        <v/>
      </c>
      <c r="AF423" s="21">
        <f>IF(IFERROR(TRIM(INDEX($A423:$T423,MATCH(Lists!$F$2,$A$1:$T$1,0))&amp;""),"")="","",IF(IFERROR(TRIM(INDEX($A423:$T423,MATCH(Lists!$F$6,$A$1:$T$1,0))&amp;""),"")="","(no UTM)",IFERROR(TRIM(INDEX($A423:$T423,MATCH(Lists!$F$6,$A$1:$T$1,0))&amp;""),"")))</f>
        <v/>
      </c>
      <c r="AG423" s="21">
        <f>IF(IFERROR(TRIM(INDEX($A423:$T423,MATCH(Lists!$F$2,$A$1:$T$1,0))&amp;""),"")="","",IF(IFERROR(TRIM(INDEX($A423:$T423,MATCH(Lists!$F$7,$A$1:$T$1,0))&amp;""),"")="","(none)",IFERROR(TRIM(INDEX($A423:$T423,MATCH(Lists!$F$7,$A$1:$T$1,0))&amp;""),"")))</f>
        <v/>
      </c>
      <c r="AH423" s="21">
        <f>IF(AF423="","",IF(COUNTIFS($AF$2:AF423,AF423,$AG$2:AG423,AG423)=1,1,0))</f>
        <v/>
      </c>
      <c r="AI423" s="21">
        <f>IF(AH423=1,SUM($AH$2:AH423),"")</f>
        <v/>
      </c>
      <c r="AJ423" s="21">
        <f>IF(IFERROR(TRIM(INDEX($A423:$T423,MATCH(Lists!$F$2,$A$1:$T$1,0))&amp;""),"")="","",IF($W423=Lists!$A$3,1,0))</f>
        <v/>
      </c>
      <c r="AK423" s="21">
        <f>IF(IFERROR(TRIM(INDEX($A423:$T423,MATCH(Lists!$F$2,$A$1:$T$1,0))&amp;""),"")="","",IF($X423="Y",1,0))</f>
        <v/>
      </c>
    </row>
    <row r="424">
      <c r="U424" s="19" t="n"/>
      <c r="V424" s="22" t="n"/>
      <c r="W424" s="22" t="n"/>
      <c r="X424" s="22" t="n"/>
      <c r="Y424" s="19" t="n"/>
      <c r="Z424" s="21">
        <f>IF(IFERROR(TRIM(INDEX($A424:$T424,MATCH(Lists!$F$2,$A$1:$T$1,0))&amp;""),"")="","",IFERROR(INDEX('Your points'!$B$6:$B$11,MATCH(IFERROR(TRIM(INDEX($A424:$T424,MATCH(Lists!$F$3,$A$1:$T$1,0))&amp;""),""),'Your points'!$A$6:$A$11,0)),0))</f>
        <v/>
      </c>
      <c r="AA424" s="21">
        <f>IF(IFERROR(TRIM(INDEX($A424:$T424,MATCH(Lists!$F$2,$A$1:$T$1,0))&amp;""),"")="","",IFERROR(INDEX('Your points'!$B$15:$B$18,MATCH(IFERROR(TRIM(INDEX($A424:$T424,MATCH(Lists!$F$4,$A$1:$T$1,0))&amp;""),""),'Your points'!$A$15:$A$18,0)),0))</f>
        <v/>
      </c>
      <c r="AB424" s="21">
        <f>IF(IFERROR(TRIM(INDEX($A424:$T424,MATCH(Lists!$F$2,$A$1:$T$1,0))&amp;""),"")="","",N(Z424)+N(AA424))</f>
        <v/>
      </c>
      <c r="AC424" s="21">
        <f>IF(IFERROR(TRIM(INDEX($A424:$T424,MATCH(Lists!$F$2,$A$1:$T$1,0))&amp;""),"")="","",IFERROR(VALUE(IFERROR(TRIM(INDEX($A424:$T424,MATCH(Lists!$F$5,$A$1:$T$1,0))&amp;""),"")),""))</f>
        <v/>
      </c>
      <c r="AD424" s="21">
        <f>IF(AB424="","",IF(AB424&gt;='Your points'!$B$21,1,0))</f>
        <v/>
      </c>
      <c r="AE424" s="21">
        <f>IF(IFERROR(TRIM(INDEX($A424:$T424,MATCH(Lists!$F$2,$A$1:$T$1,0))&amp;""),"")="","",IF(IFERROR(TRIM(INDEX($A424:$T424,MATCH(Lists!$F$8,$A$1:$T$1,0))&amp;""),"")&lt;&gt;"",1,0))</f>
        <v/>
      </c>
      <c r="AF424" s="21">
        <f>IF(IFERROR(TRIM(INDEX($A424:$T424,MATCH(Lists!$F$2,$A$1:$T$1,0))&amp;""),"")="","",IF(IFERROR(TRIM(INDEX($A424:$T424,MATCH(Lists!$F$6,$A$1:$T$1,0))&amp;""),"")="","(no UTM)",IFERROR(TRIM(INDEX($A424:$T424,MATCH(Lists!$F$6,$A$1:$T$1,0))&amp;""),"")))</f>
        <v/>
      </c>
      <c r="AG424" s="21">
        <f>IF(IFERROR(TRIM(INDEX($A424:$T424,MATCH(Lists!$F$2,$A$1:$T$1,0))&amp;""),"")="","",IF(IFERROR(TRIM(INDEX($A424:$T424,MATCH(Lists!$F$7,$A$1:$T$1,0))&amp;""),"")="","(none)",IFERROR(TRIM(INDEX($A424:$T424,MATCH(Lists!$F$7,$A$1:$T$1,0))&amp;""),"")))</f>
        <v/>
      </c>
      <c r="AH424" s="21">
        <f>IF(AF424="","",IF(COUNTIFS($AF$2:AF424,AF424,$AG$2:AG424,AG424)=1,1,0))</f>
        <v/>
      </c>
      <c r="AI424" s="21">
        <f>IF(AH424=1,SUM($AH$2:AH424),"")</f>
        <v/>
      </c>
      <c r="AJ424" s="21">
        <f>IF(IFERROR(TRIM(INDEX($A424:$T424,MATCH(Lists!$F$2,$A$1:$T$1,0))&amp;""),"")="","",IF($W424=Lists!$A$3,1,0))</f>
        <v/>
      </c>
      <c r="AK424" s="21">
        <f>IF(IFERROR(TRIM(INDEX($A424:$T424,MATCH(Lists!$F$2,$A$1:$T$1,0))&amp;""),"")="","",IF($X424="Y",1,0))</f>
        <v/>
      </c>
    </row>
    <row r="425">
      <c r="U425" s="19" t="n"/>
      <c r="V425" s="22" t="n"/>
      <c r="W425" s="22" t="n"/>
      <c r="X425" s="22" t="n"/>
      <c r="Y425" s="19" t="n"/>
      <c r="Z425" s="21">
        <f>IF(IFERROR(TRIM(INDEX($A425:$T425,MATCH(Lists!$F$2,$A$1:$T$1,0))&amp;""),"")="","",IFERROR(INDEX('Your points'!$B$6:$B$11,MATCH(IFERROR(TRIM(INDEX($A425:$T425,MATCH(Lists!$F$3,$A$1:$T$1,0))&amp;""),""),'Your points'!$A$6:$A$11,0)),0))</f>
        <v/>
      </c>
      <c r="AA425" s="21">
        <f>IF(IFERROR(TRIM(INDEX($A425:$T425,MATCH(Lists!$F$2,$A$1:$T$1,0))&amp;""),"")="","",IFERROR(INDEX('Your points'!$B$15:$B$18,MATCH(IFERROR(TRIM(INDEX($A425:$T425,MATCH(Lists!$F$4,$A$1:$T$1,0))&amp;""),""),'Your points'!$A$15:$A$18,0)),0))</f>
        <v/>
      </c>
      <c r="AB425" s="21">
        <f>IF(IFERROR(TRIM(INDEX($A425:$T425,MATCH(Lists!$F$2,$A$1:$T$1,0))&amp;""),"")="","",N(Z425)+N(AA425))</f>
        <v/>
      </c>
      <c r="AC425" s="21">
        <f>IF(IFERROR(TRIM(INDEX($A425:$T425,MATCH(Lists!$F$2,$A$1:$T$1,0))&amp;""),"")="","",IFERROR(VALUE(IFERROR(TRIM(INDEX($A425:$T425,MATCH(Lists!$F$5,$A$1:$T$1,0))&amp;""),"")),""))</f>
        <v/>
      </c>
      <c r="AD425" s="21">
        <f>IF(AB425="","",IF(AB425&gt;='Your points'!$B$21,1,0))</f>
        <v/>
      </c>
      <c r="AE425" s="21">
        <f>IF(IFERROR(TRIM(INDEX($A425:$T425,MATCH(Lists!$F$2,$A$1:$T$1,0))&amp;""),"")="","",IF(IFERROR(TRIM(INDEX($A425:$T425,MATCH(Lists!$F$8,$A$1:$T$1,0))&amp;""),"")&lt;&gt;"",1,0))</f>
        <v/>
      </c>
      <c r="AF425" s="21">
        <f>IF(IFERROR(TRIM(INDEX($A425:$T425,MATCH(Lists!$F$2,$A$1:$T$1,0))&amp;""),"")="","",IF(IFERROR(TRIM(INDEX($A425:$T425,MATCH(Lists!$F$6,$A$1:$T$1,0))&amp;""),"")="","(no UTM)",IFERROR(TRIM(INDEX($A425:$T425,MATCH(Lists!$F$6,$A$1:$T$1,0))&amp;""),"")))</f>
        <v/>
      </c>
      <c r="AG425" s="21">
        <f>IF(IFERROR(TRIM(INDEX($A425:$T425,MATCH(Lists!$F$2,$A$1:$T$1,0))&amp;""),"")="","",IF(IFERROR(TRIM(INDEX($A425:$T425,MATCH(Lists!$F$7,$A$1:$T$1,0))&amp;""),"")="","(none)",IFERROR(TRIM(INDEX($A425:$T425,MATCH(Lists!$F$7,$A$1:$T$1,0))&amp;""),"")))</f>
        <v/>
      </c>
      <c r="AH425" s="21">
        <f>IF(AF425="","",IF(COUNTIFS($AF$2:AF425,AF425,$AG$2:AG425,AG425)=1,1,0))</f>
        <v/>
      </c>
      <c r="AI425" s="21">
        <f>IF(AH425=1,SUM($AH$2:AH425),"")</f>
        <v/>
      </c>
      <c r="AJ425" s="21">
        <f>IF(IFERROR(TRIM(INDEX($A425:$T425,MATCH(Lists!$F$2,$A$1:$T$1,0))&amp;""),"")="","",IF($W425=Lists!$A$3,1,0))</f>
        <v/>
      </c>
      <c r="AK425" s="21">
        <f>IF(IFERROR(TRIM(INDEX($A425:$T425,MATCH(Lists!$F$2,$A$1:$T$1,0))&amp;""),"")="","",IF($X425="Y",1,0))</f>
        <v/>
      </c>
    </row>
    <row r="426">
      <c r="U426" s="19" t="n"/>
      <c r="V426" s="22" t="n"/>
      <c r="W426" s="22" t="n"/>
      <c r="X426" s="22" t="n"/>
      <c r="Y426" s="19" t="n"/>
      <c r="Z426" s="21">
        <f>IF(IFERROR(TRIM(INDEX($A426:$T426,MATCH(Lists!$F$2,$A$1:$T$1,0))&amp;""),"")="","",IFERROR(INDEX('Your points'!$B$6:$B$11,MATCH(IFERROR(TRIM(INDEX($A426:$T426,MATCH(Lists!$F$3,$A$1:$T$1,0))&amp;""),""),'Your points'!$A$6:$A$11,0)),0))</f>
        <v/>
      </c>
      <c r="AA426" s="21">
        <f>IF(IFERROR(TRIM(INDEX($A426:$T426,MATCH(Lists!$F$2,$A$1:$T$1,0))&amp;""),"")="","",IFERROR(INDEX('Your points'!$B$15:$B$18,MATCH(IFERROR(TRIM(INDEX($A426:$T426,MATCH(Lists!$F$4,$A$1:$T$1,0))&amp;""),""),'Your points'!$A$15:$A$18,0)),0))</f>
        <v/>
      </c>
      <c r="AB426" s="21">
        <f>IF(IFERROR(TRIM(INDEX($A426:$T426,MATCH(Lists!$F$2,$A$1:$T$1,0))&amp;""),"")="","",N(Z426)+N(AA426))</f>
        <v/>
      </c>
      <c r="AC426" s="21">
        <f>IF(IFERROR(TRIM(INDEX($A426:$T426,MATCH(Lists!$F$2,$A$1:$T$1,0))&amp;""),"")="","",IFERROR(VALUE(IFERROR(TRIM(INDEX($A426:$T426,MATCH(Lists!$F$5,$A$1:$T$1,0))&amp;""),"")),""))</f>
        <v/>
      </c>
      <c r="AD426" s="21">
        <f>IF(AB426="","",IF(AB426&gt;='Your points'!$B$21,1,0))</f>
        <v/>
      </c>
      <c r="AE426" s="21">
        <f>IF(IFERROR(TRIM(INDEX($A426:$T426,MATCH(Lists!$F$2,$A$1:$T$1,0))&amp;""),"")="","",IF(IFERROR(TRIM(INDEX($A426:$T426,MATCH(Lists!$F$8,$A$1:$T$1,0))&amp;""),"")&lt;&gt;"",1,0))</f>
        <v/>
      </c>
      <c r="AF426" s="21">
        <f>IF(IFERROR(TRIM(INDEX($A426:$T426,MATCH(Lists!$F$2,$A$1:$T$1,0))&amp;""),"")="","",IF(IFERROR(TRIM(INDEX($A426:$T426,MATCH(Lists!$F$6,$A$1:$T$1,0))&amp;""),"")="","(no UTM)",IFERROR(TRIM(INDEX($A426:$T426,MATCH(Lists!$F$6,$A$1:$T$1,0))&amp;""),"")))</f>
        <v/>
      </c>
      <c r="AG426" s="21">
        <f>IF(IFERROR(TRIM(INDEX($A426:$T426,MATCH(Lists!$F$2,$A$1:$T$1,0))&amp;""),"")="","",IF(IFERROR(TRIM(INDEX($A426:$T426,MATCH(Lists!$F$7,$A$1:$T$1,0))&amp;""),"")="","(none)",IFERROR(TRIM(INDEX($A426:$T426,MATCH(Lists!$F$7,$A$1:$T$1,0))&amp;""),"")))</f>
        <v/>
      </c>
      <c r="AH426" s="21">
        <f>IF(AF426="","",IF(COUNTIFS($AF$2:AF426,AF426,$AG$2:AG426,AG426)=1,1,0))</f>
        <v/>
      </c>
      <c r="AI426" s="21">
        <f>IF(AH426=1,SUM($AH$2:AH426),"")</f>
        <v/>
      </c>
      <c r="AJ426" s="21">
        <f>IF(IFERROR(TRIM(INDEX($A426:$T426,MATCH(Lists!$F$2,$A$1:$T$1,0))&amp;""),"")="","",IF($W426=Lists!$A$3,1,0))</f>
        <v/>
      </c>
      <c r="AK426" s="21">
        <f>IF(IFERROR(TRIM(INDEX($A426:$T426,MATCH(Lists!$F$2,$A$1:$T$1,0))&amp;""),"")="","",IF($X426="Y",1,0))</f>
        <v/>
      </c>
    </row>
    <row r="427">
      <c r="U427" s="19" t="n"/>
      <c r="V427" s="22" t="n"/>
      <c r="W427" s="22" t="n"/>
      <c r="X427" s="22" t="n"/>
      <c r="Y427" s="19" t="n"/>
      <c r="Z427" s="21">
        <f>IF(IFERROR(TRIM(INDEX($A427:$T427,MATCH(Lists!$F$2,$A$1:$T$1,0))&amp;""),"")="","",IFERROR(INDEX('Your points'!$B$6:$B$11,MATCH(IFERROR(TRIM(INDEX($A427:$T427,MATCH(Lists!$F$3,$A$1:$T$1,0))&amp;""),""),'Your points'!$A$6:$A$11,0)),0))</f>
        <v/>
      </c>
      <c r="AA427" s="21">
        <f>IF(IFERROR(TRIM(INDEX($A427:$T427,MATCH(Lists!$F$2,$A$1:$T$1,0))&amp;""),"")="","",IFERROR(INDEX('Your points'!$B$15:$B$18,MATCH(IFERROR(TRIM(INDEX($A427:$T427,MATCH(Lists!$F$4,$A$1:$T$1,0))&amp;""),""),'Your points'!$A$15:$A$18,0)),0))</f>
        <v/>
      </c>
      <c r="AB427" s="21">
        <f>IF(IFERROR(TRIM(INDEX($A427:$T427,MATCH(Lists!$F$2,$A$1:$T$1,0))&amp;""),"")="","",N(Z427)+N(AA427))</f>
        <v/>
      </c>
      <c r="AC427" s="21">
        <f>IF(IFERROR(TRIM(INDEX($A427:$T427,MATCH(Lists!$F$2,$A$1:$T$1,0))&amp;""),"")="","",IFERROR(VALUE(IFERROR(TRIM(INDEX($A427:$T427,MATCH(Lists!$F$5,$A$1:$T$1,0))&amp;""),"")),""))</f>
        <v/>
      </c>
      <c r="AD427" s="21">
        <f>IF(AB427="","",IF(AB427&gt;='Your points'!$B$21,1,0))</f>
        <v/>
      </c>
      <c r="AE427" s="21">
        <f>IF(IFERROR(TRIM(INDEX($A427:$T427,MATCH(Lists!$F$2,$A$1:$T$1,0))&amp;""),"")="","",IF(IFERROR(TRIM(INDEX($A427:$T427,MATCH(Lists!$F$8,$A$1:$T$1,0))&amp;""),"")&lt;&gt;"",1,0))</f>
        <v/>
      </c>
      <c r="AF427" s="21">
        <f>IF(IFERROR(TRIM(INDEX($A427:$T427,MATCH(Lists!$F$2,$A$1:$T$1,0))&amp;""),"")="","",IF(IFERROR(TRIM(INDEX($A427:$T427,MATCH(Lists!$F$6,$A$1:$T$1,0))&amp;""),"")="","(no UTM)",IFERROR(TRIM(INDEX($A427:$T427,MATCH(Lists!$F$6,$A$1:$T$1,0))&amp;""),"")))</f>
        <v/>
      </c>
      <c r="AG427" s="21">
        <f>IF(IFERROR(TRIM(INDEX($A427:$T427,MATCH(Lists!$F$2,$A$1:$T$1,0))&amp;""),"")="","",IF(IFERROR(TRIM(INDEX($A427:$T427,MATCH(Lists!$F$7,$A$1:$T$1,0))&amp;""),"")="","(none)",IFERROR(TRIM(INDEX($A427:$T427,MATCH(Lists!$F$7,$A$1:$T$1,0))&amp;""),"")))</f>
        <v/>
      </c>
      <c r="AH427" s="21">
        <f>IF(AF427="","",IF(COUNTIFS($AF$2:AF427,AF427,$AG$2:AG427,AG427)=1,1,0))</f>
        <v/>
      </c>
      <c r="AI427" s="21">
        <f>IF(AH427=1,SUM($AH$2:AH427),"")</f>
        <v/>
      </c>
      <c r="AJ427" s="21">
        <f>IF(IFERROR(TRIM(INDEX($A427:$T427,MATCH(Lists!$F$2,$A$1:$T$1,0))&amp;""),"")="","",IF($W427=Lists!$A$3,1,0))</f>
        <v/>
      </c>
      <c r="AK427" s="21">
        <f>IF(IFERROR(TRIM(INDEX($A427:$T427,MATCH(Lists!$F$2,$A$1:$T$1,0))&amp;""),"")="","",IF($X427="Y",1,0))</f>
        <v/>
      </c>
    </row>
    <row r="428">
      <c r="U428" s="19" t="n"/>
      <c r="V428" s="22" t="n"/>
      <c r="W428" s="22" t="n"/>
      <c r="X428" s="22" t="n"/>
      <c r="Y428" s="19" t="n"/>
      <c r="Z428" s="21">
        <f>IF(IFERROR(TRIM(INDEX($A428:$T428,MATCH(Lists!$F$2,$A$1:$T$1,0))&amp;""),"")="","",IFERROR(INDEX('Your points'!$B$6:$B$11,MATCH(IFERROR(TRIM(INDEX($A428:$T428,MATCH(Lists!$F$3,$A$1:$T$1,0))&amp;""),""),'Your points'!$A$6:$A$11,0)),0))</f>
        <v/>
      </c>
      <c r="AA428" s="21">
        <f>IF(IFERROR(TRIM(INDEX($A428:$T428,MATCH(Lists!$F$2,$A$1:$T$1,0))&amp;""),"")="","",IFERROR(INDEX('Your points'!$B$15:$B$18,MATCH(IFERROR(TRIM(INDEX($A428:$T428,MATCH(Lists!$F$4,$A$1:$T$1,0))&amp;""),""),'Your points'!$A$15:$A$18,0)),0))</f>
        <v/>
      </c>
      <c r="AB428" s="21">
        <f>IF(IFERROR(TRIM(INDEX($A428:$T428,MATCH(Lists!$F$2,$A$1:$T$1,0))&amp;""),"")="","",N(Z428)+N(AA428))</f>
        <v/>
      </c>
      <c r="AC428" s="21">
        <f>IF(IFERROR(TRIM(INDEX($A428:$T428,MATCH(Lists!$F$2,$A$1:$T$1,0))&amp;""),"")="","",IFERROR(VALUE(IFERROR(TRIM(INDEX($A428:$T428,MATCH(Lists!$F$5,$A$1:$T$1,0))&amp;""),"")),""))</f>
        <v/>
      </c>
      <c r="AD428" s="21">
        <f>IF(AB428="","",IF(AB428&gt;='Your points'!$B$21,1,0))</f>
        <v/>
      </c>
      <c r="AE428" s="21">
        <f>IF(IFERROR(TRIM(INDEX($A428:$T428,MATCH(Lists!$F$2,$A$1:$T$1,0))&amp;""),"")="","",IF(IFERROR(TRIM(INDEX($A428:$T428,MATCH(Lists!$F$8,$A$1:$T$1,0))&amp;""),"")&lt;&gt;"",1,0))</f>
        <v/>
      </c>
      <c r="AF428" s="21">
        <f>IF(IFERROR(TRIM(INDEX($A428:$T428,MATCH(Lists!$F$2,$A$1:$T$1,0))&amp;""),"")="","",IF(IFERROR(TRIM(INDEX($A428:$T428,MATCH(Lists!$F$6,$A$1:$T$1,0))&amp;""),"")="","(no UTM)",IFERROR(TRIM(INDEX($A428:$T428,MATCH(Lists!$F$6,$A$1:$T$1,0))&amp;""),"")))</f>
        <v/>
      </c>
      <c r="AG428" s="21">
        <f>IF(IFERROR(TRIM(INDEX($A428:$T428,MATCH(Lists!$F$2,$A$1:$T$1,0))&amp;""),"")="","",IF(IFERROR(TRIM(INDEX($A428:$T428,MATCH(Lists!$F$7,$A$1:$T$1,0))&amp;""),"")="","(none)",IFERROR(TRIM(INDEX($A428:$T428,MATCH(Lists!$F$7,$A$1:$T$1,0))&amp;""),"")))</f>
        <v/>
      </c>
      <c r="AH428" s="21">
        <f>IF(AF428="","",IF(COUNTIFS($AF$2:AF428,AF428,$AG$2:AG428,AG428)=1,1,0))</f>
        <v/>
      </c>
      <c r="AI428" s="21">
        <f>IF(AH428=1,SUM($AH$2:AH428),"")</f>
        <v/>
      </c>
      <c r="AJ428" s="21">
        <f>IF(IFERROR(TRIM(INDEX($A428:$T428,MATCH(Lists!$F$2,$A$1:$T$1,0))&amp;""),"")="","",IF($W428=Lists!$A$3,1,0))</f>
        <v/>
      </c>
      <c r="AK428" s="21">
        <f>IF(IFERROR(TRIM(INDEX($A428:$T428,MATCH(Lists!$F$2,$A$1:$T$1,0))&amp;""),"")="","",IF($X428="Y",1,0))</f>
        <v/>
      </c>
    </row>
    <row r="429">
      <c r="U429" s="19" t="n"/>
      <c r="V429" s="22" t="n"/>
      <c r="W429" s="22" t="n"/>
      <c r="X429" s="22" t="n"/>
      <c r="Y429" s="19" t="n"/>
      <c r="Z429" s="21">
        <f>IF(IFERROR(TRIM(INDEX($A429:$T429,MATCH(Lists!$F$2,$A$1:$T$1,0))&amp;""),"")="","",IFERROR(INDEX('Your points'!$B$6:$B$11,MATCH(IFERROR(TRIM(INDEX($A429:$T429,MATCH(Lists!$F$3,$A$1:$T$1,0))&amp;""),""),'Your points'!$A$6:$A$11,0)),0))</f>
        <v/>
      </c>
      <c r="AA429" s="21">
        <f>IF(IFERROR(TRIM(INDEX($A429:$T429,MATCH(Lists!$F$2,$A$1:$T$1,0))&amp;""),"")="","",IFERROR(INDEX('Your points'!$B$15:$B$18,MATCH(IFERROR(TRIM(INDEX($A429:$T429,MATCH(Lists!$F$4,$A$1:$T$1,0))&amp;""),""),'Your points'!$A$15:$A$18,0)),0))</f>
        <v/>
      </c>
      <c r="AB429" s="21">
        <f>IF(IFERROR(TRIM(INDEX($A429:$T429,MATCH(Lists!$F$2,$A$1:$T$1,0))&amp;""),"")="","",N(Z429)+N(AA429))</f>
        <v/>
      </c>
      <c r="AC429" s="21">
        <f>IF(IFERROR(TRIM(INDEX($A429:$T429,MATCH(Lists!$F$2,$A$1:$T$1,0))&amp;""),"")="","",IFERROR(VALUE(IFERROR(TRIM(INDEX($A429:$T429,MATCH(Lists!$F$5,$A$1:$T$1,0))&amp;""),"")),""))</f>
        <v/>
      </c>
      <c r="AD429" s="21">
        <f>IF(AB429="","",IF(AB429&gt;='Your points'!$B$21,1,0))</f>
        <v/>
      </c>
      <c r="AE429" s="21">
        <f>IF(IFERROR(TRIM(INDEX($A429:$T429,MATCH(Lists!$F$2,$A$1:$T$1,0))&amp;""),"")="","",IF(IFERROR(TRIM(INDEX($A429:$T429,MATCH(Lists!$F$8,$A$1:$T$1,0))&amp;""),"")&lt;&gt;"",1,0))</f>
        <v/>
      </c>
      <c r="AF429" s="21">
        <f>IF(IFERROR(TRIM(INDEX($A429:$T429,MATCH(Lists!$F$2,$A$1:$T$1,0))&amp;""),"")="","",IF(IFERROR(TRIM(INDEX($A429:$T429,MATCH(Lists!$F$6,$A$1:$T$1,0))&amp;""),"")="","(no UTM)",IFERROR(TRIM(INDEX($A429:$T429,MATCH(Lists!$F$6,$A$1:$T$1,0))&amp;""),"")))</f>
        <v/>
      </c>
      <c r="AG429" s="21">
        <f>IF(IFERROR(TRIM(INDEX($A429:$T429,MATCH(Lists!$F$2,$A$1:$T$1,0))&amp;""),"")="","",IF(IFERROR(TRIM(INDEX($A429:$T429,MATCH(Lists!$F$7,$A$1:$T$1,0))&amp;""),"")="","(none)",IFERROR(TRIM(INDEX($A429:$T429,MATCH(Lists!$F$7,$A$1:$T$1,0))&amp;""),"")))</f>
        <v/>
      </c>
      <c r="AH429" s="21">
        <f>IF(AF429="","",IF(COUNTIFS($AF$2:AF429,AF429,$AG$2:AG429,AG429)=1,1,0))</f>
        <v/>
      </c>
      <c r="AI429" s="21">
        <f>IF(AH429=1,SUM($AH$2:AH429),"")</f>
        <v/>
      </c>
      <c r="AJ429" s="21">
        <f>IF(IFERROR(TRIM(INDEX($A429:$T429,MATCH(Lists!$F$2,$A$1:$T$1,0))&amp;""),"")="","",IF($W429=Lists!$A$3,1,0))</f>
        <v/>
      </c>
      <c r="AK429" s="21">
        <f>IF(IFERROR(TRIM(INDEX($A429:$T429,MATCH(Lists!$F$2,$A$1:$T$1,0))&amp;""),"")="","",IF($X429="Y",1,0))</f>
        <v/>
      </c>
    </row>
    <row r="430">
      <c r="U430" s="19" t="n"/>
      <c r="V430" s="22" t="n"/>
      <c r="W430" s="22" t="n"/>
      <c r="X430" s="22" t="n"/>
      <c r="Y430" s="19" t="n"/>
      <c r="Z430" s="21">
        <f>IF(IFERROR(TRIM(INDEX($A430:$T430,MATCH(Lists!$F$2,$A$1:$T$1,0))&amp;""),"")="","",IFERROR(INDEX('Your points'!$B$6:$B$11,MATCH(IFERROR(TRIM(INDEX($A430:$T430,MATCH(Lists!$F$3,$A$1:$T$1,0))&amp;""),""),'Your points'!$A$6:$A$11,0)),0))</f>
        <v/>
      </c>
      <c r="AA430" s="21">
        <f>IF(IFERROR(TRIM(INDEX($A430:$T430,MATCH(Lists!$F$2,$A$1:$T$1,0))&amp;""),"")="","",IFERROR(INDEX('Your points'!$B$15:$B$18,MATCH(IFERROR(TRIM(INDEX($A430:$T430,MATCH(Lists!$F$4,$A$1:$T$1,0))&amp;""),""),'Your points'!$A$15:$A$18,0)),0))</f>
        <v/>
      </c>
      <c r="AB430" s="21">
        <f>IF(IFERROR(TRIM(INDEX($A430:$T430,MATCH(Lists!$F$2,$A$1:$T$1,0))&amp;""),"")="","",N(Z430)+N(AA430))</f>
        <v/>
      </c>
      <c r="AC430" s="21">
        <f>IF(IFERROR(TRIM(INDEX($A430:$T430,MATCH(Lists!$F$2,$A$1:$T$1,0))&amp;""),"")="","",IFERROR(VALUE(IFERROR(TRIM(INDEX($A430:$T430,MATCH(Lists!$F$5,$A$1:$T$1,0))&amp;""),"")),""))</f>
        <v/>
      </c>
      <c r="AD430" s="21">
        <f>IF(AB430="","",IF(AB430&gt;='Your points'!$B$21,1,0))</f>
        <v/>
      </c>
      <c r="AE430" s="21">
        <f>IF(IFERROR(TRIM(INDEX($A430:$T430,MATCH(Lists!$F$2,$A$1:$T$1,0))&amp;""),"")="","",IF(IFERROR(TRIM(INDEX($A430:$T430,MATCH(Lists!$F$8,$A$1:$T$1,0))&amp;""),"")&lt;&gt;"",1,0))</f>
        <v/>
      </c>
      <c r="AF430" s="21">
        <f>IF(IFERROR(TRIM(INDEX($A430:$T430,MATCH(Lists!$F$2,$A$1:$T$1,0))&amp;""),"")="","",IF(IFERROR(TRIM(INDEX($A430:$T430,MATCH(Lists!$F$6,$A$1:$T$1,0))&amp;""),"")="","(no UTM)",IFERROR(TRIM(INDEX($A430:$T430,MATCH(Lists!$F$6,$A$1:$T$1,0))&amp;""),"")))</f>
        <v/>
      </c>
      <c r="AG430" s="21">
        <f>IF(IFERROR(TRIM(INDEX($A430:$T430,MATCH(Lists!$F$2,$A$1:$T$1,0))&amp;""),"")="","",IF(IFERROR(TRIM(INDEX($A430:$T430,MATCH(Lists!$F$7,$A$1:$T$1,0))&amp;""),"")="","(none)",IFERROR(TRIM(INDEX($A430:$T430,MATCH(Lists!$F$7,$A$1:$T$1,0))&amp;""),"")))</f>
        <v/>
      </c>
      <c r="AH430" s="21">
        <f>IF(AF430="","",IF(COUNTIFS($AF$2:AF430,AF430,$AG$2:AG430,AG430)=1,1,0))</f>
        <v/>
      </c>
      <c r="AI430" s="21">
        <f>IF(AH430=1,SUM($AH$2:AH430),"")</f>
        <v/>
      </c>
      <c r="AJ430" s="21">
        <f>IF(IFERROR(TRIM(INDEX($A430:$T430,MATCH(Lists!$F$2,$A$1:$T$1,0))&amp;""),"")="","",IF($W430=Lists!$A$3,1,0))</f>
        <v/>
      </c>
      <c r="AK430" s="21">
        <f>IF(IFERROR(TRIM(INDEX($A430:$T430,MATCH(Lists!$F$2,$A$1:$T$1,0))&amp;""),"")="","",IF($X430="Y",1,0))</f>
        <v/>
      </c>
    </row>
    <row r="431">
      <c r="U431" s="19" t="n"/>
      <c r="V431" s="22" t="n"/>
      <c r="W431" s="22" t="n"/>
      <c r="X431" s="22" t="n"/>
      <c r="Y431" s="19" t="n"/>
      <c r="Z431" s="21">
        <f>IF(IFERROR(TRIM(INDEX($A431:$T431,MATCH(Lists!$F$2,$A$1:$T$1,0))&amp;""),"")="","",IFERROR(INDEX('Your points'!$B$6:$B$11,MATCH(IFERROR(TRIM(INDEX($A431:$T431,MATCH(Lists!$F$3,$A$1:$T$1,0))&amp;""),""),'Your points'!$A$6:$A$11,0)),0))</f>
        <v/>
      </c>
      <c r="AA431" s="21">
        <f>IF(IFERROR(TRIM(INDEX($A431:$T431,MATCH(Lists!$F$2,$A$1:$T$1,0))&amp;""),"")="","",IFERROR(INDEX('Your points'!$B$15:$B$18,MATCH(IFERROR(TRIM(INDEX($A431:$T431,MATCH(Lists!$F$4,$A$1:$T$1,0))&amp;""),""),'Your points'!$A$15:$A$18,0)),0))</f>
        <v/>
      </c>
      <c r="AB431" s="21">
        <f>IF(IFERROR(TRIM(INDEX($A431:$T431,MATCH(Lists!$F$2,$A$1:$T$1,0))&amp;""),"")="","",N(Z431)+N(AA431))</f>
        <v/>
      </c>
      <c r="AC431" s="21">
        <f>IF(IFERROR(TRIM(INDEX($A431:$T431,MATCH(Lists!$F$2,$A$1:$T$1,0))&amp;""),"")="","",IFERROR(VALUE(IFERROR(TRIM(INDEX($A431:$T431,MATCH(Lists!$F$5,$A$1:$T$1,0))&amp;""),"")),""))</f>
        <v/>
      </c>
      <c r="AD431" s="21">
        <f>IF(AB431="","",IF(AB431&gt;='Your points'!$B$21,1,0))</f>
        <v/>
      </c>
      <c r="AE431" s="21">
        <f>IF(IFERROR(TRIM(INDEX($A431:$T431,MATCH(Lists!$F$2,$A$1:$T$1,0))&amp;""),"")="","",IF(IFERROR(TRIM(INDEX($A431:$T431,MATCH(Lists!$F$8,$A$1:$T$1,0))&amp;""),"")&lt;&gt;"",1,0))</f>
        <v/>
      </c>
      <c r="AF431" s="21">
        <f>IF(IFERROR(TRIM(INDEX($A431:$T431,MATCH(Lists!$F$2,$A$1:$T$1,0))&amp;""),"")="","",IF(IFERROR(TRIM(INDEX($A431:$T431,MATCH(Lists!$F$6,$A$1:$T$1,0))&amp;""),"")="","(no UTM)",IFERROR(TRIM(INDEX($A431:$T431,MATCH(Lists!$F$6,$A$1:$T$1,0))&amp;""),"")))</f>
        <v/>
      </c>
      <c r="AG431" s="21">
        <f>IF(IFERROR(TRIM(INDEX($A431:$T431,MATCH(Lists!$F$2,$A$1:$T$1,0))&amp;""),"")="","",IF(IFERROR(TRIM(INDEX($A431:$T431,MATCH(Lists!$F$7,$A$1:$T$1,0))&amp;""),"")="","(none)",IFERROR(TRIM(INDEX($A431:$T431,MATCH(Lists!$F$7,$A$1:$T$1,0))&amp;""),"")))</f>
        <v/>
      </c>
      <c r="AH431" s="21">
        <f>IF(AF431="","",IF(COUNTIFS($AF$2:AF431,AF431,$AG$2:AG431,AG431)=1,1,0))</f>
        <v/>
      </c>
      <c r="AI431" s="21">
        <f>IF(AH431=1,SUM($AH$2:AH431),"")</f>
        <v/>
      </c>
      <c r="AJ431" s="21">
        <f>IF(IFERROR(TRIM(INDEX($A431:$T431,MATCH(Lists!$F$2,$A$1:$T$1,0))&amp;""),"")="","",IF($W431=Lists!$A$3,1,0))</f>
        <v/>
      </c>
      <c r="AK431" s="21">
        <f>IF(IFERROR(TRIM(INDEX($A431:$T431,MATCH(Lists!$F$2,$A$1:$T$1,0))&amp;""),"")="","",IF($X431="Y",1,0))</f>
        <v/>
      </c>
    </row>
    <row r="432">
      <c r="U432" s="19" t="n"/>
      <c r="V432" s="22" t="n"/>
      <c r="W432" s="22" t="n"/>
      <c r="X432" s="22" t="n"/>
      <c r="Y432" s="19" t="n"/>
      <c r="Z432" s="21">
        <f>IF(IFERROR(TRIM(INDEX($A432:$T432,MATCH(Lists!$F$2,$A$1:$T$1,0))&amp;""),"")="","",IFERROR(INDEX('Your points'!$B$6:$B$11,MATCH(IFERROR(TRIM(INDEX($A432:$T432,MATCH(Lists!$F$3,$A$1:$T$1,0))&amp;""),""),'Your points'!$A$6:$A$11,0)),0))</f>
        <v/>
      </c>
      <c r="AA432" s="21">
        <f>IF(IFERROR(TRIM(INDEX($A432:$T432,MATCH(Lists!$F$2,$A$1:$T$1,0))&amp;""),"")="","",IFERROR(INDEX('Your points'!$B$15:$B$18,MATCH(IFERROR(TRIM(INDEX($A432:$T432,MATCH(Lists!$F$4,$A$1:$T$1,0))&amp;""),""),'Your points'!$A$15:$A$18,0)),0))</f>
        <v/>
      </c>
      <c r="AB432" s="21">
        <f>IF(IFERROR(TRIM(INDEX($A432:$T432,MATCH(Lists!$F$2,$A$1:$T$1,0))&amp;""),"")="","",N(Z432)+N(AA432))</f>
        <v/>
      </c>
      <c r="AC432" s="21">
        <f>IF(IFERROR(TRIM(INDEX($A432:$T432,MATCH(Lists!$F$2,$A$1:$T$1,0))&amp;""),"")="","",IFERROR(VALUE(IFERROR(TRIM(INDEX($A432:$T432,MATCH(Lists!$F$5,$A$1:$T$1,0))&amp;""),"")),""))</f>
        <v/>
      </c>
      <c r="AD432" s="21">
        <f>IF(AB432="","",IF(AB432&gt;='Your points'!$B$21,1,0))</f>
        <v/>
      </c>
      <c r="AE432" s="21">
        <f>IF(IFERROR(TRIM(INDEX($A432:$T432,MATCH(Lists!$F$2,$A$1:$T$1,0))&amp;""),"")="","",IF(IFERROR(TRIM(INDEX($A432:$T432,MATCH(Lists!$F$8,$A$1:$T$1,0))&amp;""),"")&lt;&gt;"",1,0))</f>
        <v/>
      </c>
      <c r="AF432" s="21">
        <f>IF(IFERROR(TRIM(INDEX($A432:$T432,MATCH(Lists!$F$2,$A$1:$T$1,0))&amp;""),"")="","",IF(IFERROR(TRIM(INDEX($A432:$T432,MATCH(Lists!$F$6,$A$1:$T$1,0))&amp;""),"")="","(no UTM)",IFERROR(TRIM(INDEX($A432:$T432,MATCH(Lists!$F$6,$A$1:$T$1,0))&amp;""),"")))</f>
        <v/>
      </c>
      <c r="AG432" s="21">
        <f>IF(IFERROR(TRIM(INDEX($A432:$T432,MATCH(Lists!$F$2,$A$1:$T$1,0))&amp;""),"")="","",IF(IFERROR(TRIM(INDEX($A432:$T432,MATCH(Lists!$F$7,$A$1:$T$1,0))&amp;""),"")="","(none)",IFERROR(TRIM(INDEX($A432:$T432,MATCH(Lists!$F$7,$A$1:$T$1,0))&amp;""),"")))</f>
        <v/>
      </c>
      <c r="AH432" s="21">
        <f>IF(AF432="","",IF(COUNTIFS($AF$2:AF432,AF432,$AG$2:AG432,AG432)=1,1,0))</f>
        <v/>
      </c>
      <c r="AI432" s="21">
        <f>IF(AH432=1,SUM($AH$2:AH432),"")</f>
        <v/>
      </c>
      <c r="AJ432" s="21">
        <f>IF(IFERROR(TRIM(INDEX($A432:$T432,MATCH(Lists!$F$2,$A$1:$T$1,0))&amp;""),"")="","",IF($W432=Lists!$A$3,1,0))</f>
        <v/>
      </c>
      <c r="AK432" s="21">
        <f>IF(IFERROR(TRIM(INDEX($A432:$T432,MATCH(Lists!$F$2,$A$1:$T$1,0))&amp;""),"")="","",IF($X432="Y",1,0))</f>
        <v/>
      </c>
    </row>
    <row r="433">
      <c r="U433" s="19" t="n"/>
      <c r="V433" s="22" t="n"/>
      <c r="W433" s="22" t="n"/>
      <c r="X433" s="22" t="n"/>
      <c r="Y433" s="19" t="n"/>
      <c r="Z433" s="21">
        <f>IF(IFERROR(TRIM(INDEX($A433:$T433,MATCH(Lists!$F$2,$A$1:$T$1,0))&amp;""),"")="","",IFERROR(INDEX('Your points'!$B$6:$B$11,MATCH(IFERROR(TRIM(INDEX($A433:$T433,MATCH(Lists!$F$3,$A$1:$T$1,0))&amp;""),""),'Your points'!$A$6:$A$11,0)),0))</f>
        <v/>
      </c>
      <c r="AA433" s="21">
        <f>IF(IFERROR(TRIM(INDEX($A433:$T433,MATCH(Lists!$F$2,$A$1:$T$1,0))&amp;""),"")="","",IFERROR(INDEX('Your points'!$B$15:$B$18,MATCH(IFERROR(TRIM(INDEX($A433:$T433,MATCH(Lists!$F$4,$A$1:$T$1,0))&amp;""),""),'Your points'!$A$15:$A$18,0)),0))</f>
        <v/>
      </c>
      <c r="AB433" s="21">
        <f>IF(IFERROR(TRIM(INDEX($A433:$T433,MATCH(Lists!$F$2,$A$1:$T$1,0))&amp;""),"")="","",N(Z433)+N(AA433))</f>
        <v/>
      </c>
      <c r="AC433" s="21">
        <f>IF(IFERROR(TRIM(INDEX($A433:$T433,MATCH(Lists!$F$2,$A$1:$T$1,0))&amp;""),"")="","",IFERROR(VALUE(IFERROR(TRIM(INDEX($A433:$T433,MATCH(Lists!$F$5,$A$1:$T$1,0))&amp;""),"")),""))</f>
        <v/>
      </c>
      <c r="AD433" s="21">
        <f>IF(AB433="","",IF(AB433&gt;='Your points'!$B$21,1,0))</f>
        <v/>
      </c>
      <c r="AE433" s="21">
        <f>IF(IFERROR(TRIM(INDEX($A433:$T433,MATCH(Lists!$F$2,$A$1:$T$1,0))&amp;""),"")="","",IF(IFERROR(TRIM(INDEX($A433:$T433,MATCH(Lists!$F$8,$A$1:$T$1,0))&amp;""),"")&lt;&gt;"",1,0))</f>
        <v/>
      </c>
      <c r="AF433" s="21">
        <f>IF(IFERROR(TRIM(INDEX($A433:$T433,MATCH(Lists!$F$2,$A$1:$T$1,0))&amp;""),"")="","",IF(IFERROR(TRIM(INDEX($A433:$T433,MATCH(Lists!$F$6,$A$1:$T$1,0))&amp;""),"")="","(no UTM)",IFERROR(TRIM(INDEX($A433:$T433,MATCH(Lists!$F$6,$A$1:$T$1,0))&amp;""),"")))</f>
        <v/>
      </c>
      <c r="AG433" s="21">
        <f>IF(IFERROR(TRIM(INDEX($A433:$T433,MATCH(Lists!$F$2,$A$1:$T$1,0))&amp;""),"")="","",IF(IFERROR(TRIM(INDEX($A433:$T433,MATCH(Lists!$F$7,$A$1:$T$1,0))&amp;""),"")="","(none)",IFERROR(TRIM(INDEX($A433:$T433,MATCH(Lists!$F$7,$A$1:$T$1,0))&amp;""),"")))</f>
        <v/>
      </c>
      <c r="AH433" s="21">
        <f>IF(AF433="","",IF(COUNTIFS($AF$2:AF433,AF433,$AG$2:AG433,AG433)=1,1,0))</f>
        <v/>
      </c>
      <c r="AI433" s="21">
        <f>IF(AH433=1,SUM($AH$2:AH433),"")</f>
        <v/>
      </c>
      <c r="AJ433" s="21">
        <f>IF(IFERROR(TRIM(INDEX($A433:$T433,MATCH(Lists!$F$2,$A$1:$T$1,0))&amp;""),"")="","",IF($W433=Lists!$A$3,1,0))</f>
        <v/>
      </c>
      <c r="AK433" s="21">
        <f>IF(IFERROR(TRIM(INDEX($A433:$T433,MATCH(Lists!$F$2,$A$1:$T$1,0))&amp;""),"")="","",IF($X433="Y",1,0))</f>
        <v/>
      </c>
    </row>
    <row r="434">
      <c r="U434" s="19" t="n"/>
      <c r="V434" s="22" t="n"/>
      <c r="W434" s="22" t="n"/>
      <c r="X434" s="22" t="n"/>
      <c r="Y434" s="19" t="n"/>
      <c r="Z434" s="21">
        <f>IF(IFERROR(TRIM(INDEX($A434:$T434,MATCH(Lists!$F$2,$A$1:$T$1,0))&amp;""),"")="","",IFERROR(INDEX('Your points'!$B$6:$B$11,MATCH(IFERROR(TRIM(INDEX($A434:$T434,MATCH(Lists!$F$3,$A$1:$T$1,0))&amp;""),""),'Your points'!$A$6:$A$11,0)),0))</f>
        <v/>
      </c>
      <c r="AA434" s="21">
        <f>IF(IFERROR(TRIM(INDEX($A434:$T434,MATCH(Lists!$F$2,$A$1:$T$1,0))&amp;""),"")="","",IFERROR(INDEX('Your points'!$B$15:$B$18,MATCH(IFERROR(TRIM(INDEX($A434:$T434,MATCH(Lists!$F$4,$A$1:$T$1,0))&amp;""),""),'Your points'!$A$15:$A$18,0)),0))</f>
        <v/>
      </c>
      <c r="AB434" s="21">
        <f>IF(IFERROR(TRIM(INDEX($A434:$T434,MATCH(Lists!$F$2,$A$1:$T$1,0))&amp;""),"")="","",N(Z434)+N(AA434))</f>
        <v/>
      </c>
      <c r="AC434" s="21">
        <f>IF(IFERROR(TRIM(INDEX($A434:$T434,MATCH(Lists!$F$2,$A$1:$T$1,0))&amp;""),"")="","",IFERROR(VALUE(IFERROR(TRIM(INDEX($A434:$T434,MATCH(Lists!$F$5,$A$1:$T$1,0))&amp;""),"")),""))</f>
        <v/>
      </c>
      <c r="AD434" s="21">
        <f>IF(AB434="","",IF(AB434&gt;='Your points'!$B$21,1,0))</f>
        <v/>
      </c>
      <c r="AE434" s="21">
        <f>IF(IFERROR(TRIM(INDEX($A434:$T434,MATCH(Lists!$F$2,$A$1:$T$1,0))&amp;""),"")="","",IF(IFERROR(TRIM(INDEX($A434:$T434,MATCH(Lists!$F$8,$A$1:$T$1,0))&amp;""),"")&lt;&gt;"",1,0))</f>
        <v/>
      </c>
      <c r="AF434" s="21">
        <f>IF(IFERROR(TRIM(INDEX($A434:$T434,MATCH(Lists!$F$2,$A$1:$T$1,0))&amp;""),"")="","",IF(IFERROR(TRIM(INDEX($A434:$T434,MATCH(Lists!$F$6,$A$1:$T$1,0))&amp;""),"")="","(no UTM)",IFERROR(TRIM(INDEX($A434:$T434,MATCH(Lists!$F$6,$A$1:$T$1,0))&amp;""),"")))</f>
        <v/>
      </c>
      <c r="AG434" s="21">
        <f>IF(IFERROR(TRIM(INDEX($A434:$T434,MATCH(Lists!$F$2,$A$1:$T$1,0))&amp;""),"")="","",IF(IFERROR(TRIM(INDEX($A434:$T434,MATCH(Lists!$F$7,$A$1:$T$1,0))&amp;""),"")="","(none)",IFERROR(TRIM(INDEX($A434:$T434,MATCH(Lists!$F$7,$A$1:$T$1,0))&amp;""),"")))</f>
        <v/>
      </c>
      <c r="AH434" s="21">
        <f>IF(AF434="","",IF(COUNTIFS($AF$2:AF434,AF434,$AG$2:AG434,AG434)=1,1,0))</f>
        <v/>
      </c>
      <c r="AI434" s="21">
        <f>IF(AH434=1,SUM($AH$2:AH434),"")</f>
        <v/>
      </c>
      <c r="AJ434" s="21">
        <f>IF(IFERROR(TRIM(INDEX($A434:$T434,MATCH(Lists!$F$2,$A$1:$T$1,0))&amp;""),"")="","",IF($W434=Lists!$A$3,1,0))</f>
        <v/>
      </c>
      <c r="AK434" s="21">
        <f>IF(IFERROR(TRIM(INDEX($A434:$T434,MATCH(Lists!$F$2,$A$1:$T$1,0))&amp;""),"")="","",IF($X434="Y",1,0))</f>
        <v/>
      </c>
    </row>
    <row r="435">
      <c r="U435" s="19" t="n"/>
      <c r="V435" s="22" t="n"/>
      <c r="W435" s="22" t="n"/>
      <c r="X435" s="22" t="n"/>
      <c r="Y435" s="19" t="n"/>
      <c r="Z435" s="21">
        <f>IF(IFERROR(TRIM(INDEX($A435:$T435,MATCH(Lists!$F$2,$A$1:$T$1,0))&amp;""),"")="","",IFERROR(INDEX('Your points'!$B$6:$B$11,MATCH(IFERROR(TRIM(INDEX($A435:$T435,MATCH(Lists!$F$3,$A$1:$T$1,0))&amp;""),""),'Your points'!$A$6:$A$11,0)),0))</f>
        <v/>
      </c>
      <c r="AA435" s="21">
        <f>IF(IFERROR(TRIM(INDEX($A435:$T435,MATCH(Lists!$F$2,$A$1:$T$1,0))&amp;""),"")="","",IFERROR(INDEX('Your points'!$B$15:$B$18,MATCH(IFERROR(TRIM(INDEX($A435:$T435,MATCH(Lists!$F$4,$A$1:$T$1,0))&amp;""),""),'Your points'!$A$15:$A$18,0)),0))</f>
        <v/>
      </c>
      <c r="AB435" s="21">
        <f>IF(IFERROR(TRIM(INDEX($A435:$T435,MATCH(Lists!$F$2,$A$1:$T$1,0))&amp;""),"")="","",N(Z435)+N(AA435))</f>
        <v/>
      </c>
      <c r="AC435" s="21">
        <f>IF(IFERROR(TRIM(INDEX($A435:$T435,MATCH(Lists!$F$2,$A$1:$T$1,0))&amp;""),"")="","",IFERROR(VALUE(IFERROR(TRIM(INDEX($A435:$T435,MATCH(Lists!$F$5,$A$1:$T$1,0))&amp;""),"")),""))</f>
        <v/>
      </c>
      <c r="AD435" s="21">
        <f>IF(AB435="","",IF(AB435&gt;='Your points'!$B$21,1,0))</f>
        <v/>
      </c>
      <c r="AE435" s="21">
        <f>IF(IFERROR(TRIM(INDEX($A435:$T435,MATCH(Lists!$F$2,$A$1:$T$1,0))&amp;""),"")="","",IF(IFERROR(TRIM(INDEX($A435:$T435,MATCH(Lists!$F$8,$A$1:$T$1,0))&amp;""),"")&lt;&gt;"",1,0))</f>
        <v/>
      </c>
      <c r="AF435" s="21">
        <f>IF(IFERROR(TRIM(INDEX($A435:$T435,MATCH(Lists!$F$2,$A$1:$T$1,0))&amp;""),"")="","",IF(IFERROR(TRIM(INDEX($A435:$T435,MATCH(Lists!$F$6,$A$1:$T$1,0))&amp;""),"")="","(no UTM)",IFERROR(TRIM(INDEX($A435:$T435,MATCH(Lists!$F$6,$A$1:$T$1,0))&amp;""),"")))</f>
        <v/>
      </c>
      <c r="AG435" s="21">
        <f>IF(IFERROR(TRIM(INDEX($A435:$T435,MATCH(Lists!$F$2,$A$1:$T$1,0))&amp;""),"")="","",IF(IFERROR(TRIM(INDEX($A435:$T435,MATCH(Lists!$F$7,$A$1:$T$1,0))&amp;""),"")="","(none)",IFERROR(TRIM(INDEX($A435:$T435,MATCH(Lists!$F$7,$A$1:$T$1,0))&amp;""),"")))</f>
        <v/>
      </c>
      <c r="AH435" s="21">
        <f>IF(AF435="","",IF(COUNTIFS($AF$2:AF435,AF435,$AG$2:AG435,AG435)=1,1,0))</f>
        <v/>
      </c>
      <c r="AI435" s="21">
        <f>IF(AH435=1,SUM($AH$2:AH435),"")</f>
        <v/>
      </c>
      <c r="AJ435" s="21">
        <f>IF(IFERROR(TRIM(INDEX($A435:$T435,MATCH(Lists!$F$2,$A$1:$T$1,0))&amp;""),"")="","",IF($W435=Lists!$A$3,1,0))</f>
        <v/>
      </c>
      <c r="AK435" s="21">
        <f>IF(IFERROR(TRIM(INDEX($A435:$T435,MATCH(Lists!$F$2,$A$1:$T$1,0))&amp;""),"")="","",IF($X435="Y",1,0))</f>
        <v/>
      </c>
    </row>
    <row r="436">
      <c r="U436" s="19" t="n"/>
      <c r="V436" s="22" t="n"/>
      <c r="W436" s="22" t="n"/>
      <c r="X436" s="22" t="n"/>
      <c r="Y436" s="19" t="n"/>
      <c r="Z436" s="21">
        <f>IF(IFERROR(TRIM(INDEX($A436:$T436,MATCH(Lists!$F$2,$A$1:$T$1,0))&amp;""),"")="","",IFERROR(INDEX('Your points'!$B$6:$B$11,MATCH(IFERROR(TRIM(INDEX($A436:$T436,MATCH(Lists!$F$3,$A$1:$T$1,0))&amp;""),""),'Your points'!$A$6:$A$11,0)),0))</f>
        <v/>
      </c>
      <c r="AA436" s="21">
        <f>IF(IFERROR(TRIM(INDEX($A436:$T436,MATCH(Lists!$F$2,$A$1:$T$1,0))&amp;""),"")="","",IFERROR(INDEX('Your points'!$B$15:$B$18,MATCH(IFERROR(TRIM(INDEX($A436:$T436,MATCH(Lists!$F$4,$A$1:$T$1,0))&amp;""),""),'Your points'!$A$15:$A$18,0)),0))</f>
        <v/>
      </c>
      <c r="AB436" s="21">
        <f>IF(IFERROR(TRIM(INDEX($A436:$T436,MATCH(Lists!$F$2,$A$1:$T$1,0))&amp;""),"")="","",N(Z436)+N(AA436))</f>
        <v/>
      </c>
      <c r="AC436" s="21">
        <f>IF(IFERROR(TRIM(INDEX($A436:$T436,MATCH(Lists!$F$2,$A$1:$T$1,0))&amp;""),"")="","",IFERROR(VALUE(IFERROR(TRIM(INDEX($A436:$T436,MATCH(Lists!$F$5,$A$1:$T$1,0))&amp;""),"")),""))</f>
        <v/>
      </c>
      <c r="AD436" s="21">
        <f>IF(AB436="","",IF(AB436&gt;='Your points'!$B$21,1,0))</f>
        <v/>
      </c>
      <c r="AE436" s="21">
        <f>IF(IFERROR(TRIM(INDEX($A436:$T436,MATCH(Lists!$F$2,$A$1:$T$1,0))&amp;""),"")="","",IF(IFERROR(TRIM(INDEX($A436:$T436,MATCH(Lists!$F$8,$A$1:$T$1,0))&amp;""),"")&lt;&gt;"",1,0))</f>
        <v/>
      </c>
      <c r="AF436" s="21">
        <f>IF(IFERROR(TRIM(INDEX($A436:$T436,MATCH(Lists!$F$2,$A$1:$T$1,0))&amp;""),"")="","",IF(IFERROR(TRIM(INDEX($A436:$T436,MATCH(Lists!$F$6,$A$1:$T$1,0))&amp;""),"")="","(no UTM)",IFERROR(TRIM(INDEX($A436:$T436,MATCH(Lists!$F$6,$A$1:$T$1,0))&amp;""),"")))</f>
        <v/>
      </c>
      <c r="AG436" s="21">
        <f>IF(IFERROR(TRIM(INDEX($A436:$T436,MATCH(Lists!$F$2,$A$1:$T$1,0))&amp;""),"")="","",IF(IFERROR(TRIM(INDEX($A436:$T436,MATCH(Lists!$F$7,$A$1:$T$1,0))&amp;""),"")="","(none)",IFERROR(TRIM(INDEX($A436:$T436,MATCH(Lists!$F$7,$A$1:$T$1,0))&amp;""),"")))</f>
        <v/>
      </c>
      <c r="AH436" s="21">
        <f>IF(AF436="","",IF(COUNTIFS($AF$2:AF436,AF436,$AG$2:AG436,AG436)=1,1,0))</f>
        <v/>
      </c>
      <c r="AI436" s="21">
        <f>IF(AH436=1,SUM($AH$2:AH436),"")</f>
        <v/>
      </c>
      <c r="AJ436" s="21">
        <f>IF(IFERROR(TRIM(INDEX($A436:$T436,MATCH(Lists!$F$2,$A$1:$T$1,0))&amp;""),"")="","",IF($W436=Lists!$A$3,1,0))</f>
        <v/>
      </c>
      <c r="AK436" s="21">
        <f>IF(IFERROR(TRIM(INDEX($A436:$T436,MATCH(Lists!$F$2,$A$1:$T$1,0))&amp;""),"")="","",IF($X436="Y",1,0))</f>
        <v/>
      </c>
    </row>
    <row r="437">
      <c r="U437" s="19" t="n"/>
      <c r="V437" s="22" t="n"/>
      <c r="W437" s="22" t="n"/>
      <c r="X437" s="22" t="n"/>
      <c r="Y437" s="19" t="n"/>
      <c r="Z437" s="21">
        <f>IF(IFERROR(TRIM(INDEX($A437:$T437,MATCH(Lists!$F$2,$A$1:$T$1,0))&amp;""),"")="","",IFERROR(INDEX('Your points'!$B$6:$B$11,MATCH(IFERROR(TRIM(INDEX($A437:$T437,MATCH(Lists!$F$3,$A$1:$T$1,0))&amp;""),""),'Your points'!$A$6:$A$11,0)),0))</f>
        <v/>
      </c>
      <c r="AA437" s="21">
        <f>IF(IFERROR(TRIM(INDEX($A437:$T437,MATCH(Lists!$F$2,$A$1:$T$1,0))&amp;""),"")="","",IFERROR(INDEX('Your points'!$B$15:$B$18,MATCH(IFERROR(TRIM(INDEX($A437:$T437,MATCH(Lists!$F$4,$A$1:$T$1,0))&amp;""),""),'Your points'!$A$15:$A$18,0)),0))</f>
        <v/>
      </c>
      <c r="AB437" s="21">
        <f>IF(IFERROR(TRIM(INDEX($A437:$T437,MATCH(Lists!$F$2,$A$1:$T$1,0))&amp;""),"")="","",N(Z437)+N(AA437))</f>
        <v/>
      </c>
      <c r="AC437" s="21">
        <f>IF(IFERROR(TRIM(INDEX($A437:$T437,MATCH(Lists!$F$2,$A$1:$T$1,0))&amp;""),"")="","",IFERROR(VALUE(IFERROR(TRIM(INDEX($A437:$T437,MATCH(Lists!$F$5,$A$1:$T$1,0))&amp;""),"")),""))</f>
        <v/>
      </c>
      <c r="AD437" s="21">
        <f>IF(AB437="","",IF(AB437&gt;='Your points'!$B$21,1,0))</f>
        <v/>
      </c>
      <c r="AE437" s="21">
        <f>IF(IFERROR(TRIM(INDEX($A437:$T437,MATCH(Lists!$F$2,$A$1:$T$1,0))&amp;""),"")="","",IF(IFERROR(TRIM(INDEX($A437:$T437,MATCH(Lists!$F$8,$A$1:$T$1,0))&amp;""),"")&lt;&gt;"",1,0))</f>
        <v/>
      </c>
      <c r="AF437" s="21">
        <f>IF(IFERROR(TRIM(INDEX($A437:$T437,MATCH(Lists!$F$2,$A$1:$T$1,0))&amp;""),"")="","",IF(IFERROR(TRIM(INDEX($A437:$T437,MATCH(Lists!$F$6,$A$1:$T$1,0))&amp;""),"")="","(no UTM)",IFERROR(TRIM(INDEX($A437:$T437,MATCH(Lists!$F$6,$A$1:$T$1,0))&amp;""),"")))</f>
        <v/>
      </c>
      <c r="AG437" s="21">
        <f>IF(IFERROR(TRIM(INDEX($A437:$T437,MATCH(Lists!$F$2,$A$1:$T$1,0))&amp;""),"")="","",IF(IFERROR(TRIM(INDEX($A437:$T437,MATCH(Lists!$F$7,$A$1:$T$1,0))&amp;""),"")="","(none)",IFERROR(TRIM(INDEX($A437:$T437,MATCH(Lists!$F$7,$A$1:$T$1,0))&amp;""),"")))</f>
        <v/>
      </c>
      <c r="AH437" s="21">
        <f>IF(AF437="","",IF(COUNTIFS($AF$2:AF437,AF437,$AG$2:AG437,AG437)=1,1,0))</f>
        <v/>
      </c>
      <c r="AI437" s="21">
        <f>IF(AH437=1,SUM($AH$2:AH437),"")</f>
        <v/>
      </c>
      <c r="AJ437" s="21">
        <f>IF(IFERROR(TRIM(INDEX($A437:$T437,MATCH(Lists!$F$2,$A$1:$T$1,0))&amp;""),"")="","",IF($W437=Lists!$A$3,1,0))</f>
        <v/>
      </c>
      <c r="AK437" s="21">
        <f>IF(IFERROR(TRIM(INDEX($A437:$T437,MATCH(Lists!$F$2,$A$1:$T$1,0))&amp;""),"")="","",IF($X437="Y",1,0))</f>
        <v/>
      </c>
    </row>
    <row r="438">
      <c r="U438" s="19" t="n"/>
      <c r="V438" s="22" t="n"/>
      <c r="W438" s="22" t="n"/>
      <c r="X438" s="22" t="n"/>
      <c r="Y438" s="19" t="n"/>
      <c r="Z438" s="21">
        <f>IF(IFERROR(TRIM(INDEX($A438:$T438,MATCH(Lists!$F$2,$A$1:$T$1,0))&amp;""),"")="","",IFERROR(INDEX('Your points'!$B$6:$B$11,MATCH(IFERROR(TRIM(INDEX($A438:$T438,MATCH(Lists!$F$3,$A$1:$T$1,0))&amp;""),""),'Your points'!$A$6:$A$11,0)),0))</f>
        <v/>
      </c>
      <c r="AA438" s="21">
        <f>IF(IFERROR(TRIM(INDEX($A438:$T438,MATCH(Lists!$F$2,$A$1:$T$1,0))&amp;""),"")="","",IFERROR(INDEX('Your points'!$B$15:$B$18,MATCH(IFERROR(TRIM(INDEX($A438:$T438,MATCH(Lists!$F$4,$A$1:$T$1,0))&amp;""),""),'Your points'!$A$15:$A$18,0)),0))</f>
        <v/>
      </c>
      <c r="AB438" s="21">
        <f>IF(IFERROR(TRIM(INDEX($A438:$T438,MATCH(Lists!$F$2,$A$1:$T$1,0))&amp;""),"")="","",N(Z438)+N(AA438))</f>
        <v/>
      </c>
      <c r="AC438" s="21">
        <f>IF(IFERROR(TRIM(INDEX($A438:$T438,MATCH(Lists!$F$2,$A$1:$T$1,0))&amp;""),"")="","",IFERROR(VALUE(IFERROR(TRIM(INDEX($A438:$T438,MATCH(Lists!$F$5,$A$1:$T$1,0))&amp;""),"")),""))</f>
        <v/>
      </c>
      <c r="AD438" s="21">
        <f>IF(AB438="","",IF(AB438&gt;='Your points'!$B$21,1,0))</f>
        <v/>
      </c>
      <c r="AE438" s="21">
        <f>IF(IFERROR(TRIM(INDEX($A438:$T438,MATCH(Lists!$F$2,$A$1:$T$1,0))&amp;""),"")="","",IF(IFERROR(TRIM(INDEX($A438:$T438,MATCH(Lists!$F$8,$A$1:$T$1,0))&amp;""),"")&lt;&gt;"",1,0))</f>
        <v/>
      </c>
      <c r="AF438" s="21">
        <f>IF(IFERROR(TRIM(INDEX($A438:$T438,MATCH(Lists!$F$2,$A$1:$T$1,0))&amp;""),"")="","",IF(IFERROR(TRIM(INDEX($A438:$T438,MATCH(Lists!$F$6,$A$1:$T$1,0))&amp;""),"")="","(no UTM)",IFERROR(TRIM(INDEX($A438:$T438,MATCH(Lists!$F$6,$A$1:$T$1,0))&amp;""),"")))</f>
        <v/>
      </c>
      <c r="AG438" s="21">
        <f>IF(IFERROR(TRIM(INDEX($A438:$T438,MATCH(Lists!$F$2,$A$1:$T$1,0))&amp;""),"")="","",IF(IFERROR(TRIM(INDEX($A438:$T438,MATCH(Lists!$F$7,$A$1:$T$1,0))&amp;""),"")="","(none)",IFERROR(TRIM(INDEX($A438:$T438,MATCH(Lists!$F$7,$A$1:$T$1,0))&amp;""),"")))</f>
        <v/>
      </c>
      <c r="AH438" s="21">
        <f>IF(AF438="","",IF(COUNTIFS($AF$2:AF438,AF438,$AG$2:AG438,AG438)=1,1,0))</f>
        <v/>
      </c>
      <c r="AI438" s="21">
        <f>IF(AH438=1,SUM($AH$2:AH438),"")</f>
        <v/>
      </c>
      <c r="AJ438" s="21">
        <f>IF(IFERROR(TRIM(INDEX($A438:$T438,MATCH(Lists!$F$2,$A$1:$T$1,0))&amp;""),"")="","",IF($W438=Lists!$A$3,1,0))</f>
        <v/>
      </c>
      <c r="AK438" s="21">
        <f>IF(IFERROR(TRIM(INDEX($A438:$T438,MATCH(Lists!$F$2,$A$1:$T$1,0))&amp;""),"")="","",IF($X438="Y",1,0))</f>
        <v/>
      </c>
    </row>
    <row r="439">
      <c r="U439" s="19" t="n"/>
      <c r="V439" s="22" t="n"/>
      <c r="W439" s="22" t="n"/>
      <c r="X439" s="22" t="n"/>
      <c r="Y439" s="19" t="n"/>
      <c r="Z439" s="21">
        <f>IF(IFERROR(TRIM(INDEX($A439:$T439,MATCH(Lists!$F$2,$A$1:$T$1,0))&amp;""),"")="","",IFERROR(INDEX('Your points'!$B$6:$B$11,MATCH(IFERROR(TRIM(INDEX($A439:$T439,MATCH(Lists!$F$3,$A$1:$T$1,0))&amp;""),""),'Your points'!$A$6:$A$11,0)),0))</f>
        <v/>
      </c>
      <c r="AA439" s="21">
        <f>IF(IFERROR(TRIM(INDEX($A439:$T439,MATCH(Lists!$F$2,$A$1:$T$1,0))&amp;""),"")="","",IFERROR(INDEX('Your points'!$B$15:$B$18,MATCH(IFERROR(TRIM(INDEX($A439:$T439,MATCH(Lists!$F$4,$A$1:$T$1,0))&amp;""),""),'Your points'!$A$15:$A$18,0)),0))</f>
        <v/>
      </c>
      <c r="AB439" s="21">
        <f>IF(IFERROR(TRIM(INDEX($A439:$T439,MATCH(Lists!$F$2,$A$1:$T$1,0))&amp;""),"")="","",N(Z439)+N(AA439))</f>
        <v/>
      </c>
      <c r="AC439" s="21">
        <f>IF(IFERROR(TRIM(INDEX($A439:$T439,MATCH(Lists!$F$2,$A$1:$T$1,0))&amp;""),"")="","",IFERROR(VALUE(IFERROR(TRIM(INDEX($A439:$T439,MATCH(Lists!$F$5,$A$1:$T$1,0))&amp;""),"")),""))</f>
        <v/>
      </c>
      <c r="AD439" s="21">
        <f>IF(AB439="","",IF(AB439&gt;='Your points'!$B$21,1,0))</f>
        <v/>
      </c>
      <c r="AE439" s="21">
        <f>IF(IFERROR(TRIM(INDEX($A439:$T439,MATCH(Lists!$F$2,$A$1:$T$1,0))&amp;""),"")="","",IF(IFERROR(TRIM(INDEX($A439:$T439,MATCH(Lists!$F$8,$A$1:$T$1,0))&amp;""),"")&lt;&gt;"",1,0))</f>
        <v/>
      </c>
      <c r="AF439" s="21">
        <f>IF(IFERROR(TRIM(INDEX($A439:$T439,MATCH(Lists!$F$2,$A$1:$T$1,0))&amp;""),"")="","",IF(IFERROR(TRIM(INDEX($A439:$T439,MATCH(Lists!$F$6,$A$1:$T$1,0))&amp;""),"")="","(no UTM)",IFERROR(TRIM(INDEX($A439:$T439,MATCH(Lists!$F$6,$A$1:$T$1,0))&amp;""),"")))</f>
        <v/>
      </c>
      <c r="AG439" s="21">
        <f>IF(IFERROR(TRIM(INDEX($A439:$T439,MATCH(Lists!$F$2,$A$1:$T$1,0))&amp;""),"")="","",IF(IFERROR(TRIM(INDEX($A439:$T439,MATCH(Lists!$F$7,$A$1:$T$1,0))&amp;""),"")="","(none)",IFERROR(TRIM(INDEX($A439:$T439,MATCH(Lists!$F$7,$A$1:$T$1,0))&amp;""),"")))</f>
        <v/>
      </c>
      <c r="AH439" s="21">
        <f>IF(AF439="","",IF(COUNTIFS($AF$2:AF439,AF439,$AG$2:AG439,AG439)=1,1,0))</f>
        <v/>
      </c>
      <c r="AI439" s="21">
        <f>IF(AH439=1,SUM($AH$2:AH439),"")</f>
        <v/>
      </c>
      <c r="AJ439" s="21">
        <f>IF(IFERROR(TRIM(INDEX($A439:$T439,MATCH(Lists!$F$2,$A$1:$T$1,0))&amp;""),"")="","",IF($W439=Lists!$A$3,1,0))</f>
        <v/>
      </c>
      <c r="AK439" s="21">
        <f>IF(IFERROR(TRIM(INDEX($A439:$T439,MATCH(Lists!$F$2,$A$1:$T$1,0))&amp;""),"")="","",IF($X439="Y",1,0))</f>
        <v/>
      </c>
    </row>
    <row r="440">
      <c r="U440" s="19" t="n"/>
      <c r="V440" s="22" t="n"/>
      <c r="W440" s="22" t="n"/>
      <c r="X440" s="22" t="n"/>
      <c r="Y440" s="19" t="n"/>
      <c r="Z440" s="21">
        <f>IF(IFERROR(TRIM(INDEX($A440:$T440,MATCH(Lists!$F$2,$A$1:$T$1,0))&amp;""),"")="","",IFERROR(INDEX('Your points'!$B$6:$B$11,MATCH(IFERROR(TRIM(INDEX($A440:$T440,MATCH(Lists!$F$3,$A$1:$T$1,0))&amp;""),""),'Your points'!$A$6:$A$11,0)),0))</f>
        <v/>
      </c>
      <c r="AA440" s="21">
        <f>IF(IFERROR(TRIM(INDEX($A440:$T440,MATCH(Lists!$F$2,$A$1:$T$1,0))&amp;""),"")="","",IFERROR(INDEX('Your points'!$B$15:$B$18,MATCH(IFERROR(TRIM(INDEX($A440:$T440,MATCH(Lists!$F$4,$A$1:$T$1,0))&amp;""),""),'Your points'!$A$15:$A$18,0)),0))</f>
        <v/>
      </c>
      <c r="AB440" s="21">
        <f>IF(IFERROR(TRIM(INDEX($A440:$T440,MATCH(Lists!$F$2,$A$1:$T$1,0))&amp;""),"")="","",N(Z440)+N(AA440))</f>
        <v/>
      </c>
      <c r="AC440" s="21">
        <f>IF(IFERROR(TRIM(INDEX($A440:$T440,MATCH(Lists!$F$2,$A$1:$T$1,0))&amp;""),"")="","",IFERROR(VALUE(IFERROR(TRIM(INDEX($A440:$T440,MATCH(Lists!$F$5,$A$1:$T$1,0))&amp;""),"")),""))</f>
        <v/>
      </c>
      <c r="AD440" s="21">
        <f>IF(AB440="","",IF(AB440&gt;='Your points'!$B$21,1,0))</f>
        <v/>
      </c>
      <c r="AE440" s="21">
        <f>IF(IFERROR(TRIM(INDEX($A440:$T440,MATCH(Lists!$F$2,$A$1:$T$1,0))&amp;""),"")="","",IF(IFERROR(TRIM(INDEX($A440:$T440,MATCH(Lists!$F$8,$A$1:$T$1,0))&amp;""),"")&lt;&gt;"",1,0))</f>
        <v/>
      </c>
      <c r="AF440" s="21">
        <f>IF(IFERROR(TRIM(INDEX($A440:$T440,MATCH(Lists!$F$2,$A$1:$T$1,0))&amp;""),"")="","",IF(IFERROR(TRIM(INDEX($A440:$T440,MATCH(Lists!$F$6,$A$1:$T$1,0))&amp;""),"")="","(no UTM)",IFERROR(TRIM(INDEX($A440:$T440,MATCH(Lists!$F$6,$A$1:$T$1,0))&amp;""),"")))</f>
        <v/>
      </c>
      <c r="AG440" s="21">
        <f>IF(IFERROR(TRIM(INDEX($A440:$T440,MATCH(Lists!$F$2,$A$1:$T$1,0))&amp;""),"")="","",IF(IFERROR(TRIM(INDEX($A440:$T440,MATCH(Lists!$F$7,$A$1:$T$1,0))&amp;""),"")="","(none)",IFERROR(TRIM(INDEX($A440:$T440,MATCH(Lists!$F$7,$A$1:$T$1,0))&amp;""),"")))</f>
        <v/>
      </c>
      <c r="AH440" s="21">
        <f>IF(AF440="","",IF(COUNTIFS($AF$2:AF440,AF440,$AG$2:AG440,AG440)=1,1,0))</f>
        <v/>
      </c>
      <c r="AI440" s="21">
        <f>IF(AH440=1,SUM($AH$2:AH440),"")</f>
        <v/>
      </c>
      <c r="AJ440" s="21">
        <f>IF(IFERROR(TRIM(INDEX($A440:$T440,MATCH(Lists!$F$2,$A$1:$T$1,0))&amp;""),"")="","",IF($W440=Lists!$A$3,1,0))</f>
        <v/>
      </c>
      <c r="AK440" s="21">
        <f>IF(IFERROR(TRIM(INDEX($A440:$T440,MATCH(Lists!$F$2,$A$1:$T$1,0))&amp;""),"")="","",IF($X440="Y",1,0))</f>
        <v/>
      </c>
    </row>
    <row r="441">
      <c r="U441" s="19" t="n"/>
      <c r="V441" s="22" t="n"/>
      <c r="W441" s="22" t="n"/>
      <c r="X441" s="22" t="n"/>
      <c r="Y441" s="19" t="n"/>
      <c r="Z441" s="21">
        <f>IF(IFERROR(TRIM(INDEX($A441:$T441,MATCH(Lists!$F$2,$A$1:$T$1,0))&amp;""),"")="","",IFERROR(INDEX('Your points'!$B$6:$B$11,MATCH(IFERROR(TRIM(INDEX($A441:$T441,MATCH(Lists!$F$3,$A$1:$T$1,0))&amp;""),""),'Your points'!$A$6:$A$11,0)),0))</f>
        <v/>
      </c>
      <c r="AA441" s="21">
        <f>IF(IFERROR(TRIM(INDEX($A441:$T441,MATCH(Lists!$F$2,$A$1:$T$1,0))&amp;""),"")="","",IFERROR(INDEX('Your points'!$B$15:$B$18,MATCH(IFERROR(TRIM(INDEX($A441:$T441,MATCH(Lists!$F$4,$A$1:$T$1,0))&amp;""),""),'Your points'!$A$15:$A$18,0)),0))</f>
        <v/>
      </c>
      <c r="AB441" s="21">
        <f>IF(IFERROR(TRIM(INDEX($A441:$T441,MATCH(Lists!$F$2,$A$1:$T$1,0))&amp;""),"")="","",N(Z441)+N(AA441))</f>
        <v/>
      </c>
      <c r="AC441" s="21">
        <f>IF(IFERROR(TRIM(INDEX($A441:$T441,MATCH(Lists!$F$2,$A$1:$T$1,0))&amp;""),"")="","",IFERROR(VALUE(IFERROR(TRIM(INDEX($A441:$T441,MATCH(Lists!$F$5,$A$1:$T$1,0))&amp;""),"")),""))</f>
        <v/>
      </c>
      <c r="AD441" s="21">
        <f>IF(AB441="","",IF(AB441&gt;='Your points'!$B$21,1,0))</f>
        <v/>
      </c>
      <c r="AE441" s="21">
        <f>IF(IFERROR(TRIM(INDEX($A441:$T441,MATCH(Lists!$F$2,$A$1:$T$1,0))&amp;""),"")="","",IF(IFERROR(TRIM(INDEX($A441:$T441,MATCH(Lists!$F$8,$A$1:$T$1,0))&amp;""),"")&lt;&gt;"",1,0))</f>
        <v/>
      </c>
      <c r="AF441" s="21">
        <f>IF(IFERROR(TRIM(INDEX($A441:$T441,MATCH(Lists!$F$2,$A$1:$T$1,0))&amp;""),"")="","",IF(IFERROR(TRIM(INDEX($A441:$T441,MATCH(Lists!$F$6,$A$1:$T$1,0))&amp;""),"")="","(no UTM)",IFERROR(TRIM(INDEX($A441:$T441,MATCH(Lists!$F$6,$A$1:$T$1,0))&amp;""),"")))</f>
        <v/>
      </c>
      <c r="AG441" s="21">
        <f>IF(IFERROR(TRIM(INDEX($A441:$T441,MATCH(Lists!$F$2,$A$1:$T$1,0))&amp;""),"")="","",IF(IFERROR(TRIM(INDEX($A441:$T441,MATCH(Lists!$F$7,$A$1:$T$1,0))&amp;""),"")="","(none)",IFERROR(TRIM(INDEX($A441:$T441,MATCH(Lists!$F$7,$A$1:$T$1,0))&amp;""),"")))</f>
        <v/>
      </c>
      <c r="AH441" s="21">
        <f>IF(AF441="","",IF(COUNTIFS($AF$2:AF441,AF441,$AG$2:AG441,AG441)=1,1,0))</f>
        <v/>
      </c>
      <c r="AI441" s="21">
        <f>IF(AH441=1,SUM($AH$2:AH441),"")</f>
        <v/>
      </c>
      <c r="AJ441" s="21">
        <f>IF(IFERROR(TRIM(INDEX($A441:$T441,MATCH(Lists!$F$2,$A$1:$T$1,0))&amp;""),"")="","",IF($W441=Lists!$A$3,1,0))</f>
        <v/>
      </c>
      <c r="AK441" s="21">
        <f>IF(IFERROR(TRIM(INDEX($A441:$T441,MATCH(Lists!$F$2,$A$1:$T$1,0))&amp;""),"")="","",IF($X441="Y",1,0))</f>
        <v/>
      </c>
    </row>
    <row r="442">
      <c r="U442" s="19" t="n"/>
      <c r="V442" s="22" t="n"/>
      <c r="W442" s="22" t="n"/>
      <c r="X442" s="22" t="n"/>
      <c r="Y442" s="19" t="n"/>
      <c r="Z442" s="21">
        <f>IF(IFERROR(TRIM(INDEX($A442:$T442,MATCH(Lists!$F$2,$A$1:$T$1,0))&amp;""),"")="","",IFERROR(INDEX('Your points'!$B$6:$B$11,MATCH(IFERROR(TRIM(INDEX($A442:$T442,MATCH(Lists!$F$3,$A$1:$T$1,0))&amp;""),""),'Your points'!$A$6:$A$11,0)),0))</f>
        <v/>
      </c>
      <c r="AA442" s="21">
        <f>IF(IFERROR(TRIM(INDEX($A442:$T442,MATCH(Lists!$F$2,$A$1:$T$1,0))&amp;""),"")="","",IFERROR(INDEX('Your points'!$B$15:$B$18,MATCH(IFERROR(TRIM(INDEX($A442:$T442,MATCH(Lists!$F$4,$A$1:$T$1,0))&amp;""),""),'Your points'!$A$15:$A$18,0)),0))</f>
        <v/>
      </c>
      <c r="AB442" s="21">
        <f>IF(IFERROR(TRIM(INDEX($A442:$T442,MATCH(Lists!$F$2,$A$1:$T$1,0))&amp;""),"")="","",N(Z442)+N(AA442))</f>
        <v/>
      </c>
      <c r="AC442" s="21">
        <f>IF(IFERROR(TRIM(INDEX($A442:$T442,MATCH(Lists!$F$2,$A$1:$T$1,0))&amp;""),"")="","",IFERROR(VALUE(IFERROR(TRIM(INDEX($A442:$T442,MATCH(Lists!$F$5,$A$1:$T$1,0))&amp;""),"")),""))</f>
        <v/>
      </c>
      <c r="AD442" s="21">
        <f>IF(AB442="","",IF(AB442&gt;='Your points'!$B$21,1,0))</f>
        <v/>
      </c>
      <c r="AE442" s="21">
        <f>IF(IFERROR(TRIM(INDEX($A442:$T442,MATCH(Lists!$F$2,$A$1:$T$1,0))&amp;""),"")="","",IF(IFERROR(TRIM(INDEX($A442:$T442,MATCH(Lists!$F$8,$A$1:$T$1,0))&amp;""),"")&lt;&gt;"",1,0))</f>
        <v/>
      </c>
      <c r="AF442" s="21">
        <f>IF(IFERROR(TRIM(INDEX($A442:$T442,MATCH(Lists!$F$2,$A$1:$T$1,0))&amp;""),"")="","",IF(IFERROR(TRIM(INDEX($A442:$T442,MATCH(Lists!$F$6,$A$1:$T$1,0))&amp;""),"")="","(no UTM)",IFERROR(TRIM(INDEX($A442:$T442,MATCH(Lists!$F$6,$A$1:$T$1,0))&amp;""),"")))</f>
        <v/>
      </c>
      <c r="AG442" s="21">
        <f>IF(IFERROR(TRIM(INDEX($A442:$T442,MATCH(Lists!$F$2,$A$1:$T$1,0))&amp;""),"")="","",IF(IFERROR(TRIM(INDEX($A442:$T442,MATCH(Lists!$F$7,$A$1:$T$1,0))&amp;""),"")="","(none)",IFERROR(TRIM(INDEX($A442:$T442,MATCH(Lists!$F$7,$A$1:$T$1,0))&amp;""),"")))</f>
        <v/>
      </c>
      <c r="AH442" s="21">
        <f>IF(AF442="","",IF(COUNTIFS($AF$2:AF442,AF442,$AG$2:AG442,AG442)=1,1,0))</f>
        <v/>
      </c>
      <c r="AI442" s="21">
        <f>IF(AH442=1,SUM($AH$2:AH442),"")</f>
        <v/>
      </c>
      <c r="AJ442" s="21">
        <f>IF(IFERROR(TRIM(INDEX($A442:$T442,MATCH(Lists!$F$2,$A$1:$T$1,0))&amp;""),"")="","",IF($W442=Lists!$A$3,1,0))</f>
        <v/>
      </c>
      <c r="AK442" s="21">
        <f>IF(IFERROR(TRIM(INDEX($A442:$T442,MATCH(Lists!$F$2,$A$1:$T$1,0))&amp;""),"")="","",IF($X442="Y",1,0))</f>
        <v/>
      </c>
    </row>
    <row r="443">
      <c r="U443" s="19" t="n"/>
      <c r="V443" s="22" t="n"/>
      <c r="W443" s="22" t="n"/>
      <c r="X443" s="22" t="n"/>
      <c r="Y443" s="19" t="n"/>
      <c r="Z443" s="21">
        <f>IF(IFERROR(TRIM(INDEX($A443:$T443,MATCH(Lists!$F$2,$A$1:$T$1,0))&amp;""),"")="","",IFERROR(INDEX('Your points'!$B$6:$B$11,MATCH(IFERROR(TRIM(INDEX($A443:$T443,MATCH(Lists!$F$3,$A$1:$T$1,0))&amp;""),""),'Your points'!$A$6:$A$11,0)),0))</f>
        <v/>
      </c>
      <c r="AA443" s="21">
        <f>IF(IFERROR(TRIM(INDEX($A443:$T443,MATCH(Lists!$F$2,$A$1:$T$1,0))&amp;""),"")="","",IFERROR(INDEX('Your points'!$B$15:$B$18,MATCH(IFERROR(TRIM(INDEX($A443:$T443,MATCH(Lists!$F$4,$A$1:$T$1,0))&amp;""),""),'Your points'!$A$15:$A$18,0)),0))</f>
        <v/>
      </c>
      <c r="AB443" s="21">
        <f>IF(IFERROR(TRIM(INDEX($A443:$T443,MATCH(Lists!$F$2,$A$1:$T$1,0))&amp;""),"")="","",N(Z443)+N(AA443))</f>
        <v/>
      </c>
      <c r="AC443" s="21">
        <f>IF(IFERROR(TRIM(INDEX($A443:$T443,MATCH(Lists!$F$2,$A$1:$T$1,0))&amp;""),"")="","",IFERROR(VALUE(IFERROR(TRIM(INDEX($A443:$T443,MATCH(Lists!$F$5,$A$1:$T$1,0))&amp;""),"")),""))</f>
        <v/>
      </c>
      <c r="AD443" s="21">
        <f>IF(AB443="","",IF(AB443&gt;='Your points'!$B$21,1,0))</f>
        <v/>
      </c>
      <c r="AE443" s="21">
        <f>IF(IFERROR(TRIM(INDEX($A443:$T443,MATCH(Lists!$F$2,$A$1:$T$1,0))&amp;""),"")="","",IF(IFERROR(TRIM(INDEX($A443:$T443,MATCH(Lists!$F$8,$A$1:$T$1,0))&amp;""),"")&lt;&gt;"",1,0))</f>
        <v/>
      </c>
      <c r="AF443" s="21">
        <f>IF(IFERROR(TRIM(INDEX($A443:$T443,MATCH(Lists!$F$2,$A$1:$T$1,0))&amp;""),"")="","",IF(IFERROR(TRIM(INDEX($A443:$T443,MATCH(Lists!$F$6,$A$1:$T$1,0))&amp;""),"")="","(no UTM)",IFERROR(TRIM(INDEX($A443:$T443,MATCH(Lists!$F$6,$A$1:$T$1,0))&amp;""),"")))</f>
        <v/>
      </c>
      <c r="AG443" s="21">
        <f>IF(IFERROR(TRIM(INDEX($A443:$T443,MATCH(Lists!$F$2,$A$1:$T$1,0))&amp;""),"")="","",IF(IFERROR(TRIM(INDEX($A443:$T443,MATCH(Lists!$F$7,$A$1:$T$1,0))&amp;""),"")="","(none)",IFERROR(TRIM(INDEX($A443:$T443,MATCH(Lists!$F$7,$A$1:$T$1,0))&amp;""),"")))</f>
        <v/>
      </c>
      <c r="AH443" s="21">
        <f>IF(AF443="","",IF(COUNTIFS($AF$2:AF443,AF443,$AG$2:AG443,AG443)=1,1,0))</f>
        <v/>
      </c>
      <c r="AI443" s="21">
        <f>IF(AH443=1,SUM($AH$2:AH443),"")</f>
        <v/>
      </c>
      <c r="AJ443" s="21">
        <f>IF(IFERROR(TRIM(INDEX($A443:$T443,MATCH(Lists!$F$2,$A$1:$T$1,0))&amp;""),"")="","",IF($W443=Lists!$A$3,1,0))</f>
        <v/>
      </c>
      <c r="AK443" s="21">
        <f>IF(IFERROR(TRIM(INDEX($A443:$T443,MATCH(Lists!$F$2,$A$1:$T$1,0))&amp;""),"")="","",IF($X443="Y",1,0))</f>
        <v/>
      </c>
    </row>
    <row r="444">
      <c r="U444" s="19" t="n"/>
      <c r="V444" s="22" t="n"/>
      <c r="W444" s="22" t="n"/>
      <c r="X444" s="22" t="n"/>
      <c r="Y444" s="19" t="n"/>
      <c r="Z444" s="21">
        <f>IF(IFERROR(TRIM(INDEX($A444:$T444,MATCH(Lists!$F$2,$A$1:$T$1,0))&amp;""),"")="","",IFERROR(INDEX('Your points'!$B$6:$B$11,MATCH(IFERROR(TRIM(INDEX($A444:$T444,MATCH(Lists!$F$3,$A$1:$T$1,0))&amp;""),""),'Your points'!$A$6:$A$11,0)),0))</f>
        <v/>
      </c>
      <c r="AA444" s="21">
        <f>IF(IFERROR(TRIM(INDEX($A444:$T444,MATCH(Lists!$F$2,$A$1:$T$1,0))&amp;""),"")="","",IFERROR(INDEX('Your points'!$B$15:$B$18,MATCH(IFERROR(TRIM(INDEX($A444:$T444,MATCH(Lists!$F$4,$A$1:$T$1,0))&amp;""),""),'Your points'!$A$15:$A$18,0)),0))</f>
        <v/>
      </c>
      <c r="AB444" s="21">
        <f>IF(IFERROR(TRIM(INDEX($A444:$T444,MATCH(Lists!$F$2,$A$1:$T$1,0))&amp;""),"")="","",N(Z444)+N(AA444))</f>
        <v/>
      </c>
      <c r="AC444" s="21">
        <f>IF(IFERROR(TRIM(INDEX($A444:$T444,MATCH(Lists!$F$2,$A$1:$T$1,0))&amp;""),"")="","",IFERROR(VALUE(IFERROR(TRIM(INDEX($A444:$T444,MATCH(Lists!$F$5,$A$1:$T$1,0))&amp;""),"")),""))</f>
        <v/>
      </c>
      <c r="AD444" s="21">
        <f>IF(AB444="","",IF(AB444&gt;='Your points'!$B$21,1,0))</f>
        <v/>
      </c>
      <c r="AE444" s="21">
        <f>IF(IFERROR(TRIM(INDEX($A444:$T444,MATCH(Lists!$F$2,$A$1:$T$1,0))&amp;""),"")="","",IF(IFERROR(TRIM(INDEX($A444:$T444,MATCH(Lists!$F$8,$A$1:$T$1,0))&amp;""),"")&lt;&gt;"",1,0))</f>
        <v/>
      </c>
      <c r="AF444" s="21">
        <f>IF(IFERROR(TRIM(INDEX($A444:$T444,MATCH(Lists!$F$2,$A$1:$T$1,0))&amp;""),"")="","",IF(IFERROR(TRIM(INDEX($A444:$T444,MATCH(Lists!$F$6,$A$1:$T$1,0))&amp;""),"")="","(no UTM)",IFERROR(TRIM(INDEX($A444:$T444,MATCH(Lists!$F$6,$A$1:$T$1,0))&amp;""),"")))</f>
        <v/>
      </c>
      <c r="AG444" s="21">
        <f>IF(IFERROR(TRIM(INDEX($A444:$T444,MATCH(Lists!$F$2,$A$1:$T$1,0))&amp;""),"")="","",IF(IFERROR(TRIM(INDEX($A444:$T444,MATCH(Lists!$F$7,$A$1:$T$1,0))&amp;""),"")="","(none)",IFERROR(TRIM(INDEX($A444:$T444,MATCH(Lists!$F$7,$A$1:$T$1,0))&amp;""),"")))</f>
        <v/>
      </c>
      <c r="AH444" s="21">
        <f>IF(AF444="","",IF(COUNTIFS($AF$2:AF444,AF444,$AG$2:AG444,AG444)=1,1,0))</f>
        <v/>
      </c>
      <c r="AI444" s="21">
        <f>IF(AH444=1,SUM($AH$2:AH444),"")</f>
        <v/>
      </c>
      <c r="AJ444" s="21">
        <f>IF(IFERROR(TRIM(INDEX($A444:$T444,MATCH(Lists!$F$2,$A$1:$T$1,0))&amp;""),"")="","",IF($W444=Lists!$A$3,1,0))</f>
        <v/>
      </c>
      <c r="AK444" s="21">
        <f>IF(IFERROR(TRIM(INDEX($A444:$T444,MATCH(Lists!$F$2,$A$1:$T$1,0))&amp;""),"")="","",IF($X444="Y",1,0))</f>
        <v/>
      </c>
    </row>
    <row r="445">
      <c r="U445" s="19" t="n"/>
      <c r="V445" s="22" t="n"/>
      <c r="W445" s="22" t="n"/>
      <c r="X445" s="22" t="n"/>
      <c r="Y445" s="19" t="n"/>
      <c r="Z445" s="21">
        <f>IF(IFERROR(TRIM(INDEX($A445:$T445,MATCH(Lists!$F$2,$A$1:$T$1,0))&amp;""),"")="","",IFERROR(INDEX('Your points'!$B$6:$B$11,MATCH(IFERROR(TRIM(INDEX($A445:$T445,MATCH(Lists!$F$3,$A$1:$T$1,0))&amp;""),""),'Your points'!$A$6:$A$11,0)),0))</f>
        <v/>
      </c>
      <c r="AA445" s="21">
        <f>IF(IFERROR(TRIM(INDEX($A445:$T445,MATCH(Lists!$F$2,$A$1:$T$1,0))&amp;""),"")="","",IFERROR(INDEX('Your points'!$B$15:$B$18,MATCH(IFERROR(TRIM(INDEX($A445:$T445,MATCH(Lists!$F$4,$A$1:$T$1,0))&amp;""),""),'Your points'!$A$15:$A$18,0)),0))</f>
        <v/>
      </c>
      <c r="AB445" s="21">
        <f>IF(IFERROR(TRIM(INDEX($A445:$T445,MATCH(Lists!$F$2,$A$1:$T$1,0))&amp;""),"")="","",N(Z445)+N(AA445))</f>
        <v/>
      </c>
      <c r="AC445" s="21">
        <f>IF(IFERROR(TRIM(INDEX($A445:$T445,MATCH(Lists!$F$2,$A$1:$T$1,0))&amp;""),"")="","",IFERROR(VALUE(IFERROR(TRIM(INDEX($A445:$T445,MATCH(Lists!$F$5,$A$1:$T$1,0))&amp;""),"")),""))</f>
        <v/>
      </c>
      <c r="AD445" s="21">
        <f>IF(AB445="","",IF(AB445&gt;='Your points'!$B$21,1,0))</f>
        <v/>
      </c>
      <c r="AE445" s="21">
        <f>IF(IFERROR(TRIM(INDEX($A445:$T445,MATCH(Lists!$F$2,$A$1:$T$1,0))&amp;""),"")="","",IF(IFERROR(TRIM(INDEX($A445:$T445,MATCH(Lists!$F$8,$A$1:$T$1,0))&amp;""),"")&lt;&gt;"",1,0))</f>
        <v/>
      </c>
      <c r="AF445" s="21">
        <f>IF(IFERROR(TRIM(INDEX($A445:$T445,MATCH(Lists!$F$2,$A$1:$T$1,0))&amp;""),"")="","",IF(IFERROR(TRIM(INDEX($A445:$T445,MATCH(Lists!$F$6,$A$1:$T$1,0))&amp;""),"")="","(no UTM)",IFERROR(TRIM(INDEX($A445:$T445,MATCH(Lists!$F$6,$A$1:$T$1,0))&amp;""),"")))</f>
        <v/>
      </c>
      <c r="AG445" s="21">
        <f>IF(IFERROR(TRIM(INDEX($A445:$T445,MATCH(Lists!$F$2,$A$1:$T$1,0))&amp;""),"")="","",IF(IFERROR(TRIM(INDEX($A445:$T445,MATCH(Lists!$F$7,$A$1:$T$1,0))&amp;""),"")="","(none)",IFERROR(TRIM(INDEX($A445:$T445,MATCH(Lists!$F$7,$A$1:$T$1,0))&amp;""),"")))</f>
        <v/>
      </c>
      <c r="AH445" s="21">
        <f>IF(AF445="","",IF(COUNTIFS($AF$2:AF445,AF445,$AG$2:AG445,AG445)=1,1,0))</f>
        <v/>
      </c>
      <c r="AI445" s="21">
        <f>IF(AH445=1,SUM($AH$2:AH445),"")</f>
        <v/>
      </c>
      <c r="AJ445" s="21">
        <f>IF(IFERROR(TRIM(INDEX($A445:$T445,MATCH(Lists!$F$2,$A$1:$T$1,0))&amp;""),"")="","",IF($W445=Lists!$A$3,1,0))</f>
        <v/>
      </c>
      <c r="AK445" s="21">
        <f>IF(IFERROR(TRIM(INDEX($A445:$T445,MATCH(Lists!$F$2,$A$1:$T$1,0))&amp;""),"")="","",IF($X445="Y",1,0))</f>
        <v/>
      </c>
    </row>
    <row r="446">
      <c r="U446" s="19" t="n"/>
      <c r="V446" s="22" t="n"/>
      <c r="W446" s="22" t="n"/>
      <c r="X446" s="22" t="n"/>
      <c r="Y446" s="19" t="n"/>
      <c r="Z446" s="21">
        <f>IF(IFERROR(TRIM(INDEX($A446:$T446,MATCH(Lists!$F$2,$A$1:$T$1,0))&amp;""),"")="","",IFERROR(INDEX('Your points'!$B$6:$B$11,MATCH(IFERROR(TRIM(INDEX($A446:$T446,MATCH(Lists!$F$3,$A$1:$T$1,0))&amp;""),""),'Your points'!$A$6:$A$11,0)),0))</f>
        <v/>
      </c>
      <c r="AA446" s="21">
        <f>IF(IFERROR(TRIM(INDEX($A446:$T446,MATCH(Lists!$F$2,$A$1:$T$1,0))&amp;""),"")="","",IFERROR(INDEX('Your points'!$B$15:$B$18,MATCH(IFERROR(TRIM(INDEX($A446:$T446,MATCH(Lists!$F$4,$A$1:$T$1,0))&amp;""),""),'Your points'!$A$15:$A$18,0)),0))</f>
        <v/>
      </c>
      <c r="AB446" s="21">
        <f>IF(IFERROR(TRIM(INDEX($A446:$T446,MATCH(Lists!$F$2,$A$1:$T$1,0))&amp;""),"")="","",N(Z446)+N(AA446))</f>
        <v/>
      </c>
      <c r="AC446" s="21">
        <f>IF(IFERROR(TRIM(INDEX($A446:$T446,MATCH(Lists!$F$2,$A$1:$T$1,0))&amp;""),"")="","",IFERROR(VALUE(IFERROR(TRIM(INDEX($A446:$T446,MATCH(Lists!$F$5,$A$1:$T$1,0))&amp;""),"")),""))</f>
        <v/>
      </c>
      <c r="AD446" s="21">
        <f>IF(AB446="","",IF(AB446&gt;='Your points'!$B$21,1,0))</f>
        <v/>
      </c>
      <c r="AE446" s="21">
        <f>IF(IFERROR(TRIM(INDEX($A446:$T446,MATCH(Lists!$F$2,$A$1:$T$1,0))&amp;""),"")="","",IF(IFERROR(TRIM(INDEX($A446:$T446,MATCH(Lists!$F$8,$A$1:$T$1,0))&amp;""),"")&lt;&gt;"",1,0))</f>
        <v/>
      </c>
      <c r="AF446" s="21">
        <f>IF(IFERROR(TRIM(INDEX($A446:$T446,MATCH(Lists!$F$2,$A$1:$T$1,0))&amp;""),"")="","",IF(IFERROR(TRIM(INDEX($A446:$T446,MATCH(Lists!$F$6,$A$1:$T$1,0))&amp;""),"")="","(no UTM)",IFERROR(TRIM(INDEX($A446:$T446,MATCH(Lists!$F$6,$A$1:$T$1,0))&amp;""),"")))</f>
        <v/>
      </c>
      <c r="AG446" s="21">
        <f>IF(IFERROR(TRIM(INDEX($A446:$T446,MATCH(Lists!$F$2,$A$1:$T$1,0))&amp;""),"")="","",IF(IFERROR(TRIM(INDEX($A446:$T446,MATCH(Lists!$F$7,$A$1:$T$1,0))&amp;""),"")="","(none)",IFERROR(TRIM(INDEX($A446:$T446,MATCH(Lists!$F$7,$A$1:$T$1,0))&amp;""),"")))</f>
        <v/>
      </c>
      <c r="AH446" s="21">
        <f>IF(AF446="","",IF(COUNTIFS($AF$2:AF446,AF446,$AG$2:AG446,AG446)=1,1,0))</f>
        <v/>
      </c>
      <c r="AI446" s="21">
        <f>IF(AH446=1,SUM($AH$2:AH446),"")</f>
        <v/>
      </c>
      <c r="AJ446" s="21">
        <f>IF(IFERROR(TRIM(INDEX($A446:$T446,MATCH(Lists!$F$2,$A$1:$T$1,0))&amp;""),"")="","",IF($W446=Lists!$A$3,1,0))</f>
        <v/>
      </c>
      <c r="AK446" s="21">
        <f>IF(IFERROR(TRIM(INDEX($A446:$T446,MATCH(Lists!$F$2,$A$1:$T$1,0))&amp;""),"")="","",IF($X446="Y",1,0))</f>
        <v/>
      </c>
    </row>
    <row r="447">
      <c r="U447" s="19" t="n"/>
      <c r="V447" s="22" t="n"/>
      <c r="W447" s="22" t="n"/>
      <c r="X447" s="22" t="n"/>
      <c r="Y447" s="19" t="n"/>
      <c r="Z447" s="21">
        <f>IF(IFERROR(TRIM(INDEX($A447:$T447,MATCH(Lists!$F$2,$A$1:$T$1,0))&amp;""),"")="","",IFERROR(INDEX('Your points'!$B$6:$B$11,MATCH(IFERROR(TRIM(INDEX($A447:$T447,MATCH(Lists!$F$3,$A$1:$T$1,0))&amp;""),""),'Your points'!$A$6:$A$11,0)),0))</f>
        <v/>
      </c>
      <c r="AA447" s="21">
        <f>IF(IFERROR(TRIM(INDEX($A447:$T447,MATCH(Lists!$F$2,$A$1:$T$1,0))&amp;""),"")="","",IFERROR(INDEX('Your points'!$B$15:$B$18,MATCH(IFERROR(TRIM(INDEX($A447:$T447,MATCH(Lists!$F$4,$A$1:$T$1,0))&amp;""),""),'Your points'!$A$15:$A$18,0)),0))</f>
        <v/>
      </c>
      <c r="AB447" s="21">
        <f>IF(IFERROR(TRIM(INDEX($A447:$T447,MATCH(Lists!$F$2,$A$1:$T$1,0))&amp;""),"")="","",N(Z447)+N(AA447))</f>
        <v/>
      </c>
      <c r="AC447" s="21">
        <f>IF(IFERROR(TRIM(INDEX($A447:$T447,MATCH(Lists!$F$2,$A$1:$T$1,0))&amp;""),"")="","",IFERROR(VALUE(IFERROR(TRIM(INDEX($A447:$T447,MATCH(Lists!$F$5,$A$1:$T$1,0))&amp;""),"")),""))</f>
        <v/>
      </c>
      <c r="AD447" s="21">
        <f>IF(AB447="","",IF(AB447&gt;='Your points'!$B$21,1,0))</f>
        <v/>
      </c>
      <c r="AE447" s="21">
        <f>IF(IFERROR(TRIM(INDEX($A447:$T447,MATCH(Lists!$F$2,$A$1:$T$1,0))&amp;""),"")="","",IF(IFERROR(TRIM(INDEX($A447:$T447,MATCH(Lists!$F$8,$A$1:$T$1,0))&amp;""),"")&lt;&gt;"",1,0))</f>
        <v/>
      </c>
      <c r="AF447" s="21">
        <f>IF(IFERROR(TRIM(INDEX($A447:$T447,MATCH(Lists!$F$2,$A$1:$T$1,0))&amp;""),"")="","",IF(IFERROR(TRIM(INDEX($A447:$T447,MATCH(Lists!$F$6,$A$1:$T$1,0))&amp;""),"")="","(no UTM)",IFERROR(TRIM(INDEX($A447:$T447,MATCH(Lists!$F$6,$A$1:$T$1,0))&amp;""),"")))</f>
        <v/>
      </c>
      <c r="AG447" s="21">
        <f>IF(IFERROR(TRIM(INDEX($A447:$T447,MATCH(Lists!$F$2,$A$1:$T$1,0))&amp;""),"")="","",IF(IFERROR(TRIM(INDEX($A447:$T447,MATCH(Lists!$F$7,$A$1:$T$1,0))&amp;""),"")="","(none)",IFERROR(TRIM(INDEX($A447:$T447,MATCH(Lists!$F$7,$A$1:$T$1,0))&amp;""),"")))</f>
        <v/>
      </c>
      <c r="AH447" s="21">
        <f>IF(AF447="","",IF(COUNTIFS($AF$2:AF447,AF447,$AG$2:AG447,AG447)=1,1,0))</f>
        <v/>
      </c>
      <c r="AI447" s="21">
        <f>IF(AH447=1,SUM($AH$2:AH447),"")</f>
        <v/>
      </c>
      <c r="AJ447" s="21">
        <f>IF(IFERROR(TRIM(INDEX($A447:$T447,MATCH(Lists!$F$2,$A$1:$T$1,0))&amp;""),"")="","",IF($W447=Lists!$A$3,1,0))</f>
        <v/>
      </c>
      <c r="AK447" s="21">
        <f>IF(IFERROR(TRIM(INDEX($A447:$T447,MATCH(Lists!$F$2,$A$1:$T$1,0))&amp;""),"")="","",IF($X447="Y",1,0))</f>
        <v/>
      </c>
    </row>
    <row r="448">
      <c r="U448" s="19" t="n"/>
      <c r="V448" s="22" t="n"/>
      <c r="W448" s="22" t="n"/>
      <c r="X448" s="22" t="n"/>
      <c r="Y448" s="19" t="n"/>
      <c r="Z448" s="21">
        <f>IF(IFERROR(TRIM(INDEX($A448:$T448,MATCH(Lists!$F$2,$A$1:$T$1,0))&amp;""),"")="","",IFERROR(INDEX('Your points'!$B$6:$B$11,MATCH(IFERROR(TRIM(INDEX($A448:$T448,MATCH(Lists!$F$3,$A$1:$T$1,0))&amp;""),""),'Your points'!$A$6:$A$11,0)),0))</f>
        <v/>
      </c>
      <c r="AA448" s="21">
        <f>IF(IFERROR(TRIM(INDEX($A448:$T448,MATCH(Lists!$F$2,$A$1:$T$1,0))&amp;""),"")="","",IFERROR(INDEX('Your points'!$B$15:$B$18,MATCH(IFERROR(TRIM(INDEX($A448:$T448,MATCH(Lists!$F$4,$A$1:$T$1,0))&amp;""),""),'Your points'!$A$15:$A$18,0)),0))</f>
        <v/>
      </c>
      <c r="AB448" s="21">
        <f>IF(IFERROR(TRIM(INDEX($A448:$T448,MATCH(Lists!$F$2,$A$1:$T$1,0))&amp;""),"")="","",N(Z448)+N(AA448))</f>
        <v/>
      </c>
      <c r="AC448" s="21">
        <f>IF(IFERROR(TRIM(INDEX($A448:$T448,MATCH(Lists!$F$2,$A$1:$T$1,0))&amp;""),"")="","",IFERROR(VALUE(IFERROR(TRIM(INDEX($A448:$T448,MATCH(Lists!$F$5,$A$1:$T$1,0))&amp;""),"")),""))</f>
        <v/>
      </c>
      <c r="AD448" s="21">
        <f>IF(AB448="","",IF(AB448&gt;='Your points'!$B$21,1,0))</f>
        <v/>
      </c>
      <c r="AE448" s="21">
        <f>IF(IFERROR(TRIM(INDEX($A448:$T448,MATCH(Lists!$F$2,$A$1:$T$1,0))&amp;""),"")="","",IF(IFERROR(TRIM(INDEX($A448:$T448,MATCH(Lists!$F$8,$A$1:$T$1,0))&amp;""),"")&lt;&gt;"",1,0))</f>
        <v/>
      </c>
      <c r="AF448" s="21">
        <f>IF(IFERROR(TRIM(INDEX($A448:$T448,MATCH(Lists!$F$2,$A$1:$T$1,0))&amp;""),"")="","",IF(IFERROR(TRIM(INDEX($A448:$T448,MATCH(Lists!$F$6,$A$1:$T$1,0))&amp;""),"")="","(no UTM)",IFERROR(TRIM(INDEX($A448:$T448,MATCH(Lists!$F$6,$A$1:$T$1,0))&amp;""),"")))</f>
        <v/>
      </c>
      <c r="AG448" s="21">
        <f>IF(IFERROR(TRIM(INDEX($A448:$T448,MATCH(Lists!$F$2,$A$1:$T$1,0))&amp;""),"")="","",IF(IFERROR(TRIM(INDEX($A448:$T448,MATCH(Lists!$F$7,$A$1:$T$1,0))&amp;""),"")="","(none)",IFERROR(TRIM(INDEX($A448:$T448,MATCH(Lists!$F$7,$A$1:$T$1,0))&amp;""),"")))</f>
        <v/>
      </c>
      <c r="AH448" s="21">
        <f>IF(AF448="","",IF(COUNTIFS($AF$2:AF448,AF448,$AG$2:AG448,AG448)=1,1,0))</f>
        <v/>
      </c>
      <c r="AI448" s="21">
        <f>IF(AH448=1,SUM($AH$2:AH448),"")</f>
        <v/>
      </c>
      <c r="AJ448" s="21">
        <f>IF(IFERROR(TRIM(INDEX($A448:$T448,MATCH(Lists!$F$2,$A$1:$T$1,0))&amp;""),"")="","",IF($W448=Lists!$A$3,1,0))</f>
        <v/>
      </c>
      <c r="AK448" s="21">
        <f>IF(IFERROR(TRIM(INDEX($A448:$T448,MATCH(Lists!$F$2,$A$1:$T$1,0))&amp;""),"")="","",IF($X448="Y",1,0))</f>
        <v/>
      </c>
    </row>
    <row r="449">
      <c r="U449" s="19" t="n"/>
      <c r="V449" s="22" t="n"/>
      <c r="W449" s="22" t="n"/>
      <c r="X449" s="22" t="n"/>
      <c r="Y449" s="19" t="n"/>
      <c r="Z449" s="21">
        <f>IF(IFERROR(TRIM(INDEX($A449:$T449,MATCH(Lists!$F$2,$A$1:$T$1,0))&amp;""),"")="","",IFERROR(INDEX('Your points'!$B$6:$B$11,MATCH(IFERROR(TRIM(INDEX($A449:$T449,MATCH(Lists!$F$3,$A$1:$T$1,0))&amp;""),""),'Your points'!$A$6:$A$11,0)),0))</f>
        <v/>
      </c>
      <c r="AA449" s="21">
        <f>IF(IFERROR(TRIM(INDEX($A449:$T449,MATCH(Lists!$F$2,$A$1:$T$1,0))&amp;""),"")="","",IFERROR(INDEX('Your points'!$B$15:$B$18,MATCH(IFERROR(TRIM(INDEX($A449:$T449,MATCH(Lists!$F$4,$A$1:$T$1,0))&amp;""),""),'Your points'!$A$15:$A$18,0)),0))</f>
        <v/>
      </c>
      <c r="AB449" s="21">
        <f>IF(IFERROR(TRIM(INDEX($A449:$T449,MATCH(Lists!$F$2,$A$1:$T$1,0))&amp;""),"")="","",N(Z449)+N(AA449))</f>
        <v/>
      </c>
      <c r="AC449" s="21">
        <f>IF(IFERROR(TRIM(INDEX($A449:$T449,MATCH(Lists!$F$2,$A$1:$T$1,0))&amp;""),"")="","",IFERROR(VALUE(IFERROR(TRIM(INDEX($A449:$T449,MATCH(Lists!$F$5,$A$1:$T$1,0))&amp;""),"")),""))</f>
        <v/>
      </c>
      <c r="AD449" s="21">
        <f>IF(AB449="","",IF(AB449&gt;='Your points'!$B$21,1,0))</f>
        <v/>
      </c>
      <c r="AE449" s="21">
        <f>IF(IFERROR(TRIM(INDEX($A449:$T449,MATCH(Lists!$F$2,$A$1:$T$1,0))&amp;""),"")="","",IF(IFERROR(TRIM(INDEX($A449:$T449,MATCH(Lists!$F$8,$A$1:$T$1,0))&amp;""),"")&lt;&gt;"",1,0))</f>
        <v/>
      </c>
      <c r="AF449" s="21">
        <f>IF(IFERROR(TRIM(INDEX($A449:$T449,MATCH(Lists!$F$2,$A$1:$T$1,0))&amp;""),"")="","",IF(IFERROR(TRIM(INDEX($A449:$T449,MATCH(Lists!$F$6,$A$1:$T$1,0))&amp;""),"")="","(no UTM)",IFERROR(TRIM(INDEX($A449:$T449,MATCH(Lists!$F$6,$A$1:$T$1,0))&amp;""),"")))</f>
        <v/>
      </c>
      <c r="AG449" s="21">
        <f>IF(IFERROR(TRIM(INDEX($A449:$T449,MATCH(Lists!$F$2,$A$1:$T$1,0))&amp;""),"")="","",IF(IFERROR(TRIM(INDEX($A449:$T449,MATCH(Lists!$F$7,$A$1:$T$1,0))&amp;""),"")="","(none)",IFERROR(TRIM(INDEX($A449:$T449,MATCH(Lists!$F$7,$A$1:$T$1,0))&amp;""),"")))</f>
        <v/>
      </c>
      <c r="AH449" s="21">
        <f>IF(AF449="","",IF(COUNTIFS($AF$2:AF449,AF449,$AG$2:AG449,AG449)=1,1,0))</f>
        <v/>
      </c>
      <c r="AI449" s="21">
        <f>IF(AH449=1,SUM($AH$2:AH449),"")</f>
        <v/>
      </c>
      <c r="AJ449" s="21">
        <f>IF(IFERROR(TRIM(INDEX($A449:$T449,MATCH(Lists!$F$2,$A$1:$T$1,0))&amp;""),"")="","",IF($W449=Lists!$A$3,1,0))</f>
        <v/>
      </c>
      <c r="AK449" s="21">
        <f>IF(IFERROR(TRIM(INDEX($A449:$T449,MATCH(Lists!$F$2,$A$1:$T$1,0))&amp;""),"")="","",IF($X449="Y",1,0))</f>
        <v/>
      </c>
    </row>
    <row r="450">
      <c r="U450" s="19" t="n"/>
      <c r="V450" s="22" t="n"/>
      <c r="W450" s="22" t="n"/>
      <c r="X450" s="22" t="n"/>
      <c r="Y450" s="19" t="n"/>
      <c r="Z450" s="21">
        <f>IF(IFERROR(TRIM(INDEX($A450:$T450,MATCH(Lists!$F$2,$A$1:$T$1,0))&amp;""),"")="","",IFERROR(INDEX('Your points'!$B$6:$B$11,MATCH(IFERROR(TRIM(INDEX($A450:$T450,MATCH(Lists!$F$3,$A$1:$T$1,0))&amp;""),""),'Your points'!$A$6:$A$11,0)),0))</f>
        <v/>
      </c>
      <c r="AA450" s="21">
        <f>IF(IFERROR(TRIM(INDEX($A450:$T450,MATCH(Lists!$F$2,$A$1:$T$1,0))&amp;""),"")="","",IFERROR(INDEX('Your points'!$B$15:$B$18,MATCH(IFERROR(TRIM(INDEX($A450:$T450,MATCH(Lists!$F$4,$A$1:$T$1,0))&amp;""),""),'Your points'!$A$15:$A$18,0)),0))</f>
        <v/>
      </c>
      <c r="AB450" s="21">
        <f>IF(IFERROR(TRIM(INDEX($A450:$T450,MATCH(Lists!$F$2,$A$1:$T$1,0))&amp;""),"")="","",N(Z450)+N(AA450))</f>
        <v/>
      </c>
      <c r="AC450" s="21">
        <f>IF(IFERROR(TRIM(INDEX($A450:$T450,MATCH(Lists!$F$2,$A$1:$T$1,0))&amp;""),"")="","",IFERROR(VALUE(IFERROR(TRIM(INDEX($A450:$T450,MATCH(Lists!$F$5,$A$1:$T$1,0))&amp;""),"")),""))</f>
        <v/>
      </c>
      <c r="AD450" s="21">
        <f>IF(AB450="","",IF(AB450&gt;='Your points'!$B$21,1,0))</f>
        <v/>
      </c>
      <c r="AE450" s="21">
        <f>IF(IFERROR(TRIM(INDEX($A450:$T450,MATCH(Lists!$F$2,$A$1:$T$1,0))&amp;""),"")="","",IF(IFERROR(TRIM(INDEX($A450:$T450,MATCH(Lists!$F$8,$A$1:$T$1,0))&amp;""),"")&lt;&gt;"",1,0))</f>
        <v/>
      </c>
      <c r="AF450" s="21">
        <f>IF(IFERROR(TRIM(INDEX($A450:$T450,MATCH(Lists!$F$2,$A$1:$T$1,0))&amp;""),"")="","",IF(IFERROR(TRIM(INDEX($A450:$T450,MATCH(Lists!$F$6,$A$1:$T$1,0))&amp;""),"")="","(no UTM)",IFERROR(TRIM(INDEX($A450:$T450,MATCH(Lists!$F$6,$A$1:$T$1,0))&amp;""),"")))</f>
        <v/>
      </c>
      <c r="AG450" s="21">
        <f>IF(IFERROR(TRIM(INDEX($A450:$T450,MATCH(Lists!$F$2,$A$1:$T$1,0))&amp;""),"")="","",IF(IFERROR(TRIM(INDEX($A450:$T450,MATCH(Lists!$F$7,$A$1:$T$1,0))&amp;""),"")="","(none)",IFERROR(TRIM(INDEX($A450:$T450,MATCH(Lists!$F$7,$A$1:$T$1,0))&amp;""),"")))</f>
        <v/>
      </c>
      <c r="AH450" s="21">
        <f>IF(AF450="","",IF(COUNTIFS($AF$2:AF450,AF450,$AG$2:AG450,AG450)=1,1,0))</f>
        <v/>
      </c>
      <c r="AI450" s="21">
        <f>IF(AH450=1,SUM($AH$2:AH450),"")</f>
        <v/>
      </c>
      <c r="AJ450" s="21">
        <f>IF(IFERROR(TRIM(INDEX($A450:$T450,MATCH(Lists!$F$2,$A$1:$T$1,0))&amp;""),"")="","",IF($W450=Lists!$A$3,1,0))</f>
        <v/>
      </c>
      <c r="AK450" s="21">
        <f>IF(IFERROR(TRIM(INDEX($A450:$T450,MATCH(Lists!$F$2,$A$1:$T$1,0))&amp;""),"")="","",IF($X450="Y",1,0))</f>
        <v/>
      </c>
    </row>
    <row r="451">
      <c r="U451" s="19" t="n"/>
      <c r="V451" s="22" t="n"/>
      <c r="W451" s="22" t="n"/>
      <c r="X451" s="22" t="n"/>
      <c r="Y451" s="19" t="n"/>
      <c r="Z451" s="21">
        <f>IF(IFERROR(TRIM(INDEX($A451:$T451,MATCH(Lists!$F$2,$A$1:$T$1,0))&amp;""),"")="","",IFERROR(INDEX('Your points'!$B$6:$B$11,MATCH(IFERROR(TRIM(INDEX($A451:$T451,MATCH(Lists!$F$3,$A$1:$T$1,0))&amp;""),""),'Your points'!$A$6:$A$11,0)),0))</f>
        <v/>
      </c>
      <c r="AA451" s="21">
        <f>IF(IFERROR(TRIM(INDEX($A451:$T451,MATCH(Lists!$F$2,$A$1:$T$1,0))&amp;""),"")="","",IFERROR(INDEX('Your points'!$B$15:$B$18,MATCH(IFERROR(TRIM(INDEX($A451:$T451,MATCH(Lists!$F$4,$A$1:$T$1,0))&amp;""),""),'Your points'!$A$15:$A$18,0)),0))</f>
        <v/>
      </c>
      <c r="AB451" s="21">
        <f>IF(IFERROR(TRIM(INDEX($A451:$T451,MATCH(Lists!$F$2,$A$1:$T$1,0))&amp;""),"")="","",N(Z451)+N(AA451))</f>
        <v/>
      </c>
      <c r="AC451" s="21">
        <f>IF(IFERROR(TRIM(INDEX($A451:$T451,MATCH(Lists!$F$2,$A$1:$T$1,0))&amp;""),"")="","",IFERROR(VALUE(IFERROR(TRIM(INDEX($A451:$T451,MATCH(Lists!$F$5,$A$1:$T$1,0))&amp;""),"")),""))</f>
        <v/>
      </c>
      <c r="AD451" s="21">
        <f>IF(AB451="","",IF(AB451&gt;='Your points'!$B$21,1,0))</f>
        <v/>
      </c>
      <c r="AE451" s="21">
        <f>IF(IFERROR(TRIM(INDEX($A451:$T451,MATCH(Lists!$F$2,$A$1:$T$1,0))&amp;""),"")="","",IF(IFERROR(TRIM(INDEX($A451:$T451,MATCH(Lists!$F$8,$A$1:$T$1,0))&amp;""),"")&lt;&gt;"",1,0))</f>
        <v/>
      </c>
      <c r="AF451" s="21">
        <f>IF(IFERROR(TRIM(INDEX($A451:$T451,MATCH(Lists!$F$2,$A$1:$T$1,0))&amp;""),"")="","",IF(IFERROR(TRIM(INDEX($A451:$T451,MATCH(Lists!$F$6,$A$1:$T$1,0))&amp;""),"")="","(no UTM)",IFERROR(TRIM(INDEX($A451:$T451,MATCH(Lists!$F$6,$A$1:$T$1,0))&amp;""),"")))</f>
        <v/>
      </c>
      <c r="AG451" s="21">
        <f>IF(IFERROR(TRIM(INDEX($A451:$T451,MATCH(Lists!$F$2,$A$1:$T$1,0))&amp;""),"")="","",IF(IFERROR(TRIM(INDEX($A451:$T451,MATCH(Lists!$F$7,$A$1:$T$1,0))&amp;""),"")="","(none)",IFERROR(TRIM(INDEX($A451:$T451,MATCH(Lists!$F$7,$A$1:$T$1,0))&amp;""),"")))</f>
        <v/>
      </c>
      <c r="AH451" s="21">
        <f>IF(AF451="","",IF(COUNTIFS($AF$2:AF451,AF451,$AG$2:AG451,AG451)=1,1,0))</f>
        <v/>
      </c>
      <c r="AI451" s="21">
        <f>IF(AH451=1,SUM($AH$2:AH451),"")</f>
        <v/>
      </c>
      <c r="AJ451" s="21">
        <f>IF(IFERROR(TRIM(INDEX($A451:$T451,MATCH(Lists!$F$2,$A$1:$T$1,0))&amp;""),"")="","",IF($W451=Lists!$A$3,1,0))</f>
        <v/>
      </c>
      <c r="AK451" s="21">
        <f>IF(IFERROR(TRIM(INDEX($A451:$T451,MATCH(Lists!$F$2,$A$1:$T$1,0))&amp;""),"")="","",IF($X451="Y",1,0))</f>
        <v/>
      </c>
    </row>
    <row r="452">
      <c r="U452" s="19" t="n"/>
      <c r="V452" s="22" t="n"/>
      <c r="W452" s="22" t="n"/>
      <c r="X452" s="22" t="n"/>
      <c r="Y452" s="19" t="n"/>
      <c r="Z452" s="21">
        <f>IF(IFERROR(TRIM(INDEX($A452:$T452,MATCH(Lists!$F$2,$A$1:$T$1,0))&amp;""),"")="","",IFERROR(INDEX('Your points'!$B$6:$B$11,MATCH(IFERROR(TRIM(INDEX($A452:$T452,MATCH(Lists!$F$3,$A$1:$T$1,0))&amp;""),""),'Your points'!$A$6:$A$11,0)),0))</f>
        <v/>
      </c>
      <c r="AA452" s="21">
        <f>IF(IFERROR(TRIM(INDEX($A452:$T452,MATCH(Lists!$F$2,$A$1:$T$1,0))&amp;""),"")="","",IFERROR(INDEX('Your points'!$B$15:$B$18,MATCH(IFERROR(TRIM(INDEX($A452:$T452,MATCH(Lists!$F$4,$A$1:$T$1,0))&amp;""),""),'Your points'!$A$15:$A$18,0)),0))</f>
        <v/>
      </c>
      <c r="AB452" s="21">
        <f>IF(IFERROR(TRIM(INDEX($A452:$T452,MATCH(Lists!$F$2,$A$1:$T$1,0))&amp;""),"")="","",N(Z452)+N(AA452))</f>
        <v/>
      </c>
      <c r="AC452" s="21">
        <f>IF(IFERROR(TRIM(INDEX($A452:$T452,MATCH(Lists!$F$2,$A$1:$T$1,0))&amp;""),"")="","",IFERROR(VALUE(IFERROR(TRIM(INDEX($A452:$T452,MATCH(Lists!$F$5,$A$1:$T$1,0))&amp;""),"")),""))</f>
        <v/>
      </c>
      <c r="AD452" s="21">
        <f>IF(AB452="","",IF(AB452&gt;='Your points'!$B$21,1,0))</f>
        <v/>
      </c>
      <c r="AE452" s="21">
        <f>IF(IFERROR(TRIM(INDEX($A452:$T452,MATCH(Lists!$F$2,$A$1:$T$1,0))&amp;""),"")="","",IF(IFERROR(TRIM(INDEX($A452:$T452,MATCH(Lists!$F$8,$A$1:$T$1,0))&amp;""),"")&lt;&gt;"",1,0))</f>
        <v/>
      </c>
      <c r="AF452" s="21">
        <f>IF(IFERROR(TRIM(INDEX($A452:$T452,MATCH(Lists!$F$2,$A$1:$T$1,0))&amp;""),"")="","",IF(IFERROR(TRIM(INDEX($A452:$T452,MATCH(Lists!$F$6,$A$1:$T$1,0))&amp;""),"")="","(no UTM)",IFERROR(TRIM(INDEX($A452:$T452,MATCH(Lists!$F$6,$A$1:$T$1,0))&amp;""),"")))</f>
        <v/>
      </c>
      <c r="AG452" s="21">
        <f>IF(IFERROR(TRIM(INDEX($A452:$T452,MATCH(Lists!$F$2,$A$1:$T$1,0))&amp;""),"")="","",IF(IFERROR(TRIM(INDEX($A452:$T452,MATCH(Lists!$F$7,$A$1:$T$1,0))&amp;""),"")="","(none)",IFERROR(TRIM(INDEX($A452:$T452,MATCH(Lists!$F$7,$A$1:$T$1,0))&amp;""),"")))</f>
        <v/>
      </c>
      <c r="AH452" s="21">
        <f>IF(AF452="","",IF(COUNTIFS($AF$2:AF452,AF452,$AG$2:AG452,AG452)=1,1,0))</f>
        <v/>
      </c>
      <c r="AI452" s="21">
        <f>IF(AH452=1,SUM($AH$2:AH452),"")</f>
        <v/>
      </c>
      <c r="AJ452" s="21">
        <f>IF(IFERROR(TRIM(INDEX($A452:$T452,MATCH(Lists!$F$2,$A$1:$T$1,0))&amp;""),"")="","",IF($W452=Lists!$A$3,1,0))</f>
        <v/>
      </c>
      <c r="AK452" s="21">
        <f>IF(IFERROR(TRIM(INDEX($A452:$T452,MATCH(Lists!$F$2,$A$1:$T$1,0))&amp;""),"")="","",IF($X452="Y",1,0))</f>
        <v/>
      </c>
    </row>
    <row r="453">
      <c r="U453" s="19" t="n"/>
      <c r="V453" s="22" t="n"/>
      <c r="W453" s="22" t="n"/>
      <c r="X453" s="22" t="n"/>
      <c r="Y453" s="19" t="n"/>
      <c r="Z453" s="21">
        <f>IF(IFERROR(TRIM(INDEX($A453:$T453,MATCH(Lists!$F$2,$A$1:$T$1,0))&amp;""),"")="","",IFERROR(INDEX('Your points'!$B$6:$B$11,MATCH(IFERROR(TRIM(INDEX($A453:$T453,MATCH(Lists!$F$3,$A$1:$T$1,0))&amp;""),""),'Your points'!$A$6:$A$11,0)),0))</f>
        <v/>
      </c>
      <c r="AA453" s="21">
        <f>IF(IFERROR(TRIM(INDEX($A453:$T453,MATCH(Lists!$F$2,$A$1:$T$1,0))&amp;""),"")="","",IFERROR(INDEX('Your points'!$B$15:$B$18,MATCH(IFERROR(TRIM(INDEX($A453:$T453,MATCH(Lists!$F$4,$A$1:$T$1,0))&amp;""),""),'Your points'!$A$15:$A$18,0)),0))</f>
        <v/>
      </c>
      <c r="AB453" s="21">
        <f>IF(IFERROR(TRIM(INDEX($A453:$T453,MATCH(Lists!$F$2,$A$1:$T$1,0))&amp;""),"")="","",N(Z453)+N(AA453))</f>
        <v/>
      </c>
      <c r="AC453" s="21">
        <f>IF(IFERROR(TRIM(INDEX($A453:$T453,MATCH(Lists!$F$2,$A$1:$T$1,0))&amp;""),"")="","",IFERROR(VALUE(IFERROR(TRIM(INDEX($A453:$T453,MATCH(Lists!$F$5,$A$1:$T$1,0))&amp;""),"")),""))</f>
        <v/>
      </c>
      <c r="AD453" s="21">
        <f>IF(AB453="","",IF(AB453&gt;='Your points'!$B$21,1,0))</f>
        <v/>
      </c>
      <c r="AE453" s="21">
        <f>IF(IFERROR(TRIM(INDEX($A453:$T453,MATCH(Lists!$F$2,$A$1:$T$1,0))&amp;""),"")="","",IF(IFERROR(TRIM(INDEX($A453:$T453,MATCH(Lists!$F$8,$A$1:$T$1,0))&amp;""),"")&lt;&gt;"",1,0))</f>
        <v/>
      </c>
      <c r="AF453" s="21">
        <f>IF(IFERROR(TRIM(INDEX($A453:$T453,MATCH(Lists!$F$2,$A$1:$T$1,0))&amp;""),"")="","",IF(IFERROR(TRIM(INDEX($A453:$T453,MATCH(Lists!$F$6,$A$1:$T$1,0))&amp;""),"")="","(no UTM)",IFERROR(TRIM(INDEX($A453:$T453,MATCH(Lists!$F$6,$A$1:$T$1,0))&amp;""),"")))</f>
        <v/>
      </c>
      <c r="AG453" s="21">
        <f>IF(IFERROR(TRIM(INDEX($A453:$T453,MATCH(Lists!$F$2,$A$1:$T$1,0))&amp;""),"")="","",IF(IFERROR(TRIM(INDEX($A453:$T453,MATCH(Lists!$F$7,$A$1:$T$1,0))&amp;""),"")="","(none)",IFERROR(TRIM(INDEX($A453:$T453,MATCH(Lists!$F$7,$A$1:$T$1,0))&amp;""),"")))</f>
        <v/>
      </c>
      <c r="AH453" s="21">
        <f>IF(AF453="","",IF(COUNTIFS($AF$2:AF453,AF453,$AG$2:AG453,AG453)=1,1,0))</f>
        <v/>
      </c>
      <c r="AI453" s="21">
        <f>IF(AH453=1,SUM($AH$2:AH453),"")</f>
        <v/>
      </c>
      <c r="AJ453" s="21">
        <f>IF(IFERROR(TRIM(INDEX($A453:$T453,MATCH(Lists!$F$2,$A$1:$T$1,0))&amp;""),"")="","",IF($W453=Lists!$A$3,1,0))</f>
        <v/>
      </c>
      <c r="AK453" s="21">
        <f>IF(IFERROR(TRIM(INDEX($A453:$T453,MATCH(Lists!$F$2,$A$1:$T$1,0))&amp;""),"")="","",IF($X453="Y",1,0))</f>
        <v/>
      </c>
    </row>
    <row r="454">
      <c r="U454" s="19" t="n"/>
      <c r="V454" s="22" t="n"/>
      <c r="W454" s="22" t="n"/>
      <c r="X454" s="22" t="n"/>
      <c r="Y454" s="19" t="n"/>
      <c r="Z454" s="21">
        <f>IF(IFERROR(TRIM(INDEX($A454:$T454,MATCH(Lists!$F$2,$A$1:$T$1,0))&amp;""),"")="","",IFERROR(INDEX('Your points'!$B$6:$B$11,MATCH(IFERROR(TRIM(INDEX($A454:$T454,MATCH(Lists!$F$3,$A$1:$T$1,0))&amp;""),""),'Your points'!$A$6:$A$11,0)),0))</f>
        <v/>
      </c>
      <c r="AA454" s="21">
        <f>IF(IFERROR(TRIM(INDEX($A454:$T454,MATCH(Lists!$F$2,$A$1:$T$1,0))&amp;""),"")="","",IFERROR(INDEX('Your points'!$B$15:$B$18,MATCH(IFERROR(TRIM(INDEX($A454:$T454,MATCH(Lists!$F$4,$A$1:$T$1,0))&amp;""),""),'Your points'!$A$15:$A$18,0)),0))</f>
        <v/>
      </c>
      <c r="AB454" s="21">
        <f>IF(IFERROR(TRIM(INDEX($A454:$T454,MATCH(Lists!$F$2,$A$1:$T$1,0))&amp;""),"")="","",N(Z454)+N(AA454))</f>
        <v/>
      </c>
      <c r="AC454" s="21">
        <f>IF(IFERROR(TRIM(INDEX($A454:$T454,MATCH(Lists!$F$2,$A$1:$T$1,0))&amp;""),"")="","",IFERROR(VALUE(IFERROR(TRIM(INDEX($A454:$T454,MATCH(Lists!$F$5,$A$1:$T$1,0))&amp;""),"")),""))</f>
        <v/>
      </c>
      <c r="AD454" s="21">
        <f>IF(AB454="","",IF(AB454&gt;='Your points'!$B$21,1,0))</f>
        <v/>
      </c>
      <c r="AE454" s="21">
        <f>IF(IFERROR(TRIM(INDEX($A454:$T454,MATCH(Lists!$F$2,$A$1:$T$1,0))&amp;""),"")="","",IF(IFERROR(TRIM(INDEX($A454:$T454,MATCH(Lists!$F$8,$A$1:$T$1,0))&amp;""),"")&lt;&gt;"",1,0))</f>
        <v/>
      </c>
      <c r="AF454" s="21">
        <f>IF(IFERROR(TRIM(INDEX($A454:$T454,MATCH(Lists!$F$2,$A$1:$T$1,0))&amp;""),"")="","",IF(IFERROR(TRIM(INDEX($A454:$T454,MATCH(Lists!$F$6,$A$1:$T$1,0))&amp;""),"")="","(no UTM)",IFERROR(TRIM(INDEX($A454:$T454,MATCH(Lists!$F$6,$A$1:$T$1,0))&amp;""),"")))</f>
        <v/>
      </c>
      <c r="AG454" s="21">
        <f>IF(IFERROR(TRIM(INDEX($A454:$T454,MATCH(Lists!$F$2,$A$1:$T$1,0))&amp;""),"")="","",IF(IFERROR(TRIM(INDEX($A454:$T454,MATCH(Lists!$F$7,$A$1:$T$1,0))&amp;""),"")="","(none)",IFERROR(TRIM(INDEX($A454:$T454,MATCH(Lists!$F$7,$A$1:$T$1,0))&amp;""),"")))</f>
        <v/>
      </c>
      <c r="AH454" s="21">
        <f>IF(AF454="","",IF(COUNTIFS($AF$2:AF454,AF454,$AG$2:AG454,AG454)=1,1,0))</f>
        <v/>
      </c>
      <c r="AI454" s="21">
        <f>IF(AH454=1,SUM($AH$2:AH454),"")</f>
        <v/>
      </c>
      <c r="AJ454" s="21">
        <f>IF(IFERROR(TRIM(INDEX($A454:$T454,MATCH(Lists!$F$2,$A$1:$T$1,0))&amp;""),"")="","",IF($W454=Lists!$A$3,1,0))</f>
        <v/>
      </c>
      <c r="AK454" s="21">
        <f>IF(IFERROR(TRIM(INDEX($A454:$T454,MATCH(Lists!$F$2,$A$1:$T$1,0))&amp;""),"")="","",IF($X454="Y",1,0))</f>
        <v/>
      </c>
    </row>
    <row r="455">
      <c r="U455" s="19" t="n"/>
      <c r="V455" s="22" t="n"/>
      <c r="W455" s="22" t="n"/>
      <c r="X455" s="22" t="n"/>
      <c r="Y455" s="19" t="n"/>
      <c r="Z455" s="21">
        <f>IF(IFERROR(TRIM(INDEX($A455:$T455,MATCH(Lists!$F$2,$A$1:$T$1,0))&amp;""),"")="","",IFERROR(INDEX('Your points'!$B$6:$B$11,MATCH(IFERROR(TRIM(INDEX($A455:$T455,MATCH(Lists!$F$3,$A$1:$T$1,0))&amp;""),""),'Your points'!$A$6:$A$11,0)),0))</f>
        <v/>
      </c>
      <c r="AA455" s="21">
        <f>IF(IFERROR(TRIM(INDEX($A455:$T455,MATCH(Lists!$F$2,$A$1:$T$1,0))&amp;""),"")="","",IFERROR(INDEX('Your points'!$B$15:$B$18,MATCH(IFERROR(TRIM(INDEX($A455:$T455,MATCH(Lists!$F$4,$A$1:$T$1,0))&amp;""),""),'Your points'!$A$15:$A$18,0)),0))</f>
        <v/>
      </c>
      <c r="AB455" s="21">
        <f>IF(IFERROR(TRIM(INDEX($A455:$T455,MATCH(Lists!$F$2,$A$1:$T$1,0))&amp;""),"")="","",N(Z455)+N(AA455))</f>
        <v/>
      </c>
      <c r="AC455" s="21">
        <f>IF(IFERROR(TRIM(INDEX($A455:$T455,MATCH(Lists!$F$2,$A$1:$T$1,0))&amp;""),"")="","",IFERROR(VALUE(IFERROR(TRIM(INDEX($A455:$T455,MATCH(Lists!$F$5,$A$1:$T$1,0))&amp;""),"")),""))</f>
        <v/>
      </c>
      <c r="AD455" s="21">
        <f>IF(AB455="","",IF(AB455&gt;='Your points'!$B$21,1,0))</f>
        <v/>
      </c>
      <c r="AE455" s="21">
        <f>IF(IFERROR(TRIM(INDEX($A455:$T455,MATCH(Lists!$F$2,$A$1:$T$1,0))&amp;""),"")="","",IF(IFERROR(TRIM(INDEX($A455:$T455,MATCH(Lists!$F$8,$A$1:$T$1,0))&amp;""),"")&lt;&gt;"",1,0))</f>
        <v/>
      </c>
      <c r="AF455" s="21">
        <f>IF(IFERROR(TRIM(INDEX($A455:$T455,MATCH(Lists!$F$2,$A$1:$T$1,0))&amp;""),"")="","",IF(IFERROR(TRIM(INDEX($A455:$T455,MATCH(Lists!$F$6,$A$1:$T$1,0))&amp;""),"")="","(no UTM)",IFERROR(TRIM(INDEX($A455:$T455,MATCH(Lists!$F$6,$A$1:$T$1,0))&amp;""),"")))</f>
        <v/>
      </c>
      <c r="AG455" s="21">
        <f>IF(IFERROR(TRIM(INDEX($A455:$T455,MATCH(Lists!$F$2,$A$1:$T$1,0))&amp;""),"")="","",IF(IFERROR(TRIM(INDEX($A455:$T455,MATCH(Lists!$F$7,$A$1:$T$1,0))&amp;""),"")="","(none)",IFERROR(TRIM(INDEX($A455:$T455,MATCH(Lists!$F$7,$A$1:$T$1,0))&amp;""),"")))</f>
        <v/>
      </c>
      <c r="AH455" s="21">
        <f>IF(AF455="","",IF(COUNTIFS($AF$2:AF455,AF455,$AG$2:AG455,AG455)=1,1,0))</f>
        <v/>
      </c>
      <c r="AI455" s="21">
        <f>IF(AH455=1,SUM($AH$2:AH455),"")</f>
        <v/>
      </c>
      <c r="AJ455" s="21">
        <f>IF(IFERROR(TRIM(INDEX($A455:$T455,MATCH(Lists!$F$2,$A$1:$T$1,0))&amp;""),"")="","",IF($W455=Lists!$A$3,1,0))</f>
        <v/>
      </c>
      <c r="AK455" s="21">
        <f>IF(IFERROR(TRIM(INDEX($A455:$T455,MATCH(Lists!$F$2,$A$1:$T$1,0))&amp;""),"")="","",IF($X455="Y",1,0))</f>
        <v/>
      </c>
    </row>
    <row r="456">
      <c r="U456" s="19" t="n"/>
      <c r="V456" s="22" t="n"/>
      <c r="W456" s="22" t="n"/>
      <c r="X456" s="22" t="n"/>
      <c r="Y456" s="19" t="n"/>
      <c r="Z456" s="21">
        <f>IF(IFERROR(TRIM(INDEX($A456:$T456,MATCH(Lists!$F$2,$A$1:$T$1,0))&amp;""),"")="","",IFERROR(INDEX('Your points'!$B$6:$B$11,MATCH(IFERROR(TRIM(INDEX($A456:$T456,MATCH(Lists!$F$3,$A$1:$T$1,0))&amp;""),""),'Your points'!$A$6:$A$11,0)),0))</f>
        <v/>
      </c>
      <c r="AA456" s="21">
        <f>IF(IFERROR(TRIM(INDEX($A456:$T456,MATCH(Lists!$F$2,$A$1:$T$1,0))&amp;""),"")="","",IFERROR(INDEX('Your points'!$B$15:$B$18,MATCH(IFERROR(TRIM(INDEX($A456:$T456,MATCH(Lists!$F$4,$A$1:$T$1,0))&amp;""),""),'Your points'!$A$15:$A$18,0)),0))</f>
        <v/>
      </c>
      <c r="AB456" s="21">
        <f>IF(IFERROR(TRIM(INDEX($A456:$T456,MATCH(Lists!$F$2,$A$1:$T$1,0))&amp;""),"")="","",N(Z456)+N(AA456))</f>
        <v/>
      </c>
      <c r="AC456" s="21">
        <f>IF(IFERROR(TRIM(INDEX($A456:$T456,MATCH(Lists!$F$2,$A$1:$T$1,0))&amp;""),"")="","",IFERROR(VALUE(IFERROR(TRIM(INDEX($A456:$T456,MATCH(Lists!$F$5,$A$1:$T$1,0))&amp;""),"")),""))</f>
        <v/>
      </c>
      <c r="AD456" s="21">
        <f>IF(AB456="","",IF(AB456&gt;='Your points'!$B$21,1,0))</f>
        <v/>
      </c>
      <c r="AE456" s="21">
        <f>IF(IFERROR(TRIM(INDEX($A456:$T456,MATCH(Lists!$F$2,$A$1:$T$1,0))&amp;""),"")="","",IF(IFERROR(TRIM(INDEX($A456:$T456,MATCH(Lists!$F$8,$A$1:$T$1,0))&amp;""),"")&lt;&gt;"",1,0))</f>
        <v/>
      </c>
      <c r="AF456" s="21">
        <f>IF(IFERROR(TRIM(INDEX($A456:$T456,MATCH(Lists!$F$2,$A$1:$T$1,0))&amp;""),"")="","",IF(IFERROR(TRIM(INDEX($A456:$T456,MATCH(Lists!$F$6,$A$1:$T$1,0))&amp;""),"")="","(no UTM)",IFERROR(TRIM(INDEX($A456:$T456,MATCH(Lists!$F$6,$A$1:$T$1,0))&amp;""),"")))</f>
        <v/>
      </c>
      <c r="AG456" s="21">
        <f>IF(IFERROR(TRIM(INDEX($A456:$T456,MATCH(Lists!$F$2,$A$1:$T$1,0))&amp;""),"")="","",IF(IFERROR(TRIM(INDEX($A456:$T456,MATCH(Lists!$F$7,$A$1:$T$1,0))&amp;""),"")="","(none)",IFERROR(TRIM(INDEX($A456:$T456,MATCH(Lists!$F$7,$A$1:$T$1,0))&amp;""),"")))</f>
        <v/>
      </c>
      <c r="AH456" s="21">
        <f>IF(AF456="","",IF(COUNTIFS($AF$2:AF456,AF456,$AG$2:AG456,AG456)=1,1,0))</f>
        <v/>
      </c>
      <c r="AI456" s="21">
        <f>IF(AH456=1,SUM($AH$2:AH456),"")</f>
        <v/>
      </c>
      <c r="AJ456" s="21">
        <f>IF(IFERROR(TRIM(INDEX($A456:$T456,MATCH(Lists!$F$2,$A$1:$T$1,0))&amp;""),"")="","",IF($W456=Lists!$A$3,1,0))</f>
        <v/>
      </c>
      <c r="AK456" s="21">
        <f>IF(IFERROR(TRIM(INDEX($A456:$T456,MATCH(Lists!$F$2,$A$1:$T$1,0))&amp;""),"")="","",IF($X456="Y",1,0))</f>
        <v/>
      </c>
    </row>
    <row r="457">
      <c r="U457" s="19" t="n"/>
      <c r="V457" s="22" t="n"/>
      <c r="W457" s="22" t="n"/>
      <c r="X457" s="22" t="n"/>
      <c r="Y457" s="19" t="n"/>
      <c r="Z457" s="21">
        <f>IF(IFERROR(TRIM(INDEX($A457:$T457,MATCH(Lists!$F$2,$A$1:$T$1,0))&amp;""),"")="","",IFERROR(INDEX('Your points'!$B$6:$B$11,MATCH(IFERROR(TRIM(INDEX($A457:$T457,MATCH(Lists!$F$3,$A$1:$T$1,0))&amp;""),""),'Your points'!$A$6:$A$11,0)),0))</f>
        <v/>
      </c>
      <c r="AA457" s="21">
        <f>IF(IFERROR(TRIM(INDEX($A457:$T457,MATCH(Lists!$F$2,$A$1:$T$1,0))&amp;""),"")="","",IFERROR(INDEX('Your points'!$B$15:$B$18,MATCH(IFERROR(TRIM(INDEX($A457:$T457,MATCH(Lists!$F$4,$A$1:$T$1,0))&amp;""),""),'Your points'!$A$15:$A$18,0)),0))</f>
        <v/>
      </c>
      <c r="AB457" s="21">
        <f>IF(IFERROR(TRIM(INDEX($A457:$T457,MATCH(Lists!$F$2,$A$1:$T$1,0))&amp;""),"")="","",N(Z457)+N(AA457))</f>
        <v/>
      </c>
      <c r="AC457" s="21">
        <f>IF(IFERROR(TRIM(INDEX($A457:$T457,MATCH(Lists!$F$2,$A$1:$T$1,0))&amp;""),"")="","",IFERROR(VALUE(IFERROR(TRIM(INDEX($A457:$T457,MATCH(Lists!$F$5,$A$1:$T$1,0))&amp;""),"")),""))</f>
        <v/>
      </c>
      <c r="AD457" s="21">
        <f>IF(AB457="","",IF(AB457&gt;='Your points'!$B$21,1,0))</f>
        <v/>
      </c>
      <c r="AE457" s="21">
        <f>IF(IFERROR(TRIM(INDEX($A457:$T457,MATCH(Lists!$F$2,$A$1:$T$1,0))&amp;""),"")="","",IF(IFERROR(TRIM(INDEX($A457:$T457,MATCH(Lists!$F$8,$A$1:$T$1,0))&amp;""),"")&lt;&gt;"",1,0))</f>
        <v/>
      </c>
      <c r="AF457" s="21">
        <f>IF(IFERROR(TRIM(INDEX($A457:$T457,MATCH(Lists!$F$2,$A$1:$T$1,0))&amp;""),"")="","",IF(IFERROR(TRIM(INDEX($A457:$T457,MATCH(Lists!$F$6,$A$1:$T$1,0))&amp;""),"")="","(no UTM)",IFERROR(TRIM(INDEX($A457:$T457,MATCH(Lists!$F$6,$A$1:$T$1,0))&amp;""),"")))</f>
        <v/>
      </c>
      <c r="AG457" s="21">
        <f>IF(IFERROR(TRIM(INDEX($A457:$T457,MATCH(Lists!$F$2,$A$1:$T$1,0))&amp;""),"")="","",IF(IFERROR(TRIM(INDEX($A457:$T457,MATCH(Lists!$F$7,$A$1:$T$1,0))&amp;""),"")="","(none)",IFERROR(TRIM(INDEX($A457:$T457,MATCH(Lists!$F$7,$A$1:$T$1,0))&amp;""),"")))</f>
        <v/>
      </c>
      <c r="AH457" s="21">
        <f>IF(AF457="","",IF(COUNTIFS($AF$2:AF457,AF457,$AG$2:AG457,AG457)=1,1,0))</f>
        <v/>
      </c>
      <c r="AI457" s="21">
        <f>IF(AH457=1,SUM($AH$2:AH457),"")</f>
        <v/>
      </c>
      <c r="AJ457" s="21">
        <f>IF(IFERROR(TRIM(INDEX($A457:$T457,MATCH(Lists!$F$2,$A$1:$T$1,0))&amp;""),"")="","",IF($W457=Lists!$A$3,1,0))</f>
        <v/>
      </c>
      <c r="AK457" s="21">
        <f>IF(IFERROR(TRIM(INDEX($A457:$T457,MATCH(Lists!$F$2,$A$1:$T$1,0))&amp;""),"")="","",IF($X457="Y",1,0))</f>
        <v/>
      </c>
    </row>
    <row r="458">
      <c r="U458" s="19" t="n"/>
      <c r="V458" s="22" t="n"/>
      <c r="W458" s="22" t="n"/>
      <c r="X458" s="22" t="n"/>
      <c r="Y458" s="19" t="n"/>
      <c r="Z458" s="21">
        <f>IF(IFERROR(TRIM(INDEX($A458:$T458,MATCH(Lists!$F$2,$A$1:$T$1,0))&amp;""),"")="","",IFERROR(INDEX('Your points'!$B$6:$B$11,MATCH(IFERROR(TRIM(INDEX($A458:$T458,MATCH(Lists!$F$3,$A$1:$T$1,0))&amp;""),""),'Your points'!$A$6:$A$11,0)),0))</f>
        <v/>
      </c>
      <c r="AA458" s="21">
        <f>IF(IFERROR(TRIM(INDEX($A458:$T458,MATCH(Lists!$F$2,$A$1:$T$1,0))&amp;""),"")="","",IFERROR(INDEX('Your points'!$B$15:$B$18,MATCH(IFERROR(TRIM(INDEX($A458:$T458,MATCH(Lists!$F$4,$A$1:$T$1,0))&amp;""),""),'Your points'!$A$15:$A$18,0)),0))</f>
        <v/>
      </c>
      <c r="AB458" s="21">
        <f>IF(IFERROR(TRIM(INDEX($A458:$T458,MATCH(Lists!$F$2,$A$1:$T$1,0))&amp;""),"")="","",N(Z458)+N(AA458))</f>
        <v/>
      </c>
      <c r="AC458" s="21">
        <f>IF(IFERROR(TRIM(INDEX($A458:$T458,MATCH(Lists!$F$2,$A$1:$T$1,0))&amp;""),"")="","",IFERROR(VALUE(IFERROR(TRIM(INDEX($A458:$T458,MATCH(Lists!$F$5,$A$1:$T$1,0))&amp;""),"")),""))</f>
        <v/>
      </c>
      <c r="AD458" s="21">
        <f>IF(AB458="","",IF(AB458&gt;='Your points'!$B$21,1,0))</f>
        <v/>
      </c>
      <c r="AE458" s="21">
        <f>IF(IFERROR(TRIM(INDEX($A458:$T458,MATCH(Lists!$F$2,$A$1:$T$1,0))&amp;""),"")="","",IF(IFERROR(TRIM(INDEX($A458:$T458,MATCH(Lists!$F$8,$A$1:$T$1,0))&amp;""),"")&lt;&gt;"",1,0))</f>
        <v/>
      </c>
      <c r="AF458" s="21">
        <f>IF(IFERROR(TRIM(INDEX($A458:$T458,MATCH(Lists!$F$2,$A$1:$T$1,0))&amp;""),"")="","",IF(IFERROR(TRIM(INDEX($A458:$T458,MATCH(Lists!$F$6,$A$1:$T$1,0))&amp;""),"")="","(no UTM)",IFERROR(TRIM(INDEX($A458:$T458,MATCH(Lists!$F$6,$A$1:$T$1,0))&amp;""),"")))</f>
        <v/>
      </c>
      <c r="AG458" s="21">
        <f>IF(IFERROR(TRIM(INDEX($A458:$T458,MATCH(Lists!$F$2,$A$1:$T$1,0))&amp;""),"")="","",IF(IFERROR(TRIM(INDEX($A458:$T458,MATCH(Lists!$F$7,$A$1:$T$1,0))&amp;""),"")="","(none)",IFERROR(TRIM(INDEX($A458:$T458,MATCH(Lists!$F$7,$A$1:$T$1,0))&amp;""),"")))</f>
        <v/>
      </c>
      <c r="AH458" s="21">
        <f>IF(AF458="","",IF(COUNTIFS($AF$2:AF458,AF458,$AG$2:AG458,AG458)=1,1,0))</f>
        <v/>
      </c>
      <c r="AI458" s="21">
        <f>IF(AH458=1,SUM($AH$2:AH458),"")</f>
        <v/>
      </c>
      <c r="AJ458" s="21">
        <f>IF(IFERROR(TRIM(INDEX($A458:$T458,MATCH(Lists!$F$2,$A$1:$T$1,0))&amp;""),"")="","",IF($W458=Lists!$A$3,1,0))</f>
        <v/>
      </c>
      <c r="AK458" s="21">
        <f>IF(IFERROR(TRIM(INDEX($A458:$T458,MATCH(Lists!$F$2,$A$1:$T$1,0))&amp;""),"")="","",IF($X458="Y",1,0))</f>
        <v/>
      </c>
    </row>
    <row r="459">
      <c r="U459" s="19" t="n"/>
      <c r="V459" s="22" t="n"/>
      <c r="W459" s="22" t="n"/>
      <c r="X459" s="22" t="n"/>
      <c r="Y459" s="19" t="n"/>
      <c r="Z459" s="21">
        <f>IF(IFERROR(TRIM(INDEX($A459:$T459,MATCH(Lists!$F$2,$A$1:$T$1,0))&amp;""),"")="","",IFERROR(INDEX('Your points'!$B$6:$B$11,MATCH(IFERROR(TRIM(INDEX($A459:$T459,MATCH(Lists!$F$3,$A$1:$T$1,0))&amp;""),""),'Your points'!$A$6:$A$11,0)),0))</f>
        <v/>
      </c>
      <c r="AA459" s="21">
        <f>IF(IFERROR(TRIM(INDEX($A459:$T459,MATCH(Lists!$F$2,$A$1:$T$1,0))&amp;""),"")="","",IFERROR(INDEX('Your points'!$B$15:$B$18,MATCH(IFERROR(TRIM(INDEX($A459:$T459,MATCH(Lists!$F$4,$A$1:$T$1,0))&amp;""),""),'Your points'!$A$15:$A$18,0)),0))</f>
        <v/>
      </c>
      <c r="AB459" s="21">
        <f>IF(IFERROR(TRIM(INDEX($A459:$T459,MATCH(Lists!$F$2,$A$1:$T$1,0))&amp;""),"")="","",N(Z459)+N(AA459))</f>
        <v/>
      </c>
      <c r="AC459" s="21">
        <f>IF(IFERROR(TRIM(INDEX($A459:$T459,MATCH(Lists!$F$2,$A$1:$T$1,0))&amp;""),"")="","",IFERROR(VALUE(IFERROR(TRIM(INDEX($A459:$T459,MATCH(Lists!$F$5,$A$1:$T$1,0))&amp;""),"")),""))</f>
        <v/>
      </c>
      <c r="AD459" s="21">
        <f>IF(AB459="","",IF(AB459&gt;='Your points'!$B$21,1,0))</f>
        <v/>
      </c>
      <c r="AE459" s="21">
        <f>IF(IFERROR(TRIM(INDEX($A459:$T459,MATCH(Lists!$F$2,$A$1:$T$1,0))&amp;""),"")="","",IF(IFERROR(TRIM(INDEX($A459:$T459,MATCH(Lists!$F$8,$A$1:$T$1,0))&amp;""),"")&lt;&gt;"",1,0))</f>
        <v/>
      </c>
      <c r="AF459" s="21">
        <f>IF(IFERROR(TRIM(INDEX($A459:$T459,MATCH(Lists!$F$2,$A$1:$T$1,0))&amp;""),"")="","",IF(IFERROR(TRIM(INDEX($A459:$T459,MATCH(Lists!$F$6,$A$1:$T$1,0))&amp;""),"")="","(no UTM)",IFERROR(TRIM(INDEX($A459:$T459,MATCH(Lists!$F$6,$A$1:$T$1,0))&amp;""),"")))</f>
        <v/>
      </c>
      <c r="AG459" s="21">
        <f>IF(IFERROR(TRIM(INDEX($A459:$T459,MATCH(Lists!$F$2,$A$1:$T$1,0))&amp;""),"")="","",IF(IFERROR(TRIM(INDEX($A459:$T459,MATCH(Lists!$F$7,$A$1:$T$1,0))&amp;""),"")="","(none)",IFERROR(TRIM(INDEX($A459:$T459,MATCH(Lists!$F$7,$A$1:$T$1,0))&amp;""),"")))</f>
        <v/>
      </c>
      <c r="AH459" s="21">
        <f>IF(AF459="","",IF(COUNTIFS($AF$2:AF459,AF459,$AG$2:AG459,AG459)=1,1,0))</f>
        <v/>
      </c>
      <c r="AI459" s="21">
        <f>IF(AH459=1,SUM($AH$2:AH459),"")</f>
        <v/>
      </c>
      <c r="AJ459" s="21">
        <f>IF(IFERROR(TRIM(INDEX($A459:$T459,MATCH(Lists!$F$2,$A$1:$T$1,0))&amp;""),"")="","",IF($W459=Lists!$A$3,1,0))</f>
        <v/>
      </c>
      <c r="AK459" s="21">
        <f>IF(IFERROR(TRIM(INDEX($A459:$T459,MATCH(Lists!$F$2,$A$1:$T$1,0))&amp;""),"")="","",IF($X459="Y",1,0))</f>
        <v/>
      </c>
    </row>
    <row r="460">
      <c r="U460" s="19" t="n"/>
      <c r="V460" s="22" t="n"/>
      <c r="W460" s="22" t="n"/>
      <c r="X460" s="22" t="n"/>
      <c r="Y460" s="19" t="n"/>
      <c r="Z460" s="21">
        <f>IF(IFERROR(TRIM(INDEX($A460:$T460,MATCH(Lists!$F$2,$A$1:$T$1,0))&amp;""),"")="","",IFERROR(INDEX('Your points'!$B$6:$B$11,MATCH(IFERROR(TRIM(INDEX($A460:$T460,MATCH(Lists!$F$3,$A$1:$T$1,0))&amp;""),""),'Your points'!$A$6:$A$11,0)),0))</f>
        <v/>
      </c>
      <c r="AA460" s="21">
        <f>IF(IFERROR(TRIM(INDEX($A460:$T460,MATCH(Lists!$F$2,$A$1:$T$1,0))&amp;""),"")="","",IFERROR(INDEX('Your points'!$B$15:$B$18,MATCH(IFERROR(TRIM(INDEX($A460:$T460,MATCH(Lists!$F$4,$A$1:$T$1,0))&amp;""),""),'Your points'!$A$15:$A$18,0)),0))</f>
        <v/>
      </c>
      <c r="AB460" s="21">
        <f>IF(IFERROR(TRIM(INDEX($A460:$T460,MATCH(Lists!$F$2,$A$1:$T$1,0))&amp;""),"")="","",N(Z460)+N(AA460))</f>
        <v/>
      </c>
      <c r="AC460" s="21">
        <f>IF(IFERROR(TRIM(INDEX($A460:$T460,MATCH(Lists!$F$2,$A$1:$T$1,0))&amp;""),"")="","",IFERROR(VALUE(IFERROR(TRIM(INDEX($A460:$T460,MATCH(Lists!$F$5,$A$1:$T$1,0))&amp;""),"")),""))</f>
        <v/>
      </c>
      <c r="AD460" s="21">
        <f>IF(AB460="","",IF(AB460&gt;='Your points'!$B$21,1,0))</f>
        <v/>
      </c>
      <c r="AE460" s="21">
        <f>IF(IFERROR(TRIM(INDEX($A460:$T460,MATCH(Lists!$F$2,$A$1:$T$1,0))&amp;""),"")="","",IF(IFERROR(TRIM(INDEX($A460:$T460,MATCH(Lists!$F$8,$A$1:$T$1,0))&amp;""),"")&lt;&gt;"",1,0))</f>
        <v/>
      </c>
      <c r="AF460" s="21">
        <f>IF(IFERROR(TRIM(INDEX($A460:$T460,MATCH(Lists!$F$2,$A$1:$T$1,0))&amp;""),"")="","",IF(IFERROR(TRIM(INDEX($A460:$T460,MATCH(Lists!$F$6,$A$1:$T$1,0))&amp;""),"")="","(no UTM)",IFERROR(TRIM(INDEX($A460:$T460,MATCH(Lists!$F$6,$A$1:$T$1,0))&amp;""),"")))</f>
        <v/>
      </c>
      <c r="AG460" s="21">
        <f>IF(IFERROR(TRIM(INDEX($A460:$T460,MATCH(Lists!$F$2,$A$1:$T$1,0))&amp;""),"")="","",IF(IFERROR(TRIM(INDEX($A460:$T460,MATCH(Lists!$F$7,$A$1:$T$1,0))&amp;""),"")="","(none)",IFERROR(TRIM(INDEX($A460:$T460,MATCH(Lists!$F$7,$A$1:$T$1,0))&amp;""),"")))</f>
        <v/>
      </c>
      <c r="AH460" s="21">
        <f>IF(AF460="","",IF(COUNTIFS($AF$2:AF460,AF460,$AG$2:AG460,AG460)=1,1,0))</f>
        <v/>
      </c>
      <c r="AI460" s="21">
        <f>IF(AH460=1,SUM($AH$2:AH460),"")</f>
        <v/>
      </c>
      <c r="AJ460" s="21">
        <f>IF(IFERROR(TRIM(INDEX($A460:$T460,MATCH(Lists!$F$2,$A$1:$T$1,0))&amp;""),"")="","",IF($W460=Lists!$A$3,1,0))</f>
        <v/>
      </c>
      <c r="AK460" s="21">
        <f>IF(IFERROR(TRIM(INDEX($A460:$T460,MATCH(Lists!$F$2,$A$1:$T$1,0))&amp;""),"")="","",IF($X460="Y",1,0))</f>
        <v/>
      </c>
    </row>
    <row r="461">
      <c r="U461" s="19" t="n"/>
      <c r="V461" s="22" t="n"/>
      <c r="W461" s="22" t="n"/>
      <c r="X461" s="22" t="n"/>
      <c r="Y461" s="19" t="n"/>
      <c r="Z461" s="21">
        <f>IF(IFERROR(TRIM(INDEX($A461:$T461,MATCH(Lists!$F$2,$A$1:$T$1,0))&amp;""),"")="","",IFERROR(INDEX('Your points'!$B$6:$B$11,MATCH(IFERROR(TRIM(INDEX($A461:$T461,MATCH(Lists!$F$3,$A$1:$T$1,0))&amp;""),""),'Your points'!$A$6:$A$11,0)),0))</f>
        <v/>
      </c>
      <c r="AA461" s="21">
        <f>IF(IFERROR(TRIM(INDEX($A461:$T461,MATCH(Lists!$F$2,$A$1:$T$1,0))&amp;""),"")="","",IFERROR(INDEX('Your points'!$B$15:$B$18,MATCH(IFERROR(TRIM(INDEX($A461:$T461,MATCH(Lists!$F$4,$A$1:$T$1,0))&amp;""),""),'Your points'!$A$15:$A$18,0)),0))</f>
        <v/>
      </c>
      <c r="AB461" s="21">
        <f>IF(IFERROR(TRIM(INDEX($A461:$T461,MATCH(Lists!$F$2,$A$1:$T$1,0))&amp;""),"")="","",N(Z461)+N(AA461))</f>
        <v/>
      </c>
      <c r="AC461" s="21">
        <f>IF(IFERROR(TRIM(INDEX($A461:$T461,MATCH(Lists!$F$2,$A$1:$T$1,0))&amp;""),"")="","",IFERROR(VALUE(IFERROR(TRIM(INDEX($A461:$T461,MATCH(Lists!$F$5,$A$1:$T$1,0))&amp;""),"")),""))</f>
        <v/>
      </c>
      <c r="AD461" s="21">
        <f>IF(AB461="","",IF(AB461&gt;='Your points'!$B$21,1,0))</f>
        <v/>
      </c>
      <c r="AE461" s="21">
        <f>IF(IFERROR(TRIM(INDEX($A461:$T461,MATCH(Lists!$F$2,$A$1:$T$1,0))&amp;""),"")="","",IF(IFERROR(TRIM(INDEX($A461:$T461,MATCH(Lists!$F$8,$A$1:$T$1,0))&amp;""),"")&lt;&gt;"",1,0))</f>
        <v/>
      </c>
      <c r="AF461" s="21">
        <f>IF(IFERROR(TRIM(INDEX($A461:$T461,MATCH(Lists!$F$2,$A$1:$T$1,0))&amp;""),"")="","",IF(IFERROR(TRIM(INDEX($A461:$T461,MATCH(Lists!$F$6,$A$1:$T$1,0))&amp;""),"")="","(no UTM)",IFERROR(TRIM(INDEX($A461:$T461,MATCH(Lists!$F$6,$A$1:$T$1,0))&amp;""),"")))</f>
        <v/>
      </c>
      <c r="AG461" s="21">
        <f>IF(IFERROR(TRIM(INDEX($A461:$T461,MATCH(Lists!$F$2,$A$1:$T$1,0))&amp;""),"")="","",IF(IFERROR(TRIM(INDEX($A461:$T461,MATCH(Lists!$F$7,$A$1:$T$1,0))&amp;""),"")="","(none)",IFERROR(TRIM(INDEX($A461:$T461,MATCH(Lists!$F$7,$A$1:$T$1,0))&amp;""),"")))</f>
        <v/>
      </c>
      <c r="AH461" s="21">
        <f>IF(AF461="","",IF(COUNTIFS($AF$2:AF461,AF461,$AG$2:AG461,AG461)=1,1,0))</f>
        <v/>
      </c>
      <c r="AI461" s="21">
        <f>IF(AH461=1,SUM($AH$2:AH461),"")</f>
        <v/>
      </c>
      <c r="AJ461" s="21">
        <f>IF(IFERROR(TRIM(INDEX($A461:$T461,MATCH(Lists!$F$2,$A$1:$T$1,0))&amp;""),"")="","",IF($W461=Lists!$A$3,1,0))</f>
        <v/>
      </c>
      <c r="AK461" s="21">
        <f>IF(IFERROR(TRIM(INDEX($A461:$T461,MATCH(Lists!$F$2,$A$1:$T$1,0))&amp;""),"")="","",IF($X461="Y",1,0))</f>
        <v/>
      </c>
    </row>
    <row r="462">
      <c r="U462" s="19" t="n"/>
      <c r="V462" s="22" t="n"/>
      <c r="W462" s="22" t="n"/>
      <c r="X462" s="22" t="n"/>
      <c r="Y462" s="19" t="n"/>
      <c r="Z462" s="21">
        <f>IF(IFERROR(TRIM(INDEX($A462:$T462,MATCH(Lists!$F$2,$A$1:$T$1,0))&amp;""),"")="","",IFERROR(INDEX('Your points'!$B$6:$B$11,MATCH(IFERROR(TRIM(INDEX($A462:$T462,MATCH(Lists!$F$3,$A$1:$T$1,0))&amp;""),""),'Your points'!$A$6:$A$11,0)),0))</f>
        <v/>
      </c>
      <c r="AA462" s="21">
        <f>IF(IFERROR(TRIM(INDEX($A462:$T462,MATCH(Lists!$F$2,$A$1:$T$1,0))&amp;""),"")="","",IFERROR(INDEX('Your points'!$B$15:$B$18,MATCH(IFERROR(TRIM(INDEX($A462:$T462,MATCH(Lists!$F$4,$A$1:$T$1,0))&amp;""),""),'Your points'!$A$15:$A$18,0)),0))</f>
        <v/>
      </c>
      <c r="AB462" s="21">
        <f>IF(IFERROR(TRIM(INDEX($A462:$T462,MATCH(Lists!$F$2,$A$1:$T$1,0))&amp;""),"")="","",N(Z462)+N(AA462))</f>
        <v/>
      </c>
      <c r="AC462" s="21">
        <f>IF(IFERROR(TRIM(INDEX($A462:$T462,MATCH(Lists!$F$2,$A$1:$T$1,0))&amp;""),"")="","",IFERROR(VALUE(IFERROR(TRIM(INDEX($A462:$T462,MATCH(Lists!$F$5,$A$1:$T$1,0))&amp;""),"")),""))</f>
        <v/>
      </c>
      <c r="AD462" s="21">
        <f>IF(AB462="","",IF(AB462&gt;='Your points'!$B$21,1,0))</f>
        <v/>
      </c>
      <c r="AE462" s="21">
        <f>IF(IFERROR(TRIM(INDEX($A462:$T462,MATCH(Lists!$F$2,$A$1:$T$1,0))&amp;""),"")="","",IF(IFERROR(TRIM(INDEX($A462:$T462,MATCH(Lists!$F$8,$A$1:$T$1,0))&amp;""),"")&lt;&gt;"",1,0))</f>
        <v/>
      </c>
      <c r="AF462" s="21">
        <f>IF(IFERROR(TRIM(INDEX($A462:$T462,MATCH(Lists!$F$2,$A$1:$T$1,0))&amp;""),"")="","",IF(IFERROR(TRIM(INDEX($A462:$T462,MATCH(Lists!$F$6,$A$1:$T$1,0))&amp;""),"")="","(no UTM)",IFERROR(TRIM(INDEX($A462:$T462,MATCH(Lists!$F$6,$A$1:$T$1,0))&amp;""),"")))</f>
        <v/>
      </c>
      <c r="AG462" s="21">
        <f>IF(IFERROR(TRIM(INDEX($A462:$T462,MATCH(Lists!$F$2,$A$1:$T$1,0))&amp;""),"")="","",IF(IFERROR(TRIM(INDEX($A462:$T462,MATCH(Lists!$F$7,$A$1:$T$1,0))&amp;""),"")="","(none)",IFERROR(TRIM(INDEX($A462:$T462,MATCH(Lists!$F$7,$A$1:$T$1,0))&amp;""),"")))</f>
        <v/>
      </c>
      <c r="AH462" s="21">
        <f>IF(AF462="","",IF(COUNTIFS($AF$2:AF462,AF462,$AG$2:AG462,AG462)=1,1,0))</f>
        <v/>
      </c>
      <c r="AI462" s="21">
        <f>IF(AH462=1,SUM($AH$2:AH462),"")</f>
        <v/>
      </c>
      <c r="AJ462" s="21">
        <f>IF(IFERROR(TRIM(INDEX($A462:$T462,MATCH(Lists!$F$2,$A$1:$T$1,0))&amp;""),"")="","",IF($W462=Lists!$A$3,1,0))</f>
        <v/>
      </c>
      <c r="AK462" s="21">
        <f>IF(IFERROR(TRIM(INDEX($A462:$T462,MATCH(Lists!$F$2,$A$1:$T$1,0))&amp;""),"")="","",IF($X462="Y",1,0))</f>
        <v/>
      </c>
    </row>
    <row r="463">
      <c r="U463" s="19" t="n"/>
      <c r="V463" s="22" t="n"/>
      <c r="W463" s="22" t="n"/>
      <c r="X463" s="22" t="n"/>
      <c r="Y463" s="19" t="n"/>
      <c r="Z463" s="21">
        <f>IF(IFERROR(TRIM(INDEX($A463:$T463,MATCH(Lists!$F$2,$A$1:$T$1,0))&amp;""),"")="","",IFERROR(INDEX('Your points'!$B$6:$B$11,MATCH(IFERROR(TRIM(INDEX($A463:$T463,MATCH(Lists!$F$3,$A$1:$T$1,0))&amp;""),""),'Your points'!$A$6:$A$11,0)),0))</f>
        <v/>
      </c>
      <c r="AA463" s="21">
        <f>IF(IFERROR(TRIM(INDEX($A463:$T463,MATCH(Lists!$F$2,$A$1:$T$1,0))&amp;""),"")="","",IFERROR(INDEX('Your points'!$B$15:$B$18,MATCH(IFERROR(TRIM(INDEX($A463:$T463,MATCH(Lists!$F$4,$A$1:$T$1,0))&amp;""),""),'Your points'!$A$15:$A$18,0)),0))</f>
        <v/>
      </c>
      <c r="AB463" s="21">
        <f>IF(IFERROR(TRIM(INDEX($A463:$T463,MATCH(Lists!$F$2,$A$1:$T$1,0))&amp;""),"")="","",N(Z463)+N(AA463))</f>
        <v/>
      </c>
      <c r="AC463" s="21">
        <f>IF(IFERROR(TRIM(INDEX($A463:$T463,MATCH(Lists!$F$2,$A$1:$T$1,0))&amp;""),"")="","",IFERROR(VALUE(IFERROR(TRIM(INDEX($A463:$T463,MATCH(Lists!$F$5,$A$1:$T$1,0))&amp;""),"")),""))</f>
        <v/>
      </c>
      <c r="AD463" s="21">
        <f>IF(AB463="","",IF(AB463&gt;='Your points'!$B$21,1,0))</f>
        <v/>
      </c>
      <c r="AE463" s="21">
        <f>IF(IFERROR(TRIM(INDEX($A463:$T463,MATCH(Lists!$F$2,$A$1:$T$1,0))&amp;""),"")="","",IF(IFERROR(TRIM(INDEX($A463:$T463,MATCH(Lists!$F$8,$A$1:$T$1,0))&amp;""),"")&lt;&gt;"",1,0))</f>
        <v/>
      </c>
      <c r="AF463" s="21">
        <f>IF(IFERROR(TRIM(INDEX($A463:$T463,MATCH(Lists!$F$2,$A$1:$T$1,0))&amp;""),"")="","",IF(IFERROR(TRIM(INDEX($A463:$T463,MATCH(Lists!$F$6,$A$1:$T$1,0))&amp;""),"")="","(no UTM)",IFERROR(TRIM(INDEX($A463:$T463,MATCH(Lists!$F$6,$A$1:$T$1,0))&amp;""),"")))</f>
        <v/>
      </c>
      <c r="AG463" s="21">
        <f>IF(IFERROR(TRIM(INDEX($A463:$T463,MATCH(Lists!$F$2,$A$1:$T$1,0))&amp;""),"")="","",IF(IFERROR(TRIM(INDEX($A463:$T463,MATCH(Lists!$F$7,$A$1:$T$1,0))&amp;""),"")="","(none)",IFERROR(TRIM(INDEX($A463:$T463,MATCH(Lists!$F$7,$A$1:$T$1,0))&amp;""),"")))</f>
        <v/>
      </c>
      <c r="AH463" s="21">
        <f>IF(AF463="","",IF(COUNTIFS($AF$2:AF463,AF463,$AG$2:AG463,AG463)=1,1,0))</f>
        <v/>
      </c>
      <c r="AI463" s="21">
        <f>IF(AH463=1,SUM($AH$2:AH463),"")</f>
        <v/>
      </c>
      <c r="AJ463" s="21">
        <f>IF(IFERROR(TRIM(INDEX($A463:$T463,MATCH(Lists!$F$2,$A$1:$T$1,0))&amp;""),"")="","",IF($W463=Lists!$A$3,1,0))</f>
        <v/>
      </c>
      <c r="AK463" s="21">
        <f>IF(IFERROR(TRIM(INDEX($A463:$T463,MATCH(Lists!$F$2,$A$1:$T$1,0))&amp;""),"")="","",IF($X463="Y",1,0))</f>
        <v/>
      </c>
    </row>
    <row r="464">
      <c r="U464" s="19" t="n"/>
      <c r="V464" s="22" t="n"/>
      <c r="W464" s="22" t="n"/>
      <c r="X464" s="22" t="n"/>
      <c r="Y464" s="19" t="n"/>
      <c r="Z464" s="21">
        <f>IF(IFERROR(TRIM(INDEX($A464:$T464,MATCH(Lists!$F$2,$A$1:$T$1,0))&amp;""),"")="","",IFERROR(INDEX('Your points'!$B$6:$B$11,MATCH(IFERROR(TRIM(INDEX($A464:$T464,MATCH(Lists!$F$3,$A$1:$T$1,0))&amp;""),""),'Your points'!$A$6:$A$11,0)),0))</f>
        <v/>
      </c>
      <c r="AA464" s="21">
        <f>IF(IFERROR(TRIM(INDEX($A464:$T464,MATCH(Lists!$F$2,$A$1:$T$1,0))&amp;""),"")="","",IFERROR(INDEX('Your points'!$B$15:$B$18,MATCH(IFERROR(TRIM(INDEX($A464:$T464,MATCH(Lists!$F$4,$A$1:$T$1,0))&amp;""),""),'Your points'!$A$15:$A$18,0)),0))</f>
        <v/>
      </c>
      <c r="AB464" s="21">
        <f>IF(IFERROR(TRIM(INDEX($A464:$T464,MATCH(Lists!$F$2,$A$1:$T$1,0))&amp;""),"")="","",N(Z464)+N(AA464))</f>
        <v/>
      </c>
      <c r="AC464" s="21">
        <f>IF(IFERROR(TRIM(INDEX($A464:$T464,MATCH(Lists!$F$2,$A$1:$T$1,0))&amp;""),"")="","",IFERROR(VALUE(IFERROR(TRIM(INDEX($A464:$T464,MATCH(Lists!$F$5,$A$1:$T$1,0))&amp;""),"")),""))</f>
        <v/>
      </c>
      <c r="AD464" s="21">
        <f>IF(AB464="","",IF(AB464&gt;='Your points'!$B$21,1,0))</f>
        <v/>
      </c>
      <c r="AE464" s="21">
        <f>IF(IFERROR(TRIM(INDEX($A464:$T464,MATCH(Lists!$F$2,$A$1:$T$1,0))&amp;""),"")="","",IF(IFERROR(TRIM(INDEX($A464:$T464,MATCH(Lists!$F$8,$A$1:$T$1,0))&amp;""),"")&lt;&gt;"",1,0))</f>
        <v/>
      </c>
      <c r="AF464" s="21">
        <f>IF(IFERROR(TRIM(INDEX($A464:$T464,MATCH(Lists!$F$2,$A$1:$T$1,0))&amp;""),"")="","",IF(IFERROR(TRIM(INDEX($A464:$T464,MATCH(Lists!$F$6,$A$1:$T$1,0))&amp;""),"")="","(no UTM)",IFERROR(TRIM(INDEX($A464:$T464,MATCH(Lists!$F$6,$A$1:$T$1,0))&amp;""),"")))</f>
        <v/>
      </c>
      <c r="AG464" s="21">
        <f>IF(IFERROR(TRIM(INDEX($A464:$T464,MATCH(Lists!$F$2,$A$1:$T$1,0))&amp;""),"")="","",IF(IFERROR(TRIM(INDEX($A464:$T464,MATCH(Lists!$F$7,$A$1:$T$1,0))&amp;""),"")="","(none)",IFERROR(TRIM(INDEX($A464:$T464,MATCH(Lists!$F$7,$A$1:$T$1,0))&amp;""),"")))</f>
        <v/>
      </c>
      <c r="AH464" s="21">
        <f>IF(AF464="","",IF(COUNTIFS($AF$2:AF464,AF464,$AG$2:AG464,AG464)=1,1,0))</f>
        <v/>
      </c>
      <c r="AI464" s="21">
        <f>IF(AH464=1,SUM($AH$2:AH464),"")</f>
        <v/>
      </c>
      <c r="AJ464" s="21">
        <f>IF(IFERROR(TRIM(INDEX($A464:$T464,MATCH(Lists!$F$2,$A$1:$T$1,0))&amp;""),"")="","",IF($W464=Lists!$A$3,1,0))</f>
        <v/>
      </c>
      <c r="AK464" s="21">
        <f>IF(IFERROR(TRIM(INDEX($A464:$T464,MATCH(Lists!$F$2,$A$1:$T$1,0))&amp;""),"")="","",IF($X464="Y",1,0))</f>
        <v/>
      </c>
    </row>
    <row r="465">
      <c r="U465" s="19" t="n"/>
      <c r="V465" s="22" t="n"/>
      <c r="W465" s="22" t="n"/>
      <c r="X465" s="22" t="n"/>
      <c r="Y465" s="19" t="n"/>
      <c r="Z465" s="21">
        <f>IF(IFERROR(TRIM(INDEX($A465:$T465,MATCH(Lists!$F$2,$A$1:$T$1,0))&amp;""),"")="","",IFERROR(INDEX('Your points'!$B$6:$B$11,MATCH(IFERROR(TRIM(INDEX($A465:$T465,MATCH(Lists!$F$3,$A$1:$T$1,0))&amp;""),""),'Your points'!$A$6:$A$11,0)),0))</f>
        <v/>
      </c>
      <c r="AA465" s="21">
        <f>IF(IFERROR(TRIM(INDEX($A465:$T465,MATCH(Lists!$F$2,$A$1:$T$1,0))&amp;""),"")="","",IFERROR(INDEX('Your points'!$B$15:$B$18,MATCH(IFERROR(TRIM(INDEX($A465:$T465,MATCH(Lists!$F$4,$A$1:$T$1,0))&amp;""),""),'Your points'!$A$15:$A$18,0)),0))</f>
        <v/>
      </c>
      <c r="AB465" s="21">
        <f>IF(IFERROR(TRIM(INDEX($A465:$T465,MATCH(Lists!$F$2,$A$1:$T$1,0))&amp;""),"")="","",N(Z465)+N(AA465))</f>
        <v/>
      </c>
      <c r="AC465" s="21">
        <f>IF(IFERROR(TRIM(INDEX($A465:$T465,MATCH(Lists!$F$2,$A$1:$T$1,0))&amp;""),"")="","",IFERROR(VALUE(IFERROR(TRIM(INDEX($A465:$T465,MATCH(Lists!$F$5,$A$1:$T$1,0))&amp;""),"")),""))</f>
        <v/>
      </c>
      <c r="AD465" s="21">
        <f>IF(AB465="","",IF(AB465&gt;='Your points'!$B$21,1,0))</f>
        <v/>
      </c>
      <c r="AE465" s="21">
        <f>IF(IFERROR(TRIM(INDEX($A465:$T465,MATCH(Lists!$F$2,$A$1:$T$1,0))&amp;""),"")="","",IF(IFERROR(TRIM(INDEX($A465:$T465,MATCH(Lists!$F$8,$A$1:$T$1,0))&amp;""),"")&lt;&gt;"",1,0))</f>
        <v/>
      </c>
      <c r="AF465" s="21">
        <f>IF(IFERROR(TRIM(INDEX($A465:$T465,MATCH(Lists!$F$2,$A$1:$T$1,0))&amp;""),"")="","",IF(IFERROR(TRIM(INDEX($A465:$T465,MATCH(Lists!$F$6,$A$1:$T$1,0))&amp;""),"")="","(no UTM)",IFERROR(TRIM(INDEX($A465:$T465,MATCH(Lists!$F$6,$A$1:$T$1,0))&amp;""),"")))</f>
        <v/>
      </c>
      <c r="AG465" s="21">
        <f>IF(IFERROR(TRIM(INDEX($A465:$T465,MATCH(Lists!$F$2,$A$1:$T$1,0))&amp;""),"")="","",IF(IFERROR(TRIM(INDEX($A465:$T465,MATCH(Lists!$F$7,$A$1:$T$1,0))&amp;""),"")="","(none)",IFERROR(TRIM(INDEX($A465:$T465,MATCH(Lists!$F$7,$A$1:$T$1,0))&amp;""),"")))</f>
        <v/>
      </c>
      <c r="AH465" s="21">
        <f>IF(AF465="","",IF(COUNTIFS($AF$2:AF465,AF465,$AG$2:AG465,AG465)=1,1,0))</f>
        <v/>
      </c>
      <c r="AI465" s="21">
        <f>IF(AH465=1,SUM($AH$2:AH465),"")</f>
        <v/>
      </c>
      <c r="AJ465" s="21">
        <f>IF(IFERROR(TRIM(INDEX($A465:$T465,MATCH(Lists!$F$2,$A$1:$T$1,0))&amp;""),"")="","",IF($W465=Lists!$A$3,1,0))</f>
        <v/>
      </c>
      <c r="AK465" s="21">
        <f>IF(IFERROR(TRIM(INDEX($A465:$T465,MATCH(Lists!$F$2,$A$1:$T$1,0))&amp;""),"")="","",IF($X465="Y",1,0))</f>
        <v/>
      </c>
    </row>
    <row r="466">
      <c r="U466" s="19" t="n"/>
      <c r="V466" s="22" t="n"/>
      <c r="W466" s="22" t="n"/>
      <c r="X466" s="22" t="n"/>
      <c r="Y466" s="19" t="n"/>
      <c r="Z466" s="21">
        <f>IF(IFERROR(TRIM(INDEX($A466:$T466,MATCH(Lists!$F$2,$A$1:$T$1,0))&amp;""),"")="","",IFERROR(INDEX('Your points'!$B$6:$B$11,MATCH(IFERROR(TRIM(INDEX($A466:$T466,MATCH(Lists!$F$3,$A$1:$T$1,0))&amp;""),""),'Your points'!$A$6:$A$11,0)),0))</f>
        <v/>
      </c>
      <c r="AA466" s="21">
        <f>IF(IFERROR(TRIM(INDEX($A466:$T466,MATCH(Lists!$F$2,$A$1:$T$1,0))&amp;""),"")="","",IFERROR(INDEX('Your points'!$B$15:$B$18,MATCH(IFERROR(TRIM(INDEX($A466:$T466,MATCH(Lists!$F$4,$A$1:$T$1,0))&amp;""),""),'Your points'!$A$15:$A$18,0)),0))</f>
        <v/>
      </c>
      <c r="AB466" s="21">
        <f>IF(IFERROR(TRIM(INDEX($A466:$T466,MATCH(Lists!$F$2,$A$1:$T$1,0))&amp;""),"")="","",N(Z466)+N(AA466))</f>
        <v/>
      </c>
      <c r="AC466" s="21">
        <f>IF(IFERROR(TRIM(INDEX($A466:$T466,MATCH(Lists!$F$2,$A$1:$T$1,0))&amp;""),"")="","",IFERROR(VALUE(IFERROR(TRIM(INDEX($A466:$T466,MATCH(Lists!$F$5,$A$1:$T$1,0))&amp;""),"")),""))</f>
        <v/>
      </c>
      <c r="AD466" s="21">
        <f>IF(AB466="","",IF(AB466&gt;='Your points'!$B$21,1,0))</f>
        <v/>
      </c>
      <c r="AE466" s="21">
        <f>IF(IFERROR(TRIM(INDEX($A466:$T466,MATCH(Lists!$F$2,$A$1:$T$1,0))&amp;""),"")="","",IF(IFERROR(TRIM(INDEX($A466:$T466,MATCH(Lists!$F$8,$A$1:$T$1,0))&amp;""),"")&lt;&gt;"",1,0))</f>
        <v/>
      </c>
      <c r="AF466" s="21">
        <f>IF(IFERROR(TRIM(INDEX($A466:$T466,MATCH(Lists!$F$2,$A$1:$T$1,0))&amp;""),"")="","",IF(IFERROR(TRIM(INDEX($A466:$T466,MATCH(Lists!$F$6,$A$1:$T$1,0))&amp;""),"")="","(no UTM)",IFERROR(TRIM(INDEX($A466:$T466,MATCH(Lists!$F$6,$A$1:$T$1,0))&amp;""),"")))</f>
        <v/>
      </c>
      <c r="AG466" s="21">
        <f>IF(IFERROR(TRIM(INDEX($A466:$T466,MATCH(Lists!$F$2,$A$1:$T$1,0))&amp;""),"")="","",IF(IFERROR(TRIM(INDEX($A466:$T466,MATCH(Lists!$F$7,$A$1:$T$1,0))&amp;""),"")="","(none)",IFERROR(TRIM(INDEX($A466:$T466,MATCH(Lists!$F$7,$A$1:$T$1,0))&amp;""),"")))</f>
        <v/>
      </c>
      <c r="AH466" s="21">
        <f>IF(AF466="","",IF(COUNTIFS($AF$2:AF466,AF466,$AG$2:AG466,AG466)=1,1,0))</f>
        <v/>
      </c>
      <c r="AI466" s="21">
        <f>IF(AH466=1,SUM($AH$2:AH466),"")</f>
        <v/>
      </c>
      <c r="AJ466" s="21">
        <f>IF(IFERROR(TRIM(INDEX($A466:$T466,MATCH(Lists!$F$2,$A$1:$T$1,0))&amp;""),"")="","",IF($W466=Lists!$A$3,1,0))</f>
        <v/>
      </c>
      <c r="AK466" s="21">
        <f>IF(IFERROR(TRIM(INDEX($A466:$T466,MATCH(Lists!$F$2,$A$1:$T$1,0))&amp;""),"")="","",IF($X466="Y",1,0))</f>
        <v/>
      </c>
    </row>
    <row r="467">
      <c r="U467" s="19" t="n"/>
      <c r="V467" s="22" t="n"/>
      <c r="W467" s="22" t="n"/>
      <c r="X467" s="22" t="n"/>
      <c r="Y467" s="19" t="n"/>
      <c r="Z467" s="21">
        <f>IF(IFERROR(TRIM(INDEX($A467:$T467,MATCH(Lists!$F$2,$A$1:$T$1,0))&amp;""),"")="","",IFERROR(INDEX('Your points'!$B$6:$B$11,MATCH(IFERROR(TRIM(INDEX($A467:$T467,MATCH(Lists!$F$3,$A$1:$T$1,0))&amp;""),""),'Your points'!$A$6:$A$11,0)),0))</f>
        <v/>
      </c>
      <c r="AA467" s="21">
        <f>IF(IFERROR(TRIM(INDEX($A467:$T467,MATCH(Lists!$F$2,$A$1:$T$1,0))&amp;""),"")="","",IFERROR(INDEX('Your points'!$B$15:$B$18,MATCH(IFERROR(TRIM(INDEX($A467:$T467,MATCH(Lists!$F$4,$A$1:$T$1,0))&amp;""),""),'Your points'!$A$15:$A$18,0)),0))</f>
        <v/>
      </c>
      <c r="AB467" s="21">
        <f>IF(IFERROR(TRIM(INDEX($A467:$T467,MATCH(Lists!$F$2,$A$1:$T$1,0))&amp;""),"")="","",N(Z467)+N(AA467))</f>
        <v/>
      </c>
      <c r="AC467" s="21">
        <f>IF(IFERROR(TRIM(INDEX($A467:$T467,MATCH(Lists!$F$2,$A$1:$T$1,0))&amp;""),"")="","",IFERROR(VALUE(IFERROR(TRIM(INDEX($A467:$T467,MATCH(Lists!$F$5,$A$1:$T$1,0))&amp;""),"")),""))</f>
        <v/>
      </c>
      <c r="AD467" s="21">
        <f>IF(AB467="","",IF(AB467&gt;='Your points'!$B$21,1,0))</f>
        <v/>
      </c>
      <c r="AE467" s="21">
        <f>IF(IFERROR(TRIM(INDEX($A467:$T467,MATCH(Lists!$F$2,$A$1:$T$1,0))&amp;""),"")="","",IF(IFERROR(TRIM(INDEX($A467:$T467,MATCH(Lists!$F$8,$A$1:$T$1,0))&amp;""),"")&lt;&gt;"",1,0))</f>
        <v/>
      </c>
      <c r="AF467" s="21">
        <f>IF(IFERROR(TRIM(INDEX($A467:$T467,MATCH(Lists!$F$2,$A$1:$T$1,0))&amp;""),"")="","",IF(IFERROR(TRIM(INDEX($A467:$T467,MATCH(Lists!$F$6,$A$1:$T$1,0))&amp;""),"")="","(no UTM)",IFERROR(TRIM(INDEX($A467:$T467,MATCH(Lists!$F$6,$A$1:$T$1,0))&amp;""),"")))</f>
        <v/>
      </c>
      <c r="AG467" s="21">
        <f>IF(IFERROR(TRIM(INDEX($A467:$T467,MATCH(Lists!$F$2,$A$1:$T$1,0))&amp;""),"")="","",IF(IFERROR(TRIM(INDEX($A467:$T467,MATCH(Lists!$F$7,$A$1:$T$1,0))&amp;""),"")="","(none)",IFERROR(TRIM(INDEX($A467:$T467,MATCH(Lists!$F$7,$A$1:$T$1,0))&amp;""),"")))</f>
        <v/>
      </c>
      <c r="AH467" s="21">
        <f>IF(AF467="","",IF(COUNTIFS($AF$2:AF467,AF467,$AG$2:AG467,AG467)=1,1,0))</f>
        <v/>
      </c>
      <c r="AI467" s="21">
        <f>IF(AH467=1,SUM($AH$2:AH467),"")</f>
        <v/>
      </c>
      <c r="AJ467" s="21">
        <f>IF(IFERROR(TRIM(INDEX($A467:$T467,MATCH(Lists!$F$2,$A$1:$T$1,0))&amp;""),"")="","",IF($W467=Lists!$A$3,1,0))</f>
        <v/>
      </c>
      <c r="AK467" s="21">
        <f>IF(IFERROR(TRIM(INDEX($A467:$T467,MATCH(Lists!$F$2,$A$1:$T$1,0))&amp;""),"")="","",IF($X467="Y",1,0))</f>
        <v/>
      </c>
    </row>
    <row r="468">
      <c r="U468" s="19" t="n"/>
      <c r="V468" s="22" t="n"/>
      <c r="W468" s="22" t="n"/>
      <c r="X468" s="22" t="n"/>
      <c r="Y468" s="19" t="n"/>
      <c r="Z468" s="21">
        <f>IF(IFERROR(TRIM(INDEX($A468:$T468,MATCH(Lists!$F$2,$A$1:$T$1,0))&amp;""),"")="","",IFERROR(INDEX('Your points'!$B$6:$B$11,MATCH(IFERROR(TRIM(INDEX($A468:$T468,MATCH(Lists!$F$3,$A$1:$T$1,0))&amp;""),""),'Your points'!$A$6:$A$11,0)),0))</f>
        <v/>
      </c>
      <c r="AA468" s="21">
        <f>IF(IFERROR(TRIM(INDEX($A468:$T468,MATCH(Lists!$F$2,$A$1:$T$1,0))&amp;""),"")="","",IFERROR(INDEX('Your points'!$B$15:$B$18,MATCH(IFERROR(TRIM(INDEX($A468:$T468,MATCH(Lists!$F$4,$A$1:$T$1,0))&amp;""),""),'Your points'!$A$15:$A$18,0)),0))</f>
        <v/>
      </c>
      <c r="AB468" s="21">
        <f>IF(IFERROR(TRIM(INDEX($A468:$T468,MATCH(Lists!$F$2,$A$1:$T$1,0))&amp;""),"")="","",N(Z468)+N(AA468))</f>
        <v/>
      </c>
      <c r="AC468" s="21">
        <f>IF(IFERROR(TRIM(INDEX($A468:$T468,MATCH(Lists!$F$2,$A$1:$T$1,0))&amp;""),"")="","",IFERROR(VALUE(IFERROR(TRIM(INDEX($A468:$T468,MATCH(Lists!$F$5,$A$1:$T$1,0))&amp;""),"")),""))</f>
        <v/>
      </c>
      <c r="AD468" s="21">
        <f>IF(AB468="","",IF(AB468&gt;='Your points'!$B$21,1,0))</f>
        <v/>
      </c>
      <c r="AE468" s="21">
        <f>IF(IFERROR(TRIM(INDEX($A468:$T468,MATCH(Lists!$F$2,$A$1:$T$1,0))&amp;""),"")="","",IF(IFERROR(TRIM(INDEX($A468:$T468,MATCH(Lists!$F$8,$A$1:$T$1,0))&amp;""),"")&lt;&gt;"",1,0))</f>
        <v/>
      </c>
      <c r="AF468" s="21">
        <f>IF(IFERROR(TRIM(INDEX($A468:$T468,MATCH(Lists!$F$2,$A$1:$T$1,0))&amp;""),"")="","",IF(IFERROR(TRIM(INDEX($A468:$T468,MATCH(Lists!$F$6,$A$1:$T$1,0))&amp;""),"")="","(no UTM)",IFERROR(TRIM(INDEX($A468:$T468,MATCH(Lists!$F$6,$A$1:$T$1,0))&amp;""),"")))</f>
        <v/>
      </c>
      <c r="AG468" s="21">
        <f>IF(IFERROR(TRIM(INDEX($A468:$T468,MATCH(Lists!$F$2,$A$1:$T$1,0))&amp;""),"")="","",IF(IFERROR(TRIM(INDEX($A468:$T468,MATCH(Lists!$F$7,$A$1:$T$1,0))&amp;""),"")="","(none)",IFERROR(TRIM(INDEX($A468:$T468,MATCH(Lists!$F$7,$A$1:$T$1,0))&amp;""),"")))</f>
        <v/>
      </c>
      <c r="AH468" s="21">
        <f>IF(AF468="","",IF(COUNTIFS($AF$2:AF468,AF468,$AG$2:AG468,AG468)=1,1,0))</f>
        <v/>
      </c>
      <c r="AI468" s="21">
        <f>IF(AH468=1,SUM($AH$2:AH468),"")</f>
        <v/>
      </c>
      <c r="AJ468" s="21">
        <f>IF(IFERROR(TRIM(INDEX($A468:$T468,MATCH(Lists!$F$2,$A$1:$T$1,0))&amp;""),"")="","",IF($W468=Lists!$A$3,1,0))</f>
        <v/>
      </c>
      <c r="AK468" s="21">
        <f>IF(IFERROR(TRIM(INDEX($A468:$T468,MATCH(Lists!$F$2,$A$1:$T$1,0))&amp;""),"")="","",IF($X468="Y",1,0))</f>
        <v/>
      </c>
    </row>
    <row r="469">
      <c r="U469" s="19" t="n"/>
      <c r="V469" s="22" t="n"/>
      <c r="W469" s="22" t="n"/>
      <c r="X469" s="22" t="n"/>
      <c r="Y469" s="19" t="n"/>
      <c r="Z469" s="21">
        <f>IF(IFERROR(TRIM(INDEX($A469:$T469,MATCH(Lists!$F$2,$A$1:$T$1,0))&amp;""),"")="","",IFERROR(INDEX('Your points'!$B$6:$B$11,MATCH(IFERROR(TRIM(INDEX($A469:$T469,MATCH(Lists!$F$3,$A$1:$T$1,0))&amp;""),""),'Your points'!$A$6:$A$11,0)),0))</f>
        <v/>
      </c>
      <c r="AA469" s="21">
        <f>IF(IFERROR(TRIM(INDEX($A469:$T469,MATCH(Lists!$F$2,$A$1:$T$1,0))&amp;""),"")="","",IFERROR(INDEX('Your points'!$B$15:$B$18,MATCH(IFERROR(TRIM(INDEX($A469:$T469,MATCH(Lists!$F$4,$A$1:$T$1,0))&amp;""),""),'Your points'!$A$15:$A$18,0)),0))</f>
        <v/>
      </c>
      <c r="AB469" s="21">
        <f>IF(IFERROR(TRIM(INDEX($A469:$T469,MATCH(Lists!$F$2,$A$1:$T$1,0))&amp;""),"")="","",N(Z469)+N(AA469))</f>
        <v/>
      </c>
      <c r="AC469" s="21">
        <f>IF(IFERROR(TRIM(INDEX($A469:$T469,MATCH(Lists!$F$2,$A$1:$T$1,0))&amp;""),"")="","",IFERROR(VALUE(IFERROR(TRIM(INDEX($A469:$T469,MATCH(Lists!$F$5,$A$1:$T$1,0))&amp;""),"")),""))</f>
        <v/>
      </c>
      <c r="AD469" s="21">
        <f>IF(AB469="","",IF(AB469&gt;='Your points'!$B$21,1,0))</f>
        <v/>
      </c>
      <c r="AE469" s="21">
        <f>IF(IFERROR(TRIM(INDEX($A469:$T469,MATCH(Lists!$F$2,$A$1:$T$1,0))&amp;""),"")="","",IF(IFERROR(TRIM(INDEX($A469:$T469,MATCH(Lists!$F$8,$A$1:$T$1,0))&amp;""),"")&lt;&gt;"",1,0))</f>
        <v/>
      </c>
      <c r="AF469" s="21">
        <f>IF(IFERROR(TRIM(INDEX($A469:$T469,MATCH(Lists!$F$2,$A$1:$T$1,0))&amp;""),"")="","",IF(IFERROR(TRIM(INDEX($A469:$T469,MATCH(Lists!$F$6,$A$1:$T$1,0))&amp;""),"")="","(no UTM)",IFERROR(TRIM(INDEX($A469:$T469,MATCH(Lists!$F$6,$A$1:$T$1,0))&amp;""),"")))</f>
        <v/>
      </c>
      <c r="AG469" s="21">
        <f>IF(IFERROR(TRIM(INDEX($A469:$T469,MATCH(Lists!$F$2,$A$1:$T$1,0))&amp;""),"")="","",IF(IFERROR(TRIM(INDEX($A469:$T469,MATCH(Lists!$F$7,$A$1:$T$1,0))&amp;""),"")="","(none)",IFERROR(TRIM(INDEX($A469:$T469,MATCH(Lists!$F$7,$A$1:$T$1,0))&amp;""),"")))</f>
        <v/>
      </c>
      <c r="AH469" s="21">
        <f>IF(AF469="","",IF(COUNTIFS($AF$2:AF469,AF469,$AG$2:AG469,AG469)=1,1,0))</f>
        <v/>
      </c>
      <c r="AI469" s="21">
        <f>IF(AH469=1,SUM($AH$2:AH469),"")</f>
        <v/>
      </c>
      <c r="AJ469" s="21">
        <f>IF(IFERROR(TRIM(INDEX($A469:$T469,MATCH(Lists!$F$2,$A$1:$T$1,0))&amp;""),"")="","",IF($W469=Lists!$A$3,1,0))</f>
        <v/>
      </c>
      <c r="AK469" s="21">
        <f>IF(IFERROR(TRIM(INDEX($A469:$T469,MATCH(Lists!$F$2,$A$1:$T$1,0))&amp;""),"")="","",IF($X469="Y",1,0))</f>
        <v/>
      </c>
    </row>
    <row r="470">
      <c r="U470" s="19" t="n"/>
      <c r="V470" s="22" t="n"/>
      <c r="W470" s="22" t="n"/>
      <c r="X470" s="22" t="n"/>
      <c r="Y470" s="19" t="n"/>
      <c r="Z470" s="21">
        <f>IF(IFERROR(TRIM(INDEX($A470:$T470,MATCH(Lists!$F$2,$A$1:$T$1,0))&amp;""),"")="","",IFERROR(INDEX('Your points'!$B$6:$B$11,MATCH(IFERROR(TRIM(INDEX($A470:$T470,MATCH(Lists!$F$3,$A$1:$T$1,0))&amp;""),""),'Your points'!$A$6:$A$11,0)),0))</f>
        <v/>
      </c>
      <c r="AA470" s="21">
        <f>IF(IFERROR(TRIM(INDEX($A470:$T470,MATCH(Lists!$F$2,$A$1:$T$1,0))&amp;""),"")="","",IFERROR(INDEX('Your points'!$B$15:$B$18,MATCH(IFERROR(TRIM(INDEX($A470:$T470,MATCH(Lists!$F$4,$A$1:$T$1,0))&amp;""),""),'Your points'!$A$15:$A$18,0)),0))</f>
        <v/>
      </c>
      <c r="AB470" s="21">
        <f>IF(IFERROR(TRIM(INDEX($A470:$T470,MATCH(Lists!$F$2,$A$1:$T$1,0))&amp;""),"")="","",N(Z470)+N(AA470))</f>
        <v/>
      </c>
      <c r="AC470" s="21">
        <f>IF(IFERROR(TRIM(INDEX($A470:$T470,MATCH(Lists!$F$2,$A$1:$T$1,0))&amp;""),"")="","",IFERROR(VALUE(IFERROR(TRIM(INDEX($A470:$T470,MATCH(Lists!$F$5,$A$1:$T$1,0))&amp;""),"")),""))</f>
        <v/>
      </c>
      <c r="AD470" s="21">
        <f>IF(AB470="","",IF(AB470&gt;='Your points'!$B$21,1,0))</f>
        <v/>
      </c>
      <c r="AE470" s="21">
        <f>IF(IFERROR(TRIM(INDEX($A470:$T470,MATCH(Lists!$F$2,$A$1:$T$1,0))&amp;""),"")="","",IF(IFERROR(TRIM(INDEX($A470:$T470,MATCH(Lists!$F$8,$A$1:$T$1,0))&amp;""),"")&lt;&gt;"",1,0))</f>
        <v/>
      </c>
      <c r="AF470" s="21">
        <f>IF(IFERROR(TRIM(INDEX($A470:$T470,MATCH(Lists!$F$2,$A$1:$T$1,0))&amp;""),"")="","",IF(IFERROR(TRIM(INDEX($A470:$T470,MATCH(Lists!$F$6,$A$1:$T$1,0))&amp;""),"")="","(no UTM)",IFERROR(TRIM(INDEX($A470:$T470,MATCH(Lists!$F$6,$A$1:$T$1,0))&amp;""),"")))</f>
        <v/>
      </c>
      <c r="AG470" s="21">
        <f>IF(IFERROR(TRIM(INDEX($A470:$T470,MATCH(Lists!$F$2,$A$1:$T$1,0))&amp;""),"")="","",IF(IFERROR(TRIM(INDEX($A470:$T470,MATCH(Lists!$F$7,$A$1:$T$1,0))&amp;""),"")="","(none)",IFERROR(TRIM(INDEX($A470:$T470,MATCH(Lists!$F$7,$A$1:$T$1,0))&amp;""),"")))</f>
        <v/>
      </c>
      <c r="AH470" s="21">
        <f>IF(AF470="","",IF(COUNTIFS($AF$2:AF470,AF470,$AG$2:AG470,AG470)=1,1,0))</f>
        <v/>
      </c>
      <c r="AI470" s="21">
        <f>IF(AH470=1,SUM($AH$2:AH470),"")</f>
        <v/>
      </c>
      <c r="AJ470" s="21">
        <f>IF(IFERROR(TRIM(INDEX($A470:$T470,MATCH(Lists!$F$2,$A$1:$T$1,0))&amp;""),"")="","",IF($W470=Lists!$A$3,1,0))</f>
        <v/>
      </c>
      <c r="AK470" s="21">
        <f>IF(IFERROR(TRIM(INDEX($A470:$T470,MATCH(Lists!$F$2,$A$1:$T$1,0))&amp;""),"")="","",IF($X470="Y",1,0))</f>
        <v/>
      </c>
    </row>
    <row r="471">
      <c r="U471" s="19" t="n"/>
      <c r="V471" s="22" t="n"/>
      <c r="W471" s="22" t="n"/>
      <c r="X471" s="22" t="n"/>
      <c r="Y471" s="19" t="n"/>
      <c r="Z471" s="21">
        <f>IF(IFERROR(TRIM(INDEX($A471:$T471,MATCH(Lists!$F$2,$A$1:$T$1,0))&amp;""),"")="","",IFERROR(INDEX('Your points'!$B$6:$B$11,MATCH(IFERROR(TRIM(INDEX($A471:$T471,MATCH(Lists!$F$3,$A$1:$T$1,0))&amp;""),""),'Your points'!$A$6:$A$11,0)),0))</f>
        <v/>
      </c>
      <c r="AA471" s="21">
        <f>IF(IFERROR(TRIM(INDEX($A471:$T471,MATCH(Lists!$F$2,$A$1:$T$1,0))&amp;""),"")="","",IFERROR(INDEX('Your points'!$B$15:$B$18,MATCH(IFERROR(TRIM(INDEX($A471:$T471,MATCH(Lists!$F$4,$A$1:$T$1,0))&amp;""),""),'Your points'!$A$15:$A$18,0)),0))</f>
        <v/>
      </c>
      <c r="AB471" s="21">
        <f>IF(IFERROR(TRIM(INDEX($A471:$T471,MATCH(Lists!$F$2,$A$1:$T$1,0))&amp;""),"")="","",N(Z471)+N(AA471))</f>
        <v/>
      </c>
      <c r="AC471" s="21">
        <f>IF(IFERROR(TRIM(INDEX($A471:$T471,MATCH(Lists!$F$2,$A$1:$T$1,0))&amp;""),"")="","",IFERROR(VALUE(IFERROR(TRIM(INDEX($A471:$T471,MATCH(Lists!$F$5,$A$1:$T$1,0))&amp;""),"")),""))</f>
        <v/>
      </c>
      <c r="AD471" s="21">
        <f>IF(AB471="","",IF(AB471&gt;='Your points'!$B$21,1,0))</f>
        <v/>
      </c>
      <c r="AE471" s="21">
        <f>IF(IFERROR(TRIM(INDEX($A471:$T471,MATCH(Lists!$F$2,$A$1:$T$1,0))&amp;""),"")="","",IF(IFERROR(TRIM(INDEX($A471:$T471,MATCH(Lists!$F$8,$A$1:$T$1,0))&amp;""),"")&lt;&gt;"",1,0))</f>
        <v/>
      </c>
      <c r="AF471" s="21">
        <f>IF(IFERROR(TRIM(INDEX($A471:$T471,MATCH(Lists!$F$2,$A$1:$T$1,0))&amp;""),"")="","",IF(IFERROR(TRIM(INDEX($A471:$T471,MATCH(Lists!$F$6,$A$1:$T$1,0))&amp;""),"")="","(no UTM)",IFERROR(TRIM(INDEX($A471:$T471,MATCH(Lists!$F$6,$A$1:$T$1,0))&amp;""),"")))</f>
        <v/>
      </c>
      <c r="AG471" s="21">
        <f>IF(IFERROR(TRIM(INDEX($A471:$T471,MATCH(Lists!$F$2,$A$1:$T$1,0))&amp;""),"")="","",IF(IFERROR(TRIM(INDEX($A471:$T471,MATCH(Lists!$F$7,$A$1:$T$1,0))&amp;""),"")="","(none)",IFERROR(TRIM(INDEX($A471:$T471,MATCH(Lists!$F$7,$A$1:$T$1,0))&amp;""),"")))</f>
        <v/>
      </c>
      <c r="AH471" s="21">
        <f>IF(AF471="","",IF(COUNTIFS($AF$2:AF471,AF471,$AG$2:AG471,AG471)=1,1,0))</f>
        <v/>
      </c>
      <c r="AI471" s="21">
        <f>IF(AH471=1,SUM($AH$2:AH471),"")</f>
        <v/>
      </c>
      <c r="AJ471" s="21">
        <f>IF(IFERROR(TRIM(INDEX($A471:$T471,MATCH(Lists!$F$2,$A$1:$T$1,0))&amp;""),"")="","",IF($W471=Lists!$A$3,1,0))</f>
        <v/>
      </c>
      <c r="AK471" s="21">
        <f>IF(IFERROR(TRIM(INDEX($A471:$T471,MATCH(Lists!$F$2,$A$1:$T$1,0))&amp;""),"")="","",IF($X471="Y",1,0))</f>
        <v/>
      </c>
    </row>
    <row r="472">
      <c r="U472" s="19" t="n"/>
      <c r="V472" s="22" t="n"/>
      <c r="W472" s="22" t="n"/>
      <c r="X472" s="22" t="n"/>
      <c r="Y472" s="19" t="n"/>
      <c r="Z472" s="21">
        <f>IF(IFERROR(TRIM(INDEX($A472:$T472,MATCH(Lists!$F$2,$A$1:$T$1,0))&amp;""),"")="","",IFERROR(INDEX('Your points'!$B$6:$B$11,MATCH(IFERROR(TRIM(INDEX($A472:$T472,MATCH(Lists!$F$3,$A$1:$T$1,0))&amp;""),""),'Your points'!$A$6:$A$11,0)),0))</f>
        <v/>
      </c>
      <c r="AA472" s="21">
        <f>IF(IFERROR(TRIM(INDEX($A472:$T472,MATCH(Lists!$F$2,$A$1:$T$1,0))&amp;""),"")="","",IFERROR(INDEX('Your points'!$B$15:$B$18,MATCH(IFERROR(TRIM(INDEX($A472:$T472,MATCH(Lists!$F$4,$A$1:$T$1,0))&amp;""),""),'Your points'!$A$15:$A$18,0)),0))</f>
        <v/>
      </c>
      <c r="AB472" s="21">
        <f>IF(IFERROR(TRIM(INDEX($A472:$T472,MATCH(Lists!$F$2,$A$1:$T$1,0))&amp;""),"")="","",N(Z472)+N(AA472))</f>
        <v/>
      </c>
      <c r="AC472" s="21">
        <f>IF(IFERROR(TRIM(INDEX($A472:$T472,MATCH(Lists!$F$2,$A$1:$T$1,0))&amp;""),"")="","",IFERROR(VALUE(IFERROR(TRIM(INDEX($A472:$T472,MATCH(Lists!$F$5,$A$1:$T$1,0))&amp;""),"")),""))</f>
        <v/>
      </c>
      <c r="AD472" s="21">
        <f>IF(AB472="","",IF(AB472&gt;='Your points'!$B$21,1,0))</f>
        <v/>
      </c>
      <c r="AE472" s="21">
        <f>IF(IFERROR(TRIM(INDEX($A472:$T472,MATCH(Lists!$F$2,$A$1:$T$1,0))&amp;""),"")="","",IF(IFERROR(TRIM(INDEX($A472:$T472,MATCH(Lists!$F$8,$A$1:$T$1,0))&amp;""),"")&lt;&gt;"",1,0))</f>
        <v/>
      </c>
      <c r="AF472" s="21">
        <f>IF(IFERROR(TRIM(INDEX($A472:$T472,MATCH(Lists!$F$2,$A$1:$T$1,0))&amp;""),"")="","",IF(IFERROR(TRIM(INDEX($A472:$T472,MATCH(Lists!$F$6,$A$1:$T$1,0))&amp;""),"")="","(no UTM)",IFERROR(TRIM(INDEX($A472:$T472,MATCH(Lists!$F$6,$A$1:$T$1,0))&amp;""),"")))</f>
        <v/>
      </c>
      <c r="AG472" s="21">
        <f>IF(IFERROR(TRIM(INDEX($A472:$T472,MATCH(Lists!$F$2,$A$1:$T$1,0))&amp;""),"")="","",IF(IFERROR(TRIM(INDEX($A472:$T472,MATCH(Lists!$F$7,$A$1:$T$1,0))&amp;""),"")="","(none)",IFERROR(TRIM(INDEX($A472:$T472,MATCH(Lists!$F$7,$A$1:$T$1,0))&amp;""),"")))</f>
        <v/>
      </c>
      <c r="AH472" s="21">
        <f>IF(AF472="","",IF(COUNTIFS($AF$2:AF472,AF472,$AG$2:AG472,AG472)=1,1,0))</f>
        <v/>
      </c>
      <c r="AI472" s="21">
        <f>IF(AH472=1,SUM($AH$2:AH472),"")</f>
        <v/>
      </c>
      <c r="AJ472" s="21">
        <f>IF(IFERROR(TRIM(INDEX($A472:$T472,MATCH(Lists!$F$2,$A$1:$T$1,0))&amp;""),"")="","",IF($W472=Lists!$A$3,1,0))</f>
        <v/>
      </c>
      <c r="AK472" s="21">
        <f>IF(IFERROR(TRIM(INDEX($A472:$T472,MATCH(Lists!$F$2,$A$1:$T$1,0))&amp;""),"")="","",IF($X472="Y",1,0))</f>
        <v/>
      </c>
    </row>
    <row r="473">
      <c r="U473" s="19" t="n"/>
      <c r="V473" s="22" t="n"/>
      <c r="W473" s="22" t="n"/>
      <c r="X473" s="22" t="n"/>
      <c r="Y473" s="19" t="n"/>
      <c r="Z473" s="21">
        <f>IF(IFERROR(TRIM(INDEX($A473:$T473,MATCH(Lists!$F$2,$A$1:$T$1,0))&amp;""),"")="","",IFERROR(INDEX('Your points'!$B$6:$B$11,MATCH(IFERROR(TRIM(INDEX($A473:$T473,MATCH(Lists!$F$3,$A$1:$T$1,0))&amp;""),""),'Your points'!$A$6:$A$11,0)),0))</f>
        <v/>
      </c>
      <c r="AA473" s="21">
        <f>IF(IFERROR(TRIM(INDEX($A473:$T473,MATCH(Lists!$F$2,$A$1:$T$1,0))&amp;""),"")="","",IFERROR(INDEX('Your points'!$B$15:$B$18,MATCH(IFERROR(TRIM(INDEX($A473:$T473,MATCH(Lists!$F$4,$A$1:$T$1,0))&amp;""),""),'Your points'!$A$15:$A$18,0)),0))</f>
        <v/>
      </c>
      <c r="AB473" s="21">
        <f>IF(IFERROR(TRIM(INDEX($A473:$T473,MATCH(Lists!$F$2,$A$1:$T$1,0))&amp;""),"")="","",N(Z473)+N(AA473))</f>
        <v/>
      </c>
      <c r="AC473" s="21">
        <f>IF(IFERROR(TRIM(INDEX($A473:$T473,MATCH(Lists!$F$2,$A$1:$T$1,0))&amp;""),"")="","",IFERROR(VALUE(IFERROR(TRIM(INDEX($A473:$T473,MATCH(Lists!$F$5,$A$1:$T$1,0))&amp;""),"")),""))</f>
        <v/>
      </c>
      <c r="AD473" s="21">
        <f>IF(AB473="","",IF(AB473&gt;='Your points'!$B$21,1,0))</f>
        <v/>
      </c>
      <c r="AE473" s="21">
        <f>IF(IFERROR(TRIM(INDEX($A473:$T473,MATCH(Lists!$F$2,$A$1:$T$1,0))&amp;""),"")="","",IF(IFERROR(TRIM(INDEX($A473:$T473,MATCH(Lists!$F$8,$A$1:$T$1,0))&amp;""),"")&lt;&gt;"",1,0))</f>
        <v/>
      </c>
      <c r="AF473" s="21">
        <f>IF(IFERROR(TRIM(INDEX($A473:$T473,MATCH(Lists!$F$2,$A$1:$T$1,0))&amp;""),"")="","",IF(IFERROR(TRIM(INDEX($A473:$T473,MATCH(Lists!$F$6,$A$1:$T$1,0))&amp;""),"")="","(no UTM)",IFERROR(TRIM(INDEX($A473:$T473,MATCH(Lists!$F$6,$A$1:$T$1,0))&amp;""),"")))</f>
        <v/>
      </c>
      <c r="AG473" s="21">
        <f>IF(IFERROR(TRIM(INDEX($A473:$T473,MATCH(Lists!$F$2,$A$1:$T$1,0))&amp;""),"")="","",IF(IFERROR(TRIM(INDEX($A473:$T473,MATCH(Lists!$F$7,$A$1:$T$1,0))&amp;""),"")="","(none)",IFERROR(TRIM(INDEX($A473:$T473,MATCH(Lists!$F$7,$A$1:$T$1,0))&amp;""),"")))</f>
        <v/>
      </c>
      <c r="AH473" s="21">
        <f>IF(AF473="","",IF(COUNTIFS($AF$2:AF473,AF473,$AG$2:AG473,AG473)=1,1,0))</f>
        <v/>
      </c>
      <c r="AI473" s="21">
        <f>IF(AH473=1,SUM($AH$2:AH473),"")</f>
        <v/>
      </c>
      <c r="AJ473" s="21">
        <f>IF(IFERROR(TRIM(INDEX($A473:$T473,MATCH(Lists!$F$2,$A$1:$T$1,0))&amp;""),"")="","",IF($W473=Lists!$A$3,1,0))</f>
        <v/>
      </c>
      <c r="AK473" s="21">
        <f>IF(IFERROR(TRIM(INDEX($A473:$T473,MATCH(Lists!$F$2,$A$1:$T$1,0))&amp;""),"")="","",IF($X473="Y",1,0))</f>
        <v/>
      </c>
    </row>
    <row r="474">
      <c r="U474" s="19" t="n"/>
      <c r="V474" s="22" t="n"/>
      <c r="W474" s="22" t="n"/>
      <c r="X474" s="22" t="n"/>
      <c r="Y474" s="19" t="n"/>
      <c r="Z474" s="21">
        <f>IF(IFERROR(TRIM(INDEX($A474:$T474,MATCH(Lists!$F$2,$A$1:$T$1,0))&amp;""),"")="","",IFERROR(INDEX('Your points'!$B$6:$B$11,MATCH(IFERROR(TRIM(INDEX($A474:$T474,MATCH(Lists!$F$3,$A$1:$T$1,0))&amp;""),""),'Your points'!$A$6:$A$11,0)),0))</f>
        <v/>
      </c>
      <c r="AA474" s="21">
        <f>IF(IFERROR(TRIM(INDEX($A474:$T474,MATCH(Lists!$F$2,$A$1:$T$1,0))&amp;""),"")="","",IFERROR(INDEX('Your points'!$B$15:$B$18,MATCH(IFERROR(TRIM(INDEX($A474:$T474,MATCH(Lists!$F$4,$A$1:$T$1,0))&amp;""),""),'Your points'!$A$15:$A$18,0)),0))</f>
        <v/>
      </c>
      <c r="AB474" s="21">
        <f>IF(IFERROR(TRIM(INDEX($A474:$T474,MATCH(Lists!$F$2,$A$1:$T$1,0))&amp;""),"")="","",N(Z474)+N(AA474))</f>
        <v/>
      </c>
      <c r="AC474" s="21">
        <f>IF(IFERROR(TRIM(INDEX($A474:$T474,MATCH(Lists!$F$2,$A$1:$T$1,0))&amp;""),"")="","",IFERROR(VALUE(IFERROR(TRIM(INDEX($A474:$T474,MATCH(Lists!$F$5,$A$1:$T$1,0))&amp;""),"")),""))</f>
        <v/>
      </c>
      <c r="AD474" s="21">
        <f>IF(AB474="","",IF(AB474&gt;='Your points'!$B$21,1,0))</f>
        <v/>
      </c>
      <c r="AE474" s="21">
        <f>IF(IFERROR(TRIM(INDEX($A474:$T474,MATCH(Lists!$F$2,$A$1:$T$1,0))&amp;""),"")="","",IF(IFERROR(TRIM(INDEX($A474:$T474,MATCH(Lists!$F$8,$A$1:$T$1,0))&amp;""),"")&lt;&gt;"",1,0))</f>
        <v/>
      </c>
      <c r="AF474" s="21">
        <f>IF(IFERROR(TRIM(INDEX($A474:$T474,MATCH(Lists!$F$2,$A$1:$T$1,0))&amp;""),"")="","",IF(IFERROR(TRIM(INDEX($A474:$T474,MATCH(Lists!$F$6,$A$1:$T$1,0))&amp;""),"")="","(no UTM)",IFERROR(TRIM(INDEX($A474:$T474,MATCH(Lists!$F$6,$A$1:$T$1,0))&amp;""),"")))</f>
        <v/>
      </c>
      <c r="AG474" s="21">
        <f>IF(IFERROR(TRIM(INDEX($A474:$T474,MATCH(Lists!$F$2,$A$1:$T$1,0))&amp;""),"")="","",IF(IFERROR(TRIM(INDEX($A474:$T474,MATCH(Lists!$F$7,$A$1:$T$1,0))&amp;""),"")="","(none)",IFERROR(TRIM(INDEX($A474:$T474,MATCH(Lists!$F$7,$A$1:$T$1,0))&amp;""),"")))</f>
        <v/>
      </c>
      <c r="AH474" s="21">
        <f>IF(AF474="","",IF(COUNTIFS($AF$2:AF474,AF474,$AG$2:AG474,AG474)=1,1,0))</f>
        <v/>
      </c>
      <c r="AI474" s="21">
        <f>IF(AH474=1,SUM($AH$2:AH474),"")</f>
        <v/>
      </c>
      <c r="AJ474" s="21">
        <f>IF(IFERROR(TRIM(INDEX($A474:$T474,MATCH(Lists!$F$2,$A$1:$T$1,0))&amp;""),"")="","",IF($W474=Lists!$A$3,1,0))</f>
        <v/>
      </c>
      <c r="AK474" s="21">
        <f>IF(IFERROR(TRIM(INDEX($A474:$T474,MATCH(Lists!$F$2,$A$1:$T$1,0))&amp;""),"")="","",IF($X474="Y",1,0))</f>
        <v/>
      </c>
    </row>
    <row r="475">
      <c r="U475" s="19" t="n"/>
      <c r="V475" s="22" t="n"/>
      <c r="W475" s="22" t="n"/>
      <c r="X475" s="22" t="n"/>
      <c r="Y475" s="19" t="n"/>
      <c r="Z475" s="21">
        <f>IF(IFERROR(TRIM(INDEX($A475:$T475,MATCH(Lists!$F$2,$A$1:$T$1,0))&amp;""),"")="","",IFERROR(INDEX('Your points'!$B$6:$B$11,MATCH(IFERROR(TRIM(INDEX($A475:$T475,MATCH(Lists!$F$3,$A$1:$T$1,0))&amp;""),""),'Your points'!$A$6:$A$11,0)),0))</f>
        <v/>
      </c>
      <c r="AA475" s="21">
        <f>IF(IFERROR(TRIM(INDEX($A475:$T475,MATCH(Lists!$F$2,$A$1:$T$1,0))&amp;""),"")="","",IFERROR(INDEX('Your points'!$B$15:$B$18,MATCH(IFERROR(TRIM(INDEX($A475:$T475,MATCH(Lists!$F$4,$A$1:$T$1,0))&amp;""),""),'Your points'!$A$15:$A$18,0)),0))</f>
        <v/>
      </c>
      <c r="AB475" s="21">
        <f>IF(IFERROR(TRIM(INDEX($A475:$T475,MATCH(Lists!$F$2,$A$1:$T$1,0))&amp;""),"")="","",N(Z475)+N(AA475))</f>
        <v/>
      </c>
      <c r="AC475" s="21">
        <f>IF(IFERROR(TRIM(INDEX($A475:$T475,MATCH(Lists!$F$2,$A$1:$T$1,0))&amp;""),"")="","",IFERROR(VALUE(IFERROR(TRIM(INDEX($A475:$T475,MATCH(Lists!$F$5,$A$1:$T$1,0))&amp;""),"")),""))</f>
        <v/>
      </c>
      <c r="AD475" s="21">
        <f>IF(AB475="","",IF(AB475&gt;='Your points'!$B$21,1,0))</f>
        <v/>
      </c>
      <c r="AE475" s="21">
        <f>IF(IFERROR(TRIM(INDEX($A475:$T475,MATCH(Lists!$F$2,$A$1:$T$1,0))&amp;""),"")="","",IF(IFERROR(TRIM(INDEX($A475:$T475,MATCH(Lists!$F$8,$A$1:$T$1,0))&amp;""),"")&lt;&gt;"",1,0))</f>
        <v/>
      </c>
      <c r="AF475" s="21">
        <f>IF(IFERROR(TRIM(INDEX($A475:$T475,MATCH(Lists!$F$2,$A$1:$T$1,0))&amp;""),"")="","",IF(IFERROR(TRIM(INDEX($A475:$T475,MATCH(Lists!$F$6,$A$1:$T$1,0))&amp;""),"")="","(no UTM)",IFERROR(TRIM(INDEX($A475:$T475,MATCH(Lists!$F$6,$A$1:$T$1,0))&amp;""),"")))</f>
        <v/>
      </c>
      <c r="AG475" s="21">
        <f>IF(IFERROR(TRIM(INDEX($A475:$T475,MATCH(Lists!$F$2,$A$1:$T$1,0))&amp;""),"")="","",IF(IFERROR(TRIM(INDEX($A475:$T475,MATCH(Lists!$F$7,$A$1:$T$1,0))&amp;""),"")="","(none)",IFERROR(TRIM(INDEX($A475:$T475,MATCH(Lists!$F$7,$A$1:$T$1,0))&amp;""),"")))</f>
        <v/>
      </c>
      <c r="AH475" s="21">
        <f>IF(AF475="","",IF(COUNTIFS($AF$2:AF475,AF475,$AG$2:AG475,AG475)=1,1,0))</f>
        <v/>
      </c>
      <c r="AI475" s="21">
        <f>IF(AH475=1,SUM($AH$2:AH475),"")</f>
        <v/>
      </c>
      <c r="AJ475" s="21">
        <f>IF(IFERROR(TRIM(INDEX($A475:$T475,MATCH(Lists!$F$2,$A$1:$T$1,0))&amp;""),"")="","",IF($W475=Lists!$A$3,1,0))</f>
        <v/>
      </c>
      <c r="AK475" s="21">
        <f>IF(IFERROR(TRIM(INDEX($A475:$T475,MATCH(Lists!$F$2,$A$1:$T$1,0))&amp;""),"")="","",IF($X475="Y",1,0))</f>
        <v/>
      </c>
    </row>
    <row r="476">
      <c r="U476" s="19" t="n"/>
      <c r="V476" s="22" t="n"/>
      <c r="W476" s="22" t="n"/>
      <c r="X476" s="22" t="n"/>
      <c r="Y476" s="19" t="n"/>
      <c r="Z476" s="21">
        <f>IF(IFERROR(TRIM(INDEX($A476:$T476,MATCH(Lists!$F$2,$A$1:$T$1,0))&amp;""),"")="","",IFERROR(INDEX('Your points'!$B$6:$B$11,MATCH(IFERROR(TRIM(INDEX($A476:$T476,MATCH(Lists!$F$3,$A$1:$T$1,0))&amp;""),""),'Your points'!$A$6:$A$11,0)),0))</f>
        <v/>
      </c>
      <c r="AA476" s="21">
        <f>IF(IFERROR(TRIM(INDEX($A476:$T476,MATCH(Lists!$F$2,$A$1:$T$1,0))&amp;""),"")="","",IFERROR(INDEX('Your points'!$B$15:$B$18,MATCH(IFERROR(TRIM(INDEX($A476:$T476,MATCH(Lists!$F$4,$A$1:$T$1,0))&amp;""),""),'Your points'!$A$15:$A$18,0)),0))</f>
        <v/>
      </c>
      <c r="AB476" s="21">
        <f>IF(IFERROR(TRIM(INDEX($A476:$T476,MATCH(Lists!$F$2,$A$1:$T$1,0))&amp;""),"")="","",N(Z476)+N(AA476))</f>
        <v/>
      </c>
      <c r="AC476" s="21">
        <f>IF(IFERROR(TRIM(INDEX($A476:$T476,MATCH(Lists!$F$2,$A$1:$T$1,0))&amp;""),"")="","",IFERROR(VALUE(IFERROR(TRIM(INDEX($A476:$T476,MATCH(Lists!$F$5,$A$1:$T$1,0))&amp;""),"")),""))</f>
        <v/>
      </c>
      <c r="AD476" s="21">
        <f>IF(AB476="","",IF(AB476&gt;='Your points'!$B$21,1,0))</f>
        <v/>
      </c>
      <c r="AE476" s="21">
        <f>IF(IFERROR(TRIM(INDEX($A476:$T476,MATCH(Lists!$F$2,$A$1:$T$1,0))&amp;""),"")="","",IF(IFERROR(TRIM(INDEX($A476:$T476,MATCH(Lists!$F$8,$A$1:$T$1,0))&amp;""),"")&lt;&gt;"",1,0))</f>
        <v/>
      </c>
      <c r="AF476" s="21">
        <f>IF(IFERROR(TRIM(INDEX($A476:$T476,MATCH(Lists!$F$2,$A$1:$T$1,0))&amp;""),"")="","",IF(IFERROR(TRIM(INDEX($A476:$T476,MATCH(Lists!$F$6,$A$1:$T$1,0))&amp;""),"")="","(no UTM)",IFERROR(TRIM(INDEX($A476:$T476,MATCH(Lists!$F$6,$A$1:$T$1,0))&amp;""),"")))</f>
        <v/>
      </c>
      <c r="AG476" s="21">
        <f>IF(IFERROR(TRIM(INDEX($A476:$T476,MATCH(Lists!$F$2,$A$1:$T$1,0))&amp;""),"")="","",IF(IFERROR(TRIM(INDEX($A476:$T476,MATCH(Lists!$F$7,$A$1:$T$1,0))&amp;""),"")="","(none)",IFERROR(TRIM(INDEX($A476:$T476,MATCH(Lists!$F$7,$A$1:$T$1,0))&amp;""),"")))</f>
        <v/>
      </c>
      <c r="AH476" s="21">
        <f>IF(AF476="","",IF(COUNTIFS($AF$2:AF476,AF476,$AG$2:AG476,AG476)=1,1,0))</f>
        <v/>
      </c>
      <c r="AI476" s="21">
        <f>IF(AH476=1,SUM($AH$2:AH476),"")</f>
        <v/>
      </c>
      <c r="AJ476" s="21">
        <f>IF(IFERROR(TRIM(INDEX($A476:$T476,MATCH(Lists!$F$2,$A$1:$T$1,0))&amp;""),"")="","",IF($W476=Lists!$A$3,1,0))</f>
        <v/>
      </c>
      <c r="AK476" s="21">
        <f>IF(IFERROR(TRIM(INDEX($A476:$T476,MATCH(Lists!$F$2,$A$1:$T$1,0))&amp;""),"")="","",IF($X476="Y",1,0))</f>
        <v/>
      </c>
    </row>
    <row r="477">
      <c r="U477" s="19" t="n"/>
      <c r="V477" s="22" t="n"/>
      <c r="W477" s="22" t="n"/>
      <c r="X477" s="22" t="n"/>
      <c r="Y477" s="19" t="n"/>
      <c r="Z477" s="21">
        <f>IF(IFERROR(TRIM(INDEX($A477:$T477,MATCH(Lists!$F$2,$A$1:$T$1,0))&amp;""),"")="","",IFERROR(INDEX('Your points'!$B$6:$B$11,MATCH(IFERROR(TRIM(INDEX($A477:$T477,MATCH(Lists!$F$3,$A$1:$T$1,0))&amp;""),""),'Your points'!$A$6:$A$11,0)),0))</f>
        <v/>
      </c>
      <c r="AA477" s="21">
        <f>IF(IFERROR(TRIM(INDEX($A477:$T477,MATCH(Lists!$F$2,$A$1:$T$1,0))&amp;""),"")="","",IFERROR(INDEX('Your points'!$B$15:$B$18,MATCH(IFERROR(TRIM(INDEX($A477:$T477,MATCH(Lists!$F$4,$A$1:$T$1,0))&amp;""),""),'Your points'!$A$15:$A$18,0)),0))</f>
        <v/>
      </c>
      <c r="AB477" s="21">
        <f>IF(IFERROR(TRIM(INDEX($A477:$T477,MATCH(Lists!$F$2,$A$1:$T$1,0))&amp;""),"")="","",N(Z477)+N(AA477))</f>
        <v/>
      </c>
      <c r="AC477" s="21">
        <f>IF(IFERROR(TRIM(INDEX($A477:$T477,MATCH(Lists!$F$2,$A$1:$T$1,0))&amp;""),"")="","",IFERROR(VALUE(IFERROR(TRIM(INDEX($A477:$T477,MATCH(Lists!$F$5,$A$1:$T$1,0))&amp;""),"")),""))</f>
        <v/>
      </c>
      <c r="AD477" s="21">
        <f>IF(AB477="","",IF(AB477&gt;='Your points'!$B$21,1,0))</f>
        <v/>
      </c>
      <c r="AE477" s="21">
        <f>IF(IFERROR(TRIM(INDEX($A477:$T477,MATCH(Lists!$F$2,$A$1:$T$1,0))&amp;""),"")="","",IF(IFERROR(TRIM(INDEX($A477:$T477,MATCH(Lists!$F$8,$A$1:$T$1,0))&amp;""),"")&lt;&gt;"",1,0))</f>
        <v/>
      </c>
      <c r="AF477" s="21">
        <f>IF(IFERROR(TRIM(INDEX($A477:$T477,MATCH(Lists!$F$2,$A$1:$T$1,0))&amp;""),"")="","",IF(IFERROR(TRIM(INDEX($A477:$T477,MATCH(Lists!$F$6,$A$1:$T$1,0))&amp;""),"")="","(no UTM)",IFERROR(TRIM(INDEX($A477:$T477,MATCH(Lists!$F$6,$A$1:$T$1,0))&amp;""),"")))</f>
        <v/>
      </c>
      <c r="AG477" s="21">
        <f>IF(IFERROR(TRIM(INDEX($A477:$T477,MATCH(Lists!$F$2,$A$1:$T$1,0))&amp;""),"")="","",IF(IFERROR(TRIM(INDEX($A477:$T477,MATCH(Lists!$F$7,$A$1:$T$1,0))&amp;""),"")="","(none)",IFERROR(TRIM(INDEX($A477:$T477,MATCH(Lists!$F$7,$A$1:$T$1,0))&amp;""),"")))</f>
        <v/>
      </c>
      <c r="AH477" s="21">
        <f>IF(AF477="","",IF(COUNTIFS($AF$2:AF477,AF477,$AG$2:AG477,AG477)=1,1,0))</f>
        <v/>
      </c>
      <c r="AI477" s="21">
        <f>IF(AH477=1,SUM($AH$2:AH477),"")</f>
        <v/>
      </c>
      <c r="AJ477" s="21">
        <f>IF(IFERROR(TRIM(INDEX($A477:$T477,MATCH(Lists!$F$2,$A$1:$T$1,0))&amp;""),"")="","",IF($W477=Lists!$A$3,1,0))</f>
        <v/>
      </c>
      <c r="AK477" s="21">
        <f>IF(IFERROR(TRIM(INDEX($A477:$T477,MATCH(Lists!$F$2,$A$1:$T$1,0))&amp;""),"")="","",IF($X477="Y",1,0))</f>
        <v/>
      </c>
    </row>
    <row r="478">
      <c r="U478" s="19" t="n"/>
      <c r="V478" s="22" t="n"/>
      <c r="W478" s="22" t="n"/>
      <c r="X478" s="22" t="n"/>
      <c r="Y478" s="19" t="n"/>
      <c r="Z478" s="21">
        <f>IF(IFERROR(TRIM(INDEX($A478:$T478,MATCH(Lists!$F$2,$A$1:$T$1,0))&amp;""),"")="","",IFERROR(INDEX('Your points'!$B$6:$B$11,MATCH(IFERROR(TRIM(INDEX($A478:$T478,MATCH(Lists!$F$3,$A$1:$T$1,0))&amp;""),""),'Your points'!$A$6:$A$11,0)),0))</f>
        <v/>
      </c>
      <c r="AA478" s="21">
        <f>IF(IFERROR(TRIM(INDEX($A478:$T478,MATCH(Lists!$F$2,$A$1:$T$1,0))&amp;""),"")="","",IFERROR(INDEX('Your points'!$B$15:$B$18,MATCH(IFERROR(TRIM(INDEX($A478:$T478,MATCH(Lists!$F$4,$A$1:$T$1,0))&amp;""),""),'Your points'!$A$15:$A$18,0)),0))</f>
        <v/>
      </c>
      <c r="AB478" s="21">
        <f>IF(IFERROR(TRIM(INDEX($A478:$T478,MATCH(Lists!$F$2,$A$1:$T$1,0))&amp;""),"")="","",N(Z478)+N(AA478))</f>
        <v/>
      </c>
      <c r="AC478" s="21">
        <f>IF(IFERROR(TRIM(INDEX($A478:$T478,MATCH(Lists!$F$2,$A$1:$T$1,0))&amp;""),"")="","",IFERROR(VALUE(IFERROR(TRIM(INDEX($A478:$T478,MATCH(Lists!$F$5,$A$1:$T$1,0))&amp;""),"")),""))</f>
        <v/>
      </c>
      <c r="AD478" s="21">
        <f>IF(AB478="","",IF(AB478&gt;='Your points'!$B$21,1,0))</f>
        <v/>
      </c>
      <c r="AE478" s="21">
        <f>IF(IFERROR(TRIM(INDEX($A478:$T478,MATCH(Lists!$F$2,$A$1:$T$1,0))&amp;""),"")="","",IF(IFERROR(TRIM(INDEX($A478:$T478,MATCH(Lists!$F$8,$A$1:$T$1,0))&amp;""),"")&lt;&gt;"",1,0))</f>
        <v/>
      </c>
      <c r="AF478" s="21">
        <f>IF(IFERROR(TRIM(INDEX($A478:$T478,MATCH(Lists!$F$2,$A$1:$T$1,0))&amp;""),"")="","",IF(IFERROR(TRIM(INDEX($A478:$T478,MATCH(Lists!$F$6,$A$1:$T$1,0))&amp;""),"")="","(no UTM)",IFERROR(TRIM(INDEX($A478:$T478,MATCH(Lists!$F$6,$A$1:$T$1,0))&amp;""),"")))</f>
        <v/>
      </c>
      <c r="AG478" s="21">
        <f>IF(IFERROR(TRIM(INDEX($A478:$T478,MATCH(Lists!$F$2,$A$1:$T$1,0))&amp;""),"")="","",IF(IFERROR(TRIM(INDEX($A478:$T478,MATCH(Lists!$F$7,$A$1:$T$1,0))&amp;""),"")="","(none)",IFERROR(TRIM(INDEX($A478:$T478,MATCH(Lists!$F$7,$A$1:$T$1,0))&amp;""),"")))</f>
        <v/>
      </c>
      <c r="AH478" s="21">
        <f>IF(AF478="","",IF(COUNTIFS($AF$2:AF478,AF478,$AG$2:AG478,AG478)=1,1,0))</f>
        <v/>
      </c>
      <c r="AI478" s="21">
        <f>IF(AH478=1,SUM($AH$2:AH478),"")</f>
        <v/>
      </c>
      <c r="AJ478" s="21">
        <f>IF(IFERROR(TRIM(INDEX($A478:$T478,MATCH(Lists!$F$2,$A$1:$T$1,0))&amp;""),"")="","",IF($W478=Lists!$A$3,1,0))</f>
        <v/>
      </c>
      <c r="AK478" s="21">
        <f>IF(IFERROR(TRIM(INDEX($A478:$T478,MATCH(Lists!$F$2,$A$1:$T$1,0))&amp;""),"")="","",IF($X478="Y",1,0))</f>
        <v/>
      </c>
    </row>
    <row r="479">
      <c r="U479" s="19" t="n"/>
      <c r="V479" s="22" t="n"/>
      <c r="W479" s="22" t="n"/>
      <c r="X479" s="22" t="n"/>
      <c r="Y479" s="19" t="n"/>
      <c r="Z479" s="21">
        <f>IF(IFERROR(TRIM(INDEX($A479:$T479,MATCH(Lists!$F$2,$A$1:$T$1,0))&amp;""),"")="","",IFERROR(INDEX('Your points'!$B$6:$B$11,MATCH(IFERROR(TRIM(INDEX($A479:$T479,MATCH(Lists!$F$3,$A$1:$T$1,0))&amp;""),""),'Your points'!$A$6:$A$11,0)),0))</f>
        <v/>
      </c>
      <c r="AA479" s="21">
        <f>IF(IFERROR(TRIM(INDEX($A479:$T479,MATCH(Lists!$F$2,$A$1:$T$1,0))&amp;""),"")="","",IFERROR(INDEX('Your points'!$B$15:$B$18,MATCH(IFERROR(TRIM(INDEX($A479:$T479,MATCH(Lists!$F$4,$A$1:$T$1,0))&amp;""),""),'Your points'!$A$15:$A$18,0)),0))</f>
        <v/>
      </c>
      <c r="AB479" s="21">
        <f>IF(IFERROR(TRIM(INDEX($A479:$T479,MATCH(Lists!$F$2,$A$1:$T$1,0))&amp;""),"")="","",N(Z479)+N(AA479))</f>
        <v/>
      </c>
      <c r="AC479" s="21">
        <f>IF(IFERROR(TRIM(INDEX($A479:$T479,MATCH(Lists!$F$2,$A$1:$T$1,0))&amp;""),"")="","",IFERROR(VALUE(IFERROR(TRIM(INDEX($A479:$T479,MATCH(Lists!$F$5,$A$1:$T$1,0))&amp;""),"")),""))</f>
        <v/>
      </c>
      <c r="AD479" s="21">
        <f>IF(AB479="","",IF(AB479&gt;='Your points'!$B$21,1,0))</f>
        <v/>
      </c>
      <c r="AE479" s="21">
        <f>IF(IFERROR(TRIM(INDEX($A479:$T479,MATCH(Lists!$F$2,$A$1:$T$1,0))&amp;""),"")="","",IF(IFERROR(TRIM(INDEX($A479:$T479,MATCH(Lists!$F$8,$A$1:$T$1,0))&amp;""),"")&lt;&gt;"",1,0))</f>
        <v/>
      </c>
      <c r="AF479" s="21">
        <f>IF(IFERROR(TRIM(INDEX($A479:$T479,MATCH(Lists!$F$2,$A$1:$T$1,0))&amp;""),"")="","",IF(IFERROR(TRIM(INDEX($A479:$T479,MATCH(Lists!$F$6,$A$1:$T$1,0))&amp;""),"")="","(no UTM)",IFERROR(TRIM(INDEX($A479:$T479,MATCH(Lists!$F$6,$A$1:$T$1,0))&amp;""),"")))</f>
        <v/>
      </c>
      <c r="AG479" s="21">
        <f>IF(IFERROR(TRIM(INDEX($A479:$T479,MATCH(Lists!$F$2,$A$1:$T$1,0))&amp;""),"")="","",IF(IFERROR(TRIM(INDEX($A479:$T479,MATCH(Lists!$F$7,$A$1:$T$1,0))&amp;""),"")="","(none)",IFERROR(TRIM(INDEX($A479:$T479,MATCH(Lists!$F$7,$A$1:$T$1,0))&amp;""),"")))</f>
        <v/>
      </c>
      <c r="AH479" s="21">
        <f>IF(AF479="","",IF(COUNTIFS($AF$2:AF479,AF479,$AG$2:AG479,AG479)=1,1,0))</f>
        <v/>
      </c>
      <c r="AI479" s="21">
        <f>IF(AH479=1,SUM($AH$2:AH479),"")</f>
        <v/>
      </c>
      <c r="AJ479" s="21">
        <f>IF(IFERROR(TRIM(INDEX($A479:$T479,MATCH(Lists!$F$2,$A$1:$T$1,0))&amp;""),"")="","",IF($W479=Lists!$A$3,1,0))</f>
        <v/>
      </c>
      <c r="AK479" s="21">
        <f>IF(IFERROR(TRIM(INDEX($A479:$T479,MATCH(Lists!$F$2,$A$1:$T$1,0))&amp;""),"")="","",IF($X479="Y",1,0))</f>
        <v/>
      </c>
    </row>
    <row r="480">
      <c r="U480" s="19" t="n"/>
      <c r="V480" s="22" t="n"/>
      <c r="W480" s="22" t="n"/>
      <c r="X480" s="22" t="n"/>
      <c r="Y480" s="19" t="n"/>
      <c r="Z480" s="21">
        <f>IF(IFERROR(TRIM(INDEX($A480:$T480,MATCH(Lists!$F$2,$A$1:$T$1,0))&amp;""),"")="","",IFERROR(INDEX('Your points'!$B$6:$B$11,MATCH(IFERROR(TRIM(INDEX($A480:$T480,MATCH(Lists!$F$3,$A$1:$T$1,0))&amp;""),""),'Your points'!$A$6:$A$11,0)),0))</f>
        <v/>
      </c>
      <c r="AA480" s="21">
        <f>IF(IFERROR(TRIM(INDEX($A480:$T480,MATCH(Lists!$F$2,$A$1:$T$1,0))&amp;""),"")="","",IFERROR(INDEX('Your points'!$B$15:$B$18,MATCH(IFERROR(TRIM(INDEX($A480:$T480,MATCH(Lists!$F$4,$A$1:$T$1,0))&amp;""),""),'Your points'!$A$15:$A$18,0)),0))</f>
        <v/>
      </c>
      <c r="AB480" s="21">
        <f>IF(IFERROR(TRIM(INDEX($A480:$T480,MATCH(Lists!$F$2,$A$1:$T$1,0))&amp;""),"")="","",N(Z480)+N(AA480))</f>
        <v/>
      </c>
      <c r="AC480" s="21">
        <f>IF(IFERROR(TRIM(INDEX($A480:$T480,MATCH(Lists!$F$2,$A$1:$T$1,0))&amp;""),"")="","",IFERROR(VALUE(IFERROR(TRIM(INDEX($A480:$T480,MATCH(Lists!$F$5,$A$1:$T$1,0))&amp;""),"")),""))</f>
        <v/>
      </c>
      <c r="AD480" s="21">
        <f>IF(AB480="","",IF(AB480&gt;='Your points'!$B$21,1,0))</f>
        <v/>
      </c>
      <c r="AE480" s="21">
        <f>IF(IFERROR(TRIM(INDEX($A480:$T480,MATCH(Lists!$F$2,$A$1:$T$1,0))&amp;""),"")="","",IF(IFERROR(TRIM(INDEX($A480:$T480,MATCH(Lists!$F$8,$A$1:$T$1,0))&amp;""),"")&lt;&gt;"",1,0))</f>
        <v/>
      </c>
      <c r="AF480" s="21">
        <f>IF(IFERROR(TRIM(INDEX($A480:$T480,MATCH(Lists!$F$2,$A$1:$T$1,0))&amp;""),"")="","",IF(IFERROR(TRIM(INDEX($A480:$T480,MATCH(Lists!$F$6,$A$1:$T$1,0))&amp;""),"")="","(no UTM)",IFERROR(TRIM(INDEX($A480:$T480,MATCH(Lists!$F$6,$A$1:$T$1,0))&amp;""),"")))</f>
        <v/>
      </c>
      <c r="AG480" s="21">
        <f>IF(IFERROR(TRIM(INDEX($A480:$T480,MATCH(Lists!$F$2,$A$1:$T$1,0))&amp;""),"")="","",IF(IFERROR(TRIM(INDEX($A480:$T480,MATCH(Lists!$F$7,$A$1:$T$1,0))&amp;""),"")="","(none)",IFERROR(TRIM(INDEX($A480:$T480,MATCH(Lists!$F$7,$A$1:$T$1,0))&amp;""),"")))</f>
        <v/>
      </c>
      <c r="AH480" s="21">
        <f>IF(AF480="","",IF(COUNTIFS($AF$2:AF480,AF480,$AG$2:AG480,AG480)=1,1,0))</f>
        <v/>
      </c>
      <c r="AI480" s="21">
        <f>IF(AH480=1,SUM($AH$2:AH480),"")</f>
        <v/>
      </c>
      <c r="AJ480" s="21">
        <f>IF(IFERROR(TRIM(INDEX($A480:$T480,MATCH(Lists!$F$2,$A$1:$T$1,0))&amp;""),"")="","",IF($W480=Lists!$A$3,1,0))</f>
        <v/>
      </c>
      <c r="AK480" s="21">
        <f>IF(IFERROR(TRIM(INDEX($A480:$T480,MATCH(Lists!$F$2,$A$1:$T$1,0))&amp;""),"")="","",IF($X480="Y",1,0))</f>
        <v/>
      </c>
    </row>
    <row r="481">
      <c r="U481" s="19" t="n"/>
      <c r="V481" s="22" t="n"/>
      <c r="W481" s="22" t="n"/>
      <c r="X481" s="22" t="n"/>
      <c r="Y481" s="19" t="n"/>
      <c r="Z481" s="21">
        <f>IF(IFERROR(TRIM(INDEX($A481:$T481,MATCH(Lists!$F$2,$A$1:$T$1,0))&amp;""),"")="","",IFERROR(INDEX('Your points'!$B$6:$B$11,MATCH(IFERROR(TRIM(INDEX($A481:$T481,MATCH(Lists!$F$3,$A$1:$T$1,0))&amp;""),""),'Your points'!$A$6:$A$11,0)),0))</f>
        <v/>
      </c>
      <c r="AA481" s="21">
        <f>IF(IFERROR(TRIM(INDEX($A481:$T481,MATCH(Lists!$F$2,$A$1:$T$1,0))&amp;""),"")="","",IFERROR(INDEX('Your points'!$B$15:$B$18,MATCH(IFERROR(TRIM(INDEX($A481:$T481,MATCH(Lists!$F$4,$A$1:$T$1,0))&amp;""),""),'Your points'!$A$15:$A$18,0)),0))</f>
        <v/>
      </c>
      <c r="AB481" s="21">
        <f>IF(IFERROR(TRIM(INDEX($A481:$T481,MATCH(Lists!$F$2,$A$1:$T$1,0))&amp;""),"")="","",N(Z481)+N(AA481))</f>
        <v/>
      </c>
      <c r="AC481" s="21">
        <f>IF(IFERROR(TRIM(INDEX($A481:$T481,MATCH(Lists!$F$2,$A$1:$T$1,0))&amp;""),"")="","",IFERROR(VALUE(IFERROR(TRIM(INDEX($A481:$T481,MATCH(Lists!$F$5,$A$1:$T$1,0))&amp;""),"")),""))</f>
        <v/>
      </c>
      <c r="AD481" s="21">
        <f>IF(AB481="","",IF(AB481&gt;='Your points'!$B$21,1,0))</f>
        <v/>
      </c>
      <c r="AE481" s="21">
        <f>IF(IFERROR(TRIM(INDEX($A481:$T481,MATCH(Lists!$F$2,$A$1:$T$1,0))&amp;""),"")="","",IF(IFERROR(TRIM(INDEX($A481:$T481,MATCH(Lists!$F$8,$A$1:$T$1,0))&amp;""),"")&lt;&gt;"",1,0))</f>
        <v/>
      </c>
      <c r="AF481" s="21">
        <f>IF(IFERROR(TRIM(INDEX($A481:$T481,MATCH(Lists!$F$2,$A$1:$T$1,0))&amp;""),"")="","",IF(IFERROR(TRIM(INDEX($A481:$T481,MATCH(Lists!$F$6,$A$1:$T$1,0))&amp;""),"")="","(no UTM)",IFERROR(TRIM(INDEX($A481:$T481,MATCH(Lists!$F$6,$A$1:$T$1,0))&amp;""),"")))</f>
        <v/>
      </c>
      <c r="AG481" s="21">
        <f>IF(IFERROR(TRIM(INDEX($A481:$T481,MATCH(Lists!$F$2,$A$1:$T$1,0))&amp;""),"")="","",IF(IFERROR(TRIM(INDEX($A481:$T481,MATCH(Lists!$F$7,$A$1:$T$1,0))&amp;""),"")="","(none)",IFERROR(TRIM(INDEX($A481:$T481,MATCH(Lists!$F$7,$A$1:$T$1,0))&amp;""),"")))</f>
        <v/>
      </c>
      <c r="AH481" s="21">
        <f>IF(AF481="","",IF(COUNTIFS($AF$2:AF481,AF481,$AG$2:AG481,AG481)=1,1,0))</f>
        <v/>
      </c>
      <c r="AI481" s="21">
        <f>IF(AH481=1,SUM($AH$2:AH481),"")</f>
        <v/>
      </c>
      <c r="AJ481" s="21">
        <f>IF(IFERROR(TRIM(INDEX($A481:$T481,MATCH(Lists!$F$2,$A$1:$T$1,0))&amp;""),"")="","",IF($W481=Lists!$A$3,1,0))</f>
        <v/>
      </c>
      <c r="AK481" s="21">
        <f>IF(IFERROR(TRIM(INDEX($A481:$T481,MATCH(Lists!$F$2,$A$1:$T$1,0))&amp;""),"")="","",IF($X481="Y",1,0))</f>
        <v/>
      </c>
    </row>
    <row r="482">
      <c r="U482" s="19" t="n"/>
      <c r="V482" s="22" t="n"/>
      <c r="W482" s="22" t="n"/>
      <c r="X482" s="22" t="n"/>
      <c r="Y482" s="19" t="n"/>
      <c r="Z482" s="21">
        <f>IF(IFERROR(TRIM(INDEX($A482:$T482,MATCH(Lists!$F$2,$A$1:$T$1,0))&amp;""),"")="","",IFERROR(INDEX('Your points'!$B$6:$B$11,MATCH(IFERROR(TRIM(INDEX($A482:$T482,MATCH(Lists!$F$3,$A$1:$T$1,0))&amp;""),""),'Your points'!$A$6:$A$11,0)),0))</f>
        <v/>
      </c>
      <c r="AA482" s="21">
        <f>IF(IFERROR(TRIM(INDEX($A482:$T482,MATCH(Lists!$F$2,$A$1:$T$1,0))&amp;""),"")="","",IFERROR(INDEX('Your points'!$B$15:$B$18,MATCH(IFERROR(TRIM(INDEX($A482:$T482,MATCH(Lists!$F$4,$A$1:$T$1,0))&amp;""),""),'Your points'!$A$15:$A$18,0)),0))</f>
        <v/>
      </c>
      <c r="AB482" s="21">
        <f>IF(IFERROR(TRIM(INDEX($A482:$T482,MATCH(Lists!$F$2,$A$1:$T$1,0))&amp;""),"")="","",N(Z482)+N(AA482))</f>
        <v/>
      </c>
      <c r="AC482" s="21">
        <f>IF(IFERROR(TRIM(INDEX($A482:$T482,MATCH(Lists!$F$2,$A$1:$T$1,0))&amp;""),"")="","",IFERROR(VALUE(IFERROR(TRIM(INDEX($A482:$T482,MATCH(Lists!$F$5,$A$1:$T$1,0))&amp;""),"")),""))</f>
        <v/>
      </c>
      <c r="AD482" s="21">
        <f>IF(AB482="","",IF(AB482&gt;='Your points'!$B$21,1,0))</f>
        <v/>
      </c>
      <c r="AE482" s="21">
        <f>IF(IFERROR(TRIM(INDEX($A482:$T482,MATCH(Lists!$F$2,$A$1:$T$1,0))&amp;""),"")="","",IF(IFERROR(TRIM(INDEX($A482:$T482,MATCH(Lists!$F$8,$A$1:$T$1,0))&amp;""),"")&lt;&gt;"",1,0))</f>
        <v/>
      </c>
      <c r="AF482" s="21">
        <f>IF(IFERROR(TRIM(INDEX($A482:$T482,MATCH(Lists!$F$2,$A$1:$T$1,0))&amp;""),"")="","",IF(IFERROR(TRIM(INDEX($A482:$T482,MATCH(Lists!$F$6,$A$1:$T$1,0))&amp;""),"")="","(no UTM)",IFERROR(TRIM(INDEX($A482:$T482,MATCH(Lists!$F$6,$A$1:$T$1,0))&amp;""),"")))</f>
        <v/>
      </c>
      <c r="AG482" s="21">
        <f>IF(IFERROR(TRIM(INDEX($A482:$T482,MATCH(Lists!$F$2,$A$1:$T$1,0))&amp;""),"")="","",IF(IFERROR(TRIM(INDEX($A482:$T482,MATCH(Lists!$F$7,$A$1:$T$1,0))&amp;""),"")="","(none)",IFERROR(TRIM(INDEX($A482:$T482,MATCH(Lists!$F$7,$A$1:$T$1,0))&amp;""),"")))</f>
        <v/>
      </c>
      <c r="AH482" s="21">
        <f>IF(AF482="","",IF(COUNTIFS($AF$2:AF482,AF482,$AG$2:AG482,AG482)=1,1,0))</f>
        <v/>
      </c>
      <c r="AI482" s="21">
        <f>IF(AH482=1,SUM($AH$2:AH482),"")</f>
        <v/>
      </c>
      <c r="AJ482" s="21">
        <f>IF(IFERROR(TRIM(INDEX($A482:$T482,MATCH(Lists!$F$2,$A$1:$T$1,0))&amp;""),"")="","",IF($W482=Lists!$A$3,1,0))</f>
        <v/>
      </c>
      <c r="AK482" s="21">
        <f>IF(IFERROR(TRIM(INDEX($A482:$T482,MATCH(Lists!$F$2,$A$1:$T$1,0))&amp;""),"")="","",IF($X482="Y",1,0))</f>
        <v/>
      </c>
    </row>
    <row r="483">
      <c r="U483" s="19" t="n"/>
      <c r="V483" s="22" t="n"/>
      <c r="W483" s="22" t="n"/>
      <c r="X483" s="22" t="n"/>
      <c r="Y483" s="19" t="n"/>
      <c r="Z483" s="21">
        <f>IF(IFERROR(TRIM(INDEX($A483:$T483,MATCH(Lists!$F$2,$A$1:$T$1,0))&amp;""),"")="","",IFERROR(INDEX('Your points'!$B$6:$B$11,MATCH(IFERROR(TRIM(INDEX($A483:$T483,MATCH(Lists!$F$3,$A$1:$T$1,0))&amp;""),""),'Your points'!$A$6:$A$11,0)),0))</f>
        <v/>
      </c>
      <c r="AA483" s="21">
        <f>IF(IFERROR(TRIM(INDEX($A483:$T483,MATCH(Lists!$F$2,$A$1:$T$1,0))&amp;""),"")="","",IFERROR(INDEX('Your points'!$B$15:$B$18,MATCH(IFERROR(TRIM(INDEX($A483:$T483,MATCH(Lists!$F$4,$A$1:$T$1,0))&amp;""),""),'Your points'!$A$15:$A$18,0)),0))</f>
        <v/>
      </c>
      <c r="AB483" s="21">
        <f>IF(IFERROR(TRIM(INDEX($A483:$T483,MATCH(Lists!$F$2,$A$1:$T$1,0))&amp;""),"")="","",N(Z483)+N(AA483))</f>
        <v/>
      </c>
      <c r="AC483" s="21">
        <f>IF(IFERROR(TRIM(INDEX($A483:$T483,MATCH(Lists!$F$2,$A$1:$T$1,0))&amp;""),"")="","",IFERROR(VALUE(IFERROR(TRIM(INDEX($A483:$T483,MATCH(Lists!$F$5,$A$1:$T$1,0))&amp;""),"")),""))</f>
        <v/>
      </c>
      <c r="AD483" s="21">
        <f>IF(AB483="","",IF(AB483&gt;='Your points'!$B$21,1,0))</f>
        <v/>
      </c>
      <c r="AE483" s="21">
        <f>IF(IFERROR(TRIM(INDEX($A483:$T483,MATCH(Lists!$F$2,$A$1:$T$1,0))&amp;""),"")="","",IF(IFERROR(TRIM(INDEX($A483:$T483,MATCH(Lists!$F$8,$A$1:$T$1,0))&amp;""),"")&lt;&gt;"",1,0))</f>
        <v/>
      </c>
      <c r="AF483" s="21">
        <f>IF(IFERROR(TRIM(INDEX($A483:$T483,MATCH(Lists!$F$2,$A$1:$T$1,0))&amp;""),"")="","",IF(IFERROR(TRIM(INDEX($A483:$T483,MATCH(Lists!$F$6,$A$1:$T$1,0))&amp;""),"")="","(no UTM)",IFERROR(TRIM(INDEX($A483:$T483,MATCH(Lists!$F$6,$A$1:$T$1,0))&amp;""),"")))</f>
        <v/>
      </c>
      <c r="AG483" s="21">
        <f>IF(IFERROR(TRIM(INDEX($A483:$T483,MATCH(Lists!$F$2,$A$1:$T$1,0))&amp;""),"")="","",IF(IFERROR(TRIM(INDEX($A483:$T483,MATCH(Lists!$F$7,$A$1:$T$1,0))&amp;""),"")="","(none)",IFERROR(TRIM(INDEX($A483:$T483,MATCH(Lists!$F$7,$A$1:$T$1,0))&amp;""),"")))</f>
        <v/>
      </c>
      <c r="AH483" s="21">
        <f>IF(AF483="","",IF(COUNTIFS($AF$2:AF483,AF483,$AG$2:AG483,AG483)=1,1,0))</f>
        <v/>
      </c>
      <c r="AI483" s="21">
        <f>IF(AH483=1,SUM($AH$2:AH483),"")</f>
        <v/>
      </c>
      <c r="AJ483" s="21">
        <f>IF(IFERROR(TRIM(INDEX($A483:$T483,MATCH(Lists!$F$2,$A$1:$T$1,0))&amp;""),"")="","",IF($W483=Lists!$A$3,1,0))</f>
        <v/>
      </c>
      <c r="AK483" s="21">
        <f>IF(IFERROR(TRIM(INDEX($A483:$T483,MATCH(Lists!$F$2,$A$1:$T$1,0))&amp;""),"")="","",IF($X483="Y",1,0))</f>
        <v/>
      </c>
    </row>
    <row r="484">
      <c r="U484" s="19" t="n"/>
      <c r="V484" s="22" t="n"/>
      <c r="W484" s="22" t="n"/>
      <c r="X484" s="22" t="n"/>
      <c r="Y484" s="19" t="n"/>
      <c r="Z484" s="21">
        <f>IF(IFERROR(TRIM(INDEX($A484:$T484,MATCH(Lists!$F$2,$A$1:$T$1,0))&amp;""),"")="","",IFERROR(INDEX('Your points'!$B$6:$B$11,MATCH(IFERROR(TRIM(INDEX($A484:$T484,MATCH(Lists!$F$3,$A$1:$T$1,0))&amp;""),""),'Your points'!$A$6:$A$11,0)),0))</f>
        <v/>
      </c>
      <c r="AA484" s="21">
        <f>IF(IFERROR(TRIM(INDEX($A484:$T484,MATCH(Lists!$F$2,$A$1:$T$1,0))&amp;""),"")="","",IFERROR(INDEX('Your points'!$B$15:$B$18,MATCH(IFERROR(TRIM(INDEX($A484:$T484,MATCH(Lists!$F$4,$A$1:$T$1,0))&amp;""),""),'Your points'!$A$15:$A$18,0)),0))</f>
        <v/>
      </c>
      <c r="AB484" s="21">
        <f>IF(IFERROR(TRIM(INDEX($A484:$T484,MATCH(Lists!$F$2,$A$1:$T$1,0))&amp;""),"")="","",N(Z484)+N(AA484))</f>
        <v/>
      </c>
      <c r="AC484" s="21">
        <f>IF(IFERROR(TRIM(INDEX($A484:$T484,MATCH(Lists!$F$2,$A$1:$T$1,0))&amp;""),"")="","",IFERROR(VALUE(IFERROR(TRIM(INDEX($A484:$T484,MATCH(Lists!$F$5,$A$1:$T$1,0))&amp;""),"")),""))</f>
        <v/>
      </c>
      <c r="AD484" s="21">
        <f>IF(AB484="","",IF(AB484&gt;='Your points'!$B$21,1,0))</f>
        <v/>
      </c>
      <c r="AE484" s="21">
        <f>IF(IFERROR(TRIM(INDEX($A484:$T484,MATCH(Lists!$F$2,$A$1:$T$1,0))&amp;""),"")="","",IF(IFERROR(TRIM(INDEX($A484:$T484,MATCH(Lists!$F$8,$A$1:$T$1,0))&amp;""),"")&lt;&gt;"",1,0))</f>
        <v/>
      </c>
      <c r="AF484" s="21">
        <f>IF(IFERROR(TRIM(INDEX($A484:$T484,MATCH(Lists!$F$2,$A$1:$T$1,0))&amp;""),"")="","",IF(IFERROR(TRIM(INDEX($A484:$T484,MATCH(Lists!$F$6,$A$1:$T$1,0))&amp;""),"")="","(no UTM)",IFERROR(TRIM(INDEX($A484:$T484,MATCH(Lists!$F$6,$A$1:$T$1,0))&amp;""),"")))</f>
        <v/>
      </c>
      <c r="AG484" s="21">
        <f>IF(IFERROR(TRIM(INDEX($A484:$T484,MATCH(Lists!$F$2,$A$1:$T$1,0))&amp;""),"")="","",IF(IFERROR(TRIM(INDEX($A484:$T484,MATCH(Lists!$F$7,$A$1:$T$1,0))&amp;""),"")="","(none)",IFERROR(TRIM(INDEX($A484:$T484,MATCH(Lists!$F$7,$A$1:$T$1,0))&amp;""),"")))</f>
        <v/>
      </c>
      <c r="AH484" s="21">
        <f>IF(AF484="","",IF(COUNTIFS($AF$2:AF484,AF484,$AG$2:AG484,AG484)=1,1,0))</f>
        <v/>
      </c>
      <c r="AI484" s="21">
        <f>IF(AH484=1,SUM($AH$2:AH484),"")</f>
        <v/>
      </c>
      <c r="AJ484" s="21">
        <f>IF(IFERROR(TRIM(INDEX($A484:$T484,MATCH(Lists!$F$2,$A$1:$T$1,0))&amp;""),"")="","",IF($W484=Lists!$A$3,1,0))</f>
        <v/>
      </c>
      <c r="AK484" s="21">
        <f>IF(IFERROR(TRIM(INDEX($A484:$T484,MATCH(Lists!$F$2,$A$1:$T$1,0))&amp;""),"")="","",IF($X484="Y",1,0))</f>
        <v/>
      </c>
    </row>
    <row r="485">
      <c r="U485" s="19" t="n"/>
      <c r="V485" s="22" t="n"/>
      <c r="W485" s="22" t="n"/>
      <c r="X485" s="22" t="n"/>
      <c r="Y485" s="19" t="n"/>
      <c r="Z485" s="21">
        <f>IF(IFERROR(TRIM(INDEX($A485:$T485,MATCH(Lists!$F$2,$A$1:$T$1,0))&amp;""),"")="","",IFERROR(INDEX('Your points'!$B$6:$B$11,MATCH(IFERROR(TRIM(INDEX($A485:$T485,MATCH(Lists!$F$3,$A$1:$T$1,0))&amp;""),""),'Your points'!$A$6:$A$11,0)),0))</f>
        <v/>
      </c>
      <c r="AA485" s="21">
        <f>IF(IFERROR(TRIM(INDEX($A485:$T485,MATCH(Lists!$F$2,$A$1:$T$1,0))&amp;""),"")="","",IFERROR(INDEX('Your points'!$B$15:$B$18,MATCH(IFERROR(TRIM(INDEX($A485:$T485,MATCH(Lists!$F$4,$A$1:$T$1,0))&amp;""),""),'Your points'!$A$15:$A$18,0)),0))</f>
        <v/>
      </c>
      <c r="AB485" s="21">
        <f>IF(IFERROR(TRIM(INDEX($A485:$T485,MATCH(Lists!$F$2,$A$1:$T$1,0))&amp;""),"")="","",N(Z485)+N(AA485))</f>
        <v/>
      </c>
      <c r="AC485" s="21">
        <f>IF(IFERROR(TRIM(INDEX($A485:$T485,MATCH(Lists!$F$2,$A$1:$T$1,0))&amp;""),"")="","",IFERROR(VALUE(IFERROR(TRIM(INDEX($A485:$T485,MATCH(Lists!$F$5,$A$1:$T$1,0))&amp;""),"")),""))</f>
        <v/>
      </c>
      <c r="AD485" s="21">
        <f>IF(AB485="","",IF(AB485&gt;='Your points'!$B$21,1,0))</f>
        <v/>
      </c>
      <c r="AE485" s="21">
        <f>IF(IFERROR(TRIM(INDEX($A485:$T485,MATCH(Lists!$F$2,$A$1:$T$1,0))&amp;""),"")="","",IF(IFERROR(TRIM(INDEX($A485:$T485,MATCH(Lists!$F$8,$A$1:$T$1,0))&amp;""),"")&lt;&gt;"",1,0))</f>
        <v/>
      </c>
      <c r="AF485" s="21">
        <f>IF(IFERROR(TRIM(INDEX($A485:$T485,MATCH(Lists!$F$2,$A$1:$T$1,0))&amp;""),"")="","",IF(IFERROR(TRIM(INDEX($A485:$T485,MATCH(Lists!$F$6,$A$1:$T$1,0))&amp;""),"")="","(no UTM)",IFERROR(TRIM(INDEX($A485:$T485,MATCH(Lists!$F$6,$A$1:$T$1,0))&amp;""),"")))</f>
        <v/>
      </c>
      <c r="AG485" s="21">
        <f>IF(IFERROR(TRIM(INDEX($A485:$T485,MATCH(Lists!$F$2,$A$1:$T$1,0))&amp;""),"")="","",IF(IFERROR(TRIM(INDEX($A485:$T485,MATCH(Lists!$F$7,$A$1:$T$1,0))&amp;""),"")="","(none)",IFERROR(TRIM(INDEX($A485:$T485,MATCH(Lists!$F$7,$A$1:$T$1,0))&amp;""),"")))</f>
        <v/>
      </c>
      <c r="AH485" s="21">
        <f>IF(AF485="","",IF(COUNTIFS($AF$2:AF485,AF485,$AG$2:AG485,AG485)=1,1,0))</f>
        <v/>
      </c>
      <c r="AI485" s="21">
        <f>IF(AH485=1,SUM($AH$2:AH485),"")</f>
        <v/>
      </c>
      <c r="AJ485" s="21">
        <f>IF(IFERROR(TRIM(INDEX($A485:$T485,MATCH(Lists!$F$2,$A$1:$T$1,0))&amp;""),"")="","",IF($W485=Lists!$A$3,1,0))</f>
        <v/>
      </c>
      <c r="AK485" s="21">
        <f>IF(IFERROR(TRIM(INDEX($A485:$T485,MATCH(Lists!$F$2,$A$1:$T$1,0))&amp;""),"")="","",IF($X485="Y",1,0))</f>
        <v/>
      </c>
    </row>
    <row r="486">
      <c r="U486" s="19" t="n"/>
      <c r="V486" s="22" t="n"/>
      <c r="W486" s="22" t="n"/>
      <c r="X486" s="22" t="n"/>
      <c r="Y486" s="19" t="n"/>
      <c r="Z486" s="21">
        <f>IF(IFERROR(TRIM(INDEX($A486:$T486,MATCH(Lists!$F$2,$A$1:$T$1,0))&amp;""),"")="","",IFERROR(INDEX('Your points'!$B$6:$B$11,MATCH(IFERROR(TRIM(INDEX($A486:$T486,MATCH(Lists!$F$3,$A$1:$T$1,0))&amp;""),""),'Your points'!$A$6:$A$11,0)),0))</f>
        <v/>
      </c>
      <c r="AA486" s="21">
        <f>IF(IFERROR(TRIM(INDEX($A486:$T486,MATCH(Lists!$F$2,$A$1:$T$1,0))&amp;""),"")="","",IFERROR(INDEX('Your points'!$B$15:$B$18,MATCH(IFERROR(TRIM(INDEX($A486:$T486,MATCH(Lists!$F$4,$A$1:$T$1,0))&amp;""),""),'Your points'!$A$15:$A$18,0)),0))</f>
        <v/>
      </c>
      <c r="AB486" s="21">
        <f>IF(IFERROR(TRIM(INDEX($A486:$T486,MATCH(Lists!$F$2,$A$1:$T$1,0))&amp;""),"")="","",N(Z486)+N(AA486))</f>
        <v/>
      </c>
      <c r="AC486" s="21">
        <f>IF(IFERROR(TRIM(INDEX($A486:$T486,MATCH(Lists!$F$2,$A$1:$T$1,0))&amp;""),"")="","",IFERROR(VALUE(IFERROR(TRIM(INDEX($A486:$T486,MATCH(Lists!$F$5,$A$1:$T$1,0))&amp;""),"")),""))</f>
        <v/>
      </c>
      <c r="AD486" s="21">
        <f>IF(AB486="","",IF(AB486&gt;='Your points'!$B$21,1,0))</f>
        <v/>
      </c>
      <c r="AE486" s="21">
        <f>IF(IFERROR(TRIM(INDEX($A486:$T486,MATCH(Lists!$F$2,$A$1:$T$1,0))&amp;""),"")="","",IF(IFERROR(TRIM(INDEX($A486:$T486,MATCH(Lists!$F$8,$A$1:$T$1,0))&amp;""),"")&lt;&gt;"",1,0))</f>
        <v/>
      </c>
      <c r="AF486" s="21">
        <f>IF(IFERROR(TRIM(INDEX($A486:$T486,MATCH(Lists!$F$2,$A$1:$T$1,0))&amp;""),"")="","",IF(IFERROR(TRIM(INDEX($A486:$T486,MATCH(Lists!$F$6,$A$1:$T$1,0))&amp;""),"")="","(no UTM)",IFERROR(TRIM(INDEX($A486:$T486,MATCH(Lists!$F$6,$A$1:$T$1,0))&amp;""),"")))</f>
        <v/>
      </c>
      <c r="AG486" s="21">
        <f>IF(IFERROR(TRIM(INDEX($A486:$T486,MATCH(Lists!$F$2,$A$1:$T$1,0))&amp;""),"")="","",IF(IFERROR(TRIM(INDEX($A486:$T486,MATCH(Lists!$F$7,$A$1:$T$1,0))&amp;""),"")="","(none)",IFERROR(TRIM(INDEX($A486:$T486,MATCH(Lists!$F$7,$A$1:$T$1,0))&amp;""),"")))</f>
        <v/>
      </c>
      <c r="AH486" s="21">
        <f>IF(AF486="","",IF(COUNTIFS($AF$2:AF486,AF486,$AG$2:AG486,AG486)=1,1,0))</f>
        <v/>
      </c>
      <c r="AI486" s="21">
        <f>IF(AH486=1,SUM($AH$2:AH486),"")</f>
        <v/>
      </c>
      <c r="AJ486" s="21">
        <f>IF(IFERROR(TRIM(INDEX($A486:$T486,MATCH(Lists!$F$2,$A$1:$T$1,0))&amp;""),"")="","",IF($W486=Lists!$A$3,1,0))</f>
        <v/>
      </c>
      <c r="AK486" s="21">
        <f>IF(IFERROR(TRIM(INDEX($A486:$T486,MATCH(Lists!$F$2,$A$1:$T$1,0))&amp;""),"")="","",IF($X486="Y",1,0))</f>
        <v/>
      </c>
    </row>
    <row r="487">
      <c r="U487" s="19" t="n"/>
      <c r="V487" s="22" t="n"/>
      <c r="W487" s="22" t="n"/>
      <c r="X487" s="22" t="n"/>
      <c r="Y487" s="19" t="n"/>
      <c r="Z487" s="21">
        <f>IF(IFERROR(TRIM(INDEX($A487:$T487,MATCH(Lists!$F$2,$A$1:$T$1,0))&amp;""),"")="","",IFERROR(INDEX('Your points'!$B$6:$B$11,MATCH(IFERROR(TRIM(INDEX($A487:$T487,MATCH(Lists!$F$3,$A$1:$T$1,0))&amp;""),""),'Your points'!$A$6:$A$11,0)),0))</f>
        <v/>
      </c>
      <c r="AA487" s="21">
        <f>IF(IFERROR(TRIM(INDEX($A487:$T487,MATCH(Lists!$F$2,$A$1:$T$1,0))&amp;""),"")="","",IFERROR(INDEX('Your points'!$B$15:$B$18,MATCH(IFERROR(TRIM(INDEX($A487:$T487,MATCH(Lists!$F$4,$A$1:$T$1,0))&amp;""),""),'Your points'!$A$15:$A$18,0)),0))</f>
        <v/>
      </c>
      <c r="AB487" s="21">
        <f>IF(IFERROR(TRIM(INDEX($A487:$T487,MATCH(Lists!$F$2,$A$1:$T$1,0))&amp;""),"")="","",N(Z487)+N(AA487))</f>
        <v/>
      </c>
      <c r="AC487" s="21">
        <f>IF(IFERROR(TRIM(INDEX($A487:$T487,MATCH(Lists!$F$2,$A$1:$T$1,0))&amp;""),"")="","",IFERROR(VALUE(IFERROR(TRIM(INDEX($A487:$T487,MATCH(Lists!$F$5,$A$1:$T$1,0))&amp;""),"")),""))</f>
        <v/>
      </c>
      <c r="AD487" s="21">
        <f>IF(AB487="","",IF(AB487&gt;='Your points'!$B$21,1,0))</f>
        <v/>
      </c>
      <c r="AE487" s="21">
        <f>IF(IFERROR(TRIM(INDEX($A487:$T487,MATCH(Lists!$F$2,$A$1:$T$1,0))&amp;""),"")="","",IF(IFERROR(TRIM(INDEX($A487:$T487,MATCH(Lists!$F$8,$A$1:$T$1,0))&amp;""),"")&lt;&gt;"",1,0))</f>
        <v/>
      </c>
      <c r="AF487" s="21">
        <f>IF(IFERROR(TRIM(INDEX($A487:$T487,MATCH(Lists!$F$2,$A$1:$T$1,0))&amp;""),"")="","",IF(IFERROR(TRIM(INDEX($A487:$T487,MATCH(Lists!$F$6,$A$1:$T$1,0))&amp;""),"")="","(no UTM)",IFERROR(TRIM(INDEX($A487:$T487,MATCH(Lists!$F$6,$A$1:$T$1,0))&amp;""),"")))</f>
        <v/>
      </c>
      <c r="AG487" s="21">
        <f>IF(IFERROR(TRIM(INDEX($A487:$T487,MATCH(Lists!$F$2,$A$1:$T$1,0))&amp;""),"")="","",IF(IFERROR(TRIM(INDEX($A487:$T487,MATCH(Lists!$F$7,$A$1:$T$1,0))&amp;""),"")="","(none)",IFERROR(TRIM(INDEX($A487:$T487,MATCH(Lists!$F$7,$A$1:$T$1,0))&amp;""),"")))</f>
        <v/>
      </c>
      <c r="AH487" s="21">
        <f>IF(AF487="","",IF(COUNTIFS($AF$2:AF487,AF487,$AG$2:AG487,AG487)=1,1,0))</f>
        <v/>
      </c>
      <c r="AI487" s="21">
        <f>IF(AH487=1,SUM($AH$2:AH487),"")</f>
        <v/>
      </c>
      <c r="AJ487" s="21">
        <f>IF(IFERROR(TRIM(INDEX($A487:$T487,MATCH(Lists!$F$2,$A$1:$T$1,0))&amp;""),"")="","",IF($W487=Lists!$A$3,1,0))</f>
        <v/>
      </c>
      <c r="AK487" s="21">
        <f>IF(IFERROR(TRIM(INDEX($A487:$T487,MATCH(Lists!$F$2,$A$1:$T$1,0))&amp;""),"")="","",IF($X487="Y",1,0))</f>
        <v/>
      </c>
    </row>
    <row r="488">
      <c r="U488" s="19" t="n"/>
      <c r="V488" s="22" t="n"/>
      <c r="W488" s="22" t="n"/>
      <c r="X488" s="22" t="n"/>
      <c r="Y488" s="19" t="n"/>
      <c r="Z488" s="21">
        <f>IF(IFERROR(TRIM(INDEX($A488:$T488,MATCH(Lists!$F$2,$A$1:$T$1,0))&amp;""),"")="","",IFERROR(INDEX('Your points'!$B$6:$B$11,MATCH(IFERROR(TRIM(INDEX($A488:$T488,MATCH(Lists!$F$3,$A$1:$T$1,0))&amp;""),""),'Your points'!$A$6:$A$11,0)),0))</f>
        <v/>
      </c>
      <c r="AA488" s="21">
        <f>IF(IFERROR(TRIM(INDEX($A488:$T488,MATCH(Lists!$F$2,$A$1:$T$1,0))&amp;""),"")="","",IFERROR(INDEX('Your points'!$B$15:$B$18,MATCH(IFERROR(TRIM(INDEX($A488:$T488,MATCH(Lists!$F$4,$A$1:$T$1,0))&amp;""),""),'Your points'!$A$15:$A$18,0)),0))</f>
        <v/>
      </c>
      <c r="AB488" s="21">
        <f>IF(IFERROR(TRIM(INDEX($A488:$T488,MATCH(Lists!$F$2,$A$1:$T$1,0))&amp;""),"")="","",N(Z488)+N(AA488))</f>
        <v/>
      </c>
      <c r="AC488" s="21">
        <f>IF(IFERROR(TRIM(INDEX($A488:$T488,MATCH(Lists!$F$2,$A$1:$T$1,0))&amp;""),"")="","",IFERROR(VALUE(IFERROR(TRIM(INDEX($A488:$T488,MATCH(Lists!$F$5,$A$1:$T$1,0))&amp;""),"")),""))</f>
        <v/>
      </c>
      <c r="AD488" s="21">
        <f>IF(AB488="","",IF(AB488&gt;='Your points'!$B$21,1,0))</f>
        <v/>
      </c>
      <c r="AE488" s="21">
        <f>IF(IFERROR(TRIM(INDEX($A488:$T488,MATCH(Lists!$F$2,$A$1:$T$1,0))&amp;""),"")="","",IF(IFERROR(TRIM(INDEX($A488:$T488,MATCH(Lists!$F$8,$A$1:$T$1,0))&amp;""),"")&lt;&gt;"",1,0))</f>
        <v/>
      </c>
      <c r="AF488" s="21">
        <f>IF(IFERROR(TRIM(INDEX($A488:$T488,MATCH(Lists!$F$2,$A$1:$T$1,0))&amp;""),"")="","",IF(IFERROR(TRIM(INDEX($A488:$T488,MATCH(Lists!$F$6,$A$1:$T$1,0))&amp;""),"")="","(no UTM)",IFERROR(TRIM(INDEX($A488:$T488,MATCH(Lists!$F$6,$A$1:$T$1,0))&amp;""),"")))</f>
        <v/>
      </c>
      <c r="AG488" s="21">
        <f>IF(IFERROR(TRIM(INDEX($A488:$T488,MATCH(Lists!$F$2,$A$1:$T$1,0))&amp;""),"")="","",IF(IFERROR(TRIM(INDEX($A488:$T488,MATCH(Lists!$F$7,$A$1:$T$1,0))&amp;""),"")="","(none)",IFERROR(TRIM(INDEX($A488:$T488,MATCH(Lists!$F$7,$A$1:$T$1,0))&amp;""),"")))</f>
        <v/>
      </c>
      <c r="AH488" s="21">
        <f>IF(AF488="","",IF(COUNTIFS($AF$2:AF488,AF488,$AG$2:AG488,AG488)=1,1,0))</f>
        <v/>
      </c>
      <c r="AI488" s="21">
        <f>IF(AH488=1,SUM($AH$2:AH488),"")</f>
        <v/>
      </c>
      <c r="AJ488" s="21">
        <f>IF(IFERROR(TRIM(INDEX($A488:$T488,MATCH(Lists!$F$2,$A$1:$T$1,0))&amp;""),"")="","",IF($W488=Lists!$A$3,1,0))</f>
        <v/>
      </c>
      <c r="AK488" s="21">
        <f>IF(IFERROR(TRIM(INDEX($A488:$T488,MATCH(Lists!$F$2,$A$1:$T$1,0))&amp;""),"")="","",IF($X488="Y",1,0))</f>
        <v/>
      </c>
    </row>
    <row r="489">
      <c r="U489" s="19" t="n"/>
      <c r="V489" s="22" t="n"/>
      <c r="W489" s="22" t="n"/>
      <c r="X489" s="22" t="n"/>
      <c r="Y489" s="19" t="n"/>
      <c r="Z489" s="21">
        <f>IF(IFERROR(TRIM(INDEX($A489:$T489,MATCH(Lists!$F$2,$A$1:$T$1,0))&amp;""),"")="","",IFERROR(INDEX('Your points'!$B$6:$B$11,MATCH(IFERROR(TRIM(INDEX($A489:$T489,MATCH(Lists!$F$3,$A$1:$T$1,0))&amp;""),""),'Your points'!$A$6:$A$11,0)),0))</f>
        <v/>
      </c>
      <c r="AA489" s="21">
        <f>IF(IFERROR(TRIM(INDEX($A489:$T489,MATCH(Lists!$F$2,$A$1:$T$1,0))&amp;""),"")="","",IFERROR(INDEX('Your points'!$B$15:$B$18,MATCH(IFERROR(TRIM(INDEX($A489:$T489,MATCH(Lists!$F$4,$A$1:$T$1,0))&amp;""),""),'Your points'!$A$15:$A$18,0)),0))</f>
        <v/>
      </c>
      <c r="AB489" s="21">
        <f>IF(IFERROR(TRIM(INDEX($A489:$T489,MATCH(Lists!$F$2,$A$1:$T$1,0))&amp;""),"")="","",N(Z489)+N(AA489))</f>
        <v/>
      </c>
      <c r="AC489" s="21">
        <f>IF(IFERROR(TRIM(INDEX($A489:$T489,MATCH(Lists!$F$2,$A$1:$T$1,0))&amp;""),"")="","",IFERROR(VALUE(IFERROR(TRIM(INDEX($A489:$T489,MATCH(Lists!$F$5,$A$1:$T$1,0))&amp;""),"")),""))</f>
        <v/>
      </c>
      <c r="AD489" s="21">
        <f>IF(AB489="","",IF(AB489&gt;='Your points'!$B$21,1,0))</f>
        <v/>
      </c>
      <c r="AE489" s="21">
        <f>IF(IFERROR(TRIM(INDEX($A489:$T489,MATCH(Lists!$F$2,$A$1:$T$1,0))&amp;""),"")="","",IF(IFERROR(TRIM(INDEX($A489:$T489,MATCH(Lists!$F$8,$A$1:$T$1,0))&amp;""),"")&lt;&gt;"",1,0))</f>
        <v/>
      </c>
      <c r="AF489" s="21">
        <f>IF(IFERROR(TRIM(INDEX($A489:$T489,MATCH(Lists!$F$2,$A$1:$T$1,0))&amp;""),"")="","",IF(IFERROR(TRIM(INDEX($A489:$T489,MATCH(Lists!$F$6,$A$1:$T$1,0))&amp;""),"")="","(no UTM)",IFERROR(TRIM(INDEX($A489:$T489,MATCH(Lists!$F$6,$A$1:$T$1,0))&amp;""),"")))</f>
        <v/>
      </c>
      <c r="AG489" s="21">
        <f>IF(IFERROR(TRIM(INDEX($A489:$T489,MATCH(Lists!$F$2,$A$1:$T$1,0))&amp;""),"")="","",IF(IFERROR(TRIM(INDEX($A489:$T489,MATCH(Lists!$F$7,$A$1:$T$1,0))&amp;""),"")="","(none)",IFERROR(TRIM(INDEX($A489:$T489,MATCH(Lists!$F$7,$A$1:$T$1,0))&amp;""),"")))</f>
        <v/>
      </c>
      <c r="AH489" s="21">
        <f>IF(AF489="","",IF(COUNTIFS($AF$2:AF489,AF489,$AG$2:AG489,AG489)=1,1,0))</f>
        <v/>
      </c>
      <c r="AI489" s="21">
        <f>IF(AH489=1,SUM($AH$2:AH489),"")</f>
        <v/>
      </c>
      <c r="AJ489" s="21">
        <f>IF(IFERROR(TRIM(INDEX($A489:$T489,MATCH(Lists!$F$2,$A$1:$T$1,0))&amp;""),"")="","",IF($W489=Lists!$A$3,1,0))</f>
        <v/>
      </c>
      <c r="AK489" s="21">
        <f>IF(IFERROR(TRIM(INDEX($A489:$T489,MATCH(Lists!$F$2,$A$1:$T$1,0))&amp;""),"")="","",IF($X489="Y",1,0))</f>
        <v/>
      </c>
    </row>
    <row r="490">
      <c r="U490" s="19" t="n"/>
      <c r="V490" s="22" t="n"/>
      <c r="W490" s="22" t="n"/>
      <c r="X490" s="22" t="n"/>
      <c r="Y490" s="19" t="n"/>
      <c r="Z490" s="21">
        <f>IF(IFERROR(TRIM(INDEX($A490:$T490,MATCH(Lists!$F$2,$A$1:$T$1,0))&amp;""),"")="","",IFERROR(INDEX('Your points'!$B$6:$B$11,MATCH(IFERROR(TRIM(INDEX($A490:$T490,MATCH(Lists!$F$3,$A$1:$T$1,0))&amp;""),""),'Your points'!$A$6:$A$11,0)),0))</f>
        <v/>
      </c>
      <c r="AA490" s="21">
        <f>IF(IFERROR(TRIM(INDEX($A490:$T490,MATCH(Lists!$F$2,$A$1:$T$1,0))&amp;""),"")="","",IFERROR(INDEX('Your points'!$B$15:$B$18,MATCH(IFERROR(TRIM(INDEX($A490:$T490,MATCH(Lists!$F$4,$A$1:$T$1,0))&amp;""),""),'Your points'!$A$15:$A$18,0)),0))</f>
        <v/>
      </c>
      <c r="AB490" s="21">
        <f>IF(IFERROR(TRIM(INDEX($A490:$T490,MATCH(Lists!$F$2,$A$1:$T$1,0))&amp;""),"")="","",N(Z490)+N(AA490))</f>
        <v/>
      </c>
      <c r="AC490" s="21">
        <f>IF(IFERROR(TRIM(INDEX($A490:$T490,MATCH(Lists!$F$2,$A$1:$T$1,0))&amp;""),"")="","",IFERROR(VALUE(IFERROR(TRIM(INDEX($A490:$T490,MATCH(Lists!$F$5,$A$1:$T$1,0))&amp;""),"")),""))</f>
        <v/>
      </c>
      <c r="AD490" s="21">
        <f>IF(AB490="","",IF(AB490&gt;='Your points'!$B$21,1,0))</f>
        <v/>
      </c>
      <c r="AE490" s="21">
        <f>IF(IFERROR(TRIM(INDEX($A490:$T490,MATCH(Lists!$F$2,$A$1:$T$1,0))&amp;""),"")="","",IF(IFERROR(TRIM(INDEX($A490:$T490,MATCH(Lists!$F$8,$A$1:$T$1,0))&amp;""),"")&lt;&gt;"",1,0))</f>
        <v/>
      </c>
      <c r="AF490" s="21">
        <f>IF(IFERROR(TRIM(INDEX($A490:$T490,MATCH(Lists!$F$2,$A$1:$T$1,0))&amp;""),"")="","",IF(IFERROR(TRIM(INDEX($A490:$T490,MATCH(Lists!$F$6,$A$1:$T$1,0))&amp;""),"")="","(no UTM)",IFERROR(TRIM(INDEX($A490:$T490,MATCH(Lists!$F$6,$A$1:$T$1,0))&amp;""),"")))</f>
        <v/>
      </c>
      <c r="AG490" s="21">
        <f>IF(IFERROR(TRIM(INDEX($A490:$T490,MATCH(Lists!$F$2,$A$1:$T$1,0))&amp;""),"")="","",IF(IFERROR(TRIM(INDEX($A490:$T490,MATCH(Lists!$F$7,$A$1:$T$1,0))&amp;""),"")="","(none)",IFERROR(TRIM(INDEX($A490:$T490,MATCH(Lists!$F$7,$A$1:$T$1,0))&amp;""),"")))</f>
        <v/>
      </c>
      <c r="AH490" s="21">
        <f>IF(AF490="","",IF(COUNTIFS($AF$2:AF490,AF490,$AG$2:AG490,AG490)=1,1,0))</f>
        <v/>
      </c>
      <c r="AI490" s="21">
        <f>IF(AH490=1,SUM($AH$2:AH490),"")</f>
        <v/>
      </c>
      <c r="AJ490" s="21">
        <f>IF(IFERROR(TRIM(INDEX($A490:$T490,MATCH(Lists!$F$2,$A$1:$T$1,0))&amp;""),"")="","",IF($W490=Lists!$A$3,1,0))</f>
        <v/>
      </c>
      <c r="AK490" s="21">
        <f>IF(IFERROR(TRIM(INDEX($A490:$T490,MATCH(Lists!$F$2,$A$1:$T$1,0))&amp;""),"")="","",IF($X490="Y",1,0))</f>
        <v/>
      </c>
    </row>
    <row r="491">
      <c r="U491" s="19" t="n"/>
      <c r="V491" s="22" t="n"/>
      <c r="W491" s="22" t="n"/>
      <c r="X491" s="22" t="n"/>
      <c r="Y491" s="19" t="n"/>
      <c r="Z491" s="21">
        <f>IF(IFERROR(TRIM(INDEX($A491:$T491,MATCH(Lists!$F$2,$A$1:$T$1,0))&amp;""),"")="","",IFERROR(INDEX('Your points'!$B$6:$B$11,MATCH(IFERROR(TRIM(INDEX($A491:$T491,MATCH(Lists!$F$3,$A$1:$T$1,0))&amp;""),""),'Your points'!$A$6:$A$11,0)),0))</f>
        <v/>
      </c>
      <c r="AA491" s="21">
        <f>IF(IFERROR(TRIM(INDEX($A491:$T491,MATCH(Lists!$F$2,$A$1:$T$1,0))&amp;""),"")="","",IFERROR(INDEX('Your points'!$B$15:$B$18,MATCH(IFERROR(TRIM(INDEX($A491:$T491,MATCH(Lists!$F$4,$A$1:$T$1,0))&amp;""),""),'Your points'!$A$15:$A$18,0)),0))</f>
        <v/>
      </c>
      <c r="AB491" s="21">
        <f>IF(IFERROR(TRIM(INDEX($A491:$T491,MATCH(Lists!$F$2,$A$1:$T$1,0))&amp;""),"")="","",N(Z491)+N(AA491))</f>
        <v/>
      </c>
      <c r="AC491" s="21">
        <f>IF(IFERROR(TRIM(INDEX($A491:$T491,MATCH(Lists!$F$2,$A$1:$T$1,0))&amp;""),"")="","",IFERROR(VALUE(IFERROR(TRIM(INDEX($A491:$T491,MATCH(Lists!$F$5,$A$1:$T$1,0))&amp;""),"")),""))</f>
        <v/>
      </c>
      <c r="AD491" s="21">
        <f>IF(AB491="","",IF(AB491&gt;='Your points'!$B$21,1,0))</f>
        <v/>
      </c>
      <c r="AE491" s="21">
        <f>IF(IFERROR(TRIM(INDEX($A491:$T491,MATCH(Lists!$F$2,$A$1:$T$1,0))&amp;""),"")="","",IF(IFERROR(TRIM(INDEX($A491:$T491,MATCH(Lists!$F$8,$A$1:$T$1,0))&amp;""),"")&lt;&gt;"",1,0))</f>
        <v/>
      </c>
      <c r="AF491" s="21">
        <f>IF(IFERROR(TRIM(INDEX($A491:$T491,MATCH(Lists!$F$2,$A$1:$T$1,0))&amp;""),"")="","",IF(IFERROR(TRIM(INDEX($A491:$T491,MATCH(Lists!$F$6,$A$1:$T$1,0))&amp;""),"")="","(no UTM)",IFERROR(TRIM(INDEX($A491:$T491,MATCH(Lists!$F$6,$A$1:$T$1,0))&amp;""),"")))</f>
        <v/>
      </c>
      <c r="AG491" s="21">
        <f>IF(IFERROR(TRIM(INDEX($A491:$T491,MATCH(Lists!$F$2,$A$1:$T$1,0))&amp;""),"")="","",IF(IFERROR(TRIM(INDEX($A491:$T491,MATCH(Lists!$F$7,$A$1:$T$1,0))&amp;""),"")="","(none)",IFERROR(TRIM(INDEX($A491:$T491,MATCH(Lists!$F$7,$A$1:$T$1,0))&amp;""),"")))</f>
        <v/>
      </c>
      <c r="AH491" s="21">
        <f>IF(AF491="","",IF(COUNTIFS($AF$2:AF491,AF491,$AG$2:AG491,AG491)=1,1,0))</f>
        <v/>
      </c>
      <c r="AI491" s="21">
        <f>IF(AH491=1,SUM($AH$2:AH491),"")</f>
        <v/>
      </c>
      <c r="AJ491" s="21">
        <f>IF(IFERROR(TRIM(INDEX($A491:$T491,MATCH(Lists!$F$2,$A$1:$T$1,0))&amp;""),"")="","",IF($W491=Lists!$A$3,1,0))</f>
        <v/>
      </c>
      <c r="AK491" s="21">
        <f>IF(IFERROR(TRIM(INDEX($A491:$T491,MATCH(Lists!$F$2,$A$1:$T$1,0))&amp;""),"")="","",IF($X491="Y",1,0))</f>
        <v/>
      </c>
    </row>
    <row r="492">
      <c r="U492" s="19" t="n"/>
      <c r="V492" s="22" t="n"/>
      <c r="W492" s="22" t="n"/>
      <c r="X492" s="22" t="n"/>
      <c r="Y492" s="19" t="n"/>
      <c r="Z492" s="21">
        <f>IF(IFERROR(TRIM(INDEX($A492:$T492,MATCH(Lists!$F$2,$A$1:$T$1,0))&amp;""),"")="","",IFERROR(INDEX('Your points'!$B$6:$B$11,MATCH(IFERROR(TRIM(INDEX($A492:$T492,MATCH(Lists!$F$3,$A$1:$T$1,0))&amp;""),""),'Your points'!$A$6:$A$11,0)),0))</f>
        <v/>
      </c>
      <c r="AA492" s="21">
        <f>IF(IFERROR(TRIM(INDEX($A492:$T492,MATCH(Lists!$F$2,$A$1:$T$1,0))&amp;""),"")="","",IFERROR(INDEX('Your points'!$B$15:$B$18,MATCH(IFERROR(TRIM(INDEX($A492:$T492,MATCH(Lists!$F$4,$A$1:$T$1,0))&amp;""),""),'Your points'!$A$15:$A$18,0)),0))</f>
        <v/>
      </c>
      <c r="AB492" s="21">
        <f>IF(IFERROR(TRIM(INDEX($A492:$T492,MATCH(Lists!$F$2,$A$1:$T$1,0))&amp;""),"")="","",N(Z492)+N(AA492))</f>
        <v/>
      </c>
      <c r="AC492" s="21">
        <f>IF(IFERROR(TRIM(INDEX($A492:$T492,MATCH(Lists!$F$2,$A$1:$T$1,0))&amp;""),"")="","",IFERROR(VALUE(IFERROR(TRIM(INDEX($A492:$T492,MATCH(Lists!$F$5,$A$1:$T$1,0))&amp;""),"")),""))</f>
        <v/>
      </c>
      <c r="AD492" s="21">
        <f>IF(AB492="","",IF(AB492&gt;='Your points'!$B$21,1,0))</f>
        <v/>
      </c>
      <c r="AE492" s="21">
        <f>IF(IFERROR(TRIM(INDEX($A492:$T492,MATCH(Lists!$F$2,$A$1:$T$1,0))&amp;""),"")="","",IF(IFERROR(TRIM(INDEX($A492:$T492,MATCH(Lists!$F$8,$A$1:$T$1,0))&amp;""),"")&lt;&gt;"",1,0))</f>
        <v/>
      </c>
      <c r="AF492" s="21">
        <f>IF(IFERROR(TRIM(INDEX($A492:$T492,MATCH(Lists!$F$2,$A$1:$T$1,0))&amp;""),"")="","",IF(IFERROR(TRIM(INDEX($A492:$T492,MATCH(Lists!$F$6,$A$1:$T$1,0))&amp;""),"")="","(no UTM)",IFERROR(TRIM(INDEX($A492:$T492,MATCH(Lists!$F$6,$A$1:$T$1,0))&amp;""),"")))</f>
        <v/>
      </c>
      <c r="AG492" s="21">
        <f>IF(IFERROR(TRIM(INDEX($A492:$T492,MATCH(Lists!$F$2,$A$1:$T$1,0))&amp;""),"")="","",IF(IFERROR(TRIM(INDEX($A492:$T492,MATCH(Lists!$F$7,$A$1:$T$1,0))&amp;""),"")="","(none)",IFERROR(TRIM(INDEX($A492:$T492,MATCH(Lists!$F$7,$A$1:$T$1,0))&amp;""),"")))</f>
        <v/>
      </c>
      <c r="AH492" s="21">
        <f>IF(AF492="","",IF(COUNTIFS($AF$2:AF492,AF492,$AG$2:AG492,AG492)=1,1,0))</f>
        <v/>
      </c>
      <c r="AI492" s="21">
        <f>IF(AH492=1,SUM($AH$2:AH492),"")</f>
        <v/>
      </c>
      <c r="AJ492" s="21">
        <f>IF(IFERROR(TRIM(INDEX($A492:$T492,MATCH(Lists!$F$2,$A$1:$T$1,0))&amp;""),"")="","",IF($W492=Lists!$A$3,1,0))</f>
        <v/>
      </c>
      <c r="AK492" s="21">
        <f>IF(IFERROR(TRIM(INDEX($A492:$T492,MATCH(Lists!$F$2,$A$1:$T$1,0))&amp;""),"")="","",IF($X492="Y",1,0))</f>
        <v/>
      </c>
    </row>
    <row r="493">
      <c r="U493" s="19" t="n"/>
      <c r="V493" s="22" t="n"/>
      <c r="W493" s="22" t="n"/>
      <c r="X493" s="22" t="n"/>
      <c r="Y493" s="19" t="n"/>
      <c r="Z493" s="21">
        <f>IF(IFERROR(TRIM(INDEX($A493:$T493,MATCH(Lists!$F$2,$A$1:$T$1,0))&amp;""),"")="","",IFERROR(INDEX('Your points'!$B$6:$B$11,MATCH(IFERROR(TRIM(INDEX($A493:$T493,MATCH(Lists!$F$3,$A$1:$T$1,0))&amp;""),""),'Your points'!$A$6:$A$11,0)),0))</f>
        <v/>
      </c>
      <c r="AA493" s="21">
        <f>IF(IFERROR(TRIM(INDEX($A493:$T493,MATCH(Lists!$F$2,$A$1:$T$1,0))&amp;""),"")="","",IFERROR(INDEX('Your points'!$B$15:$B$18,MATCH(IFERROR(TRIM(INDEX($A493:$T493,MATCH(Lists!$F$4,$A$1:$T$1,0))&amp;""),""),'Your points'!$A$15:$A$18,0)),0))</f>
        <v/>
      </c>
      <c r="AB493" s="21">
        <f>IF(IFERROR(TRIM(INDEX($A493:$T493,MATCH(Lists!$F$2,$A$1:$T$1,0))&amp;""),"")="","",N(Z493)+N(AA493))</f>
        <v/>
      </c>
      <c r="AC493" s="21">
        <f>IF(IFERROR(TRIM(INDEX($A493:$T493,MATCH(Lists!$F$2,$A$1:$T$1,0))&amp;""),"")="","",IFERROR(VALUE(IFERROR(TRIM(INDEX($A493:$T493,MATCH(Lists!$F$5,$A$1:$T$1,0))&amp;""),"")),""))</f>
        <v/>
      </c>
      <c r="AD493" s="21">
        <f>IF(AB493="","",IF(AB493&gt;='Your points'!$B$21,1,0))</f>
        <v/>
      </c>
      <c r="AE493" s="21">
        <f>IF(IFERROR(TRIM(INDEX($A493:$T493,MATCH(Lists!$F$2,$A$1:$T$1,0))&amp;""),"")="","",IF(IFERROR(TRIM(INDEX($A493:$T493,MATCH(Lists!$F$8,$A$1:$T$1,0))&amp;""),"")&lt;&gt;"",1,0))</f>
        <v/>
      </c>
      <c r="AF493" s="21">
        <f>IF(IFERROR(TRIM(INDEX($A493:$T493,MATCH(Lists!$F$2,$A$1:$T$1,0))&amp;""),"")="","",IF(IFERROR(TRIM(INDEX($A493:$T493,MATCH(Lists!$F$6,$A$1:$T$1,0))&amp;""),"")="","(no UTM)",IFERROR(TRIM(INDEX($A493:$T493,MATCH(Lists!$F$6,$A$1:$T$1,0))&amp;""),"")))</f>
        <v/>
      </c>
      <c r="AG493" s="21">
        <f>IF(IFERROR(TRIM(INDEX($A493:$T493,MATCH(Lists!$F$2,$A$1:$T$1,0))&amp;""),"")="","",IF(IFERROR(TRIM(INDEX($A493:$T493,MATCH(Lists!$F$7,$A$1:$T$1,0))&amp;""),"")="","(none)",IFERROR(TRIM(INDEX($A493:$T493,MATCH(Lists!$F$7,$A$1:$T$1,0))&amp;""),"")))</f>
        <v/>
      </c>
      <c r="AH493" s="21">
        <f>IF(AF493="","",IF(COUNTIFS($AF$2:AF493,AF493,$AG$2:AG493,AG493)=1,1,0))</f>
        <v/>
      </c>
      <c r="AI493" s="21">
        <f>IF(AH493=1,SUM($AH$2:AH493),"")</f>
        <v/>
      </c>
      <c r="AJ493" s="21">
        <f>IF(IFERROR(TRIM(INDEX($A493:$T493,MATCH(Lists!$F$2,$A$1:$T$1,0))&amp;""),"")="","",IF($W493=Lists!$A$3,1,0))</f>
        <v/>
      </c>
      <c r="AK493" s="21">
        <f>IF(IFERROR(TRIM(INDEX($A493:$T493,MATCH(Lists!$F$2,$A$1:$T$1,0))&amp;""),"")="","",IF($X493="Y",1,0))</f>
        <v/>
      </c>
    </row>
    <row r="494">
      <c r="U494" s="19" t="n"/>
      <c r="V494" s="22" t="n"/>
      <c r="W494" s="22" t="n"/>
      <c r="X494" s="22" t="n"/>
      <c r="Y494" s="19" t="n"/>
      <c r="Z494" s="21">
        <f>IF(IFERROR(TRIM(INDEX($A494:$T494,MATCH(Lists!$F$2,$A$1:$T$1,0))&amp;""),"")="","",IFERROR(INDEX('Your points'!$B$6:$B$11,MATCH(IFERROR(TRIM(INDEX($A494:$T494,MATCH(Lists!$F$3,$A$1:$T$1,0))&amp;""),""),'Your points'!$A$6:$A$11,0)),0))</f>
        <v/>
      </c>
      <c r="AA494" s="21">
        <f>IF(IFERROR(TRIM(INDEX($A494:$T494,MATCH(Lists!$F$2,$A$1:$T$1,0))&amp;""),"")="","",IFERROR(INDEX('Your points'!$B$15:$B$18,MATCH(IFERROR(TRIM(INDEX($A494:$T494,MATCH(Lists!$F$4,$A$1:$T$1,0))&amp;""),""),'Your points'!$A$15:$A$18,0)),0))</f>
        <v/>
      </c>
      <c r="AB494" s="21">
        <f>IF(IFERROR(TRIM(INDEX($A494:$T494,MATCH(Lists!$F$2,$A$1:$T$1,0))&amp;""),"")="","",N(Z494)+N(AA494))</f>
        <v/>
      </c>
      <c r="AC494" s="21">
        <f>IF(IFERROR(TRIM(INDEX($A494:$T494,MATCH(Lists!$F$2,$A$1:$T$1,0))&amp;""),"")="","",IFERROR(VALUE(IFERROR(TRIM(INDEX($A494:$T494,MATCH(Lists!$F$5,$A$1:$T$1,0))&amp;""),"")),""))</f>
        <v/>
      </c>
      <c r="AD494" s="21">
        <f>IF(AB494="","",IF(AB494&gt;='Your points'!$B$21,1,0))</f>
        <v/>
      </c>
      <c r="AE494" s="21">
        <f>IF(IFERROR(TRIM(INDEX($A494:$T494,MATCH(Lists!$F$2,$A$1:$T$1,0))&amp;""),"")="","",IF(IFERROR(TRIM(INDEX($A494:$T494,MATCH(Lists!$F$8,$A$1:$T$1,0))&amp;""),"")&lt;&gt;"",1,0))</f>
        <v/>
      </c>
      <c r="AF494" s="21">
        <f>IF(IFERROR(TRIM(INDEX($A494:$T494,MATCH(Lists!$F$2,$A$1:$T$1,0))&amp;""),"")="","",IF(IFERROR(TRIM(INDEX($A494:$T494,MATCH(Lists!$F$6,$A$1:$T$1,0))&amp;""),"")="","(no UTM)",IFERROR(TRIM(INDEX($A494:$T494,MATCH(Lists!$F$6,$A$1:$T$1,0))&amp;""),"")))</f>
        <v/>
      </c>
      <c r="AG494" s="21">
        <f>IF(IFERROR(TRIM(INDEX($A494:$T494,MATCH(Lists!$F$2,$A$1:$T$1,0))&amp;""),"")="","",IF(IFERROR(TRIM(INDEX($A494:$T494,MATCH(Lists!$F$7,$A$1:$T$1,0))&amp;""),"")="","(none)",IFERROR(TRIM(INDEX($A494:$T494,MATCH(Lists!$F$7,$A$1:$T$1,0))&amp;""),"")))</f>
        <v/>
      </c>
      <c r="AH494" s="21">
        <f>IF(AF494="","",IF(COUNTIFS($AF$2:AF494,AF494,$AG$2:AG494,AG494)=1,1,0))</f>
        <v/>
      </c>
      <c r="AI494" s="21">
        <f>IF(AH494=1,SUM($AH$2:AH494),"")</f>
        <v/>
      </c>
      <c r="AJ494" s="21">
        <f>IF(IFERROR(TRIM(INDEX($A494:$T494,MATCH(Lists!$F$2,$A$1:$T$1,0))&amp;""),"")="","",IF($W494=Lists!$A$3,1,0))</f>
        <v/>
      </c>
      <c r="AK494" s="21">
        <f>IF(IFERROR(TRIM(INDEX($A494:$T494,MATCH(Lists!$F$2,$A$1:$T$1,0))&amp;""),"")="","",IF($X494="Y",1,0))</f>
        <v/>
      </c>
    </row>
    <row r="495">
      <c r="U495" s="19" t="n"/>
      <c r="V495" s="22" t="n"/>
      <c r="W495" s="22" t="n"/>
      <c r="X495" s="22" t="n"/>
      <c r="Y495" s="19" t="n"/>
      <c r="Z495" s="21">
        <f>IF(IFERROR(TRIM(INDEX($A495:$T495,MATCH(Lists!$F$2,$A$1:$T$1,0))&amp;""),"")="","",IFERROR(INDEX('Your points'!$B$6:$B$11,MATCH(IFERROR(TRIM(INDEX($A495:$T495,MATCH(Lists!$F$3,$A$1:$T$1,0))&amp;""),""),'Your points'!$A$6:$A$11,0)),0))</f>
        <v/>
      </c>
      <c r="AA495" s="21">
        <f>IF(IFERROR(TRIM(INDEX($A495:$T495,MATCH(Lists!$F$2,$A$1:$T$1,0))&amp;""),"")="","",IFERROR(INDEX('Your points'!$B$15:$B$18,MATCH(IFERROR(TRIM(INDEX($A495:$T495,MATCH(Lists!$F$4,$A$1:$T$1,0))&amp;""),""),'Your points'!$A$15:$A$18,0)),0))</f>
        <v/>
      </c>
      <c r="AB495" s="21">
        <f>IF(IFERROR(TRIM(INDEX($A495:$T495,MATCH(Lists!$F$2,$A$1:$T$1,0))&amp;""),"")="","",N(Z495)+N(AA495))</f>
        <v/>
      </c>
      <c r="AC495" s="21">
        <f>IF(IFERROR(TRIM(INDEX($A495:$T495,MATCH(Lists!$F$2,$A$1:$T$1,0))&amp;""),"")="","",IFERROR(VALUE(IFERROR(TRIM(INDEX($A495:$T495,MATCH(Lists!$F$5,$A$1:$T$1,0))&amp;""),"")),""))</f>
        <v/>
      </c>
      <c r="AD495" s="21">
        <f>IF(AB495="","",IF(AB495&gt;='Your points'!$B$21,1,0))</f>
        <v/>
      </c>
      <c r="AE495" s="21">
        <f>IF(IFERROR(TRIM(INDEX($A495:$T495,MATCH(Lists!$F$2,$A$1:$T$1,0))&amp;""),"")="","",IF(IFERROR(TRIM(INDEX($A495:$T495,MATCH(Lists!$F$8,$A$1:$T$1,0))&amp;""),"")&lt;&gt;"",1,0))</f>
        <v/>
      </c>
      <c r="AF495" s="21">
        <f>IF(IFERROR(TRIM(INDEX($A495:$T495,MATCH(Lists!$F$2,$A$1:$T$1,0))&amp;""),"")="","",IF(IFERROR(TRIM(INDEX($A495:$T495,MATCH(Lists!$F$6,$A$1:$T$1,0))&amp;""),"")="","(no UTM)",IFERROR(TRIM(INDEX($A495:$T495,MATCH(Lists!$F$6,$A$1:$T$1,0))&amp;""),"")))</f>
        <v/>
      </c>
      <c r="AG495" s="21">
        <f>IF(IFERROR(TRIM(INDEX($A495:$T495,MATCH(Lists!$F$2,$A$1:$T$1,0))&amp;""),"")="","",IF(IFERROR(TRIM(INDEX($A495:$T495,MATCH(Lists!$F$7,$A$1:$T$1,0))&amp;""),"")="","(none)",IFERROR(TRIM(INDEX($A495:$T495,MATCH(Lists!$F$7,$A$1:$T$1,0))&amp;""),"")))</f>
        <v/>
      </c>
      <c r="AH495" s="21">
        <f>IF(AF495="","",IF(COUNTIFS($AF$2:AF495,AF495,$AG$2:AG495,AG495)=1,1,0))</f>
        <v/>
      </c>
      <c r="AI495" s="21">
        <f>IF(AH495=1,SUM($AH$2:AH495),"")</f>
        <v/>
      </c>
      <c r="AJ495" s="21">
        <f>IF(IFERROR(TRIM(INDEX($A495:$T495,MATCH(Lists!$F$2,$A$1:$T$1,0))&amp;""),"")="","",IF($W495=Lists!$A$3,1,0))</f>
        <v/>
      </c>
      <c r="AK495" s="21">
        <f>IF(IFERROR(TRIM(INDEX($A495:$T495,MATCH(Lists!$F$2,$A$1:$T$1,0))&amp;""),"")="","",IF($X495="Y",1,0))</f>
        <v/>
      </c>
    </row>
    <row r="496">
      <c r="U496" s="19" t="n"/>
      <c r="V496" s="22" t="n"/>
      <c r="W496" s="22" t="n"/>
      <c r="X496" s="22" t="n"/>
      <c r="Y496" s="19" t="n"/>
      <c r="Z496" s="21">
        <f>IF(IFERROR(TRIM(INDEX($A496:$T496,MATCH(Lists!$F$2,$A$1:$T$1,0))&amp;""),"")="","",IFERROR(INDEX('Your points'!$B$6:$B$11,MATCH(IFERROR(TRIM(INDEX($A496:$T496,MATCH(Lists!$F$3,$A$1:$T$1,0))&amp;""),""),'Your points'!$A$6:$A$11,0)),0))</f>
        <v/>
      </c>
      <c r="AA496" s="21">
        <f>IF(IFERROR(TRIM(INDEX($A496:$T496,MATCH(Lists!$F$2,$A$1:$T$1,0))&amp;""),"")="","",IFERROR(INDEX('Your points'!$B$15:$B$18,MATCH(IFERROR(TRIM(INDEX($A496:$T496,MATCH(Lists!$F$4,$A$1:$T$1,0))&amp;""),""),'Your points'!$A$15:$A$18,0)),0))</f>
        <v/>
      </c>
      <c r="AB496" s="21">
        <f>IF(IFERROR(TRIM(INDEX($A496:$T496,MATCH(Lists!$F$2,$A$1:$T$1,0))&amp;""),"")="","",N(Z496)+N(AA496))</f>
        <v/>
      </c>
      <c r="AC496" s="21">
        <f>IF(IFERROR(TRIM(INDEX($A496:$T496,MATCH(Lists!$F$2,$A$1:$T$1,0))&amp;""),"")="","",IFERROR(VALUE(IFERROR(TRIM(INDEX($A496:$T496,MATCH(Lists!$F$5,$A$1:$T$1,0))&amp;""),"")),""))</f>
        <v/>
      </c>
      <c r="AD496" s="21">
        <f>IF(AB496="","",IF(AB496&gt;='Your points'!$B$21,1,0))</f>
        <v/>
      </c>
      <c r="AE496" s="21">
        <f>IF(IFERROR(TRIM(INDEX($A496:$T496,MATCH(Lists!$F$2,$A$1:$T$1,0))&amp;""),"")="","",IF(IFERROR(TRIM(INDEX($A496:$T496,MATCH(Lists!$F$8,$A$1:$T$1,0))&amp;""),"")&lt;&gt;"",1,0))</f>
        <v/>
      </c>
      <c r="AF496" s="21">
        <f>IF(IFERROR(TRIM(INDEX($A496:$T496,MATCH(Lists!$F$2,$A$1:$T$1,0))&amp;""),"")="","",IF(IFERROR(TRIM(INDEX($A496:$T496,MATCH(Lists!$F$6,$A$1:$T$1,0))&amp;""),"")="","(no UTM)",IFERROR(TRIM(INDEX($A496:$T496,MATCH(Lists!$F$6,$A$1:$T$1,0))&amp;""),"")))</f>
        <v/>
      </c>
      <c r="AG496" s="21">
        <f>IF(IFERROR(TRIM(INDEX($A496:$T496,MATCH(Lists!$F$2,$A$1:$T$1,0))&amp;""),"")="","",IF(IFERROR(TRIM(INDEX($A496:$T496,MATCH(Lists!$F$7,$A$1:$T$1,0))&amp;""),"")="","(none)",IFERROR(TRIM(INDEX($A496:$T496,MATCH(Lists!$F$7,$A$1:$T$1,0))&amp;""),"")))</f>
        <v/>
      </c>
      <c r="AH496" s="21">
        <f>IF(AF496="","",IF(COUNTIFS($AF$2:AF496,AF496,$AG$2:AG496,AG496)=1,1,0))</f>
        <v/>
      </c>
      <c r="AI496" s="21">
        <f>IF(AH496=1,SUM($AH$2:AH496),"")</f>
        <v/>
      </c>
      <c r="AJ496" s="21">
        <f>IF(IFERROR(TRIM(INDEX($A496:$T496,MATCH(Lists!$F$2,$A$1:$T$1,0))&amp;""),"")="","",IF($W496=Lists!$A$3,1,0))</f>
        <v/>
      </c>
      <c r="AK496" s="21">
        <f>IF(IFERROR(TRIM(INDEX($A496:$T496,MATCH(Lists!$F$2,$A$1:$T$1,0))&amp;""),"")="","",IF($X496="Y",1,0))</f>
        <v/>
      </c>
    </row>
    <row r="497">
      <c r="U497" s="19" t="n"/>
      <c r="V497" s="22" t="n"/>
      <c r="W497" s="22" t="n"/>
      <c r="X497" s="22" t="n"/>
      <c r="Y497" s="19" t="n"/>
      <c r="Z497" s="21">
        <f>IF(IFERROR(TRIM(INDEX($A497:$T497,MATCH(Lists!$F$2,$A$1:$T$1,0))&amp;""),"")="","",IFERROR(INDEX('Your points'!$B$6:$B$11,MATCH(IFERROR(TRIM(INDEX($A497:$T497,MATCH(Lists!$F$3,$A$1:$T$1,0))&amp;""),""),'Your points'!$A$6:$A$11,0)),0))</f>
        <v/>
      </c>
      <c r="AA497" s="21">
        <f>IF(IFERROR(TRIM(INDEX($A497:$T497,MATCH(Lists!$F$2,$A$1:$T$1,0))&amp;""),"")="","",IFERROR(INDEX('Your points'!$B$15:$B$18,MATCH(IFERROR(TRIM(INDEX($A497:$T497,MATCH(Lists!$F$4,$A$1:$T$1,0))&amp;""),""),'Your points'!$A$15:$A$18,0)),0))</f>
        <v/>
      </c>
      <c r="AB497" s="21">
        <f>IF(IFERROR(TRIM(INDEX($A497:$T497,MATCH(Lists!$F$2,$A$1:$T$1,0))&amp;""),"")="","",N(Z497)+N(AA497))</f>
        <v/>
      </c>
      <c r="AC497" s="21">
        <f>IF(IFERROR(TRIM(INDEX($A497:$T497,MATCH(Lists!$F$2,$A$1:$T$1,0))&amp;""),"")="","",IFERROR(VALUE(IFERROR(TRIM(INDEX($A497:$T497,MATCH(Lists!$F$5,$A$1:$T$1,0))&amp;""),"")),""))</f>
        <v/>
      </c>
      <c r="AD497" s="21">
        <f>IF(AB497="","",IF(AB497&gt;='Your points'!$B$21,1,0))</f>
        <v/>
      </c>
      <c r="AE497" s="21">
        <f>IF(IFERROR(TRIM(INDEX($A497:$T497,MATCH(Lists!$F$2,$A$1:$T$1,0))&amp;""),"")="","",IF(IFERROR(TRIM(INDEX($A497:$T497,MATCH(Lists!$F$8,$A$1:$T$1,0))&amp;""),"")&lt;&gt;"",1,0))</f>
        <v/>
      </c>
      <c r="AF497" s="21">
        <f>IF(IFERROR(TRIM(INDEX($A497:$T497,MATCH(Lists!$F$2,$A$1:$T$1,0))&amp;""),"")="","",IF(IFERROR(TRIM(INDEX($A497:$T497,MATCH(Lists!$F$6,$A$1:$T$1,0))&amp;""),"")="","(no UTM)",IFERROR(TRIM(INDEX($A497:$T497,MATCH(Lists!$F$6,$A$1:$T$1,0))&amp;""),"")))</f>
        <v/>
      </c>
      <c r="AG497" s="21">
        <f>IF(IFERROR(TRIM(INDEX($A497:$T497,MATCH(Lists!$F$2,$A$1:$T$1,0))&amp;""),"")="","",IF(IFERROR(TRIM(INDEX($A497:$T497,MATCH(Lists!$F$7,$A$1:$T$1,0))&amp;""),"")="","(none)",IFERROR(TRIM(INDEX($A497:$T497,MATCH(Lists!$F$7,$A$1:$T$1,0))&amp;""),"")))</f>
        <v/>
      </c>
      <c r="AH497" s="21">
        <f>IF(AF497="","",IF(COUNTIFS($AF$2:AF497,AF497,$AG$2:AG497,AG497)=1,1,0))</f>
        <v/>
      </c>
      <c r="AI497" s="21">
        <f>IF(AH497=1,SUM($AH$2:AH497),"")</f>
        <v/>
      </c>
      <c r="AJ497" s="21">
        <f>IF(IFERROR(TRIM(INDEX($A497:$T497,MATCH(Lists!$F$2,$A$1:$T$1,0))&amp;""),"")="","",IF($W497=Lists!$A$3,1,0))</f>
        <v/>
      </c>
      <c r="AK497" s="21">
        <f>IF(IFERROR(TRIM(INDEX($A497:$T497,MATCH(Lists!$F$2,$A$1:$T$1,0))&amp;""),"")="","",IF($X497="Y",1,0))</f>
        <v/>
      </c>
    </row>
    <row r="498">
      <c r="U498" s="19" t="n"/>
      <c r="V498" s="22" t="n"/>
      <c r="W498" s="22" t="n"/>
      <c r="X498" s="22" t="n"/>
      <c r="Y498" s="19" t="n"/>
      <c r="Z498" s="21">
        <f>IF(IFERROR(TRIM(INDEX($A498:$T498,MATCH(Lists!$F$2,$A$1:$T$1,0))&amp;""),"")="","",IFERROR(INDEX('Your points'!$B$6:$B$11,MATCH(IFERROR(TRIM(INDEX($A498:$T498,MATCH(Lists!$F$3,$A$1:$T$1,0))&amp;""),""),'Your points'!$A$6:$A$11,0)),0))</f>
        <v/>
      </c>
      <c r="AA498" s="21">
        <f>IF(IFERROR(TRIM(INDEX($A498:$T498,MATCH(Lists!$F$2,$A$1:$T$1,0))&amp;""),"")="","",IFERROR(INDEX('Your points'!$B$15:$B$18,MATCH(IFERROR(TRIM(INDEX($A498:$T498,MATCH(Lists!$F$4,$A$1:$T$1,0))&amp;""),""),'Your points'!$A$15:$A$18,0)),0))</f>
        <v/>
      </c>
      <c r="AB498" s="21">
        <f>IF(IFERROR(TRIM(INDEX($A498:$T498,MATCH(Lists!$F$2,$A$1:$T$1,0))&amp;""),"")="","",N(Z498)+N(AA498))</f>
        <v/>
      </c>
      <c r="AC498" s="21">
        <f>IF(IFERROR(TRIM(INDEX($A498:$T498,MATCH(Lists!$F$2,$A$1:$T$1,0))&amp;""),"")="","",IFERROR(VALUE(IFERROR(TRIM(INDEX($A498:$T498,MATCH(Lists!$F$5,$A$1:$T$1,0))&amp;""),"")),""))</f>
        <v/>
      </c>
      <c r="AD498" s="21">
        <f>IF(AB498="","",IF(AB498&gt;='Your points'!$B$21,1,0))</f>
        <v/>
      </c>
      <c r="AE498" s="21">
        <f>IF(IFERROR(TRIM(INDEX($A498:$T498,MATCH(Lists!$F$2,$A$1:$T$1,0))&amp;""),"")="","",IF(IFERROR(TRIM(INDEX($A498:$T498,MATCH(Lists!$F$8,$A$1:$T$1,0))&amp;""),"")&lt;&gt;"",1,0))</f>
        <v/>
      </c>
      <c r="AF498" s="21">
        <f>IF(IFERROR(TRIM(INDEX($A498:$T498,MATCH(Lists!$F$2,$A$1:$T$1,0))&amp;""),"")="","",IF(IFERROR(TRIM(INDEX($A498:$T498,MATCH(Lists!$F$6,$A$1:$T$1,0))&amp;""),"")="","(no UTM)",IFERROR(TRIM(INDEX($A498:$T498,MATCH(Lists!$F$6,$A$1:$T$1,0))&amp;""),"")))</f>
        <v/>
      </c>
      <c r="AG498" s="21">
        <f>IF(IFERROR(TRIM(INDEX($A498:$T498,MATCH(Lists!$F$2,$A$1:$T$1,0))&amp;""),"")="","",IF(IFERROR(TRIM(INDEX($A498:$T498,MATCH(Lists!$F$7,$A$1:$T$1,0))&amp;""),"")="","(none)",IFERROR(TRIM(INDEX($A498:$T498,MATCH(Lists!$F$7,$A$1:$T$1,0))&amp;""),"")))</f>
        <v/>
      </c>
      <c r="AH498" s="21">
        <f>IF(AF498="","",IF(COUNTIFS($AF$2:AF498,AF498,$AG$2:AG498,AG498)=1,1,0))</f>
        <v/>
      </c>
      <c r="AI498" s="21">
        <f>IF(AH498=1,SUM($AH$2:AH498),"")</f>
        <v/>
      </c>
      <c r="AJ498" s="21">
        <f>IF(IFERROR(TRIM(INDEX($A498:$T498,MATCH(Lists!$F$2,$A$1:$T$1,0))&amp;""),"")="","",IF($W498=Lists!$A$3,1,0))</f>
        <v/>
      </c>
      <c r="AK498" s="21">
        <f>IF(IFERROR(TRIM(INDEX($A498:$T498,MATCH(Lists!$F$2,$A$1:$T$1,0))&amp;""),"")="","",IF($X498="Y",1,0))</f>
        <v/>
      </c>
    </row>
    <row r="499">
      <c r="U499" s="19" t="n"/>
      <c r="V499" s="22" t="n"/>
      <c r="W499" s="22" t="n"/>
      <c r="X499" s="22" t="n"/>
      <c r="Y499" s="19" t="n"/>
      <c r="Z499" s="21">
        <f>IF(IFERROR(TRIM(INDEX($A499:$T499,MATCH(Lists!$F$2,$A$1:$T$1,0))&amp;""),"")="","",IFERROR(INDEX('Your points'!$B$6:$B$11,MATCH(IFERROR(TRIM(INDEX($A499:$T499,MATCH(Lists!$F$3,$A$1:$T$1,0))&amp;""),""),'Your points'!$A$6:$A$11,0)),0))</f>
        <v/>
      </c>
      <c r="AA499" s="21">
        <f>IF(IFERROR(TRIM(INDEX($A499:$T499,MATCH(Lists!$F$2,$A$1:$T$1,0))&amp;""),"")="","",IFERROR(INDEX('Your points'!$B$15:$B$18,MATCH(IFERROR(TRIM(INDEX($A499:$T499,MATCH(Lists!$F$4,$A$1:$T$1,0))&amp;""),""),'Your points'!$A$15:$A$18,0)),0))</f>
        <v/>
      </c>
      <c r="AB499" s="21">
        <f>IF(IFERROR(TRIM(INDEX($A499:$T499,MATCH(Lists!$F$2,$A$1:$T$1,0))&amp;""),"")="","",N(Z499)+N(AA499))</f>
        <v/>
      </c>
      <c r="AC499" s="21">
        <f>IF(IFERROR(TRIM(INDEX($A499:$T499,MATCH(Lists!$F$2,$A$1:$T$1,0))&amp;""),"")="","",IFERROR(VALUE(IFERROR(TRIM(INDEX($A499:$T499,MATCH(Lists!$F$5,$A$1:$T$1,0))&amp;""),"")),""))</f>
        <v/>
      </c>
      <c r="AD499" s="21">
        <f>IF(AB499="","",IF(AB499&gt;='Your points'!$B$21,1,0))</f>
        <v/>
      </c>
      <c r="AE499" s="21">
        <f>IF(IFERROR(TRIM(INDEX($A499:$T499,MATCH(Lists!$F$2,$A$1:$T$1,0))&amp;""),"")="","",IF(IFERROR(TRIM(INDEX($A499:$T499,MATCH(Lists!$F$8,$A$1:$T$1,0))&amp;""),"")&lt;&gt;"",1,0))</f>
        <v/>
      </c>
      <c r="AF499" s="21">
        <f>IF(IFERROR(TRIM(INDEX($A499:$T499,MATCH(Lists!$F$2,$A$1:$T$1,0))&amp;""),"")="","",IF(IFERROR(TRIM(INDEX($A499:$T499,MATCH(Lists!$F$6,$A$1:$T$1,0))&amp;""),"")="","(no UTM)",IFERROR(TRIM(INDEX($A499:$T499,MATCH(Lists!$F$6,$A$1:$T$1,0))&amp;""),"")))</f>
        <v/>
      </c>
      <c r="AG499" s="21">
        <f>IF(IFERROR(TRIM(INDEX($A499:$T499,MATCH(Lists!$F$2,$A$1:$T$1,0))&amp;""),"")="","",IF(IFERROR(TRIM(INDEX($A499:$T499,MATCH(Lists!$F$7,$A$1:$T$1,0))&amp;""),"")="","(none)",IFERROR(TRIM(INDEX($A499:$T499,MATCH(Lists!$F$7,$A$1:$T$1,0))&amp;""),"")))</f>
        <v/>
      </c>
      <c r="AH499" s="21">
        <f>IF(AF499="","",IF(COUNTIFS($AF$2:AF499,AF499,$AG$2:AG499,AG499)=1,1,0))</f>
        <v/>
      </c>
      <c r="AI499" s="21">
        <f>IF(AH499=1,SUM($AH$2:AH499),"")</f>
        <v/>
      </c>
      <c r="AJ499" s="21">
        <f>IF(IFERROR(TRIM(INDEX($A499:$T499,MATCH(Lists!$F$2,$A$1:$T$1,0))&amp;""),"")="","",IF($W499=Lists!$A$3,1,0))</f>
        <v/>
      </c>
      <c r="AK499" s="21">
        <f>IF(IFERROR(TRIM(INDEX($A499:$T499,MATCH(Lists!$F$2,$A$1:$T$1,0))&amp;""),"")="","",IF($X499="Y",1,0))</f>
        <v/>
      </c>
    </row>
    <row r="500">
      <c r="U500" s="19" t="n"/>
      <c r="V500" s="22" t="n"/>
      <c r="W500" s="22" t="n"/>
      <c r="X500" s="22" t="n"/>
      <c r="Y500" s="19" t="n"/>
      <c r="Z500" s="21">
        <f>IF(IFERROR(TRIM(INDEX($A500:$T500,MATCH(Lists!$F$2,$A$1:$T$1,0))&amp;""),"")="","",IFERROR(INDEX('Your points'!$B$6:$B$11,MATCH(IFERROR(TRIM(INDEX($A500:$T500,MATCH(Lists!$F$3,$A$1:$T$1,0))&amp;""),""),'Your points'!$A$6:$A$11,0)),0))</f>
        <v/>
      </c>
      <c r="AA500" s="21">
        <f>IF(IFERROR(TRIM(INDEX($A500:$T500,MATCH(Lists!$F$2,$A$1:$T$1,0))&amp;""),"")="","",IFERROR(INDEX('Your points'!$B$15:$B$18,MATCH(IFERROR(TRIM(INDEX($A500:$T500,MATCH(Lists!$F$4,$A$1:$T$1,0))&amp;""),""),'Your points'!$A$15:$A$18,0)),0))</f>
        <v/>
      </c>
      <c r="AB500" s="21">
        <f>IF(IFERROR(TRIM(INDEX($A500:$T500,MATCH(Lists!$F$2,$A$1:$T$1,0))&amp;""),"")="","",N(Z500)+N(AA500))</f>
        <v/>
      </c>
      <c r="AC500" s="21">
        <f>IF(IFERROR(TRIM(INDEX($A500:$T500,MATCH(Lists!$F$2,$A$1:$T$1,0))&amp;""),"")="","",IFERROR(VALUE(IFERROR(TRIM(INDEX($A500:$T500,MATCH(Lists!$F$5,$A$1:$T$1,0))&amp;""),"")),""))</f>
        <v/>
      </c>
      <c r="AD500" s="21">
        <f>IF(AB500="","",IF(AB500&gt;='Your points'!$B$21,1,0))</f>
        <v/>
      </c>
      <c r="AE500" s="21">
        <f>IF(IFERROR(TRIM(INDEX($A500:$T500,MATCH(Lists!$F$2,$A$1:$T$1,0))&amp;""),"")="","",IF(IFERROR(TRIM(INDEX($A500:$T500,MATCH(Lists!$F$8,$A$1:$T$1,0))&amp;""),"")&lt;&gt;"",1,0))</f>
        <v/>
      </c>
      <c r="AF500" s="21">
        <f>IF(IFERROR(TRIM(INDEX($A500:$T500,MATCH(Lists!$F$2,$A$1:$T$1,0))&amp;""),"")="","",IF(IFERROR(TRIM(INDEX($A500:$T500,MATCH(Lists!$F$6,$A$1:$T$1,0))&amp;""),"")="","(no UTM)",IFERROR(TRIM(INDEX($A500:$T500,MATCH(Lists!$F$6,$A$1:$T$1,0))&amp;""),"")))</f>
        <v/>
      </c>
      <c r="AG500" s="21">
        <f>IF(IFERROR(TRIM(INDEX($A500:$T500,MATCH(Lists!$F$2,$A$1:$T$1,0))&amp;""),"")="","",IF(IFERROR(TRIM(INDEX($A500:$T500,MATCH(Lists!$F$7,$A$1:$T$1,0))&amp;""),"")="","(none)",IFERROR(TRIM(INDEX($A500:$T500,MATCH(Lists!$F$7,$A$1:$T$1,0))&amp;""),"")))</f>
        <v/>
      </c>
      <c r="AH500" s="21">
        <f>IF(AF500="","",IF(COUNTIFS($AF$2:AF500,AF500,$AG$2:AG500,AG500)=1,1,0))</f>
        <v/>
      </c>
      <c r="AI500" s="21">
        <f>IF(AH500=1,SUM($AH$2:AH500),"")</f>
        <v/>
      </c>
      <c r="AJ500" s="21">
        <f>IF(IFERROR(TRIM(INDEX($A500:$T500,MATCH(Lists!$F$2,$A$1:$T$1,0))&amp;""),"")="","",IF($W500=Lists!$A$3,1,0))</f>
        <v/>
      </c>
      <c r="AK500" s="21">
        <f>IF(IFERROR(TRIM(INDEX($A500:$T500,MATCH(Lists!$F$2,$A$1:$T$1,0))&amp;""),"")="","",IF($X500="Y",1,0))</f>
        <v/>
      </c>
    </row>
    <row r="501">
      <c r="U501" s="19" t="n"/>
      <c r="V501" s="22" t="n"/>
      <c r="W501" s="22" t="n"/>
      <c r="X501" s="22" t="n"/>
      <c r="Y501" s="19" t="n"/>
      <c r="Z501" s="21">
        <f>IF(IFERROR(TRIM(INDEX($A501:$T501,MATCH(Lists!$F$2,$A$1:$T$1,0))&amp;""),"")="","",IFERROR(INDEX('Your points'!$B$6:$B$11,MATCH(IFERROR(TRIM(INDEX($A501:$T501,MATCH(Lists!$F$3,$A$1:$T$1,0))&amp;""),""),'Your points'!$A$6:$A$11,0)),0))</f>
        <v/>
      </c>
      <c r="AA501" s="21">
        <f>IF(IFERROR(TRIM(INDEX($A501:$T501,MATCH(Lists!$F$2,$A$1:$T$1,0))&amp;""),"")="","",IFERROR(INDEX('Your points'!$B$15:$B$18,MATCH(IFERROR(TRIM(INDEX($A501:$T501,MATCH(Lists!$F$4,$A$1:$T$1,0))&amp;""),""),'Your points'!$A$15:$A$18,0)),0))</f>
        <v/>
      </c>
      <c r="AB501" s="21">
        <f>IF(IFERROR(TRIM(INDEX($A501:$T501,MATCH(Lists!$F$2,$A$1:$T$1,0))&amp;""),"")="","",N(Z501)+N(AA501))</f>
        <v/>
      </c>
      <c r="AC501" s="21">
        <f>IF(IFERROR(TRIM(INDEX($A501:$T501,MATCH(Lists!$F$2,$A$1:$T$1,0))&amp;""),"")="","",IFERROR(VALUE(IFERROR(TRIM(INDEX($A501:$T501,MATCH(Lists!$F$5,$A$1:$T$1,0))&amp;""),"")),""))</f>
        <v/>
      </c>
      <c r="AD501" s="21">
        <f>IF(AB501="","",IF(AB501&gt;='Your points'!$B$21,1,0))</f>
        <v/>
      </c>
      <c r="AE501" s="21">
        <f>IF(IFERROR(TRIM(INDEX($A501:$T501,MATCH(Lists!$F$2,$A$1:$T$1,0))&amp;""),"")="","",IF(IFERROR(TRIM(INDEX($A501:$T501,MATCH(Lists!$F$8,$A$1:$T$1,0))&amp;""),"")&lt;&gt;"",1,0))</f>
        <v/>
      </c>
      <c r="AF501" s="21">
        <f>IF(IFERROR(TRIM(INDEX($A501:$T501,MATCH(Lists!$F$2,$A$1:$T$1,0))&amp;""),"")="","",IF(IFERROR(TRIM(INDEX($A501:$T501,MATCH(Lists!$F$6,$A$1:$T$1,0))&amp;""),"")="","(no UTM)",IFERROR(TRIM(INDEX($A501:$T501,MATCH(Lists!$F$6,$A$1:$T$1,0))&amp;""),"")))</f>
        <v/>
      </c>
      <c r="AG501" s="21">
        <f>IF(IFERROR(TRIM(INDEX($A501:$T501,MATCH(Lists!$F$2,$A$1:$T$1,0))&amp;""),"")="","",IF(IFERROR(TRIM(INDEX($A501:$T501,MATCH(Lists!$F$7,$A$1:$T$1,0))&amp;""),"")="","(none)",IFERROR(TRIM(INDEX($A501:$T501,MATCH(Lists!$F$7,$A$1:$T$1,0))&amp;""),"")))</f>
        <v/>
      </c>
      <c r="AH501" s="21">
        <f>IF(AF501="","",IF(COUNTIFS($AF$2:AF501,AF501,$AG$2:AG501,AG501)=1,1,0))</f>
        <v/>
      </c>
      <c r="AI501" s="21">
        <f>IF(AH501=1,SUM($AH$2:AH501),"")</f>
        <v/>
      </c>
      <c r="AJ501" s="21">
        <f>IF(IFERROR(TRIM(INDEX($A501:$T501,MATCH(Lists!$F$2,$A$1:$T$1,0))&amp;""),"")="","",IF($W501=Lists!$A$3,1,0))</f>
        <v/>
      </c>
      <c r="AK501" s="21">
        <f>IF(IFERROR(TRIM(INDEX($A501:$T501,MATCH(Lists!$F$2,$A$1:$T$1,0))&amp;""),"")="","",IF($X501="Y",1,0))</f>
        <v/>
      </c>
    </row>
    <row r="502">
      <c r="U502" s="19" t="n"/>
      <c r="V502" s="22" t="n"/>
      <c r="W502" s="22" t="n"/>
      <c r="X502" s="22" t="n"/>
      <c r="Y502" s="19" t="n"/>
      <c r="Z502" s="21">
        <f>IF(IFERROR(TRIM(INDEX($A502:$T502,MATCH(Lists!$F$2,$A$1:$T$1,0))&amp;""),"")="","",IFERROR(INDEX('Your points'!$B$6:$B$11,MATCH(IFERROR(TRIM(INDEX($A502:$T502,MATCH(Lists!$F$3,$A$1:$T$1,0))&amp;""),""),'Your points'!$A$6:$A$11,0)),0))</f>
        <v/>
      </c>
      <c r="AA502" s="21">
        <f>IF(IFERROR(TRIM(INDEX($A502:$T502,MATCH(Lists!$F$2,$A$1:$T$1,0))&amp;""),"")="","",IFERROR(INDEX('Your points'!$B$15:$B$18,MATCH(IFERROR(TRIM(INDEX($A502:$T502,MATCH(Lists!$F$4,$A$1:$T$1,0))&amp;""),""),'Your points'!$A$15:$A$18,0)),0))</f>
        <v/>
      </c>
      <c r="AB502" s="21">
        <f>IF(IFERROR(TRIM(INDEX($A502:$T502,MATCH(Lists!$F$2,$A$1:$T$1,0))&amp;""),"")="","",N(Z502)+N(AA502))</f>
        <v/>
      </c>
      <c r="AC502" s="21">
        <f>IF(IFERROR(TRIM(INDEX($A502:$T502,MATCH(Lists!$F$2,$A$1:$T$1,0))&amp;""),"")="","",IFERROR(VALUE(IFERROR(TRIM(INDEX($A502:$T502,MATCH(Lists!$F$5,$A$1:$T$1,0))&amp;""),"")),""))</f>
        <v/>
      </c>
      <c r="AD502" s="21">
        <f>IF(AB502="","",IF(AB502&gt;='Your points'!$B$21,1,0))</f>
        <v/>
      </c>
      <c r="AE502" s="21">
        <f>IF(IFERROR(TRIM(INDEX($A502:$T502,MATCH(Lists!$F$2,$A$1:$T$1,0))&amp;""),"")="","",IF(IFERROR(TRIM(INDEX($A502:$T502,MATCH(Lists!$F$8,$A$1:$T$1,0))&amp;""),"")&lt;&gt;"",1,0))</f>
        <v/>
      </c>
      <c r="AF502" s="21">
        <f>IF(IFERROR(TRIM(INDEX($A502:$T502,MATCH(Lists!$F$2,$A$1:$T$1,0))&amp;""),"")="","",IF(IFERROR(TRIM(INDEX($A502:$T502,MATCH(Lists!$F$6,$A$1:$T$1,0))&amp;""),"")="","(no UTM)",IFERROR(TRIM(INDEX($A502:$T502,MATCH(Lists!$F$6,$A$1:$T$1,0))&amp;""),"")))</f>
        <v/>
      </c>
      <c r="AG502" s="21">
        <f>IF(IFERROR(TRIM(INDEX($A502:$T502,MATCH(Lists!$F$2,$A$1:$T$1,0))&amp;""),"")="","",IF(IFERROR(TRIM(INDEX($A502:$T502,MATCH(Lists!$F$7,$A$1:$T$1,0))&amp;""),"")="","(none)",IFERROR(TRIM(INDEX($A502:$T502,MATCH(Lists!$F$7,$A$1:$T$1,0))&amp;""),"")))</f>
        <v/>
      </c>
      <c r="AH502" s="21">
        <f>IF(AF502="","",IF(COUNTIFS($AF$2:AF502,AF502,$AG$2:AG502,AG502)=1,1,0))</f>
        <v/>
      </c>
      <c r="AI502" s="21">
        <f>IF(AH502=1,SUM($AH$2:AH502),"")</f>
        <v/>
      </c>
      <c r="AJ502" s="21">
        <f>IF(IFERROR(TRIM(INDEX($A502:$T502,MATCH(Lists!$F$2,$A$1:$T$1,0))&amp;""),"")="","",IF($W502=Lists!$A$3,1,0))</f>
        <v/>
      </c>
      <c r="AK502" s="21">
        <f>IF(IFERROR(TRIM(INDEX($A502:$T502,MATCH(Lists!$F$2,$A$1:$T$1,0))&amp;""),"")="","",IF($X502="Y",1,0))</f>
        <v/>
      </c>
    </row>
    <row r="503">
      <c r="U503" s="19" t="n"/>
      <c r="V503" s="22" t="n"/>
      <c r="W503" s="22" t="n"/>
      <c r="X503" s="22" t="n"/>
      <c r="Y503" s="19" t="n"/>
      <c r="Z503" s="21">
        <f>IF(IFERROR(TRIM(INDEX($A503:$T503,MATCH(Lists!$F$2,$A$1:$T$1,0))&amp;""),"")="","",IFERROR(INDEX('Your points'!$B$6:$B$11,MATCH(IFERROR(TRIM(INDEX($A503:$T503,MATCH(Lists!$F$3,$A$1:$T$1,0))&amp;""),""),'Your points'!$A$6:$A$11,0)),0))</f>
        <v/>
      </c>
      <c r="AA503" s="21">
        <f>IF(IFERROR(TRIM(INDEX($A503:$T503,MATCH(Lists!$F$2,$A$1:$T$1,0))&amp;""),"")="","",IFERROR(INDEX('Your points'!$B$15:$B$18,MATCH(IFERROR(TRIM(INDEX($A503:$T503,MATCH(Lists!$F$4,$A$1:$T$1,0))&amp;""),""),'Your points'!$A$15:$A$18,0)),0))</f>
        <v/>
      </c>
      <c r="AB503" s="21">
        <f>IF(IFERROR(TRIM(INDEX($A503:$T503,MATCH(Lists!$F$2,$A$1:$T$1,0))&amp;""),"")="","",N(Z503)+N(AA503))</f>
        <v/>
      </c>
      <c r="AC503" s="21">
        <f>IF(IFERROR(TRIM(INDEX($A503:$T503,MATCH(Lists!$F$2,$A$1:$T$1,0))&amp;""),"")="","",IFERROR(VALUE(IFERROR(TRIM(INDEX($A503:$T503,MATCH(Lists!$F$5,$A$1:$T$1,0))&amp;""),"")),""))</f>
        <v/>
      </c>
      <c r="AD503" s="21">
        <f>IF(AB503="","",IF(AB503&gt;='Your points'!$B$21,1,0))</f>
        <v/>
      </c>
      <c r="AE503" s="21">
        <f>IF(IFERROR(TRIM(INDEX($A503:$T503,MATCH(Lists!$F$2,$A$1:$T$1,0))&amp;""),"")="","",IF(IFERROR(TRIM(INDEX($A503:$T503,MATCH(Lists!$F$8,$A$1:$T$1,0))&amp;""),"")&lt;&gt;"",1,0))</f>
        <v/>
      </c>
      <c r="AF503" s="21">
        <f>IF(IFERROR(TRIM(INDEX($A503:$T503,MATCH(Lists!$F$2,$A$1:$T$1,0))&amp;""),"")="","",IF(IFERROR(TRIM(INDEX($A503:$T503,MATCH(Lists!$F$6,$A$1:$T$1,0))&amp;""),"")="","(no UTM)",IFERROR(TRIM(INDEX($A503:$T503,MATCH(Lists!$F$6,$A$1:$T$1,0))&amp;""),"")))</f>
        <v/>
      </c>
      <c r="AG503" s="21">
        <f>IF(IFERROR(TRIM(INDEX($A503:$T503,MATCH(Lists!$F$2,$A$1:$T$1,0))&amp;""),"")="","",IF(IFERROR(TRIM(INDEX($A503:$T503,MATCH(Lists!$F$7,$A$1:$T$1,0))&amp;""),"")="","(none)",IFERROR(TRIM(INDEX($A503:$T503,MATCH(Lists!$F$7,$A$1:$T$1,0))&amp;""),"")))</f>
        <v/>
      </c>
      <c r="AH503" s="21">
        <f>IF(AF503="","",IF(COUNTIFS($AF$2:AF503,AF503,$AG$2:AG503,AG503)=1,1,0))</f>
        <v/>
      </c>
      <c r="AI503" s="21">
        <f>IF(AH503=1,SUM($AH$2:AH503),"")</f>
        <v/>
      </c>
      <c r="AJ503" s="21">
        <f>IF(IFERROR(TRIM(INDEX($A503:$T503,MATCH(Lists!$F$2,$A$1:$T$1,0))&amp;""),"")="","",IF($W503=Lists!$A$3,1,0))</f>
        <v/>
      </c>
      <c r="AK503" s="21">
        <f>IF(IFERROR(TRIM(INDEX($A503:$T503,MATCH(Lists!$F$2,$A$1:$T$1,0))&amp;""),"")="","",IF($X503="Y",1,0))</f>
        <v/>
      </c>
    </row>
    <row r="504">
      <c r="U504" s="19" t="n"/>
      <c r="V504" s="22" t="n"/>
      <c r="W504" s="22" t="n"/>
      <c r="X504" s="22" t="n"/>
      <c r="Y504" s="19" t="n"/>
      <c r="Z504" s="21">
        <f>IF(IFERROR(TRIM(INDEX($A504:$T504,MATCH(Lists!$F$2,$A$1:$T$1,0))&amp;""),"")="","",IFERROR(INDEX('Your points'!$B$6:$B$11,MATCH(IFERROR(TRIM(INDEX($A504:$T504,MATCH(Lists!$F$3,$A$1:$T$1,0))&amp;""),""),'Your points'!$A$6:$A$11,0)),0))</f>
        <v/>
      </c>
      <c r="AA504" s="21">
        <f>IF(IFERROR(TRIM(INDEX($A504:$T504,MATCH(Lists!$F$2,$A$1:$T$1,0))&amp;""),"")="","",IFERROR(INDEX('Your points'!$B$15:$B$18,MATCH(IFERROR(TRIM(INDEX($A504:$T504,MATCH(Lists!$F$4,$A$1:$T$1,0))&amp;""),""),'Your points'!$A$15:$A$18,0)),0))</f>
        <v/>
      </c>
      <c r="AB504" s="21">
        <f>IF(IFERROR(TRIM(INDEX($A504:$T504,MATCH(Lists!$F$2,$A$1:$T$1,0))&amp;""),"")="","",N(Z504)+N(AA504))</f>
        <v/>
      </c>
      <c r="AC504" s="21">
        <f>IF(IFERROR(TRIM(INDEX($A504:$T504,MATCH(Lists!$F$2,$A$1:$T$1,0))&amp;""),"")="","",IFERROR(VALUE(IFERROR(TRIM(INDEX($A504:$T504,MATCH(Lists!$F$5,$A$1:$T$1,0))&amp;""),"")),""))</f>
        <v/>
      </c>
      <c r="AD504" s="21">
        <f>IF(AB504="","",IF(AB504&gt;='Your points'!$B$21,1,0))</f>
        <v/>
      </c>
      <c r="AE504" s="21">
        <f>IF(IFERROR(TRIM(INDEX($A504:$T504,MATCH(Lists!$F$2,$A$1:$T$1,0))&amp;""),"")="","",IF(IFERROR(TRIM(INDEX($A504:$T504,MATCH(Lists!$F$8,$A$1:$T$1,0))&amp;""),"")&lt;&gt;"",1,0))</f>
        <v/>
      </c>
      <c r="AF504" s="21">
        <f>IF(IFERROR(TRIM(INDEX($A504:$T504,MATCH(Lists!$F$2,$A$1:$T$1,0))&amp;""),"")="","",IF(IFERROR(TRIM(INDEX($A504:$T504,MATCH(Lists!$F$6,$A$1:$T$1,0))&amp;""),"")="","(no UTM)",IFERROR(TRIM(INDEX($A504:$T504,MATCH(Lists!$F$6,$A$1:$T$1,0))&amp;""),"")))</f>
        <v/>
      </c>
      <c r="AG504" s="21">
        <f>IF(IFERROR(TRIM(INDEX($A504:$T504,MATCH(Lists!$F$2,$A$1:$T$1,0))&amp;""),"")="","",IF(IFERROR(TRIM(INDEX($A504:$T504,MATCH(Lists!$F$7,$A$1:$T$1,0))&amp;""),"")="","(none)",IFERROR(TRIM(INDEX($A504:$T504,MATCH(Lists!$F$7,$A$1:$T$1,0))&amp;""),"")))</f>
        <v/>
      </c>
      <c r="AH504" s="21">
        <f>IF(AF504="","",IF(COUNTIFS($AF$2:AF504,AF504,$AG$2:AG504,AG504)=1,1,0))</f>
        <v/>
      </c>
      <c r="AI504" s="21">
        <f>IF(AH504=1,SUM($AH$2:AH504),"")</f>
        <v/>
      </c>
      <c r="AJ504" s="21">
        <f>IF(IFERROR(TRIM(INDEX($A504:$T504,MATCH(Lists!$F$2,$A$1:$T$1,0))&amp;""),"")="","",IF($W504=Lists!$A$3,1,0))</f>
        <v/>
      </c>
      <c r="AK504" s="21">
        <f>IF(IFERROR(TRIM(INDEX($A504:$T504,MATCH(Lists!$F$2,$A$1:$T$1,0))&amp;""),"")="","",IF($X504="Y",1,0))</f>
        <v/>
      </c>
    </row>
    <row r="505">
      <c r="U505" s="19" t="n"/>
      <c r="V505" s="22" t="n"/>
      <c r="W505" s="22" t="n"/>
      <c r="X505" s="22" t="n"/>
      <c r="Y505" s="19" t="n"/>
      <c r="Z505" s="21">
        <f>IF(IFERROR(TRIM(INDEX($A505:$T505,MATCH(Lists!$F$2,$A$1:$T$1,0))&amp;""),"")="","",IFERROR(INDEX('Your points'!$B$6:$B$11,MATCH(IFERROR(TRIM(INDEX($A505:$T505,MATCH(Lists!$F$3,$A$1:$T$1,0))&amp;""),""),'Your points'!$A$6:$A$11,0)),0))</f>
        <v/>
      </c>
      <c r="AA505" s="21">
        <f>IF(IFERROR(TRIM(INDEX($A505:$T505,MATCH(Lists!$F$2,$A$1:$T$1,0))&amp;""),"")="","",IFERROR(INDEX('Your points'!$B$15:$B$18,MATCH(IFERROR(TRIM(INDEX($A505:$T505,MATCH(Lists!$F$4,$A$1:$T$1,0))&amp;""),""),'Your points'!$A$15:$A$18,0)),0))</f>
        <v/>
      </c>
      <c r="AB505" s="21">
        <f>IF(IFERROR(TRIM(INDEX($A505:$T505,MATCH(Lists!$F$2,$A$1:$T$1,0))&amp;""),"")="","",N(Z505)+N(AA505))</f>
        <v/>
      </c>
      <c r="AC505" s="21">
        <f>IF(IFERROR(TRIM(INDEX($A505:$T505,MATCH(Lists!$F$2,$A$1:$T$1,0))&amp;""),"")="","",IFERROR(VALUE(IFERROR(TRIM(INDEX($A505:$T505,MATCH(Lists!$F$5,$A$1:$T$1,0))&amp;""),"")),""))</f>
        <v/>
      </c>
      <c r="AD505" s="21">
        <f>IF(AB505="","",IF(AB505&gt;='Your points'!$B$21,1,0))</f>
        <v/>
      </c>
      <c r="AE505" s="21">
        <f>IF(IFERROR(TRIM(INDEX($A505:$T505,MATCH(Lists!$F$2,$A$1:$T$1,0))&amp;""),"")="","",IF(IFERROR(TRIM(INDEX($A505:$T505,MATCH(Lists!$F$8,$A$1:$T$1,0))&amp;""),"")&lt;&gt;"",1,0))</f>
        <v/>
      </c>
      <c r="AF505" s="21">
        <f>IF(IFERROR(TRIM(INDEX($A505:$T505,MATCH(Lists!$F$2,$A$1:$T$1,0))&amp;""),"")="","",IF(IFERROR(TRIM(INDEX($A505:$T505,MATCH(Lists!$F$6,$A$1:$T$1,0))&amp;""),"")="","(no UTM)",IFERROR(TRIM(INDEX($A505:$T505,MATCH(Lists!$F$6,$A$1:$T$1,0))&amp;""),"")))</f>
        <v/>
      </c>
      <c r="AG505" s="21">
        <f>IF(IFERROR(TRIM(INDEX($A505:$T505,MATCH(Lists!$F$2,$A$1:$T$1,0))&amp;""),"")="","",IF(IFERROR(TRIM(INDEX($A505:$T505,MATCH(Lists!$F$7,$A$1:$T$1,0))&amp;""),"")="","(none)",IFERROR(TRIM(INDEX($A505:$T505,MATCH(Lists!$F$7,$A$1:$T$1,0))&amp;""),"")))</f>
        <v/>
      </c>
      <c r="AH505" s="21">
        <f>IF(AF505="","",IF(COUNTIFS($AF$2:AF505,AF505,$AG$2:AG505,AG505)=1,1,0))</f>
        <v/>
      </c>
      <c r="AI505" s="21">
        <f>IF(AH505=1,SUM($AH$2:AH505),"")</f>
        <v/>
      </c>
      <c r="AJ505" s="21">
        <f>IF(IFERROR(TRIM(INDEX($A505:$T505,MATCH(Lists!$F$2,$A$1:$T$1,0))&amp;""),"")="","",IF($W505=Lists!$A$3,1,0))</f>
        <v/>
      </c>
      <c r="AK505" s="21">
        <f>IF(IFERROR(TRIM(INDEX($A505:$T505,MATCH(Lists!$F$2,$A$1:$T$1,0))&amp;""),"")="","",IF($X505="Y",1,0))</f>
        <v/>
      </c>
    </row>
    <row r="506">
      <c r="U506" s="19" t="n"/>
      <c r="V506" s="22" t="n"/>
      <c r="W506" s="22" t="n"/>
      <c r="X506" s="22" t="n"/>
      <c r="Y506" s="19" t="n"/>
      <c r="Z506" s="21">
        <f>IF(IFERROR(TRIM(INDEX($A506:$T506,MATCH(Lists!$F$2,$A$1:$T$1,0))&amp;""),"")="","",IFERROR(INDEX('Your points'!$B$6:$B$11,MATCH(IFERROR(TRIM(INDEX($A506:$T506,MATCH(Lists!$F$3,$A$1:$T$1,0))&amp;""),""),'Your points'!$A$6:$A$11,0)),0))</f>
        <v/>
      </c>
      <c r="AA506" s="21">
        <f>IF(IFERROR(TRIM(INDEX($A506:$T506,MATCH(Lists!$F$2,$A$1:$T$1,0))&amp;""),"")="","",IFERROR(INDEX('Your points'!$B$15:$B$18,MATCH(IFERROR(TRIM(INDEX($A506:$T506,MATCH(Lists!$F$4,$A$1:$T$1,0))&amp;""),""),'Your points'!$A$15:$A$18,0)),0))</f>
        <v/>
      </c>
      <c r="AB506" s="21">
        <f>IF(IFERROR(TRIM(INDEX($A506:$T506,MATCH(Lists!$F$2,$A$1:$T$1,0))&amp;""),"")="","",N(Z506)+N(AA506))</f>
        <v/>
      </c>
      <c r="AC506" s="21">
        <f>IF(IFERROR(TRIM(INDEX($A506:$T506,MATCH(Lists!$F$2,$A$1:$T$1,0))&amp;""),"")="","",IFERROR(VALUE(IFERROR(TRIM(INDEX($A506:$T506,MATCH(Lists!$F$5,$A$1:$T$1,0))&amp;""),"")),""))</f>
        <v/>
      </c>
      <c r="AD506" s="21">
        <f>IF(AB506="","",IF(AB506&gt;='Your points'!$B$21,1,0))</f>
        <v/>
      </c>
      <c r="AE506" s="21">
        <f>IF(IFERROR(TRIM(INDEX($A506:$T506,MATCH(Lists!$F$2,$A$1:$T$1,0))&amp;""),"")="","",IF(IFERROR(TRIM(INDEX($A506:$T506,MATCH(Lists!$F$8,$A$1:$T$1,0))&amp;""),"")&lt;&gt;"",1,0))</f>
        <v/>
      </c>
      <c r="AF506" s="21">
        <f>IF(IFERROR(TRIM(INDEX($A506:$T506,MATCH(Lists!$F$2,$A$1:$T$1,0))&amp;""),"")="","",IF(IFERROR(TRIM(INDEX($A506:$T506,MATCH(Lists!$F$6,$A$1:$T$1,0))&amp;""),"")="","(no UTM)",IFERROR(TRIM(INDEX($A506:$T506,MATCH(Lists!$F$6,$A$1:$T$1,0))&amp;""),"")))</f>
        <v/>
      </c>
      <c r="AG506" s="21">
        <f>IF(IFERROR(TRIM(INDEX($A506:$T506,MATCH(Lists!$F$2,$A$1:$T$1,0))&amp;""),"")="","",IF(IFERROR(TRIM(INDEX($A506:$T506,MATCH(Lists!$F$7,$A$1:$T$1,0))&amp;""),"")="","(none)",IFERROR(TRIM(INDEX($A506:$T506,MATCH(Lists!$F$7,$A$1:$T$1,0))&amp;""),"")))</f>
        <v/>
      </c>
      <c r="AH506" s="21">
        <f>IF(AF506="","",IF(COUNTIFS($AF$2:AF506,AF506,$AG$2:AG506,AG506)=1,1,0))</f>
        <v/>
      </c>
      <c r="AI506" s="21">
        <f>IF(AH506=1,SUM($AH$2:AH506),"")</f>
        <v/>
      </c>
      <c r="AJ506" s="21">
        <f>IF(IFERROR(TRIM(INDEX($A506:$T506,MATCH(Lists!$F$2,$A$1:$T$1,0))&amp;""),"")="","",IF($W506=Lists!$A$3,1,0))</f>
        <v/>
      </c>
      <c r="AK506" s="21">
        <f>IF(IFERROR(TRIM(INDEX($A506:$T506,MATCH(Lists!$F$2,$A$1:$T$1,0))&amp;""),"")="","",IF($X506="Y",1,0))</f>
        <v/>
      </c>
    </row>
    <row r="507">
      <c r="U507" s="19" t="n"/>
      <c r="V507" s="22" t="n"/>
      <c r="W507" s="22" t="n"/>
      <c r="X507" s="22" t="n"/>
      <c r="Y507" s="19" t="n"/>
      <c r="Z507" s="21">
        <f>IF(IFERROR(TRIM(INDEX($A507:$T507,MATCH(Lists!$F$2,$A$1:$T$1,0))&amp;""),"")="","",IFERROR(INDEX('Your points'!$B$6:$B$11,MATCH(IFERROR(TRIM(INDEX($A507:$T507,MATCH(Lists!$F$3,$A$1:$T$1,0))&amp;""),""),'Your points'!$A$6:$A$11,0)),0))</f>
        <v/>
      </c>
      <c r="AA507" s="21">
        <f>IF(IFERROR(TRIM(INDEX($A507:$T507,MATCH(Lists!$F$2,$A$1:$T$1,0))&amp;""),"")="","",IFERROR(INDEX('Your points'!$B$15:$B$18,MATCH(IFERROR(TRIM(INDEX($A507:$T507,MATCH(Lists!$F$4,$A$1:$T$1,0))&amp;""),""),'Your points'!$A$15:$A$18,0)),0))</f>
        <v/>
      </c>
      <c r="AB507" s="21">
        <f>IF(IFERROR(TRIM(INDEX($A507:$T507,MATCH(Lists!$F$2,$A$1:$T$1,0))&amp;""),"")="","",N(Z507)+N(AA507))</f>
        <v/>
      </c>
      <c r="AC507" s="21">
        <f>IF(IFERROR(TRIM(INDEX($A507:$T507,MATCH(Lists!$F$2,$A$1:$T$1,0))&amp;""),"")="","",IFERROR(VALUE(IFERROR(TRIM(INDEX($A507:$T507,MATCH(Lists!$F$5,$A$1:$T$1,0))&amp;""),"")),""))</f>
        <v/>
      </c>
      <c r="AD507" s="21">
        <f>IF(AB507="","",IF(AB507&gt;='Your points'!$B$21,1,0))</f>
        <v/>
      </c>
      <c r="AE507" s="21">
        <f>IF(IFERROR(TRIM(INDEX($A507:$T507,MATCH(Lists!$F$2,$A$1:$T$1,0))&amp;""),"")="","",IF(IFERROR(TRIM(INDEX($A507:$T507,MATCH(Lists!$F$8,$A$1:$T$1,0))&amp;""),"")&lt;&gt;"",1,0))</f>
        <v/>
      </c>
      <c r="AF507" s="21">
        <f>IF(IFERROR(TRIM(INDEX($A507:$T507,MATCH(Lists!$F$2,$A$1:$T$1,0))&amp;""),"")="","",IF(IFERROR(TRIM(INDEX($A507:$T507,MATCH(Lists!$F$6,$A$1:$T$1,0))&amp;""),"")="","(no UTM)",IFERROR(TRIM(INDEX($A507:$T507,MATCH(Lists!$F$6,$A$1:$T$1,0))&amp;""),"")))</f>
        <v/>
      </c>
      <c r="AG507" s="21">
        <f>IF(IFERROR(TRIM(INDEX($A507:$T507,MATCH(Lists!$F$2,$A$1:$T$1,0))&amp;""),"")="","",IF(IFERROR(TRIM(INDEX($A507:$T507,MATCH(Lists!$F$7,$A$1:$T$1,0))&amp;""),"")="","(none)",IFERROR(TRIM(INDEX($A507:$T507,MATCH(Lists!$F$7,$A$1:$T$1,0))&amp;""),"")))</f>
        <v/>
      </c>
      <c r="AH507" s="21">
        <f>IF(AF507="","",IF(COUNTIFS($AF$2:AF507,AF507,$AG$2:AG507,AG507)=1,1,0))</f>
        <v/>
      </c>
      <c r="AI507" s="21">
        <f>IF(AH507=1,SUM($AH$2:AH507),"")</f>
        <v/>
      </c>
      <c r="AJ507" s="21">
        <f>IF(IFERROR(TRIM(INDEX($A507:$T507,MATCH(Lists!$F$2,$A$1:$T$1,0))&amp;""),"")="","",IF($W507=Lists!$A$3,1,0))</f>
        <v/>
      </c>
      <c r="AK507" s="21">
        <f>IF(IFERROR(TRIM(INDEX($A507:$T507,MATCH(Lists!$F$2,$A$1:$T$1,0))&amp;""),"")="","",IF($X507="Y",1,0))</f>
        <v/>
      </c>
    </row>
    <row r="508">
      <c r="U508" s="19" t="n"/>
      <c r="V508" s="22" t="n"/>
      <c r="W508" s="22" t="n"/>
      <c r="X508" s="22" t="n"/>
      <c r="Y508" s="19" t="n"/>
      <c r="Z508" s="21">
        <f>IF(IFERROR(TRIM(INDEX($A508:$T508,MATCH(Lists!$F$2,$A$1:$T$1,0))&amp;""),"")="","",IFERROR(INDEX('Your points'!$B$6:$B$11,MATCH(IFERROR(TRIM(INDEX($A508:$T508,MATCH(Lists!$F$3,$A$1:$T$1,0))&amp;""),""),'Your points'!$A$6:$A$11,0)),0))</f>
        <v/>
      </c>
      <c r="AA508" s="21">
        <f>IF(IFERROR(TRIM(INDEX($A508:$T508,MATCH(Lists!$F$2,$A$1:$T$1,0))&amp;""),"")="","",IFERROR(INDEX('Your points'!$B$15:$B$18,MATCH(IFERROR(TRIM(INDEX($A508:$T508,MATCH(Lists!$F$4,$A$1:$T$1,0))&amp;""),""),'Your points'!$A$15:$A$18,0)),0))</f>
        <v/>
      </c>
      <c r="AB508" s="21">
        <f>IF(IFERROR(TRIM(INDEX($A508:$T508,MATCH(Lists!$F$2,$A$1:$T$1,0))&amp;""),"")="","",N(Z508)+N(AA508))</f>
        <v/>
      </c>
      <c r="AC508" s="21">
        <f>IF(IFERROR(TRIM(INDEX($A508:$T508,MATCH(Lists!$F$2,$A$1:$T$1,0))&amp;""),"")="","",IFERROR(VALUE(IFERROR(TRIM(INDEX($A508:$T508,MATCH(Lists!$F$5,$A$1:$T$1,0))&amp;""),"")),""))</f>
        <v/>
      </c>
      <c r="AD508" s="21">
        <f>IF(AB508="","",IF(AB508&gt;='Your points'!$B$21,1,0))</f>
        <v/>
      </c>
      <c r="AE508" s="21">
        <f>IF(IFERROR(TRIM(INDEX($A508:$T508,MATCH(Lists!$F$2,$A$1:$T$1,0))&amp;""),"")="","",IF(IFERROR(TRIM(INDEX($A508:$T508,MATCH(Lists!$F$8,$A$1:$T$1,0))&amp;""),"")&lt;&gt;"",1,0))</f>
        <v/>
      </c>
      <c r="AF508" s="21">
        <f>IF(IFERROR(TRIM(INDEX($A508:$T508,MATCH(Lists!$F$2,$A$1:$T$1,0))&amp;""),"")="","",IF(IFERROR(TRIM(INDEX($A508:$T508,MATCH(Lists!$F$6,$A$1:$T$1,0))&amp;""),"")="","(no UTM)",IFERROR(TRIM(INDEX($A508:$T508,MATCH(Lists!$F$6,$A$1:$T$1,0))&amp;""),"")))</f>
        <v/>
      </c>
      <c r="AG508" s="21">
        <f>IF(IFERROR(TRIM(INDEX($A508:$T508,MATCH(Lists!$F$2,$A$1:$T$1,0))&amp;""),"")="","",IF(IFERROR(TRIM(INDEX($A508:$T508,MATCH(Lists!$F$7,$A$1:$T$1,0))&amp;""),"")="","(none)",IFERROR(TRIM(INDEX($A508:$T508,MATCH(Lists!$F$7,$A$1:$T$1,0))&amp;""),"")))</f>
        <v/>
      </c>
      <c r="AH508" s="21">
        <f>IF(AF508="","",IF(COUNTIFS($AF$2:AF508,AF508,$AG$2:AG508,AG508)=1,1,0))</f>
        <v/>
      </c>
      <c r="AI508" s="21">
        <f>IF(AH508=1,SUM($AH$2:AH508),"")</f>
        <v/>
      </c>
      <c r="AJ508" s="21">
        <f>IF(IFERROR(TRIM(INDEX($A508:$T508,MATCH(Lists!$F$2,$A$1:$T$1,0))&amp;""),"")="","",IF($W508=Lists!$A$3,1,0))</f>
        <v/>
      </c>
      <c r="AK508" s="21">
        <f>IF(IFERROR(TRIM(INDEX($A508:$T508,MATCH(Lists!$F$2,$A$1:$T$1,0))&amp;""),"")="","",IF($X508="Y",1,0))</f>
        <v/>
      </c>
    </row>
    <row r="509">
      <c r="U509" s="19" t="n"/>
      <c r="V509" s="22" t="n"/>
      <c r="W509" s="22" t="n"/>
      <c r="X509" s="22" t="n"/>
      <c r="Y509" s="19" t="n"/>
      <c r="Z509" s="21">
        <f>IF(IFERROR(TRIM(INDEX($A509:$T509,MATCH(Lists!$F$2,$A$1:$T$1,0))&amp;""),"")="","",IFERROR(INDEX('Your points'!$B$6:$B$11,MATCH(IFERROR(TRIM(INDEX($A509:$T509,MATCH(Lists!$F$3,$A$1:$T$1,0))&amp;""),""),'Your points'!$A$6:$A$11,0)),0))</f>
        <v/>
      </c>
      <c r="AA509" s="21">
        <f>IF(IFERROR(TRIM(INDEX($A509:$T509,MATCH(Lists!$F$2,$A$1:$T$1,0))&amp;""),"")="","",IFERROR(INDEX('Your points'!$B$15:$B$18,MATCH(IFERROR(TRIM(INDEX($A509:$T509,MATCH(Lists!$F$4,$A$1:$T$1,0))&amp;""),""),'Your points'!$A$15:$A$18,0)),0))</f>
        <v/>
      </c>
      <c r="AB509" s="21">
        <f>IF(IFERROR(TRIM(INDEX($A509:$T509,MATCH(Lists!$F$2,$A$1:$T$1,0))&amp;""),"")="","",N(Z509)+N(AA509))</f>
        <v/>
      </c>
      <c r="AC509" s="21">
        <f>IF(IFERROR(TRIM(INDEX($A509:$T509,MATCH(Lists!$F$2,$A$1:$T$1,0))&amp;""),"")="","",IFERROR(VALUE(IFERROR(TRIM(INDEX($A509:$T509,MATCH(Lists!$F$5,$A$1:$T$1,0))&amp;""),"")),""))</f>
        <v/>
      </c>
      <c r="AD509" s="21">
        <f>IF(AB509="","",IF(AB509&gt;='Your points'!$B$21,1,0))</f>
        <v/>
      </c>
      <c r="AE509" s="21">
        <f>IF(IFERROR(TRIM(INDEX($A509:$T509,MATCH(Lists!$F$2,$A$1:$T$1,0))&amp;""),"")="","",IF(IFERROR(TRIM(INDEX($A509:$T509,MATCH(Lists!$F$8,$A$1:$T$1,0))&amp;""),"")&lt;&gt;"",1,0))</f>
        <v/>
      </c>
      <c r="AF509" s="21">
        <f>IF(IFERROR(TRIM(INDEX($A509:$T509,MATCH(Lists!$F$2,$A$1:$T$1,0))&amp;""),"")="","",IF(IFERROR(TRIM(INDEX($A509:$T509,MATCH(Lists!$F$6,$A$1:$T$1,0))&amp;""),"")="","(no UTM)",IFERROR(TRIM(INDEX($A509:$T509,MATCH(Lists!$F$6,$A$1:$T$1,0))&amp;""),"")))</f>
        <v/>
      </c>
      <c r="AG509" s="21">
        <f>IF(IFERROR(TRIM(INDEX($A509:$T509,MATCH(Lists!$F$2,$A$1:$T$1,0))&amp;""),"")="","",IF(IFERROR(TRIM(INDEX($A509:$T509,MATCH(Lists!$F$7,$A$1:$T$1,0))&amp;""),"")="","(none)",IFERROR(TRIM(INDEX($A509:$T509,MATCH(Lists!$F$7,$A$1:$T$1,0))&amp;""),"")))</f>
        <v/>
      </c>
      <c r="AH509" s="21">
        <f>IF(AF509="","",IF(COUNTIFS($AF$2:AF509,AF509,$AG$2:AG509,AG509)=1,1,0))</f>
        <v/>
      </c>
      <c r="AI509" s="21">
        <f>IF(AH509=1,SUM($AH$2:AH509),"")</f>
        <v/>
      </c>
      <c r="AJ509" s="21">
        <f>IF(IFERROR(TRIM(INDEX($A509:$T509,MATCH(Lists!$F$2,$A$1:$T$1,0))&amp;""),"")="","",IF($W509=Lists!$A$3,1,0))</f>
        <v/>
      </c>
      <c r="AK509" s="21">
        <f>IF(IFERROR(TRIM(INDEX($A509:$T509,MATCH(Lists!$F$2,$A$1:$T$1,0))&amp;""),"")="","",IF($X509="Y",1,0))</f>
        <v/>
      </c>
    </row>
    <row r="510">
      <c r="U510" s="19" t="n"/>
      <c r="V510" s="22" t="n"/>
      <c r="W510" s="22" t="n"/>
      <c r="X510" s="22" t="n"/>
      <c r="Y510" s="19" t="n"/>
      <c r="Z510" s="21">
        <f>IF(IFERROR(TRIM(INDEX($A510:$T510,MATCH(Lists!$F$2,$A$1:$T$1,0))&amp;""),"")="","",IFERROR(INDEX('Your points'!$B$6:$B$11,MATCH(IFERROR(TRIM(INDEX($A510:$T510,MATCH(Lists!$F$3,$A$1:$T$1,0))&amp;""),""),'Your points'!$A$6:$A$11,0)),0))</f>
        <v/>
      </c>
      <c r="AA510" s="21">
        <f>IF(IFERROR(TRIM(INDEX($A510:$T510,MATCH(Lists!$F$2,$A$1:$T$1,0))&amp;""),"")="","",IFERROR(INDEX('Your points'!$B$15:$B$18,MATCH(IFERROR(TRIM(INDEX($A510:$T510,MATCH(Lists!$F$4,$A$1:$T$1,0))&amp;""),""),'Your points'!$A$15:$A$18,0)),0))</f>
        <v/>
      </c>
      <c r="AB510" s="21">
        <f>IF(IFERROR(TRIM(INDEX($A510:$T510,MATCH(Lists!$F$2,$A$1:$T$1,0))&amp;""),"")="","",N(Z510)+N(AA510))</f>
        <v/>
      </c>
      <c r="AC510" s="21">
        <f>IF(IFERROR(TRIM(INDEX($A510:$T510,MATCH(Lists!$F$2,$A$1:$T$1,0))&amp;""),"")="","",IFERROR(VALUE(IFERROR(TRIM(INDEX($A510:$T510,MATCH(Lists!$F$5,$A$1:$T$1,0))&amp;""),"")),""))</f>
        <v/>
      </c>
      <c r="AD510" s="21">
        <f>IF(AB510="","",IF(AB510&gt;='Your points'!$B$21,1,0))</f>
        <v/>
      </c>
      <c r="AE510" s="21">
        <f>IF(IFERROR(TRIM(INDEX($A510:$T510,MATCH(Lists!$F$2,$A$1:$T$1,0))&amp;""),"")="","",IF(IFERROR(TRIM(INDEX($A510:$T510,MATCH(Lists!$F$8,$A$1:$T$1,0))&amp;""),"")&lt;&gt;"",1,0))</f>
        <v/>
      </c>
      <c r="AF510" s="21">
        <f>IF(IFERROR(TRIM(INDEX($A510:$T510,MATCH(Lists!$F$2,$A$1:$T$1,0))&amp;""),"")="","",IF(IFERROR(TRIM(INDEX($A510:$T510,MATCH(Lists!$F$6,$A$1:$T$1,0))&amp;""),"")="","(no UTM)",IFERROR(TRIM(INDEX($A510:$T510,MATCH(Lists!$F$6,$A$1:$T$1,0))&amp;""),"")))</f>
        <v/>
      </c>
      <c r="AG510" s="21">
        <f>IF(IFERROR(TRIM(INDEX($A510:$T510,MATCH(Lists!$F$2,$A$1:$T$1,0))&amp;""),"")="","",IF(IFERROR(TRIM(INDEX($A510:$T510,MATCH(Lists!$F$7,$A$1:$T$1,0))&amp;""),"")="","(none)",IFERROR(TRIM(INDEX($A510:$T510,MATCH(Lists!$F$7,$A$1:$T$1,0))&amp;""),"")))</f>
        <v/>
      </c>
      <c r="AH510" s="21">
        <f>IF(AF510="","",IF(COUNTIFS($AF$2:AF510,AF510,$AG$2:AG510,AG510)=1,1,0))</f>
        <v/>
      </c>
      <c r="AI510" s="21">
        <f>IF(AH510=1,SUM($AH$2:AH510),"")</f>
        <v/>
      </c>
      <c r="AJ510" s="21">
        <f>IF(IFERROR(TRIM(INDEX($A510:$T510,MATCH(Lists!$F$2,$A$1:$T$1,0))&amp;""),"")="","",IF($W510=Lists!$A$3,1,0))</f>
        <v/>
      </c>
      <c r="AK510" s="21">
        <f>IF(IFERROR(TRIM(INDEX($A510:$T510,MATCH(Lists!$F$2,$A$1:$T$1,0))&amp;""),"")="","",IF($X510="Y",1,0))</f>
        <v/>
      </c>
    </row>
    <row r="511">
      <c r="U511" s="19" t="n"/>
      <c r="V511" s="22" t="n"/>
      <c r="W511" s="22" t="n"/>
      <c r="X511" s="22" t="n"/>
      <c r="Y511" s="19" t="n"/>
      <c r="Z511" s="21">
        <f>IF(IFERROR(TRIM(INDEX($A511:$T511,MATCH(Lists!$F$2,$A$1:$T$1,0))&amp;""),"")="","",IFERROR(INDEX('Your points'!$B$6:$B$11,MATCH(IFERROR(TRIM(INDEX($A511:$T511,MATCH(Lists!$F$3,$A$1:$T$1,0))&amp;""),""),'Your points'!$A$6:$A$11,0)),0))</f>
        <v/>
      </c>
      <c r="AA511" s="21">
        <f>IF(IFERROR(TRIM(INDEX($A511:$T511,MATCH(Lists!$F$2,$A$1:$T$1,0))&amp;""),"")="","",IFERROR(INDEX('Your points'!$B$15:$B$18,MATCH(IFERROR(TRIM(INDEX($A511:$T511,MATCH(Lists!$F$4,$A$1:$T$1,0))&amp;""),""),'Your points'!$A$15:$A$18,0)),0))</f>
        <v/>
      </c>
      <c r="AB511" s="21">
        <f>IF(IFERROR(TRIM(INDEX($A511:$T511,MATCH(Lists!$F$2,$A$1:$T$1,0))&amp;""),"")="","",N(Z511)+N(AA511))</f>
        <v/>
      </c>
      <c r="AC511" s="21">
        <f>IF(IFERROR(TRIM(INDEX($A511:$T511,MATCH(Lists!$F$2,$A$1:$T$1,0))&amp;""),"")="","",IFERROR(VALUE(IFERROR(TRIM(INDEX($A511:$T511,MATCH(Lists!$F$5,$A$1:$T$1,0))&amp;""),"")),""))</f>
        <v/>
      </c>
      <c r="AD511" s="21">
        <f>IF(AB511="","",IF(AB511&gt;='Your points'!$B$21,1,0))</f>
        <v/>
      </c>
      <c r="AE511" s="21">
        <f>IF(IFERROR(TRIM(INDEX($A511:$T511,MATCH(Lists!$F$2,$A$1:$T$1,0))&amp;""),"")="","",IF(IFERROR(TRIM(INDEX($A511:$T511,MATCH(Lists!$F$8,$A$1:$T$1,0))&amp;""),"")&lt;&gt;"",1,0))</f>
        <v/>
      </c>
      <c r="AF511" s="21">
        <f>IF(IFERROR(TRIM(INDEX($A511:$T511,MATCH(Lists!$F$2,$A$1:$T$1,0))&amp;""),"")="","",IF(IFERROR(TRIM(INDEX($A511:$T511,MATCH(Lists!$F$6,$A$1:$T$1,0))&amp;""),"")="","(no UTM)",IFERROR(TRIM(INDEX($A511:$T511,MATCH(Lists!$F$6,$A$1:$T$1,0))&amp;""),"")))</f>
        <v/>
      </c>
      <c r="AG511" s="21">
        <f>IF(IFERROR(TRIM(INDEX($A511:$T511,MATCH(Lists!$F$2,$A$1:$T$1,0))&amp;""),"")="","",IF(IFERROR(TRIM(INDEX($A511:$T511,MATCH(Lists!$F$7,$A$1:$T$1,0))&amp;""),"")="","(none)",IFERROR(TRIM(INDEX($A511:$T511,MATCH(Lists!$F$7,$A$1:$T$1,0))&amp;""),"")))</f>
        <v/>
      </c>
      <c r="AH511" s="21">
        <f>IF(AF511="","",IF(COUNTIFS($AF$2:AF511,AF511,$AG$2:AG511,AG511)=1,1,0))</f>
        <v/>
      </c>
      <c r="AI511" s="21">
        <f>IF(AH511=1,SUM($AH$2:AH511),"")</f>
        <v/>
      </c>
      <c r="AJ511" s="21">
        <f>IF(IFERROR(TRIM(INDEX($A511:$T511,MATCH(Lists!$F$2,$A$1:$T$1,0))&amp;""),"")="","",IF($W511=Lists!$A$3,1,0))</f>
        <v/>
      </c>
      <c r="AK511" s="21">
        <f>IF(IFERROR(TRIM(INDEX($A511:$T511,MATCH(Lists!$F$2,$A$1:$T$1,0))&amp;""),"")="","",IF($X511="Y",1,0))</f>
        <v/>
      </c>
    </row>
    <row r="512">
      <c r="U512" s="19" t="n"/>
      <c r="V512" s="22" t="n"/>
      <c r="W512" s="22" t="n"/>
      <c r="X512" s="22" t="n"/>
      <c r="Y512" s="19" t="n"/>
      <c r="Z512" s="21">
        <f>IF(IFERROR(TRIM(INDEX($A512:$T512,MATCH(Lists!$F$2,$A$1:$T$1,0))&amp;""),"")="","",IFERROR(INDEX('Your points'!$B$6:$B$11,MATCH(IFERROR(TRIM(INDEX($A512:$T512,MATCH(Lists!$F$3,$A$1:$T$1,0))&amp;""),""),'Your points'!$A$6:$A$11,0)),0))</f>
        <v/>
      </c>
      <c r="AA512" s="21">
        <f>IF(IFERROR(TRIM(INDEX($A512:$T512,MATCH(Lists!$F$2,$A$1:$T$1,0))&amp;""),"")="","",IFERROR(INDEX('Your points'!$B$15:$B$18,MATCH(IFERROR(TRIM(INDEX($A512:$T512,MATCH(Lists!$F$4,$A$1:$T$1,0))&amp;""),""),'Your points'!$A$15:$A$18,0)),0))</f>
        <v/>
      </c>
      <c r="AB512" s="21">
        <f>IF(IFERROR(TRIM(INDEX($A512:$T512,MATCH(Lists!$F$2,$A$1:$T$1,0))&amp;""),"")="","",N(Z512)+N(AA512))</f>
        <v/>
      </c>
      <c r="AC512" s="21">
        <f>IF(IFERROR(TRIM(INDEX($A512:$T512,MATCH(Lists!$F$2,$A$1:$T$1,0))&amp;""),"")="","",IFERROR(VALUE(IFERROR(TRIM(INDEX($A512:$T512,MATCH(Lists!$F$5,$A$1:$T$1,0))&amp;""),"")),""))</f>
        <v/>
      </c>
      <c r="AD512" s="21">
        <f>IF(AB512="","",IF(AB512&gt;='Your points'!$B$21,1,0))</f>
        <v/>
      </c>
      <c r="AE512" s="21">
        <f>IF(IFERROR(TRIM(INDEX($A512:$T512,MATCH(Lists!$F$2,$A$1:$T$1,0))&amp;""),"")="","",IF(IFERROR(TRIM(INDEX($A512:$T512,MATCH(Lists!$F$8,$A$1:$T$1,0))&amp;""),"")&lt;&gt;"",1,0))</f>
        <v/>
      </c>
      <c r="AF512" s="21">
        <f>IF(IFERROR(TRIM(INDEX($A512:$T512,MATCH(Lists!$F$2,$A$1:$T$1,0))&amp;""),"")="","",IF(IFERROR(TRIM(INDEX($A512:$T512,MATCH(Lists!$F$6,$A$1:$T$1,0))&amp;""),"")="","(no UTM)",IFERROR(TRIM(INDEX($A512:$T512,MATCH(Lists!$F$6,$A$1:$T$1,0))&amp;""),"")))</f>
        <v/>
      </c>
      <c r="AG512" s="21">
        <f>IF(IFERROR(TRIM(INDEX($A512:$T512,MATCH(Lists!$F$2,$A$1:$T$1,0))&amp;""),"")="","",IF(IFERROR(TRIM(INDEX($A512:$T512,MATCH(Lists!$F$7,$A$1:$T$1,0))&amp;""),"")="","(none)",IFERROR(TRIM(INDEX($A512:$T512,MATCH(Lists!$F$7,$A$1:$T$1,0))&amp;""),"")))</f>
        <v/>
      </c>
      <c r="AH512" s="21">
        <f>IF(AF512="","",IF(COUNTIFS($AF$2:AF512,AF512,$AG$2:AG512,AG512)=1,1,0))</f>
        <v/>
      </c>
      <c r="AI512" s="21">
        <f>IF(AH512=1,SUM($AH$2:AH512),"")</f>
        <v/>
      </c>
      <c r="AJ512" s="21">
        <f>IF(IFERROR(TRIM(INDEX($A512:$T512,MATCH(Lists!$F$2,$A$1:$T$1,0))&amp;""),"")="","",IF($W512=Lists!$A$3,1,0))</f>
        <v/>
      </c>
      <c r="AK512" s="21">
        <f>IF(IFERROR(TRIM(INDEX($A512:$T512,MATCH(Lists!$F$2,$A$1:$T$1,0))&amp;""),"")="","",IF($X512="Y",1,0))</f>
        <v/>
      </c>
    </row>
    <row r="513">
      <c r="U513" s="19" t="n"/>
      <c r="V513" s="22" t="n"/>
      <c r="W513" s="22" t="n"/>
      <c r="X513" s="22" t="n"/>
      <c r="Y513" s="19" t="n"/>
      <c r="Z513" s="21">
        <f>IF(IFERROR(TRIM(INDEX($A513:$T513,MATCH(Lists!$F$2,$A$1:$T$1,0))&amp;""),"")="","",IFERROR(INDEX('Your points'!$B$6:$B$11,MATCH(IFERROR(TRIM(INDEX($A513:$T513,MATCH(Lists!$F$3,$A$1:$T$1,0))&amp;""),""),'Your points'!$A$6:$A$11,0)),0))</f>
        <v/>
      </c>
      <c r="AA513" s="21">
        <f>IF(IFERROR(TRIM(INDEX($A513:$T513,MATCH(Lists!$F$2,$A$1:$T$1,0))&amp;""),"")="","",IFERROR(INDEX('Your points'!$B$15:$B$18,MATCH(IFERROR(TRIM(INDEX($A513:$T513,MATCH(Lists!$F$4,$A$1:$T$1,0))&amp;""),""),'Your points'!$A$15:$A$18,0)),0))</f>
        <v/>
      </c>
      <c r="AB513" s="21">
        <f>IF(IFERROR(TRIM(INDEX($A513:$T513,MATCH(Lists!$F$2,$A$1:$T$1,0))&amp;""),"")="","",N(Z513)+N(AA513))</f>
        <v/>
      </c>
      <c r="AC513" s="21">
        <f>IF(IFERROR(TRIM(INDEX($A513:$T513,MATCH(Lists!$F$2,$A$1:$T$1,0))&amp;""),"")="","",IFERROR(VALUE(IFERROR(TRIM(INDEX($A513:$T513,MATCH(Lists!$F$5,$A$1:$T$1,0))&amp;""),"")),""))</f>
        <v/>
      </c>
      <c r="AD513" s="21">
        <f>IF(AB513="","",IF(AB513&gt;='Your points'!$B$21,1,0))</f>
        <v/>
      </c>
      <c r="AE513" s="21">
        <f>IF(IFERROR(TRIM(INDEX($A513:$T513,MATCH(Lists!$F$2,$A$1:$T$1,0))&amp;""),"")="","",IF(IFERROR(TRIM(INDEX($A513:$T513,MATCH(Lists!$F$8,$A$1:$T$1,0))&amp;""),"")&lt;&gt;"",1,0))</f>
        <v/>
      </c>
      <c r="AF513" s="21">
        <f>IF(IFERROR(TRIM(INDEX($A513:$T513,MATCH(Lists!$F$2,$A$1:$T$1,0))&amp;""),"")="","",IF(IFERROR(TRIM(INDEX($A513:$T513,MATCH(Lists!$F$6,$A$1:$T$1,0))&amp;""),"")="","(no UTM)",IFERROR(TRIM(INDEX($A513:$T513,MATCH(Lists!$F$6,$A$1:$T$1,0))&amp;""),"")))</f>
        <v/>
      </c>
      <c r="AG513" s="21">
        <f>IF(IFERROR(TRIM(INDEX($A513:$T513,MATCH(Lists!$F$2,$A$1:$T$1,0))&amp;""),"")="","",IF(IFERROR(TRIM(INDEX($A513:$T513,MATCH(Lists!$F$7,$A$1:$T$1,0))&amp;""),"")="","(none)",IFERROR(TRIM(INDEX($A513:$T513,MATCH(Lists!$F$7,$A$1:$T$1,0))&amp;""),"")))</f>
        <v/>
      </c>
      <c r="AH513" s="21">
        <f>IF(AF513="","",IF(COUNTIFS($AF$2:AF513,AF513,$AG$2:AG513,AG513)=1,1,0))</f>
        <v/>
      </c>
      <c r="AI513" s="21">
        <f>IF(AH513=1,SUM($AH$2:AH513),"")</f>
        <v/>
      </c>
      <c r="AJ513" s="21">
        <f>IF(IFERROR(TRIM(INDEX($A513:$T513,MATCH(Lists!$F$2,$A$1:$T$1,0))&amp;""),"")="","",IF($W513=Lists!$A$3,1,0))</f>
        <v/>
      </c>
      <c r="AK513" s="21">
        <f>IF(IFERROR(TRIM(INDEX($A513:$T513,MATCH(Lists!$F$2,$A$1:$T$1,0))&amp;""),"")="","",IF($X513="Y",1,0))</f>
        <v/>
      </c>
    </row>
    <row r="514">
      <c r="U514" s="19" t="n"/>
      <c r="V514" s="22" t="n"/>
      <c r="W514" s="22" t="n"/>
      <c r="X514" s="22" t="n"/>
      <c r="Y514" s="19" t="n"/>
      <c r="Z514" s="21">
        <f>IF(IFERROR(TRIM(INDEX($A514:$T514,MATCH(Lists!$F$2,$A$1:$T$1,0))&amp;""),"")="","",IFERROR(INDEX('Your points'!$B$6:$B$11,MATCH(IFERROR(TRIM(INDEX($A514:$T514,MATCH(Lists!$F$3,$A$1:$T$1,0))&amp;""),""),'Your points'!$A$6:$A$11,0)),0))</f>
        <v/>
      </c>
      <c r="AA514" s="21">
        <f>IF(IFERROR(TRIM(INDEX($A514:$T514,MATCH(Lists!$F$2,$A$1:$T$1,0))&amp;""),"")="","",IFERROR(INDEX('Your points'!$B$15:$B$18,MATCH(IFERROR(TRIM(INDEX($A514:$T514,MATCH(Lists!$F$4,$A$1:$T$1,0))&amp;""),""),'Your points'!$A$15:$A$18,0)),0))</f>
        <v/>
      </c>
      <c r="AB514" s="21">
        <f>IF(IFERROR(TRIM(INDEX($A514:$T514,MATCH(Lists!$F$2,$A$1:$T$1,0))&amp;""),"")="","",N(Z514)+N(AA514))</f>
        <v/>
      </c>
      <c r="AC514" s="21">
        <f>IF(IFERROR(TRIM(INDEX($A514:$T514,MATCH(Lists!$F$2,$A$1:$T$1,0))&amp;""),"")="","",IFERROR(VALUE(IFERROR(TRIM(INDEX($A514:$T514,MATCH(Lists!$F$5,$A$1:$T$1,0))&amp;""),"")),""))</f>
        <v/>
      </c>
      <c r="AD514" s="21">
        <f>IF(AB514="","",IF(AB514&gt;='Your points'!$B$21,1,0))</f>
        <v/>
      </c>
      <c r="AE514" s="21">
        <f>IF(IFERROR(TRIM(INDEX($A514:$T514,MATCH(Lists!$F$2,$A$1:$T$1,0))&amp;""),"")="","",IF(IFERROR(TRIM(INDEX($A514:$T514,MATCH(Lists!$F$8,$A$1:$T$1,0))&amp;""),"")&lt;&gt;"",1,0))</f>
        <v/>
      </c>
      <c r="AF514" s="21">
        <f>IF(IFERROR(TRIM(INDEX($A514:$T514,MATCH(Lists!$F$2,$A$1:$T$1,0))&amp;""),"")="","",IF(IFERROR(TRIM(INDEX($A514:$T514,MATCH(Lists!$F$6,$A$1:$T$1,0))&amp;""),"")="","(no UTM)",IFERROR(TRIM(INDEX($A514:$T514,MATCH(Lists!$F$6,$A$1:$T$1,0))&amp;""),"")))</f>
        <v/>
      </c>
      <c r="AG514" s="21">
        <f>IF(IFERROR(TRIM(INDEX($A514:$T514,MATCH(Lists!$F$2,$A$1:$T$1,0))&amp;""),"")="","",IF(IFERROR(TRIM(INDEX($A514:$T514,MATCH(Lists!$F$7,$A$1:$T$1,0))&amp;""),"")="","(none)",IFERROR(TRIM(INDEX($A514:$T514,MATCH(Lists!$F$7,$A$1:$T$1,0))&amp;""),"")))</f>
        <v/>
      </c>
      <c r="AH514" s="21">
        <f>IF(AF514="","",IF(COUNTIFS($AF$2:AF514,AF514,$AG$2:AG514,AG514)=1,1,0))</f>
        <v/>
      </c>
      <c r="AI514" s="21">
        <f>IF(AH514=1,SUM($AH$2:AH514),"")</f>
        <v/>
      </c>
      <c r="AJ514" s="21">
        <f>IF(IFERROR(TRIM(INDEX($A514:$T514,MATCH(Lists!$F$2,$A$1:$T$1,0))&amp;""),"")="","",IF($W514=Lists!$A$3,1,0))</f>
        <v/>
      </c>
      <c r="AK514" s="21">
        <f>IF(IFERROR(TRIM(INDEX($A514:$T514,MATCH(Lists!$F$2,$A$1:$T$1,0))&amp;""),"")="","",IF($X514="Y",1,0))</f>
        <v/>
      </c>
    </row>
    <row r="515">
      <c r="U515" s="19" t="n"/>
      <c r="V515" s="22" t="n"/>
      <c r="W515" s="22" t="n"/>
      <c r="X515" s="22" t="n"/>
      <c r="Y515" s="19" t="n"/>
      <c r="Z515" s="21">
        <f>IF(IFERROR(TRIM(INDEX($A515:$T515,MATCH(Lists!$F$2,$A$1:$T$1,0))&amp;""),"")="","",IFERROR(INDEX('Your points'!$B$6:$B$11,MATCH(IFERROR(TRIM(INDEX($A515:$T515,MATCH(Lists!$F$3,$A$1:$T$1,0))&amp;""),""),'Your points'!$A$6:$A$11,0)),0))</f>
        <v/>
      </c>
      <c r="AA515" s="21">
        <f>IF(IFERROR(TRIM(INDEX($A515:$T515,MATCH(Lists!$F$2,$A$1:$T$1,0))&amp;""),"")="","",IFERROR(INDEX('Your points'!$B$15:$B$18,MATCH(IFERROR(TRIM(INDEX($A515:$T515,MATCH(Lists!$F$4,$A$1:$T$1,0))&amp;""),""),'Your points'!$A$15:$A$18,0)),0))</f>
        <v/>
      </c>
      <c r="AB515" s="21">
        <f>IF(IFERROR(TRIM(INDEX($A515:$T515,MATCH(Lists!$F$2,$A$1:$T$1,0))&amp;""),"")="","",N(Z515)+N(AA515))</f>
        <v/>
      </c>
      <c r="AC515" s="21">
        <f>IF(IFERROR(TRIM(INDEX($A515:$T515,MATCH(Lists!$F$2,$A$1:$T$1,0))&amp;""),"")="","",IFERROR(VALUE(IFERROR(TRIM(INDEX($A515:$T515,MATCH(Lists!$F$5,$A$1:$T$1,0))&amp;""),"")),""))</f>
        <v/>
      </c>
      <c r="AD515" s="21">
        <f>IF(AB515="","",IF(AB515&gt;='Your points'!$B$21,1,0))</f>
        <v/>
      </c>
      <c r="AE515" s="21">
        <f>IF(IFERROR(TRIM(INDEX($A515:$T515,MATCH(Lists!$F$2,$A$1:$T$1,0))&amp;""),"")="","",IF(IFERROR(TRIM(INDEX($A515:$T515,MATCH(Lists!$F$8,$A$1:$T$1,0))&amp;""),"")&lt;&gt;"",1,0))</f>
        <v/>
      </c>
      <c r="AF515" s="21">
        <f>IF(IFERROR(TRIM(INDEX($A515:$T515,MATCH(Lists!$F$2,$A$1:$T$1,0))&amp;""),"")="","",IF(IFERROR(TRIM(INDEX($A515:$T515,MATCH(Lists!$F$6,$A$1:$T$1,0))&amp;""),"")="","(no UTM)",IFERROR(TRIM(INDEX($A515:$T515,MATCH(Lists!$F$6,$A$1:$T$1,0))&amp;""),"")))</f>
        <v/>
      </c>
      <c r="AG515" s="21">
        <f>IF(IFERROR(TRIM(INDEX($A515:$T515,MATCH(Lists!$F$2,$A$1:$T$1,0))&amp;""),"")="","",IF(IFERROR(TRIM(INDEX($A515:$T515,MATCH(Lists!$F$7,$A$1:$T$1,0))&amp;""),"")="","(none)",IFERROR(TRIM(INDEX($A515:$T515,MATCH(Lists!$F$7,$A$1:$T$1,0))&amp;""),"")))</f>
        <v/>
      </c>
      <c r="AH515" s="21">
        <f>IF(AF515="","",IF(COUNTIFS($AF$2:AF515,AF515,$AG$2:AG515,AG515)=1,1,0))</f>
        <v/>
      </c>
      <c r="AI515" s="21">
        <f>IF(AH515=1,SUM($AH$2:AH515),"")</f>
        <v/>
      </c>
      <c r="AJ515" s="21">
        <f>IF(IFERROR(TRIM(INDEX($A515:$T515,MATCH(Lists!$F$2,$A$1:$T$1,0))&amp;""),"")="","",IF($W515=Lists!$A$3,1,0))</f>
        <v/>
      </c>
      <c r="AK515" s="21">
        <f>IF(IFERROR(TRIM(INDEX($A515:$T515,MATCH(Lists!$F$2,$A$1:$T$1,0))&amp;""),"")="","",IF($X515="Y",1,0))</f>
        <v/>
      </c>
    </row>
    <row r="516">
      <c r="U516" s="19" t="n"/>
      <c r="V516" s="22" t="n"/>
      <c r="W516" s="22" t="n"/>
      <c r="X516" s="22" t="n"/>
      <c r="Y516" s="19" t="n"/>
      <c r="Z516" s="21">
        <f>IF(IFERROR(TRIM(INDEX($A516:$T516,MATCH(Lists!$F$2,$A$1:$T$1,0))&amp;""),"")="","",IFERROR(INDEX('Your points'!$B$6:$B$11,MATCH(IFERROR(TRIM(INDEX($A516:$T516,MATCH(Lists!$F$3,$A$1:$T$1,0))&amp;""),""),'Your points'!$A$6:$A$11,0)),0))</f>
        <v/>
      </c>
      <c r="AA516" s="21">
        <f>IF(IFERROR(TRIM(INDEX($A516:$T516,MATCH(Lists!$F$2,$A$1:$T$1,0))&amp;""),"")="","",IFERROR(INDEX('Your points'!$B$15:$B$18,MATCH(IFERROR(TRIM(INDEX($A516:$T516,MATCH(Lists!$F$4,$A$1:$T$1,0))&amp;""),""),'Your points'!$A$15:$A$18,0)),0))</f>
        <v/>
      </c>
      <c r="AB516" s="21">
        <f>IF(IFERROR(TRIM(INDEX($A516:$T516,MATCH(Lists!$F$2,$A$1:$T$1,0))&amp;""),"")="","",N(Z516)+N(AA516))</f>
        <v/>
      </c>
      <c r="AC516" s="21">
        <f>IF(IFERROR(TRIM(INDEX($A516:$T516,MATCH(Lists!$F$2,$A$1:$T$1,0))&amp;""),"")="","",IFERROR(VALUE(IFERROR(TRIM(INDEX($A516:$T516,MATCH(Lists!$F$5,$A$1:$T$1,0))&amp;""),"")),""))</f>
        <v/>
      </c>
      <c r="AD516" s="21">
        <f>IF(AB516="","",IF(AB516&gt;='Your points'!$B$21,1,0))</f>
        <v/>
      </c>
      <c r="AE516" s="21">
        <f>IF(IFERROR(TRIM(INDEX($A516:$T516,MATCH(Lists!$F$2,$A$1:$T$1,0))&amp;""),"")="","",IF(IFERROR(TRIM(INDEX($A516:$T516,MATCH(Lists!$F$8,$A$1:$T$1,0))&amp;""),"")&lt;&gt;"",1,0))</f>
        <v/>
      </c>
      <c r="AF516" s="21">
        <f>IF(IFERROR(TRIM(INDEX($A516:$T516,MATCH(Lists!$F$2,$A$1:$T$1,0))&amp;""),"")="","",IF(IFERROR(TRIM(INDEX($A516:$T516,MATCH(Lists!$F$6,$A$1:$T$1,0))&amp;""),"")="","(no UTM)",IFERROR(TRIM(INDEX($A516:$T516,MATCH(Lists!$F$6,$A$1:$T$1,0))&amp;""),"")))</f>
        <v/>
      </c>
      <c r="AG516" s="21">
        <f>IF(IFERROR(TRIM(INDEX($A516:$T516,MATCH(Lists!$F$2,$A$1:$T$1,0))&amp;""),"")="","",IF(IFERROR(TRIM(INDEX($A516:$T516,MATCH(Lists!$F$7,$A$1:$T$1,0))&amp;""),"")="","(none)",IFERROR(TRIM(INDEX($A516:$T516,MATCH(Lists!$F$7,$A$1:$T$1,0))&amp;""),"")))</f>
        <v/>
      </c>
      <c r="AH516" s="21">
        <f>IF(AF516="","",IF(COUNTIFS($AF$2:AF516,AF516,$AG$2:AG516,AG516)=1,1,0))</f>
        <v/>
      </c>
      <c r="AI516" s="21">
        <f>IF(AH516=1,SUM($AH$2:AH516),"")</f>
        <v/>
      </c>
      <c r="AJ516" s="21">
        <f>IF(IFERROR(TRIM(INDEX($A516:$T516,MATCH(Lists!$F$2,$A$1:$T$1,0))&amp;""),"")="","",IF($W516=Lists!$A$3,1,0))</f>
        <v/>
      </c>
      <c r="AK516" s="21">
        <f>IF(IFERROR(TRIM(INDEX($A516:$T516,MATCH(Lists!$F$2,$A$1:$T$1,0))&amp;""),"")="","",IF($X516="Y",1,0))</f>
        <v/>
      </c>
    </row>
    <row r="517">
      <c r="U517" s="19" t="n"/>
      <c r="V517" s="22" t="n"/>
      <c r="W517" s="22" t="n"/>
      <c r="X517" s="22" t="n"/>
      <c r="Y517" s="19" t="n"/>
      <c r="Z517" s="21">
        <f>IF(IFERROR(TRIM(INDEX($A517:$T517,MATCH(Lists!$F$2,$A$1:$T$1,0))&amp;""),"")="","",IFERROR(INDEX('Your points'!$B$6:$B$11,MATCH(IFERROR(TRIM(INDEX($A517:$T517,MATCH(Lists!$F$3,$A$1:$T$1,0))&amp;""),""),'Your points'!$A$6:$A$11,0)),0))</f>
        <v/>
      </c>
      <c r="AA517" s="21">
        <f>IF(IFERROR(TRIM(INDEX($A517:$T517,MATCH(Lists!$F$2,$A$1:$T$1,0))&amp;""),"")="","",IFERROR(INDEX('Your points'!$B$15:$B$18,MATCH(IFERROR(TRIM(INDEX($A517:$T517,MATCH(Lists!$F$4,$A$1:$T$1,0))&amp;""),""),'Your points'!$A$15:$A$18,0)),0))</f>
        <v/>
      </c>
      <c r="AB517" s="21">
        <f>IF(IFERROR(TRIM(INDEX($A517:$T517,MATCH(Lists!$F$2,$A$1:$T$1,0))&amp;""),"")="","",N(Z517)+N(AA517))</f>
        <v/>
      </c>
      <c r="AC517" s="21">
        <f>IF(IFERROR(TRIM(INDEX($A517:$T517,MATCH(Lists!$F$2,$A$1:$T$1,0))&amp;""),"")="","",IFERROR(VALUE(IFERROR(TRIM(INDEX($A517:$T517,MATCH(Lists!$F$5,$A$1:$T$1,0))&amp;""),"")),""))</f>
        <v/>
      </c>
      <c r="AD517" s="21">
        <f>IF(AB517="","",IF(AB517&gt;='Your points'!$B$21,1,0))</f>
        <v/>
      </c>
      <c r="AE517" s="21">
        <f>IF(IFERROR(TRIM(INDEX($A517:$T517,MATCH(Lists!$F$2,$A$1:$T$1,0))&amp;""),"")="","",IF(IFERROR(TRIM(INDEX($A517:$T517,MATCH(Lists!$F$8,$A$1:$T$1,0))&amp;""),"")&lt;&gt;"",1,0))</f>
        <v/>
      </c>
      <c r="AF517" s="21">
        <f>IF(IFERROR(TRIM(INDEX($A517:$T517,MATCH(Lists!$F$2,$A$1:$T$1,0))&amp;""),"")="","",IF(IFERROR(TRIM(INDEX($A517:$T517,MATCH(Lists!$F$6,$A$1:$T$1,0))&amp;""),"")="","(no UTM)",IFERROR(TRIM(INDEX($A517:$T517,MATCH(Lists!$F$6,$A$1:$T$1,0))&amp;""),"")))</f>
        <v/>
      </c>
      <c r="AG517" s="21">
        <f>IF(IFERROR(TRIM(INDEX($A517:$T517,MATCH(Lists!$F$2,$A$1:$T$1,0))&amp;""),"")="","",IF(IFERROR(TRIM(INDEX($A517:$T517,MATCH(Lists!$F$7,$A$1:$T$1,0))&amp;""),"")="","(none)",IFERROR(TRIM(INDEX($A517:$T517,MATCH(Lists!$F$7,$A$1:$T$1,0))&amp;""),"")))</f>
        <v/>
      </c>
      <c r="AH517" s="21">
        <f>IF(AF517="","",IF(COUNTIFS($AF$2:AF517,AF517,$AG$2:AG517,AG517)=1,1,0))</f>
        <v/>
      </c>
      <c r="AI517" s="21">
        <f>IF(AH517=1,SUM($AH$2:AH517),"")</f>
        <v/>
      </c>
      <c r="AJ517" s="21">
        <f>IF(IFERROR(TRIM(INDEX($A517:$T517,MATCH(Lists!$F$2,$A$1:$T$1,0))&amp;""),"")="","",IF($W517=Lists!$A$3,1,0))</f>
        <v/>
      </c>
      <c r="AK517" s="21">
        <f>IF(IFERROR(TRIM(INDEX($A517:$T517,MATCH(Lists!$F$2,$A$1:$T$1,0))&amp;""),"")="","",IF($X517="Y",1,0))</f>
        <v/>
      </c>
    </row>
    <row r="518">
      <c r="U518" s="19" t="n"/>
      <c r="V518" s="22" t="n"/>
      <c r="W518" s="22" t="n"/>
      <c r="X518" s="22" t="n"/>
      <c r="Y518" s="19" t="n"/>
      <c r="Z518" s="21">
        <f>IF(IFERROR(TRIM(INDEX($A518:$T518,MATCH(Lists!$F$2,$A$1:$T$1,0))&amp;""),"")="","",IFERROR(INDEX('Your points'!$B$6:$B$11,MATCH(IFERROR(TRIM(INDEX($A518:$T518,MATCH(Lists!$F$3,$A$1:$T$1,0))&amp;""),""),'Your points'!$A$6:$A$11,0)),0))</f>
        <v/>
      </c>
      <c r="AA518" s="21">
        <f>IF(IFERROR(TRIM(INDEX($A518:$T518,MATCH(Lists!$F$2,$A$1:$T$1,0))&amp;""),"")="","",IFERROR(INDEX('Your points'!$B$15:$B$18,MATCH(IFERROR(TRIM(INDEX($A518:$T518,MATCH(Lists!$F$4,$A$1:$T$1,0))&amp;""),""),'Your points'!$A$15:$A$18,0)),0))</f>
        <v/>
      </c>
      <c r="AB518" s="21">
        <f>IF(IFERROR(TRIM(INDEX($A518:$T518,MATCH(Lists!$F$2,$A$1:$T$1,0))&amp;""),"")="","",N(Z518)+N(AA518))</f>
        <v/>
      </c>
      <c r="AC518" s="21">
        <f>IF(IFERROR(TRIM(INDEX($A518:$T518,MATCH(Lists!$F$2,$A$1:$T$1,0))&amp;""),"")="","",IFERROR(VALUE(IFERROR(TRIM(INDEX($A518:$T518,MATCH(Lists!$F$5,$A$1:$T$1,0))&amp;""),"")),""))</f>
        <v/>
      </c>
      <c r="AD518" s="21">
        <f>IF(AB518="","",IF(AB518&gt;='Your points'!$B$21,1,0))</f>
        <v/>
      </c>
      <c r="AE518" s="21">
        <f>IF(IFERROR(TRIM(INDEX($A518:$T518,MATCH(Lists!$F$2,$A$1:$T$1,0))&amp;""),"")="","",IF(IFERROR(TRIM(INDEX($A518:$T518,MATCH(Lists!$F$8,$A$1:$T$1,0))&amp;""),"")&lt;&gt;"",1,0))</f>
        <v/>
      </c>
      <c r="AF518" s="21">
        <f>IF(IFERROR(TRIM(INDEX($A518:$T518,MATCH(Lists!$F$2,$A$1:$T$1,0))&amp;""),"")="","",IF(IFERROR(TRIM(INDEX($A518:$T518,MATCH(Lists!$F$6,$A$1:$T$1,0))&amp;""),"")="","(no UTM)",IFERROR(TRIM(INDEX($A518:$T518,MATCH(Lists!$F$6,$A$1:$T$1,0))&amp;""),"")))</f>
        <v/>
      </c>
      <c r="AG518" s="21">
        <f>IF(IFERROR(TRIM(INDEX($A518:$T518,MATCH(Lists!$F$2,$A$1:$T$1,0))&amp;""),"")="","",IF(IFERROR(TRIM(INDEX($A518:$T518,MATCH(Lists!$F$7,$A$1:$T$1,0))&amp;""),"")="","(none)",IFERROR(TRIM(INDEX($A518:$T518,MATCH(Lists!$F$7,$A$1:$T$1,0))&amp;""),"")))</f>
        <v/>
      </c>
      <c r="AH518" s="21">
        <f>IF(AF518="","",IF(COUNTIFS($AF$2:AF518,AF518,$AG$2:AG518,AG518)=1,1,0))</f>
        <v/>
      </c>
      <c r="AI518" s="21">
        <f>IF(AH518=1,SUM($AH$2:AH518),"")</f>
        <v/>
      </c>
      <c r="AJ518" s="21">
        <f>IF(IFERROR(TRIM(INDEX($A518:$T518,MATCH(Lists!$F$2,$A$1:$T$1,0))&amp;""),"")="","",IF($W518=Lists!$A$3,1,0))</f>
        <v/>
      </c>
      <c r="AK518" s="21">
        <f>IF(IFERROR(TRIM(INDEX($A518:$T518,MATCH(Lists!$F$2,$A$1:$T$1,0))&amp;""),"")="","",IF($X518="Y",1,0))</f>
        <v/>
      </c>
    </row>
    <row r="519">
      <c r="U519" s="19" t="n"/>
      <c r="V519" s="22" t="n"/>
      <c r="W519" s="22" t="n"/>
      <c r="X519" s="22" t="n"/>
      <c r="Y519" s="19" t="n"/>
      <c r="Z519" s="21">
        <f>IF(IFERROR(TRIM(INDEX($A519:$T519,MATCH(Lists!$F$2,$A$1:$T$1,0))&amp;""),"")="","",IFERROR(INDEX('Your points'!$B$6:$B$11,MATCH(IFERROR(TRIM(INDEX($A519:$T519,MATCH(Lists!$F$3,$A$1:$T$1,0))&amp;""),""),'Your points'!$A$6:$A$11,0)),0))</f>
        <v/>
      </c>
      <c r="AA519" s="21">
        <f>IF(IFERROR(TRIM(INDEX($A519:$T519,MATCH(Lists!$F$2,$A$1:$T$1,0))&amp;""),"")="","",IFERROR(INDEX('Your points'!$B$15:$B$18,MATCH(IFERROR(TRIM(INDEX($A519:$T519,MATCH(Lists!$F$4,$A$1:$T$1,0))&amp;""),""),'Your points'!$A$15:$A$18,0)),0))</f>
        <v/>
      </c>
      <c r="AB519" s="21">
        <f>IF(IFERROR(TRIM(INDEX($A519:$T519,MATCH(Lists!$F$2,$A$1:$T$1,0))&amp;""),"")="","",N(Z519)+N(AA519))</f>
        <v/>
      </c>
      <c r="AC519" s="21">
        <f>IF(IFERROR(TRIM(INDEX($A519:$T519,MATCH(Lists!$F$2,$A$1:$T$1,0))&amp;""),"")="","",IFERROR(VALUE(IFERROR(TRIM(INDEX($A519:$T519,MATCH(Lists!$F$5,$A$1:$T$1,0))&amp;""),"")),""))</f>
        <v/>
      </c>
      <c r="AD519" s="21">
        <f>IF(AB519="","",IF(AB519&gt;='Your points'!$B$21,1,0))</f>
        <v/>
      </c>
      <c r="AE519" s="21">
        <f>IF(IFERROR(TRIM(INDEX($A519:$T519,MATCH(Lists!$F$2,$A$1:$T$1,0))&amp;""),"")="","",IF(IFERROR(TRIM(INDEX($A519:$T519,MATCH(Lists!$F$8,$A$1:$T$1,0))&amp;""),"")&lt;&gt;"",1,0))</f>
        <v/>
      </c>
      <c r="AF519" s="21">
        <f>IF(IFERROR(TRIM(INDEX($A519:$T519,MATCH(Lists!$F$2,$A$1:$T$1,0))&amp;""),"")="","",IF(IFERROR(TRIM(INDEX($A519:$T519,MATCH(Lists!$F$6,$A$1:$T$1,0))&amp;""),"")="","(no UTM)",IFERROR(TRIM(INDEX($A519:$T519,MATCH(Lists!$F$6,$A$1:$T$1,0))&amp;""),"")))</f>
        <v/>
      </c>
      <c r="AG519" s="21">
        <f>IF(IFERROR(TRIM(INDEX($A519:$T519,MATCH(Lists!$F$2,$A$1:$T$1,0))&amp;""),"")="","",IF(IFERROR(TRIM(INDEX($A519:$T519,MATCH(Lists!$F$7,$A$1:$T$1,0))&amp;""),"")="","(none)",IFERROR(TRIM(INDEX($A519:$T519,MATCH(Lists!$F$7,$A$1:$T$1,0))&amp;""),"")))</f>
        <v/>
      </c>
      <c r="AH519" s="21">
        <f>IF(AF519="","",IF(COUNTIFS($AF$2:AF519,AF519,$AG$2:AG519,AG519)=1,1,0))</f>
        <v/>
      </c>
      <c r="AI519" s="21">
        <f>IF(AH519=1,SUM($AH$2:AH519),"")</f>
        <v/>
      </c>
      <c r="AJ519" s="21">
        <f>IF(IFERROR(TRIM(INDEX($A519:$T519,MATCH(Lists!$F$2,$A$1:$T$1,0))&amp;""),"")="","",IF($W519=Lists!$A$3,1,0))</f>
        <v/>
      </c>
      <c r="AK519" s="21">
        <f>IF(IFERROR(TRIM(INDEX($A519:$T519,MATCH(Lists!$F$2,$A$1:$T$1,0))&amp;""),"")="","",IF($X519="Y",1,0))</f>
        <v/>
      </c>
    </row>
    <row r="520">
      <c r="U520" s="19" t="n"/>
      <c r="V520" s="22" t="n"/>
      <c r="W520" s="22" t="n"/>
      <c r="X520" s="22" t="n"/>
      <c r="Y520" s="19" t="n"/>
      <c r="Z520" s="21">
        <f>IF(IFERROR(TRIM(INDEX($A520:$T520,MATCH(Lists!$F$2,$A$1:$T$1,0))&amp;""),"")="","",IFERROR(INDEX('Your points'!$B$6:$B$11,MATCH(IFERROR(TRIM(INDEX($A520:$T520,MATCH(Lists!$F$3,$A$1:$T$1,0))&amp;""),""),'Your points'!$A$6:$A$11,0)),0))</f>
        <v/>
      </c>
      <c r="AA520" s="21">
        <f>IF(IFERROR(TRIM(INDEX($A520:$T520,MATCH(Lists!$F$2,$A$1:$T$1,0))&amp;""),"")="","",IFERROR(INDEX('Your points'!$B$15:$B$18,MATCH(IFERROR(TRIM(INDEX($A520:$T520,MATCH(Lists!$F$4,$A$1:$T$1,0))&amp;""),""),'Your points'!$A$15:$A$18,0)),0))</f>
        <v/>
      </c>
      <c r="AB520" s="21">
        <f>IF(IFERROR(TRIM(INDEX($A520:$T520,MATCH(Lists!$F$2,$A$1:$T$1,0))&amp;""),"")="","",N(Z520)+N(AA520))</f>
        <v/>
      </c>
      <c r="AC520" s="21">
        <f>IF(IFERROR(TRIM(INDEX($A520:$T520,MATCH(Lists!$F$2,$A$1:$T$1,0))&amp;""),"")="","",IFERROR(VALUE(IFERROR(TRIM(INDEX($A520:$T520,MATCH(Lists!$F$5,$A$1:$T$1,0))&amp;""),"")),""))</f>
        <v/>
      </c>
      <c r="AD520" s="21">
        <f>IF(AB520="","",IF(AB520&gt;='Your points'!$B$21,1,0))</f>
        <v/>
      </c>
      <c r="AE520" s="21">
        <f>IF(IFERROR(TRIM(INDEX($A520:$T520,MATCH(Lists!$F$2,$A$1:$T$1,0))&amp;""),"")="","",IF(IFERROR(TRIM(INDEX($A520:$T520,MATCH(Lists!$F$8,$A$1:$T$1,0))&amp;""),"")&lt;&gt;"",1,0))</f>
        <v/>
      </c>
      <c r="AF520" s="21">
        <f>IF(IFERROR(TRIM(INDEX($A520:$T520,MATCH(Lists!$F$2,$A$1:$T$1,0))&amp;""),"")="","",IF(IFERROR(TRIM(INDEX($A520:$T520,MATCH(Lists!$F$6,$A$1:$T$1,0))&amp;""),"")="","(no UTM)",IFERROR(TRIM(INDEX($A520:$T520,MATCH(Lists!$F$6,$A$1:$T$1,0))&amp;""),"")))</f>
        <v/>
      </c>
      <c r="AG520" s="21">
        <f>IF(IFERROR(TRIM(INDEX($A520:$T520,MATCH(Lists!$F$2,$A$1:$T$1,0))&amp;""),"")="","",IF(IFERROR(TRIM(INDEX($A520:$T520,MATCH(Lists!$F$7,$A$1:$T$1,0))&amp;""),"")="","(none)",IFERROR(TRIM(INDEX($A520:$T520,MATCH(Lists!$F$7,$A$1:$T$1,0))&amp;""),"")))</f>
        <v/>
      </c>
      <c r="AH520" s="21">
        <f>IF(AF520="","",IF(COUNTIFS($AF$2:AF520,AF520,$AG$2:AG520,AG520)=1,1,0))</f>
        <v/>
      </c>
      <c r="AI520" s="21">
        <f>IF(AH520=1,SUM($AH$2:AH520),"")</f>
        <v/>
      </c>
      <c r="AJ520" s="21">
        <f>IF(IFERROR(TRIM(INDEX($A520:$T520,MATCH(Lists!$F$2,$A$1:$T$1,0))&amp;""),"")="","",IF($W520=Lists!$A$3,1,0))</f>
        <v/>
      </c>
      <c r="AK520" s="21">
        <f>IF(IFERROR(TRIM(INDEX($A520:$T520,MATCH(Lists!$F$2,$A$1:$T$1,0))&amp;""),"")="","",IF($X520="Y",1,0))</f>
        <v/>
      </c>
    </row>
    <row r="521">
      <c r="U521" s="19" t="n"/>
      <c r="V521" s="22" t="n"/>
      <c r="W521" s="22" t="n"/>
      <c r="X521" s="22" t="n"/>
      <c r="Y521" s="19" t="n"/>
      <c r="Z521" s="21">
        <f>IF(IFERROR(TRIM(INDEX($A521:$T521,MATCH(Lists!$F$2,$A$1:$T$1,0))&amp;""),"")="","",IFERROR(INDEX('Your points'!$B$6:$B$11,MATCH(IFERROR(TRIM(INDEX($A521:$T521,MATCH(Lists!$F$3,$A$1:$T$1,0))&amp;""),""),'Your points'!$A$6:$A$11,0)),0))</f>
        <v/>
      </c>
      <c r="AA521" s="21">
        <f>IF(IFERROR(TRIM(INDEX($A521:$T521,MATCH(Lists!$F$2,$A$1:$T$1,0))&amp;""),"")="","",IFERROR(INDEX('Your points'!$B$15:$B$18,MATCH(IFERROR(TRIM(INDEX($A521:$T521,MATCH(Lists!$F$4,$A$1:$T$1,0))&amp;""),""),'Your points'!$A$15:$A$18,0)),0))</f>
        <v/>
      </c>
      <c r="AB521" s="21">
        <f>IF(IFERROR(TRIM(INDEX($A521:$T521,MATCH(Lists!$F$2,$A$1:$T$1,0))&amp;""),"")="","",N(Z521)+N(AA521))</f>
        <v/>
      </c>
      <c r="AC521" s="21">
        <f>IF(IFERROR(TRIM(INDEX($A521:$T521,MATCH(Lists!$F$2,$A$1:$T$1,0))&amp;""),"")="","",IFERROR(VALUE(IFERROR(TRIM(INDEX($A521:$T521,MATCH(Lists!$F$5,$A$1:$T$1,0))&amp;""),"")),""))</f>
        <v/>
      </c>
      <c r="AD521" s="21">
        <f>IF(AB521="","",IF(AB521&gt;='Your points'!$B$21,1,0))</f>
        <v/>
      </c>
      <c r="AE521" s="21">
        <f>IF(IFERROR(TRIM(INDEX($A521:$T521,MATCH(Lists!$F$2,$A$1:$T$1,0))&amp;""),"")="","",IF(IFERROR(TRIM(INDEX($A521:$T521,MATCH(Lists!$F$8,$A$1:$T$1,0))&amp;""),"")&lt;&gt;"",1,0))</f>
        <v/>
      </c>
      <c r="AF521" s="21">
        <f>IF(IFERROR(TRIM(INDEX($A521:$T521,MATCH(Lists!$F$2,$A$1:$T$1,0))&amp;""),"")="","",IF(IFERROR(TRIM(INDEX($A521:$T521,MATCH(Lists!$F$6,$A$1:$T$1,0))&amp;""),"")="","(no UTM)",IFERROR(TRIM(INDEX($A521:$T521,MATCH(Lists!$F$6,$A$1:$T$1,0))&amp;""),"")))</f>
        <v/>
      </c>
      <c r="AG521" s="21">
        <f>IF(IFERROR(TRIM(INDEX($A521:$T521,MATCH(Lists!$F$2,$A$1:$T$1,0))&amp;""),"")="","",IF(IFERROR(TRIM(INDEX($A521:$T521,MATCH(Lists!$F$7,$A$1:$T$1,0))&amp;""),"")="","(none)",IFERROR(TRIM(INDEX($A521:$T521,MATCH(Lists!$F$7,$A$1:$T$1,0))&amp;""),"")))</f>
        <v/>
      </c>
      <c r="AH521" s="21">
        <f>IF(AF521="","",IF(COUNTIFS($AF$2:AF521,AF521,$AG$2:AG521,AG521)=1,1,0))</f>
        <v/>
      </c>
      <c r="AI521" s="21">
        <f>IF(AH521=1,SUM($AH$2:AH521),"")</f>
        <v/>
      </c>
      <c r="AJ521" s="21">
        <f>IF(IFERROR(TRIM(INDEX($A521:$T521,MATCH(Lists!$F$2,$A$1:$T$1,0))&amp;""),"")="","",IF($W521=Lists!$A$3,1,0))</f>
        <v/>
      </c>
      <c r="AK521" s="21">
        <f>IF(IFERROR(TRIM(INDEX($A521:$T521,MATCH(Lists!$F$2,$A$1:$T$1,0))&amp;""),"")="","",IF($X521="Y",1,0))</f>
        <v/>
      </c>
    </row>
    <row r="522">
      <c r="U522" s="19" t="n"/>
      <c r="V522" s="22" t="n"/>
      <c r="W522" s="22" t="n"/>
      <c r="X522" s="22" t="n"/>
      <c r="Y522" s="19" t="n"/>
      <c r="Z522" s="21">
        <f>IF(IFERROR(TRIM(INDEX($A522:$T522,MATCH(Lists!$F$2,$A$1:$T$1,0))&amp;""),"")="","",IFERROR(INDEX('Your points'!$B$6:$B$11,MATCH(IFERROR(TRIM(INDEX($A522:$T522,MATCH(Lists!$F$3,$A$1:$T$1,0))&amp;""),""),'Your points'!$A$6:$A$11,0)),0))</f>
        <v/>
      </c>
      <c r="AA522" s="21">
        <f>IF(IFERROR(TRIM(INDEX($A522:$T522,MATCH(Lists!$F$2,$A$1:$T$1,0))&amp;""),"")="","",IFERROR(INDEX('Your points'!$B$15:$B$18,MATCH(IFERROR(TRIM(INDEX($A522:$T522,MATCH(Lists!$F$4,$A$1:$T$1,0))&amp;""),""),'Your points'!$A$15:$A$18,0)),0))</f>
        <v/>
      </c>
      <c r="AB522" s="21">
        <f>IF(IFERROR(TRIM(INDEX($A522:$T522,MATCH(Lists!$F$2,$A$1:$T$1,0))&amp;""),"")="","",N(Z522)+N(AA522))</f>
        <v/>
      </c>
      <c r="AC522" s="21">
        <f>IF(IFERROR(TRIM(INDEX($A522:$T522,MATCH(Lists!$F$2,$A$1:$T$1,0))&amp;""),"")="","",IFERROR(VALUE(IFERROR(TRIM(INDEX($A522:$T522,MATCH(Lists!$F$5,$A$1:$T$1,0))&amp;""),"")),""))</f>
        <v/>
      </c>
      <c r="AD522" s="21">
        <f>IF(AB522="","",IF(AB522&gt;='Your points'!$B$21,1,0))</f>
        <v/>
      </c>
      <c r="AE522" s="21">
        <f>IF(IFERROR(TRIM(INDEX($A522:$T522,MATCH(Lists!$F$2,$A$1:$T$1,0))&amp;""),"")="","",IF(IFERROR(TRIM(INDEX($A522:$T522,MATCH(Lists!$F$8,$A$1:$T$1,0))&amp;""),"")&lt;&gt;"",1,0))</f>
        <v/>
      </c>
      <c r="AF522" s="21">
        <f>IF(IFERROR(TRIM(INDEX($A522:$T522,MATCH(Lists!$F$2,$A$1:$T$1,0))&amp;""),"")="","",IF(IFERROR(TRIM(INDEX($A522:$T522,MATCH(Lists!$F$6,$A$1:$T$1,0))&amp;""),"")="","(no UTM)",IFERROR(TRIM(INDEX($A522:$T522,MATCH(Lists!$F$6,$A$1:$T$1,0))&amp;""),"")))</f>
        <v/>
      </c>
      <c r="AG522" s="21">
        <f>IF(IFERROR(TRIM(INDEX($A522:$T522,MATCH(Lists!$F$2,$A$1:$T$1,0))&amp;""),"")="","",IF(IFERROR(TRIM(INDEX($A522:$T522,MATCH(Lists!$F$7,$A$1:$T$1,0))&amp;""),"")="","(none)",IFERROR(TRIM(INDEX($A522:$T522,MATCH(Lists!$F$7,$A$1:$T$1,0))&amp;""),"")))</f>
        <v/>
      </c>
      <c r="AH522" s="21">
        <f>IF(AF522="","",IF(COUNTIFS($AF$2:AF522,AF522,$AG$2:AG522,AG522)=1,1,0))</f>
        <v/>
      </c>
      <c r="AI522" s="21">
        <f>IF(AH522=1,SUM($AH$2:AH522),"")</f>
        <v/>
      </c>
      <c r="AJ522" s="21">
        <f>IF(IFERROR(TRIM(INDEX($A522:$T522,MATCH(Lists!$F$2,$A$1:$T$1,0))&amp;""),"")="","",IF($W522=Lists!$A$3,1,0))</f>
        <v/>
      </c>
      <c r="AK522" s="21">
        <f>IF(IFERROR(TRIM(INDEX($A522:$T522,MATCH(Lists!$F$2,$A$1:$T$1,0))&amp;""),"")="","",IF($X522="Y",1,0))</f>
        <v/>
      </c>
    </row>
    <row r="523">
      <c r="U523" s="19" t="n"/>
      <c r="V523" s="22" t="n"/>
      <c r="W523" s="22" t="n"/>
      <c r="X523" s="22" t="n"/>
      <c r="Y523" s="19" t="n"/>
      <c r="Z523" s="21">
        <f>IF(IFERROR(TRIM(INDEX($A523:$T523,MATCH(Lists!$F$2,$A$1:$T$1,0))&amp;""),"")="","",IFERROR(INDEX('Your points'!$B$6:$B$11,MATCH(IFERROR(TRIM(INDEX($A523:$T523,MATCH(Lists!$F$3,$A$1:$T$1,0))&amp;""),""),'Your points'!$A$6:$A$11,0)),0))</f>
        <v/>
      </c>
      <c r="AA523" s="21">
        <f>IF(IFERROR(TRIM(INDEX($A523:$T523,MATCH(Lists!$F$2,$A$1:$T$1,0))&amp;""),"")="","",IFERROR(INDEX('Your points'!$B$15:$B$18,MATCH(IFERROR(TRIM(INDEX($A523:$T523,MATCH(Lists!$F$4,$A$1:$T$1,0))&amp;""),""),'Your points'!$A$15:$A$18,0)),0))</f>
        <v/>
      </c>
      <c r="AB523" s="21">
        <f>IF(IFERROR(TRIM(INDEX($A523:$T523,MATCH(Lists!$F$2,$A$1:$T$1,0))&amp;""),"")="","",N(Z523)+N(AA523))</f>
        <v/>
      </c>
      <c r="AC523" s="21">
        <f>IF(IFERROR(TRIM(INDEX($A523:$T523,MATCH(Lists!$F$2,$A$1:$T$1,0))&amp;""),"")="","",IFERROR(VALUE(IFERROR(TRIM(INDEX($A523:$T523,MATCH(Lists!$F$5,$A$1:$T$1,0))&amp;""),"")),""))</f>
        <v/>
      </c>
      <c r="AD523" s="21">
        <f>IF(AB523="","",IF(AB523&gt;='Your points'!$B$21,1,0))</f>
        <v/>
      </c>
      <c r="AE523" s="21">
        <f>IF(IFERROR(TRIM(INDEX($A523:$T523,MATCH(Lists!$F$2,$A$1:$T$1,0))&amp;""),"")="","",IF(IFERROR(TRIM(INDEX($A523:$T523,MATCH(Lists!$F$8,$A$1:$T$1,0))&amp;""),"")&lt;&gt;"",1,0))</f>
        <v/>
      </c>
      <c r="AF523" s="21">
        <f>IF(IFERROR(TRIM(INDEX($A523:$T523,MATCH(Lists!$F$2,$A$1:$T$1,0))&amp;""),"")="","",IF(IFERROR(TRIM(INDEX($A523:$T523,MATCH(Lists!$F$6,$A$1:$T$1,0))&amp;""),"")="","(no UTM)",IFERROR(TRIM(INDEX($A523:$T523,MATCH(Lists!$F$6,$A$1:$T$1,0))&amp;""),"")))</f>
        <v/>
      </c>
      <c r="AG523" s="21">
        <f>IF(IFERROR(TRIM(INDEX($A523:$T523,MATCH(Lists!$F$2,$A$1:$T$1,0))&amp;""),"")="","",IF(IFERROR(TRIM(INDEX($A523:$T523,MATCH(Lists!$F$7,$A$1:$T$1,0))&amp;""),"")="","(none)",IFERROR(TRIM(INDEX($A523:$T523,MATCH(Lists!$F$7,$A$1:$T$1,0))&amp;""),"")))</f>
        <v/>
      </c>
      <c r="AH523" s="21">
        <f>IF(AF523="","",IF(COUNTIFS($AF$2:AF523,AF523,$AG$2:AG523,AG523)=1,1,0))</f>
        <v/>
      </c>
      <c r="AI523" s="21">
        <f>IF(AH523=1,SUM($AH$2:AH523),"")</f>
        <v/>
      </c>
      <c r="AJ523" s="21">
        <f>IF(IFERROR(TRIM(INDEX($A523:$T523,MATCH(Lists!$F$2,$A$1:$T$1,0))&amp;""),"")="","",IF($W523=Lists!$A$3,1,0))</f>
        <v/>
      </c>
      <c r="AK523" s="21">
        <f>IF(IFERROR(TRIM(INDEX($A523:$T523,MATCH(Lists!$F$2,$A$1:$T$1,0))&amp;""),"")="","",IF($X523="Y",1,0))</f>
        <v/>
      </c>
    </row>
    <row r="524">
      <c r="U524" s="19" t="n"/>
      <c r="V524" s="22" t="n"/>
      <c r="W524" s="22" t="n"/>
      <c r="X524" s="22" t="n"/>
      <c r="Y524" s="19" t="n"/>
      <c r="Z524" s="21">
        <f>IF(IFERROR(TRIM(INDEX($A524:$T524,MATCH(Lists!$F$2,$A$1:$T$1,0))&amp;""),"")="","",IFERROR(INDEX('Your points'!$B$6:$B$11,MATCH(IFERROR(TRIM(INDEX($A524:$T524,MATCH(Lists!$F$3,$A$1:$T$1,0))&amp;""),""),'Your points'!$A$6:$A$11,0)),0))</f>
        <v/>
      </c>
      <c r="AA524" s="21">
        <f>IF(IFERROR(TRIM(INDEX($A524:$T524,MATCH(Lists!$F$2,$A$1:$T$1,0))&amp;""),"")="","",IFERROR(INDEX('Your points'!$B$15:$B$18,MATCH(IFERROR(TRIM(INDEX($A524:$T524,MATCH(Lists!$F$4,$A$1:$T$1,0))&amp;""),""),'Your points'!$A$15:$A$18,0)),0))</f>
        <v/>
      </c>
      <c r="AB524" s="21">
        <f>IF(IFERROR(TRIM(INDEX($A524:$T524,MATCH(Lists!$F$2,$A$1:$T$1,0))&amp;""),"")="","",N(Z524)+N(AA524))</f>
        <v/>
      </c>
      <c r="AC524" s="21">
        <f>IF(IFERROR(TRIM(INDEX($A524:$T524,MATCH(Lists!$F$2,$A$1:$T$1,0))&amp;""),"")="","",IFERROR(VALUE(IFERROR(TRIM(INDEX($A524:$T524,MATCH(Lists!$F$5,$A$1:$T$1,0))&amp;""),"")),""))</f>
        <v/>
      </c>
      <c r="AD524" s="21">
        <f>IF(AB524="","",IF(AB524&gt;='Your points'!$B$21,1,0))</f>
        <v/>
      </c>
      <c r="AE524" s="21">
        <f>IF(IFERROR(TRIM(INDEX($A524:$T524,MATCH(Lists!$F$2,$A$1:$T$1,0))&amp;""),"")="","",IF(IFERROR(TRIM(INDEX($A524:$T524,MATCH(Lists!$F$8,$A$1:$T$1,0))&amp;""),"")&lt;&gt;"",1,0))</f>
        <v/>
      </c>
      <c r="AF524" s="21">
        <f>IF(IFERROR(TRIM(INDEX($A524:$T524,MATCH(Lists!$F$2,$A$1:$T$1,0))&amp;""),"")="","",IF(IFERROR(TRIM(INDEX($A524:$T524,MATCH(Lists!$F$6,$A$1:$T$1,0))&amp;""),"")="","(no UTM)",IFERROR(TRIM(INDEX($A524:$T524,MATCH(Lists!$F$6,$A$1:$T$1,0))&amp;""),"")))</f>
        <v/>
      </c>
      <c r="AG524" s="21">
        <f>IF(IFERROR(TRIM(INDEX($A524:$T524,MATCH(Lists!$F$2,$A$1:$T$1,0))&amp;""),"")="","",IF(IFERROR(TRIM(INDEX($A524:$T524,MATCH(Lists!$F$7,$A$1:$T$1,0))&amp;""),"")="","(none)",IFERROR(TRIM(INDEX($A524:$T524,MATCH(Lists!$F$7,$A$1:$T$1,0))&amp;""),"")))</f>
        <v/>
      </c>
      <c r="AH524" s="21">
        <f>IF(AF524="","",IF(COUNTIFS($AF$2:AF524,AF524,$AG$2:AG524,AG524)=1,1,0))</f>
        <v/>
      </c>
      <c r="AI524" s="21">
        <f>IF(AH524=1,SUM($AH$2:AH524),"")</f>
        <v/>
      </c>
      <c r="AJ524" s="21">
        <f>IF(IFERROR(TRIM(INDEX($A524:$T524,MATCH(Lists!$F$2,$A$1:$T$1,0))&amp;""),"")="","",IF($W524=Lists!$A$3,1,0))</f>
        <v/>
      </c>
      <c r="AK524" s="21">
        <f>IF(IFERROR(TRIM(INDEX($A524:$T524,MATCH(Lists!$F$2,$A$1:$T$1,0))&amp;""),"")="","",IF($X524="Y",1,0))</f>
        <v/>
      </c>
    </row>
    <row r="525">
      <c r="U525" s="19" t="n"/>
      <c r="V525" s="22" t="n"/>
      <c r="W525" s="22" t="n"/>
      <c r="X525" s="22" t="n"/>
      <c r="Y525" s="19" t="n"/>
      <c r="Z525" s="21">
        <f>IF(IFERROR(TRIM(INDEX($A525:$T525,MATCH(Lists!$F$2,$A$1:$T$1,0))&amp;""),"")="","",IFERROR(INDEX('Your points'!$B$6:$B$11,MATCH(IFERROR(TRIM(INDEX($A525:$T525,MATCH(Lists!$F$3,$A$1:$T$1,0))&amp;""),""),'Your points'!$A$6:$A$11,0)),0))</f>
        <v/>
      </c>
      <c r="AA525" s="21">
        <f>IF(IFERROR(TRIM(INDEX($A525:$T525,MATCH(Lists!$F$2,$A$1:$T$1,0))&amp;""),"")="","",IFERROR(INDEX('Your points'!$B$15:$B$18,MATCH(IFERROR(TRIM(INDEX($A525:$T525,MATCH(Lists!$F$4,$A$1:$T$1,0))&amp;""),""),'Your points'!$A$15:$A$18,0)),0))</f>
        <v/>
      </c>
      <c r="AB525" s="21">
        <f>IF(IFERROR(TRIM(INDEX($A525:$T525,MATCH(Lists!$F$2,$A$1:$T$1,0))&amp;""),"")="","",N(Z525)+N(AA525))</f>
        <v/>
      </c>
      <c r="AC525" s="21">
        <f>IF(IFERROR(TRIM(INDEX($A525:$T525,MATCH(Lists!$F$2,$A$1:$T$1,0))&amp;""),"")="","",IFERROR(VALUE(IFERROR(TRIM(INDEX($A525:$T525,MATCH(Lists!$F$5,$A$1:$T$1,0))&amp;""),"")),""))</f>
        <v/>
      </c>
      <c r="AD525" s="21">
        <f>IF(AB525="","",IF(AB525&gt;='Your points'!$B$21,1,0))</f>
        <v/>
      </c>
      <c r="AE525" s="21">
        <f>IF(IFERROR(TRIM(INDEX($A525:$T525,MATCH(Lists!$F$2,$A$1:$T$1,0))&amp;""),"")="","",IF(IFERROR(TRIM(INDEX($A525:$T525,MATCH(Lists!$F$8,$A$1:$T$1,0))&amp;""),"")&lt;&gt;"",1,0))</f>
        <v/>
      </c>
      <c r="AF525" s="21">
        <f>IF(IFERROR(TRIM(INDEX($A525:$T525,MATCH(Lists!$F$2,$A$1:$T$1,0))&amp;""),"")="","",IF(IFERROR(TRIM(INDEX($A525:$T525,MATCH(Lists!$F$6,$A$1:$T$1,0))&amp;""),"")="","(no UTM)",IFERROR(TRIM(INDEX($A525:$T525,MATCH(Lists!$F$6,$A$1:$T$1,0))&amp;""),"")))</f>
        <v/>
      </c>
      <c r="AG525" s="21">
        <f>IF(IFERROR(TRIM(INDEX($A525:$T525,MATCH(Lists!$F$2,$A$1:$T$1,0))&amp;""),"")="","",IF(IFERROR(TRIM(INDEX($A525:$T525,MATCH(Lists!$F$7,$A$1:$T$1,0))&amp;""),"")="","(none)",IFERROR(TRIM(INDEX($A525:$T525,MATCH(Lists!$F$7,$A$1:$T$1,0))&amp;""),"")))</f>
        <v/>
      </c>
      <c r="AH525" s="21">
        <f>IF(AF525="","",IF(COUNTIFS($AF$2:AF525,AF525,$AG$2:AG525,AG525)=1,1,0))</f>
        <v/>
      </c>
      <c r="AI525" s="21">
        <f>IF(AH525=1,SUM($AH$2:AH525),"")</f>
        <v/>
      </c>
      <c r="AJ525" s="21">
        <f>IF(IFERROR(TRIM(INDEX($A525:$T525,MATCH(Lists!$F$2,$A$1:$T$1,0))&amp;""),"")="","",IF($W525=Lists!$A$3,1,0))</f>
        <v/>
      </c>
      <c r="AK525" s="21">
        <f>IF(IFERROR(TRIM(INDEX($A525:$T525,MATCH(Lists!$F$2,$A$1:$T$1,0))&amp;""),"")="","",IF($X525="Y",1,0))</f>
        <v/>
      </c>
    </row>
    <row r="526">
      <c r="U526" s="19" t="n"/>
      <c r="V526" s="22" t="n"/>
      <c r="W526" s="22" t="n"/>
      <c r="X526" s="22" t="n"/>
      <c r="Y526" s="19" t="n"/>
      <c r="Z526" s="21">
        <f>IF(IFERROR(TRIM(INDEX($A526:$T526,MATCH(Lists!$F$2,$A$1:$T$1,0))&amp;""),"")="","",IFERROR(INDEX('Your points'!$B$6:$B$11,MATCH(IFERROR(TRIM(INDEX($A526:$T526,MATCH(Lists!$F$3,$A$1:$T$1,0))&amp;""),""),'Your points'!$A$6:$A$11,0)),0))</f>
        <v/>
      </c>
      <c r="AA526" s="21">
        <f>IF(IFERROR(TRIM(INDEX($A526:$T526,MATCH(Lists!$F$2,$A$1:$T$1,0))&amp;""),"")="","",IFERROR(INDEX('Your points'!$B$15:$B$18,MATCH(IFERROR(TRIM(INDEX($A526:$T526,MATCH(Lists!$F$4,$A$1:$T$1,0))&amp;""),""),'Your points'!$A$15:$A$18,0)),0))</f>
        <v/>
      </c>
      <c r="AB526" s="21">
        <f>IF(IFERROR(TRIM(INDEX($A526:$T526,MATCH(Lists!$F$2,$A$1:$T$1,0))&amp;""),"")="","",N(Z526)+N(AA526))</f>
        <v/>
      </c>
      <c r="AC526" s="21">
        <f>IF(IFERROR(TRIM(INDEX($A526:$T526,MATCH(Lists!$F$2,$A$1:$T$1,0))&amp;""),"")="","",IFERROR(VALUE(IFERROR(TRIM(INDEX($A526:$T526,MATCH(Lists!$F$5,$A$1:$T$1,0))&amp;""),"")),""))</f>
        <v/>
      </c>
      <c r="AD526" s="21">
        <f>IF(AB526="","",IF(AB526&gt;='Your points'!$B$21,1,0))</f>
        <v/>
      </c>
      <c r="AE526" s="21">
        <f>IF(IFERROR(TRIM(INDEX($A526:$T526,MATCH(Lists!$F$2,$A$1:$T$1,0))&amp;""),"")="","",IF(IFERROR(TRIM(INDEX($A526:$T526,MATCH(Lists!$F$8,$A$1:$T$1,0))&amp;""),"")&lt;&gt;"",1,0))</f>
        <v/>
      </c>
      <c r="AF526" s="21">
        <f>IF(IFERROR(TRIM(INDEX($A526:$T526,MATCH(Lists!$F$2,$A$1:$T$1,0))&amp;""),"")="","",IF(IFERROR(TRIM(INDEX($A526:$T526,MATCH(Lists!$F$6,$A$1:$T$1,0))&amp;""),"")="","(no UTM)",IFERROR(TRIM(INDEX($A526:$T526,MATCH(Lists!$F$6,$A$1:$T$1,0))&amp;""),"")))</f>
        <v/>
      </c>
      <c r="AG526" s="21">
        <f>IF(IFERROR(TRIM(INDEX($A526:$T526,MATCH(Lists!$F$2,$A$1:$T$1,0))&amp;""),"")="","",IF(IFERROR(TRIM(INDEX($A526:$T526,MATCH(Lists!$F$7,$A$1:$T$1,0))&amp;""),"")="","(none)",IFERROR(TRIM(INDEX($A526:$T526,MATCH(Lists!$F$7,$A$1:$T$1,0))&amp;""),"")))</f>
        <v/>
      </c>
      <c r="AH526" s="21">
        <f>IF(AF526="","",IF(COUNTIFS($AF$2:AF526,AF526,$AG$2:AG526,AG526)=1,1,0))</f>
        <v/>
      </c>
      <c r="AI526" s="21">
        <f>IF(AH526=1,SUM($AH$2:AH526),"")</f>
        <v/>
      </c>
      <c r="AJ526" s="21">
        <f>IF(IFERROR(TRIM(INDEX($A526:$T526,MATCH(Lists!$F$2,$A$1:$T$1,0))&amp;""),"")="","",IF($W526=Lists!$A$3,1,0))</f>
        <v/>
      </c>
      <c r="AK526" s="21">
        <f>IF(IFERROR(TRIM(INDEX($A526:$T526,MATCH(Lists!$F$2,$A$1:$T$1,0))&amp;""),"")="","",IF($X526="Y",1,0))</f>
        <v/>
      </c>
    </row>
    <row r="527">
      <c r="U527" s="19" t="n"/>
      <c r="V527" s="22" t="n"/>
      <c r="W527" s="22" t="n"/>
      <c r="X527" s="22" t="n"/>
      <c r="Y527" s="19" t="n"/>
      <c r="Z527" s="21">
        <f>IF(IFERROR(TRIM(INDEX($A527:$T527,MATCH(Lists!$F$2,$A$1:$T$1,0))&amp;""),"")="","",IFERROR(INDEX('Your points'!$B$6:$B$11,MATCH(IFERROR(TRIM(INDEX($A527:$T527,MATCH(Lists!$F$3,$A$1:$T$1,0))&amp;""),""),'Your points'!$A$6:$A$11,0)),0))</f>
        <v/>
      </c>
      <c r="AA527" s="21">
        <f>IF(IFERROR(TRIM(INDEX($A527:$T527,MATCH(Lists!$F$2,$A$1:$T$1,0))&amp;""),"")="","",IFERROR(INDEX('Your points'!$B$15:$B$18,MATCH(IFERROR(TRIM(INDEX($A527:$T527,MATCH(Lists!$F$4,$A$1:$T$1,0))&amp;""),""),'Your points'!$A$15:$A$18,0)),0))</f>
        <v/>
      </c>
      <c r="AB527" s="21">
        <f>IF(IFERROR(TRIM(INDEX($A527:$T527,MATCH(Lists!$F$2,$A$1:$T$1,0))&amp;""),"")="","",N(Z527)+N(AA527))</f>
        <v/>
      </c>
      <c r="AC527" s="21">
        <f>IF(IFERROR(TRIM(INDEX($A527:$T527,MATCH(Lists!$F$2,$A$1:$T$1,0))&amp;""),"")="","",IFERROR(VALUE(IFERROR(TRIM(INDEX($A527:$T527,MATCH(Lists!$F$5,$A$1:$T$1,0))&amp;""),"")),""))</f>
        <v/>
      </c>
      <c r="AD527" s="21">
        <f>IF(AB527="","",IF(AB527&gt;='Your points'!$B$21,1,0))</f>
        <v/>
      </c>
      <c r="AE527" s="21">
        <f>IF(IFERROR(TRIM(INDEX($A527:$T527,MATCH(Lists!$F$2,$A$1:$T$1,0))&amp;""),"")="","",IF(IFERROR(TRIM(INDEX($A527:$T527,MATCH(Lists!$F$8,$A$1:$T$1,0))&amp;""),"")&lt;&gt;"",1,0))</f>
        <v/>
      </c>
      <c r="AF527" s="21">
        <f>IF(IFERROR(TRIM(INDEX($A527:$T527,MATCH(Lists!$F$2,$A$1:$T$1,0))&amp;""),"")="","",IF(IFERROR(TRIM(INDEX($A527:$T527,MATCH(Lists!$F$6,$A$1:$T$1,0))&amp;""),"")="","(no UTM)",IFERROR(TRIM(INDEX($A527:$T527,MATCH(Lists!$F$6,$A$1:$T$1,0))&amp;""),"")))</f>
        <v/>
      </c>
      <c r="AG527" s="21">
        <f>IF(IFERROR(TRIM(INDEX($A527:$T527,MATCH(Lists!$F$2,$A$1:$T$1,0))&amp;""),"")="","",IF(IFERROR(TRIM(INDEX($A527:$T527,MATCH(Lists!$F$7,$A$1:$T$1,0))&amp;""),"")="","(none)",IFERROR(TRIM(INDEX($A527:$T527,MATCH(Lists!$F$7,$A$1:$T$1,0))&amp;""),"")))</f>
        <v/>
      </c>
      <c r="AH527" s="21">
        <f>IF(AF527="","",IF(COUNTIFS($AF$2:AF527,AF527,$AG$2:AG527,AG527)=1,1,0))</f>
        <v/>
      </c>
      <c r="AI527" s="21">
        <f>IF(AH527=1,SUM($AH$2:AH527),"")</f>
        <v/>
      </c>
      <c r="AJ527" s="21">
        <f>IF(IFERROR(TRIM(INDEX($A527:$T527,MATCH(Lists!$F$2,$A$1:$T$1,0))&amp;""),"")="","",IF($W527=Lists!$A$3,1,0))</f>
        <v/>
      </c>
      <c r="AK527" s="21">
        <f>IF(IFERROR(TRIM(INDEX($A527:$T527,MATCH(Lists!$F$2,$A$1:$T$1,0))&amp;""),"")="","",IF($X527="Y",1,0))</f>
        <v/>
      </c>
    </row>
    <row r="528">
      <c r="U528" s="19" t="n"/>
      <c r="V528" s="22" t="n"/>
      <c r="W528" s="22" t="n"/>
      <c r="X528" s="22" t="n"/>
      <c r="Y528" s="19" t="n"/>
      <c r="Z528" s="21">
        <f>IF(IFERROR(TRIM(INDEX($A528:$T528,MATCH(Lists!$F$2,$A$1:$T$1,0))&amp;""),"")="","",IFERROR(INDEX('Your points'!$B$6:$B$11,MATCH(IFERROR(TRIM(INDEX($A528:$T528,MATCH(Lists!$F$3,$A$1:$T$1,0))&amp;""),""),'Your points'!$A$6:$A$11,0)),0))</f>
        <v/>
      </c>
      <c r="AA528" s="21">
        <f>IF(IFERROR(TRIM(INDEX($A528:$T528,MATCH(Lists!$F$2,$A$1:$T$1,0))&amp;""),"")="","",IFERROR(INDEX('Your points'!$B$15:$B$18,MATCH(IFERROR(TRIM(INDEX($A528:$T528,MATCH(Lists!$F$4,$A$1:$T$1,0))&amp;""),""),'Your points'!$A$15:$A$18,0)),0))</f>
        <v/>
      </c>
      <c r="AB528" s="21">
        <f>IF(IFERROR(TRIM(INDEX($A528:$T528,MATCH(Lists!$F$2,$A$1:$T$1,0))&amp;""),"")="","",N(Z528)+N(AA528))</f>
        <v/>
      </c>
      <c r="AC528" s="21">
        <f>IF(IFERROR(TRIM(INDEX($A528:$T528,MATCH(Lists!$F$2,$A$1:$T$1,0))&amp;""),"")="","",IFERROR(VALUE(IFERROR(TRIM(INDEX($A528:$T528,MATCH(Lists!$F$5,$A$1:$T$1,0))&amp;""),"")),""))</f>
        <v/>
      </c>
      <c r="AD528" s="21">
        <f>IF(AB528="","",IF(AB528&gt;='Your points'!$B$21,1,0))</f>
        <v/>
      </c>
      <c r="AE528" s="21">
        <f>IF(IFERROR(TRIM(INDEX($A528:$T528,MATCH(Lists!$F$2,$A$1:$T$1,0))&amp;""),"")="","",IF(IFERROR(TRIM(INDEX($A528:$T528,MATCH(Lists!$F$8,$A$1:$T$1,0))&amp;""),"")&lt;&gt;"",1,0))</f>
        <v/>
      </c>
      <c r="AF528" s="21">
        <f>IF(IFERROR(TRIM(INDEX($A528:$T528,MATCH(Lists!$F$2,$A$1:$T$1,0))&amp;""),"")="","",IF(IFERROR(TRIM(INDEX($A528:$T528,MATCH(Lists!$F$6,$A$1:$T$1,0))&amp;""),"")="","(no UTM)",IFERROR(TRIM(INDEX($A528:$T528,MATCH(Lists!$F$6,$A$1:$T$1,0))&amp;""),"")))</f>
        <v/>
      </c>
      <c r="AG528" s="21">
        <f>IF(IFERROR(TRIM(INDEX($A528:$T528,MATCH(Lists!$F$2,$A$1:$T$1,0))&amp;""),"")="","",IF(IFERROR(TRIM(INDEX($A528:$T528,MATCH(Lists!$F$7,$A$1:$T$1,0))&amp;""),"")="","(none)",IFERROR(TRIM(INDEX($A528:$T528,MATCH(Lists!$F$7,$A$1:$T$1,0))&amp;""),"")))</f>
        <v/>
      </c>
      <c r="AH528" s="21">
        <f>IF(AF528="","",IF(COUNTIFS($AF$2:AF528,AF528,$AG$2:AG528,AG528)=1,1,0))</f>
        <v/>
      </c>
      <c r="AI528" s="21">
        <f>IF(AH528=1,SUM($AH$2:AH528),"")</f>
        <v/>
      </c>
      <c r="AJ528" s="21">
        <f>IF(IFERROR(TRIM(INDEX($A528:$T528,MATCH(Lists!$F$2,$A$1:$T$1,0))&amp;""),"")="","",IF($W528=Lists!$A$3,1,0))</f>
        <v/>
      </c>
      <c r="AK528" s="21">
        <f>IF(IFERROR(TRIM(INDEX($A528:$T528,MATCH(Lists!$F$2,$A$1:$T$1,0))&amp;""),"")="","",IF($X528="Y",1,0))</f>
        <v/>
      </c>
    </row>
    <row r="529">
      <c r="U529" s="19" t="n"/>
      <c r="V529" s="22" t="n"/>
      <c r="W529" s="22" t="n"/>
      <c r="X529" s="22" t="n"/>
      <c r="Y529" s="19" t="n"/>
      <c r="Z529" s="21">
        <f>IF(IFERROR(TRIM(INDEX($A529:$T529,MATCH(Lists!$F$2,$A$1:$T$1,0))&amp;""),"")="","",IFERROR(INDEX('Your points'!$B$6:$B$11,MATCH(IFERROR(TRIM(INDEX($A529:$T529,MATCH(Lists!$F$3,$A$1:$T$1,0))&amp;""),""),'Your points'!$A$6:$A$11,0)),0))</f>
        <v/>
      </c>
      <c r="AA529" s="21">
        <f>IF(IFERROR(TRIM(INDEX($A529:$T529,MATCH(Lists!$F$2,$A$1:$T$1,0))&amp;""),"")="","",IFERROR(INDEX('Your points'!$B$15:$B$18,MATCH(IFERROR(TRIM(INDEX($A529:$T529,MATCH(Lists!$F$4,$A$1:$T$1,0))&amp;""),""),'Your points'!$A$15:$A$18,0)),0))</f>
        <v/>
      </c>
      <c r="AB529" s="21">
        <f>IF(IFERROR(TRIM(INDEX($A529:$T529,MATCH(Lists!$F$2,$A$1:$T$1,0))&amp;""),"")="","",N(Z529)+N(AA529))</f>
        <v/>
      </c>
      <c r="AC529" s="21">
        <f>IF(IFERROR(TRIM(INDEX($A529:$T529,MATCH(Lists!$F$2,$A$1:$T$1,0))&amp;""),"")="","",IFERROR(VALUE(IFERROR(TRIM(INDEX($A529:$T529,MATCH(Lists!$F$5,$A$1:$T$1,0))&amp;""),"")),""))</f>
        <v/>
      </c>
      <c r="AD529" s="21">
        <f>IF(AB529="","",IF(AB529&gt;='Your points'!$B$21,1,0))</f>
        <v/>
      </c>
      <c r="AE529" s="21">
        <f>IF(IFERROR(TRIM(INDEX($A529:$T529,MATCH(Lists!$F$2,$A$1:$T$1,0))&amp;""),"")="","",IF(IFERROR(TRIM(INDEX($A529:$T529,MATCH(Lists!$F$8,$A$1:$T$1,0))&amp;""),"")&lt;&gt;"",1,0))</f>
        <v/>
      </c>
      <c r="AF529" s="21">
        <f>IF(IFERROR(TRIM(INDEX($A529:$T529,MATCH(Lists!$F$2,$A$1:$T$1,0))&amp;""),"")="","",IF(IFERROR(TRIM(INDEX($A529:$T529,MATCH(Lists!$F$6,$A$1:$T$1,0))&amp;""),"")="","(no UTM)",IFERROR(TRIM(INDEX($A529:$T529,MATCH(Lists!$F$6,$A$1:$T$1,0))&amp;""),"")))</f>
        <v/>
      </c>
      <c r="AG529" s="21">
        <f>IF(IFERROR(TRIM(INDEX($A529:$T529,MATCH(Lists!$F$2,$A$1:$T$1,0))&amp;""),"")="","",IF(IFERROR(TRIM(INDEX($A529:$T529,MATCH(Lists!$F$7,$A$1:$T$1,0))&amp;""),"")="","(none)",IFERROR(TRIM(INDEX($A529:$T529,MATCH(Lists!$F$7,$A$1:$T$1,0))&amp;""),"")))</f>
        <v/>
      </c>
      <c r="AH529" s="21">
        <f>IF(AF529="","",IF(COUNTIFS($AF$2:AF529,AF529,$AG$2:AG529,AG529)=1,1,0))</f>
        <v/>
      </c>
      <c r="AI529" s="21">
        <f>IF(AH529=1,SUM($AH$2:AH529),"")</f>
        <v/>
      </c>
      <c r="AJ529" s="21">
        <f>IF(IFERROR(TRIM(INDEX($A529:$T529,MATCH(Lists!$F$2,$A$1:$T$1,0))&amp;""),"")="","",IF($W529=Lists!$A$3,1,0))</f>
        <v/>
      </c>
      <c r="AK529" s="21">
        <f>IF(IFERROR(TRIM(INDEX($A529:$T529,MATCH(Lists!$F$2,$A$1:$T$1,0))&amp;""),"")="","",IF($X529="Y",1,0))</f>
        <v/>
      </c>
    </row>
    <row r="530">
      <c r="U530" s="19" t="n"/>
      <c r="V530" s="22" t="n"/>
      <c r="W530" s="22" t="n"/>
      <c r="X530" s="22" t="n"/>
      <c r="Y530" s="19" t="n"/>
      <c r="Z530" s="21">
        <f>IF(IFERROR(TRIM(INDEX($A530:$T530,MATCH(Lists!$F$2,$A$1:$T$1,0))&amp;""),"")="","",IFERROR(INDEX('Your points'!$B$6:$B$11,MATCH(IFERROR(TRIM(INDEX($A530:$T530,MATCH(Lists!$F$3,$A$1:$T$1,0))&amp;""),""),'Your points'!$A$6:$A$11,0)),0))</f>
        <v/>
      </c>
      <c r="AA530" s="21">
        <f>IF(IFERROR(TRIM(INDEX($A530:$T530,MATCH(Lists!$F$2,$A$1:$T$1,0))&amp;""),"")="","",IFERROR(INDEX('Your points'!$B$15:$B$18,MATCH(IFERROR(TRIM(INDEX($A530:$T530,MATCH(Lists!$F$4,$A$1:$T$1,0))&amp;""),""),'Your points'!$A$15:$A$18,0)),0))</f>
        <v/>
      </c>
      <c r="AB530" s="21">
        <f>IF(IFERROR(TRIM(INDEX($A530:$T530,MATCH(Lists!$F$2,$A$1:$T$1,0))&amp;""),"")="","",N(Z530)+N(AA530))</f>
        <v/>
      </c>
      <c r="AC530" s="21">
        <f>IF(IFERROR(TRIM(INDEX($A530:$T530,MATCH(Lists!$F$2,$A$1:$T$1,0))&amp;""),"")="","",IFERROR(VALUE(IFERROR(TRIM(INDEX($A530:$T530,MATCH(Lists!$F$5,$A$1:$T$1,0))&amp;""),"")),""))</f>
        <v/>
      </c>
      <c r="AD530" s="21">
        <f>IF(AB530="","",IF(AB530&gt;='Your points'!$B$21,1,0))</f>
        <v/>
      </c>
      <c r="AE530" s="21">
        <f>IF(IFERROR(TRIM(INDEX($A530:$T530,MATCH(Lists!$F$2,$A$1:$T$1,0))&amp;""),"")="","",IF(IFERROR(TRIM(INDEX($A530:$T530,MATCH(Lists!$F$8,$A$1:$T$1,0))&amp;""),"")&lt;&gt;"",1,0))</f>
        <v/>
      </c>
      <c r="AF530" s="21">
        <f>IF(IFERROR(TRIM(INDEX($A530:$T530,MATCH(Lists!$F$2,$A$1:$T$1,0))&amp;""),"")="","",IF(IFERROR(TRIM(INDEX($A530:$T530,MATCH(Lists!$F$6,$A$1:$T$1,0))&amp;""),"")="","(no UTM)",IFERROR(TRIM(INDEX($A530:$T530,MATCH(Lists!$F$6,$A$1:$T$1,0))&amp;""),"")))</f>
        <v/>
      </c>
      <c r="AG530" s="21">
        <f>IF(IFERROR(TRIM(INDEX($A530:$T530,MATCH(Lists!$F$2,$A$1:$T$1,0))&amp;""),"")="","",IF(IFERROR(TRIM(INDEX($A530:$T530,MATCH(Lists!$F$7,$A$1:$T$1,0))&amp;""),"")="","(none)",IFERROR(TRIM(INDEX($A530:$T530,MATCH(Lists!$F$7,$A$1:$T$1,0))&amp;""),"")))</f>
        <v/>
      </c>
      <c r="AH530" s="21">
        <f>IF(AF530="","",IF(COUNTIFS($AF$2:AF530,AF530,$AG$2:AG530,AG530)=1,1,0))</f>
        <v/>
      </c>
      <c r="AI530" s="21">
        <f>IF(AH530=1,SUM($AH$2:AH530),"")</f>
        <v/>
      </c>
      <c r="AJ530" s="21">
        <f>IF(IFERROR(TRIM(INDEX($A530:$T530,MATCH(Lists!$F$2,$A$1:$T$1,0))&amp;""),"")="","",IF($W530=Lists!$A$3,1,0))</f>
        <v/>
      </c>
      <c r="AK530" s="21">
        <f>IF(IFERROR(TRIM(INDEX($A530:$T530,MATCH(Lists!$F$2,$A$1:$T$1,0))&amp;""),"")="","",IF($X530="Y",1,0))</f>
        <v/>
      </c>
    </row>
    <row r="531">
      <c r="U531" s="19" t="n"/>
      <c r="V531" s="22" t="n"/>
      <c r="W531" s="22" t="n"/>
      <c r="X531" s="22" t="n"/>
      <c r="Y531" s="19" t="n"/>
      <c r="Z531" s="21">
        <f>IF(IFERROR(TRIM(INDEX($A531:$T531,MATCH(Lists!$F$2,$A$1:$T$1,0))&amp;""),"")="","",IFERROR(INDEX('Your points'!$B$6:$B$11,MATCH(IFERROR(TRIM(INDEX($A531:$T531,MATCH(Lists!$F$3,$A$1:$T$1,0))&amp;""),""),'Your points'!$A$6:$A$11,0)),0))</f>
        <v/>
      </c>
      <c r="AA531" s="21">
        <f>IF(IFERROR(TRIM(INDEX($A531:$T531,MATCH(Lists!$F$2,$A$1:$T$1,0))&amp;""),"")="","",IFERROR(INDEX('Your points'!$B$15:$B$18,MATCH(IFERROR(TRIM(INDEX($A531:$T531,MATCH(Lists!$F$4,$A$1:$T$1,0))&amp;""),""),'Your points'!$A$15:$A$18,0)),0))</f>
        <v/>
      </c>
      <c r="AB531" s="21">
        <f>IF(IFERROR(TRIM(INDEX($A531:$T531,MATCH(Lists!$F$2,$A$1:$T$1,0))&amp;""),"")="","",N(Z531)+N(AA531))</f>
        <v/>
      </c>
      <c r="AC531" s="21">
        <f>IF(IFERROR(TRIM(INDEX($A531:$T531,MATCH(Lists!$F$2,$A$1:$T$1,0))&amp;""),"")="","",IFERROR(VALUE(IFERROR(TRIM(INDEX($A531:$T531,MATCH(Lists!$F$5,$A$1:$T$1,0))&amp;""),"")),""))</f>
        <v/>
      </c>
      <c r="AD531" s="21">
        <f>IF(AB531="","",IF(AB531&gt;='Your points'!$B$21,1,0))</f>
        <v/>
      </c>
      <c r="AE531" s="21">
        <f>IF(IFERROR(TRIM(INDEX($A531:$T531,MATCH(Lists!$F$2,$A$1:$T$1,0))&amp;""),"")="","",IF(IFERROR(TRIM(INDEX($A531:$T531,MATCH(Lists!$F$8,$A$1:$T$1,0))&amp;""),"")&lt;&gt;"",1,0))</f>
        <v/>
      </c>
      <c r="AF531" s="21">
        <f>IF(IFERROR(TRIM(INDEX($A531:$T531,MATCH(Lists!$F$2,$A$1:$T$1,0))&amp;""),"")="","",IF(IFERROR(TRIM(INDEX($A531:$T531,MATCH(Lists!$F$6,$A$1:$T$1,0))&amp;""),"")="","(no UTM)",IFERROR(TRIM(INDEX($A531:$T531,MATCH(Lists!$F$6,$A$1:$T$1,0))&amp;""),"")))</f>
        <v/>
      </c>
      <c r="AG531" s="21">
        <f>IF(IFERROR(TRIM(INDEX($A531:$T531,MATCH(Lists!$F$2,$A$1:$T$1,0))&amp;""),"")="","",IF(IFERROR(TRIM(INDEX($A531:$T531,MATCH(Lists!$F$7,$A$1:$T$1,0))&amp;""),"")="","(none)",IFERROR(TRIM(INDEX($A531:$T531,MATCH(Lists!$F$7,$A$1:$T$1,0))&amp;""),"")))</f>
        <v/>
      </c>
      <c r="AH531" s="21">
        <f>IF(AF531="","",IF(COUNTIFS($AF$2:AF531,AF531,$AG$2:AG531,AG531)=1,1,0))</f>
        <v/>
      </c>
      <c r="AI531" s="21">
        <f>IF(AH531=1,SUM($AH$2:AH531),"")</f>
        <v/>
      </c>
      <c r="AJ531" s="21">
        <f>IF(IFERROR(TRIM(INDEX($A531:$T531,MATCH(Lists!$F$2,$A$1:$T$1,0))&amp;""),"")="","",IF($W531=Lists!$A$3,1,0))</f>
        <v/>
      </c>
      <c r="AK531" s="21">
        <f>IF(IFERROR(TRIM(INDEX($A531:$T531,MATCH(Lists!$F$2,$A$1:$T$1,0))&amp;""),"")="","",IF($X531="Y",1,0))</f>
        <v/>
      </c>
    </row>
    <row r="532">
      <c r="U532" s="19" t="n"/>
      <c r="V532" s="22" t="n"/>
      <c r="W532" s="22" t="n"/>
      <c r="X532" s="22" t="n"/>
      <c r="Y532" s="19" t="n"/>
      <c r="Z532" s="21">
        <f>IF(IFERROR(TRIM(INDEX($A532:$T532,MATCH(Lists!$F$2,$A$1:$T$1,0))&amp;""),"")="","",IFERROR(INDEX('Your points'!$B$6:$B$11,MATCH(IFERROR(TRIM(INDEX($A532:$T532,MATCH(Lists!$F$3,$A$1:$T$1,0))&amp;""),""),'Your points'!$A$6:$A$11,0)),0))</f>
        <v/>
      </c>
      <c r="AA532" s="21">
        <f>IF(IFERROR(TRIM(INDEX($A532:$T532,MATCH(Lists!$F$2,$A$1:$T$1,0))&amp;""),"")="","",IFERROR(INDEX('Your points'!$B$15:$B$18,MATCH(IFERROR(TRIM(INDEX($A532:$T532,MATCH(Lists!$F$4,$A$1:$T$1,0))&amp;""),""),'Your points'!$A$15:$A$18,0)),0))</f>
        <v/>
      </c>
      <c r="AB532" s="21">
        <f>IF(IFERROR(TRIM(INDEX($A532:$T532,MATCH(Lists!$F$2,$A$1:$T$1,0))&amp;""),"")="","",N(Z532)+N(AA532))</f>
        <v/>
      </c>
      <c r="AC532" s="21">
        <f>IF(IFERROR(TRIM(INDEX($A532:$T532,MATCH(Lists!$F$2,$A$1:$T$1,0))&amp;""),"")="","",IFERROR(VALUE(IFERROR(TRIM(INDEX($A532:$T532,MATCH(Lists!$F$5,$A$1:$T$1,0))&amp;""),"")),""))</f>
        <v/>
      </c>
      <c r="AD532" s="21">
        <f>IF(AB532="","",IF(AB532&gt;='Your points'!$B$21,1,0))</f>
        <v/>
      </c>
      <c r="AE532" s="21">
        <f>IF(IFERROR(TRIM(INDEX($A532:$T532,MATCH(Lists!$F$2,$A$1:$T$1,0))&amp;""),"")="","",IF(IFERROR(TRIM(INDEX($A532:$T532,MATCH(Lists!$F$8,$A$1:$T$1,0))&amp;""),"")&lt;&gt;"",1,0))</f>
        <v/>
      </c>
      <c r="AF532" s="21">
        <f>IF(IFERROR(TRIM(INDEX($A532:$T532,MATCH(Lists!$F$2,$A$1:$T$1,0))&amp;""),"")="","",IF(IFERROR(TRIM(INDEX($A532:$T532,MATCH(Lists!$F$6,$A$1:$T$1,0))&amp;""),"")="","(no UTM)",IFERROR(TRIM(INDEX($A532:$T532,MATCH(Lists!$F$6,$A$1:$T$1,0))&amp;""),"")))</f>
        <v/>
      </c>
      <c r="AG532" s="21">
        <f>IF(IFERROR(TRIM(INDEX($A532:$T532,MATCH(Lists!$F$2,$A$1:$T$1,0))&amp;""),"")="","",IF(IFERROR(TRIM(INDEX($A532:$T532,MATCH(Lists!$F$7,$A$1:$T$1,0))&amp;""),"")="","(none)",IFERROR(TRIM(INDEX($A532:$T532,MATCH(Lists!$F$7,$A$1:$T$1,0))&amp;""),"")))</f>
        <v/>
      </c>
      <c r="AH532" s="21">
        <f>IF(AF532="","",IF(COUNTIFS($AF$2:AF532,AF532,$AG$2:AG532,AG532)=1,1,0))</f>
        <v/>
      </c>
      <c r="AI532" s="21">
        <f>IF(AH532=1,SUM($AH$2:AH532),"")</f>
        <v/>
      </c>
      <c r="AJ532" s="21">
        <f>IF(IFERROR(TRIM(INDEX($A532:$T532,MATCH(Lists!$F$2,$A$1:$T$1,0))&amp;""),"")="","",IF($W532=Lists!$A$3,1,0))</f>
        <v/>
      </c>
      <c r="AK532" s="21">
        <f>IF(IFERROR(TRIM(INDEX($A532:$T532,MATCH(Lists!$F$2,$A$1:$T$1,0))&amp;""),"")="","",IF($X532="Y",1,0))</f>
        <v/>
      </c>
    </row>
    <row r="533">
      <c r="U533" s="19" t="n"/>
      <c r="V533" s="22" t="n"/>
      <c r="W533" s="22" t="n"/>
      <c r="X533" s="22" t="n"/>
      <c r="Y533" s="19" t="n"/>
      <c r="Z533" s="21">
        <f>IF(IFERROR(TRIM(INDEX($A533:$T533,MATCH(Lists!$F$2,$A$1:$T$1,0))&amp;""),"")="","",IFERROR(INDEX('Your points'!$B$6:$B$11,MATCH(IFERROR(TRIM(INDEX($A533:$T533,MATCH(Lists!$F$3,$A$1:$T$1,0))&amp;""),""),'Your points'!$A$6:$A$11,0)),0))</f>
        <v/>
      </c>
      <c r="AA533" s="21">
        <f>IF(IFERROR(TRIM(INDEX($A533:$T533,MATCH(Lists!$F$2,$A$1:$T$1,0))&amp;""),"")="","",IFERROR(INDEX('Your points'!$B$15:$B$18,MATCH(IFERROR(TRIM(INDEX($A533:$T533,MATCH(Lists!$F$4,$A$1:$T$1,0))&amp;""),""),'Your points'!$A$15:$A$18,0)),0))</f>
        <v/>
      </c>
      <c r="AB533" s="21">
        <f>IF(IFERROR(TRIM(INDEX($A533:$T533,MATCH(Lists!$F$2,$A$1:$T$1,0))&amp;""),"")="","",N(Z533)+N(AA533))</f>
        <v/>
      </c>
      <c r="AC533" s="21">
        <f>IF(IFERROR(TRIM(INDEX($A533:$T533,MATCH(Lists!$F$2,$A$1:$T$1,0))&amp;""),"")="","",IFERROR(VALUE(IFERROR(TRIM(INDEX($A533:$T533,MATCH(Lists!$F$5,$A$1:$T$1,0))&amp;""),"")),""))</f>
        <v/>
      </c>
      <c r="AD533" s="21">
        <f>IF(AB533="","",IF(AB533&gt;='Your points'!$B$21,1,0))</f>
        <v/>
      </c>
      <c r="AE533" s="21">
        <f>IF(IFERROR(TRIM(INDEX($A533:$T533,MATCH(Lists!$F$2,$A$1:$T$1,0))&amp;""),"")="","",IF(IFERROR(TRIM(INDEX($A533:$T533,MATCH(Lists!$F$8,$A$1:$T$1,0))&amp;""),"")&lt;&gt;"",1,0))</f>
        <v/>
      </c>
      <c r="AF533" s="21">
        <f>IF(IFERROR(TRIM(INDEX($A533:$T533,MATCH(Lists!$F$2,$A$1:$T$1,0))&amp;""),"")="","",IF(IFERROR(TRIM(INDEX($A533:$T533,MATCH(Lists!$F$6,$A$1:$T$1,0))&amp;""),"")="","(no UTM)",IFERROR(TRIM(INDEX($A533:$T533,MATCH(Lists!$F$6,$A$1:$T$1,0))&amp;""),"")))</f>
        <v/>
      </c>
      <c r="AG533" s="21">
        <f>IF(IFERROR(TRIM(INDEX($A533:$T533,MATCH(Lists!$F$2,$A$1:$T$1,0))&amp;""),"")="","",IF(IFERROR(TRIM(INDEX($A533:$T533,MATCH(Lists!$F$7,$A$1:$T$1,0))&amp;""),"")="","(none)",IFERROR(TRIM(INDEX($A533:$T533,MATCH(Lists!$F$7,$A$1:$T$1,0))&amp;""),"")))</f>
        <v/>
      </c>
      <c r="AH533" s="21">
        <f>IF(AF533="","",IF(COUNTIFS($AF$2:AF533,AF533,$AG$2:AG533,AG533)=1,1,0))</f>
        <v/>
      </c>
      <c r="AI533" s="21">
        <f>IF(AH533=1,SUM($AH$2:AH533),"")</f>
        <v/>
      </c>
      <c r="AJ533" s="21">
        <f>IF(IFERROR(TRIM(INDEX($A533:$T533,MATCH(Lists!$F$2,$A$1:$T$1,0))&amp;""),"")="","",IF($W533=Lists!$A$3,1,0))</f>
        <v/>
      </c>
      <c r="AK533" s="21">
        <f>IF(IFERROR(TRIM(INDEX($A533:$T533,MATCH(Lists!$F$2,$A$1:$T$1,0))&amp;""),"")="","",IF($X533="Y",1,0))</f>
        <v/>
      </c>
    </row>
    <row r="534">
      <c r="U534" s="19" t="n"/>
      <c r="V534" s="22" t="n"/>
      <c r="W534" s="22" t="n"/>
      <c r="X534" s="22" t="n"/>
      <c r="Y534" s="19" t="n"/>
      <c r="Z534" s="21">
        <f>IF(IFERROR(TRIM(INDEX($A534:$T534,MATCH(Lists!$F$2,$A$1:$T$1,0))&amp;""),"")="","",IFERROR(INDEX('Your points'!$B$6:$B$11,MATCH(IFERROR(TRIM(INDEX($A534:$T534,MATCH(Lists!$F$3,$A$1:$T$1,0))&amp;""),""),'Your points'!$A$6:$A$11,0)),0))</f>
        <v/>
      </c>
      <c r="AA534" s="21">
        <f>IF(IFERROR(TRIM(INDEX($A534:$T534,MATCH(Lists!$F$2,$A$1:$T$1,0))&amp;""),"")="","",IFERROR(INDEX('Your points'!$B$15:$B$18,MATCH(IFERROR(TRIM(INDEX($A534:$T534,MATCH(Lists!$F$4,$A$1:$T$1,0))&amp;""),""),'Your points'!$A$15:$A$18,0)),0))</f>
        <v/>
      </c>
      <c r="AB534" s="21">
        <f>IF(IFERROR(TRIM(INDEX($A534:$T534,MATCH(Lists!$F$2,$A$1:$T$1,0))&amp;""),"")="","",N(Z534)+N(AA534))</f>
        <v/>
      </c>
      <c r="AC534" s="21">
        <f>IF(IFERROR(TRIM(INDEX($A534:$T534,MATCH(Lists!$F$2,$A$1:$T$1,0))&amp;""),"")="","",IFERROR(VALUE(IFERROR(TRIM(INDEX($A534:$T534,MATCH(Lists!$F$5,$A$1:$T$1,0))&amp;""),"")),""))</f>
        <v/>
      </c>
      <c r="AD534" s="21">
        <f>IF(AB534="","",IF(AB534&gt;='Your points'!$B$21,1,0))</f>
        <v/>
      </c>
      <c r="AE534" s="21">
        <f>IF(IFERROR(TRIM(INDEX($A534:$T534,MATCH(Lists!$F$2,$A$1:$T$1,0))&amp;""),"")="","",IF(IFERROR(TRIM(INDEX($A534:$T534,MATCH(Lists!$F$8,$A$1:$T$1,0))&amp;""),"")&lt;&gt;"",1,0))</f>
        <v/>
      </c>
      <c r="AF534" s="21">
        <f>IF(IFERROR(TRIM(INDEX($A534:$T534,MATCH(Lists!$F$2,$A$1:$T$1,0))&amp;""),"")="","",IF(IFERROR(TRIM(INDEX($A534:$T534,MATCH(Lists!$F$6,$A$1:$T$1,0))&amp;""),"")="","(no UTM)",IFERROR(TRIM(INDEX($A534:$T534,MATCH(Lists!$F$6,$A$1:$T$1,0))&amp;""),"")))</f>
        <v/>
      </c>
      <c r="AG534" s="21">
        <f>IF(IFERROR(TRIM(INDEX($A534:$T534,MATCH(Lists!$F$2,$A$1:$T$1,0))&amp;""),"")="","",IF(IFERROR(TRIM(INDEX($A534:$T534,MATCH(Lists!$F$7,$A$1:$T$1,0))&amp;""),"")="","(none)",IFERROR(TRIM(INDEX($A534:$T534,MATCH(Lists!$F$7,$A$1:$T$1,0))&amp;""),"")))</f>
        <v/>
      </c>
      <c r="AH534" s="21">
        <f>IF(AF534="","",IF(COUNTIFS($AF$2:AF534,AF534,$AG$2:AG534,AG534)=1,1,0))</f>
        <v/>
      </c>
      <c r="AI534" s="21">
        <f>IF(AH534=1,SUM($AH$2:AH534),"")</f>
        <v/>
      </c>
      <c r="AJ534" s="21">
        <f>IF(IFERROR(TRIM(INDEX($A534:$T534,MATCH(Lists!$F$2,$A$1:$T$1,0))&amp;""),"")="","",IF($W534=Lists!$A$3,1,0))</f>
        <v/>
      </c>
      <c r="AK534" s="21">
        <f>IF(IFERROR(TRIM(INDEX($A534:$T534,MATCH(Lists!$F$2,$A$1:$T$1,0))&amp;""),"")="","",IF($X534="Y",1,0))</f>
        <v/>
      </c>
    </row>
    <row r="535">
      <c r="U535" s="19" t="n"/>
      <c r="V535" s="22" t="n"/>
      <c r="W535" s="22" t="n"/>
      <c r="X535" s="22" t="n"/>
      <c r="Y535" s="19" t="n"/>
      <c r="Z535" s="21">
        <f>IF(IFERROR(TRIM(INDEX($A535:$T535,MATCH(Lists!$F$2,$A$1:$T$1,0))&amp;""),"")="","",IFERROR(INDEX('Your points'!$B$6:$B$11,MATCH(IFERROR(TRIM(INDEX($A535:$T535,MATCH(Lists!$F$3,$A$1:$T$1,0))&amp;""),""),'Your points'!$A$6:$A$11,0)),0))</f>
        <v/>
      </c>
      <c r="AA535" s="21">
        <f>IF(IFERROR(TRIM(INDEX($A535:$T535,MATCH(Lists!$F$2,$A$1:$T$1,0))&amp;""),"")="","",IFERROR(INDEX('Your points'!$B$15:$B$18,MATCH(IFERROR(TRIM(INDEX($A535:$T535,MATCH(Lists!$F$4,$A$1:$T$1,0))&amp;""),""),'Your points'!$A$15:$A$18,0)),0))</f>
        <v/>
      </c>
      <c r="AB535" s="21">
        <f>IF(IFERROR(TRIM(INDEX($A535:$T535,MATCH(Lists!$F$2,$A$1:$T$1,0))&amp;""),"")="","",N(Z535)+N(AA535))</f>
        <v/>
      </c>
      <c r="AC535" s="21">
        <f>IF(IFERROR(TRIM(INDEX($A535:$T535,MATCH(Lists!$F$2,$A$1:$T$1,0))&amp;""),"")="","",IFERROR(VALUE(IFERROR(TRIM(INDEX($A535:$T535,MATCH(Lists!$F$5,$A$1:$T$1,0))&amp;""),"")),""))</f>
        <v/>
      </c>
      <c r="AD535" s="21">
        <f>IF(AB535="","",IF(AB535&gt;='Your points'!$B$21,1,0))</f>
        <v/>
      </c>
      <c r="AE535" s="21">
        <f>IF(IFERROR(TRIM(INDEX($A535:$T535,MATCH(Lists!$F$2,$A$1:$T$1,0))&amp;""),"")="","",IF(IFERROR(TRIM(INDEX($A535:$T535,MATCH(Lists!$F$8,$A$1:$T$1,0))&amp;""),"")&lt;&gt;"",1,0))</f>
        <v/>
      </c>
      <c r="AF535" s="21">
        <f>IF(IFERROR(TRIM(INDEX($A535:$T535,MATCH(Lists!$F$2,$A$1:$T$1,0))&amp;""),"")="","",IF(IFERROR(TRIM(INDEX($A535:$T535,MATCH(Lists!$F$6,$A$1:$T$1,0))&amp;""),"")="","(no UTM)",IFERROR(TRIM(INDEX($A535:$T535,MATCH(Lists!$F$6,$A$1:$T$1,0))&amp;""),"")))</f>
        <v/>
      </c>
      <c r="AG535" s="21">
        <f>IF(IFERROR(TRIM(INDEX($A535:$T535,MATCH(Lists!$F$2,$A$1:$T$1,0))&amp;""),"")="","",IF(IFERROR(TRIM(INDEX($A535:$T535,MATCH(Lists!$F$7,$A$1:$T$1,0))&amp;""),"")="","(none)",IFERROR(TRIM(INDEX($A535:$T535,MATCH(Lists!$F$7,$A$1:$T$1,0))&amp;""),"")))</f>
        <v/>
      </c>
      <c r="AH535" s="21">
        <f>IF(AF535="","",IF(COUNTIFS($AF$2:AF535,AF535,$AG$2:AG535,AG535)=1,1,0))</f>
        <v/>
      </c>
      <c r="AI535" s="21">
        <f>IF(AH535=1,SUM($AH$2:AH535),"")</f>
        <v/>
      </c>
      <c r="AJ535" s="21">
        <f>IF(IFERROR(TRIM(INDEX($A535:$T535,MATCH(Lists!$F$2,$A$1:$T$1,0))&amp;""),"")="","",IF($W535=Lists!$A$3,1,0))</f>
        <v/>
      </c>
      <c r="AK535" s="21">
        <f>IF(IFERROR(TRIM(INDEX($A535:$T535,MATCH(Lists!$F$2,$A$1:$T$1,0))&amp;""),"")="","",IF($X535="Y",1,0))</f>
        <v/>
      </c>
    </row>
    <row r="536">
      <c r="U536" s="19" t="n"/>
      <c r="V536" s="22" t="n"/>
      <c r="W536" s="22" t="n"/>
      <c r="X536" s="22" t="n"/>
      <c r="Y536" s="19" t="n"/>
      <c r="Z536" s="21">
        <f>IF(IFERROR(TRIM(INDEX($A536:$T536,MATCH(Lists!$F$2,$A$1:$T$1,0))&amp;""),"")="","",IFERROR(INDEX('Your points'!$B$6:$B$11,MATCH(IFERROR(TRIM(INDEX($A536:$T536,MATCH(Lists!$F$3,$A$1:$T$1,0))&amp;""),""),'Your points'!$A$6:$A$11,0)),0))</f>
        <v/>
      </c>
      <c r="AA536" s="21">
        <f>IF(IFERROR(TRIM(INDEX($A536:$T536,MATCH(Lists!$F$2,$A$1:$T$1,0))&amp;""),"")="","",IFERROR(INDEX('Your points'!$B$15:$B$18,MATCH(IFERROR(TRIM(INDEX($A536:$T536,MATCH(Lists!$F$4,$A$1:$T$1,0))&amp;""),""),'Your points'!$A$15:$A$18,0)),0))</f>
        <v/>
      </c>
      <c r="AB536" s="21">
        <f>IF(IFERROR(TRIM(INDEX($A536:$T536,MATCH(Lists!$F$2,$A$1:$T$1,0))&amp;""),"")="","",N(Z536)+N(AA536))</f>
        <v/>
      </c>
      <c r="AC536" s="21">
        <f>IF(IFERROR(TRIM(INDEX($A536:$T536,MATCH(Lists!$F$2,$A$1:$T$1,0))&amp;""),"")="","",IFERROR(VALUE(IFERROR(TRIM(INDEX($A536:$T536,MATCH(Lists!$F$5,$A$1:$T$1,0))&amp;""),"")),""))</f>
        <v/>
      </c>
      <c r="AD536" s="21">
        <f>IF(AB536="","",IF(AB536&gt;='Your points'!$B$21,1,0))</f>
        <v/>
      </c>
      <c r="AE536" s="21">
        <f>IF(IFERROR(TRIM(INDEX($A536:$T536,MATCH(Lists!$F$2,$A$1:$T$1,0))&amp;""),"")="","",IF(IFERROR(TRIM(INDEX($A536:$T536,MATCH(Lists!$F$8,$A$1:$T$1,0))&amp;""),"")&lt;&gt;"",1,0))</f>
        <v/>
      </c>
      <c r="AF536" s="21">
        <f>IF(IFERROR(TRIM(INDEX($A536:$T536,MATCH(Lists!$F$2,$A$1:$T$1,0))&amp;""),"")="","",IF(IFERROR(TRIM(INDEX($A536:$T536,MATCH(Lists!$F$6,$A$1:$T$1,0))&amp;""),"")="","(no UTM)",IFERROR(TRIM(INDEX($A536:$T536,MATCH(Lists!$F$6,$A$1:$T$1,0))&amp;""),"")))</f>
        <v/>
      </c>
      <c r="AG536" s="21">
        <f>IF(IFERROR(TRIM(INDEX($A536:$T536,MATCH(Lists!$F$2,$A$1:$T$1,0))&amp;""),"")="","",IF(IFERROR(TRIM(INDEX($A536:$T536,MATCH(Lists!$F$7,$A$1:$T$1,0))&amp;""),"")="","(none)",IFERROR(TRIM(INDEX($A536:$T536,MATCH(Lists!$F$7,$A$1:$T$1,0))&amp;""),"")))</f>
        <v/>
      </c>
      <c r="AH536" s="21">
        <f>IF(AF536="","",IF(COUNTIFS($AF$2:AF536,AF536,$AG$2:AG536,AG536)=1,1,0))</f>
        <v/>
      </c>
      <c r="AI536" s="21">
        <f>IF(AH536=1,SUM($AH$2:AH536),"")</f>
        <v/>
      </c>
      <c r="AJ536" s="21">
        <f>IF(IFERROR(TRIM(INDEX($A536:$T536,MATCH(Lists!$F$2,$A$1:$T$1,0))&amp;""),"")="","",IF($W536=Lists!$A$3,1,0))</f>
        <v/>
      </c>
      <c r="AK536" s="21">
        <f>IF(IFERROR(TRIM(INDEX($A536:$T536,MATCH(Lists!$F$2,$A$1:$T$1,0))&amp;""),"")="","",IF($X536="Y",1,0))</f>
        <v/>
      </c>
    </row>
    <row r="537">
      <c r="U537" s="19" t="n"/>
      <c r="V537" s="22" t="n"/>
      <c r="W537" s="22" t="n"/>
      <c r="X537" s="22" t="n"/>
      <c r="Y537" s="19" t="n"/>
      <c r="Z537" s="21">
        <f>IF(IFERROR(TRIM(INDEX($A537:$T537,MATCH(Lists!$F$2,$A$1:$T$1,0))&amp;""),"")="","",IFERROR(INDEX('Your points'!$B$6:$B$11,MATCH(IFERROR(TRIM(INDEX($A537:$T537,MATCH(Lists!$F$3,$A$1:$T$1,0))&amp;""),""),'Your points'!$A$6:$A$11,0)),0))</f>
        <v/>
      </c>
      <c r="AA537" s="21">
        <f>IF(IFERROR(TRIM(INDEX($A537:$T537,MATCH(Lists!$F$2,$A$1:$T$1,0))&amp;""),"")="","",IFERROR(INDEX('Your points'!$B$15:$B$18,MATCH(IFERROR(TRIM(INDEX($A537:$T537,MATCH(Lists!$F$4,$A$1:$T$1,0))&amp;""),""),'Your points'!$A$15:$A$18,0)),0))</f>
        <v/>
      </c>
      <c r="AB537" s="21">
        <f>IF(IFERROR(TRIM(INDEX($A537:$T537,MATCH(Lists!$F$2,$A$1:$T$1,0))&amp;""),"")="","",N(Z537)+N(AA537))</f>
        <v/>
      </c>
      <c r="AC537" s="21">
        <f>IF(IFERROR(TRIM(INDEX($A537:$T537,MATCH(Lists!$F$2,$A$1:$T$1,0))&amp;""),"")="","",IFERROR(VALUE(IFERROR(TRIM(INDEX($A537:$T537,MATCH(Lists!$F$5,$A$1:$T$1,0))&amp;""),"")),""))</f>
        <v/>
      </c>
      <c r="AD537" s="21">
        <f>IF(AB537="","",IF(AB537&gt;='Your points'!$B$21,1,0))</f>
        <v/>
      </c>
      <c r="AE537" s="21">
        <f>IF(IFERROR(TRIM(INDEX($A537:$T537,MATCH(Lists!$F$2,$A$1:$T$1,0))&amp;""),"")="","",IF(IFERROR(TRIM(INDEX($A537:$T537,MATCH(Lists!$F$8,$A$1:$T$1,0))&amp;""),"")&lt;&gt;"",1,0))</f>
        <v/>
      </c>
      <c r="AF537" s="21">
        <f>IF(IFERROR(TRIM(INDEX($A537:$T537,MATCH(Lists!$F$2,$A$1:$T$1,0))&amp;""),"")="","",IF(IFERROR(TRIM(INDEX($A537:$T537,MATCH(Lists!$F$6,$A$1:$T$1,0))&amp;""),"")="","(no UTM)",IFERROR(TRIM(INDEX($A537:$T537,MATCH(Lists!$F$6,$A$1:$T$1,0))&amp;""),"")))</f>
        <v/>
      </c>
      <c r="AG537" s="21">
        <f>IF(IFERROR(TRIM(INDEX($A537:$T537,MATCH(Lists!$F$2,$A$1:$T$1,0))&amp;""),"")="","",IF(IFERROR(TRIM(INDEX($A537:$T537,MATCH(Lists!$F$7,$A$1:$T$1,0))&amp;""),"")="","(none)",IFERROR(TRIM(INDEX($A537:$T537,MATCH(Lists!$F$7,$A$1:$T$1,0))&amp;""),"")))</f>
        <v/>
      </c>
      <c r="AH537" s="21">
        <f>IF(AF537="","",IF(COUNTIFS($AF$2:AF537,AF537,$AG$2:AG537,AG537)=1,1,0))</f>
        <v/>
      </c>
      <c r="AI537" s="21">
        <f>IF(AH537=1,SUM($AH$2:AH537),"")</f>
        <v/>
      </c>
      <c r="AJ537" s="21">
        <f>IF(IFERROR(TRIM(INDEX($A537:$T537,MATCH(Lists!$F$2,$A$1:$T$1,0))&amp;""),"")="","",IF($W537=Lists!$A$3,1,0))</f>
        <v/>
      </c>
      <c r="AK537" s="21">
        <f>IF(IFERROR(TRIM(INDEX($A537:$T537,MATCH(Lists!$F$2,$A$1:$T$1,0))&amp;""),"")="","",IF($X537="Y",1,0))</f>
        <v/>
      </c>
    </row>
    <row r="538">
      <c r="U538" s="19" t="n"/>
      <c r="V538" s="22" t="n"/>
      <c r="W538" s="22" t="n"/>
      <c r="X538" s="22" t="n"/>
      <c r="Y538" s="19" t="n"/>
      <c r="Z538" s="21">
        <f>IF(IFERROR(TRIM(INDEX($A538:$T538,MATCH(Lists!$F$2,$A$1:$T$1,0))&amp;""),"")="","",IFERROR(INDEX('Your points'!$B$6:$B$11,MATCH(IFERROR(TRIM(INDEX($A538:$T538,MATCH(Lists!$F$3,$A$1:$T$1,0))&amp;""),""),'Your points'!$A$6:$A$11,0)),0))</f>
        <v/>
      </c>
      <c r="AA538" s="21">
        <f>IF(IFERROR(TRIM(INDEX($A538:$T538,MATCH(Lists!$F$2,$A$1:$T$1,0))&amp;""),"")="","",IFERROR(INDEX('Your points'!$B$15:$B$18,MATCH(IFERROR(TRIM(INDEX($A538:$T538,MATCH(Lists!$F$4,$A$1:$T$1,0))&amp;""),""),'Your points'!$A$15:$A$18,0)),0))</f>
        <v/>
      </c>
      <c r="AB538" s="21">
        <f>IF(IFERROR(TRIM(INDEX($A538:$T538,MATCH(Lists!$F$2,$A$1:$T$1,0))&amp;""),"")="","",N(Z538)+N(AA538))</f>
        <v/>
      </c>
      <c r="AC538" s="21">
        <f>IF(IFERROR(TRIM(INDEX($A538:$T538,MATCH(Lists!$F$2,$A$1:$T$1,0))&amp;""),"")="","",IFERROR(VALUE(IFERROR(TRIM(INDEX($A538:$T538,MATCH(Lists!$F$5,$A$1:$T$1,0))&amp;""),"")),""))</f>
        <v/>
      </c>
      <c r="AD538" s="21">
        <f>IF(AB538="","",IF(AB538&gt;='Your points'!$B$21,1,0))</f>
        <v/>
      </c>
      <c r="AE538" s="21">
        <f>IF(IFERROR(TRIM(INDEX($A538:$T538,MATCH(Lists!$F$2,$A$1:$T$1,0))&amp;""),"")="","",IF(IFERROR(TRIM(INDEX($A538:$T538,MATCH(Lists!$F$8,$A$1:$T$1,0))&amp;""),"")&lt;&gt;"",1,0))</f>
        <v/>
      </c>
      <c r="AF538" s="21">
        <f>IF(IFERROR(TRIM(INDEX($A538:$T538,MATCH(Lists!$F$2,$A$1:$T$1,0))&amp;""),"")="","",IF(IFERROR(TRIM(INDEX($A538:$T538,MATCH(Lists!$F$6,$A$1:$T$1,0))&amp;""),"")="","(no UTM)",IFERROR(TRIM(INDEX($A538:$T538,MATCH(Lists!$F$6,$A$1:$T$1,0))&amp;""),"")))</f>
        <v/>
      </c>
      <c r="AG538" s="21">
        <f>IF(IFERROR(TRIM(INDEX($A538:$T538,MATCH(Lists!$F$2,$A$1:$T$1,0))&amp;""),"")="","",IF(IFERROR(TRIM(INDEX($A538:$T538,MATCH(Lists!$F$7,$A$1:$T$1,0))&amp;""),"")="","(none)",IFERROR(TRIM(INDEX($A538:$T538,MATCH(Lists!$F$7,$A$1:$T$1,0))&amp;""),"")))</f>
        <v/>
      </c>
      <c r="AH538" s="21">
        <f>IF(AF538="","",IF(COUNTIFS($AF$2:AF538,AF538,$AG$2:AG538,AG538)=1,1,0))</f>
        <v/>
      </c>
      <c r="AI538" s="21">
        <f>IF(AH538=1,SUM($AH$2:AH538),"")</f>
        <v/>
      </c>
      <c r="AJ538" s="21">
        <f>IF(IFERROR(TRIM(INDEX($A538:$T538,MATCH(Lists!$F$2,$A$1:$T$1,0))&amp;""),"")="","",IF($W538=Lists!$A$3,1,0))</f>
        <v/>
      </c>
      <c r="AK538" s="21">
        <f>IF(IFERROR(TRIM(INDEX($A538:$T538,MATCH(Lists!$F$2,$A$1:$T$1,0))&amp;""),"")="","",IF($X538="Y",1,0))</f>
        <v/>
      </c>
    </row>
    <row r="539">
      <c r="U539" s="19" t="n"/>
      <c r="V539" s="22" t="n"/>
      <c r="W539" s="22" t="n"/>
      <c r="X539" s="22" t="n"/>
      <c r="Y539" s="19" t="n"/>
      <c r="Z539" s="21">
        <f>IF(IFERROR(TRIM(INDEX($A539:$T539,MATCH(Lists!$F$2,$A$1:$T$1,0))&amp;""),"")="","",IFERROR(INDEX('Your points'!$B$6:$B$11,MATCH(IFERROR(TRIM(INDEX($A539:$T539,MATCH(Lists!$F$3,$A$1:$T$1,0))&amp;""),""),'Your points'!$A$6:$A$11,0)),0))</f>
        <v/>
      </c>
      <c r="AA539" s="21">
        <f>IF(IFERROR(TRIM(INDEX($A539:$T539,MATCH(Lists!$F$2,$A$1:$T$1,0))&amp;""),"")="","",IFERROR(INDEX('Your points'!$B$15:$B$18,MATCH(IFERROR(TRIM(INDEX($A539:$T539,MATCH(Lists!$F$4,$A$1:$T$1,0))&amp;""),""),'Your points'!$A$15:$A$18,0)),0))</f>
        <v/>
      </c>
      <c r="AB539" s="21">
        <f>IF(IFERROR(TRIM(INDEX($A539:$T539,MATCH(Lists!$F$2,$A$1:$T$1,0))&amp;""),"")="","",N(Z539)+N(AA539))</f>
        <v/>
      </c>
      <c r="AC539" s="21">
        <f>IF(IFERROR(TRIM(INDEX($A539:$T539,MATCH(Lists!$F$2,$A$1:$T$1,0))&amp;""),"")="","",IFERROR(VALUE(IFERROR(TRIM(INDEX($A539:$T539,MATCH(Lists!$F$5,$A$1:$T$1,0))&amp;""),"")),""))</f>
        <v/>
      </c>
      <c r="AD539" s="21">
        <f>IF(AB539="","",IF(AB539&gt;='Your points'!$B$21,1,0))</f>
        <v/>
      </c>
      <c r="AE539" s="21">
        <f>IF(IFERROR(TRIM(INDEX($A539:$T539,MATCH(Lists!$F$2,$A$1:$T$1,0))&amp;""),"")="","",IF(IFERROR(TRIM(INDEX($A539:$T539,MATCH(Lists!$F$8,$A$1:$T$1,0))&amp;""),"")&lt;&gt;"",1,0))</f>
        <v/>
      </c>
      <c r="AF539" s="21">
        <f>IF(IFERROR(TRIM(INDEX($A539:$T539,MATCH(Lists!$F$2,$A$1:$T$1,0))&amp;""),"")="","",IF(IFERROR(TRIM(INDEX($A539:$T539,MATCH(Lists!$F$6,$A$1:$T$1,0))&amp;""),"")="","(no UTM)",IFERROR(TRIM(INDEX($A539:$T539,MATCH(Lists!$F$6,$A$1:$T$1,0))&amp;""),"")))</f>
        <v/>
      </c>
      <c r="AG539" s="21">
        <f>IF(IFERROR(TRIM(INDEX($A539:$T539,MATCH(Lists!$F$2,$A$1:$T$1,0))&amp;""),"")="","",IF(IFERROR(TRIM(INDEX($A539:$T539,MATCH(Lists!$F$7,$A$1:$T$1,0))&amp;""),"")="","(none)",IFERROR(TRIM(INDEX($A539:$T539,MATCH(Lists!$F$7,$A$1:$T$1,0))&amp;""),"")))</f>
        <v/>
      </c>
      <c r="AH539" s="21">
        <f>IF(AF539="","",IF(COUNTIFS($AF$2:AF539,AF539,$AG$2:AG539,AG539)=1,1,0))</f>
        <v/>
      </c>
      <c r="AI539" s="21">
        <f>IF(AH539=1,SUM($AH$2:AH539),"")</f>
        <v/>
      </c>
      <c r="AJ539" s="21">
        <f>IF(IFERROR(TRIM(INDEX($A539:$T539,MATCH(Lists!$F$2,$A$1:$T$1,0))&amp;""),"")="","",IF($W539=Lists!$A$3,1,0))</f>
        <v/>
      </c>
      <c r="AK539" s="21">
        <f>IF(IFERROR(TRIM(INDEX($A539:$T539,MATCH(Lists!$F$2,$A$1:$T$1,0))&amp;""),"")="","",IF($X539="Y",1,0))</f>
        <v/>
      </c>
    </row>
    <row r="540">
      <c r="U540" s="19" t="n"/>
      <c r="V540" s="22" t="n"/>
      <c r="W540" s="22" t="n"/>
      <c r="X540" s="22" t="n"/>
      <c r="Y540" s="19" t="n"/>
      <c r="Z540" s="21">
        <f>IF(IFERROR(TRIM(INDEX($A540:$T540,MATCH(Lists!$F$2,$A$1:$T$1,0))&amp;""),"")="","",IFERROR(INDEX('Your points'!$B$6:$B$11,MATCH(IFERROR(TRIM(INDEX($A540:$T540,MATCH(Lists!$F$3,$A$1:$T$1,0))&amp;""),""),'Your points'!$A$6:$A$11,0)),0))</f>
        <v/>
      </c>
      <c r="AA540" s="21">
        <f>IF(IFERROR(TRIM(INDEX($A540:$T540,MATCH(Lists!$F$2,$A$1:$T$1,0))&amp;""),"")="","",IFERROR(INDEX('Your points'!$B$15:$B$18,MATCH(IFERROR(TRIM(INDEX($A540:$T540,MATCH(Lists!$F$4,$A$1:$T$1,0))&amp;""),""),'Your points'!$A$15:$A$18,0)),0))</f>
        <v/>
      </c>
      <c r="AB540" s="21">
        <f>IF(IFERROR(TRIM(INDEX($A540:$T540,MATCH(Lists!$F$2,$A$1:$T$1,0))&amp;""),"")="","",N(Z540)+N(AA540))</f>
        <v/>
      </c>
      <c r="AC540" s="21">
        <f>IF(IFERROR(TRIM(INDEX($A540:$T540,MATCH(Lists!$F$2,$A$1:$T$1,0))&amp;""),"")="","",IFERROR(VALUE(IFERROR(TRIM(INDEX($A540:$T540,MATCH(Lists!$F$5,$A$1:$T$1,0))&amp;""),"")),""))</f>
        <v/>
      </c>
      <c r="AD540" s="21">
        <f>IF(AB540="","",IF(AB540&gt;='Your points'!$B$21,1,0))</f>
        <v/>
      </c>
      <c r="AE540" s="21">
        <f>IF(IFERROR(TRIM(INDEX($A540:$T540,MATCH(Lists!$F$2,$A$1:$T$1,0))&amp;""),"")="","",IF(IFERROR(TRIM(INDEX($A540:$T540,MATCH(Lists!$F$8,$A$1:$T$1,0))&amp;""),"")&lt;&gt;"",1,0))</f>
        <v/>
      </c>
      <c r="AF540" s="21">
        <f>IF(IFERROR(TRIM(INDEX($A540:$T540,MATCH(Lists!$F$2,$A$1:$T$1,0))&amp;""),"")="","",IF(IFERROR(TRIM(INDEX($A540:$T540,MATCH(Lists!$F$6,$A$1:$T$1,0))&amp;""),"")="","(no UTM)",IFERROR(TRIM(INDEX($A540:$T540,MATCH(Lists!$F$6,$A$1:$T$1,0))&amp;""),"")))</f>
        <v/>
      </c>
      <c r="AG540" s="21">
        <f>IF(IFERROR(TRIM(INDEX($A540:$T540,MATCH(Lists!$F$2,$A$1:$T$1,0))&amp;""),"")="","",IF(IFERROR(TRIM(INDEX($A540:$T540,MATCH(Lists!$F$7,$A$1:$T$1,0))&amp;""),"")="","(none)",IFERROR(TRIM(INDEX($A540:$T540,MATCH(Lists!$F$7,$A$1:$T$1,0))&amp;""),"")))</f>
        <v/>
      </c>
      <c r="AH540" s="21">
        <f>IF(AF540="","",IF(COUNTIFS($AF$2:AF540,AF540,$AG$2:AG540,AG540)=1,1,0))</f>
        <v/>
      </c>
      <c r="AI540" s="21">
        <f>IF(AH540=1,SUM($AH$2:AH540),"")</f>
        <v/>
      </c>
      <c r="AJ540" s="21">
        <f>IF(IFERROR(TRIM(INDEX($A540:$T540,MATCH(Lists!$F$2,$A$1:$T$1,0))&amp;""),"")="","",IF($W540=Lists!$A$3,1,0))</f>
        <v/>
      </c>
      <c r="AK540" s="21">
        <f>IF(IFERROR(TRIM(INDEX($A540:$T540,MATCH(Lists!$F$2,$A$1:$T$1,0))&amp;""),"")="","",IF($X540="Y",1,0))</f>
        <v/>
      </c>
    </row>
    <row r="541">
      <c r="U541" s="19" t="n"/>
      <c r="V541" s="22" t="n"/>
      <c r="W541" s="22" t="n"/>
      <c r="X541" s="22" t="n"/>
      <c r="Y541" s="19" t="n"/>
      <c r="Z541" s="21">
        <f>IF(IFERROR(TRIM(INDEX($A541:$T541,MATCH(Lists!$F$2,$A$1:$T$1,0))&amp;""),"")="","",IFERROR(INDEX('Your points'!$B$6:$B$11,MATCH(IFERROR(TRIM(INDEX($A541:$T541,MATCH(Lists!$F$3,$A$1:$T$1,0))&amp;""),""),'Your points'!$A$6:$A$11,0)),0))</f>
        <v/>
      </c>
      <c r="AA541" s="21">
        <f>IF(IFERROR(TRIM(INDEX($A541:$T541,MATCH(Lists!$F$2,$A$1:$T$1,0))&amp;""),"")="","",IFERROR(INDEX('Your points'!$B$15:$B$18,MATCH(IFERROR(TRIM(INDEX($A541:$T541,MATCH(Lists!$F$4,$A$1:$T$1,0))&amp;""),""),'Your points'!$A$15:$A$18,0)),0))</f>
        <v/>
      </c>
      <c r="AB541" s="21">
        <f>IF(IFERROR(TRIM(INDEX($A541:$T541,MATCH(Lists!$F$2,$A$1:$T$1,0))&amp;""),"")="","",N(Z541)+N(AA541))</f>
        <v/>
      </c>
      <c r="AC541" s="21">
        <f>IF(IFERROR(TRIM(INDEX($A541:$T541,MATCH(Lists!$F$2,$A$1:$T$1,0))&amp;""),"")="","",IFERROR(VALUE(IFERROR(TRIM(INDEX($A541:$T541,MATCH(Lists!$F$5,$A$1:$T$1,0))&amp;""),"")),""))</f>
        <v/>
      </c>
      <c r="AD541" s="21">
        <f>IF(AB541="","",IF(AB541&gt;='Your points'!$B$21,1,0))</f>
        <v/>
      </c>
      <c r="AE541" s="21">
        <f>IF(IFERROR(TRIM(INDEX($A541:$T541,MATCH(Lists!$F$2,$A$1:$T$1,0))&amp;""),"")="","",IF(IFERROR(TRIM(INDEX($A541:$T541,MATCH(Lists!$F$8,$A$1:$T$1,0))&amp;""),"")&lt;&gt;"",1,0))</f>
        <v/>
      </c>
      <c r="AF541" s="21">
        <f>IF(IFERROR(TRIM(INDEX($A541:$T541,MATCH(Lists!$F$2,$A$1:$T$1,0))&amp;""),"")="","",IF(IFERROR(TRIM(INDEX($A541:$T541,MATCH(Lists!$F$6,$A$1:$T$1,0))&amp;""),"")="","(no UTM)",IFERROR(TRIM(INDEX($A541:$T541,MATCH(Lists!$F$6,$A$1:$T$1,0))&amp;""),"")))</f>
        <v/>
      </c>
      <c r="AG541" s="21">
        <f>IF(IFERROR(TRIM(INDEX($A541:$T541,MATCH(Lists!$F$2,$A$1:$T$1,0))&amp;""),"")="","",IF(IFERROR(TRIM(INDEX($A541:$T541,MATCH(Lists!$F$7,$A$1:$T$1,0))&amp;""),"")="","(none)",IFERROR(TRIM(INDEX($A541:$T541,MATCH(Lists!$F$7,$A$1:$T$1,0))&amp;""),"")))</f>
        <v/>
      </c>
      <c r="AH541" s="21">
        <f>IF(AF541="","",IF(COUNTIFS($AF$2:AF541,AF541,$AG$2:AG541,AG541)=1,1,0))</f>
        <v/>
      </c>
      <c r="AI541" s="21">
        <f>IF(AH541=1,SUM($AH$2:AH541),"")</f>
        <v/>
      </c>
      <c r="AJ541" s="21">
        <f>IF(IFERROR(TRIM(INDEX($A541:$T541,MATCH(Lists!$F$2,$A$1:$T$1,0))&amp;""),"")="","",IF($W541=Lists!$A$3,1,0))</f>
        <v/>
      </c>
      <c r="AK541" s="21">
        <f>IF(IFERROR(TRIM(INDEX($A541:$T541,MATCH(Lists!$F$2,$A$1:$T$1,0))&amp;""),"")="","",IF($X541="Y",1,0))</f>
        <v/>
      </c>
    </row>
    <row r="542">
      <c r="U542" s="19" t="n"/>
      <c r="V542" s="22" t="n"/>
      <c r="W542" s="22" t="n"/>
      <c r="X542" s="22" t="n"/>
      <c r="Y542" s="19" t="n"/>
      <c r="Z542" s="21">
        <f>IF(IFERROR(TRIM(INDEX($A542:$T542,MATCH(Lists!$F$2,$A$1:$T$1,0))&amp;""),"")="","",IFERROR(INDEX('Your points'!$B$6:$B$11,MATCH(IFERROR(TRIM(INDEX($A542:$T542,MATCH(Lists!$F$3,$A$1:$T$1,0))&amp;""),""),'Your points'!$A$6:$A$11,0)),0))</f>
        <v/>
      </c>
      <c r="AA542" s="21">
        <f>IF(IFERROR(TRIM(INDEX($A542:$T542,MATCH(Lists!$F$2,$A$1:$T$1,0))&amp;""),"")="","",IFERROR(INDEX('Your points'!$B$15:$B$18,MATCH(IFERROR(TRIM(INDEX($A542:$T542,MATCH(Lists!$F$4,$A$1:$T$1,0))&amp;""),""),'Your points'!$A$15:$A$18,0)),0))</f>
        <v/>
      </c>
      <c r="AB542" s="21">
        <f>IF(IFERROR(TRIM(INDEX($A542:$T542,MATCH(Lists!$F$2,$A$1:$T$1,0))&amp;""),"")="","",N(Z542)+N(AA542))</f>
        <v/>
      </c>
      <c r="AC542" s="21">
        <f>IF(IFERROR(TRIM(INDEX($A542:$T542,MATCH(Lists!$F$2,$A$1:$T$1,0))&amp;""),"")="","",IFERROR(VALUE(IFERROR(TRIM(INDEX($A542:$T542,MATCH(Lists!$F$5,$A$1:$T$1,0))&amp;""),"")),""))</f>
        <v/>
      </c>
      <c r="AD542" s="21">
        <f>IF(AB542="","",IF(AB542&gt;='Your points'!$B$21,1,0))</f>
        <v/>
      </c>
      <c r="AE542" s="21">
        <f>IF(IFERROR(TRIM(INDEX($A542:$T542,MATCH(Lists!$F$2,$A$1:$T$1,0))&amp;""),"")="","",IF(IFERROR(TRIM(INDEX($A542:$T542,MATCH(Lists!$F$8,$A$1:$T$1,0))&amp;""),"")&lt;&gt;"",1,0))</f>
        <v/>
      </c>
      <c r="AF542" s="21">
        <f>IF(IFERROR(TRIM(INDEX($A542:$T542,MATCH(Lists!$F$2,$A$1:$T$1,0))&amp;""),"")="","",IF(IFERROR(TRIM(INDEX($A542:$T542,MATCH(Lists!$F$6,$A$1:$T$1,0))&amp;""),"")="","(no UTM)",IFERROR(TRIM(INDEX($A542:$T542,MATCH(Lists!$F$6,$A$1:$T$1,0))&amp;""),"")))</f>
        <v/>
      </c>
      <c r="AG542" s="21">
        <f>IF(IFERROR(TRIM(INDEX($A542:$T542,MATCH(Lists!$F$2,$A$1:$T$1,0))&amp;""),"")="","",IF(IFERROR(TRIM(INDEX($A542:$T542,MATCH(Lists!$F$7,$A$1:$T$1,0))&amp;""),"")="","(none)",IFERROR(TRIM(INDEX($A542:$T542,MATCH(Lists!$F$7,$A$1:$T$1,0))&amp;""),"")))</f>
        <v/>
      </c>
      <c r="AH542" s="21">
        <f>IF(AF542="","",IF(COUNTIFS($AF$2:AF542,AF542,$AG$2:AG542,AG542)=1,1,0))</f>
        <v/>
      </c>
      <c r="AI542" s="21">
        <f>IF(AH542=1,SUM($AH$2:AH542),"")</f>
        <v/>
      </c>
      <c r="AJ542" s="21">
        <f>IF(IFERROR(TRIM(INDEX($A542:$T542,MATCH(Lists!$F$2,$A$1:$T$1,0))&amp;""),"")="","",IF($W542=Lists!$A$3,1,0))</f>
        <v/>
      </c>
      <c r="AK542" s="21">
        <f>IF(IFERROR(TRIM(INDEX($A542:$T542,MATCH(Lists!$F$2,$A$1:$T$1,0))&amp;""),"")="","",IF($X542="Y",1,0))</f>
        <v/>
      </c>
    </row>
    <row r="543">
      <c r="U543" s="19" t="n"/>
      <c r="V543" s="22" t="n"/>
      <c r="W543" s="22" t="n"/>
      <c r="X543" s="22" t="n"/>
      <c r="Y543" s="19" t="n"/>
      <c r="Z543" s="21">
        <f>IF(IFERROR(TRIM(INDEX($A543:$T543,MATCH(Lists!$F$2,$A$1:$T$1,0))&amp;""),"")="","",IFERROR(INDEX('Your points'!$B$6:$B$11,MATCH(IFERROR(TRIM(INDEX($A543:$T543,MATCH(Lists!$F$3,$A$1:$T$1,0))&amp;""),""),'Your points'!$A$6:$A$11,0)),0))</f>
        <v/>
      </c>
      <c r="AA543" s="21">
        <f>IF(IFERROR(TRIM(INDEX($A543:$T543,MATCH(Lists!$F$2,$A$1:$T$1,0))&amp;""),"")="","",IFERROR(INDEX('Your points'!$B$15:$B$18,MATCH(IFERROR(TRIM(INDEX($A543:$T543,MATCH(Lists!$F$4,$A$1:$T$1,0))&amp;""),""),'Your points'!$A$15:$A$18,0)),0))</f>
        <v/>
      </c>
      <c r="AB543" s="21">
        <f>IF(IFERROR(TRIM(INDEX($A543:$T543,MATCH(Lists!$F$2,$A$1:$T$1,0))&amp;""),"")="","",N(Z543)+N(AA543))</f>
        <v/>
      </c>
      <c r="AC543" s="21">
        <f>IF(IFERROR(TRIM(INDEX($A543:$T543,MATCH(Lists!$F$2,$A$1:$T$1,0))&amp;""),"")="","",IFERROR(VALUE(IFERROR(TRIM(INDEX($A543:$T543,MATCH(Lists!$F$5,$A$1:$T$1,0))&amp;""),"")),""))</f>
        <v/>
      </c>
      <c r="AD543" s="21">
        <f>IF(AB543="","",IF(AB543&gt;='Your points'!$B$21,1,0))</f>
        <v/>
      </c>
      <c r="AE543" s="21">
        <f>IF(IFERROR(TRIM(INDEX($A543:$T543,MATCH(Lists!$F$2,$A$1:$T$1,0))&amp;""),"")="","",IF(IFERROR(TRIM(INDEX($A543:$T543,MATCH(Lists!$F$8,$A$1:$T$1,0))&amp;""),"")&lt;&gt;"",1,0))</f>
        <v/>
      </c>
      <c r="AF543" s="21">
        <f>IF(IFERROR(TRIM(INDEX($A543:$T543,MATCH(Lists!$F$2,$A$1:$T$1,0))&amp;""),"")="","",IF(IFERROR(TRIM(INDEX($A543:$T543,MATCH(Lists!$F$6,$A$1:$T$1,0))&amp;""),"")="","(no UTM)",IFERROR(TRIM(INDEX($A543:$T543,MATCH(Lists!$F$6,$A$1:$T$1,0))&amp;""),"")))</f>
        <v/>
      </c>
      <c r="AG543" s="21">
        <f>IF(IFERROR(TRIM(INDEX($A543:$T543,MATCH(Lists!$F$2,$A$1:$T$1,0))&amp;""),"")="","",IF(IFERROR(TRIM(INDEX($A543:$T543,MATCH(Lists!$F$7,$A$1:$T$1,0))&amp;""),"")="","(none)",IFERROR(TRIM(INDEX($A543:$T543,MATCH(Lists!$F$7,$A$1:$T$1,0))&amp;""),"")))</f>
        <v/>
      </c>
      <c r="AH543" s="21">
        <f>IF(AF543="","",IF(COUNTIFS($AF$2:AF543,AF543,$AG$2:AG543,AG543)=1,1,0))</f>
        <v/>
      </c>
      <c r="AI543" s="21">
        <f>IF(AH543=1,SUM($AH$2:AH543),"")</f>
        <v/>
      </c>
      <c r="AJ543" s="21">
        <f>IF(IFERROR(TRIM(INDEX($A543:$T543,MATCH(Lists!$F$2,$A$1:$T$1,0))&amp;""),"")="","",IF($W543=Lists!$A$3,1,0))</f>
        <v/>
      </c>
      <c r="AK543" s="21">
        <f>IF(IFERROR(TRIM(INDEX($A543:$T543,MATCH(Lists!$F$2,$A$1:$T$1,0))&amp;""),"")="","",IF($X543="Y",1,0))</f>
        <v/>
      </c>
    </row>
    <row r="544">
      <c r="U544" s="19" t="n"/>
      <c r="V544" s="22" t="n"/>
      <c r="W544" s="22" t="n"/>
      <c r="X544" s="22" t="n"/>
      <c r="Y544" s="19" t="n"/>
      <c r="Z544" s="21">
        <f>IF(IFERROR(TRIM(INDEX($A544:$T544,MATCH(Lists!$F$2,$A$1:$T$1,0))&amp;""),"")="","",IFERROR(INDEX('Your points'!$B$6:$B$11,MATCH(IFERROR(TRIM(INDEX($A544:$T544,MATCH(Lists!$F$3,$A$1:$T$1,0))&amp;""),""),'Your points'!$A$6:$A$11,0)),0))</f>
        <v/>
      </c>
      <c r="AA544" s="21">
        <f>IF(IFERROR(TRIM(INDEX($A544:$T544,MATCH(Lists!$F$2,$A$1:$T$1,0))&amp;""),"")="","",IFERROR(INDEX('Your points'!$B$15:$B$18,MATCH(IFERROR(TRIM(INDEX($A544:$T544,MATCH(Lists!$F$4,$A$1:$T$1,0))&amp;""),""),'Your points'!$A$15:$A$18,0)),0))</f>
        <v/>
      </c>
      <c r="AB544" s="21">
        <f>IF(IFERROR(TRIM(INDEX($A544:$T544,MATCH(Lists!$F$2,$A$1:$T$1,0))&amp;""),"")="","",N(Z544)+N(AA544))</f>
        <v/>
      </c>
      <c r="AC544" s="21">
        <f>IF(IFERROR(TRIM(INDEX($A544:$T544,MATCH(Lists!$F$2,$A$1:$T$1,0))&amp;""),"")="","",IFERROR(VALUE(IFERROR(TRIM(INDEX($A544:$T544,MATCH(Lists!$F$5,$A$1:$T$1,0))&amp;""),"")),""))</f>
        <v/>
      </c>
      <c r="AD544" s="21">
        <f>IF(AB544="","",IF(AB544&gt;='Your points'!$B$21,1,0))</f>
        <v/>
      </c>
      <c r="AE544" s="21">
        <f>IF(IFERROR(TRIM(INDEX($A544:$T544,MATCH(Lists!$F$2,$A$1:$T$1,0))&amp;""),"")="","",IF(IFERROR(TRIM(INDEX($A544:$T544,MATCH(Lists!$F$8,$A$1:$T$1,0))&amp;""),"")&lt;&gt;"",1,0))</f>
        <v/>
      </c>
      <c r="AF544" s="21">
        <f>IF(IFERROR(TRIM(INDEX($A544:$T544,MATCH(Lists!$F$2,$A$1:$T$1,0))&amp;""),"")="","",IF(IFERROR(TRIM(INDEX($A544:$T544,MATCH(Lists!$F$6,$A$1:$T$1,0))&amp;""),"")="","(no UTM)",IFERROR(TRIM(INDEX($A544:$T544,MATCH(Lists!$F$6,$A$1:$T$1,0))&amp;""),"")))</f>
        <v/>
      </c>
      <c r="AG544" s="21">
        <f>IF(IFERROR(TRIM(INDEX($A544:$T544,MATCH(Lists!$F$2,$A$1:$T$1,0))&amp;""),"")="","",IF(IFERROR(TRIM(INDEX($A544:$T544,MATCH(Lists!$F$7,$A$1:$T$1,0))&amp;""),"")="","(none)",IFERROR(TRIM(INDEX($A544:$T544,MATCH(Lists!$F$7,$A$1:$T$1,0))&amp;""),"")))</f>
        <v/>
      </c>
      <c r="AH544" s="21">
        <f>IF(AF544="","",IF(COUNTIFS($AF$2:AF544,AF544,$AG$2:AG544,AG544)=1,1,0))</f>
        <v/>
      </c>
      <c r="AI544" s="21">
        <f>IF(AH544=1,SUM($AH$2:AH544),"")</f>
        <v/>
      </c>
      <c r="AJ544" s="21">
        <f>IF(IFERROR(TRIM(INDEX($A544:$T544,MATCH(Lists!$F$2,$A$1:$T$1,0))&amp;""),"")="","",IF($W544=Lists!$A$3,1,0))</f>
        <v/>
      </c>
      <c r="AK544" s="21">
        <f>IF(IFERROR(TRIM(INDEX($A544:$T544,MATCH(Lists!$F$2,$A$1:$T$1,0))&amp;""),"")="","",IF($X544="Y",1,0))</f>
        <v/>
      </c>
    </row>
    <row r="545">
      <c r="U545" s="19" t="n"/>
      <c r="V545" s="22" t="n"/>
      <c r="W545" s="22" t="n"/>
      <c r="X545" s="22" t="n"/>
      <c r="Y545" s="19" t="n"/>
      <c r="Z545" s="21">
        <f>IF(IFERROR(TRIM(INDEX($A545:$T545,MATCH(Lists!$F$2,$A$1:$T$1,0))&amp;""),"")="","",IFERROR(INDEX('Your points'!$B$6:$B$11,MATCH(IFERROR(TRIM(INDEX($A545:$T545,MATCH(Lists!$F$3,$A$1:$T$1,0))&amp;""),""),'Your points'!$A$6:$A$11,0)),0))</f>
        <v/>
      </c>
      <c r="AA545" s="21">
        <f>IF(IFERROR(TRIM(INDEX($A545:$T545,MATCH(Lists!$F$2,$A$1:$T$1,0))&amp;""),"")="","",IFERROR(INDEX('Your points'!$B$15:$B$18,MATCH(IFERROR(TRIM(INDEX($A545:$T545,MATCH(Lists!$F$4,$A$1:$T$1,0))&amp;""),""),'Your points'!$A$15:$A$18,0)),0))</f>
        <v/>
      </c>
      <c r="AB545" s="21">
        <f>IF(IFERROR(TRIM(INDEX($A545:$T545,MATCH(Lists!$F$2,$A$1:$T$1,0))&amp;""),"")="","",N(Z545)+N(AA545))</f>
        <v/>
      </c>
      <c r="AC545" s="21">
        <f>IF(IFERROR(TRIM(INDEX($A545:$T545,MATCH(Lists!$F$2,$A$1:$T$1,0))&amp;""),"")="","",IFERROR(VALUE(IFERROR(TRIM(INDEX($A545:$T545,MATCH(Lists!$F$5,$A$1:$T$1,0))&amp;""),"")),""))</f>
        <v/>
      </c>
      <c r="AD545" s="21">
        <f>IF(AB545="","",IF(AB545&gt;='Your points'!$B$21,1,0))</f>
        <v/>
      </c>
      <c r="AE545" s="21">
        <f>IF(IFERROR(TRIM(INDEX($A545:$T545,MATCH(Lists!$F$2,$A$1:$T$1,0))&amp;""),"")="","",IF(IFERROR(TRIM(INDEX($A545:$T545,MATCH(Lists!$F$8,$A$1:$T$1,0))&amp;""),"")&lt;&gt;"",1,0))</f>
        <v/>
      </c>
      <c r="AF545" s="21">
        <f>IF(IFERROR(TRIM(INDEX($A545:$T545,MATCH(Lists!$F$2,$A$1:$T$1,0))&amp;""),"")="","",IF(IFERROR(TRIM(INDEX($A545:$T545,MATCH(Lists!$F$6,$A$1:$T$1,0))&amp;""),"")="","(no UTM)",IFERROR(TRIM(INDEX($A545:$T545,MATCH(Lists!$F$6,$A$1:$T$1,0))&amp;""),"")))</f>
        <v/>
      </c>
      <c r="AG545" s="21">
        <f>IF(IFERROR(TRIM(INDEX($A545:$T545,MATCH(Lists!$F$2,$A$1:$T$1,0))&amp;""),"")="","",IF(IFERROR(TRIM(INDEX($A545:$T545,MATCH(Lists!$F$7,$A$1:$T$1,0))&amp;""),"")="","(none)",IFERROR(TRIM(INDEX($A545:$T545,MATCH(Lists!$F$7,$A$1:$T$1,0))&amp;""),"")))</f>
        <v/>
      </c>
      <c r="AH545" s="21">
        <f>IF(AF545="","",IF(COUNTIFS($AF$2:AF545,AF545,$AG$2:AG545,AG545)=1,1,0))</f>
        <v/>
      </c>
      <c r="AI545" s="21">
        <f>IF(AH545=1,SUM($AH$2:AH545),"")</f>
        <v/>
      </c>
      <c r="AJ545" s="21">
        <f>IF(IFERROR(TRIM(INDEX($A545:$T545,MATCH(Lists!$F$2,$A$1:$T$1,0))&amp;""),"")="","",IF($W545=Lists!$A$3,1,0))</f>
        <v/>
      </c>
      <c r="AK545" s="21">
        <f>IF(IFERROR(TRIM(INDEX($A545:$T545,MATCH(Lists!$F$2,$A$1:$T$1,0))&amp;""),"")="","",IF($X545="Y",1,0))</f>
        <v/>
      </c>
    </row>
    <row r="546">
      <c r="U546" s="19" t="n"/>
      <c r="V546" s="22" t="n"/>
      <c r="W546" s="22" t="n"/>
      <c r="X546" s="22" t="n"/>
      <c r="Y546" s="19" t="n"/>
      <c r="Z546" s="21">
        <f>IF(IFERROR(TRIM(INDEX($A546:$T546,MATCH(Lists!$F$2,$A$1:$T$1,0))&amp;""),"")="","",IFERROR(INDEX('Your points'!$B$6:$B$11,MATCH(IFERROR(TRIM(INDEX($A546:$T546,MATCH(Lists!$F$3,$A$1:$T$1,0))&amp;""),""),'Your points'!$A$6:$A$11,0)),0))</f>
        <v/>
      </c>
      <c r="AA546" s="21">
        <f>IF(IFERROR(TRIM(INDEX($A546:$T546,MATCH(Lists!$F$2,$A$1:$T$1,0))&amp;""),"")="","",IFERROR(INDEX('Your points'!$B$15:$B$18,MATCH(IFERROR(TRIM(INDEX($A546:$T546,MATCH(Lists!$F$4,$A$1:$T$1,0))&amp;""),""),'Your points'!$A$15:$A$18,0)),0))</f>
        <v/>
      </c>
      <c r="AB546" s="21">
        <f>IF(IFERROR(TRIM(INDEX($A546:$T546,MATCH(Lists!$F$2,$A$1:$T$1,0))&amp;""),"")="","",N(Z546)+N(AA546))</f>
        <v/>
      </c>
      <c r="AC546" s="21">
        <f>IF(IFERROR(TRIM(INDEX($A546:$T546,MATCH(Lists!$F$2,$A$1:$T$1,0))&amp;""),"")="","",IFERROR(VALUE(IFERROR(TRIM(INDEX($A546:$T546,MATCH(Lists!$F$5,$A$1:$T$1,0))&amp;""),"")),""))</f>
        <v/>
      </c>
      <c r="AD546" s="21">
        <f>IF(AB546="","",IF(AB546&gt;='Your points'!$B$21,1,0))</f>
        <v/>
      </c>
      <c r="AE546" s="21">
        <f>IF(IFERROR(TRIM(INDEX($A546:$T546,MATCH(Lists!$F$2,$A$1:$T$1,0))&amp;""),"")="","",IF(IFERROR(TRIM(INDEX($A546:$T546,MATCH(Lists!$F$8,$A$1:$T$1,0))&amp;""),"")&lt;&gt;"",1,0))</f>
        <v/>
      </c>
      <c r="AF546" s="21">
        <f>IF(IFERROR(TRIM(INDEX($A546:$T546,MATCH(Lists!$F$2,$A$1:$T$1,0))&amp;""),"")="","",IF(IFERROR(TRIM(INDEX($A546:$T546,MATCH(Lists!$F$6,$A$1:$T$1,0))&amp;""),"")="","(no UTM)",IFERROR(TRIM(INDEX($A546:$T546,MATCH(Lists!$F$6,$A$1:$T$1,0))&amp;""),"")))</f>
        <v/>
      </c>
      <c r="AG546" s="21">
        <f>IF(IFERROR(TRIM(INDEX($A546:$T546,MATCH(Lists!$F$2,$A$1:$T$1,0))&amp;""),"")="","",IF(IFERROR(TRIM(INDEX($A546:$T546,MATCH(Lists!$F$7,$A$1:$T$1,0))&amp;""),"")="","(none)",IFERROR(TRIM(INDEX($A546:$T546,MATCH(Lists!$F$7,$A$1:$T$1,0))&amp;""),"")))</f>
        <v/>
      </c>
      <c r="AH546" s="21">
        <f>IF(AF546="","",IF(COUNTIFS($AF$2:AF546,AF546,$AG$2:AG546,AG546)=1,1,0))</f>
        <v/>
      </c>
      <c r="AI546" s="21">
        <f>IF(AH546=1,SUM($AH$2:AH546),"")</f>
        <v/>
      </c>
      <c r="AJ546" s="21">
        <f>IF(IFERROR(TRIM(INDEX($A546:$T546,MATCH(Lists!$F$2,$A$1:$T$1,0))&amp;""),"")="","",IF($W546=Lists!$A$3,1,0))</f>
        <v/>
      </c>
      <c r="AK546" s="21">
        <f>IF(IFERROR(TRIM(INDEX($A546:$T546,MATCH(Lists!$F$2,$A$1:$T$1,0))&amp;""),"")="","",IF($X546="Y",1,0))</f>
        <v/>
      </c>
    </row>
    <row r="547">
      <c r="U547" s="19" t="n"/>
      <c r="V547" s="22" t="n"/>
      <c r="W547" s="22" t="n"/>
      <c r="X547" s="22" t="n"/>
      <c r="Y547" s="19" t="n"/>
      <c r="Z547" s="21">
        <f>IF(IFERROR(TRIM(INDEX($A547:$T547,MATCH(Lists!$F$2,$A$1:$T$1,0))&amp;""),"")="","",IFERROR(INDEX('Your points'!$B$6:$B$11,MATCH(IFERROR(TRIM(INDEX($A547:$T547,MATCH(Lists!$F$3,$A$1:$T$1,0))&amp;""),""),'Your points'!$A$6:$A$11,0)),0))</f>
        <v/>
      </c>
      <c r="AA547" s="21">
        <f>IF(IFERROR(TRIM(INDEX($A547:$T547,MATCH(Lists!$F$2,$A$1:$T$1,0))&amp;""),"")="","",IFERROR(INDEX('Your points'!$B$15:$B$18,MATCH(IFERROR(TRIM(INDEX($A547:$T547,MATCH(Lists!$F$4,$A$1:$T$1,0))&amp;""),""),'Your points'!$A$15:$A$18,0)),0))</f>
        <v/>
      </c>
      <c r="AB547" s="21">
        <f>IF(IFERROR(TRIM(INDEX($A547:$T547,MATCH(Lists!$F$2,$A$1:$T$1,0))&amp;""),"")="","",N(Z547)+N(AA547))</f>
        <v/>
      </c>
      <c r="AC547" s="21">
        <f>IF(IFERROR(TRIM(INDEX($A547:$T547,MATCH(Lists!$F$2,$A$1:$T$1,0))&amp;""),"")="","",IFERROR(VALUE(IFERROR(TRIM(INDEX($A547:$T547,MATCH(Lists!$F$5,$A$1:$T$1,0))&amp;""),"")),""))</f>
        <v/>
      </c>
      <c r="AD547" s="21">
        <f>IF(AB547="","",IF(AB547&gt;='Your points'!$B$21,1,0))</f>
        <v/>
      </c>
      <c r="AE547" s="21">
        <f>IF(IFERROR(TRIM(INDEX($A547:$T547,MATCH(Lists!$F$2,$A$1:$T$1,0))&amp;""),"")="","",IF(IFERROR(TRIM(INDEX($A547:$T547,MATCH(Lists!$F$8,$A$1:$T$1,0))&amp;""),"")&lt;&gt;"",1,0))</f>
        <v/>
      </c>
      <c r="AF547" s="21">
        <f>IF(IFERROR(TRIM(INDEX($A547:$T547,MATCH(Lists!$F$2,$A$1:$T$1,0))&amp;""),"")="","",IF(IFERROR(TRIM(INDEX($A547:$T547,MATCH(Lists!$F$6,$A$1:$T$1,0))&amp;""),"")="","(no UTM)",IFERROR(TRIM(INDEX($A547:$T547,MATCH(Lists!$F$6,$A$1:$T$1,0))&amp;""),"")))</f>
        <v/>
      </c>
      <c r="AG547" s="21">
        <f>IF(IFERROR(TRIM(INDEX($A547:$T547,MATCH(Lists!$F$2,$A$1:$T$1,0))&amp;""),"")="","",IF(IFERROR(TRIM(INDEX($A547:$T547,MATCH(Lists!$F$7,$A$1:$T$1,0))&amp;""),"")="","(none)",IFERROR(TRIM(INDEX($A547:$T547,MATCH(Lists!$F$7,$A$1:$T$1,0))&amp;""),"")))</f>
        <v/>
      </c>
      <c r="AH547" s="21">
        <f>IF(AF547="","",IF(COUNTIFS($AF$2:AF547,AF547,$AG$2:AG547,AG547)=1,1,0))</f>
        <v/>
      </c>
      <c r="AI547" s="21">
        <f>IF(AH547=1,SUM($AH$2:AH547),"")</f>
        <v/>
      </c>
      <c r="AJ547" s="21">
        <f>IF(IFERROR(TRIM(INDEX($A547:$T547,MATCH(Lists!$F$2,$A$1:$T$1,0))&amp;""),"")="","",IF($W547=Lists!$A$3,1,0))</f>
        <v/>
      </c>
      <c r="AK547" s="21">
        <f>IF(IFERROR(TRIM(INDEX($A547:$T547,MATCH(Lists!$F$2,$A$1:$T$1,0))&amp;""),"")="","",IF($X547="Y",1,0))</f>
        <v/>
      </c>
    </row>
    <row r="548">
      <c r="U548" s="19" t="n"/>
      <c r="V548" s="22" t="n"/>
      <c r="W548" s="22" t="n"/>
      <c r="X548" s="22" t="n"/>
      <c r="Y548" s="19" t="n"/>
      <c r="Z548" s="21">
        <f>IF(IFERROR(TRIM(INDEX($A548:$T548,MATCH(Lists!$F$2,$A$1:$T$1,0))&amp;""),"")="","",IFERROR(INDEX('Your points'!$B$6:$B$11,MATCH(IFERROR(TRIM(INDEX($A548:$T548,MATCH(Lists!$F$3,$A$1:$T$1,0))&amp;""),""),'Your points'!$A$6:$A$11,0)),0))</f>
        <v/>
      </c>
      <c r="AA548" s="21">
        <f>IF(IFERROR(TRIM(INDEX($A548:$T548,MATCH(Lists!$F$2,$A$1:$T$1,0))&amp;""),"")="","",IFERROR(INDEX('Your points'!$B$15:$B$18,MATCH(IFERROR(TRIM(INDEX($A548:$T548,MATCH(Lists!$F$4,$A$1:$T$1,0))&amp;""),""),'Your points'!$A$15:$A$18,0)),0))</f>
        <v/>
      </c>
      <c r="AB548" s="21">
        <f>IF(IFERROR(TRIM(INDEX($A548:$T548,MATCH(Lists!$F$2,$A$1:$T$1,0))&amp;""),"")="","",N(Z548)+N(AA548))</f>
        <v/>
      </c>
      <c r="AC548" s="21">
        <f>IF(IFERROR(TRIM(INDEX($A548:$T548,MATCH(Lists!$F$2,$A$1:$T$1,0))&amp;""),"")="","",IFERROR(VALUE(IFERROR(TRIM(INDEX($A548:$T548,MATCH(Lists!$F$5,$A$1:$T$1,0))&amp;""),"")),""))</f>
        <v/>
      </c>
      <c r="AD548" s="21">
        <f>IF(AB548="","",IF(AB548&gt;='Your points'!$B$21,1,0))</f>
        <v/>
      </c>
      <c r="AE548" s="21">
        <f>IF(IFERROR(TRIM(INDEX($A548:$T548,MATCH(Lists!$F$2,$A$1:$T$1,0))&amp;""),"")="","",IF(IFERROR(TRIM(INDEX($A548:$T548,MATCH(Lists!$F$8,$A$1:$T$1,0))&amp;""),"")&lt;&gt;"",1,0))</f>
        <v/>
      </c>
      <c r="AF548" s="21">
        <f>IF(IFERROR(TRIM(INDEX($A548:$T548,MATCH(Lists!$F$2,$A$1:$T$1,0))&amp;""),"")="","",IF(IFERROR(TRIM(INDEX($A548:$T548,MATCH(Lists!$F$6,$A$1:$T$1,0))&amp;""),"")="","(no UTM)",IFERROR(TRIM(INDEX($A548:$T548,MATCH(Lists!$F$6,$A$1:$T$1,0))&amp;""),"")))</f>
        <v/>
      </c>
      <c r="AG548" s="21">
        <f>IF(IFERROR(TRIM(INDEX($A548:$T548,MATCH(Lists!$F$2,$A$1:$T$1,0))&amp;""),"")="","",IF(IFERROR(TRIM(INDEX($A548:$T548,MATCH(Lists!$F$7,$A$1:$T$1,0))&amp;""),"")="","(none)",IFERROR(TRIM(INDEX($A548:$T548,MATCH(Lists!$F$7,$A$1:$T$1,0))&amp;""),"")))</f>
        <v/>
      </c>
      <c r="AH548" s="21">
        <f>IF(AF548="","",IF(COUNTIFS($AF$2:AF548,AF548,$AG$2:AG548,AG548)=1,1,0))</f>
        <v/>
      </c>
      <c r="AI548" s="21">
        <f>IF(AH548=1,SUM($AH$2:AH548),"")</f>
        <v/>
      </c>
      <c r="AJ548" s="21">
        <f>IF(IFERROR(TRIM(INDEX($A548:$T548,MATCH(Lists!$F$2,$A$1:$T$1,0))&amp;""),"")="","",IF($W548=Lists!$A$3,1,0))</f>
        <v/>
      </c>
      <c r="AK548" s="21">
        <f>IF(IFERROR(TRIM(INDEX($A548:$T548,MATCH(Lists!$F$2,$A$1:$T$1,0))&amp;""),"")="","",IF($X548="Y",1,0))</f>
        <v/>
      </c>
    </row>
    <row r="549">
      <c r="U549" s="19" t="n"/>
      <c r="V549" s="22" t="n"/>
      <c r="W549" s="22" t="n"/>
      <c r="X549" s="22" t="n"/>
      <c r="Y549" s="19" t="n"/>
      <c r="Z549" s="21">
        <f>IF(IFERROR(TRIM(INDEX($A549:$T549,MATCH(Lists!$F$2,$A$1:$T$1,0))&amp;""),"")="","",IFERROR(INDEX('Your points'!$B$6:$B$11,MATCH(IFERROR(TRIM(INDEX($A549:$T549,MATCH(Lists!$F$3,$A$1:$T$1,0))&amp;""),""),'Your points'!$A$6:$A$11,0)),0))</f>
        <v/>
      </c>
      <c r="AA549" s="21">
        <f>IF(IFERROR(TRIM(INDEX($A549:$T549,MATCH(Lists!$F$2,$A$1:$T$1,0))&amp;""),"")="","",IFERROR(INDEX('Your points'!$B$15:$B$18,MATCH(IFERROR(TRIM(INDEX($A549:$T549,MATCH(Lists!$F$4,$A$1:$T$1,0))&amp;""),""),'Your points'!$A$15:$A$18,0)),0))</f>
        <v/>
      </c>
      <c r="AB549" s="21">
        <f>IF(IFERROR(TRIM(INDEX($A549:$T549,MATCH(Lists!$F$2,$A$1:$T$1,0))&amp;""),"")="","",N(Z549)+N(AA549))</f>
        <v/>
      </c>
      <c r="AC549" s="21">
        <f>IF(IFERROR(TRIM(INDEX($A549:$T549,MATCH(Lists!$F$2,$A$1:$T$1,0))&amp;""),"")="","",IFERROR(VALUE(IFERROR(TRIM(INDEX($A549:$T549,MATCH(Lists!$F$5,$A$1:$T$1,0))&amp;""),"")),""))</f>
        <v/>
      </c>
      <c r="AD549" s="21">
        <f>IF(AB549="","",IF(AB549&gt;='Your points'!$B$21,1,0))</f>
        <v/>
      </c>
      <c r="AE549" s="21">
        <f>IF(IFERROR(TRIM(INDEX($A549:$T549,MATCH(Lists!$F$2,$A$1:$T$1,0))&amp;""),"")="","",IF(IFERROR(TRIM(INDEX($A549:$T549,MATCH(Lists!$F$8,$A$1:$T$1,0))&amp;""),"")&lt;&gt;"",1,0))</f>
        <v/>
      </c>
      <c r="AF549" s="21">
        <f>IF(IFERROR(TRIM(INDEX($A549:$T549,MATCH(Lists!$F$2,$A$1:$T$1,0))&amp;""),"")="","",IF(IFERROR(TRIM(INDEX($A549:$T549,MATCH(Lists!$F$6,$A$1:$T$1,0))&amp;""),"")="","(no UTM)",IFERROR(TRIM(INDEX($A549:$T549,MATCH(Lists!$F$6,$A$1:$T$1,0))&amp;""),"")))</f>
        <v/>
      </c>
      <c r="AG549" s="21">
        <f>IF(IFERROR(TRIM(INDEX($A549:$T549,MATCH(Lists!$F$2,$A$1:$T$1,0))&amp;""),"")="","",IF(IFERROR(TRIM(INDEX($A549:$T549,MATCH(Lists!$F$7,$A$1:$T$1,0))&amp;""),"")="","(none)",IFERROR(TRIM(INDEX($A549:$T549,MATCH(Lists!$F$7,$A$1:$T$1,0))&amp;""),"")))</f>
        <v/>
      </c>
      <c r="AH549" s="21">
        <f>IF(AF549="","",IF(COUNTIFS($AF$2:AF549,AF549,$AG$2:AG549,AG549)=1,1,0))</f>
        <v/>
      </c>
      <c r="AI549" s="21">
        <f>IF(AH549=1,SUM($AH$2:AH549),"")</f>
        <v/>
      </c>
      <c r="AJ549" s="21">
        <f>IF(IFERROR(TRIM(INDEX($A549:$T549,MATCH(Lists!$F$2,$A$1:$T$1,0))&amp;""),"")="","",IF($W549=Lists!$A$3,1,0))</f>
        <v/>
      </c>
      <c r="AK549" s="21">
        <f>IF(IFERROR(TRIM(INDEX($A549:$T549,MATCH(Lists!$F$2,$A$1:$T$1,0))&amp;""),"")="","",IF($X549="Y",1,0))</f>
        <v/>
      </c>
    </row>
    <row r="550">
      <c r="U550" s="19" t="n"/>
      <c r="V550" s="22" t="n"/>
      <c r="W550" s="22" t="n"/>
      <c r="X550" s="22" t="n"/>
      <c r="Y550" s="19" t="n"/>
      <c r="Z550" s="21">
        <f>IF(IFERROR(TRIM(INDEX($A550:$T550,MATCH(Lists!$F$2,$A$1:$T$1,0))&amp;""),"")="","",IFERROR(INDEX('Your points'!$B$6:$B$11,MATCH(IFERROR(TRIM(INDEX($A550:$T550,MATCH(Lists!$F$3,$A$1:$T$1,0))&amp;""),""),'Your points'!$A$6:$A$11,0)),0))</f>
        <v/>
      </c>
      <c r="AA550" s="21">
        <f>IF(IFERROR(TRIM(INDEX($A550:$T550,MATCH(Lists!$F$2,$A$1:$T$1,0))&amp;""),"")="","",IFERROR(INDEX('Your points'!$B$15:$B$18,MATCH(IFERROR(TRIM(INDEX($A550:$T550,MATCH(Lists!$F$4,$A$1:$T$1,0))&amp;""),""),'Your points'!$A$15:$A$18,0)),0))</f>
        <v/>
      </c>
      <c r="AB550" s="21">
        <f>IF(IFERROR(TRIM(INDEX($A550:$T550,MATCH(Lists!$F$2,$A$1:$T$1,0))&amp;""),"")="","",N(Z550)+N(AA550))</f>
        <v/>
      </c>
      <c r="AC550" s="21">
        <f>IF(IFERROR(TRIM(INDEX($A550:$T550,MATCH(Lists!$F$2,$A$1:$T$1,0))&amp;""),"")="","",IFERROR(VALUE(IFERROR(TRIM(INDEX($A550:$T550,MATCH(Lists!$F$5,$A$1:$T$1,0))&amp;""),"")),""))</f>
        <v/>
      </c>
      <c r="AD550" s="21">
        <f>IF(AB550="","",IF(AB550&gt;='Your points'!$B$21,1,0))</f>
        <v/>
      </c>
      <c r="AE550" s="21">
        <f>IF(IFERROR(TRIM(INDEX($A550:$T550,MATCH(Lists!$F$2,$A$1:$T$1,0))&amp;""),"")="","",IF(IFERROR(TRIM(INDEX($A550:$T550,MATCH(Lists!$F$8,$A$1:$T$1,0))&amp;""),"")&lt;&gt;"",1,0))</f>
        <v/>
      </c>
      <c r="AF550" s="21">
        <f>IF(IFERROR(TRIM(INDEX($A550:$T550,MATCH(Lists!$F$2,$A$1:$T$1,0))&amp;""),"")="","",IF(IFERROR(TRIM(INDEX($A550:$T550,MATCH(Lists!$F$6,$A$1:$T$1,0))&amp;""),"")="","(no UTM)",IFERROR(TRIM(INDEX($A550:$T550,MATCH(Lists!$F$6,$A$1:$T$1,0))&amp;""),"")))</f>
        <v/>
      </c>
      <c r="AG550" s="21">
        <f>IF(IFERROR(TRIM(INDEX($A550:$T550,MATCH(Lists!$F$2,$A$1:$T$1,0))&amp;""),"")="","",IF(IFERROR(TRIM(INDEX($A550:$T550,MATCH(Lists!$F$7,$A$1:$T$1,0))&amp;""),"")="","(none)",IFERROR(TRIM(INDEX($A550:$T550,MATCH(Lists!$F$7,$A$1:$T$1,0))&amp;""),"")))</f>
        <v/>
      </c>
      <c r="AH550" s="21">
        <f>IF(AF550="","",IF(COUNTIFS($AF$2:AF550,AF550,$AG$2:AG550,AG550)=1,1,0))</f>
        <v/>
      </c>
      <c r="AI550" s="21">
        <f>IF(AH550=1,SUM($AH$2:AH550),"")</f>
        <v/>
      </c>
      <c r="AJ550" s="21">
        <f>IF(IFERROR(TRIM(INDEX($A550:$T550,MATCH(Lists!$F$2,$A$1:$T$1,0))&amp;""),"")="","",IF($W550=Lists!$A$3,1,0))</f>
        <v/>
      </c>
      <c r="AK550" s="21">
        <f>IF(IFERROR(TRIM(INDEX($A550:$T550,MATCH(Lists!$F$2,$A$1:$T$1,0))&amp;""),"")="","",IF($X550="Y",1,0))</f>
        <v/>
      </c>
    </row>
    <row r="551">
      <c r="U551" s="19" t="n"/>
      <c r="V551" s="22" t="n"/>
      <c r="W551" s="22" t="n"/>
      <c r="X551" s="22" t="n"/>
      <c r="Y551" s="19" t="n"/>
      <c r="Z551" s="21">
        <f>IF(IFERROR(TRIM(INDEX($A551:$T551,MATCH(Lists!$F$2,$A$1:$T$1,0))&amp;""),"")="","",IFERROR(INDEX('Your points'!$B$6:$B$11,MATCH(IFERROR(TRIM(INDEX($A551:$T551,MATCH(Lists!$F$3,$A$1:$T$1,0))&amp;""),""),'Your points'!$A$6:$A$11,0)),0))</f>
        <v/>
      </c>
      <c r="AA551" s="21">
        <f>IF(IFERROR(TRIM(INDEX($A551:$T551,MATCH(Lists!$F$2,$A$1:$T$1,0))&amp;""),"")="","",IFERROR(INDEX('Your points'!$B$15:$B$18,MATCH(IFERROR(TRIM(INDEX($A551:$T551,MATCH(Lists!$F$4,$A$1:$T$1,0))&amp;""),""),'Your points'!$A$15:$A$18,0)),0))</f>
        <v/>
      </c>
      <c r="AB551" s="21">
        <f>IF(IFERROR(TRIM(INDEX($A551:$T551,MATCH(Lists!$F$2,$A$1:$T$1,0))&amp;""),"")="","",N(Z551)+N(AA551))</f>
        <v/>
      </c>
      <c r="AC551" s="21">
        <f>IF(IFERROR(TRIM(INDEX($A551:$T551,MATCH(Lists!$F$2,$A$1:$T$1,0))&amp;""),"")="","",IFERROR(VALUE(IFERROR(TRIM(INDEX($A551:$T551,MATCH(Lists!$F$5,$A$1:$T$1,0))&amp;""),"")),""))</f>
        <v/>
      </c>
      <c r="AD551" s="21">
        <f>IF(AB551="","",IF(AB551&gt;='Your points'!$B$21,1,0))</f>
        <v/>
      </c>
      <c r="AE551" s="21">
        <f>IF(IFERROR(TRIM(INDEX($A551:$T551,MATCH(Lists!$F$2,$A$1:$T$1,0))&amp;""),"")="","",IF(IFERROR(TRIM(INDEX($A551:$T551,MATCH(Lists!$F$8,$A$1:$T$1,0))&amp;""),"")&lt;&gt;"",1,0))</f>
        <v/>
      </c>
      <c r="AF551" s="21">
        <f>IF(IFERROR(TRIM(INDEX($A551:$T551,MATCH(Lists!$F$2,$A$1:$T$1,0))&amp;""),"")="","",IF(IFERROR(TRIM(INDEX($A551:$T551,MATCH(Lists!$F$6,$A$1:$T$1,0))&amp;""),"")="","(no UTM)",IFERROR(TRIM(INDEX($A551:$T551,MATCH(Lists!$F$6,$A$1:$T$1,0))&amp;""),"")))</f>
        <v/>
      </c>
      <c r="AG551" s="21">
        <f>IF(IFERROR(TRIM(INDEX($A551:$T551,MATCH(Lists!$F$2,$A$1:$T$1,0))&amp;""),"")="","",IF(IFERROR(TRIM(INDEX($A551:$T551,MATCH(Lists!$F$7,$A$1:$T$1,0))&amp;""),"")="","(none)",IFERROR(TRIM(INDEX($A551:$T551,MATCH(Lists!$F$7,$A$1:$T$1,0))&amp;""),"")))</f>
        <v/>
      </c>
      <c r="AH551" s="21">
        <f>IF(AF551="","",IF(COUNTIFS($AF$2:AF551,AF551,$AG$2:AG551,AG551)=1,1,0))</f>
        <v/>
      </c>
      <c r="AI551" s="21">
        <f>IF(AH551=1,SUM($AH$2:AH551),"")</f>
        <v/>
      </c>
      <c r="AJ551" s="21">
        <f>IF(IFERROR(TRIM(INDEX($A551:$T551,MATCH(Lists!$F$2,$A$1:$T$1,0))&amp;""),"")="","",IF($W551=Lists!$A$3,1,0))</f>
        <v/>
      </c>
      <c r="AK551" s="21">
        <f>IF(IFERROR(TRIM(INDEX($A551:$T551,MATCH(Lists!$F$2,$A$1:$T$1,0))&amp;""),"")="","",IF($X551="Y",1,0))</f>
        <v/>
      </c>
    </row>
    <row r="552">
      <c r="U552" s="19" t="n"/>
      <c r="V552" s="22" t="n"/>
      <c r="W552" s="22" t="n"/>
      <c r="X552" s="22" t="n"/>
      <c r="Y552" s="19" t="n"/>
      <c r="Z552" s="21">
        <f>IF(IFERROR(TRIM(INDEX($A552:$T552,MATCH(Lists!$F$2,$A$1:$T$1,0))&amp;""),"")="","",IFERROR(INDEX('Your points'!$B$6:$B$11,MATCH(IFERROR(TRIM(INDEX($A552:$T552,MATCH(Lists!$F$3,$A$1:$T$1,0))&amp;""),""),'Your points'!$A$6:$A$11,0)),0))</f>
        <v/>
      </c>
      <c r="AA552" s="21">
        <f>IF(IFERROR(TRIM(INDEX($A552:$T552,MATCH(Lists!$F$2,$A$1:$T$1,0))&amp;""),"")="","",IFERROR(INDEX('Your points'!$B$15:$B$18,MATCH(IFERROR(TRIM(INDEX($A552:$T552,MATCH(Lists!$F$4,$A$1:$T$1,0))&amp;""),""),'Your points'!$A$15:$A$18,0)),0))</f>
        <v/>
      </c>
      <c r="AB552" s="21">
        <f>IF(IFERROR(TRIM(INDEX($A552:$T552,MATCH(Lists!$F$2,$A$1:$T$1,0))&amp;""),"")="","",N(Z552)+N(AA552))</f>
        <v/>
      </c>
      <c r="AC552" s="21">
        <f>IF(IFERROR(TRIM(INDEX($A552:$T552,MATCH(Lists!$F$2,$A$1:$T$1,0))&amp;""),"")="","",IFERROR(VALUE(IFERROR(TRIM(INDEX($A552:$T552,MATCH(Lists!$F$5,$A$1:$T$1,0))&amp;""),"")),""))</f>
        <v/>
      </c>
      <c r="AD552" s="21">
        <f>IF(AB552="","",IF(AB552&gt;='Your points'!$B$21,1,0))</f>
        <v/>
      </c>
      <c r="AE552" s="21">
        <f>IF(IFERROR(TRIM(INDEX($A552:$T552,MATCH(Lists!$F$2,$A$1:$T$1,0))&amp;""),"")="","",IF(IFERROR(TRIM(INDEX($A552:$T552,MATCH(Lists!$F$8,$A$1:$T$1,0))&amp;""),"")&lt;&gt;"",1,0))</f>
        <v/>
      </c>
      <c r="AF552" s="21">
        <f>IF(IFERROR(TRIM(INDEX($A552:$T552,MATCH(Lists!$F$2,$A$1:$T$1,0))&amp;""),"")="","",IF(IFERROR(TRIM(INDEX($A552:$T552,MATCH(Lists!$F$6,$A$1:$T$1,0))&amp;""),"")="","(no UTM)",IFERROR(TRIM(INDEX($A552:$T552,MATCH(Lists!$F$6,$A$1:$T$1,0))&amp;""),"")))</f>
        <v/>
      </c>
      <c r="AG552" s="21">
        <f>IF(IFERROR(TRIM(INDEX($A552:$T552,MATCH(Lists!$F$2,$A$1:$T$1,0))&amp;""),"")="","",IF(IFERROR(TRIM(INDEX($A552:$T552,MATCH(Lists!$F$7,$A$1:$T$1,0))&amp;""),"")="","(none)",IFERROR(TRIM(INDEX($A552:$T552,MATCH(Lists!$F$7,$A$1:$T$1,0))&amp;""),"")))</f>
        <v/>
      </c>
      <c r="AH552" s="21">
        <f>IF(AF552="","",IF(COUNTIFS($AF$2:AF552,AF552,$AG$2:AG552,AG552)=1,1,0))</f>
        <v/>
      </c>
      <c r="AI552" s="21">
        <f>IF(AH552=1,SUM($AH$2:AH552),"")</f>
        <v/>
      </c>
      <c r="AJ552" s="21">
        <f>IF(IFERROR(TRIM(INDEX($A552:$T552,MATCH(Lists!$F$2,$A$1:$T$1,0))&amp;""),"")="","",IF($W552=Lists!$A$3,1,0))</f>
        <v/>
      </c>
      <c r="AK552" s="21">
        <f>IF(IFERROR(TRIM(INDEX($A552:$T552,MATCH(Lists!$F$2,$A$1:$T$1,0))&amp;""),"")="","",IF($X552="Y",1,0))</f>
        <v/>
      </c>
    </row>
    <row r="553">
      <c r="U553" s="19" t="n"/>
      <c r="V553" s="22" t="n"/>
      <c r="W553" s="22" t="n"/>
      <c r="X553" s="22" t="n"/>
      <c r="Y553" s="19" t="n"/>
      <c r="Z553" s="21">
        <f>IF(IFERROR(TRIM(INDEX($A553:$T553,MATCH(Lists!$F$2,$A$1:$T$1,0))&amp;""),"")="","",IFERROR(INDEX('Your points'!$B$6:$B$11,MATCH(IFERROR(TRIM(INDEX($A553:$T553,MATCH(Lists!$F$3,$A$1:$T$1,0))&amp;""),""),'Your points'!$A$6:$A$11,0)),0))</f>
        <v/>
      </c>
      <c r="AA553" s="21">
        <f>IF(IFERROR(TRIM(INDEX($A553:$T553,MATCH(Lists!$F$2,$A$1:$T$1,0))&amp;""),"")="","",IFERROR(INDEX('Your points'!$B$15:$B$18,MATCH(IFERROR(TRIM(INDEX($A553:$T553,MATCH(Lists!$F$4,$A$1:$T$1,0))&amp;""),""),'Your points'!$A$15:$A$18,0)),0))</f>
        <v/>
      </c>
      <c r="AB553" s="21">
        <f>IF(IFERROR(TRIM(INDEX($A553:$T553,MATCH(Lists!$F$2,$A$1:$T$1,0))&amp;""),"")="","",N(Z553)+N(AA553))</f>
        <v/>
      </c>
      <c r="AC553" s="21">
        <f>IF(IFERROR(TRIM(INDEX($A553:$T553,MATCH(Lists!$F$2,$A$1:$T$1,0))&amp;""),"")="","",IFERROR(VALUE(IFERROR(TRIM(INDEX($A553:$T553,MATCH(Lists!$F$5,$A$1:$T$1,0))&amp;""),"")),""))</f>
        <v/>
      </c>
      <c r="AD553" s="21">
        <f>IF(AB553="","",IF(AB553&gt;='Your points'!$B$21,1,0))</f>
        <v/>
      </c>
      <c r="AE553" s="21">
        <f>IF(IFERROR(TRIM(INDEX($A553:$T553,MATCH(Lists!$F$2,$A$1:$T$1,0))&amp;""),"")="","",IF(IFERROR(TRIM(INDEX($A553:$T553,MATCH(Lists!$F$8,$A$1:$T$1,0))&amp;""),"")&lt;&gt;"",1,0))</f>
        <v/>
      </c>
      <c r="AF553" s="21">
        <f>IF(IFERROR(TRIM(INDEX($A553:$T553,MATCH(Lists!$F$2,$A$1:$T$1,0))&amp;""),"")="","",IF(IFERROR(TRIM(INDEX($A553:$T553,MATCH(Lists!$F$6,$A$1:$T$1,0))&amp;""),"")="","(no UTM)",IFERROR(TRIM(INDEX($A553:$T553,MATCH(Lists!$F$6,$A$1:$T$1,0))&amp;""),"")))</f>
        <v/>
      </c>
      <c r="AG553" s="21">
        <f>IF(IFERROR(TRIM(INDEX($A553:$T553,MATCH(Lists!$F$2,$A$1:$T$1,0))&amp;""),"")="","",IF(IFERROR(TRIM(INDEX($A553:$T553,MATCH(Lists!$F$7,$A$1:$T$1,0))&amp;""),"")="","(none)",IFERROR(TRIM(INDEX($A553:$T553,MATCH(Lists!$F$7,$A$1:$T$1,0))&amp;""),"")))</f>
        <v/>
      </c>
      <c r="AH553" s="21">
        <f>IF(AF553="","",IF(COUNTIFS($AF$2:AF553,AF553,$AG$2:AG553,AG553)=1,1,0))</f>
        <v/>
      </c>
      <c r="AI553" s="21">
        <f>IF(AH553=1,SUM($AH$2:AH553),"")</f>
        <v/>
      </c>
      <c r="AJ553" s="21">
        <f>IF(IFERROR(TRIM(INDEX($A553:$T553,MATCH(Lists!$F$2,$A$1:$T$1,0))&amp;""),"")="","",IF($W553=Lists!$A$3,1,0))</f>
        <v/>
      </c>
      <c r="AK553" s="21">
        <f>IF(IFERROR(TRIM(INDEX($A553:$T553,MATCH(Lists!$F$2,$A$1:$T$1,0))&amp;""),"")="","",IF($X553="Y",1,0))</f>
        <v/>
      </c>
    </row>
    <row r="554">
      <c r="U554" s="19" t="n"/>
      <c r="V554" s="22" t="n"/>
      <c r="W554" s="22" t="n"/>
      <c r="X554" s="22" t="n"/>
      <c r="Y554" s="19" t="n"/>
      <c r="Z554" s="21">
        <f>IF(IFERROR(TRIM(INDEX($A554:$T554,MATCH(Lists!$F$2,$A$1:$T$1,0))&amp;""),"")="","",IFERROR(INDEX('Your points'!$B$6:$B$11,MATCH(IFERROR(TRIM(INDEX($A554:$T554,MATCH(Lists!$F$3,$A$1:$T$1,0))&amp;""),""),'Your points'!$A$6:$A$11,0)),0))</f>
        <v/>
      </c>
      <c r="AA554" s="21">
        <f>IF(IFERROR(TRIM(INDEX($A554:$T554,MATCH(Lists!$F$2,$A$1:$T$1,0))&amp;""),"")="","",IFERROR(INDEX('Your points'!$B$15:$B$18,MATCH(IFERROR(TRIM(INDEX($A554:$T554,MATCH(Lists!$F$4,$A$1:$T$1,0))&amp;""),""),'Your points'!$A$15:$A$18,0)),0))</f>
        <v/>
      </c>
      <c r="AB554" s="21">
        <f>IF(IFERROR(TRIM(INDEX($A554:$T554,MATCH(Lists!$F$2,$A$1:$T$1,0))&amp;""),"")="","",N(Z554)+N(AA554))</f>
        <v/>
      </c>
      <c r="AC554" s="21">
        <f>IF(IFERROR(TRIM(INDEX($A554:$T554,MATCH(Lists!$F$2,$A$1:$T$1,0))&amp;""),"")="","",IFERROR(VALUE(IFERROR(TRIM(INDEX($A554:$T554,MATCH(Lists!$F$5,$A$1:$T$1,0))&amp;""),"")),""))</f>
        <v/>
      </c>
      <c r="AD554" s="21">
        <f>IF(AB554="","",IF(AB554&gt;='Your points'!$B$21,1,0))</f>
        <v/>
      </c>
      <c r="AE554" s="21">
        <f>IF(IFERROR(TRIM(INDEX($A554:$T554,MATCH(Lists!$F$2,$A$1:$T$1,0))&amp;""),"")="","",IF(IFERROR(TRIM(INDEX($A554:$T554,MATCH(Lists!$F$8,$A$1:$T$1,0))&amp;""),"")&lt;&gt;"",1,0))</f>
        <v/>
      </c>
      <c r="AF554" s="21">
        <f>IF(IFERROR(TRIM(INDEX($A554:$T554,MATCH(Lists!$F$2,$A$1:$T$1,0))&amp;""),"")="","",IF(IFERROR(TRIM(INDEX($A554:$T554,MATCH(Lists!$F$6,$A$1:$T$1,0))&amp;""),"")="","(no UTM)",IFERROR(TRIM(INDEX($A554:$T554,MATCH(Lists!$F$6,$A$1:$T$1,0))&amp;""),"")))</f>
        <v/>
      </c>
      <c r="AG554" s="21">
        <f>IF(IFERROR(TRIM(INDEX($A554:$T554,MATCH(Lists!$F$2,$A$1:$T$1,0))&amp;""),"")="","",IF(IFERROR(TRIM(INDEX($A554:$T554,MATCH(Lists!$F$7,$A$1:$T$1,0))&amp;""),"")="","(none)",IFERROR(TRIM(INDEX($A554:$T554,MATCH(Lists!$F$7,$A$1:$T$1,0))&amp;""),"")))</f>
        <v/>
      </c>
      <c r="AH554" s="21">
        <f>IF(AF554="","",IF(COUNTIFS($AF$2:AF554,AF554,$AG$2:AG554,AG554)=1,1,0))</f>
        <v/>
      </c>
      <c r="AI554" s="21">
        <f>IF(AH554=1,SUM($AH$2:AH554),"")</f>
        <v/>
      </c>
      <c r="AJ554" s="21">
        <f>IF(IFERROR(TRIM(INDEX($A554:$T554,MATCH(Lists!$F$2,$A$1:$T$1,0))&amp;""),"")="","",IF($W554=Lists!$A$3,1,0))</f>
        <v/>
      </c>
      <c r="AK554" s="21">
        <f>IF(IFERROR(TRIM(INDEX($A554:$T554,MATCH(Lists!$F$2,$A$1:$T$1,0))&amp;""),"")="","",IF($X554="Y",1,0))</f>
        <v/>
      </c>
    </row>
    <row r="555">
      <c r="U555" s="19" t="n"/>
      <c r="V555" s="22" t="n"/>
      <c r="W555" s="22" t="n"/>
      <c r="X555" s="22" t="n"/>
      <c r="Y555" s="19" t="n"/>
      <c r="Z555" s="21">
        <f>IF(IFERROR(TRIM(INDEX($A555:$T555,MATCH(Lists!$F$2,$A$1:$T$1,0))&amp;""),"")="","",IFERROR(INDEX('Your points'!$B$6:$B$11,MATCH(IFERROR(TRIM(INDEX($A555:$T555,MATCH(Lists!$F$3,$A$1:$T$1,0))&amp;""),""),'Your points'!$A$6:$A$11,0)),0))</f>
        <v/>
      </c>
      <c r="AA555" s="21">
        <f>IF(IFERROR(TRIM(INDEX($A555:$T555,MATCH(Lists!$F$2,$A$1:$T$1,0))&amp;""),"")="","",IFERROR(INDEX('Your points'!$B$15:$B$18,MATCH(IFERROR(TRIM(INDEX($A555:$T555,MATCH(Lists!$F$4,$A$1:$T$1,0))&amp;""),""),'Your points'!$A$15:$A$18,0)),0))</f>
        <v/>
      </c>
      <c r="AB555" s="21">
        <f>IF(IFERROR(TRIM(INDEX($A555:$T555,MATCH(Lists!$F$2,$A$1:$T$1,0))&amp;""),"")="","",N(Z555)+N(AA555))</f>
        <v/>
      </c>
      <c r="AC555" s="21">
        <f>IF(IFERROR(TRIM(INDEX($A555:$T555,MATCH(Lists!$F$2,$A$1:$T$1,0))&amp;""),"")="","",IFERROR(VALUE(IFERROR(TRIM(INDEX($A555:$T555,MATCH(Lists!$F$5,$A$1:$T$1,0))&amp;""),"")),""))</f>
        <v/>
      </c>
      <c r="AD555" s="21">
        <f>IF(AB555="","",IF(AB555&gt;='Your points'!$B$21,1,0))</f>
        <v/>
      </c>
      <c r="AE555" s="21">
        <f>IF(IFERROR(TRIM(INDEX($A555:$T555,MATCH(Lists!$F$2,$A$1:$T$1,0))&amp;""),"")="","",IF(IFERROR(TRIM(INDEX($A555:$T555,MATCH(Lists!$F$8,$A$1:$T$1,0))&amp;""),"")&lt;&gt;"",1,0))</f>
        <v/>
      </c>
      <c r="AF555" s="21">
        <f>IF(IFERROR(TRIM(INDEX($A555:$T555,MATCH(Lists!$F$2,$A$1:$T$1,0))&amp;""),"")="","",IF(IFERROR(TRIM(INDEX($A555:$T555,MATCH(Lists!$F$6,$A$1:$T$1,0))&amp;""),"")="","(no UTM)",IFERROR(TRIM(INDEX($A555:$T555,MATCH(Lists!$F$6,$A$1:$T$1,0))&amp;""),"")))</f>
        <v/>
      </c>
      <c r="AG555" s="21">
        <f>IF(IFERROR(TRIM(INDEX($A555:$T555,MATCH(Lists!$F$2,$A$1:$T$1,0))&amp;""),"")="","",IF(IFERROR(TRIM(INDEX($A555:$T555,MATCH(Lists!$F$7,$A$1:$T$1,0))&amp;""),"")="","(none)",IFERROR(TRIM(INDEX($A555:$T555,MATCH(Lists!$F$7,$A$1:$T$1,0))&amp;""),"")))</f>
        <v/>
      </c>
      <c r="AH555" s="21">
        <f>IF(AF555="","",IF(COUNTIFS($AF$2:AF555,AF555,$AG$2:AG555,AG555)=1,1,0))</f>
        <v/>
      </c>
      <c r="AI555" s="21">
        <f>IF(AH555=1,SUM($AH$2:AH555),"")</f>
        <v/>
      </c>
      <c r="AJ555" s="21">
        <f>IF(IFERROR(TRIM(INDEX($A555:$T555,MATCH(Lists!$F$2,$A$1:$T$1,0))&amp;""),"")="","",IF($W555=Lists!$A$3,1,0))</f>
        <v/>
      </c>
      <c r="AK555" s="21">
        <f>IF(IFERROR(TRIM(INDEX($A555:$T555,MATCH(Lists!$F$2,$A$1:$T$1,0))&amp;""),"")="","",IF($X555="Y",1,0))</f>
        <v/>
      </c>
    </row>
    <row r="556">
      <c r="U556" s="19" t="n"/>
      <c r="V556" s="22" t="n"/>
      <c r="W556" s="22" t="n"/>
      <c r="X556" s="22" t="n"/>
      <c r="Y556" s="19" t="n"/>
      <c r="Z556" s="21">
        <f>IF(IFERROR(TRIM(INDEX($A556:$T556,MATCH(Lists!$F$2,$A$1:$T$1,0))&amp;""),"")="","",IFERROR(INDEX('Your points'!$B$6:$B$11,MATCH(IFERROR(TRIM(INDEX($A556:$T556,MATCH(Lists!$F$3,$A$1:$T$1,0))&amp;""),""),'Your points'!$A$6:$A$11,0)),0))</f>
        <v/>
      </c>
      <c r="AA556" s="21">
        <f>IF(IFERROR(TRIM(INDEX($A556:$T556,MATCH(Lists!$F$2,$A$1:$T$1,0))&amp;""),"")="","",IFERROR(INDEX('Your points'!$B$15:$B$18,MATCH(IFERROR(TRIM(INDEX($A556:$T556,MATCH(Lists!$F$4,$A$1:$T$1,0))&amp;""),""),'Your points'!$A$15:$A$18,0)),0))</f>
        <v/>
      </c>
      <c r="AB556" s="21">
        <f>IF(IFERROR(TRIM(INDEX($A556:$T556,MATCH(Lists!$F$2,$A$1:$T$1,0))&amp;""),"")="","",N(Z556)+N(AA556))</f>
        <v/>
      </c>
      <c r="AC556" s="21">
        <f>IF(IFERROR(TRIM(INDEX($A556:$T556,MATCH(Lists!$F$2,$A$1:$T$1,0))&amp;""),"")="","",IFERROR(VALUE(IFERROR(TRIM(INDEX($A556:$T556,MATCH(Lists!$F$5,$A$1:$T$1,0))&amp;""),"")),""))</f>
        <v/>
      </c>
      <c r="AD556" s="21">
        <f>IF(AB556="","",IF(AB556&gt;='Your points'!$B$21,1,0))</f>
        <v/>
      </c>
      <c r="AE556" s="21">
        <f>IF(IFERROR(TRIM(INDEX($A556:$T556,MATCH(Lists!$F$2,$A$1:$T$1,0))&amp;""),"")="","",IF(IFERROR(TRIM(INDEX($A556:$T556,MATCH(Lists!$F$8,$A$1:$T$1,0))&amp;""),"")&lt;&gt;"",1,0))</f>
        <v/>
      </c>
      <c r="AF556" s="21">
        <f>IF(IFERROR(TRIM(INDEX($A556:$T556,MATCH(Lists!$F$2,$A$1:$T$1,0))&amp;""),"")="","",IF(IFERROR(TRIM(INDEX($A556:$T556,MATCH(Lists!$F$6,$A$1:$T$1,0))&amp;""),"")="","(no UTM)",IFERROR(TRIM(INDEX($A556:$T556,MATCH(Lists!$F$6,$A$1:$T$1,0))&amp;""),"")))</f>
        <v/>
      </c>
      <c r="AG556" s="21">
        <f>IF(IFERROR(TRIM(INDEX($A556:$T556,MATCH(Lists!$F$2,$A$1:$T$1,0))&amp;""),"")="","",IF(IFERROR(TRIM(INDEX($A556:$T556,MATCH(Lists!$F$7,$A$1:$T$1,0))&amp;""),"")="","(none)",IFERROR(TRIM(INDEX($A556:$T556,MATCH(Lists!$F$7,$A$1:$T$1,0))&amp;""),"")))</f>
        <v/>
      </c>
      <c r="AH556" s="21">
        <f>IF(AF556="","",IF(COUNTIFS($AF$2:AF556,AF556,$AG$2:AG556,AG556)=1,1,0))</f>
        <v/>
      </c>
      <c r="AI556" s="21">
        <f>IF(AH556=1,SUM($AH$2:AH556),"")</f>
        <v/>
      </c>
      <c r="AJ556" s="21">
        <f>IF(IFERROR(TRIM(INDEX($A556:$T556,MATCH(Lists!$F$2,$A$1:$T$1,0))&amp;""),"")="","",IF($W556=Lists!$A$3,1,0))</f>
        <v/>
      </c>
      <c r="AK556" s="21">
        <f>IF(IFERROR(TRIM(INDEX($A556:$T556,MATCH(Lists!$F$2,$A$1:$T$1,0))&amp;""),"")="","",IF($X556="Y",1,0))</f>
        <v/>
      </c>
    </row>
    <row r="557">
      <c r="U557" s="19" t="n"/>
      <c r="V557" s="22" t="n"/>
      <c r="W557" s="22" t="n"/>
      <c r="X557" s="22" t="n"/>
      <c r="Y557" s="19" t="n"/>
      <c r="Z557" s="21">
        <f>IF(IFERROR(TRIM(INDEX($A557:$T557,MATCH(Lists!$F$2,$A$1:$T$1,0))&amp;""),"")="","",IFERROR(INDEX('Your points'!$B$6:$B$11,MATCH(IFERROR(TRIM(INDEX($A557:$T557,MATCH(Lists!$F$3,$A$1:$T$1,0))&amp;""),""),'Your points'!$A$6:$A$11,0)),0))</f>
        <v/>
      </c>
      <c r="AA557" s="21">
        <f>IF(IFERROR(TRIM(INDEX($A557:$T557,MATCH(Lists!$F$2,$A$1:$T$1,0))&amp;""),"")="","",IFERROR(INDEX('Your points'!$B$15:$B$18,MATCH(IFERROR(TRIM(INDEX($A557:$T557,MATCH(Lists!$F$4,$A$1:$T$1,0))&amp;""),""),'Your points'!$A$15:$A$18,0)),0))</f>
        <v/>
      </c>
      <c r="AB557" s="21">
        <f>IF(IFERROR(TRIM(INDEX($A557:$T557,MATCH(Lists!$F$2,$A$1:$T$1,0))&amp;""),"")="","",N(Z557)+N(AA557))</f>
        <v/>
      </c>
      <c r="AC557" s="21">
        <f>IF(IFERROR(TRIM(INDEX($A557:$T557,MATCH(Lists!$F$2,$A$1:$T$1,0))&amp;""),"")="","",IFERROR(VALUE(IFERROR(TRIM(INDEX($A557:$T557,MATCH(Lists!$F$5,$A$1:$T$1,0))&amp;""),"")),""))</f>
        <v/>
      </c>
      <c r="AD557" s="21">
        <f>IF(AB557="","",IF(AB557&gt;='Your points'!$B$21,1,0))</f>
        <v/>
      </c>
      <c r="AE557" s="21">
        <f>IF(IFERROR(TRIM(INDEX($A557:$T557,MATCH(Lists!$F$2,$A$1:$T$1,0))&amp;""),"")="","",IF(IFERROR(TRIM(INDEX($A557:$T557,MATCH(Lists!$F$8,$A$1:$T$1,0))&amp;""),"")&lt;&gt;"",1,0))</f>
        <v/>
      </c>
      <c r="AF557" s="21">
        <f>IF(IFERROR(TRIM(INDEX($A557:$T557,MATCH(Lists!$F$2,$A$1:$T$1,0))&amp;""),"")="","",IF(IFERROR(TRIM(INDEX($A557:$T557,MATCH(Lists!$F$6,$A$1:$T$1,0))&amp;""),"")="","(no UTM)",IFERROR(TRIM(INDEX($A557:$T557,MATCH(Lists!$F$6,$A$1:$T$1,0))&amp;""),"")))</f>
        <v/>
      </c>
      <c r="AG557" s="21">
        <f>IF(IFERROR(TRIM(INDEX($A557:$T557,MATCH(Lists!$F$2,$A$1:$T$1,0))&amp;""),"")="","",IF(IFERROR(TRIM(INDEX($A557:$T557,MATCH(Lists!$F$7,$A$1:$T$1,0))&amp;""),"")="","(none)",IFERROR(TRIM(INDEX($A557:$T557,MATCH(Lists!$F$7,$A$1:$T$1,0))&amp;""),"")))</f>
        <v/>
      </c>
      <c r="AH557" s="21">
        <f>IF(AF557="","",IF(COUNTIFS($AF$2:AF557,AF557,$AG$2:AG557,AG557)=1,1,0))</f>
        <v/>
      </c>
      <c r="AI557" s="21">
        <f>IF(AH557=1,SUM($AH$2:AH557),"")</f>
        <v/>
      </c>
      <c r="AJ557" s="21">
        <f>IF(IFERROR(TRIM(INDEX($A557:$T557,MATCH(Lists!$F$2,$A$1:$T$1,0))&amp;""),"")="","",IF($W557=Lists!$A$3,1,0))</f>
        <v/>
      </c>
      <c r="AK557" s="21">
        <f>IF(IFERROR(TRIM(INDEX($A557:$T557,MATCH(Lists!$F$2,$A$1:$T$1,0))&amp;""),"")="","",IF($X557="Y",1,0))</f>
        <v/>
      </c>
    </row>
    <row r="558">
      <c r="U558" s="19" t="n"/>
      <c r="V558" s="22" t="n"/>
      <c r="W558" s="22" t="n"/>
      <c r="X558" s="22" t="n"/>
      <c r="Y558" s="19" t="n"/>
      <c r="Z558" s="21">
        <f>IF(IFERROR(TRIM(INDEX($A558:$T558,MATCH(Lists!$F$2,$A$1:$T$1,0))&amp;""),"")="","",IFERROR(INDEX('Your points'!$B$6:$B$11,MATCH(IFERROR(TRIM(INDEX($A558:$T558,MATCH(Lists!$F$3,$A$1:$T$1,0))&amp;""),""),'Your points'!$A$6:$A$11,0)),0))</f>
        <v/>
      </c>
      <c r="AA558" s="21">
        <f>IF(IFERROR(TRIM(INDEX($A558:$T558,MATCH(Lists!$F$2,$A$1:$T$1,0))&amp;""),"")="","",IFERROR(INDEX('Your points'!$B$15:$B$18,MATCH(IFERROR(TRIM(INDEX($A558:$T558,MATCH(Lists!$F$4,$A$1:$T$1,0))&amp;""),""),'Your points'!$A$15:$A$18,0)),0))</f>
        <v/>
      </c>
      <c r="AB558" s="21">
        <f>IF(IFERROR(TRIM(INDEX($A558:$T558,MATCH(Lists!$F$2,$A$1:$T$1,0))&amp;""),"")="","",N(Z558)+N(AA558))</f>
        <v/>
      </c>
      <c r="AC558" s="21">
        <f>IF(IFERROR(TRIM(INDEX($A558:$T558,MATCH(Lists!$F$2,$A$1:$T$1,0))&amp;""),"")="","",IFERROR(VALUE(IFERROR(TRIM(INDEX($A558:$T558,MATCH(Lists!$F$5,$A$1:$T$1,0))&amp;""),"")),""))</f>
        <v/>
      </c>
      <c r="AD558" s="21">
        <f>IF(AB558="","",IF(AB558&gt;='Your points'!$B$21,1,0))</f>
        <v/>
      </c>
      <c r="AE558" s="21">
        <f>IF(IFERROR(TRIM(INDEX($A558:$T558,MATCH(Lists!$F$2,$A$1:$T$1,0))&amp;""),"")="","",IF(IFERROR(TRIM(INDEX($A558:$T558,MATCH(Lists!$F$8,$A$1:$T$1,0))&amp;""),"")&lt;&gt;"",1,0))</f>
        <v/>
      </c>
      <c r="AF558" s="21">
        <f>IF(IFERROR(TRIM(INDEX($A558:$T558,MATCH(Lists!$F$2,$A$1:$T$1,0))&amp;""),"")="","",IF(IFERROR(TRIM(INDEX($A558:$T558,MATCH(Lists!$F$6,$A$1:$T$1,0))&amp;""),"")="","(no UTM)",IFERROR(TRIM(INDEX($A558:$T558,MATCH(Lists!$F$6,$A$1:$T$1,0))&amp;""),"")))</f>
        <v/>
      </c>
      <c r="AG558" s="21">
        <f>IF(IFERROR(TRIM(INDEX($A558:$T558,MATCH(Lists!$F$2,$A$1:$T$1,0))&amp;""),"")="","",IF(IFERROR(TRIM(INDEX($A558:$T558,MATCH(Lists!$F$7,$A$1:$T$1,0))&amp;""),"")="","(none)",IFERROR(TRIM(INDEX($A558:$T558,MATCH(Lists!$F$7,$A$1:$T$1,0))&amp;""),"")))</f>
        <v/>
      </c>
      <c r="AH558" s="21">
        <f>IF(AF558="","",IF(COUNTIFS($AF$2:AF558,AF558,$AG$2:AG558,AG558)=1,1,0))</f>
        <v/>
      </c>
      <c r="AI558" s="21">
        <f>IF(AH558=1,SUM($AH$2:AH558),"")</f>
        <v/>
      </c>
      <c r="AJ558" s="21">
        <f>IF(IFERROR(TRIM(INDEX($A558:$T558,MATCH(Lists!$F$2,$A$1:$T$1,0))&amp;""),"")="","",IF($W558=Lists!$A$3,1,0))</f>
        <v/>
      </c>
      <c r="AK558" s="21">
        <f>IF(IFERROR(TRIM(INDEX($A558:$T558,MATCH(Lists!$F$2,$A$1:$T$1,0))&amp;""),"")="","",IF($X558="Y",1,0))</f>
        <v/>
      </c>
    </row>
    <row r="559">
      <c r="U559" s="19" t="n"/>
      <c r="V559" s="22" t="n"/>
      <c r="W559" s="22" t="n"/>
      <c r="X559" s="22" t="n"/>
      <c r="Y559" s="19" t="n"/>
      <c r="Z559" s="21">
        <f>IF(IFERROR(TRIM(INDEX($A559:$T559,MATCH(Lists!$F$2,$A$1:$T$1,0))&amp;""),"")="","",IFERROR(INDEX('Your points'!$B$6:$B$11,MATCH(IFERROR(TRIM(INDEX($A559:$T559,MATCH(Lists!$F$3,$A$1:$T$1,0))&amp;""),""),'Your points'!$A$6:$A$11,0)),0))</f>
        <v/>
      </c>
      <c r="AA559" s="21">
        <f>IF(IFERROR(TRIM(INDEX($A559:$T559,MATCH(Lists!$F$2,$A$1:$T$1,0))&amp;""),"")="","",IFERROR(INDEX('Your points'!$B$15:$B$18,MATCH(IFERROR(TRIM(INDEX($A559:$T559,MATCH(Lists!$F$4,$A$1:$T$1,0))&amp;""),""),'Your points'!$A$15:$A$18,0)),0))</f>
        <v/>
      </c>
      <c r="AB559" s="21">
        <f>IF(IFERROR(TRIM(INDEX($A559:$T559,MATCH(Lists!$F$2,$A$1:$T$1,0))&amp;""),"")="","",N(Z559)+N(AA559))</f>
        <v/>
      </c>
      <c r="AC559" s="21">
        <f>IF(IFERROR(TRIM(INDEX($A559:$T559,MATCH(Lists!$F$2,$A$1:$T$1,0))&amp;""),"")="","",IFERROR(VALUE(IFERROR(TRIM(INDEX($A559:$T559,MATCH(Lists!$F$5,$A$1:$T$1,0))&amp;""),"")),""))</f>
        <v/>
      </c>
      <c r="AD559" s="21">
        <f>IF(AB559="","",IF(AB559&gt;='Your points'!$B$21,1,0))</f>
        <v/>
      </c>
      <c r="AE559" s="21">
        <f>IF(IFERROR(TRIM(INDEX($A559:$T559,MATCH(Lists!$F$2,$A$1:$T$1,0))&amp;""),"")="","",IF(IFERROR(TRIM(INDEX($A559:$T559,MATCH(Lists!$F$8,$A$1:$T$1,0))&amp;""),"")&lt;&gt;"",1,0))</f>
        <v/>
      </c>
      <c r="AF559" s="21">
        <f>IF(IFERROR(TRIM(INDEX($A559:$T559,MATCH(Lists!$F$2,$A$1:$T$1,0))&amp;""),"")="","",IF(IFERROR(TRIM(INDEX($A559:$T559,MATCH(Lists!$F$6,$A$1:$T$1,0))&amp;""),"")="","(no UTM)",IFERROR(TRIM(INDEX($A559:$T559,MATCH(Lists!$F$6,$A$1:$T$1,0))&amp;""),"")))</f>
        <v/>
      </c>
      <c r="AG559" s="21">
        <f>IF(IFERROR(TRIM(INDEX($A559:$T559,MATCH(Lists!$F$2,$A$1:$T$1,0))&amp;""),"")="","",IF(IFERROR(TRIM(INDEX($A559:$T559,MATCH(Lists!$F$7,$A$1:$T$1,0))&amp;""),"")="","(none)",IFERROR(TRIM(INDEX($A559:$T559,MATCH(Lists!$F$7,$A$1:$T$1,0))&amp;""),"")))</f>
        <v/>
      </c>
      <c r="AH559" s="21">
        <f>IF(AF559="","",IF(COUNTIFS($AF$2:AF559,AF559,$AG$2:AG559,AG559)=1,1,0))</f>
        <v/>
      </c>
      <c r="AI559" s="21">
        <f>IF(AH559=1,SUM($AH$2:AH559),"")</f>
        <v/>
      </c>
      <c r="AJ559" s="21">
        <f>IF(IFERROR(TRIM(INDEX($A559:$T559,MATCH(Lists!$F$2,$A$1:$T$1,0))&amp;""),"")="","",IF($W559=Lists!$A$3,1,0))</f>
        <v/>
      </c>
      <c r="AK559" s="21">
        <f>IF(IFERROR(TRIM(INDEX($A559:$T559,MATCH(Lists!$F$2,$A$1:$T$1,0))&amp;""),"")="","",IF($X559="Y",1,0))</f>
        <v/>
      </c>
    </row>
    <row r="560">
      <c r="U560" s="19" t="n"/>
      <c r="V560" s="22" t="n"/>
      <c r="W560" s="22" t="n"/>
      <c r="X560" s="22" t="n"/>
      <c r="Y560" s="19" t="n"/>
      <c r="Z560" s="21">
        <f>IF(IFERROR(TRIM(INDEX($A560:$T560,MATCH(Lists!$F$2,$A$1:$T$1,0))&amp;""),"")="","",IFERROR(INDEX('Your points'!$B$6:$B$11,MATCH(IFERROR(TRIM(INDEX($A560:$T560,MATCH(Lists!$F$3,$A$1:$T$1,0))&amp;""),""),'Your points'!$A$6:$A$11,0)),0))</f>
        <v/>
      </c>
      <c r="AA560" s="21">
        <f>IF(IFERROR(TRIM(INDEX($A560:$T560,MATCH(Lists!$F$2,$A$1:$T$1,0))&amp;""),"")="","",IFERROR(INDEX('Your points'!$B$15:$B$18,MATCH(IFERROR(TRIM(INDEX($A560:$T560,MATCH(Lists!$F$4,$A$1:$T$1,0))&amp;""),""),'Your points'!$A$15:$A$18,0)),0))</f>
        <v/>
      </c>
      <c r="AB560" s="21">
        <f>IF(IFERROR(TRIM(INDEX($A560:$T560,MATCH(Lists!$F$2,$A$1:$T$1,0))&amp;""),"")="","",N(Z560)+N(AA560))</f>
        <v/>
      </c>
      <c r="AC560" s="21">
        <f>IF(IFERROR(TRIM(INDEX($A560:$T560,MATCH(Lists!$F$2,$A$1:$T$1,0))&amp;""),"")="","",IFERROR(VALUE(IFERROR(TRIM(INDEX($A560:$T560,MATCH(Lists!$F$5,$A$1:$T$1,0))&amp;""),"")),""))</f>
        <v/>
      </c>
      <c r="AD560" s="21">
        <f>IF(AB560="","",IF(AB560&gt;='Your points'!$B$21,1,0))</f>
        <v/>
      </c>
      <c r="AE560" s="21">
        <f>IF(IFERROR(TRIM(INDEX($A560:$T560,MATCH(Lists!$F$2,$A$1:$T$1,0))&amp;""),"")="","",IF(IFERROR(TRIM(INDEX($A560:$T560,MATCH(Lists!$F$8,$A$1:$T$1,0))&amp;""),"")&lt;&gt;"",1,0))</f>
        <v/>
      </c>
      <c r="AF560" s="21">
        <f>IF(IFERROR(TRIM(INDEX($A560:$T560,MATCH(Lists!$F$2,$A$1:$T$1,0))&amp;""),"")="","",IF(IFERROR(TRIM(INDEX($A560:$T560,MATCH(Lists!$F$6,$A$1:$T$1,0))&amp;""),"")="","(no UTM)",IFERROR(TRIM(INDEX($A560:$T560,MATCH(Lists!$F$6,$A$1:$T$1,0))&amp;""),"")))</f>
        <v/>
      </c>
      <c r="AG560" s="21">
        <f>IF(IFERROR(TRIM(INDEX($A560:$T560,MATCH(Lists!$F$2,$A$1:$T$1,0))&amp;""),"")="","",IF(IFERROR(TRIM(INDEX($A560:$T560,MATCH(Lists!$F$7,$A$1:$T$1,0))&amp;""),"")="","(none)",IFERROR(TRIM(INDEX($A560:$T560,MATCH(Lists!$F$7,$A$1:$T$1,0))&amp;""),"")))</f>
        <v/>
      </c>
      <c r="AH560" s="21">
        <f>IF(AF560="","",IF(COUNTIFS($AF$2:AF560,AF560,$AG$2:AG560,AG560)=1,1,0))</f>
        <v/>
      </c>
      <c r="AI560" s="21">
        <f>IF(AH560=1,SUM($AH$2:AH560),"")</f>
        <v/>
      </c>
      <c r="AJ560" s="21">
        <f>IF(IFERROR(TRIM(INDEX($A560:$T560,MATCH(Lists!$F$2,$A$1:$T$1,0))&amp;""),"")="","",IF($W560=Lists!$A$3,1,0))</f>
        <v/>
      </c>
      <c r="AK560" s="21">
        <f>IF(IFERROR(TRIM(INDEX($A560:$T560,MATCH(Lists!$F$2,$A$1:$T$1,0))&amp;""),"")="","",IF($X560="Y",1,0))</f>
        <v/>
      </c>
    </row>
    <row r="561">
      <c r="U561" s="19" t="n"/>
      <c r="V561" s="22" t="n"/>
      <c r="W561" s="22" t="n"/>
      <c r="X561" s="22" t="n"/>
      <c r="Y561" s="19" t="n"/>
      <c r="Z561" s="21">
        <f>IF(IFERROR(TRIM(INDEX($A561:$T561,MATCH(Lists!$F$2,$A$1:$T$1,0))&amp;""),"")="","",IFERROR(INDEX('Your points'!$B$6:$B$11,MATCH(IFERROR(TRIM(INDEX($A561:$T561,MATCH(Lists!$F$3,$A$1:$T$1,0))&amp;""),""),'Your points'!$A$6:$A$11,0)),0))</f>
        <v/>
      </c>
      <c r="AA561" s="21">
        <f>IF(IFERROR(TRIM(INDEX($A561:$T561,MATCH(Lists!$F$2,$A$1:$T$1,0))&amp;""),"")="","",IFERROR(INDEX('Your points'!$B$15:$B$18,MATCH(IFERROR(TRIM(INDEX($A561:$T561,MATCH(Lists!$F$4,$A$1:$T$1,0))&amp;""),""),'Your points'!$A$15:$A$18,0)),0))</f>
        <v/>
      </c>
      <c r="AB561" s="21">
        <f>IF(IFERROR(TRIM(INDEX($A561:$T561,MATCH(Lists!$F$2,$A$1:$T$1,0))&amp;""),"")="","",N(Z561)+N(AA561))</f>
        <v/>
      </c>
      <c r="AC561" s="21">
        <f>IF(IFERROR(TRIM(INDEX($A561:$T561,MATCH(Lists!$F$2,$A$1:$T$1,0))&amp;""),"")="","",IFERROR(VALUE(IFERROR(TRIM(INDEX($A561:$T561,MATCH(Lists!$F$5,$A$1:$T$1,0))&amp;""),"")),""))</f>
        <v/>
      </c>
      <c r="AD561" s="21">
        <f>IF(AB561="","",IF(AB561&gt;='Your points'!$B$21,1,0))</f>
        <v/>
      </c>
      <c r="AE561" s="21">
        <f>IF(IFERROR(TRIM(INDEX($A561:$T561,MATCH(Lists!$F$2,$A$1:$T$1,0))&amp;""),"")="","",IF(IFERROR(TRIM(INDEX($A561:$T561,MATCH(Lists!$F$8,$A$1:$T$1,0))&amp;""),"")&lt;&gt;"",1,0))</f>
        <v/>
      </c>
      <c r="AF561" s="21">
        <f>IF(IFERROR(TRIM(INDEX($A561:$T561,MATCH(Lists!$F$2,$A$1:$T$1,0))&amp;""),"")="","",IF(IFERROR(TRIM(INDEX($A561:$T561,MATCH(Lists!$F$6,$A$1:$T$1,0))&amp;""),"")="","(no UTM)",IFERROR(TRIM(INDEX($A561:$T561,MATCH(Lists!$F$6,$A$1:$T$1,0))&amp;""),"")))</f>
        <v/>
      </c>
      <c r="AG561" s="21">
        <f>IF(IFERROR(TRIM(INDEX($A561:$T561,MATCH(Lists!$F$2,$A$1:$T$1,0))&amp;""),"")="","",IF(IFERROR(TRIM(INDEX($A561:$T561,MATCH(Lists!$F$7,$A$1:$T$1,0))&amp;""),"")="","(none)",IFERROR(TRIM(INDEX($A561:$T561,MATCH(Lists!$F$7,$A$1:$T$1,0))&amp;""),"")))</f>
        <v/>
      </c>
      <c r="AH561" s="21">
        <f>IF(AF561="","",IF(COUNTIFS($AF$2:AF561,AF561,$AG$2:AG561,AG561)=1,1,0))</f>
        <v/>
      </c>
      <c r="AI561" s="21">
        <f>IF(AH561=1,SUM($AH$2:AH561),"")</f>
        <v/>
      </c>
      <c r="AJ561" s="21">
        <f>IF(IFERROR(TRIM(INDEX($A561:$T561,MATCH(Lists!$F$2,$A$1:$T$1,0))&amp;""),"")="","",IF($W561=Lists!$A$3,1,0))</f>
        <v/>
      </c>
      <c r="AK561" s="21">
        <f>IF(IFERROR(TRIM(INDEX($A561:$T561,MATCH(Lists!$F$2,$A$1:$T$1,0))&amp;""),"")="","",IF($X561="Y",1,0))</f>
        <v/>
      </c>
    </row>
    <row r="562">
      <c r="U562" s="19" t="n"/>
      <c r="V562" s="22" t="n"/>
      <c r="W562" s="22" t="n"/>
      <c r="X562" s="22" t="n"/>
      <c r="Y562" s="19" t="n"/>
      <c r="Z562" s="21">
        <f>IF(IFERROR(TRIM(INDEX($A562:$T562,MATCH(Lists!$F$2,$A$1:$T$1,0))&amp;""),"")="","",IFERROR(INDEX('Your points'!$B$6:$B$11,MATCH(IFERROR(TRIM(INDEX($A562:$T562,MATCH(Lists!$F$3,$A$1:$T$1,0))&amp;""),""),'Your points'!$A$6:$A$11,0)),0))</f>
        <v/>
      </c>
      <c r="AA562" s="21">
        <f>IF(IFERROR(TRIM(INDEX($A562:$T562,MATCH(Lists!$F$2,$A$1:$T$1,0))&amp;""),"")="","",IFERROR(INDEX('Your points'!$B$15:$B$18,MATCH(IFERROR(TRIM(INDEX($A562:$T562,MATCH(Lists!$F$4,$A$1:$T$1,0))&amp;""),""),'Your points'!$A$15:$A$18,0)),0))</f>
        <v/>
      </c>
      <c r="AB562" s="21">
        <f>IF(IFERROR(TRIM(INDEX($A562:$T562,MATCH(Lists!$F$2,$A$1:$T$1,0))&amp;""),"")="","",N(Z562)+N(AA562))</f>
        <v/>
      </c>
      <c r="AC562" s="21">
        <f>IF(IFERROR(TRIM(INDEX($A562:$T562,MATCH(Lists!$F$2,$A$1:$T$1,0))&amp;""),"")="","",IFERROR(VALUE(IFERROR(TRIM(INDEX($A562:$T562,MATCH(Lists!$F$5,$A$1:$T$1,0))&amp;""),"")),""))</f>
        <v/>
      </c>
      <c r="AD562" s="21">
        <f>IF(AB562="","",IF(AB562&gt;='Your points'!$B$21,1,0))</f>
        <v/>
      </c>
      <c r="AE562" s="21">
        <f>IF(IFERROR(TRIM(INDEX($A562:$T562,MATCH(Lists!$F$2,$A$1:$T$1,0))&amp;""),"")="","",IF(IFERROR(TRIM(INDEX($A562:$T562,MATCH(Lists!$F$8,$A$1:$T$1,0))&amp;""),"")&lt;&gt;"",1,0))</f>
        <v/>
      </c>
      <c r="AF562" s="21">
        <f>IF(IFERROR(TRIM(INDEX($A562:$T562,MATCH(Lists!$F$2,$A$1:$T$1,0))&amp;""),"")="","",IF(IFERROR(TRIM(INDEX($A562:$T562,MATCH(Lists!$F$6,$A$1:$T$1,0))&amp;""),"")="","(no UTM)",IFERROR(TRIM(INDEX($A562:$T562,MATCH(Lists!$F$6,$A$1:$T$1,0))&amp;""),"")))</f>
        <v/>
      </c>
      <c r="AG562" s="21">
        <f>IF(IFERROR(TRIM(INDEX($A562:$T562,MATCH(Lists!$F$2,$A$1:$T$1,0))&amp;""),"")="","",IF(IFERROR(TRIM(INDEX($A562:$T562,MATCH(Lists!$F$7,$A$1:$T$1,0))&amp;""),"")="","(none)",IFERROR(TRIM(INDEX($A562:$T562,MATCH(Lists!$F$7,$A$1:$T$1,0))&amp;""),"")))</f>
        <v/>
      </c>
      <c r="AH562" s="21">
        <f>IF(AF562="","",IF(COUNTIFS($AF$2:AF562,AF562,$AG$2:AG562,AG562)=1,1,0))</f>
        <v/>
      </c>
      <c r="AI562" s="21">
        <f>IF(AH562=1,SUM($AH$2:AH562),"")</f>
        <v/>
      </c>
      <c r="AJ562" s="21">
        <f>IF(IFERROR(TRIM(INDEX($A562:$T562,MATCH(Lists!$F$2,$A$1:$T$1,0))&amp;""),"")="","",IF($W562=Lists!$A$3,1,0))</f>
        <v/>
      </c>
      <c r="AK562" s="21">
        <f>IF(IFERROR(TRIM(INDEX($A562:$T562,MATCH(Lists!$F$2,$A$1:$T$1,0))&amp;""),"")="","",IF($X562="Y",1,0))</f>
        <v/>
      </c>
    </row>
    <row r="563">
      <c r="U563" s="19" t="n"/>
      <c r="V563" s="22" t="n"/>
      <c r="W563" s="22" t="n"/>
      <c r="X563" s="22" t="n"/>
      <c r="Y563" s="19" t="n"/>
      <c r="Z563" s="21">
        <f>IF(IFERROR(TRIM(INDEX($A563:$T563,MATCH(Lists!$F$2,$A$1:$T$1,0))&amp;""),"")="","",IFERROR(INDEX('Your points'!$B$6:$B$11,MATCH(IFERROR(TRIM(INDEX($A563:$T563,MATCH(Lists!$F$3,$A$1:$T$1,0))&amp;""),""),'Your points'!$A$6:$A$11,0)),0))</f>
        <v/>
      </c>
      <c r="AA563" s="21">
        <f>IF(IFERROR(TRIM(INDEX($A563:$T563,MATCH(Lists!$F$2,$A$1:$T$1,0))&amp;""),"")="","",IFERROR(INDEX('Your points'!$B$15:$B$18,MATCH(IFERROR(TRIM(INDEX($A563:$T563,MATCH(Lists!$F$4,$A$1:$T$1,0))&amp;""),""),'Your points'!$A$15:$A$18,0)),0))</f>
        <v/>
      </c>
      <c r="AB563" s="21">
        <f>IF(IFERROR(TRIM(INDEX($A563:$T563,MATCH(Lists!$F$2,$A$1:$T$1,0))&amp;""),"")="","",N(Z563)+N(AA563))</f>
        <v/>
      </c>
      <c r="AC563" s="21">
        <f>IF(IFERROR(TRIM(INDEX($A563:$T563,MATCH(Lists!$F$2,$A$1:$T$1,0))&amp;""),"")="","",IFERROR(VALUE(IFERROR(TRIM(INDEX($A563:$T563,MATCH(Lists!$F$5,$A$1:$T$1,0))&amp;""),"")),""))</f>
        <v/>
      </c>
      <c r="AD563" s="21">
        <f>IF(AB563="","",IF(AB563&gt;='Your points'!$B$21,1,0))</f>
        <v/>
      </c>
      <c r="AE563" s="21">
        <f>IF(IFERROR(TRIM(INDEX($A563:$T563,MATCH(Lists!$F$2,$A$1:$T$1,0))&amp;""),"")="","",IF(IFERROR(TRIM(INDEX($A563:$T563,MATCH(Lists!$F$8,$A$1:$T$1,0))&amp;""),"")&lt;&gt;"",1,0))</f>
        <v/>
      </c>
      <c r="AF563" s="21">
        <f>IF(IFERROR(TRIM(INDEX($A563:$T563,MATCH(Lists!$F$2,$A$1:$T$1,0))&amp;""),"")="","",IF(IFERROR(TRIM(INDEX($A563:$T563,MATCH(Lists!$F$6,$A$1:$T$1,0))&amp;""),"")="","(no UTM)",IFERROR(TRIM(INDEX($A563:$T563,MATCH(Lists!$F$6,$A$1:$T$1,0))&amp;""),"")))</f>
        <v/>
      </c>
      <c r="AG563" s="21">
        <f>IF(IFERROR(TRIM(INDEX($A563:$T563,MATCH(Lists!$F$2,$A$1:$T$1,0))&amp;""),"")="","",IF(IFERROR(TRIM(INDEX($A563:$T563,MATCH(Lists!$F$7,$A$1:$T$1,0))&amp;""),"")="","(none)",IFERROR(TRIM(INDEX($A563:$T563,MATCH(Lists!$F$7,$A$1:$T$1,0))&amp;""),"")))</f>
        <v/>
      </c>
      <c r="AH563" s="21">
        <f>IF(AF563="","",IF(COUNTIFS($AF$2:AF563,AF563,$AG$2:AG563,AG563)=1,1,0))</f>
        <v/>
      </c>
      <c r="AI563" s="21">
        <f>IF(AH563=1,SUM($AH$2:AH563),"")</f>
        <v/>
      </c>
      <c r="AJ563" s="21">
        <f>IF(IFERROR(TRIM(INDEX($A563:$T563,MATCH(Lists!$F$2,$A$1:$T$1,0))&amp;""),"")="","",IF($W563=Lists!$A$3,1,0))</f>
        <v/>
      </c>
      <c r="AK563" s="21">
        <f>IF(IFERROR(TRIM(INDEX($A563:$T563,MATCH(Lists!$F$2,$A$1:$T$1,0))&amp;""),"")="","",IF($X563="Y",1,0))</f>
        <v/>
      </c>
    </row>
    <row r="564">
      <c r="U564" s="19" t="n"/>
      <c r="V564" s="22" t="n"/>
      <c r="W564" s="22" t="n"/>
      <c r="X564" s="22" t="n"/>
      <c r="Y564" s="19" t="n"/>
      <c r="Z564" s="21">
        <f>IF(IFERROR(TRIM(INDEX($A564:$T564,MATCH(Lists!$F$2,$A$1:$T$1,0))&amp;""),"")="","",IFERROR(INDEX('Your points'!$B$6:$B$11,MATCH(IFERROR(TRIM(INDEX($A564:$T564,MATCH(Lists!$F$3,$A$1:$T$1,0))&amp;""),""),'Your points'!$A$6:$A$11,0)),0))</f>
        <v/>
      </c>
      <c r="AA564" s="21">
        <f>IF(IFERROR(TRIM(INDEX($A564:$T564,MATCH(Lists!$F$2,$A$1:$T$1,0))&amp;""),"")="","",IFERROR(INDEX('Your points'!$B$15:$B$18,MATCH(IFERROR(TRIM(INDEX($A564:$T564,MATCH(Lists!$F$4,$A$1:$T$1,0))&amp;""),""),'Your points'!$A$15:$A$18,0)),0))</f>
        <v/>
      </c>
      <c r="AB564" s="21">
        <f>IF(IFERROR(TRIM(INDEX($A564:$T564,MATCH(Lists!$F$2,$A$1:$T$1,0))&amp;""),"")="","",N(Z564)+N(AA564))</f>
        <v/>
      </c>
      <c r="AC564" s="21">
        <f>IF(IFERROR(TRIM(INDEX($A564:$T564,MATCH(Lists!$F$2,$A$1:$T$1,0))&amp;""),"")="","",IFERROR(VALUE(IFERROR(TRIM(INDEX($A564:$T564,MATCH(Lists!$F$5,$A$1:$T$1,0))&amp;""),"")),""))</f>
        <v/>
      </c>
      <c r="AD564" s="21">
        <f>IF(AB564="","",IF(AB564&gt;='Your points'!$B$21,1,0))</f>
        <v/>
      </c>
      <c r="AE564" s="21">
        <f>IF(IFERROR(TRIM(INDEX($A564:$T564,MATCH(Lists!$F$2,$A$1:$T$1,0))&amp;""),"")="","",IF(IFERROR(TRIM(INDEX($A564:$T564,MATCH(Lists!$F$8,$A$1:$T$1,0))&amp;""),"")&lt;&gt;"",1,0))</f>
        <v/>
      </c>
      <c r="AF564" s="21">
        <f>IF(IFERROR(TRIM(INDEX($A564:$T564,MATCH(Lists!$F$2,$A$1:$T$1,0))&amp;""),"")="","",IF(IFERROR(TRIM(INDEX($A564:$T564,MATCH(Lists!$F$6,$A$1:$T$1,0))&amp;""),"")="","(no UTM)",IFERROR(TRIM(INDEX($A564:$T564,MATCH(Lists!$F$6,$A$1:$T$1,0))&amp;""),"")))</f>
        <v/>
      </c>
      <c r="AG564" s="21">
        <f>IF(IFERROR(TRIM(INDEX($A564:$T564,MATCH(Lists!$F$2,$A$1:$T$1,0))&amp;""),"")="","",IF(IFERROR(TRIM(INDEX($A564:$T564,MATCH(Lists!$F$7,$A$1:$T$1,0))&amp;""),"")="","(none)",IFERROR(TRIM(INDEX($A564:$T564,MATCH(Lists!$F$7,$A$1:$T$1,0))&amp;""),"")))</f>
        <v/>
      </c>
      <c r="AH564" s="21">
        <f>IF(AF564="","",IF(COUNTIFS($AF$2:AF564,AF564,$AG$2:AG564,AG564)=1,1,0))</f>
        <v/>
      </c>
      <c r="AI564" s="21">
        <f>IF(AH564=1,SUM($AH$2:AH564),"")</f>
        <v/>
      </c>
      <c r="AJ564" s="21">
        <f>IF(IFERROR(TRIM(INDEX($A564:$T564,MATCH(Lists!$F$2,$A$1:$T$1,0))&amp;""),"")="","",IF($W564=Lists!$A$3,1,0))</f>
        <v/>
      </c>
      <c r="AK564" s="21">
        <f>IF(IFERROR(TRIM(INDEX($A564:$T564,MATCH(Lists!$F$2,$A$1:$T$1,0))&amp;""),"")="","",IF($X564="Y",1,0))</f>
        <v/>
      </c>
    </row>
    <row r="565">
      <c r="U565" s="19" t="n"/>
      <c r="V565" s="22" t="n"/>
      <c r="W565" s="22" t="n"/>
      <c r="X565" s="22" t="n"/>
      <c r="Y565" s="19" t="n"/>
      <c r="Z565" s="21">
        <f>IF(IFERROR(TRIM(INDEX($A565:$T565,MATCH(Lists!$F$2,$A$1:$T$1,0))&amp;""),"")="","",IFERROR(INDEX('Your points'!$B$6:$B$11,MATCH(IFERROR(TRIM(INDEX($A565:$T565,MATCH(Lists!$F$3,$A$1:$T$1,0))&amp;""),""),'Your points'!$A$6:$A$11,0)),0))</f>
        <v/>
      </c>
      <c r="AA565" s="21">
        <f>IF(IFERROR(TRIM(INDEX($A565:$T565,MATCH(Lists!$F$2,$A$1:$T$1,0))&amp;""),"")="","",IFERROR(INDEX('Your points'!$B$15:$B$18,MATCH(IFERROR(TRIM(INDEX($A565:$T565,MATCH(Lists!$F$4,$A$1:$T$1,0))&amp;""),""),'Your points'!$A$15:$A$18,0)),0))</f>
        <v/>
      </c>
      <c r="AB565" s="21">
        <f>IF(IFERROR(TRIM(INDEX($A565:$T565,MATCH(Lists!$F$2,$A$1:$T$1,0))&amp;""),"")="","",N(Z565)+N(AA565))</f>
        <v/>
      </c>
      <c r="AC565" s="21">
        <f>IF(IFERROR(TRIM(INDEX($A565:$T565,MATCH(Lists!$F$2,$A$1:$T$1,0))&amp;""),"")="","",IFERROR(VALUE(IFERROR(TRIM(INDEX($A565:$T565,MATCH(Lists!$F$5,$A$1:$T$1,0))&amp;""),"")),""))</f>
        <v/>
      </c>
      <c r="AD565" s="21">
        <f>IF(AB565="","",IF(AB565&gt;='Your points'!$B$21,1,0))</f>
        <v/>
      </c>
      <c r="AE565" s="21">
        <f>IF(IFERROR(TRIM(INDEX($A565:$T565,MATCH(Lists!$F$2,$A$1:$T$1,0))&amp;""),"")="","",IF(IFERROR(TRIM(INDEX($A565:$T565,MATCH(Lists!$F$8,$A$1:$T$1,0))&amp;""),"")&lt;&gt;"",1,0))</f>
        <v/>
      </c>
      <c r="AF565" s="21">
        <f>IF(IFERROR(TRIM(INDEX($A565:$T565,MATCH(Lists!$F$2,$A$1:$T$1,0))&amp;""),"")="","",IF(IFERROR(TRIM(INDEX($A565:$T565,MATCH(Lists!$F$6,$A$1:$T$1,0))&amp;""),"")="","(no UTM)",IFERROR(TRIM(INDEX($A565:$T565,MATCH(Lists!$F$6,$A$1:$T$1,0))&amp;""),"")))</f>
        <v/>
      </c>
      <c r="AG565" s="21">
        <f>IF(IFERROR(TRIM(INDEX($A565:$T565,MATCH(Lists!$F$2,$A$1:$T$1,0))&amp;""),"")="","",IF(IFERROR(TRIM(INDEX($A565:$T565,MATCH(Lists!$F$7,$A$1:$T$1,0))&amp;""),"")="","(none)",IFERROR(TRIM(INDEX($A565:$T565,MATCH(Lists!$F$7,$A$1:$T$1,0))&amp;""),"")))</f>
        <v/>
      </c>
      <c r="AH565" s="21">
        <f>IF(AF565="","",IF(COUNTIFS($AF$2:AF565,AF565,$AG$2:AG565,AG565)=1,1,0))</f>
        <v/>
      </c>
      <c r="AI565" s="21">
        <f>IF(AH565=1,SUM($AH$2:AH565),"")</f>
        <v/>
      </c>
      <c r="AJ565" s="21">
        <f>IF(IFERROR(TRIM(INDEX($A565:$T565,MATCH(Lists!$F$2,$A$1:$T$1,0))&amp;""),"")="","",IF($W565=Lists!$A$3,1,0))</f>
        <v/>
      </c>
      <c r="AK565" s="21">
        <f>IF(IFERROR(TRIM(INDEX($A565:$T565,MATCH(Lists!$F$2,$A$1:$T$1,0))&amp;""),"")="","",IF($X565="Y",1,0))</f>
        <v/>
      </c>
    </row>
    <row r="566">
      <c r="U566" s="19" t="n"/>
      <c r="V566" s="22" t="n"/>
      <c r="W566" s="22" t="n"/>
      <c r="X566" s="22" t="n"/>
      <c r="Y566" s="19" t="n"/>
      <c r="Z566" s="21">
        <f>IF(IFERROR(TRIM(INDEX($A566:$T566,MATCH(Lists!$F$2,$A$1:$T$1,0))&amp;""),"")="","",IFERROR(INDEX('Your points'!$B$6:$B$11,MATCH(IFERROR(TRIM(INDEX($A566:$T566,MATCH(Lists!$F$3,$A$1:$T$1,0))&amp;""),""),'Your points'!$A$6:$A$11,0)),0))</f>
        <v/>
      </c>
      <c r="AA566" s="21">
        <f>IF(IFERROR(TRIM(INDEX($A566:$T566,MATCH(Lists!$F$2,$A$1:$T$1,0))&amp;""),"")="","",IFERROR(INDEX('Your points'!$B$15:$B$18,MATCH(IFERROR(TRIM(INDEX($A566:$T566,MATCH(Lists!$F$4,$A$1:$T$1,0))&amp;""),""),'Your points'!$A$15:$A$18,0)),0))</f>
        <v/>
      </c>
      <c r="AB566" s="21">
        <f>IF(IFERROR(TRIM(INDEX($A566:$T566,MATCH(Lists!$F$2,$A$1:$T$1,0))&amp;""),"")="","",N(Z566)+N(AA566))</f>
        <v/>
      </c>
      <c r="AC566" s="21">
        <f>IF(IFERROR(TRIM(INDEX($A566:$T566,MATCH(Lists!$F$2,$A$1:$T$1,0))&amp;""),"")="","",IFERROR(VALUE(IFERROR(TRIM(INDEX($A566:$T566,MATCH(Lists!$F$5,$A$1:$T$1,0))&amp;""),"")),""))</f>
        <v/>
      </c>
      <c r="AD566" s="21">
        <f>IF(AB566="","",IF(AB566&gt;='Your points'!$B$21,1,0))</f>
        <v/>
      </c>
      <c r="AE566" s="21">
        <f>IF(IFERROR(TRIM(INDEX($A566:$T566,MATCH(Lists!$F$2,$A$1:$T$1,0))&amp;""),"")="","",IF(IFERROR(TRIM(INDEX($A566:$T566,MATCH(Lists!$F$8,$A$1:$T$1,0))&amp;""),"")&lt;&gt;"",1,0))</f>
        <v/>
      </c>
      <c r="AF566" s="21">
        <f>IF(IFERROR(TRIM(INDEX($A566:$T566,MATCH(Lists!$F$2,$A$1:$T$1,0))&amp;""),"")="","",IF(IFERROR(TRIM(INDEX($A566:$T566,MATCH(Lists!$F$6,$A$1:$T$1,0))&amp;""),"")="","(no UTM)",IFERROR(TRIM(INDEX($A566:$T566,MATCH(Lists!$F$6,$A$1:$T$1,0))&amp;""),"")))</f>
        <v/>
      </c>
      <c r="AG566" s="21">
        <f>IF(IFERROR(TRIM(INDEX($A566:$T566,MATCH(Lists!$F$2,$A$1:$T$1,0))&amp;""),"")="","",IF(IFERROR(TRIM(INDEX($A566:$T566,MATCH(Lists!$F$7,$A$1:$T$1,0))&amp;""),"")="","(none)",IFERROR(TRIM(INDEX($A566:$T566,MATCH(Lists!$F$7,$A$1:$T$1,0))&amp;""),"")))</f>
        <v/>
      </c>
      <c r="AH566" s="21">
        <f>IF(AF566="","",IF(COUNTIFS($AF$2:AF566,AF566,$AG$2:AG566,AG566)=1,1,0))</f>
        <v/>
      </c>
      <c r="AI566" s="21">
        <f>IF(AH566=1,SUM($AH$2:AH566),"")</f>
        <v/>
      </c>
      <c r="AJ566" s="21">
        <f>IF(IFERROR(TRIM(INDEX($A566:$T566,MATCH(Lists!$F$2,$A$1:$T$1,0))&amp;""),"")="","",IF($W566=Lists!$A$3,1,0))</f>
        <v/>
      </c>
      <c r="AK566" s="21">
        <f>IF(IFERROR(TRIM(INDEX($A566:$T566,MATCH(Lists!$F$2,$A$1:$T$1,0))&amp;""),"")="","",IF($X566="Y",1,0))</f>
        <v/>
      </c>
    </row>
    <row r="567">
      <c r="U567" s="19" t="n"/>
      <c r="V567" s="22" t="n"/>
      <c r="W567" s="22" t="n"/>
      <c r="X567" s="22" t="n"/>
      <c r="Y567" s="19" t="n"/>
      <c r="Z567" s="21">
        <f>IF(IFERROR(TRIM(INDEX($A567:$T567,MATCH(Lists!$F$2,$A$1:$T$1,0))&amp;""),"")="","",IFERROR(INDEX('Your points'!$B$6:$B$11,MATCH(IFERROR(TRIM(INDEX($A567:$T567,MATCH(Lists!$F$3,$A$1:$T$1,0))&amp;""),""),'Your points'!$A$6:$A$11,0)),0))</f>
        <v/>
      </c>
      <c r="AA567" s="21">
        <f>IF(IFERROR(TRIM(INDEX($A567:$T567,MATCH(Lists!$F$2,$A$1:$T$1,0))&amp;""),"")="","",IFERROR(INDEX('Your points'!$B$15:$B$18,MATCH(IFERROR(TRIM(INDEX($A567:$T567,MATCH(Lists!$F$4,$A$1:$T$1,0))&amp;""),""),'Your points'!$A$15:$A$18,0)),0))</f>
        <v/>
      </c>
      <c r="AB567" s="21">
        <f>IF(IFERROR(TRIM(INDEX($A567:$T567,MATCH(Lists!$F$2,$A$1:$T$1,0))&amp;""),"")="","",N(Z567)+N(AA567))</f>
        <v/>
      </c>
      <c r="AC567" s="21">
        <f>IF(IFERROR(TRIM(INDEX($A567:$T567,MATCH(Lists!$F$2,$A$1:$T$1,0))&amp;""),"")="","",IFERROR(VALUE(IFERROR(TRIM(INDEX($A567:$T567,MATCH(Lists!$F$5,$A$1:$T$1,0))&amp;""),"")),""))</f>
        <v/>
      </c>
      <c r="AD567" s="21">
        <f>IF(AB567="","",IF(AB567&gt;='Your points'!$B$21,1,0))</f>
        <v/>
      </c>
      <c r="AE567" s="21">
        <f>IF(IFERROR(TRIM(INDEX($A567:$T567,MATCH(Lists!$F$2,$A$1:$T$1,0))&amp;""),"")="","",IF(IFERROR(TRIM(INDEX($A567:$T567,MATCH(Lists!$F$8,$A$1:$T$1,0))&amp;""),"")&lt;&gt;"",1,0))</f>
        <v/>
      </c>
      <c r="AF567" s="21">
        <f>IF(IFERROR(TRIM(INDEX($A567:$T567,MATCH(Lists!$F$2,$A$1:$T$1,0))&amp;""),"")="","",IF(IFERROR(TRIM(INDEX($A567:$T567,MATCH(Lists!$F$6,$A$1:$T$1,0))&amp;""),"")="","(no UTM)",IFERROR(TRIM(INDEX($A567:$T567,MATCH(Lists!$F$6,$A$1:$T$1,0))&amp;""),"")))</f>
        <v/>
      </c>
      <c r="AG567" s="21">
        <f>IF(IFERROR(TRIM(INDEX($A567:$T567,MATCH(Lists!$F$2,$A$1:$T$1,0))&amp;""),"")="","",IF(IFERROR(TRIM(INDEX($A567:$T567,MATCH(Lists!$F$7,$A$1:$T$1,0))&amp;""),"")="","(none)",IFERROR(TRIM(INDEX($A567:$T567,MATCH(Lists!$F$7,$A$1:$T$1,0))&amp;""),"")))</f>
        <v/>
      </c>
      <c r="AH567" s="21">
        <f>IF(AF567="","",IF(COUNTIFS($AF$2:AF567,AF567,$AG$2:AG567,AG567)=1,1,0))</f>
        <v/>
      </c>
      <c r="AI567" s="21">
        <f>IF(AH567=1,SUM($AH$2:AH567),"")</f>
        <v/>
      </c>
      <c r="AJ567" s="21">
        <f>IF(IFERROR(TRIM(INDEX($A567:$T567,MATCH(Lists!$F$2,$A$1:$T$1,0))&amp;""),"")="","",IF($W567=Lists!$A$3,1,0))</f>
        <v/>
      </c>
      <c r="AK567" s="21">
        <f>IF(IFERROR(TRIM(INDEX($A567:$T567,MATCH(Lists!$F$2,$A$1:$T$1,0))&amp;""),"")="","",IF($X567="Y",1,0))</f>
        <v/>
      </c>
    </row>
    <row r="568">
      <c r="U568" s="19" t="n"/>
      <c r="V568" s="22" t="n"/>
      <c r="W568" s="22" t="n"/>
      <c r="X568" s="22" t="n"/>
      <c r="Y568" s="19" t="n"/>
      <c r="Z568" s="21">
        <f>IF(IFERROR(TRIM(INDEX($A568:$T568,MATCH(Lists!$F$2,$A$1:$T$1,0))&amp;""),"")="","",IFERROR(INDEX('Your points'!$B$6:$B$11,MATCH(IFERROR(TRIM(INDEX($A568:$T568,MATCH(Lists!$F$3,$A$1:$T$1,0))&amp;""),""),'Your points'!$A$6:$A$11,0)),0))</f>
        <v/>
      </c>
      <c r="AA568" s="21">
        <f>IF(IFERROR(TRIM(INDEX($A568:$T568,MATCH(Lists!$F$2,$A$1:$T$1,0))&amp;""),"")="","",IFERROR(INDEX('Your points'!$B$15:$B$18,MATCH(IFERROR(TRIM(INDEX($A568:$T568,MATCH(Lists!$F$4,$A$1:$T$1,0))&amp;""),""),'Your points'!$A$15:$A$18,0)),0))</f>
        <v/>
      </c>
      <c r="AB568" s="21">
        <f>IF(IFERROR(TRIM(INDEX($A568:$T568,MATCH(Lists!$F$2,$A$1:$T$1,0))&amp;""),"")="","",N(Z568)+N(AA568))</f>
        <v/>
      </c>
      <c r="AC568" s="21">
        <f>IF(IFERROR(TRIM(INDEX($A568:$T568,MATCH(Lists!$F$2,$A$1:$T$1,0))&amp;""),"")="","",IFERROR(VALUE(IFERROR(TRIM(INDEX($A568:$T568,MATCH(Lists!$F$5,$A$1:$T$1,0))&amp;""),"")),""))</f>
        <v/>
      </c>
      <c r="AD568" s="21">
        <f>IF(AB568="","",IF(AB568&gt;='Your points'!$B$21,1,0))</f>
        <v/>
      </c>
      <c r="AE568" s="21">
        <f>IF(IFERROR(TRIM(INDEX($A568:$T568,MATCH(Lists!$F$2,$A$1:$T$1,0))&amp;""),"")="","",IF(IFERROR(TRIM(INDEX($A568:$T568,MATCH(Lists!$F$8,$A$1:$T$1,0))&amp;""),"")&lt;&gt;"",1,0))</f>
        <v/>
      </c>
      <c r="AF568" s="21">
        <f>IF(IFERROR(TRIM(INDEX($A568:$T568,MATCH(Lists!$F$2,$A$1:$T$1,0))&amp;""),"")="","",IF(IFERROR(TRIM(INDEX($A568:$T568,MATCH(Lists!$F$6,$A$1:$T$1,0))&amp;""),"")="","(no UTM)",IFERROR(TRIM(INDEX($A568:$T568,MATCH(Lists!$F$6,$A$1:$T$1,0))&amp;""),"")))</f>
        <v/>
      </c>
      <c r="AG568" s="21">
        <f>IF(IFERROR(TRIM(INDEX($A568:$T568,MATCH(Lists!$F$2,$A$1:$T$1,0))&amp;""),"")="","",IF(IFERROR(TRIM(INDEX($A568:$T568,MATCH(Lists!$F$7,$A$1:$T$1,0))&amp;""),"")="","(none)",IFERROR(TRIM(INDEX($A568:$T568,MATCH(Lists!$F$7,$A$1:$T$1,0))&amp;""),"")))</f>
        <v/>
      </c>
      <c r="AH568" s="21">
        <f>IF(AF568="","",IF(COUNTIFS($AF$2:AF568,AF568,$AG$2:AG568,AG568)=1,1,0))</f>
        <v/>
      </c>
      <c r="AI568" s="21">
        <f>IF(AH568=1,SUM($AH$2:AH568),"")</f>
        <v/>
      </c>
      <c r="AJ568" s="21">
        <f>IF(IFERROR(TRIM(INDEX($A568:$T568,MATCH(Lists!$F$2,$A$1:$T$1,0))&amp;""),"")="","",IF($W568=Lists!$A$3,1,0))</f>
        <v/>
      </c>
      <c r="AK568" s="21">
        <f>IF(IFERROR(TRIM(INDEX($A568:$T568,MATCH(Lists!$F$2,$A$1:$T$1,0))&amp;""),"")="","",IF($X568="Y",1,0))</f>
        <v/>
      </c>
    </row>
    <row r="569">
      <c r="U569" s="19" t="n"/>
      <c r="V569" s="22" t="n"/>
      <c r="W569" s="22" t="n"/>
      <c r="X569" s="22" t="n"/>
      <c r="Y569" s="19" t="n"/>
      <c r="Z569" s="21">
        <f>IF(IFERROR(TRIM(INDEX($A569:$T569,MATCH(Lists!$F$2,$A$1:$T$1,0))&amp;""),"")="","",IFERROR(INDEX('Your points'!$B$6:$B$11,MATCH(IFERROR(TRIM(INDEX($A569:$T569,MATCH(Lists!$F$3,$A$1:$T$1,0))&amp;""),""),'Your points'!$A$6:$A$11,0)),0))</f>
        <v/>
      </c>
      <c r="AA569" s="21">
        <f>IF(IFERROR(TRIM(INDEX($A569:$T569,MATCH(Lists!$F$2,$A$1:$T$1,0))&amp;""),"")="","",IFERROR(INDEX('Your points'!$B$15:$B$18,MATCH(IFERROR(TRIM(INDEX($A569:$T569,MATCH(Lists!$F$4,$A$1:$T$1,0))&amp;""),""),'Your points'!$A$15:$A$18,0)),0))</f>
        <v/>
      </c>
      <c r="AB569" s="21">
        <f>IF(IFERROR(TRIM(INDEX($A569:$T569,MATCH(Lists!$F$2,$A$1:$T$1,0))&amp;""),"")="","",N(Z569)+N(AA569))</f>
        <v/>
      </c>
      <c r="AC569" s="21">
        <f>IF(IFERROR(TRIM(INDEX($A569:$T569,MATCH(Lists!$F$2,$A$1:$T$1,0))&amp;""),"")="","",IFERROR(VALUE(IFERROR(TRIM(INDEX($A569:$T569,MATCH(Lists!$F$5,$A$1:$T$1,0))&amp;""),"")),""))</f>
        <v/>
      </c>
      <c r="AD569" s="21">
        <f>IF(AB569="","",IF(AB569&gt;='Your points'!$B$21,1,0))</f>
        <v/>
      </c>
      <c r="AE569" s="21">
        <f>IF(IFERROR(TRIM(INDEX($A569:$T569,MATCH(Lists!$F$2,$A$1:$T$1,0))&amp;""),"")="","",IF(IFERROR(TRIM(INDEX($A569:$T569,MATCH(Lists!$F$8,$A$1:$T$1,0))&amp;""),"")&lt;&gt;"",1,0))</f>
        <v/>
      </c>
      <c r="AF569" s="21">
        <f>IF(IFERROR(TRIM(INDEX($A569:$T569,MATCH(Lists!$F$2,$A$1:$T$1,0))&amp;""),"")="","",IF(IFERROR(TRIM(INDEX($A569:$T569,MATCH(Lists!$F$6,$A$1:$T$1,0))&amp;""),"")="","(no UTM)",IFERROR(TRIM(INDEX($A569:$T569,MATCH(Lists!$F$6,$A$1:$T$1,0))&amp;""),"")))</f>
        <v/>
      </c>
      <c r="AG569" s="21">
        <f>IF(IFERROR(TRIM(INDEX($A569:$T569,MATCH(Lists!$F$2,$A$1:$T$1,0))&amp;""),"")="","",IF(IFERROR(TRIM(INDEX($A569:$T569,MATCH(Lists!$F$7,$A$1:$T$1,0))&amp;""),"")="","(none)",IFERROR(TRIM(INDEX($A569:$T569,MATCH(Lists!$F$7,$A$1:$T$1,0))&amp;""),"")))</f>
        <v/>
      </c>
      <c r="AH569" s="21">
        <f>IF(AF569="","",IF(COUNTIFS($AF$2:AF569,AF569,$AG$2:AG569,AG569)=1,1,0))</f>
        <v/>
      </c>
      <c r="AI569" s="21">
        <f>IF(AH569=1,SUM($AH$2:AH569),"")</f>
        <v/>
      </c>
      <c r="AJ569" s="21">
        <f>IF(IFERROR(TRIM(INDEX($A569:$T569,MATCH(Lists!$F$2,$A$1:$T$1,0))&amp;""),"")="","",IF($W569=Lists!$A$3,1,0))</f>
        <v/>
      </c>
      <c r="AK569" s="21">
        <f>IF(IFERROR(TRIM(INDEX($A569:$T569,MATCH(Lists!$F$2,$A$1:$T$1,0))&amp;""),"")="","",IF($X569="Y",1,0))</f>
        <v/>
      </c>
    </row>
    <row r="570">
      <c r="U570" s="19" t="n"/>
      <c r="V570" s="22" t="n"/>
      <c r="W570" s="22" t="n"/>
      <c r="X570" s="22" t="n"/>
      <c r="Y570" s="19" t="n"/>
      <c r="Z570" s="21">
        <f>IF(IFERROR(TRIM(INDEX($A570:$T570,MATCH(Lists!$F$2,$A$1:$T$1,0))&amp;""),"")="","",IFERROR(INDEX('Your points'!$B$6:$B$11,MATCH(IFERROR(TRIM(INDEX($A570:$T570,MATCH(Lists!$F$3,$A$1:$T$1,0))&amp;""),""),'Your points'!$A$6:$A$11,0)),0))</f>
        <v/>
      </c>
      <c r="AA570" s="21">
        <f>IF(IFERROR(TRIM(INDEX($A570:$T570,MATCH(Lists!$F$2,$A$1:$T$1,0))&amp;""),"")="","",IFERROR(INDEX('Your points'!$B$15:$B$18,MATCH(IFERROR(TRIM(INDEX($A570:$T570,MATCH(Lists!$F$4,$A$1:$T$1,0))&amp;""),""),'Your points'!$A$15:$A$18,0)),0))</f>
        <v/>
      </c>
      <c r="AB570" s="21">
        <f>IF(IFERROR(TRIM(INDEX($A570:$T570,MATCH(Lists!$F$2,$A$1:$T$1,0))&amp;""),"")="","",N(Z570)+N(AA570))</f>
        <v/>
      </c>
      <c r="AC570" s="21">
        <f>IF(IFERROR(TRIM(INDEX($A570:$T570,MATCH(Lists!$F$2,$A$1:$T$1,0))&amp;""),"")="","",IFERROR(VALUE(IFERROR(TRIM(INDEX($A570:$T570,MATCH(Lists!$F$5,$A$1:$T$1,0))&amp;""),"")),""))</f>
        <v/>
      </c>
      <c r="AD570" s="21">
        <f>IF(AB570="","",IF(AB570&gt;='Your points'!$B$21,1,0))</f>
        <v/>
      </c>
      <c r="AE570" s="21">
        <f>IF(IFERROR(TRIM(INDEX($A570:$T570,MATCH(Lists!$F$2,$A$1:$T$1,0))&amp;""),"")="","",IF(IFERROR(TRIM(INDEX($A570:$T570,MATCH(Lists!$F$8,$A$1:$T$1,0))&amp;""),"")&lt;&gt;"",1,0))</f>
        <v/>
      </c>
      <c r="AF570" s="21">
        <f>IF(IFERROR(TRIM(INDEX($A570:$T570,MATCH(Lists!$F$2,$A$1:$T$1,0))&amp;""),"")="","",IF(IFERROR(TRIM(INDEX($A570:$T570,MATCH(Lists!$F$6,$A$1:$T$1,0))&amp;""),"")="","(no UTM)",IFERROR(TRIM(INDEX($A570:$T570,MATCH(Lists!$F$6,$A$1:$T$1,0))&amp;""),"")))</f>
        <v/>
      </c>
      <c r="AG570" s="21">
        <f>IF(IFERROR(TRIM(INDEX($A570:$T570,MATCH(Lists!$F$2,$A$1:$T$1,0))&amp;""),"")="","",IF(IFERROR(TRIM(INDEX($A570:$T570,MATCH(Lists!$F$7,$A$1:$T$1,0))&amp;""),"")="","(none)",IFERROR(TRIM(INDEX($A570:$T570,MATCH(Lists!$F$7,$A$1:$T$1,0))&amp;""),"")))</f>
        <v/>
      </c>
      <c r="AH570" s="21">
        <f>IF(AF570="","",IF(COUNTIFS($AF$2:AF570,AF570,$AG$2:AG570,AG570)=1,1,0))</f>
        <v/>
      </c>
      <c r="AI570" s="21">
        <f>IF(AH570=1,SUM($AH$2:AH570),"")</f>
        <v/>
      </c>
      <c r="AJ570" s="21">
        <f>IF(IFERROR(TRIM(INDEX($A570:$T570,MATCH(Lists!$F$2,$A$1:$T$1,0))&amp;""),"")="","",IF($W570=Lists!$A$3,1,0))</f>
        <v/>
      </c>
      <c r="AK570" s="21">
        <f>IF(IFERROR(TRIM(INDEX($A570:$T570,MATCH(Lists!$F$2,$A$1:$T$1,0))&amp;""),"")="","",IF($X570="Y",1,0))</f>
        <v/>
      </c>
    </row>
    <row r="571">
      <c r="U571" s="19" t="n"/>
      <c r="V571" s="22" t="n"/>
      <c r="W571" s="22" t="n"/>
      <c r="X571" s="22" t="n"/>
      <c r="Y571" s="19" t="n"/>
      <c r="Z571" s="21">
        <f>IF(IFERROR(TRIM(INDEX($A571:$T571,MATCH(Lists!$F$2,$A$1:$T$1,0))&amp;""),"")="","",IFERROR(INDEX('Your points'!$B$6:$B$11,MATCH(IFERROR(TRIM(INDEX($A571:$T571,MATCH(Lists!$F$3,$A$1:$T$1,0))&amp;""),""),'Your points'!$A$6:$A$11,0)),0))</f>
        <v/>
      </c>
      <c r="AA571" s="21">
        <f>IF(IFERROR(TRIM(INDEX($A571:$T571,MATCH(Lists!$F$2,$A$1:$T$1,0))&amp;""),"")="","",IFERROR(INDEX('Your points'!$B$15:$B$18,MATCH(IFERROR(TRIM(INDEX($A571:$T571,MATCH(Lists!$F$4,$A$1:$T$1,0))&amp;""),""),'Your points'!$A$15:$A$18,0)),0))</f>
        <v/>
      </c>
      <c r="AB571" s="21">
        <f>IF(IFERROR(TRIM(INDEX($A571:$T571,MATCH(Lists!$F$2,$A$1:$T$1,0))&amp;""),"")="","",N(Z571)+N(AA571))</f>
        <v/>
      </c>
      <c r="AC571" s="21">
        <f>IF(IFERROR(TRIM(INDEX($A571:$T571,MATCH(Lists!$F$2,$A$1:$T$1,0))&amp;""),"")="","",IFERROR(VALUE(IFERROR(TRIM(INDEX($A571:$T571,MATCH(Lists!$F$5,$A$1:$T$1,0))&amp;""),"")),""))</f>
        <v/>
      </c>
      <c r="AD571" s="21">
        <f>IF(AB571="","",IF(AB571&gt;='Your points'!$B$21,1,0))</f>
        <v/>
      </c>
      <c r="AE571" s="21">
        <f>IF(IFERROR(TRIM(INDEX($A571:$T571,MATCH(Lists!$F$2,$A$1:$T$1,0))&amp;""),"")="","",IF(IFERROR(TRIM(INDEX($A571:$T571,MATCH(Lists!$F$8,$A$1:$T$1,0))&amp;""),"")&lt;&gt;"",1,0))</f>
        <v/>
      </c>
      <c r="AF571" s="21">
        <f>IF(IFERROR(TRIM(INDEX($A571:$T571,MATCH(Lists!$F$2,$A$1:$T$1,0))&amp;""),"")="","",IF(IFERROR(TRIM(INDEX($A571:$T571,MATCH(Lists!$F$6,$A$1:$T$1,0))&amp;""),"")="","(no UTM)",IFERROR(TRIM(INDEX($A571:$T571,MATCH(Lists!$F$6,$A$1:$T$1,0))&amp;""),"")))</f>
        <v/>
      </c>
      <c r="AG571" s="21">
        <f>IF(IFERROR(TRIM(INDEX($A571:$T571,MATCH(Lists!$F$2,$A$1:$T$1,0))&amp;""),"")="","",IF(IFERROR(TRIM(INDEX($A571:$T571,MATCH(Lists!$F$7,$A$1:$T$1,0))&amp;""),"")="","(none)",IFERROR(TRIM(INDEX($A571:$T571,MATCH(Lists!$F$7,$A$1:$T$1,0))&amp;""),"")))</f>
        <v/>
      </c>
      <c r="AH571" s="21">
        <f>IF(AF571="","",IF(COUNTIFS($AF$2:AF571,AF571,$AG$2:AG571,AG571)=1,1,0))</f>
        <v/>
      </c>
      <c r="AI571" s="21">
        <f>IF(AH571=1,SUM($AH$2:AH571),"")</f>
        <v/>
      </c>
      <c r="AJ571" s="21">
        <f>IF(IFERROR(TRIM(INDEX($A571:$T571,MATCH(Lists!$F$2,$A$1:$T$1,0))&amp;""),"")="","",IF($W571=Lists!$A$3,1,0))</f>
        <v/>
      </c>
      <c r="AK571" s="21">
        <f>IF(IFERROR(TRIM(INDEX($A571:$T571,MATCH(Lists!$F$2,$A$1:$T$1,0))&amp;""),"")="","",IF($X571="Y",1,0))</f>
        <v/>
      </c>
    </row>
    <row r="572">
      <c r="U572" s="19" t="n"/>
      <c r="V572" s="22" t="n"/>
      <c r="W572" s="22" t="n"/>
      <c r="X572" s="22" t="n"/>
      <c r="Y572" s="19" t="n"/>
      <c r="Z572" s="21">
        <f>IF(IFERROR(TRIM(INDEX($A572:$T572,MATCH(Lists!$F$2,$A$1:$T$1,0))&amp;""),"")="","",IFERROR(INDEX('Your points'!$B$6:$B$11,MATCH(IFERROR(TRIM(INDEX($A572:$T572,MATCH(Lists!$F$3,$A$1:$T$1,0))&amp;""),""),'Your points'!$A$6:$A$11,0)),0))</f>
        <v/>
      </c>
      <c r="AA572" s="21">
        <f>IF(IFERROR(TRIM(INDEX($A572:$T572,MATCH(Lists!$F$2,$A$1:$T$1,0))&amp;""),"")="","",IFERROR(INDEX('Your points'!$B$15:$B$18,MATCH(IFERROR(TRIM(INDEX($A572:$T572,MATCH(Lists!$F$4,$A$1:$T$1,0))&amp;""),""),'Your points'!$A$15:$A$18,0)),0))</f>
        <v/>
      </c>
      <c r="AB572" s="21">
        <f>IF(IFERROR(TRIM(INDEX($A572:$T572,MATCH(Lists!$F$2,$A$1:$T$1,0))&amp;""),"")="","",N(Z572)+N(AA572))</f>
        <v/>
      </c>
      <c r="AC572" s="21">
        <f>IF(IFERROR(TRIM(INDEX($A572:$T572,MATCH(Lists!$F$2,$A$1:$T$1,0))&amp;""),"")="","",IFERROR(VALUE(IFERROR(TRIM(INDEX($A572:$T572,MATCH(Lists!$F$5,$A$1:$T$1,0))&amp;""),"")),""))</f>
        <v/>
      </c>
      <c r="AD572" s="21">
        <f>IF(AB572="","",IF(AB572&gt;='Your points'!$B$21,1,0))</f>
        <v/>
      </c>
      <c r="AE572" s="21">
        <f>IF(IFERROR(TRIM(INDEX($A572:$T572,MATCH(Lists!$F$2,$A$1:$T$1,0))&amp;""),"")="","",IF(IFERROR(TRIM(INDEX($A572:$T572,MATCH(Lists!$F$8,$A$1:$T$1,0))&amp;""),"")&lt;&gt;"",1,0))</f>
        <v/>
      </c>
      <c r="AF572" s="21">
        <f>IF(IFERROR(TRIM(INDEX($A572:$T572,MATCH(Lists!$F$2,$A$1:$T$1,0))&amp;""),"")="","",IF(IFERROR(TRIM(INDEX($A572:$T572,MATCH(Lists!$F$6,$A$1:$T$1,0))&amp;""),"")="","(no UTM)",IFERROR(TRIM(INDEX($A572:$T572,MATCH(Lists!$F$6,$A$1:$T$1,0))&amp;""),"")))</f>
        <v/>
      </c>
      <c r="AG572" s="21">
        <f>IF(IFERROR(TRIM(INDEX($A572:$T572,MATCH(Lists!$F$2,$A$1:$T$1,0))&amp;""),"")="","",IF(IFERROR(TRIM(INDEX($A572:$T572,MATCH(Lists!$F$7,$A$1:$T$1,0))&amp;""),"")="","(none)",IFERROR(TRIM(INDEX($A572:$T572,MATCH(Lists!$F$7,$A$1:$T$1,0))&amp;""),"")))</f>
        <v/>
      </c>
      <c r="AH572" s="21">
        <f>IF(AF572="","",IF(COUNTIFS($AF$2:AF572,AF572,$AG$2:AG572,AG572)=1,1,0))</f>
        <v/>
      </c>
      <c r="AI572" s="21">
        <f>IF(AH572=1,SUM($AH$2:AH572),"")</f>
        <v/>
      </c>
      <c r="AJ572" s="21">
        <f>IF(IFERROR(TRIM(INDEX($A572:$T572,MATCH(Lists!$F$2,$A$1:$T$1,0))&amp;""),"")="","",IF($W572=Lists!$A$3,1,0))</f>
        <v/>
      </c>
      <c r="AK572" s="21">
        <f>IF(IFERROR(TRIM(INDEX($A572:$T572,MATCH(Lists!$F$2,$A$1:$T$1,0))&amp;""),"")="","",IF($X572="Y",1,0))</f>
        <v/>
      </c>
    </row>
    <row r="573">
      <c r="U573" s="19" t="n"/>
      <c r="V573" s="22" t="n"/>
      <c r="W573" s="22" t="n"/>
      <c r="X573" s="22" t="n"/>
      <c r="Y573" s="19" t="n"/>
      <c r="Z573" s="21">
        <f>IF(IFERROR(TRIM(INDEX($A573:$T573,MATCH(Lists!$F$2,$A$1:$T$1,0))&amp;""),"")="","",IFERROR(INDEX('Your points'!$B$6:$B$11,MATCH(IFERROR(TRIM(INDEX($A573:$T573,MATCH(Lists!$F$3,$A$1:$T$1,0))&amp;""),""),'Your points'!$A$6:$A$11,0)),0))</f>
        <v/>
      </c>
      <c r="AA573" s="21">
        <f>IF(IFERROR(TRIM(INDEX($A573:$T573,MATCH(Lists!$F$2,$A$1:$T$1,0))&amp;""),"")="","",IFERROR(INDEX('Your points'!$B$15:$B$18,MATCH(IFERROR(TRIM(INDEX($A573:$T573,MATCH(Lists!$F$4,$A$1:$T$1,0))&amp;""),""),'Your points'!$A$15:$A$18,0)),0))</f>
        <v/>
      </c>
      <c r="AB573" s="21">
        <f>IF(IFERROR(TRIM(INDEX($A573:$T573,MATCH(Lists!$F$2,$A$1:$T$1,0))&amp;""),"")="","",N(Z573)+N(AA573))</f>
        <v/>
      </c>
      <c r="AC573" s="21">
        <f>IF(IFERROR(TRIM(INDEX($A573:$T573,MATCH(Lists!$F$2,$A$1:$T$1,0))&amp;""),"")="","",IFERROR(VALUE(IFERROR(TRIM(INDEX($A573:$T573,MATCH(Lists!$F$5,$A$1:$T$1,0))&amp;""),"")),""))</f>
        <v/>
      </c>
      <c r="AD573" s="21">
        <f>IF(AB573="","",IF(AB573&gt;='Your points'!$B$21,1,0))</f>
        <v/>
      </c>
      <c r="AE573" s="21">
        <f>IF(IFERROR(TRIM(INDEX($A573:$T573,MATCH(Lists!$F$2,$A$1:$T$1,0))&amp;""),"")="","",IF(IFERROR(TRIM(INDEX($A573:$T573,MATCH(Lists!$F$8,$A$1:$T$1,0))&amp;""),"")&lt;&gt;"",1,0))</f>
        <v/>
      </c>
      <c r="AF573" s="21">
        <f>IF(IFERROR(TRIM(INDEX($A573:$T573,MATCH(Lists!$F$2,$A$1:$T$1,0))&amp;""),"")="","",IF(IFERROR(TRIM(INDEX($A573:$T573,MATCH(Lists!$F$6,$A$1:$T$1,0))&amp;""),"")="","(no UTM)",IFERROR(TRIM(INDEX($A573:$T573,MATCH(Lists!$F$6,$A$1:$T$1,0))&amp;""),"")))</f>
        <v/>
      </c>
      <c r="AG573" s="21">
        <f>IF(IFERROR(TRIM(INDEX($A573:$T573,MATCH(Lists!$F$2,$A$1:$T$1,0))&amp;""),"")="","",IF(IFERROR(TRIM(INDEX($A573:$T573,MATCH(Lists!$F$7,$A$1:$T$1,0))&amp;""),"")="","(none)",IFERROR(TRIM(INDEX($A573:$T573,MATCH(Lists!$F$7,$A$1:$T$1,0))&amp;""),"")))</f>
        <v/>
      </c>
      <c r="AH573" s="21">
        <f>IF(AF573="","",IF(COUNTIFS($AF$2:AF573,AF573,$AG$2:AG573,AG573)=1,1,0))</f>
        <v/>
      </c>
      <c r="AI573" s="21">
        <f>IF(AH573=1,SUM($AH$2:AH573),"")</f>
        <v/>
      </c>
      <c r="AJ573" s="21">
        <f>IF(IFERROR(TRIM(INDEX($A573:$T573,MATCH(Lists!$F$2,$A$1:$T$1,0))&amp;""),"")="","",IF($W573=Lists!$A$3,1,0))</f>
        <v/>
      </c>
      <c r="AK573" s="21">
        <f>IF(IFERROR(TRIM(INDEX($A573:$T573,MATCH(Lists!$F$2,$A$1:$T$1,0))&amp;""),"")="","",IF($X573="Y",1,0))</f>
        <v/>
      </c>
    </row>
    <row r="574">
      <c r="U574" s="19" t="n"/>
      <c r="V574" s="22" t="n"/>
      <c r="W574" s="22" t="n"/>
      <c r="X574" s="22" t="n"/>
      <c r="Y574" s="19" t="n"/>
      <c r="Z574" s="21">
        <f>IF(IFERROR(TRIM(INDEX($A574:$T574,MATCH(Lists!$F$2,$A$1:$T$1,0))&amp;""),"")="","",IFERROR(INDEX('Your points'!$B$6:$B$11,MATCH(IFERROR(TRIM(INDEX($A574:$T574,MATCH(Lists!$F$3,$A$1:$T$1,0))&amp;""),""),'Your points'!$A$6:$A$11,0)),0))</f>
        <v/>
      </c>
      <c r="AA574" s="21">
        <f>IF(IFERROR(TRIM(INDEX($A574:$T574,MATCH(Lists!$F$2,$A$1:$T$1,0))&amp;""),"")="","",IFERROR(INDEX('Your points'!$B$15:$B$18,MATCH(IFERROR(TRIM(INDEX($A574:$T574,MATCH(Lists!$F$4,$A$1:$T$1,0))&amp;""),""),'Your points'!$A$15:$A$18,0)),0))</f>
        <v/>
      </c>
      <c r="AB574" s="21">
        <f>IF(IFERROR(TRIM(INDEX($A574:$T574,MATCH(Lists!$F$2,$A$1:$T$1,0))&amp;""),"")="","",N(Z574)+N(AA574))</f>
        <v/>
      </c>
      <c r="AC574" s="21">
        <f>IF(IFERROR(TRIM(INDEX($A574:$T574,MATCH(Lists!$F$2,$A$1:$T$1,0))&amp;""),"")="","",IFERROR(VALUE(IFERROR(TRIM(INDEX($A574:$T574,MATCH(Lists!$F$5,$A$1:$T$1,0))&amp;""),"")),""))</f>
        <v/>
      </c>
      <c r="AD574" s="21">
        <f>IF(AB574="","",IF(AB574&gt;='Your points'!$B$21,1,0))</f>
        <v/>
      </c>
      <c r="AE574" s="21">
        <f>IF(IFERROR(TRIM(INDEX($A574:$T574,MATCH(Lists!$F$2,$A$1:$T$1,0))&amp;""),"")="","",IF(IFERROR(TRIM(INDEX($A574:$T574,MATCH(Lists!$F$8,$A$1:$T$1,0))&amp;""),"")&lt;&gt;"",1,0))</f>
        <v/>
      </c>
      <c r="AF574" s="21">
        <f>IF(IFERROR(TRIM(INDEX($A574:$T574,MATCH(Lists!$F$2,$A$1:$T$1,0))&amp;""),"")="","",IF(IFERROR(TRIM(INDEX($A574:$T574,MATCH(Lists!$F$6,$A$1:$T$1,0))&amp;""),"")="","(no UTM)",IFERROR(TRIM(INDEX($A574:$T574,MATCH(Lists!$F$6,$A$1:$T$1,0))&amp;""),"")))</f>
        <v/>
      </c>
      <c r="AG574" s="21">
        <f>IF(IFERROR(TRIM(INDEX($A574:$T574,MATCH(Lists!$F$2,$A$1:$T$1,0))&amp;""),"")="","",IF(IFERROR(TRIM(INDEX($A574:$T574,MATCH(Lists!$F$7,$A$1:$T$1,0))&amp;""),"")="","(none)",IFERROR(TRIM(INDEX($A574:$T574,MATCH(Lists!$F$7,$A$1:$T$1,0))&amp;""),"")))</f>
        <v/>
      </c>
      <c r="AH574" s="21">
        <f>IF(AF574="","",IF(COUNTIFS($AF$2:AF574,AF574,$AG$2:AG574,AG574)=1,1,0))</f>
        <v/>
      </c>
      <c r="AI574" s="21">
        <f>IF(AH574=1,SUM($AH$2:AH574),"")</f>
        <v/>
      </c>
      <c r="AJ574" s="21">
        <f>IF(IFERROR(TRIM(INDEX($A574:$T574,MATCH(Lists!$F$2,$A$1:$T$1,0))&amp;""),"")="","",IF($W574=Lists!$A$3,1,0))</f>
        <v/>
      </c>
      <c r="AK574" s="21">
        <f>IF(IFERROR(TRIM(INDEX($A574:$T574,MATCH(Lists!$F$2,$A$1:$T$1,0))&amp;""),"")="","",IF($X574="Y",1,0))</f>
        <v/>
      </c>
    </row>
    <row r="575">
      <c r="U575" s="19" t="n"/>
      <c r="V575" s="22" t="n"/>
      <c r="W575" s="22" t="n"/>
      <c r="X575" s="22" t="n"/>
      <c r="Y575" s="19" t="n"/>
      <c r="Z575" s="21">
        <f>IF(IFERROR(TRIM(INDEX($A575:$T575,MATCH(Lists!$F$2,$A$1:$T$1,0))&amp;""),"")="","",IFERROR(INDEX('Your points'!$B$6:$B$11,MATCH(IFERROR(TRIM(INDEX($A575:$T575,MATCH(Lists!$F$3,$A$1:$T$1,0))&amp;""),""),'Your points'!$A$6:$A$11,0)),0))</f>
        <v/>
      </c>
      <c r="AA575" s="21">
        <f>IF(IFERROR(TRIM(INDEX($A575:$T575,MATCH(Lists!$F$2,$A$1:$T$1,0))&amp;""),"")="","",IFERROR(INDEX('Your points'!$B$15:$B$18,MATCH(IFERROR(TRIM(INDEX($A575:$T575,MATCH(Lists!$F$4,$A$1:$T$1,0))&amp;""),""),'Your points'!$A$15:$A$18,0)),0))</f>
        <v/>
      </c>
      <c r="AB575" s="21">
        <f>IF(IFERROR(TRIM(INDEX($A575:$T575,MATCH(Lists!$F$2,$A$1:$T$1,0))&amp;""),"")="","",N(Z575)+N(AA575))</f>
        <v/>
      </c>
      <c r="AC575" s="21">
        <f>IF(IFERROR(TRIM(INDEX($A575:$T575,MATCH(Lists!$F$2,$A$1:$T$1,0))&amp;""),"")="","",IFERROR(VALUE(IFERROR(TRIM(INDEX($A575:$T575,MATCH(Lists!$F$5,$A$1:$T$1,0))&amp;""),"")),""))</f>
        <v/>
      </c>
      <c r="AD575" s="21">
        <f>IF(AB575="","",IF(AB575&gt;='Your points'!$B$21,1,0))</f>
        <v/>
      </c>
      <c r="AE575" s="21">
        <f>IF(IFERROR(TRIM(INDEX($A575:$T575,MATCH(Lists!$F$2,$A$1:$T$1,0))&amp;""),"")="","",IF(IFERROR(TRIM(INDEX($A575:$T575,MATCH(Lists!$F$8,$A$1:$T$1,0))&amp;""),"")&lt;&gt;"",1,0))</f>
        <v/>
      </c>
      <c r="AF575" s="21">
        <f>IF(IFERROR(TRIM(INDEX($A575:$T575,MATCH(Lists!$F$2,$A$1:$T$1,0))&amp;""),"")="","",IF(IFERROR(TRIM(INDEX($A575:$T575,MATCH(Lists!$F$6,$A$1:$T$1,0))&amp;""),"")="","(no UTM)",IFERROR(TRIM(INDEX($A575:$T575,MATCH(Lists!$F$6,$A$1:$T$1,0))&amp;""),"")))</f>
        <v/>
      </c>
      <c r="AG575" s="21">
        <f>IF(IFERROR(TRIM(INDEX($A575:$T575,MATCH(Lists!$F$2,$A$1:$T$1,0))&amp;""),"")="","",IF(IFERROR(TRIM(INDEX($A575:$T575,MATCH(Lists!$F$7,$A$1:$T$1,0))&amp;""),"")="","(none)",IFERROR(TRIM(INDEX($A575:$T575,MATCH(Lists!$F$7,$A$1:$T$1,0))&amp;""),"")))</f>
        <v/>
      </c>
      <c r="AH575" s="21">
        <f>IF(AF575="","",IF(COUNTIFS($AF$2:AF575,AF575,$AG$2:AG575,AG575)=1,1,0))</f>
        <v/>
      </c>
      <c r="AI575" s="21">
        <f>IF(AH575=1,SUM($AH$2:AH575),"")</f>
        <v/>
      </c>
      <c r="AJ575" s="21">
        <f>IF(IFERROR(TRIM(INDEX($A575:$T575,MATCH(Lists!$F$2,$A$1:$T$1,0))&amp;""),"")="","",IF($W575=Lists!$A$3,1,0))</f>
        <v/>
      </c>
      <c r="AK575" s="21">
        <f>IF(IFERROR(TRIM(INDEX($A575:$T575,MATCH(Lists!$F$2,$A$1:$T$1,0))&amp;""),"")="","",IF($X575="Y",1,0))</f>
        <v/>
      </c>
    </row>
    <row r="576">
      <c r="U576" s="19" t="n"/>
      <c r="V576" s="22" t="n"/>
      <c r="W576" s="22" t="n"/>
      <c r="X576" s="22" t="n"/>
      <c r="Y576" s="19" t="n"/>
      <c r="Z576" s="21">
        <f>IF(IFERROR(TRIM(INDEX($A576:$T576,MATCH(Lists!$F$2,$A$1:$T$1,0))&amp;""),"")="","",IFERROR(INDEX('Your points'!$B$6:$B$11,MATCH(IFERROR(TRIM(INDEX($A576:$T576,MATCH(Lists!$F$3,$A$1:$T$1,0))&amp;""),""),'Your points'!$A$6:$A$11,0)),0))</f>
        <v/>
      </c>
      <c r="AA576" s="21">
        <f>IF(IFERROR(TRIM(INDEX($A576:$T576,MATCH(Lists!$F$2,$A$1:$T$1,0))&amp;""),"")="","",IFERROR(INDEX('Your points'!$B$15:$B$18,MATCH(IFERROR(TRIM(INDEX($A576:$T576,MATCH(Lists!$F$4,$A$1:$T$1,0))&amp;""),""),'Your points'!$A$15:$A$18,0)),0))</f>
        <v/>
      </c>
      <c r="AB576" s="21">
        <f>IF(IFERROR(TRIM(INDEX($A576:$T576,MATCH(Lists!$F$2,$A$1:$T$1,0))&amp;""),"")="","",N(Z576)+N(AA576))</f>
        <v/>
      </c>
      <c r="AC576" s="21">
        <f>IF(IFERROR(TRIM(INDEX($A576:$T576,MATCH(Lists!$F$2,$A$1:$T$1,0))&amp;""),"")="","",IFERROR(VALUE(IFERROR(TRIM(INDEX($A576:$T576,MATCH(Lists!$F$5,$A$1:$T$1,0))&amp;""),"")),""))</f>
        <v/>
      </c>
      <c r="AD576" s="21">
        <f>IF(AB576="","",IF(AB576&gt;='Your points'!$B$21,1,0))</f>
        <v/>
      </c>
      <c r="AE576" s="21">
        <f>IF(IFERROR(TRIM(INDEX($A576:$T576,MATCH(Lists!$F$2,$A$1:$T$1,0))&amp;""),"")="","",IF(IFERROR(TRIM(INDEX($A576:$T576,MATCH(Lists!$F$8,$A$1:$T$1,0))&amp;""),"")&lt;&gt;"",1,0))</f>
        <v/>
      </c>
      <c r="AF576" s="21">
        <f>IF(IFERROR(TRIM(INDEX($A576:$T576,MATCH(Lists!$F$2,$A$1:$T$1,0))&amp;""),"")="","",IF(IFERROR(TRIM(INDEX($A576:$T576,MATCH(Lists!$F$6,$A$1:$T$1,0))&amp;""),"")="","(no UTM)",IFERROR(TRIM(INDEX($A576:$T576,MATCH(Lists!$F$6,$A$1:$T$1,0))&amp;""),"")))</f>
        <v/>
      </c>
      <c r="AG576" s="21">
        <f>IF(IFERROR(TRIM(INDEX($A576:$T576,MATCH(Lists!$F$2,$A$1:$T$1,0))&amp;""),"")="","",IF(IFERROR(TRIM(INDEX($A576:$T576,MATCH(Lists!$F$7,$A$1:$T$1,0))&amp;""),"")="","(none)",IFERROR(TRIM(INDEX($A576:$T576,MATCH(Lists!$F$7,$A$1:$T$1,0))&amp;""),"")))</f>
        <v/>
      </c>
      <c r="AH576" s="21">
        <f>IF(AF576="","",IF(COUNTIFS($AF$2:AF576,AF576,$AG$2:AG576,AG576)=1,1,0))</f>
        <v/>
      </c>
      <c r="AI576" s="21">
        <f>IF(AH576=1,SUM($AH$2:AH576),"")</f>
        <v/>
      </c>
      <c r="AJ576" s="21">
        <f>IF(IFERROR(TRIM(INDEX($A576:$T576,MATCH(Lists!$F$2,$A$1:$T$1,0))&amp;""),"")="","",IF($W576=Lists!$A$3,1,0))</f>
        <v/>
      </c>
      <c r="AK576" s="21">
        <f>IF(IFERROR(TRIM(INDEX($A576:$T576,MATCH(Lists!$F$2,$A$1:$T$1,0))&amp;""),"")="","",IF($X576="Y",1,0))</f>
        <v/>
      </c>
    </row>
    <row r="577">
      <c r="U577" s="19" t="n"/>
      <c r="V577" s="22" t="n"/>
      <c r="W577" s="22" t="n"/>
      <c r="X577" s="22" t="n"/>
      <c r="Y577" s="19" t="n"/>
      <c r="Z577" s="21">
        <f>IF(IFERROR(TRIM(INDEX($A577:$T577,MATCH(Lists!$F$2,$A$1:$T$1,0))&amp;""),"")="","",IFERROR(INDEX('Your points'!$B$6:$B$11,MATCH(IFERROR(TRIM(INDEX($A577:$T577,MATCH(Lists!$F$3,$A$1:$T$1,0))&amp;""),""),'Your points'!$A$6:$A$11,0)),0))</f>
        <v/>
      </c>
      <c r="AA577" s="21">
        <f>IF(IFERROR(TRIM(INDEX($A577:$T577,MATCH(Lists!$F$2,$A$1:$T$1,0))&amp;""),"")="","",IFERROR(INDEX('Your points'!$B$15:$B$18,MATCH(IFERROR(TRIM(INDEX($A577:$T577,MATCH(Lists!$F$4,$A$1:$T$1,0))&amp;""),""),'Your points'!$A$15:$A$18,0)),0))</f>
        <v/>
      </c>
      <c r="AB577" s="21">
        <f>IF(IFERROR(TRIM(INDEX($A577:$T577,MATCH(Lists!$F$2,$A$1:$T$1,0))&amp;""),"")="","",N(Z577)+N(AA577))</f>
        <v/>
      </c>
      <c r="AC577" s="21">
        <f>IF(IFERROR(TRIM(INDEX($A577:$T577,MATCH(Lists!$F$2,$A$1:$T$1,0))&amp;""),"")="","",IFERROR(VALUE(IFERROR(TRIM(INDEX($A577:$T577,MATCH(Lists!$F$5,$A$1:$T$1,0))&amp;""),"")),""))</f>
        <v/>
      </c>
      <c r="AD577" s="21">
        <f>IF(AB577="","",IF(AB577&gt;='Your points'!$B$21,1,0))</f>
        <v/>
      </c>
      <c r="AE577" s="21">
        <f>IF(IFERROR(TRIM(INDEX($A577:$T577,MATCH(Lists!$F$2,$A$1:$T$1,0))&amp;""),"")="","",IF(IFERROR(TRIM(INDEX($A577:$T577,MATCH(Lists!$F$8,$A$1:$T$1,0))&amp;""),"")&lt;&gt;"",1,0))</f>
        <v/>
      </c>
      <c r="AF577" s="21">
        <f>IF(IFERROR(TRIM(INDEX($A577:$T577,MATCH(Lists!$F$2,$A$1:$T$1,0))&amp;""),"")="","",IF(IFERROR(TRIM(INDEX($A577:$T577,MATCH(Lists!$F$6,$A$1:$T$1,0))&amp;""),"")="","(no UTM)",IFERROR(TRIM(INDEX($A577:$T577,MATCH(Lists!$F$6,$A$1:$T$1,0))&amp;""),"")))</f>
        <v/>
      </c>
      <c r="AG577" s="21">
        <f>IF(IFERROR(TRIM(INDEX($A577:$T577,MATCH(Lists!$F$2,$A$1:$T$1,0))&amp;""),"")="","",IF(IFERROR(TRIM(INDEX($A577:$T577,MATCH(Lists!$F$7,$A$1:$T$1,0))&amp;""),"")="","(none)",IFERROR(TRIM(INDEX($A577:$T577,MATCH(Lists!$F$7,$A$1:$T$1,0))&amp;""),"")))</f>
        <v/>
      </c>
      <c r="AH577" s="21">
        <f>IF(AF577="","",IF(COUNTIFS($AF$2:AF577,AF577,$AG$2:AG577,AG577)=1,1,0))</f>
        <v/>
      </c>
      <c r="AI577" s="21">
        <f>IF(AH577=1,SUM($AH$2:AH577),"")</f>
        <v/>
      </c>
      <c r="AJ577" s="21">
        <f>IF(IFERROR(TRIM(INDEX($A577:$T577,MATCH(Lists!$F$2,$A$1:$T$1,0))&amp;""),"")="","",IF($W577=Lists!$A$3,1,0))</f>
        <v/>
      </c>
      <c r="AK577" s="21">
        <f>IF(IFERROR(TRIM(INDEX($A577:$T577,MATCH(Lists!$F$2,$A$1:$T$1,0))&amp;""),"")="","",IF($X577="Y",1,0))</f>
        <v/>
      </c>
    </row>
    <row r="578">
      <c r="U578" s="19" t="n"/>
      <c r="V578" s="22" t="n"/>
      <c r="W578" s="22" t="n"/>
      <c r="X578" s="22" t="n"/>
      <c r="Y578" s="19" t="n"/>
      <c r="Z578" s="21">
        <f>IF(IFERROR(TRIM(INDEX($A578:$T578,MATCH(Lists!$F$2,$A$1:$T$1,0))&amp;""),"")="","",IFERROR(INDEX('Your points'!$B$6:$B$11,MATCH(IFERROR(TRIM(INDEX($A578:$T578,MATCH(Lists!$F$3,$A$1:$T$1,0))&amp;""),""),'Your points'!$A$6:$A$11,0)),0))</f>
        <v/>
      </c>
      <c r="AA578" s="21">
        <f>IF(IFERROR(TRIM(INDEX($A578:$T578,MATCH(Lists!$F$2,$A$1:$T$1,0))&amp;""),"")="","",IFERROR(INDEX('Your points'!$B$15:$B$18,MATCH(IFERROR(TRIM(INDEX($A578:$T578,MATCH(Lists!$F$4,$A$1:$T$1,0))&amp;""),""),'Your points'!$A$15:$A$18,0)),0))</f>
        <v/>
      </c>
      <c r="AB578" s="21">
        <f>IF(IFERROR(TRIM(INDEX($A578:$T578,MATCH(Lists!$F$2,$A$1:$T$1,0))&amp;""),"")="","",N(Z578)+N(AA578))</f>
        <v/>
      </c>
      <c r="AC578" s="21">
        <f>IF(IFERROR(TRIM(INDEX($A578:$T578,MATCH(Lists!$F$2,$A$1:$T$1,0))&amp;""),"")="","",IFERROR(VALUE(IFERROR(TRIM(INDEX($A578:$T578,MATCH(Lists!$F$5,$A$1:$T$1,0))&amp;""),"")),""))</f>
        <v/>
      </c>
      <c r="AD578" s="21">
        <f>IF(AB578="","",IF(AB578&gt;='Your points'!$B$21,1,0))</f>
        <v/>
      </c>
      <c r="AE578" s="21">
        <f>IF(IFERROR(TRIM(INDEX($A578:$T578,MATCH(Lists!$F$2,$A$1:$T$1,0))&amp;""),"")="","",IF(IFERROR(TRIM(INDEX($A578:$T578,MATCH(Lists!$F$8,$A$1:$T$1,0))&amp;""),"")&lt;&gt;"",1,0))</f>
        <v/>
      </c>
      <c r="AF578" s="21">
        <f>IF(IFERROR(TRIM(INDEX($A578:$T578,MATCH(Lists!$F$2,$A$1:$T$1,0))&amp;""),"")="","",IF(IFERROR(TRIM(INDEX($A578:$T578,MATCH(Lists!$F$6,$A$1:$T$1,0))&amp;""),"")="","(no UTM)",IFERROR(TRIM(INDEX($A578:$T578,MATCH(Lists!$F$6,$A$1:$T$1,0))&amp;""),"")))</f>
        <v/>
      </c>
      <c r="AG578" s="21">
        <f>IF(IFERROR(TRIM(INDEX($A578:$T578,MATCH(Lists!$F$2,$A$1:$T$1,0))&amp;""),"")="","",IF(IFERROR(TRIM(INDEX($A578:$T578,MATCH(Lists!$F$7,$A$1:$T$1,0))&amp;""),"")="","(none)",IFERROR(TRIM(INDEX($A578:$T578,MATCH(Lists!$F$7,$A$1:$T$1,0))&amp;""),"")))</f>
        <v/>
      </c>
      <c r="AH578" s="21">
        <f>IF(AF578="","",IF(COUNTIFS($AF$2:AF578,AF578,$AG$2:AG578,AG578)=1,1,0))</f>
        <v/>
      </c>
      <c r="AI578" s="21">
        <f>IF(AH578=1,SUM($AH$2:AH578),"")</f>
        <v/>
      </c>
      <c r="AJ578" s="21">
        <f>IF(IFERROR(TRIM(INDEX($A578:$T578,MATCH(Lists!$F$2,$A$1:$T$1,0))&amp;""),"")="","",IF($W578=Lists!$A$3,1,0))</f>
        <v/>
      </c>
      <c r="AK578" s="21">
        <f>IF(IFERROR(TRIM(INDEX($A578:$T578,MATCH(Lists!$F$2,$A$1:$T$1,0))&amp;""),"")="","",IF($X578="Y",1,0))</f>
        <v/>
      </c>
    </row>
    <row r="579">
      <c r="U579" s="19" t="n"/>
      <c r="V579" s="22" t="n"/>
      <c r="W579" s="22" t="n"/>
      <c r="X579" s="22" t="n"/>
      <c r="Y579" s="19" t="n"/>
      <c r="Z579" s="21">
        <f>IF(IFERROR(TRIM(INDEX($A579:$T579,MATCH(Lists!$F$2,$A$1:$T$1,0))&amp;""),"")="","",IFERROR(INDEX('Your points'!$B$6:$B$11,MATCH(IFERROR(TRIM(INDEX($A579:$T579,MATCH(Lists!$F$3,$A$1:$T$1,0))&amp;""),""),'Your points'!$A$6:$A$11,0)),0))</f>
        <v/>
      </c>
      <c r="AA579" s="21">
        <f>IF(IFERROR(TRIM(INDEX($A579:$T579,MATCH(Lists!$F$2,$A$1:$T$1,0))&amp;""),"")="","",IFERROR(INDEX('Your points'!$B$15:$B$18,MATCH(IFERROR(TRIM(INDEX($A579:$T579,MATCH(Lists!$F$4,$A$1:$T$1,0))&amp;""),""),'Your points'!$A$15:$A$18,0)),0))</f>
        <v/>
      </c>
      <c r="AB579" s="21">
        <f>IF(IFERROR(TRIM(INDEX($A579:$T579,MATCH(Lists!$F$2,$A$1:$T$1,0))&amp;""),"")="","",N(Z579)+N(AA579))</f>
        <v/>
      </c>
      <c r="AC579" s="21">
        <f>IF(IFERROR(TRIM(INDEX($A579:$T579,MATCH(Lists!$F$2,$A$1:$T$1,0))&amp;""),"")="","",IFERROR(VALUE(IFERROR(TRIM(INDEX($A579:$T579,MATCH(Lists!$F$5,$A$1:$T$1,0))&amp;""),"")),""))</f>
        <v/>
      </c>
      <c r="AD579" s="21">
        <f>IF(AB579="","",IF(AB579&gt;='Your points'!$B$21,1,0))</f>
        <v/>
      </c>
      <c r="AE579" s="21">
        <f>IF(IFERROR(TRIM(INDEX($A579:$T579,MATCH(Lists!$F$2,$A$1:$T$1,0))&amp;""),"")="","",IF(IFERROR(TRIM(INDEX($A579:$T579,MATCH(Lists!$F$8,$A$1:$T$1,0))&amp;""),"")&lt;&gt;"",1,0))</f>
        <v/>
      </c>
      <c r="AF579" s="21">
        <f>IF(IFERROR(TRIM(INDEX($A579:$T579,MATCH(Lists!$F$2,$A$1:$T$1,0))&amp;""),"")="","",IF(IFERROR(TRIM(INDEX($A579:$T579,MATCH(Lists!$F$6,$A$1:$T$1,0))&amp;""),"")="","(no UTM)",IFERROR(TRIM(INDEX($A579:$T579,MATCH(Lists!$F$6,$A$1:$T$1,0))&amp;""),"")))</f>
        <v/>
      </c>
      <c r="AG579" s="21">
        <f>IF(IFERROR(TRIM(INDEX($A579:$T579,MATCH(Lists!$F$2,$A$1:$T$1,0))&amp;""),"")="","",IF(IFERROR(TRIM(INDEX($A579:$T579,MATCH(Lists!$F$7,$A$1:$T$1,0))&amp;""),"")="","(none)",IFERROR(TRIM(INDEX($A579:$T579,MATCH(Lists!$F$7,$A$1:$T$1,0))&amp;""),"")))</f>
        <v/>
      </c>
      <c r="AH579" s="21">
        <f>IF(AF579="","",IF(COUNTIFS($AF$2:AF579,AF579,$AG$2:AG579,AG579)=1,1,0))</f>
        <v/>
      </c>
      <c r="AI579" s="21">
        <f>IF(AH579=1,SUM($AH$2:AH579),"")</f>
        <v/>
      </c>
      <c r="AJ579" s="21">
        <f>IF(IFERROR(TRIM(INDEX($A579:$T579,MATCH(Lists!$F$2,$A$1:$T$1,0))&amp;""),"")="","",IF($W579=Lists!$A$3,1,0))</f>
        <v/>
      </c>
      <c r="AK579" s="21">
        <f>IF(IFERROR(TRIM(INDEX($A579:$T579,MATCH(Lists!$F$2,$A$1:$T$1,0))&amp;""),"")="","",IF($X579="Y",1,0))</f>
        <v/>
      </c>
    </row>
    <row r="580">
      <c r="U580" s="19" t="n"/>
      <c r="V580" s="22" t="n"/>
      <c r="W580" s="22" t="n"/>
      <c r="X580" s="22" t="n"/>
      <c r="Y580" s="19" t="n"/>
      <c r="Z580" s="21">
        <f>IF(IFERROR(TRIM(INDEX($A580:$T580,MATCH(Lists!$F$2,$A$1:$T$1,0))&amp;""),"")="","",IFERROR(INDEX('Your points'!$B$6:$B$11,MATCH(IFERROR(TRIM(INDEX($A580:$T580,MATCH(Lists!$F$3,$A$1:$T$1,0))&amp;""),""),'Your points'!$A$6:$A$11,0)),0))</f>
        <v/>
      </c>
      <c r="AA580" s="21">
        <f>IF(IFERROR(TRIM(INDEX($A580:$T580,MATCH(Lists!$F$2,$A$1:$T$1,0))&amp;""),"")="","",IFERROR(INDEX('Your points'!$B$15:$B$18,MATCH(IFERROR(TRIM(INDEX($A580:$T580,MATCH(Lists!$F$4,$A$1:$T$1,0))&amp;""),""),'Your points'!$A$15:$A$18,0)),0))</f>
        <v/>
      </c>
      <c r="AB580" s="21">
        <f>IF(IFERROR(TRIM(INDEX($A580:$T580,MATCH(Lists!$F$2,$A$1:$T$1,0))&amp;""),"")="","",N(Z580)+N(AA580))</f>
        <v/>
      </c>
      <c r="AC580" s="21">
        <f>IF(IFERROR(TRIM(INDEX($A580:$T580,MATCH(Lists!$F$2,$A$1:$T$1,0))&amp;""),"")="","",IFERROR(VALUE(IFERROR(TRIM(INDEX($A580:$T580,MATCH(Lists!$F$5,$A$1:$T$1,0))&amp;""),"")),""))</f>
        <v/>
      </c>
      <c r="AD580" s="21">
        <f>IF(AB580="","",IF(AB580&gt;='Your points'!$B$21,1,0))</f>
        <v/>
      </c>
      <c r="AE580" s="21">
        <f>IF(IFERROR(TRIM(INDEX($A580:$T580,MATCH(Lists!$F$2,$A$1:$T$1,0))&amp;""),"")="","",IF(IFERROR(TRIM(INDEX($A580:$T580,MATCH(Lists!$F$8,$A$1:$T$1,0))&amp;""),"")&lt;&gt;"",1,0))</f>
        <v/>
      </c>
      <c r="AF580" s="21">
        <f>IF(IFERROR(TRIM(INDEX($A580:$T580,MATCH(Lists!$F$2,$A$1:$T$1,0))&amp;""),"")="","",IF(IFERROR(TRIM(INDEX($A580:$T580,MATCH(Lists!$F$6,$A$1:$T$1,0))&amp;""),"")="","(no UTM)",IFERROR(TRIM(INDEX($A580:$T580,MATCH(Lists!$F$6,$A$1:$T$1,0))&amp;""),"")))</f>
        <v/>
      </c>
      <c r="AG580" s="21">
        <f>IF(IFERROR(TRIM(INDEX($A580:$T580,MATCH(Lists!$F$2,$A$1:$T$1,0))&amp;""),"")="","",IF(IFERROR(TRIM(INDEX($A580:$T580,MATCH(Lists!$F$7,$A$1:$T$1,0))&amp;""),"")="","(none)",IFERROR(TRIM(INDEX($A580:$T580,MATCH(Lists!$F$7,$A$1:$T$1,0))&amp;""),"")))</f>
        <v/>
      </c>
      <c r="AH580" s="21">
        <f>IF(AF580="","",IF(COUNTIFS($AF$2:AF580,AF580,$AG$2:AG580,AG580)=1,1,0))</f>
        <v/>
      </c>
      <c r="AI580" s="21">
        <f>IF(AH580=1,SUM($AH$2:AH580),"")</f>
        <v/>
      </c>
      <c r="AJ580" s="21">
        <f>IF(IFERROR(TRIM(INDEX($A580:$T580,MATCH(Lists!$F$2,$A$1:$T$1,0))&amp;""),"")="","",IF($W580=Lists!$A$3,1,0))</f>
        <v/>
      </c>
      <c r="AK580" s="21">
        <f>IF(IFERROR(TRIM(INDEX($A580:$T580,MATCH(Lists!$F$2,$A$1:$T$1,0))&amp;""),"")="","",IF($X580="Y",1,0))</f>
        <v/>
      </c>
    </row>
    <row r="581">
      <c r="U581" s="19" t="n"/>
      <c r="V581" s="22" t="n"/>
      <c r="W581" s="22" t="n"/>
      <c r="X581" s="22" t="n"/>
      <c r="Y581" s="19" t="n"/>
      <c r="Z581" s="21">
        <f>IF(IFERROR(TRIM(INDEX($A581:$T581,MATCH(Lists!$F$2,$A$1:$T$1,0))&amp;""),"")="","",IFERROR(INDEX('Your points'!$B$6:$B$11,MATCH(IFERROR(TRIM(INDEX($A581:$T581,MATCH(Lists!$F$3,$A$1:$T$1,0))&amp;""),""),'Your points'!$A$6:$A$11,0)),0))</f>
        <v/>
      </c>
      <c r="AA581" s="21">
        <f>IF(IFERROR(TRIM(INDEX($A581:$T581,MATCH(Lists!$F$2,$A$1:$T$1,0))&amp;""),"")="","",IFERROR(INDEX('Your points'!$B$15:$B$18,MATCH(IFERROR(TRIM(INDEX($A581:$T581,MATCH(Lists!$F$4,$A$1:$T$1,0))&amp;""),""),'Your points'!$A$15:$A$18,0)),0))</f>
        <v/>
      </c>
      <c r="AB581" s="21">
        <f>IF(IFERROR(TRIM(INDEX($A581:$T581,MATCH(Lists!$F$2,$A$1:$T$1,0))&amp;""),"")="","",N(Z581)+N(AA581))</f>
        <v/>
      </c>
      <c r="AC581" s="21">
        <f>IF(IFERROR(TRIM(INDEX($A581:$T581,MATCH(Lists!$F$2,$A$1:$T$1,0))&amp;""),"")="","",IFERROR(VALUE(IFERROR(TRIM(INDEX($A581:$T581,MATCH(Lists!$F$5,$A$1:$T$1,0))&amp;""),"")),""))</f>
        <v/>
      </c>
      <c r="AD581" s="21">
        <f>IF(AB581="","",IF(AB581&gt;='Your points'!$B$21,1,0))</f>
        <v/>
      </c>
      <c r="AE581" s="21">
        <f>IF(IFERROR(TRIM(INDEX($A581:$T581,MATCH(Lists!$F$2,$A$1:$T$1,0))&amp;""),"")="","",IF(IFERROR(TRIM(INDEX($A581:$T581,MATCH(Lists!$F$8,$A$1:$T$1,0))&amp;""),"")&lt;&gt;"",1,0))</f>
        <v/>
      </c>
      <c r="AF581" s="21">
        <f>IF(IFERROR(TRIM(INDEX($A581:$T581,MATCH(Lists!$F$2,$A$1:$T$1,0))&amp;""),"")="","",IF(IFERROR(TRIM(INDEX($A581:$T581,MATCH(Lists!$F$6,$A$1:$T$1,0))&amp;""),"")="","(no UTM)",IFERROR(TRIM(INDEX($A581:$T581,MATCH(Lists!$F$6,$A$1:$T$1,0))&amp;""),"")))</f>
        <v/>
      </c>
      <c r="AG581" s="21">
        <f>IF(IFERROR(TRIM(INDEX($A581:$T581,MATCH(Lists!$F$2,$A$1:$T$1,0))&amp;""),"")="","",IF(IFERROR(TRIM(INDEX($A581:$T581,MATCH(Lists!$F$7,$A$1:$T$1,0))&amp;""),"")="","(none)",IFERROR(TRIM(INDEX($A581:$T581,MATCH(Lists!$F$7,$A$1:$T$1,0))&amp;""),"")))</f>
        <v/>
      </c>
      <c r="AH581" s="21">
        <f>IF(AF581="","",IF(COUNTIFS($AF$2:AF581,AF581,$AG$2:AG581,AG581)=1,1,0))</f>
        <v/>
      </c>
      <c r="AI581" s="21">
        <f>IF(AH581=1,SUM($AH$2:AH581),"")</f>
        <v/>
      </c>
      <c r="AJ581" s="21">
        <f>IF(IFERROR(TRIM(INDEX($A581:$T581,MATCH(Lists!$F$2,$A$1:$T$1,0))&amp;""),"")="","",IF($W581=Lists!$A$3,1,0))</f>
        <v/>
      </c>
      <c r="AK581" s="21">
        <f>IF(IFERROR(TRIM(INDEX($A581:$T581,MATCH(Lists!$F$2,$A$1:$T$1,0))&amp;""),"")="","",IF($X581="Y",1,0))</f>
        <v/>
      </c>
    </row>
    <row r="582">
      <c r="U582" s="19" t="n"/>
      <c r="V582" s="22" t="n"/>
      <c r="W582" s="22" t="n"/>
      <c r="X582" s="22" t="n"/>
      <c r="Y582" s="19" t="n"/>
      <c r="Z582" s="21">
        <f>IF(IFERROR(TRIM(INDEX($A582:$T582,MATCH(Lists!$F$2,$A$1:$T$1,0))&amp;""),"")="","",IFERROR(INDEX('Your points'!$B$6:$B$11,MATCH(IFERROR(TRIM(INDEX($A582:$T582,MATCH(Lists!$F$3,$A$1:$T$1,0))&amp;""),""),'Your points'!$A$6:$A$11,0)),0))</f>
        <v/>
      </c>
      <c r="AA582" s="21">
        <f>IF(IFERROR(TRIM(INDEX($A582:$T582,MATCH(Lists!$F$2,$A$1:$T$1,0))&amp;""),"")="","",IFERROR(INDEX('Your points'!$B$15:$B$18,MATCH(IFERROR(TRIM(INDEX($A582:$T582,MATCH(Lists!$F$4,$A$1:$T$1,0))&amp;""),""),'Your points'!$A$15:$A$18,0)),0))</f>
        <v/>
      </c>
      <c r="AB582" s="21">
        <f>IF(IFERROR(TRIM(INDEX($A582:$T582,MATCH(Lists!$F$2,$A$1:$T$1,0))&amp;""),"")="","",N(Z582)+N(AA582))</f>
        <v/>
      </c>
      <c r="AC582" s="21">
        <f>IF(IFERROR(TRIM(INDEX($A582:$T582,MATCH(Lists!$F$2,$A$1:$T$1,0))&amp;""),"")="","",IFERROR(VALUE(IFERROR(TRIM(INDEX($A582:$T582,MATCH(Lists!$F$5,$A$1:$T$1,0))&amp;""),"")),""))</f>
        <v/>
      </c>
      <c r="AD582" s="21">
        <f>IF(AB582="","",IF(AB582&gt;='Your points'!$B$21,1,0))</f>
        <v/>
      </c>
      <c r="AE582" s="21">
        <f>IF(IFERROR(TRIM(INDEX($A582:$T582,MATCH(Lists!$F$2,$A$1:$T$1,0))&amp;""),"")="","",IF(IFERROR(TRIM(INDEX($A582:$T582,MATCH(Lists!$F$8,$A$1:$T$1,0))&amp;""),"")&lt;&gt;"",1,0))</f>
        <v/>
      </c>
      <c r="AF582" s="21">
        <f>IF(IFERROR(TRIM(INDEX($A582:$T582,MATCH(Lists!$F$2,$A$1:$T$1,0))&amp;""),"")="","",IF(IFERROR(TRIM(INDEX($A582:$T582,MATCH(Lists!$F$6,$A$1:$T$1,0))&amp;""),"")="","(no UTM)",IFERROR(TRIM(INDEX($A582:$T582,MATCH(Lists!$F$6,$A$1:$T$1,0))&amp;""),"")))</f>
        <v/>
      </c>
      <c r="AG582" s="21">
        <f>IF(IFERROR(TRIM(INDEX($A582:$T582,MATCH(Lists!$F$2,$A$1:$T$1,0))&amp;""),"")="","",IF(IFERROR(TRIM(INDEX($A582:$T582,MATCH(Lists!$F$7,$A$1:$T$1,0))&amp;""),"")="","(none)",IFERROR(TRIM(INDEX($A582:$T582,MATCH(Lists!$F$7,$A$1:$T$1,0))&amp;""),"")))</f>
        <v/>
      </c>
      <c r="AH582" s="21">
        <f>IF(AF582="","",IF(COUNTIFS($AF$2:AF582,AF582,$AG$2:AG582,AG582)=1,1,0))</f>
        <v/>
      </c>
      <c r="AI582" s="21">
        <f>IF(AH582=1,SUM($AH$2:AH582),"")</f>
        <v/>
      </c>
      <c r="AJ582" s="21">
        <f>IF(IFERROR(TRIM(INDEX($A582:$T582,MATCH(Lists!$F$2,$A$1:$T$1,0))&amp;""),"")="","",IF($W582=Lists!$A$3,1,0))</f>
        <v/>
      </c>
      <c r="AK582" s="21">
        <f>IF(IFERROR(TRIM(INDEX($A582:$T582,MATCH(Lists!$F$2,$A$1:$T$1,0))&amp;""),"")="","",IF($X582="Y",1,0))</f>
        <v/>
      </c>
    </row>
    <row r="583">
      <c r="U583" s="19" t="n"/>
      <c r="V583" s="22" t="n"/>
      <c r="W583" s="22" t="n"/>
      <c r="X583" s="22" t="n"/>
      <c r="Y583" s="19" t="n"/>
      <c r="Z583" s="21">
        <f>IF(IFERROR(TRIM(INDEX($A583:$T583,MATCH(Lists!$F$2,$A$1:$T$1,0))&amp;""),"")="","",IFERROR(INDEX('Your points'!$B$6:$B$11,MATCH(IFERROR(TRIM(INDEX($A583:$T583,MATCH(Lists!$F$3,$A$1:$T$1,0))&amp;""),""),'Your points'!$A$6:$A$11,0)),0))</f>
        <v/>
      </c>
      <c r="AA583" s="21">
        <f>IF(IFERROR(TRIM(INDEX($A583:$T583,MATCH(Lists!$F$2,$A$1:$T$1,0))&amp;""),"")="","",IFERROR(INDEX('Your points'!$B$15:$B$18,MATCH(IFERROR(TRIM(INDEX($A583:$T583,MATCH(Lists!$F$4,$A$1:$T$1,0))&amp;""),""),'Your points'!$A$15:$A$18,0)),0))</f>
        <v/>
      </c>
      <c r="AB583" s="21">
        <f>IF(IFERROR(TRIM(INDEX($A583:$T583,MATCH(Lists!$F$2,$A$1:$T$1,0))&amp;""),"")="","",N(Z583)+N(AA583))</f>
        <v/>
      </c>
      <c r="AC583" s="21">
        <f>IF(IFERROR(TRIM(INDEX($A583:$T583,MATCH(Lists!$F$2,$A$1:$T$1,0))&amp;""),"")="","",IFERROR(VALUE(IFERROR(TRIM(INDEX($A583:$T583,MATCH(Lists!$F$5,$A$1:$T$1,0))&amp;""),"")),""))</f>
        <v/>
      </c>
      <c r="AD583" s="21">
        <f>IF(AB583="","",IF(AB583&gt;='Your points'!$B$21,1,0))</f>
        <v/>
      </c>
      <c r="AE583" s="21">
        <f>IF(IFERROR(TRIM(INDEX($A583:$T583,MATCH(Lists!$F$2,$A$1:$T$1,0))&amp;""),"")="","",IF(IFERROR(TRIM(INDEX($A583:$T583,MATCH(Lists!$F$8,$A$1:$T$1,0))&amp;""),"")&lt;&gt;"",1,0))</f>
        <v/>
      </c>
      <c r="AF583" s="21">
        <f>IF(IFERROR(TRIM(INDEX($A583:$T583,MATCH(Lists!$F$2,$A$1:$T$1,0))&amp;""),"")="","",IF(IFERROR(TRIM(INDEX($A583:$T583,MATCH(Lists!$F$6,$A$1:$T$1,0))&amp;""),"")="","(no UTM)",IFERROR(TRIM(INDEX($A583:$T583,MATCH(Lists!$F$6,$A$1:$T$1,0))&amp;""),"")))</f>
        <v/>
      </c>
      <c r="AG583" s="21">
        <f>IF(IFERROR(TRIM(INDEX($A583:$T583,MATCH(Lists!$F$2,$A$1:$T$1,0))&amp;""),"")="","",IF(IFERROR(TRIM(INDEX($A583:$T583,MATCH(Lists!$F$7,$A$1:$T$1,0))&amp;""),"")="","(none)",IFERROR(TRIM(INDEX($A583:$T583,MATCH(Lists!$F$7,$A$1:$T$1,0))&amp;""),"")))</f>
        <v/>
      </c>
      <c r="AH583" s="21">
        <f>IF(AF583="","",IF(COUNTIFS($AF$2:AF583,AF583,$AG$2:AG583,AG583)=1,1,0))</f>
        <v/>
      </c>
      <c r="AI583" s="21">
        <f>IF(AH583=1,SUM($AH$2:AH583),"")</f>
        <v/>
      </c>
      <c r="AJ583" s="21">
        <f>IF(IFERROR(TRIM(INDEX($A583:$T583,MATCH(Lists!$F$2,$A$1:$T$1,0))&amp;""),"")="","",IF($W583=Lists!$A$3,1,0))</f>
        <v/>
      </c>
      <c r="AK583" s="21">
        <f>IF(IFERROR(TRIM(INDEX($A583:$T583,MATCH(Lists!$F$2,$A$1:$T$1,0))&amp;""),"")="","",IF($X583="Y",1,0))</f>
        <v/>
      </c>
    </row>
    <row r="584">
      <c r="U584" s="19" t="n"/>
      <c r="V584" s="22" t="n"/>
      <c r="W584" s="22" t="n"/>
      <c r="X584" s="22" t="n"/>
      <c r="Y584" s="19" t="n"/>
      <c r="Z584" s="21">
        <f>IF(IFERROR(TRIM(INDEX($A584:$T584,MATCH(Lists!$F$2,$A$1:$T$1,0))&amp;""),"")="","",IFERROR(INDEX('Your points'!$B$6:$B$11,MATCH(IFERROR(TRIM(INDEX($A584:$T584,MATCH(Lists!$F$3,$A$1:$T$1,0))&amp;""),""),'Your points'!$A$6:$A$11,0)),0))</f>
        <v/>
      </c>
      <c r="AA584" s="21">
        <f>IF(IFERROR(TRIM(INDEX($A584:$T584,MATCH(Lists!$F$2,$A$1:$T$1,0))&amp;""),"")="","",IFERROR(INDEX('Your points'!$B$15:$B$18,MATCH(IFERROR(TRIM(INDEX($A584:$T584,MATCH(Lists!$F$4,$A$1:$T$1,0))&amp;""),""),'Your points'!$A$15:$A$18,0)),0))</f>
        <v/>
      </c>
      <c r="AB584" s="21">
        <f>IF(IFERROR(TRIM(INDEX($A584:$T584,MATCH(Lists!$F$2,$A$1:$T$1,0))&amp;""),"")="","",N(Z584)+N(AA584))</f>
        <v/>
      </c>
      <c r="AC584" s="21">
        <f>IF(IFERROR(TRIM(INDEX($A584:$T584,MATCH(Lists!$F$2,$A$1:$T$1,0))&amp;""),"")="","",IFERROR(VALUE(IFERROR(TRIM(INDEX($A584:$T584,MATCH(Lists!$F$5,$A$1:$T$1,0))&amp;""),"")),""))</f>
        <v/>
      </c>
      <c r="AD584" s="21">
        <f>IF(AB584="","",IF(AB584&gt;='Your points'!$B$21,1,0))</f>
        <v/>
      </c>
      <c r="AE584" s="21">
        <f>IF(IFERROR(TRIM(INDEX($A584:$T584,MATCH(Lists!$F$2,$A$1:$T$1,0))&amp;""),"")="","",IF(IFERROR(TRIM(INDEX($A584:$T584,MATCH(Lists!$F$8,$A$1:$T$1,0))&amp;""),"")&lt;&gt;"",1,0))</f>
        <v/>
      </c>
      <c r="AF584" s="21">
        <f>IF(IFERROR(TRIM(INDEX($A584:$T584,MATCH(Lists!$F$2,$A$1:$T$1,0))&amp;""),"")="","",IF(IFERROR(TRIM(INDEX($A584:$T584,MATCH(Lists!$F$6,$A$1:$T$1,0))&amp;""),"")="","(no UTM)",IFERROR(TRIM(INDEX($A584:$T584,MATCH(Lists!$F$6,$A$1:$T$1,0))&amp;""),"")))</f>
        <v/>
      </c>
      <c r="AG584" s="21">
        <f>IF(IFERROR(TRIM(INDEX($A584:$T584,MATCH(Lists!$F$2,$A$1:$T$1,0))&amp;""),"")="","",IF(IFERROR(TRIM(INDEX($A584:$T584,MATCH(Lists!$F$7,$A$1:$T$1,0))&amp;""),"")="","(none)",IFERROR(TRIM(INDEX($A584:$T584,MATCH(Lists!$F$7,$A$1:$T$1,0))&amp;""),"")))</f>
        <v/>
      </c>
      <c r="AH584" s="21">
        <f>IF(AF584="","",IF(COUNTIFS($AF$2:AF584,AF584,$AG$2:AG584,AG584)=1,1,0))</f>
        <v/>
      </c>
      <c r="AI584" s="21">
        <f>IF(AH584=1,SUM($AH$2:AH584),"")</f>
        <v/>
      </c>
      <c r="AJ584" s="21">
        <f>IF(IFERROR(TRIM(INDEX($A584:$T584,MATCH(Lists!$F$2,$A$1:$T$1,0))&amp;""),"")="","",IF($W584=Lists!$A$3,1,0))</f>
        <v/>
      </c>
      <c r="AK584" s="21">
        <f>IF(IFERROR(TRIM(INDEX($A584:$T584,MATCH(Lists!$F$2,$A$1:$T$1,0))&amp;""),"")="","",IF($X584="Y",1,0))</f>
        <v/>
      </c>
    </row>
    <row r="585">
      <c r="U585" s="19" t="n"/>
      <c r="V585" s="22" t="n"/>
      <c r="W585" s="22" t="n"/>
      <c r="X585" s="22" t="n"/>
      <c r="Y585" s="19" t="n"/>
      <c r="Z585" s="21">
        <f>IF(IFERROR(TRIM(INDEX($A585:$T585,MATCH(Lists!$F$2,$A$1:$T$1,0))&amp;""),"")="","",IFERROR(INDEX('Your points'!$B$6:$B$11,MATCH(IFERROR(TRIM(INDEX($A585:$T585,MATCH(Lists!$F$3,$A$1:$T$1,0))&amp;""),""),'Your points'!$A$6:$A$11,0)),0))</f>
        <v/>
      </c>
      <c r="AA585" s="21">
        <f>IF(IFERROR(TRIM(INDEX($A585:$T585,MATCH(Lists!$F$2,$A$1:$T$1,0))&amp;""),"")="","",IFERROR(INDEX('Your points'!$B$15:$B$18,MATCH(IFERROR(TRIM(INDEX($A585:$T585,MATCH(Lists!$F$4,$A$1:$T$1,0))&amp;""),""),'Your points'!$A$15:$A$18,0)),0))</f>
        <v/>
      </c>
      <c r="AB585" s="21">
        <f>IF(IFERROR(TRIM(INDEX($A585:$T585,MATCH(Lists!$F$2,$A$1:$T$1,0))&amp;""),"")="","",N(Z585)+N(AA585))</f>
        <v/>
      </c>
      <c r="AC585" s="21">
        <f>IF(IFERROR(TRIM(INDEX($A585:$T585,MATCH(Lists!$F$2,$A$1:$T$1,0))&amp;""),"")="","",IFERROR(VALUE(IFERROR(TRIM(INDEX($A585:$T585,MATCH(Lists!$F$5,$A$1:$T$1,0))&amp;""),"")),""))</f>
        <v/>
      </c>
      <c r="AD585" s="21">
        <f>IF(AB585="","",IF(AB585&gt;='Your points'!$B$21,1,0))</f>
        <v/>
      </c>
      <c r="AE585" s="21">
        <f>IF(IFERROR(TRIM(INDEX($A585:$T585,MATCH(Lists!$F$2,$A$1:$T$1,0))&amp;""),"")="","",IF(IFERROR(TRIM(INDEX($A585:$T585,MATCH(Lists!$F$8,$A$1:$T$1,0))&amp;""),"")&lt;&gt;"",1,0))</f>
        <v/>
      </c>
      <c r="AF585" s="21">
        <f>IF(IFERROR(TRIM(INDEX($A585:$T585,MATCH(Lists!$F$2,$A$1:$T$1,0))&amp;""),"")="","",IF(IFERROR(TRIM(INDEX($A585:$T585,MATCH(Lists!$F$6,$A$1:$T$1,0))&amp;""),"")="","(no UTM)",IFERROR(TRIM(INDEX($A585:$T585,MATCH(Lists!$F$6,$A$1:$T$1,0))&amp;""),"")))</f>
        <v/>
      </c>
      <c r="AG585" s="21">
        <f>IF(IFERROR(TRIM(INDEX($A585:$T585,MATCH(Lists!$F$2,$A$1:$T$1,0))&amp;""),"")="","",IF(IFERROR(TRIM(INDEX($A585:$T585,MATCH(Lists!$F$7,$A$1:$T$1,0))&amp;""),"")="","(none)",IFERROR(TRIM(INDEX($A585:$T585,MATCH(Lists!$F$7,$A$1:$T$1,0))&amp;""),"")))</f>
        <v/>
      </c>
      <c r="AH585" s="21">
        <f>IF(AF585="","",IF(COUNTIFS($AF$2:AF585,AF585,$AG$2:AG585,AG585)=1,1,0))</f>
        <v/>
      </c>
      <c r="AI585" s="21">
        <f>IF(AH585=1,SUM($AH$2:AH585),"")</f>
        <v/>
      </c>
      <c r="AJ585" s="21">
        <f>IF(IFERROR(TRIM(INDEX($A585:$T585,MATCH(Lists!$F$2,$A$1:$T$1,0))&amp;""),"")="","",IF($W585=Lists!$A$3,1,0))</f>
        <v/>
      </c>
      <c r="AK585" s="21">
        <f>IF(IFERROR(TRIM(INDEX($A585:$T585,MATCH(Lists!$F$2,$A$1:$T$1,0))&amp;""),"")="","",IF($X585="Y",1,0))</f>
        <v/>
      </c>
    </row>
    <row r="586">
      <c r="U586" s="19" t="n"/>
      <c r="V586" s="22" t="n"/>
      <c r="W586" s="22" t="n"/>
      <c r="X586" s="22" t="n"/>
      <c r="Y586" s="19" t="n"/>
      <c r="Z586" s="21">
        <f>IF(IFERROR(TRIM(INDEX($A586:$T586,MATCH(Lists!$F$2,$A$1:$T$1,0))&amp;""),"")="","",IFERROR(INDEX('Your points'!$B$6:$B$11,MATCH(IFERROR(TRIM(INDEX($A586:$T586,MATCH(Lists!$F$3,$A$1:$T$1,0))&amp;""),""),'Your points'!$A$6:$A$11,0)),0))</f>
        <v/>
      </c>
      <c r="AA586" s="21">
        <f>IF(IFERROR(TRIM(INDEX($A586:$T586,MATCH(Lists!$F$2,$A$1:$T$1,0))&amp;""),"")="","",IFERROR(INDEX('Your points'!$B$15:$B$18,MATCH(IFERROR(TRIM(INDEX($A586:$T586,MATCH(Lists!$F$4,$A$1:$T$1,0))&amp;""),""),'Your points'!$A$15:$A$18,0)),0))</f>
        <v/>
      </c>
      <c r="AB586" s="21">
        <f>IF(IFERROR(TRIM(INDEX($A586:$T586,MATCH(Lists!$F$2,$A$1:$T$1,0))&amp;""),"")="","",N(Z586)+N(AA586))</f>
        <v/>
      </c>
      <c r="AC586" s="21">
        <f>IF(IFERROR(TRIM(INDEX($A586:$T586,MATCH(Lists!$F$2,$A$1:$T$1,0))&amp;""),"")="","",IFERROR(VALUE(IFERROR(TRIM(INDEX($A586:$T586,MATCH(Lists!$F$5,$A$1:$T$1,0))&amp;""),"")),""))</f>
        <v/>
      </c>
      <c r="AD586" s="21">
        <f>IF(AB586="","",IF(AB586&gt;='Your points'!$B$21,1,0))</f>
        <v/>
      </c>
      <c r="AE586" s="21">
        <f>IF(IFERROR(TRIM(INDEX($A586:$T586,MATCH(Lists!$F$2,$A$1:$T$1,0))&amp;""),"")="","",IF(IFERROR(TRIM(INDEX($A586:$T586,MATCH(Lists!$F$8,$A$1:$T$1,0))&amp;""),"")&lt;&gt;"",1,0))</f>
        <v/>
      </c>
      <c r="AF586" s="21">
        <f>IF(IFERROR(TRIM(INDEX($A586:$T586,MATCH(Lists!$F$2,$A$1:$T$1,0))&amp;""),"")="","",IF(IFERROR(TRIM(INDEX($A586:$T586,MATCH(Lists!$F$6,$A$1:$T$1,0))&amp;""),"")="","(no UTM)",IFERROR(TRIM(INDEX($A586:$T586,MATCH(Lists!$F$6,$A$1:$T$1,0))&amp;""),"")))</f>
        <v/>
      </c>
      <c r="AG586" s="21">
        <f>IF(IFERROR(TRIM(INDEX($A586:$T586,MATCH(Lists!$F$2,$A$1:$T$1,0))&amp;""),"")="","",IF(IFERROR(TRIM(INDEX($A586:$T586,MATCH(Lists!$F$7,$A$1:$T$1,0))&amp;""),"")="","(none)",IFERROR(TRIM(INDEX($A586:$T586,MATCH(Lists!$F$7,$A$1:$T$1,0))&amp;""),"")))</f>
        <v/>
      </c>
      <c r="AH586" s="21">
        <f>IF(AF586="","",IF(COUNTIFS($AF$2:AF586,AF586,$AG$2:AG586,AG586)=1,1,0))</f>
        <v/>
      </c>
      <c r="AI586" s="21">
        <f>IF(AH586=1,SUM($AH$2:AH586),"")</f>
        <v/>
      </c>
      <c r="AJ586" s="21">
        <f>IF(IFERROR(TRIM(INDEX($A586:$T586,MATCH(Lists!$F$2,$A$1:$T$1,0))&amp;""),"")="","",IF($W586=Lists!$A$3,1,0))</f>
        <v/>
      </c>
      <c r="AK586" s="21">
        <f>IF(IFERROR(TRIM(INDEX($A586:$T586,MATCH(Lists!$F$2,$A$1:$T$1,0))&amp;""),"")="","",IF($X586="Y",1,0))</f>
        <v/>
      </c>
    </row>
    <row r="587">
      <c r="U587" s="19" t="n"/>
      <c r="V587" s="22" t="n"/>
      <c r="W587" s="22" t="n"/>
      <c r="X587" s="22" t="n"/>
      <c r="Y587" s="19" t="n"/>
      <c r="Z587" s="21">
        <f>IF(IFERROR(TRIM(INDEX($A587:$T587,MATCH(Lists!$F$2,$A$1:$T$1,0))&amp;""),"")="","",IFERROR(INDEX('Your points'!$B$6:$B$11,MATCH(IFERROR(TRIM(INDEX($A587:$T587,MATCH(Lists!$F$3,$A$1:$T$1,0))&amp;""),""),'Your points'!$A$6:$A$11,0)),0))</f>
        <v/>
      </c>
      <c r="AA587" s="21">
        <f>IF(IFERROR(TRIM(INDEX($A587:$T587,MATCH(Lists!$F$2,$A$1:$T$1,0))&amp;""),"")="","",IFERROR(INDEX('Your points'!$B$15:$B$18,MATCH(IFERROR(TRIM(INDEX($A587:$T587,MATCH(Lists!$F$4,$A$1:$T$1,0))&amp;""),""),'Your points'!$A$15:$A$18,0)),0))</f>
        <v/>
      </c>
      <c r="AB587" s="21">
        <f>IF(IFERROR(TRIM(INDEX($A587:$T587,MATCH(Lists!$F$2,$A$1:$T$1,0))&amp;""),"")="","",N(Z587)+N(AA587))</f>
        <v/>
      </c>
      <c r="AC587" s="21">
        <f>IF(IFERROR(TRIM(INDEX($A587:$T587,MATCH(Lists!$F$2,$A$1:$T$1,0))&amp;""),"")="","",IFERROR(VALUE(IFERROR(TRIM(INDEX($A587:$T587,MATCH(Lists!$F$5,$A$1:$T$1,0))&amp;""),"")),""))</f>
        <v/>
      </c>
      <c r="AD587" s="21">
        <f>IF(AB587="","",IF(AB587&gt;='Your points'!$B$21,1,0))</f>
        <v/>
      </c>
      <c r="AE587" s="21">
        <f>IF(IFERROR(TRIM(INDEX($A587:$T587,MATCH(Lists!$F$2,$A$1:$T$1,0))&amp;""),"")="","",IF(IFERROR(TRIM(INDEX($A587:$T587,MATCH(Lists!$F$8,$A$1:$T$1,0))&amp;""),"")&lt;&gt;"",1,0))</f>
        <v/>
      </c>
      <c r="AF587" s="21">
        <f>IF(IFERROR(TRIM(INDEX($A587:$T587,MATCH(Lists!$F$2,$A$1:$T$1,0))&amp;""),"")="","",IF(IFERROR(TRIM(INDEX($A587:$T587,MATCH(Lists!$F$6,$A$1:$T$1,0))&amp;""),"")="","(no UTM)",IFERROR(TRIM(INDEX($A587:$T587,MATCH(Lists!$F$6,$A$1:$T$1,0))&amp;""),"")))</f>
        <v/>
      </c>
      <c r="AG587" s="21">
        <f>IF(IFERROR(TRIM(INDEX($A587:$T587,MATCH(Lists!$F$2,$A$1:$T$1,0))&amp;""),"")="","",IF(IFERROR(TRIM(INDEX($A587:$T587,MATCH(Lists!$F$7,$A$1:$T$1,0))&amp;""),"")="","(none)",IFERROR(TRIM(INDEX($A587:$T587,MATCH(Lists!$F$7,$A$1:$T$1,0))&amp;""),"")))</f>
        <v/>
      </c>
      <c r="AH587" s="21">
        <f>IF(AF587="","",IF(COUNTIFS($AF$2:AF587,AF587,$AG$2:AG587,AG587)=1,1,0))</f>
        <v/>
      </c>
      <c r="AI587" s="21">
        <f>IF(AH587=1,SUM($AH$2:AH587),"")</f>
        <v/>
      </c>
      <c r="AJ587" s="21">
        <f>IF(IFERROR(TRIM(INDEX($A587:$T587,MATCH(Lists!$F$2,$A$1:$T$1,0))&amp;""),"")="","",IF($W587=Lists!$A$3,1,0))</f>
        <v/>
      </c>
      <c r="AK587" s="21">
        <f>IF(IFERROR(TRIM(INDEX($A587:$T587,MATCH(Lists!$F$2,$A$1:$T$1,0))&amp;""),"")="","",IF($X587="Y",1,0))</f>
        <v/>
      </c>
    </row>
    <row r="588">
      <c r="U588" s="19" t="n"/>
      <c r="V588" s="22" t="n"/>
      <c r="W588" s="22" t="n"/>
      <c r="X588" s="22" t="n"/>
      <c r="Y588" s="19" t="n"/>
      <c r="Z588" s="21">
        <f>IF(IFERROR(TRIM(INDEX($A588:$T588,MATCH(Lists!$F$2,$A$1:$T$1,0))&amp;""),"")="","",IFERROR(INDEX('Your points'!$B$6:$B$11,MATCH(IFERROR(TRIM(INDEX($A588:$T588,MATCH(Lists!$F$3,$A$1:$T$1,0))&amp;""),""),'Your points'!$A$6:$A$11,0)),0))</f>
        <v/>
      </c>
      <c r="AA588" s="21">
        <f>IF(IFERROR(TRIM(INDEX($A588:$T588,MATCH(Lists!$F$2,$A$1:$T$1,0))&amp;""),"")="","",IFERROR(INDEX('Your points'!$B$15:$B$18,MATCH(IFERROR(TRIM(INDEX($A588:$T588,MATCH(Lists!$F$4,$A$1:$T$1,0))&amp;""),""),'Your points'!$A$15:$A$18,0)),0))</f>
        <v/>
      </c>
      <c r="AB588" s="21">
        <f>IF(IFERROR(TRIM(INDEX($A588:$T588,MATCH(Lists!$F$2,$A$1:$T$1,0))&amp;""),"")="","",N(Z588)+N(AA588))</f>
        <v/>
      </c>
      <c r="AC588" s="21">
        <f>IF(IFERROR(TRIM(INDEX($A588:$T588,MATCH(Lists!$F$2,$A$1:$T$1,0))&amp;""),"")="","",IFERROR(VALUE(IFERROR(TRIM(INDEX($A588:$T588,MATCH(Lists!$F$5,$A$1:$T$1,0))&amp;""),"")),""))</f>
        <v/>
      </c>
      <c r="AD588" s="21">
        <f>IF(AB588="","",IF(AB588&gt;='Your points'!$B$21,1,0))</f>
        <v/>
      </c>
      <c r="AE588" s="21">
        <f>IF(IFERROR(TRIM(INDEX($A588:$T588,MATCH(Lists!$F$2,$A$1:$T$1,0))&amp;""),"")="","",IF(IFERROR(TRIM(INDEX($A588:$T588,MATCH(Lists!$F$8,$A$1:$T$1,0))&amp;""),"")&lt;&gt;"",1,0))</f>
        <v/>
      </c>
      <c r="AF588" s="21">
        <f>IF(IFERROR(TRIM(INDEX($A588:$T588,MATCH(Lists!$F$2,$A$1:$T$1,0))&amp;""),"")="","",IF(IFERROR(TRIM(INDEX($A588:$T588,MATCH(Lists!$F$6,$A$1:$T$1,0))&amp;""),"")="","(no UTM)",IFERROR(TRIM(INDEX($A588:$T588,MATCH(Lists!$F$6,$A$1:$T$1,0))&amp;""),"")))</f>
        <v/>
      </c>
      <c r="AG588" s="21">
        <f>IF(IFERROR(TRIM(INDEX($A588:$T588,MATCH(Lists!$F$2,$A$1:$T$1,0))&amp;""),"")="","",IF(IFERROR(TRIM(INDEX($A588:$T588,MATCH(Lists!$F$7,$A$1:$T$1,0))&amp;""),"")="","(none)",IFERROR(TRIM(INDEX($A588:$T588,MATCH(Lists!$F$7,$A$1:$T$1,0))&amp;""),"")))</f>
        <v/>
      </c>
      <c r="AH588" s="21">
        <f>IF(AF588="","",IF(COUNTIFS($AF$2:AF588,AF588,$AG$2:AG588,AG588)=1,1,0))</f>
        <v/>
      </c>
      <c r="AI588" s="21">
        <f>IF(AH588=1,SUM($AH$2:AH588),"")</f>
        <v/>
      </c>
      <c r="AJ588" s="21">
        <f>IF(IFERROR(TRIM(INDEX($A588:$T588,MATCH(Lists!$F$2,$A$1:$T$1,0))&amp;""),"")="","",IF($W588=Lists!$A$3,1,0))</f>
        <v/>
      </c>
      <c r="AK588" s="21">
        <f>IF(IFERROR(TRIM(INDEX($A588:$T588,MATCH(Lists!$F$2,$A$1:$T$1,0))&amp;""),"")="","",IF($X588="Y",1,0))</f>
        <v/>
      </c>
    </row>
    <row r="589">
      <c r="U589" s="19" t="n"/>
      <c r="V589" s="22" t="n"/>
      <c r="W589" s="22" t="n"/>
      <c r="X589" s="22" t="n"/>
      <c r="Y589" s="19" t="n"/>
      <c r="Z589" s="21">
        <f>IF(IFERROR(TRIM(INDEX($A589:$T589,MATCH(Lists!$F$2,$A$1:$T$1,0))&amp;""),"")="","",IFERROR(INDEX('Your points'!$B$6:$B$11,MATCH(IFERROR(TRIM(INDEX($A589:$T589,MATCH(Lists!$F$3,$A$1:$T$1,0))&amp;""),""),'Your points'!$A$6:$A$11,0)),0))</f>
        <v/>
      </c>
      <c r="AA589" s="21">
        <f>IF(IFERROR(TRIM(INDEX($A589:$T589,MATCH(Lists!$F$2,$A$1:$T$1,0))&amp;""),"")="","",IFERROR(INDEX('Your points'!$B$15:$B$18,MATCH(IFERROR(TRIM(INDEX($A589:$T589,MATCH(Lists!$F$4,$A$1:$T$1,0))&amp;""),""),'Your points'!$A$15:$A$18,0)),0))</f>
        <v/>
      </c>
      <c r="AB589" s="21">
        <f>IF(IFERROR(TRIM(INDEX($A589:$T589,MATCH(Lists!$F$2,$A$1:$T$1,0))&amp;""),"")="","",N(Z589)+N(AA589))</f>
        <v/>
      </c>
      <c r="AC589" s="21">
        <f>IF(IFERROR(TRIM(INDEX($A589:$T589,MATCH(Lists!$F$2,$A$1:$T$1,0))&amp;""),"")="","",IFERROR(VALUE(IFERROR(TRIM(INDEX($A589:$T589,MATCH(Lists!$F$5,$A$1:$T$1,0))&amp;""),"")),""))</f>
        <v/>
      </c>
      <c r="AD589" s="21">
        <f>IF(AB589="","",IF(AB589&gt;='Your points'!$B$21,1,0))</f>
        <v/>
      </c>
      <c r="AE589" s="21">
        <f>IF(IFERROR(TRIM(INDEX($A589:$T589,MATCH(Lists!$F$2,$A$1:$T$1,0))&amp;""),"")="","",IF(IFERROR(TRIM(INDEX($A589:$T589,MATCH(Lists!$F$8,$A$1:$T$1,0))&amp;""),"")&lt;&gt;"",1,0))</f>
        <v/>
      </c>
      <c r="AF589" s="21">
        <f>IF(IFERROR(TRIM(INDEX($A589:$T589,MATCH(Lists!$F$2,$A$1:$T$1,0))&amp;""),"")="","",IF(IFERROR(TRIM(INDEX($A589:$T589,MATCH(Lists!$F$6,$A$1:$T$1,0))&amp;""),"")="","(no UTM)",IFERROR(TRIM(INDEX($A589:$T589,MATCH(Lists!$F$6,$A$1:$T$1,0))&amp;""),"")))</f>
        <v/>
      </c>
      <c r="AG589" s="21">
        <f>IF(IFERROR(TRIM(INDEX($A589:$T589,MATCH(Lists!$F$2,$A$1:$T$1,0))&amp;""),"")="","",IF(IFERROR(TRIM(INDEX($A589:$T589,MATCH(Lists!$F$7,$A$1:$T$1,0))&amp;""),"")="","(none)",IFERROR(TRIM(INDEX($A589:$T589,MATCH(Lists!$F$7,$A$1:$T$1,0))&amp;""),"")))</f>
        <v/>
      </c>
      <c r="AH589" s="21">
        <f>IF(AF589="","",IF(COUNTIFS($AF$2:AF589,AF589,$AG$2:AG589,AG589)=1,1,0))</f>
        <v/>
      </c>
      <c r="AI589" s="21">
        <f>IF(AH589=1,SUM($AH$2:AH589),"")</f>
        <v/>
      </c>
      <c r="AJ589" s="21">
        <f>IF(IFERROR(TRIM(INDEX($A589:$T589,MATCH(Lists!$F$2,$A$1:$T$1,0))&amp;""),"")="","",IF($W589=Lists!$A$3,1,0))</f>
        <v/>
      </c>
      <c r="AK589" s="21">
        <f>IF(IFERROR(TRIM(INDEX($A589:$T589,MATCH(Lists!$F$2,$A$1:$T$1,0))&amp;""),"")="","",IF($X589="Y",1,0))</f>
        <v/>
      </c>
    </row>
    <row r="590">
      <c r="U590" s="19" t="n"/>
      <c r="V590" s="22" t="n"/>
      <c r="W590" s="22" t="n"/>
      <c r="X590" s="22" t="n"/>
      <c r="Y590" s="19" t="n"/>
      <c r="Z590" s="21">
        <f>IF(IFERROR(TRIM(INDEX($A590:$T590,MATCH(Lists!$F$2,$A$1:$T$1,0))&amp;""),"")="","",IFERROR(INDEX('Your points'!$B$6:$B$11,MATCH(IFERROR(TRIM(INDEX($A590:$T590,MATCH(Lists!$F$3,$A$1:$T$1,0))&amp;""),""),'Your points'!$A$6:$A$11,0)),0))</f>
        <v/>
      </c>
      <c r="AA590" s="21">
        <f>IF(IFERROR(TRIM(INDEX($A590:$T590,MATCH(Lists!$F$2,$A$1:$T$1,0))&amp;""),"")="","",IFERROR(INDEX('Your points'!$B$15:$B$18,MATCH(IFERROR(TRIM(INDEX($A590:$T590,MATCH(Lists!$F$4,$A$1:$T$1,0))&amp;""),""),'Your points'!$A$15:$A$18,0)),0))</f>
        <v/>
      </c>
      <c r="AB590" s="21">
        <f>IF(IFERROR(TRIM(INDEX($A590:$T590,MATCH(Lists!$F$2,$A$1:$T$1,0))&amp;""),"")="","",N(Z590)+N(AA590))</f>
        <v/>
      </c>
      <c r="AC590" s="21">
        <f>IF(IFERROR(TRIM(INDEX($A590:$T590,MATCH(Lists!$F$2,$A$1:$T$1,0))&amp;""),"")="","",IFERROR(VALUE(IFERROR(TRIM(INDEX($A590:$T590,MATCH(Lists!$F$5,$A$1:$T$1,0))&amp;""),"")),""))</f>
        <v/>
      </c>
      <c r="AD590" s="21">
        <f>IF(AB590="","",IF(AB590&gt;='Your points'!$B$21,1,0))</f>
        <v/>
      </c>
      <c r="AE590" s="21">
        <f>IF(IFERROR(TRIM(INDEX($A590:$T590,MATCH(Lists!$F$2,$A$1:$T$1,0))&amp;""),"")="","",IF(IFERROR(TRIM(INDEX($A590:$T590,MATCH(Lists!$F$8,$A$1:$T$1,0))&amp;""),"")&lt;&gt;"",1,0))</f>
        <v/>
      </c>
      <c r="AF590" s="21">
        <f>IF(IFERROR(TRIM(INDEX($A590:$T590,MATCH(Lists!$F$2,$A$1:$T$1,0))&amp;""),"")="","",IF(IFERROR(TRIM(INDEX($A590:$T590,MATCH(Lists!$F$6,$A$1:$T$1,0))&amp;""),"")="","(no UTM)",IFERROR(TRIM(INDEX($A590:$T590,MATCH(Lists!$F$6,$A$1:$T$1,0))&amp;""),"")))</f>
        <v/>
      </c>
      <c r="AG590" s="21">
        <f>IF(IFERROR(TRIM(INDEX($A590:$T590,MATCH(Lists!$F$2,$A$1:$T$1,0))&amp;""),"")="","",IF(IFERROR(TRIM(INDEX($A590:$T590,MATCH(Lists!$F$7,$A$1:$T$1,0))&amp;""),"")="","(none)",IFERROR(TRIM(INDEX($A590:$T590,MATCH(Lists!$F$7,$A$1:$T$1,0))&amp;""),"")))</f>
        <v/>
      </c>
      <c r="AH590" s="21">
        <f>IF(AF590="","",IF(COUNTIFS($AF$2:AF590,AF590,$AG$2:AG590,AG590)=1,1,0))</f>
        <v/>
      </c>
      <c r="AI590" s="21">
        <f>IF(AH590=1,SUM($AH$2:AH590),"")</f>
        <v/>
      </c>
      <c r="AJ590" s="21">
        <f>IF(IFERROR(TRIM(INDEX($A590:$T590,MATCH(Lists!$F$2,$A$1:$T$1,0))&amp;""),"")="","",IF($W590=Lists!$A$3,1,0))</f>
        <v/>
      </c>
      <c r="AK590" s="21">
        <f>IF(IFERROR(TRIM(INDEX($A590:$T590,MATCH(Lists!$F$2,$A$1:$T$1,0))&amp;""),"")="","",IF($X590="Y",1,0))</f>
        <v/>
      </c>
    </row>
    <row r="591">
      <c r="U591" s="19" t="n"/>
      <c r="V591" s="22" t="n"/>
      <c r="W591" s="22" t="n"/>
      <c r="X591" s="22" t="n"/>
      <c r="Y591" s="19" t="n"/>
      <c r="Z591" s="21">
        <f>IF(IFERROR(TRIM(INDEX($A591:$T591,MATCH(Lists!$F$2,$A$1:$T$1,0))&amp;""),"")="","",IFERROR(INDEX('Your points'!$B$6:$B$11,MATCH(IFERROR(TRIM(INDEX($A591:$T591,MATCH(Lists!$F$3,$A$1:$T$1,0))&amp;""),""),'Your points'!$A$6:$A$11,0)),0))</f>
        <v/>
      </c>
      <c r="AA591" s="21">
        <f>IF(IFERROR(TRIM(INDEX($A591:$T591,MATCH(Lists!$F$2,$A$1:$T$1,0))&amp;""),"")="","",IFERROR(INDEX('Your points'!$B$15:$B$18,MATCH(IFERROR(TRIM(INDEX($A591:$T591,MATCH(Lists!$F$4,$A$1:$T$1,0))&amp;""),""),'Your points'!$A$15:$A$18,0)),0))</f>
        <v/>
      </c>
      <c r="AB591" s="21">
        <f>IF(IFERROR(TRIM(INDEX($A591:$T591,MATCH(Lists!$F$2,$A$1:$T$1,0))&amp;""),"")="","",N(Z591)+N(AA591))</f>
        <v/>
      </c>
      <c r="AC591" s="21">
        <f>IF(IFERROR(TRIM(INDEX($A591:$T591,MATCH(Lists!$F$2,$A$1:$T$1,0))&amp;""),"")="","",IFERROR(VALUE(IFERROR(TRIM(INDEX($A591:$T591,MATCH(Lists!$F$5,$A$1:$T$1,0))&amp;""),"")),""))</f>
        <v/>
      </c>
      <c r="AD591" s="21">
        <f>IF(AB591="","",IF(AB591&gt;='Your points'!$B$21,1,0))</f>
        <v/>
      </c>
      <c r="AE591" s="21">
        <f>IF(IFERROR(TRIM(INDEX($A591:$T591,MATCH(Lists!$F$2,$A$1:$T$1,0))&amp;""),"")="","",IF(IFERROR(TRIM(INDEX($A591:$T591,MATCH(Lists!$F$8,$A$1:$T$1,0))&amp;""),"")&lt;&gt;"",1,0))</f>
        <v/>
      </c>
      <c r="AF591" s="21">
        <f>IF(IFERROR(TRIM(INDEX($A591:$T591,MATCH(Lists!$F$2,$A$1:$T$1,0))&amp;""),"")="","",IF(IFERROR(TRIM(INDEX($A591:$T591,MATCH(Lists!$F$6,$A$1:$T$1,0))&amp;""),"")="","(no UTM)",IFERROR(TRIM(INDEX($A591:$T591,MATCH(Lists!$F$6,$A$1:$T$1,0))&amp;""),"")))</f>
        <v/>
      </c>
      <c r="AG591" s="21">
        <f>IF(IFERROR(TRIM(INDEX($A591:$T591,MATCH(Lists!$F$2,$A$1:$T$1,0))&amp;""),"")="","",IF(IFERROR(TRIM(INDEX($A591:$T591,MATCH(Lists!$F$7,$A$1:$T$1,0))&amp;""),"")="","(none)",IFERROR(TRIM(INDEX($A591:$T591,MATCH(Lists!$F$7,$A$1:$T$1,0))&amp;""),"")))</f>
        <v/>
      </c>
      <c r="AH591" s="21">
        <f>IF(AF591="","",IF(COUNTIFS($AF$2:AF591,AF591,$AG$2:AG591,AG591)=1,1,0))</f>
        <v/>
      </c>
      <c r="AI591" s="21">
        <f>IF(AH591=1,SUM($AH$2:AH591),"")</f>
        <v/>
      </c>
      <c r="AJ591" s="21">
        <f>IF(IFERROR(TRIM(INDEX($A591:$T591,MATCH(Lists!$F$2,$A$1:$T$1,0))&amp;""),"")="","",IF($W591=Lists!$A$3,1,0))</f>
        <v/>
      </c>
      <c r="AK591" s="21">
        <f>IF(IFERROR(TRIM(INDEX($A591:$T591,MATCH(Lists!$F$2,$A$1:$T$1,0))&amp;""),"")="","",IF($X591="Y",1,0))</f>
        <v/>
      </c>
    </row>
    <row r="592">
      <c r="U592" s="19" t="n"/>
      <c r="V592" s="22" t="n"/>
      <c r="W592" s="22" t="n"/>
      <c r="X592" s="22" t="n"/>
      <c r="Y592" s="19" t="n"/>
      <c r="Z592" s="21">
        <f>IF(IFERROR(TRIM(INDEX($A592:$T592,MATCH(Lists!$F$2,$A$1:$T$1,0))&amp;""),"")="","",IFERROR(INDEX('Your points'!$B$6:$B$11,MATCH(IFERROR(TRIM(INDEX($A592:$T592,MATCH(Lists!$F$3,$A$1:$T$1,0))&amp;""),""),'Your points'!$A$6:$A$11,0)),0))</f>
        <v/>
      </c>
      <c r="AA592" s="21">
        <f>IF(IFERROR(TRIM(INDEX($A592:$T592,MATCH(Lists!$F$2,$A$1:$T$1,0))&amp;""),"")="","",IFERROR(INDEX('Your points'!$B$15:$B$18,MATCH(IFERROR(TRIM(INDEX($A592:$T592,MATCH(Lists!$F$4,$A$1:$T$1,0))&amp;""),""),'Your points'!$A$15:$A$18,0)),0))</f>
        <v/>
      </c>
      <c r="AB592" s="21">
        <f>IF(IFERROR(TRIM(INDEX($A592:$T592,MATCH(Lists!$F$2,$A$1:$T$1,0))&amp;""),"")="","",N(Z592)+N(AA592))</f>
        <v/>
      </c>
      <c r="AC592" s="21">
        <f>IF(IFERROR(TRIM(INDEX($A592:$T592,MATCH(Lists!$F$2,$A$1:$T$1,0))&amp;""),"")="","",IFERROR(VALUE(IFERROR(TRIM(INDEX($A592:$T592,MATCH(Lists!$F$5,$A$1:$T$1,0))&amp;""),"")),""))</f>
        <v/>
      </c>
      <c r="AD592" s="21">
        <f>IF(AB592="","",IF(AB592&gt;='Your points'!$B$21,1,0))</f>
        <v/>
      </c>
      <c r="AE592" s="21">
        <f>IF(IFERROR(TRIM(INDEX($A592:$T592,MATCH(Lists!$F$2,$A$1:$T$1,0))&amp;""),"")="","",IF(IFERROR(TRIM(INDEX($A592:$T592,MATCH(Lists!$F$8,$A$1:$T$1,0))&amp;""),"")&lt;&gt;"",1,0))</f>
        <v/>
      </c>
      <c r="AF592" s="21">
        <f>IF(IFERROR(TRIM(INDEX($A592:$T592,MATCH(Lists!$F$2,$A$1:$T$1,0))&amp;""),"")="","",IF(IFERROR(TRIM(INDEX($A592:$T592,MATCH(Lists!$F$6,$A$1:$T$1,0))&amp;""),"")="","(no UTM)",IFERROR(TRIM(INDEX($A592:$T592,MATCH(Lists!$F$6,$A$1:$T$1,0))&amp;""),"")))</f>
        <v/>
      </c>
      <c r="AG592" s="21">
        <f>IF(IFERROR(TRIM(INDEX($A592:$T592,MATCH(Lists!$F$2,$A$1:$T$1,0))&amp;""),"")="","",IF(IFERROR(TRIM(INDEX($A592:$T592,MATCH(Lists!$F$7,$A$1:$T$1,0))&amp;""),"")="","(none)",IFERROR(TRIM(INDEX($A592:$T592,MATCH(Lists!$F$7,$A$1:$T$1,0))&amp;""),"")))</f>
        <v/>
      </c>
      <c r="AH592" s="21">
        <f>IF(AF592="","",IF(COUNTIFS($AF$2:AF592,AF592,$AG$2:AG592,AG592)=1,1,0))</f>
        <v/>
      </c>
      <c r="AI592" s="21">
        <f>IF(AH592=1,SUM($AH$2:AH592),"")</f>
        <v/>
      </c>
      <c r="AJ592" s="21">
        <f>IF(IFERROR(TRIM(INDEX($A592:$T592,MATCH(Lists!$F$2,$A$1:$T$1,0))&amp;""),"")="","",IF($W592=Lists!$A$3,1,0))</f>
        <v/>
      </c>
      <c r="AK592" s="21">
        <f>IF(IFERROR(TRIM(INDEX($A592:$T592,MATCH(Lists!$F$2,$A$1:$T$1,0))&amp;""),"")="","",IF($X592="Y",1,0))</f>
        <v/>
      </c>
    </row>
    <row r="593">
      <c r="U593" s="19" t="n"/>
      <c r="V593" s="22" t="n"/>
      <c r="W593" s="22" t="n"/>
      <c r="X593" s="22" t="n"/>
      <c r="Y593" s="19" t="n"/>
      <c r="Z593" s="21">
        <f>IF(IFERROR(TRIM(INDEX($A593:$T593,MATCH(Lists!$F$2,$A$1:$T$1,0))&amp;""),"")="","",IFERROR(INDEX('Your points'!$B$6:$B$11,MATCH(IFERROR(TRIM(INDEX($A593:$T593,MATCH(Lists!$F$3,$A$1:$T$1,0))&amp;""),""),'Your points'!$A$6:$A$11,0)),0))</f>
        <v/>
      </c>
      <c r="AA593" s="21">
        <f>IF(IFERROR(TRIM(INDEX($A593:$T593,MATCH(Lists!$F$2,$A$1:$T$1,0))&amp;""),"")="","",IFERROR(INDEX('Your points'!$B$15:$B$18,MATCH(IFERROR(TRIM(INDEX($A593:$T593,MATCH(Lists!$F$4,$A$1:$T$1,0))&amp;""),""),'Your points'!$A$15:$A$18,0)),0))</f>
        <v/>
      </c>
      <c r="AB593" s="21">
        <f>IF(IFERROR(TRIM(INDEX($A593:$T593,MATCH(Lists!$F$2,$A$1:$T$1,0))&amp;""),"")="","",N(Z593)+N(AA593))</f>
        <v/>
      </c>
      <c r="AC593" s="21">
        <f>IF(IFERROR(TRIM(INDEX($A593:$T593,MATCH(Lists!$F$2,$A$1:$T$1,0))&amp;""),"")="","",IFERROR(VALUE(IFERROR(TRIM(INDEX($A593:$T593,MATCH(Lists!$F$5,$A$1:$T$1,0))&amp;""),"")),""))</f>
        <v/>
      </c>
      <c r="AD593" s="21">
        <f>IF(AB593="","",IF(AB593&gt;='Your points'!$B$21,1,0))</f>
        <v/>
      </c>
      <c r="AE593" s="21">
        <f>IF(IFERROR(TRIM(INDEX($A593:$T593,MATCH(Lists!$F$2,$A$1:$T$1,0))&amp;""),"")="","",IF(IFERROR(TRIM(INDEX($A593:$T593,MATCH(Lists!$F$8,$A$1:$T$1,0))&amp;""),"")&lt;&gt;"",1,0))</f>
        <v/>
      </c>
      <c r="AF593" s="21">
        <f>IF(IFERROR(TRIM(INDEX($A593:$T593,MATCH(Lists!$F$2,$A$1:$T$1,0))&amp;""),"")="","",IF(IFERROR(TRIM(INDEX($A593:$T593,MATCH(Lists!$F$6,$A$1:$T$1,0))&amp;""),"")="","(no UTM)",IFERROR(TRIM(INDEX($A593:$T593,MATCH(Lists!$F$6,$A$1:$T$1,0))&amp;""),"")))</f>
        <v/>
      </c>
      <c r="AG593" s="21">
        <f>IF(IFERROR(TRIM(INDEX($A593:$T593,MATCH(Lists!$F$2,$A$1:$T$1,0))&amp;""),"")="","",IF(IFERROR(TRIM(INDEX($A593:$T593,MATCH(Lists!$F$7,$A$1:$T$1,0))&amp;""),"")="","(none)",IFERROR(TRIM(INDEX($A593:$T593,MATCH(Lists!$F$7,$A$1:$T$1,0))&amp;""),"")))</f>
        <v/>
      </c>
      <c r="AH593" s="21">
        <f>IF(AF593="","",IF(COUNTIFS($AF$2:AF593,AF593,$AG$2:AG593,AG593)=1,1,0))</f>
        <v/>
      </c>
      <c r="AI593" s="21">
        <f>IF(AH593=1,SUM($AH$2:AH593),"")</f>
        <v/>
      </c>
      <c r="AJ593" s="21">
        <f>IF(IFERROR(TRIM(INDEX($A593:$T593,MATCH(Lists!$F$2,$A$1:$T$1,0))&amp;""),"")="","",IF($W593=Lists!$A$3,1,0))</f>
        <v/>
      </c>
      <c r="AK593" s="21">
        <f>IF(IFERROR(TRIM(INDEX($A593:$T593,MATCH(Lists!$F$2,$A$1:$T$1,0))&amp;""),"")="","",IF($X593="Y",1,0))</f>
        <v/>
      </c>
    </row>
    <row r="594">
      <c r="U594" s="19" t="n"/>
      <c r="V594" s="22" t="n"/>
      <c r="W594" s="22" t="n"/>
      <c r="X594" s="22" t="n"/>
      <c r="Y594" s="19" t="n"/>
      <c r="Z594" s="21">
        <f>IF(IFERROR(TRIM(INDEX($A594:$T594,MATCH(Lists!$F$2,$A$1:$T$1,0))&amp;""),"")="","",IFERROR(INDEX('Your points'!$B$6:$B$11,MATCH(IFERROR(TRIM(INDEX($A594:$T594,MATCH(Lists!$F$3,$A$1:$T$1,0))&amp;""),""),'Your points'!$A$6:$A$11,0)),0))</f>
        <v/>
      </c>
      <c r="AA594" s="21">
        <f>IF(IFERROR(TRIM(INDEX($A594:$T594,MATCH(Lists!$F$2,$A$1:$T$1,0))&amp;""),"")="","",IFERROR(INDEX('Your points'!$B$15:$B$18,MATCH(IFERROR(TRIM(INDEX($A594:$T594,MATCH(Lists!$F$4,$A$1:$T$1,0))&amp;""),""),'Your points'!$A$15:$A$18,0)),0))</f>
        <v/>
      </c>
      <c r="AB594" s="21">
        <f>IF(IFERROR(TRIM(INDEX($A594:$T594,MATCH(Lists!$F$2,$A$1:$T$1,0))&amp;""),"")="","",N(Z594)+N(AA594))</f>
        <v/>
      </c>
      <c r="AC594" s="21">
        <f>IF(IFERROR(TRIM(INDEX($A594:$T594,MATCH(Lists!$F$2,$A$1:$T$1,0))&amp;""),"")="","",IFERROR(VALUE(IFERROR(TRIM(INDEX($A594:$T594,MATCH(Lists!$F$5,$A$1:$T$1,0))&amp;""),"")),""))</f>
        <v/>
      </c>
      <c r="AD594" s="21">
        <f>IF(AB594="","",IF(AB594&gt;='Your points'!$B$21,1,0))</f>
        <v/>
      </c>
      <c r="AE594" s="21">
        <f>IF(IFERROR(TRIM(INDEX($A594:$T594,MATCH(Lists!$F$2,$A$1:$T$1,0))&amp;""),"")="","",IF(IFERROR(TRIM(INDEX($A594:$T594,MATCH(Lists!$F$8,$A$1:$T$1,0))&amp;""),"")&lt;&gt;"",1,0))</f>
        <v/>
      </c>
      <c r="AF594" s="21">
        <f>IF(IFERROR(TRIM(INDEX($A594:$T594,MATCH(Lists!$F$2,$A$1:$T$1,0))&amp;""),"")="","",IF(IFERROR(TRIM(INDEX($A594:$T594,MATCH(Lists!$F$6,$A$1:$T$1,0))&amp;""),"")="","(no UTM)",IFERROR(TRIM(INDEX($A594:$T594,MATCH(Lists!$F$6,$A$1:$T$1,0))&amp;""),"")))</f>
        <v/>
      </c>
      <c r="AG594" s="21">
        <f>IF(IFERROR(TRIM(INDEX($A594:$T594,MATCH(Lists!$F$2,$A$1:$T$1,0))&amp;""),"")="","",IF(IFERROR(TRIM(INDEX($A594:$T594,MATCH(Lists!$F$7,$A$1:$T$1,0))&amp;""),"")="","(none)",IFERROR(TRIM(INDEX($A594:$T594,MATCH(Lists!$F$7,$A$1:$T$1,0))&amp;""),"")))</f>
        <v/>
      </c>
      <c r="AH594" s="21">
        <f>IF(AF594="","",IF(COUNTIFS($AF$2:AF594,AF594,$AG$2:AG594,AG594)=1,1,0))</f>
        <v/>
      </c>
      <c r="AI594" s="21">
        <f>IF(AH594=1,SUM($AH$2:AH594),"")</f>
        <v/>
      </c>
      <c r="AJ594" s="21">
        <f>IF(IFERROR(TRIM(INDEX($A594:$T594,MATCH(Lists!$F$2,$A$1:$T$1,0))&amp;""),"")="","",IF($W594=Lists!$A$3,1,0))</f>
        <v/>
      </c>
      <c r="AK594" s="21">
        <f>IF(IFERROR(TRIM(INDEX($A594:$T594,MATCH(Lists!$F$2,$A$1:$T$1,0))&amp;""),"")="","",IF($X594="Y",1,0))</f>
        <v/>
      </c>
    </row>
    <row r="595">
      <c r="U595" s="19" t="n"/>
      <c r="V595" s="22" t="n"/>
      <c r="W595" s="22" t="n"/>
      <c r="X595" s="22" t="n"/>
      <c r="Y595" s="19" t="n"/>
      <c r="Z595" s="21">
        <f>IF(IFERROR(TRIM(INDEX($A595:$T595,MATCH(Lists!$F$2,$A$1:$T$1,0))&amp;""),"")="","",IFERROR(INDEX('Your points'!$B$6:$B$11,MATCH(IFERROR(TRIM(INDEX($A595:$T595,MATCH(Lists!$F$3,$A$1:$T$1,0))&amp;""),""),'Your points'!$A$6:$A$11,0)),0))</f>
        <v/>
      </c>
      <c r="AA595" s="21">
        <f>IF(IFERROR(TRIM(INDEX($A595:$T595,MATCH(Lists!$F$2,$A$1:$T$1,0))&amp;""),"")="","",IFERROR(INDEX('Your points'!$B$15:$B$18,MATCH(IFERROR(TRIM(INDEX($A595:$T595,MATCH(Lists!$F$4,$A$1:$T$1,0))&amp;""),""),'Your points'!$A$15:$A$18,0)),0))</f>
        <v/>
      </c>
      <c r="AB595" s="21">
        <f>IF(IFERROR(TRIM(INDEX($A595:$T595,MATCH(Lists!$F$2,$A$1:$T$1,0))&amp;""),"")="","",N(Z595)+N(AA595))</f>
        <v/>
      </c>
      <c r="AC595" s="21">
        <f>IF(IFERROR(TRIM(INDEX($A595:$T595,MATCH(Lists!$F$2,$A$1:$T$1,0))&amp;""),"")="","",IFERROR(VALUE(IFERROR(TRIM(INDEX($A595:$T595,MATCH(Lists!$F$5,$A$1:$T$1,0))&amp;""),"")),""))</f>
        <v/>
      </c>
      <c r="AD595" s="21">
        <f>IF(AB595="","",IF(AB595&gt;='Your points'!$B$21,1,0))</f>
        <v/>
      </c>
      <c r="AE595" s="21">
        <f>IF(IFERROR(TRIM(INDEX($A595:$T595,MATCH(Lists!$F$2,$A$1:$T$1,0))&amp;""),"")="","",IF(IFERROR(TRIM(INDEX($A595:$T595,MATCH(Lists!$F$8,$A$1:$T$1,0))&amp;""),"")&lt;&gt;"",1,0))</f>
        <v/>
      </c>
      <c r="AF595" s="21">
        <f>IF(IFERROR(TRIM(INDEX($A595:$T595,MATCH(Lists!$F$2,$A$1:$T$1,0))&amp;""),"")="","",IF(IFERROR(TRIM(INDEX($A595:$T595,MATCH(Lists!$F$6,$A$1:$T$1,0))&amp;""),"")="","(no UTM)",IFERROR(TRIM(INDEX($A595:$T595,MATCH(Lists!$F$6,$A$1:$T$1,0))&amp;""),"")))</f>
        <v/>
      </c>
      <c r="AG595" s="21">
        <f>IF(IFERROR(TRIM(INDEX($A595:$T595,MATCH(Lists!$F$2,$A$1:$T$1,0))&amp;""),"")="","",IF(IFERROR(TRIM(INDEX($A595:$T595,MATCH(Lists!$F$7,$A$1:$T$1,0))&amp;""),"")="","(none)",IFERROR(TRIM(INDEX($A595:$T595,MATCH(Lists!$F$7,$A$1:$T$1,0))&amp;""),"")))</f>
        <v/>
      </c>
      <c r="AH595" s="21">
        <f>IF(AF595="","",IF(COUNTIFS($AF$2:AF595,AF595,$AG$2:AG595,AG595)=1,1,0))</f>
        <v/>
      </c>
      <c r="AI595" s="21">
        <f>IF(AH595=1,SUM($AH$2:AH595),"")</f>
        <v/>
      </c>
      <c r="AJ595" s="21">
        <f>IF(IFERROR(TRIM(INDEX($A595:$T595,MATCH(Lists!$F$2,$A$1:$T$1,0))&amp;""),"")="","",IF($W595=Lists!$A$3,1,0))</f>
        <v/>
      </c>
      <c r="AK595" s="21">
        <f>IF(IFERROR(TRIM(INDEX($A595:$T595,MATCH(Lists!$F$2,$A$1:$T$1,0))&amp;""),"")="","",IF($X595="Y",1,0))</f>
        <v/>
      </c>
    </row>
    <row r="596">
      <c r="U596" s="19" t="n"/>
      <c r="V596" s="22" t="n"/>
      <c r="W596" s="22" t="n"/>
      <c r="X596" s="22" t="n"/>
      <c r="Y596" s="19" t="n"/>
      <c r="Z596" s="21">
        <f>IF(IFERROR(TRIM(INDEX($A596:$T596,MATCH(Lists!$F$2,$A$1:$T$1,0))&amp;""),"")="","",IFERROR(INDEX('Your points'!$B$6:$B$11,MATCH(IFERROR(TRIM(INDEX($A596:$T596,MATCH(Lists!$F$3,$A$1:$T$1,0))&amp;""),""),'Your points'!$A$6:$A$11,0)),0))</f>
        <v/>
      </c>
      <c r="AA596" s="21">
        <f>IF(IFERROR(TRIM(INDEX($A596:$T596,MATCH(Lists!$F$2,$A$1:$T$1,0))&amp;""),"")="","",IFERROR(INDEX('Your points'!$B$15:$B$18,MATCH(IFERROR(TRIM(INDEX($A596:$T596,MATCH(Lists!$F$4,$A$1:$T$1,0))&amp;""),""),'Your points'!$A$15:$A$18,0)),0))</f>
        <v/>
      </c>
      <c r="AB596" s="21">
        <f>IF(IFERROR(TRIM(INDEX($A596:$T596,MATCH(Lists!$F$2,$A$1:$T$1,0))&amp;""),"")="","",N(Z596)+N(AA596))</f>
        <v/>
      </c>
      <c r="AC596" s="21">
        <f>IF(IFERROR(TRIM(INDEX($A596:$T596,MATCH(Lists!$F$2,$A$1:$T$1,0))&amp;""),"")="","",IFERROR(VALUE(IFERROR(TRIM(INDEX($A596:$T596,MATCH(Lists!$F$5,$A$1:$T$1,0))&amp;""),"")),""))</f>
        <v/>
      </c>
      <c r="AD596" s="21">
        <f>IF(AB596="","",IF(AB596&gt;='Your points'!$B$21,1,0))</f>
        <v/>
      </c>
      <c r="AE596" s="21">
        <f>IF(IFERROR(TRIM(INDEX($A596:$T596,MATCH(Lists!$F$2,$A$1:$T$1,0))&amp;""),"")="","",IF(IFERROR(TRIM(INDEX($A596:$T596,MATCH(Lists!$F$8,$A$1:$T$1,0))&amp;""),"")&lt;&gt;"",1,0))</f>
        <v/>
      </c>
      <c r="AF596" s="21">
        <f>IF(IFERROR(TRIM(INDEX($A596:$T596,MATCH(Lists!$F$2,$A$1:$T$1,0))&amp;""),"")="","",IF(IFERROR(TRIM(INDEX($A596:$T596,MATCH(Lists!$F$6,$A$1:$T$1,0))&amp;""),"")="","(no UTM)",IFERROR(TRIM(INDEX($A596:$T596,MATCH(Lists!$F$6,$A$1:$T$1,0))&amp;""),"")))</f>
        <v/>
      </c>
      <c r="AG596" s="21">
        <f>IF(IFERROR(TRIM(INDEX($A596:$T596,MATCH(Lists!$F$2,$A$1:$T$1,0))&amp;""),"")="","",IF(IFERROR(TRIM(INDEX($A596:$T596,MATCH(Lists!$F$7,$A$1:$T$1,0))&amp;""),"")="","(none)",IFERROR(TRIM(INDEX($A596:$T596,MATCH(Lists!$F$7,$A$1:$T$1,0))&amp;""),"")))</f>
        <v/>
      </c>
      <c r="AH596" s="21">
        <f>IF(AF596="","",IF(COUNTIFS($AF$2:AF596,AF596,$AG$2:AG596,AG596)=1,1,0))</f>
        <v/>
      </c>
      <c r="AI596" s="21">
        <f>IF(AH596=1,SUM($AH$2:AH596),"")</f>
        <v/>
      </c>
      <c r="AJ596" s="21">
        <f>IF(IFERROR(TRIM(INDEX($A596:$T596,MATCH(Lists!$F$2,$A$1:$T$1,0))&amp;""),"")="","",IF($W596=Lists!$A$3,1,0))</f>
        <v/>
      </c>
      <c r="AK596" s="21">
        <f>IF(IFERROR(TRIM(INDEX($A596:$T596,MATCH(Lists!$F$2,$A$1:$T$1,0))&amp;""),"")="","",IF($X596="Y",1,0))</f>
        <v/>
      </c>
    </row>
    <row r="597">
      <c r="U597" s="19" t="n"/>
      <c r="V597" s="22" t="n"/>
      <c r="W597" s="22" t="n"/>
      <c r="X597" s="22" t="n"/>
      <c r="Y597" s="19" t="n"/>
      <c r="Z597" s="21">
        <f>IF(IFERROR(TRIM(INDEX($A597:$T597,MATCH(Lists!$F$2,$A$1:$T$1,0))&amp;""),"")="","",IFERROR(INDEX('Your points'!$B$6:$B$11,MATCH(IFERROR(TRIM(INDEX($A597:$T597,MATCH(Lists!$F$3,$A$1:$T$1,0))&amp;""),""),'Your points'!$A$6:$A$11,0)),0))</f>
        <v/>
      </c>
      <c r="AA597" s="21">
        <f>IF(IFERROR(TRIM(INDEX($A597:$T597,MATCH(Lists!$F$2,$A$1:$T$1,0))&amp;""),"")="","",IFERROR(INDEX('Your points'!$B$15:$B$18,MATCH(IFERROR(TRIM(INDEX($A597:$T597,MATCH(Lists!$F$4,$A$1:$T$1,0))&amp;""),""),'Your points'!$A$15:$A$18,0)),0))</f>
        <v/>
      </c>
      <c r="AB597" s="21">
        <f>IF(IFERROR(TRIM(INDEX($A597:$T597,MATCH(Lists!$F$2,$A$1:$T$1,0))&amp;""),"")="","",N(Z597)+N(AA597))</f>
        <v/>
      </c>
      <c r="AC597" s="21">
        <f>IF(IFERROR(TRIM(INDEX($A597:$T597,MATCH(Lists!$F$2,$A$1:$T$1,0))&amp;""),"")="","",IFERROR(VALUE(IFERROR(TRIM(INDEX($A597:$T597,MATCH(Lists!$F$5,$A$1:$T$1,0))&amp;""),"")),""))</f>
        <v/>
      </c>
      <c r="AD597" s="21">
        <f>IF(AB597="","",IF(AB597&gt;='Your points'!$B$21,1,0))</f>
        <v/>
      </c>
      <c r="AE597" s="21">
        <f>IF(IFERROR(TRIM(INDEX($A597:$T597,MATCH(Lists!$F$2,$A$1:$T$1,0))&amp;""),"")="","",IF(IFERROR(TRIM(INDEX($A597:$T597,MATCH(Lists!$F$8,$A$1:$T$1,0))&amp;""),"")&lt;&gt;"",1,0))</f>
        <v/>
      </c>
      <c r="AF597" s="21">
        <f>IF(IFERROR(TRIM(INDEX($A597:$T597,MATCH(Lists!$F$2,$A$1:$T$1,0))&amp;""),"")="","",IF(IFERROR(TRIM(INDEX($A597:$T597,MATCH(Lists!$F$6,$A$1:$T$1,0))&amp;""),"")="","(no UTM)",IFERROR(TRIM(INDEX($A597:$T597,MATCH(Lists!$F$6,$A$1:$T$1,0))&amp;""),"")))</f>
        <v/>
      </c>
      <c r="AG597" s="21">
        <f>IF(IFERROR(TRIM(INDEX($A597:$T597,MATCH(Lists!$F$2,$A$1:$T$1,0))&amp;""),"")="","",IF(IFERROR(TRIM(INDEX($A597:$T597,MATCH(Lists!$F$7,$A$1:$T$1,0))&amp;""),"")="","(none)",IFERROR(TRIM(INDEX($A597:$T597,MATCH(Lists!$F$7,$A$1:$T$1,0))&amp;""),"")))</f>
        <v/>
      </c>
      <c r="AH597" s="21">
        <f>IF(AF597="","",IF(COUNTIFS($AF$2:AF597,AF597,$AG$2:AG597,AG597)=1,1,0))</f>
        <v/>
      </c>
      <c r="AI597" s="21">
        <f>IF(AH597=1,SUM($AH$2:AH597),"")</f>
        <v/>
      </c>
      <c r="AJ597" s="21">
        <f>IF(IFERROR(TRIM(INDEX($A597:$T597,MATCH(Lists!$F$2,$A$1:$T$1,0))&amp;""),"")="","",IF($W597=Lists!$A$3,1,0))</f>
        <v/>
      </c>
      <c r="AK597" s="21">
        <f>IF(IFERROR(TRIM(INDEX($A597:$T597,MATCH(Lists!$F$2,$A$1:$T$1,0))&amp;""),"")="","",IF($X597="Y",1,0))</f>
        <v/>
      </c>
    </row>
    <row r="598">
      <c r="U598" s="19" t="n"/>
      <c r="V598" s="22" t="n"/>
      <c r="W598" s="22" t="n"/>
      <c r="X598" s="22" t="n"/>
      <c r="Y598" s="19" t="n"/>
      <c r="Z598" s="21">
        <f>IF(IFERROR(TRIM(INDEX($A598:$T598,MATCH(Lists!$F$2,$A$1:$T$1,0))&amp;""),"")="","",IFERROR(INDEX('Your points'!$B$6:$B$11,MATCH(IFERROR(TRIM(INDEX($A598:$T598,MATCH(Lists!$F$3,$A$1:$T$1,0))&amp;""),""),'Your points'!$A$6:$A$11,0)),0))</f>
        <v/>
      </c>
      <c r="AA598" s="21">
        <f>IF(IFERROR(TRIM(INDEX($A598:$T598,MATCH(Lists!$F$2,$A$1:$T$1,0))&amp;""),"")="","",IFERROR(INDEX('Your points'!$B$15:$B$18,MATCH(IFERROR(TRIM(INDEX($A598:$T598,MATCH(Lists!$F$4,$A$1:$T$1,0))&amp;""),""),'Your points'!$A$15:$A$18,0)),0))</f>
        <v/>
      </c>
      <c r="AB598" s="21">
        <f>IF(IFERROR(TRIM(INDEX($A598:$T598,MATCH(Lists!$F$2,$A$1:$T$1,0))&amp;""),"")="","",N(Z598)+N(AA598))</f>
        <v/>
      </c>
      <c r="AC598" s="21">
        <f>IF(IFERROR(TRIM(INDEX($A598:$T598,MATCH(Lists!$F$2,$A$1:$T$1,0))&amp;""),"")="","",IFERROR(VALUE(IFERROR(TRIM(INDEX($A598:$T598,MATCH(Lists!$F$5,$A$1:$T$1,0))&amp;""),"")),""))</f>
        <v/>
      </c>
      <c r="AD598" s="21">
        <f>IF(AB598="","",IF(AB598&gt;='Your points'!$B$21,1,0))</f>
        <v/>
      </c>
      <c r="AE598" s="21">
        <f>IF(IFERROR(TRIM(INDEX($A598:$T598,MATCH(Lists!$F$2,$A$1:$T$1,0))&amp;""),"")="","",IF(IFERROR(TRIM(INDEX($A598:$T598,MATCH(Lists!$F$8,$A$1:$T$1,0))&amp;""),"")&lt;&gt;"",1,0))</f>
        <v/>
      </c>
      <c r="AF598" s="21">
        <f>IF(IFERROR(TRIM(INDEX($A598:$T598,MATCH(Lists!$F$2,$A$1:$T$1,0))&amp;""),"")="","",IF(IFERROR(TRIM(INDEX($A598:$T598,MATCH(Lists!$F$6,$A$1:$T$1,0))&amp;""),"")="","(no UTM)",IFERROR(TRIM(INDEX($A598:$T598,MATCH(Lists!$F$6,$A$1:$T$1,0))&amp;""),"")))</f>
        <v/>
      </c>
      <c r="AG598" s="21">
        <f>IF(IFERROR(TRIM(INDEX($A598:$T598,MATCH(Lists!$F$2,$A$1:$T$1,0))&amp;""),"")="","",IF(IFERROR(TRIM(INDEX($A598:$T598,MATCH(Lists!$F$7,$A$1:$T$1,0))&amp;""),"")="","(none)",IFERROR(TRIM(INDEX($A598:$T598,MATCH(Lists!$F$7,$A$1:$T$1,0))&amp;""),"")))</f>
        <v/>
      </c>
      <c r="AH598" s="21">
        <f>IF(AF598="","",IF(COUNTIFS($AF$2:AF598,AF598,$AG$2:AG598,AG598)=1,1,0))</f>
        <v/>
      </c>
      <c r="AI598" s="21">
        <f>IF(AH598=1,SUM($AH$2:AH598),"")</f>
        <v/>
      </c>
      <c r="AJ598" s="21">
        <f>IF(IFERROR(TRIM(INDEX($A598:$T598,MATCH(Lists!$F$2,$A$1:$T$1,0))&amp;""),"")="","",IF($W598=Lists!$A$3,1,0))</f>
        <v/>
      </c>
      <c r="AK598" s="21">
        <f>IF(IFERROR(TRIM(INDEX($A598:$T598,MATCH(Lists!$F$2,$A$1:$T$1,0))&amp;""),"")="","",IF($X598="Y",1,0))</f>
        <v/>
      </c>
    </row>
    <row r="599">
      <c r="U599" s="19" t="n"/>
      <c r="V599" s="22" t="n"/>
      <c r="W599" s="22" t="n"/>
      <c r="X599" s="22" t="n"/>
      <c r="Y599" s="19" t="n"/>
      <c r="Z599" s="21">
        <f>IF(IFERROR(TRIM(INDEX($A599:$T599,MATCH(Lists!$F$2,$A$1:$T$1,0))&amp;""),"")="","",IFERROR(INDEX('Your points'!$B$6:$B$11,MATCH(IFERROR(TRIM(INDEX($A599:$T599,MATCH(Lists!$F$3,$A$1:$T$1,0))&amp;""),""),'Your points'!$A$6:$A$11,0)),0))</f>
        <v/>
      </c>
      <c r="AA599" s="21">
        <f>IF(IFERROR(TRIM(INDEX($A599:$T599,MATCH(Lists!$F$2,$A$1:$T$1,0))&amp;""),"")="","",IFERROR(INDEX('Your points'!$B$15:$B$18,MATCH(IFERROR(TRIM(INDEX($A599:$T599,MATCH(Lists!$F$4,$A$1:$T$1,0))&amp;""),""),'Your points'!$A$15:$A$18,0)),0))</f>
        <v/>
      </c>
      <c r="AB599" s="21">
        <f>IF(IFERROR(TRIM(INDEX($A599:$T599,MATCH(Lists!$F$2,$A$1:$T$1,0))&amp;""),"")="","",N(Z599)+N(AA599))</f>
        <v/>
      </c>
      <c r="AC599" s="21">
        <f>IF(IFERROR(TRIM(INDEX($A599:$T599,MATCH(Lists!$F$2,$A$1:$T$1,0))&amp;""),"")="","",IFERROR(VALUE(IFERROR(TRIM(INDEX($A599:$T599,MATCH(Lists!$F$5,$A$1:$T$1,0))&amp;""),"")),""))</f>
        <v/>
      </c>
      <c r="AD599" s="21">
        <f>IF(AB599="","",IF(AB599&gt;='Your points'!$B$21,1,0))</f>
        <v/>
      </c>
      <c r="AE599" s="21">
        <f>IF(IFERROR(TRIM(INDEX($A599:$T599,MATCH(Lists!$F$2,$A$1:$T$1,0))&amp;""),"")="","",IF(IFERROR(TRIM(INDEX($A599:$T599,MATCH(Lists!$F$8,$A$1:$T$1,0))&amp;""),"")&lt;&gt;"",1,0))</f>
        <v/>
      </c>
      <c r="AF599" s="21">
        <f>IF(IFERROR(TRIM(INDEX($A599:$T599,MATCH(Lists!$F$2,$A$1:$T$1,0))&amp;""),"")="","",IF(IFERROR(TRIM(INDEX($A599:$T599,MATCH(Lists!$F$6,$A$1:$T$1,0))&amp;""),"")="","(no UTM)",IFERROR(TRIM(INDEX($A599:$T599,MATCH(Lists!$F$6,$A$1:$T$1,0))&amp;""),"")))</f>
        <v/>
      </c>
      <c r="AG599" s="21">
        <f>IF(IFERROR(TRIM(INDEX($A599:$T599,MATCH(Lists!$F$2,$A$1:$T$1,0))&amp;""),"")="","",IF(IFERROR(TRIM(INDEX($A599:$T599,MATCH(Lists!$F$7,$A$1:$T$1,0))&amp;""),"")="","(none)",IFERROR(TRIM(INDEX($A599:$T599,MATCH(Lists!$F$7,$A$1:$T$1,0))&amp;""),"")))</f>
        <v/>
      </c>
      <c r="AH599" s="21">
        <f>IF(AF599="","",IF(COUNTIFS($AF$2:AF599,AF599,$AG$2:AG599,AG599)=1,1,0))</f>
        <v/>
      </c>
      <c r="AI599" s="21">
        <f>IF(AH599=1,SUM($AH$2:AH599),"")</f>
        <v/>
      </c>
      <c r="AJ599" s="21">
        <f>IF(IFERROR(TRIM(INDEX($A599:$T599,MATCH(Lists!$F$2,$A$1:$T$1,0))&amp;""),"")="","",IF($W599=Lists!$A$3,1,0))</f>
        <v/>
      </c>
      <c r="AK599" s="21">
        <f>IF(IFERROR(TRIM(INDEX($A599:$T599,MATCH(Lists!$F$2,$A$1:$T$1,0))&amp;""),"")="","",IF($X599="Y",1,0))</f>
        <v/>
      </c>
    </row>
    <row r="600">
      <c r="U600" s="19" t="n"/>
      <c r="V600" s="22" t="n"/>
      <c r="W600" s="22" t="n"/>
      <c r="X600" s="22" t="n"/>
      <c r="Y600" s="19" t="n"/>
      <c r="Z600" s="21">
        <f>IF(IFERROR(TRIM(INDEX($A600:$T600,MATCH(Lists!$F$2,$A$1:$T$1,0))&amp;""),"")="","",IFERROR(INDEX('Your points'!$B$6:$B$11,MATCH(IFERROR(TRIM(INDEX($A600:$T600,MATCH(Lists!$F$3,$A$1:$T$1,0))&amp;""),""),'Your points'!$A$6:$A$11,0)),0))</f>
        <v/>
      </c>
      <c r="AA600" s="21">
        <f>IF(IFERROR(TRIM(INDEX($A600:$T600,MATCH(Lists!$F$2,$A$1:$T$1,0))&amp;""),"")="","",IFERROR(INDEX('Your points'!$B$15:$B$18,MATCH(IFERROR(TRIM(INDEX($A600:$T600,MATCH(Lists!$F$4,$A$1:$T$1,0))&amp;""),""),'Your points'!$A$15:$A$18,0)),0))</f>
        <v/>
      </c>
      <c r="AB600" s="21">
        <f>IF(IFERROR(TRIM(INDEX($A600:$T600,MATCH(Lists!$F$2,$A$1:$T$1,0))&amp;""),"")="","",N(Z600)+N(AA600))</f>
        <v/>
      </c>
      <c r="AC600" s="21">
        <f>IF(IFERROR(TRIM(INDEX($A600:$T600,MATCH(Lists!$F$2,$A$1:$T$1,0))&amp;""),"")="","",IFERROR(VALUE(IFERROR(TRIM(INDEX($A600:$T600,MATCH(Lists!$F$5,$A$1:$T$1,0))&amp;""),"")),""))</f>
        <v/>
      </c>
      <c r="AD600" s="21">
        <f>IF(AB600="","",IF(AB600&gt;='Your points'!$B$21,1,0))</f>
        <v/>
      </c>
      <c r="AE600" s="21">
        <f>IF(IFERROR(TRIM(INDEX($A600:$T600,MATCH(Lists!$F$2,$A$1:$T$1,0))&amp;""),"")="","",IF(IFERROR(TRIM(INDEX($A600:$T600,MATCH(Lists!$F$8,$A$1:$T$1,0))&amp;""),"")&lt;&gt;"",1,0))</f>
        <v/>
      </c>
      <c r="AF600" s="21">
        <f>IF(IFERROR(TRIM(INDEX($A600:$T600,MATCH(Lists!$F$2,$A$1:$T$1,0))&amp;""),"")="","",IF(IFERROR(TRIM(INDEX($A600:$T600,MATCH(Lists!$F$6,$A$1:$T$1,0))&amp;""),"")="","(no UTM)",IFERROR(TRIM(INDEX($A600:$T600,MATCH(Lists!$F$6,$A$1:$T$1,0))&amp;""),"")))</f>
        <v/>
      </c>
      <c r="AG600" s="21">
        <f>IF(IFERROR(TRIM(INDEX($A600:$T600,MATCH(Lists!$F$2,$A$1:$T$1,0))&amp;""),"")="","",IF(IFERROR(TRIM(INDEX($A600:$T600,MATCH(Lists!$F$7,$A$1:$T$1,0))&amp;""),"")="","(none)",IFERROR(TRIM(INDEX($A600:$T600,MATCH(Lists!$F$7,$A$1:$T$1,0))&amp;""),"")))</f>
        <v/>
      </c>
      <c r="AH600" s="21">
        <f>IF(AF600="","",IF(COUNTIFS($AF$2:AF600,AF600,$AG$2:AG600,AG600)=1,1,0))</f>
        <v/>
      </c>
      <c r="AI600" s="21">
        <f>IF(AH600=1,SUM($AH$2:AH600),"")</f>
        <v/>
      </c>
      <c r="AJ600" s="21">
        <f>IF(IFERROR(TRIM(INDEX($A600:$T600,MATCH(Lists!$F$2,$A$1:$T$1,0))&amp;""),"")="","",IF($W600=Lists!$A$3,1,0))</f>
        <v/>
      </c>
      <c r="AK600" s="21">
        <f>IF(IFERROR(TRIM(INDEX($A600:$T600,MATCH(Lists!$F$2,$A$1:$T$1,0))&amp;""),"")="","",IF($X600="Y",1,0))</f>
        <v/>
      </c>
    </row>
    <row r="601">
      <c r="U601" s="19" t="n"/>
      <c r="V601" s="22" t="n"/>
      <c r="W601" s="22" t="n"/>
      <c r="X601" s="22" t="n"/>
      <c r="Y601" s="19" t="n"/>
      <c r="Z601" s="21">
        <f>IF(IFERROR(TRIM(INDEX($A601:$T601,MATCH(Lists!$F$2,$A$1:$T$1,0))&amp;""),"")="","",IFERROR(INDEX('Your points'!$B$6:$B$11,MATCH(IFERROR(TRIM(INDEX($A601:$T601,MATCH(Lists!$F$3,$A$1:$T$1,0))&amp;""),""),'Your points'!$A$6:$A$11,0)),0))</f>
        <v/>
      </c>
      <c r="AA601" s="21">
        <f>IF(IFERROR(TRIM(INDEX($A601:$T601,MATCH(Lists!$F$2,$A$1:$T$1,0))&amp;""),"")="","",IFERROR(INDEX('Your points'!$B$15:$B$18,MATCH(IFERROR(TRIM(INDEX($A601:$T601,MATCH(Lists!$F$4,$A$1:$T$1,0))&amp;""),""),'Your points'!$A$15:$A$18,0)),0))</f>
        <v/>
      </c>
      <c r="AB601" s="21">
        <f>IF(IFERROR(TRIM(INDEX($A601:$T601,MATCH(Lists!$F$2,$A$1:$T$1,0))&amp;""),"")="","",N(Z601)+N(AA601))</f>
        <v/>
      </c>
      <c r="AC601" s="21">
        <f>IF(IFERROR(TRIM(INDEX($A601:$T601,MATCH(Lists!$F$2,$A$1:$T$1,0))&amp;""),"")="","",IFERROR(VALUE(IFERROR(TRIM(INDEX($A601:$T601,MATCH(Lists!$F$5,$A$1:$T$1,0))&amp;""),"")),""))</f>
        <v/>
      </c>
      <c r="AD601" s="21">
        <f>IF(AB601="","",IF(AB601&gt;='Your points'!$B$21,1,0))</f>
        <v/>
      </c>
      <c r="AE601" s="21">
        <f>IF(IFERROR(TRIM(INDEX($A601:$T601,MATCH(Lists!$F$2,$A$1:$T$1,0))&amp;""),"")="","",IF(IFERROR(TRIM(INDEX($A601:$T601,MATCH(Lists!$F$8,$A$1:$T$1,0))&amp;""),"")&lt;&gt;"",1,0))</f>
        <v/>
      </c>
      <c r="AF601" s="21">
        <f>IF(IFERROR(TRIM(INDEX($A601:$T601,MATCH(Lists!$F$2,$A$1:$T$1,0))&amp;""),"")="","",IF(IFERROR(TRIM(INDEX($A601:$T601,MATCH(Lists!$F$6,$A$1:$T$1,0))&amp;""),"")="","(no UTM)",IFERROR(TRIM(INDEX($A601:$T601,MATCH(Lists!$F$6,$A$1:$T$1,0))&amp;""),"")))</f>
        <v/>
      </c>
      <c r="AG601" s="21">
        <f>IF(IFERROR(TRIM(INDEX($A601:$T601,MATCH(Lists!$F$2,$A$1:$T$1,0))&amp;""),"")="","",IF(IFERROR(TRIM(INDEX($A601:$T601,MATCH(Lists!$F$7,$A$1:$T$1,0))&amp;""),"")="","(none)",IFERROR(TRIM(INDEX($A601:$T601,MATCH(Lists!$F$7,$A$1:$T$1,0))&amp;""),"")))</f>
        <v/>
      </c>
      <c r="AH601" s="21">
        <f>IF(AF601="","",IF(COUNTIFS($AF$2:AF601,AF601,$AG$2:AG601,AG601)=1,1,0))</f>
        <v/>
      </c>
      <c r="AI601" s="21">
        <f>IF(AH601=1,SUM($AH$2:AH601),"")</f>
        <v/>
      </c>
      <c r="AJ601" s="21">
        <f>IF(IFERROR(TRIM(INDEX($A601:$T601,MATCH(Lists!$F$2,$A$1:$T$1,0))&amp;""),"")="","",IF($W601=Lists!$A$3,1,0))</f>
        <v/>
      </c>
      <c r="AK601" s="21">
        <f>IF(IFERROR(TRIM(INDEX($A601:$T601,MATCH(Lists!$F$2,$A$1:$T$1,0))&amp;""),"")="","",IF($X601="Y",1,0))</f>
        <v/>
      </c>
    </row>
    <row r="602">
      <c r="U602" s="19" t="n"/>
      <c r="V602" s="22" t="n"/>
      <c r="W602" s="22" t="n"/>
      <c r="X602" s="22" t="n"/>
      <c r="Y602" s="19" t="n"/>
      <c r="Z602" s="21">
        <f>IF(IFERROR(TRIM(INDEX($A602:$T602,MATCH(Lists!$F$2,$A$1:$T$1,0))&amp;""),"")="","",IFERROR(INDEX('Your points'!$B$6:$B$11,MATCH(IFERROR(TRIM(INDEX($A602:$T602,MATCH(Lists!$F$3,$A$1:$T$1,0))&amp;""),""),'Your points'!$A$6:$A$11,0)),0))</f>
        <v/>
      </c>
      <c r="AA602" s="21">
        <f>IF(IFERROR(TRIM(INDEX($A602:$T602,MATCH(Lists!$F$2,$A$1:$T$1,0))&amp;""),"")="","",IFERROR(INDEX('Your points'!$B$15:$B$18,MATCH(IFERROR(TRIM(INDEX($A602:$T602,MATCH(Lists!$F$4,$A$1:$T$1,0))&amp;""),""),'Your points'!$A$15:$A$18,0)),0))</f>
        <v/>
      </c>
      <c r="AB602" s="21">
        <f>IF(IFERROR(TRIM(INDEX($A602:$T602,MATCH(Lists!$F$2,$A$1:$T$1,0))&amp;""),"")="","",N(Z602)+N(AA602))</f>
        <v/>
      </c>
      <c r="AC602" s="21">
        <f>IF(IFERROR(TRIM(INDEX($A602:$T602,MATCH(Lists!$F$2,$A$1:$T$1,0))&amp;""),"")="","",IFERROR(VALUE(IFERROR(TRIM(INDEX($A602:$T602,MATCH(Lists!$F$5,$A$1:$T$1,0))&amp;""),"")),""))</f>
        <v/>
      </c>
      <c r="AD602" s="21">
        <f>IF(AB602="","",IF(AB602&gt;='Your points'!$B$21,1,0))</f>
        <v/>
      </c>
      <c r="AE602" s="21">
        <f>IF(IFERROR(TRIM(INDEX($A602:$T602,MATCH(Lists!$F$2,$A$1:$T$1,0))&amp;""),"")="","",IF(IFERROR(TRIM(INDEX($A602:$T602,MATCH(Lists!$F$8,$A$1:$T$1,0))&amp;""),"")&lt;&gt;"",1,0))</f>
        <v/>
      </c>
      <c r="AF602" s="21">
        <f>IF(IFERROR(TRIM(INDEX($A602:$T602,MATCH(Lists!$F$2,$A$1:$T$1,0))&amp;""),"")="","",IF(IFERROR(TRIM(INDEX($A602:$T602,MATCH(Lists!$F$6,$A$1:$T$1,0))&amp;""),"")="","(no UTM)",IFERROR(TRIM(INDEX($A602:$T602,MATCH(Lists!$F$6,$A$1:$T$1,0))&amp;""),"")))</f>
        <v/>
      </c>
      <c r="AG602" s="21">
        <f>IF(IFERROR(TRIM(INDEX($A602:$T602,MATCH(Lists!$F$2,$A$1:$T$1,0))&amp;""),"")="","",IF(IFERROR(TRIM(INDEX($A602:$T602,MATCH(Lists!$F$7,$A$1:$T$1,0))&amp;""),"")="","(none)",IFERROR(TRIM(INDEX($A602:$T602,MATCH(Lists!$F$7,$A$1:$T$1,0))&amp;""),"")))</f>
        <v/>
      </c>
      <c r="AH602" s="21">
        <f>IF(AF602="","",IF(COUNTIFS($AF$2:AF602,AF602,$AG$2:AG602,AG602)=1,1,0))</f>
        <v/>
      </c>
      <c r="AI602" s="21">
        <f>IF(AH602=1,SUM($AH$2:AH602),"")</f>
        <v/>
      </c>
      <c r="AJ602" s="21">
        <f>IF(IFERROR(TRIM(INDEX($A602:$T602,MATCH(Lists!$F$2,$A$1:$T$1,0))&amp;""),"")="","",IF($W602=Lists!$A$3,1,0))</f>
        <v/>
      </c>
      <c r="AK602" s="21">
        <f>IF(IFERROR(TRIM(INDEX($A602:$T602,MATCH(Lists!$F$2,$A$1:$T$1,0))&amp;""),"")="","",IF($X602="Y",1,0))</f>
        <v/>
      </c>
    </row>
    <row r="603">
      <c r="U603" s="19" t="n"/>
      <c r="V603" s="22" t="n"/>
      <c r="W603" s="22" t="n"/>
      <c r="X603" s="22" t="n"/>
      <c r="Y603" s="19" t="n"/>
      <c r="Z603" s="21">
        <f>IF(IFERROR(TRIM(INDEX($A603:$T603,MATCH(Lists!$F$2,$A$1:$T$1,0))&amp;""),"")="","",IFERROR(INDEX('Your points'!$B$6:$B$11,MATCH(IFERROR(TRIM(INDEX($A603:$T603,MATCH(Lists!$F$3,$A$1:$T$1,0))&amp;""),""),'Your points'!$A$6:$A$11,0)),0))</f>
        <v/>
      </c>
      <c r="AA603" s="21">
        <f>IF(IFERROR(TRIM(INDEX($A603:$T603,MATCH(Lists!$F$2,$A$1:$T$1,0))&amp;""),"")="","",IFERROR(INDEX('Your points'!$B$15:$B$18,MATCH(IFERROR(TRIM(INDEX($A603:$T603,MATCH(Lists!$F$4,$A$1:$T$1,0))&amp;""),""),'Your points'!$A$15:$A$18,0)),0))</f>
        <v/>
      </c>
      <c r="AB603" s="21">
        <f>IF(IFERROR(TRIM(INDEX($A603:$T603,MATCH(Lists!$F$2,$A$1:$T$1,0))&amp;""),"")="","",N(Z603)+N(AA603))</f>
        <v/>
      </c>
      <c r="AC603" s="21">
        <f>IF(IFERROR(TRIM(INDEX($A603:$T603,MATCH(Lists!$F$2,$A$1:$T$1,0))&amp;""),"")="","",IFERROR(VALUE(IFERROR(TRIM(INDEX($A603:$T603,MATCH(Lists!$F$5,$A$1:$T$1,0))&amp;""),"")),""))</f>
        <v/>
      </c>
      <c r="AD603" s="21">
        <f>IF(AB603="","",IF(AB603&gt;='Your points'!$B$21,1,0))</f>
        <v/>
      </c>
      <c r="AE603" s="21">
        <f>IF(IFERROR(TRIM(INDEX($A603:$T603,MATCH(Lists!$F$2,$A$1:$T$1,0))&amp;""),"")="","",IF(IFERROR(TRIM(INDEX($A603:$T603,MATCH(Lists!$F$8,$A$1:$T$1,0))&amp;""),"")&lt;&gt;"",1,0))</f>
        <v/>
      </c>
      <c r="AF603" s="21">
        <f>IF(IFERROR(TRIM(INDEX($A603:$T603,MATCH(Lists!$F$2,$A$1:$T$1,0))&amp;""),"")="","",IF(IFERROR(TRIM(INDEX($A603:$T603,MATCH(Lists!$F$6,$A$1:$T$1,0))&amp;""),"")="","(no UTM)",IFERROR(TRIM(INDEX($A603:$T603,MATCH(Lists!$F$6,$A$1:$T$1,0))&amp;""),"")))</f>
        <v/>
      </c>
      <c r="AG603" s="21">
        <f>IF(IFERROR(TRIM(INDEX($A603:$T603,MATCH(Lists!$F$2,$A$1:$T$1,0))&amp;""),"")="","",IF(IFERROR(TRIM(INDEX($A603:$T603,MATCH(Lists!$F$7,$A$1:$T$1,0))&amp;""),"")="","(none)",IFERROR(TRIM(INDEX($A603:$T603,MATCH(Lists!$F$7,$A$1:$T$1,0))&amp;""),"")))</f>
        <v/>
      </c>
      <c r="AH603" s="21">
        <f>IF(AF603="","",IF(COUNTIFS($AF$2:AF603,AF603,$AG$2:AG603,AG603)=1,1,0))</f>
        <v/>
      </c>
      <c r="AI603" s="21">
        <f>IF(AH603=1,SUM($AH$2:AH603),"")</f>
        <v/>
      </c>
      <c r="AJ603" s="21">
        <f>IF(IFERROR(TRIM(INDEX($A603:$T603,MATCH(Lists!$F$2,$A$1:$T$1,0))&amp;""),"")="","",IF($W603=Lists!$A$3,1,0))</f>
        <v/>
      </c>
      <c r="AK603" s="21">
        <f>IF(IFERROR(TRIM(INDEX($A603:$T603,MATCH(Lists!$F$2,$A$1:$T$1,0))&amp;""),"")="","",IF($X603="Y",1,0))</f>
        <v/>
      </c>
    </row>
    <row r="604">
      <c r="U604" s="19" t="n"/>
      <c r="V604" s="22" t="n"/>
      <c r="W604" s="22" t="n"/>
      <c r="X604" s="22" t="n"/>
      <c r="Y604" s="19" t="n"/>
      <c r="Z604" s="21">
        <f>IF(IFERROR(TRIM(INDEX($A604:$T604,MATCH(Lists!$F$2,$A$1:$T$1,0))&amp;""),"")="","",IFERROR(INDEX('Your points'!$B$6:$B$11,MATCH(IFERROR(TRIM(INDEX($A604:$T604,MATCH(Lists!$F$3,$A$1:$T$1,0))&amp;""),""),'Your points'!$A$6:$A$11,0)),0))</f>
        <v/>
      </c>
      <c r="AA604" s="21">
        <f>IF(IFERROR(TRIM(INDEX($A604:$T604,MATCH(Lists!$F$2,$A$1:$T$1,0))&amp;""),"")="","",IFERROR(INDEX('Your points'!$B$15:$B$18,MATCH(IFERROR(TRIM(INDEX($A604:$T604,MATCH(Lists!$F$4,$A$1:$T$1,0))&amp;""),""),'Your points'!$A$15:$A$18,0)),0))</f>
        <v/>
      </c>
      <c r="AB604" s="21">
        <f>IF(IFERROR(TRIM(INDEX($A604:$T604,MATCH(Lists!$F$2,$A$1:$T$1,0))&amp;""),"")="","",N(Z604)+N(AA604))</f>
        <v/>
      </c>
      <c r="AC604" s="21">
        <f>IF(IFERROR(TRIM(INDEX($A604:$T604,MATCH(Lists!$F$2,$A$1:$T$1,0))&amp;""),"")="","",IFERROR(VALUE(IFERROR(TRIM(INDEX($A604:$T604,MATCH(Lists!$F$5,$A$1:$T$1,0))&amp;""),"")),""))</f>
        <v/>
      </c>
      <c r="AD604" s="21">
        <f>IF(AB604="","",IF(AB604&gt;='Your points'!$B$21,1,0))</f>
        <v/>
      </c>
      <c r="AE604" s="21">
        <f>IF(IFERROR(TRIM(INDEX($A604:$T604,MATCH(Lists!$F$2,$A$1:$T$1,0))&amp;""),"")="","",IF(IFERROR(TRIM(INDEX($A604:$T604,MATCH(Lists!$F$8,$A$1:$T$1,0))&amp;""),"")&lt;&gt;"",1,0))</f>
        <v/>
      </c>
      <c r="AF604" s="21">
        <f>IF(IFERROR(TRIM(INDEX($A604:$T604,MATCH(Lists!$F$2,$A$1:$T$1,0))&amp;""),"")="","",IF(IFERROR(TRIM(INDEX($A604:$T604,MATCH(Lists!$F$6,$A$1:$T$1,0))&amp;""),"")="","(no UTM)",IFERROR(TRIM(INDEX($A604:$T604,MATCH(Lists!$F$6,$A$1:$T$1,0))&amp;""),"")))</f>
        <v/>
      </c>
      <c r="AG604" s="21">
        <f>IF(IFERROR(TRIM(INDEX($A604:$T604,MATCH(Lists!$F$2,$A$1:$T$1,0))&amp;""),"")="","",IF(IFERROR(TRIM(INDEX($A604:$T604,MATCH(Lists!$F$7,$A$1:$T$1,0))&amp;""),"")="","(none)",IFERROR(TRIM(INDEX($A604:$T604,MATCH(Lists!$F$7,$A$1:$T$1,0))&amp;""),"")))</f>
        <v/>
      </c>
      <c r="AH604" s="21">
        <f>IF(AF604="","",IF(COUNTIFS($AF$2:AF604,AF604,$AG$2:AG604,AG604)=1,1,0))</f>
        <v/>
      </c>
      <c r="AI604" s="21">
        <f>IF(AH604=1,SUM($AH$2:AH604),"")</f>
        <v/>
      </c>
      <c r="AJ604" s="21">
        <f>IF(IFERROR(TRIM(INDEX($A604:$T604,MATCH(Lists!$F$2,$A$1:$T$1,0))&amp;""),"")="","",IF($W604=Lists!$A$3,1,0))</f>
        <v/>
      </c>
      <c r="AK604" s="21">
        <f>IF(IFERROR(TRIM(INDEX($A604:$T604,MATCH(Lists!$F$2,$A$1:$T$1,0))&amp;""),"")="","",IF($X604="Y",1,0))</f>
        <v/>
      </c>
    </row>
    <row r="605">
      <c r="U605" s="19" t="n"/>
      <c r="V605" s="22" t="n"/>
      <c r="W605" s="22" t="n"/>
      <c r="X605" s="22" t="n"/>
      <c r="Y605" s="19" t="n"/>
      <c r="Z605" s="21">
        <f>IF(IFERROR(TRIM(INDEX($A605:$T605,MATCH(Lists!$F$2,$A$1:$T$1,0))&amp;""),"")="","",IFERROR(INDEX('Your points'!$B$6:$B$11,MATCH(IFERROR(TRIM(INDEX($A605:$T605,MATCH(Lists!$F$3,$A$1:$T$1,0))&amp;""),""),'Your points'!$A$6:$A$11,0)),0))</f>
        <v/>
      </c>
      <c r="AA605" s="21">
        <f>IF(IFERROR(TRIM(INDEX($A605:$T605,MATCH(Lists!$F$2,$A$1:$T$1,0))&amp;""),"")="","",IFERROR(INDEX('Your points'!$B$15:$B$18,MATCH(IFERROR(TRIM(INDEX($A605:$T605,MATCH(Lists!$F$4,$A$1:$T$1,0))&amp;""),""),'Your points'!$A$15:$A$18,0)),0))</f>
        <v/>
      </c>
      <c r="AB605" s="21">
        <f>IF(IFERROR(TRIM(INDEX($A605:$T605,MATCH(Lists!$F$2,$A$1:$T$1,0))&amp;""),"")="","",N(Z605)+N(AA605))</f>
        <v/>
      </c>
      <c r="AC605" s="21">
        <f>IF(IFERROR(TRIM(INDEX($A605:$T605,MATCH(Lists!$F$2,$A$1:$T$1,0))&amp;""),"")="","",IFERROR(VALUE(IFERROR(TRIM(INDEX($A605:$T605,MATCH(Lists!$F$5,$A$1:$T$1,0))&amp;""),"")),""))</f>
        <v/>
      </c>
      <c r="AD605" s="21">
        <f>IF(AB605="","",IF(AB605&gt;='Your points'!$B$21,1,0))</f>
        <v/>
      </c>
      <c r="AE605" s="21">
        <f>IF(IFERROR(TRIM(INDEX($A605:$T605,MATCH(Lists!$F$2,$A$1:$T$1,0))&amp;""),"")="","",IF(IFERROR(TRIM(INDEX($A605:$T605,MATCH(Lists!$F$8,$A$1:$T$1,0))&amp;""),"")&lt;&gt;"",1,0))</f>
        <v/>
      </c>
      <c r="AF605" s="21">
        <f>IF(IFERROR(TRIM(INDEX($A605:$T605,MATCH(Lists!$F$2,$A$1:$T$1,0))&amp;""),"")="","",IF(IFERROR(TRIM(INDEX($A605:$T605,MATCH(Lists!$F$6,$A$1:$T$1,0))&amp;""),"")="","(no UTM)",IFERROR(TRIM(INDEX($A605:$T605,MATCH(Lists!$F$6,$A$1:$T$1,0))&amp;""),"")))</f>
        <v/>
      </c>
      <c r="AG605" s="21">
        <f>IF(IFERROR(TRIM(INDEX($A605:$T605,MATCH(Lists!$F$2,$A$1:$T$1,0))&amp;""),"")="","",IF(IFERROR(TRIM(INDEX($A605:$T605,MATCH(Lists!$F$7,$A$1:$T$1,0))&amp;""),"")="","(none)",IFERROR(TRIM(INDEX($A605:$T605,MATCH(Lists!$F$7,$A$1:$T$1,0))&amp;""),"")))</f>
        <v/>
      </c>
      <c r="AH605" s="21">
        <f>IF(AF605="","",IF(COUNTIFS($AF$2:AF605,AF605,$AG$2:AG605,AG605)=1,1,0))</f>
        <v/>
      </c>
      <c r="AI605" s="21">
        <f>IF(AH605=1,SUM($AH$2:AH605),"")</f>
        <v/>
      </c>
      <c r="AJ605" s="21">
        <f>IF(IFERROR(TRIM(INDEX($A605:$T605,MATCH(Lists!$F$2,$A$1:$T$1,0))&amp;""),"")="","",IF($W605=Lists!$A$3,1,0))</f>
        <v/>
      </c>
      <c r="AK605" s="21">
        <f>IF(IFERROR(TRIM(INDEX($A605:$T605,MATCH(Lists!$F$2,$A$1:$T$1,0))&amp;""),"")="","",IF($X605="Y",1,0))</f>
        <v/>
      </c>
    </row>
    <row r="606">
      <c r="U606" s="19" t="n"/>
      <c r="V606" s="22" t="n"/>
      <c r="W606" s="22" t="n"/>
      <c r="X606" s="22" t="n"/>
      <c r="Y606" s="19" t="n"/>
      <c r="Z606" s="21">
        <f>IF(IFERROR(TRIM(INDEX($A606:$T606,MATCH(Lists!$F$2,$A$1:$T$1,0))&amp;""),"")="","",IFERROR(INDEX('Your points'!$B$6:$B$11,MATCH(IFERROR(TRIM(INDEX($A606:$T606,MATCH(Lists!$F$3,$A$1:$T$1,0))&amp;""),""),'Your points'!$A$6:$A$11,0)),0))</f>
        <v/>
      </c>
      <c r="AA606" s="21">
        <f>IF(IFERROR(TRIM(INDEX($A606:$T606,MATCH(Lists!$F$2,$A$1:$T$1,0))&amp;""),"")="","",IFERROR(INDEX('Your points'!$B$15:$B$18,MATCH(IFERROR(TRIM(INDEX($A606:$T606,MATCH(Lists!$F$4,$A$1:$T$1,0))&amp;""),""),'Your points'!$A$15:$A$18,0)),0))</f>
        <v/>
      </c>
      <c r="AB606" s="21">
        <f>IF(IFERROR(TRIM(INDEX($A606:$T606,MATCH(Lists!$F$2,$A$1:$T$1,0))&amp;""),"")="","",N(Z606)+N(AA606))</f>
        <v/>
      </c>
      <c r="AC606" s="21">
        <f>IF(IFERROR(TRIM(INDEX($A606:$T606,MATCH(Lists!$F$2,$A$1:$T$1,0))&amp;""),"")="","",IFERROR(VALUE(IFERROR(TRIM(INDEX($A606:$T606,MATCH(Lists!$F$5,$A$1:$T$1,0))&amp;""),"")),""))</f>
        <v/>
      </c>
      <c r="AD606" s="21">
        <f>IF(AB606="","",IF(AB606&gt;='Your points'!$B$21,1,0))</f>
        <v/>
      </c>
      <c r="AE606" s="21">
        <f>IF(IFERROR(TRIM(INDEX($A606:$T606,MATCH(Lists!$F$2,$A$1:$T$1,0))&amp;""),"")="","",IF(IFERROR(TRIM(INDEX($A606:$T606,MATCH(Lists!$F$8,$A$1:$T$1,0))&amp;""),"")&lt;&gt;"",1,0))</f>
        <v/>
      </c>
      <c r="AF606" s="21">
        <f>IF(IFERROR(TRIM(INDEX($A606:$T606,MATCH(Lists!$F$2,$A$1:$T$1,0))&amp;""),"")="","",IF(IFERROR(TRIM(INDEX($A606:$T606,MATCH(Lists!$F$6,$A$1:$T$1,0))&amp;""),"")="","(no UTM)",IFERROR(TRIM(INDEX($A606:$T606,MATCH(Lists!$F$6,$A$1:$T$1,0))&amp;""),"")))</f>
        <v/>
      </c>
      <c r="AG606" s="21">
        <f>IF(IFERROR(TRIM(INDEX($A606:$T606,MATCH(Lists!$F$2,$A$1:$T$1,0))&amp;""),"")="","",IF(IFERROR(TRIM(INDEX($A606:$T606,MATCH(Lists!$F$7,$A$1:$T$1,0))&amp;""),"")="","(none)",IFERROR(TRIM(INDEX($A606:$T606,MATCH(Lists!$F$7,$A$1:$T$1,0))&amp;""),"")))</f>
        <v/>
      </c>
      <c r="AH606" s="21">
        <f>IF(AF606="","",IF(COUNTIFS($AF$2:AF606,AF606,$AG$2:AG606,AG606)=1,1,0))</f>
        <v/>
      </c>
      <c r="AI606" s="21">
        <f>IF(AH606=1,SUM($AH$2:AH606),"")</f>
        <v/>
      </c>
      <c r="AJ606" s="21">
        <f>IF(IFERROR(TRIM(INDEX($A606:$T606,MATCH(Lists!$F$2,$A$1:$T$1,0))&amp;""),"")="","",IF($W606=Lists!$A$3,1,0))</f>
        <v/>
      </c>
      <c r="AK606" s="21">
        <f>IF(IFERROR(TRIM(INDEX($A606:$T606,MATCH(Lists!$F$2,$A$1:$T$1,0))&amp;""),"")="","",IF($X606="Y",1,0))</f>
        <v/>
      </c>
    </row>
    <row r="607">
      <c r="U607" s="19" t="n"/>
      <c r="V607" s="22" t="n"/>
      <c r="W607" s="22" t="n"/>
      <c r="X607" s="22" t="n"/>
      <c r="Y607" s="19" t="n"/>
      <c r="Z607" s="21">
        <f>IF(IFERROR(TRIM(INDEX($A607:$T607,MATCH(Lists!$F$2,$A$1:$T$1,0))&amp;""),"")="","",IFERROR(INDEX('Your points'!$B$6:$B$11,MATCH(IFERROR(TRIM(INDEX($A607:$T607,MATCH(Lists!$F$3,$A$1:$T$1,0))&amp;""),""),'Your points'!$A$6:$A$11,0)),0))</f>
        <v/>
      </c>
      <c r="AA607" s="21">
        <f>IF(IFERROR(TRIM(INDEX($A607:$T607,MATCH(Lists!$F$2,$A$1:$T$1,0))&amp;""),"")="","",IFERROR(INDEX('Your points'!$B$15:$B$18,MATCH(IFERROR(TRIM(INDEX($A607:$T607,MATCH(Lists!$F$4,$A$1:$T$1,0))&amp;""),""),'Your points'!$A$15:$A$18,0)),0))</f>
        <v/>
      </c>
      <c r="AB607" s="21">
        <f>IF(IFERROR(TRIM(INDEX($A607:$T607,MATCH(Lists!$F$2,$A$1:$T$1,0))&amp;""),"")="","",N(Z607)+N(AA607))</f>
        <v/>
      </c>
      <c r="AC607" s="21">
        <f>IF(IFERROR(TRIM(INDEX($A607:$T607,MATCH(Lists!$F$2,$A$1:$T$1,0))&amp;""),"")="","",IFERROR(VALUE(IFERROR(TRIM(INDEX($A607:$T607,MATCH(Lists!$F$5,$A$1:$T$1,0))&amp;""),"")),""))</f>
        <v/>
      </c>
      <c r="AD607" s="21">
        <f>IF(AB607="","",IF(AB607&gt;='Your points'!$B$21,1,0))</f>
        <v/>
      </c>
      <c r="AE607" s="21">
        <f>IF(IFERROR(TRIM(INDEX($A607:$T607,MATCH(Lists!$F$2,$A$1:$T$1,0))&amp;""),"")="","",IF(IFERROR(TRIM(INDEX($A607:$T607,MATCH(Lists!$F$8,$A$1:$T$1,0))&amp;""),"")&lt;&gt;"",1,0))</f>
        <v/>
      </c>
      <c r="AF607" s="21">
        <f>IF(IFERROR(TRIM(INDEX($A607:$T607,MATCH(Lists!$F$2,$A$1:$T$1,0))&amp;""),"")="","",IF(IFERROR(TRIM(INDEX($A607:$T607,MATCH(Lists!$F$6,$A$1:$T$1,0))&amp;""),"")="","(no UTM)",IFERROR(TRIM(INDEX($A607:$T607,MATCH(Lists!$F$6,$A$1:$T$1,0))&amp;""),"")))</f>
        <v/>
      </c>
      <c r="AG607" s="21">
        <f>IF(IFERROR(TRIM(INDEX($A607:$T607,MATCH(Lists!$F$2,$A$1:$T$1,0))&amp;""),"")="","",IF(IFERROR(TRIM(INDEX($A607:$T607,MATCH(Lists!$F$7,$A$1:$T$1,0))&amp;""),"")="","(none)",IFERROR(TRIM(INDEX($A607:$T607,MATCH(Lists!$F$7,$A$1:$T$1,0))&amp;""),"")))</f>
        <v/>
      </c>
      <c r="AH607" s="21">
        <f>IF(AF607="","",IF(COUNTIFS($AF$2:AF607,AF607,$AG$2:AG607,AG607)=1,1,0))</f>
        <v/>
      </c>
      <c r="AI607" s="21">
        <f>IF(AH607=1,SUM($AH$2:AH607),"")</f>
        <v/>
      </c>
      <c r="AJ607" s="21">
        <f>IF(IFERROR(TRIM(INDEX($A607:$T607,MATCH(Lists!$F$2,$A$1:$T$1,0))&amp;""),"")="","",IF($W607=Lists!$A$3,1,0))</f>
        <v/>
      </c>
      <c r="AK607" s="21">
        <f>IF(IFERROR(TRIM(INDEX($A607:$T607,MATCH(Lists!$F$2,$A$1:$T$1,0))&amp;""),"")="","",IF($X607="Y",1,0))</f>
        <v/>
      </c>
    </row>
    <row r="608">
      <c r="U608" s="19" t="n"/>
      <c r="V608" s="22" t="n"/>
      <c r="W608" s="22" t="n"/>
      <c r="X608" s="22" t="n"/>
      <c r="Y608" s="19" t="n"/>
      <c r="Z608" s="21">
        <f>IF(IFERROR(TRIM(INDEX($A608:$T608,MATCH(Lists!$F$2,$A$1:$T$1,0))&amp;""),"")="","",IFERROR(INDEX('Your points'!$B$6:$B$11,MATCH(IFERROR(TRIM(INDEX($A608:$T608,MATCH(Lists!$F$3,$A$1:$T$1,0))&amp;""),""),'Your points'!$A$6:$A$11,0)),0))</f>
        <v/>
      </c>
      <c r="AA608" s="21">
        <f>IF(IFERROR(TRIM(INDEX($A608:$T608,MATCH(Lists!$F$2,$A$1:$T$1,0))&amp;""),"")="","",IFERROR(INDEX('Your points'!$B$15:$B$18,MATCH(IFERROR(TRIM(INDEX($A608:$T608,MATCH(Lists!$F$4,$A$1:$T$1,0))&amp;""),""),'Your points'!$A$15:$A$18,0)),0))</f>
        <v/>
      </c>
      <c r="AB608" s="21">
        <f>IF(IFERROR(TRIM(INDEX($A608:$T608,MATCH(Lists!$F$2,$A$1:$T$1,0))&amp;""),"")="","",N(Z608)+N(AA608))</f>
        <v/>
      </c>
      <c r="AC608" s="21">
        <f>IF(IFERROR(TRIM(INDEX($A608:$T608,MATCH(Lists!$F$2,$A$1:$T$1,0))&amp;""),"")="","",IFERROR(VALUE(IFERROR(TRIM(INDEX($A608:$T608,MATCH(Lists!$F$5,$A$1:$T$1,0))&amp;""),"")),""))</f>
        <v/>
      </c>
      <c r="AD608" s="21">
        <f>IF(AB608="","",IF(AB608&gt;='Your points'!$B$21,1,0))</f>
        <v/>
      </c>
      <c r="AE608" s="21">
        <f>IF(IFERROR(TRIM(INDEX($A608:$T608,MATCH(Lists!$F$2,$A$1:$T$1,0))&amp;""),"")="","",IF(IFERROR(TRIM(INDEX($A608:$T608,MATCH(Lists!$F$8,$A$1:$T$1,0))&amp;""),"")&lt;&gt;"",1,0))</f>
        <v/>
      </c>
      <c r="AF608" s="21">
        <f>IF(IFERROR(TRIM(INDEX($A608:$T608,MATCH(Lists!$F$2,$A$1:$T$1,0))&amp;""),"")="","",IF(IFERROR(TRIM(INDEX($A608:$T608,MATCH(Lists!$F$6,$A$1:$T$1,0))&amp;""),"")="","(no UTM)",IFERROR(TRIM(INDEX($A608:$T608,MATCH(Lists!$F$6,$A$1:$T$1,0))&amp;""),"")))</f>
        <v/>
      </c>
      <c r="AG608" s="21">
        <f>IF(IFERROR(TRIM(INDEX($A608:$T608,MATCH(Lists!$F$2,$A$1:$T$1,0))&amp;""),"")="","",IF(IFERROR(TRIM(INDEX($A608:$T608,MATCH(Lists!$F$7,$A$1:$T$1,0))&amp;""),"")="","(none)",IFERROR(TRIM(INDEX($A608:$T608,MATCH(Lists!$F$7,$A$1:$T$1,0))&amp;""),"")))</f>
        <v/>
      </c>
      <c r="AH608" s="21">
        <f>IF(AF608="","",IF(COUNTIFS($AF$2:AF608,AF608,$AG$2:AG608,AG608)=1,1,0))</f>
        <v/>
      </c>
      <c r="AI608" s="21">
        <f>IF(AH608=1,SUM($AH$2:AH608),"")</f>
        <v/>
      </c>
      <c r="AJ608" s="21">
        <f>IF(IFERROR(TRIM(INDEX($A608:$T608,MATCH(Lists!$F$2,$A$1:$T$1,0))&amp;""),"")="","",IF($W608=Lists!$A$3,1,0))</f>
        <v/>
      </c>
      <c r="AK608" s="21">
        <f>IF(IFERROR(TRIM(INDEX($A608:$T608,MATCH(Lists!$F$2,$A$1:$T$1,0))&amp;""),"")="","",IF($X608="Y",1,0))</f>
        <v/>
      </c>
    </row>
    <row r="609">
      <c r="U609" s="19" t="n"/>
      <c r="V609" s="22" t="n"/>
      <c r="W609" s="22" t="n"/>
      <c r="X609" s="22" t="n"/>
      <c r="Y609" s="19" t="n"/>
      <c r="Z609" s="21">
        <f>IF(IFERROR(TRIM(INDEX($A609:$T609,MATCH(Lists!$F$2,$A$1:$T$1,0))&amp;""),"")="","",IFERROR(INDEX('Your points'!$B$6:$B$11,MATCH(IFERROR(TRIM(INDEX($A609:$T609,MATCH(Lists!$F$3,$A$1:$T$1,0))&amp;""),""),'Your points'!$A$6:$A$11,0)),0))</f>
        <v/>
      </c>
      <c r="AA609" s="21">
        <f>IF(IFERROR(TRIM(INDEX($A609:$T609,MATCH(Lists!$F$2,$A$1:$T$1,0))&amp;""),"")="","",IFERROR(INDEX('Your points'!$B$15:$B$18,MATCH(IFERROR(TRIM(INDEX($A609:$T609,MATCH(Lists!$F$4,$A$1:$T$1,0))&amp;""),""),'Your points'!$A$15:$A$18,0)),0))</f>
        <v/>
      </c>
      <c r="AB609" s="21">
        <f>IF(IFERROR(TRIM(INDEX($A609:$T609,MATCH(Lists!$F$2,$A$1:$T$1,0))&amp;""),"")="","",N(Z609)+N(AA609))</f>
        <v/>
      </c>
      <c r="AC609" s="21">
        <f>IF(IFERROR(TRIM(INDEX($A609:$T609,MATCH(Lists!$F$2,$A$1:$T$1,0))&amp;""),"")="","",IFERROR(VALUE(IFERROR(TRIM(INDEX($A609:$T609,MATCH(Lists!$F$5,$A$1:$T$1,0))&amp;""),"")),""))</f>
        <v/>
      </c>
      <c r="AD609" s="21">
        <f>IF(AB609="","",IF(AB609&gt;='Your points'!$B$21,1,0))</f>
        <v/>
      </c>
      <c r="AE609" s="21">
        <f>IF(IFERROR(TRIM(INDEX($A609:$T609,MATCH(Lists!$F$2,$A$1:$T$1,0))&amp;""),"")="","",IF(IFERROR(TRIM(INDEX($A609:$T609,MATCH(Lists!$F$8,$A$1:$T$1,0))&amp;""),"")&lt;&gt;"",1,0))</f>
        <v/>
      </c>
      <c r="AF609" s="21">
        <f>IF(IFERROR(TRIM(INDEX($A609:$T609,MATCH(Lists!$F$2,$A$1:$T$1,0))&amp;""),"")="","",IF(IFERROR(TRIM(INDEX($A609:$T609,MATCH(Lists!$F$6,$A$1:$T$1,0))&amp;""),"")="","(no UTM)",IFERROR(TRIM(INDEX($A609:$T609,MATCH(Lists!$F$6,$A$1:$T$1,0))&amp;""),"")))</f>
        <v/>
      </c>
      <c r="AG609" s="21">
        <f>IF(IFERROR(TRIM(INDEX($A609:$T609,MATCH(Lists!$F$2,$A$1:$T$1,0))&amp;""),"")="","",IF(IFERROR(TRIM(INDEX($A609:$T609,MATCH(Lists!$F$7,$A$1:$T$1,0))&amp;""),"")="","(none)",IFERROR(TRIM(INDEX($A609:$T609,MATCH(Lists!$F$7,$A$1:$T$1,0))&amp;""),"")))</f>
        <v/>
      </c>
      <c r="AH609" s="21">
        <f>IF(AF609="","",IF(COUNTIFS($AF$2:AF609,AF609,$AG$2:AG609,AG609)=1,1,0))</f>
        <v/>
      </c>
      <c r="AI609" s="21">
        <f>IF(AH609=1,SUM($AH$2:AH609),"")</f>
        <v/>
      </c>
      <c r="AJ609" s="21">
        <f>IF(IFERROR(TRIM(INDEX($A609:$T609,MATCH(Lists!$F$2,$A$1:$T$1,0))&amp;""),"")="","",IF($W609=Lists!$A$3,1,0))</f>
        <v/>
      </c>
      <c r="AK609" s="21">
        <f>IF(IFERROR(TRIM(INDEX($A609:$T609,MATCH(Lists!$F$2,$A$1:$T$1,0))&amp;""),"")="","",IF($X609="Y",1,0))</f>
        <v/>
      </c>
    </row>
    <row r="610">
      <c r="U610" s="19" t="n"/>
      <c r="V610" s="22" t="n"/>
      <c r="W610" s="22" t="n"/>
      <c r="X610" s="22" t="n"/>
      <c r="Y610" s="19" t="n"/>
      <c r="Z610" s="21">
        <f>IF(IFERROR(TRIM(INDEX($A610:$T610,MATCH(Lists!$F$2,$A$1:$T$1,0))&amp;""),"")="","",IFERROR(INDEX('Your points'!$B$6:$B$11,MATCH(IFERROR(TRIM(INDEX($A610:$T610,MATCH(Lists!$F$3,$A$1:$T$1,0))&amp;""),""),'Your points'!$A$6:$A$11,0)),0))</f>
        <v/>
      </c>
      <c r="AA610" s="21">
        <f>IF(IFERROR(TRIM(INDEX($A610:$T610,MATCH(Lists!$F$2,$A$1:$T$1,0))&amp;""),"")="","",IFERROR(INDEX('Your points'!$B$15:$B$18,MATCH(IFERROR(TRIM(INDEX($A610:$T610,MATCH(Lists!$F$4,$A$1:$T$1,0))&amp;""),""),'Your points'!$A$15:$A$18,0)),0))</f>
        <v/>
      </c>
      <c r="AB610" s="21">
        <f>IF(IFERROR(TRIM(INDEX($A610:$T610,MATCH(Lists!$F$2,$A$1:$T$1,0))&amp;""),"")="","",N(Z610)+N(AA610))</f>
        <v/>
      </c>
      <c r="AC610" s="21">
        <f>IF(IFERROR(TRIM(INDEX($A610:$T610,MATCH(Lists!$F$2,$A$1:$T$1,0))&amp;""),"")="","",IFERROR(VALUE(IFERROR(TRIM(INDEX($A610:$T610,MATCH(Lists!$F$5,$A$1:$T$1,0))&amp;""),"")),""))</f>
        <v/>
      </c>
      <c r="AD610" s="21">
        <f>IF(AB610="","",IF(AB610&gt;='Your points'!$B$21,1,0))</f>
        <v/>
      </c>
      <c r="AE610" s="21">
        <f>IF(IFERROR(TRIM(INDEX($A610:$T610,MATCH(Lists!$F$2,$A$1:$T$1,0))&amp;""),"")="","",IF(IFERROR(TRIM(INDEX($A610:$T610,MATCH(Lists!$F$8,$A$1:$T$1,0))&amp;""),"")&lt;&gt;"",1,0))</f>
        <v/>
      </c>
      <c r="AF610" s="21">
        <f>IF(IFERROR(TRIM(INDEX($A610:$T610,MATCH(Lists!$F$2,$A$1:$T$1,0))&amp;""),"")="","",IF(IFERROR(TRIM(INDEX($A610:$T610,MATCH(Lists!$F$6,$A$1:$T$1,0))&amp;""),"")="","(no UTM)",IFERROR(TRIM(INDEX($A610:$T610,MATCH(Lists!$F$6,$A$1:$T$1,0))&amp;""),"")))</f>
        <v/>
      </c>
      <c r="AG610" s="21">
        <f>IF(IFERROR(TRIM(INDEX($A610:$T610,MATCH(Lists!$F$2,$A$1:$T$1,0))&amp;""),"")="","",IF(IFERROR(TRIM(INDEX($A610:$T610,MATCH(Lists!$F$7,$A$1:$T$1,0))&amp;""),"")="","(none)",IFERROR(TRIM(INDEX($A610:$T610,MATCH(Lists!$F$7,$A$1:$T$1,0))&amp;""),"")))</f>
        <v/>
      </c>
      <c r="AH610" s="21">
        <f>IF(AF610="","",IF(COUNTIFS($AF$2:AF610,AF610,$AG$2:AG610,AG610)=1,1,0))</f>
        <v/>
      </c>
      <c r="AI610" s="21">
        <f>IF(AH610=1,SUM($AH$2:AH610),"")</f>
        <v/>
      </c>
      <c r="AJ610" s="21">
        <f>IF(IFERROR(TRIM(INDEX($A610:$T610,MATCH(Lists!$F$2,$A$1:$T$1,0))&amp;""),"")="","",IF($W610=Lists!$A$3,1,0))</f>
        <v/>
      </c>
      <c r="AK610" s="21">
        <f>IF(IFERROR(TRIM(INDEX($A610:$T610,MATCH(Lists!$F$2,$A$1:$T$1,0))&amp;""),"")="","",IF($X610="Y",1,0))</f>
        <v/>
      </c>
    </row>
    <row r="611">
      <c r="U611" s="19" t="n"/>
      <c r="V611" s="22" t="n"/>
      <c r="W611" s="22" t="n"/>
      <c r="X611" s="22" t="n"/>
      <c r="Y611" s="19" t="n"/>
      <c r="Z611" s="21">
        <f>IF(IFERROR(TRIM(INDEX($A611:$T611,MATCH(Lists!$F$2,$A$1:$T$1,0))&amp;""),"")="","",IFERROR(INDEX('Your points'!$B$6:$B$11,MATCH(IFERROR(TRIM(INDEX($A611:$T611,MATCH(Lists!$F$3,$A$1:$T$1,0))&amp;""),""),'Your points'!$A$6:$A$11,0)),0))</f>
        <v/>
      </c>
      <c r="AA611" s="21">
        <f>IF(IFERROR(TRIM(INDEX($A611:$T611,MATCH(Lists!$F$2,$A$1:$T$1,0))&amp;""),"")="","",IFERROR(INDEX('Your points'!$B$15:$B$18,MATCH(IFERROR(TRIM(INDEX($A611:$T611,MATCH(Lists!$F$4,$A$1:$T$1,0))&amp;""),""),'Your points'!$A$15:$A$18,0)),0))</f>
        <v/>
      </c>
      <c r="AB611" s="21">
        <f>IF(IFERROR(TRIM(INDEX($A611:$T611,MATCH(Lists!$F$2,$A$1:$T$1,0))&amp;""),"")="","",N(Z611)+N(AA611))</f>
        <v/>
      </c>
      <c r="AC611" s="21">
        <f>IF(IFERROR(TRIM(INDEX($A611:$T611,MATCH(Lists!$F$2,$A$1:$T$1,0))&amp;""),"")="","",IFERROR(VALUE(IFERROR(TRIM(INDEX($A611:$T611,MATCH(Lists!$F$5,$A$1:$T$1,0))&amp;""),"")),""))</f>
        <v/>
      </c>
      <c r="AD611" s="21">
        <f>IF(AB611="","",IF(AB611&gt;='Your points'!$B$21,1,0))</f>
        <v/>
      </c>
      <c r="AE611" s="21">
        <f>IF(IFERROR(TRIM(INDEX($A611:$T611,MATCH(Lists!$F$2,$A$1:$T$1,0))&amp;""),"")="","",IF(IFERROR(TRIM(INDEX($A611:$T611,MATCH(Lists!$F$8,$A$1:$T$1,0))&amp;""),"")&lt;&gt;"",1,0))</f>
        <v/>
      </c>
      <c r="AF611" s="21">
        <f>IF(IFERROR(TRIM(INDEX($A611:$T611,MATCH(Lists!$F$2,$A$1:$T$1,0))&amp;""),"")="","",IF(IFERROR(TRIM(INDEX($A611:$T611,MATCH(Lists!$F$6,$A$1:$T$1,0))&amp;""),"")="","(no UTM)",IFERROR(TRIM(INDEX($A611:$T611,MATCH(Lists!$F$6,$A$1:$T$1,0))&amp;""),"")))</f>
        <v/>
      </c>
      <c r="AG611" s="21">
        <f>IF(IFERROR(TRIM(INDEX($A611:$T611,MATCH(Lists!$F$2,$A$1:$T$1,0))&amp;""),"")="","",IF(IFERROR(TRIM(INDEX($A611:$T611,MATCH(Lists!$F$7,$A$1:$T$1,0))&amp;""),"")="","(none)",IFERROR(TRIM(INDEX($A611:$T611,MATCH(Lists!$F$7,$A$1:$T$1,0))&amp;""),"")))</f>
        <v/>
      </c>
      <c r="AH611" s="21">
        <f>IF(AF611="","",IF(COUNTIFS($AF$2:AF611,AF611,$AG$2:AG611,AG611)=1,1,0))</f>
        <v/>
      </c>
      <c r="AI611" s="21">
        <f>IF(AH611=1,SUM($AH$2:AH611),"")</f>
        <v/>
      </c>
      <c r="AJ611" s="21">
        <f>IF(IFERROR(TRIM(INDEX($A611:$T611,MATCH(Lists!$F$2,$A$1:$T$1,0))&amp;""),"")="","",IF($W611=Lists!$A$3,1,0))</f>
        <v/>
      </c>
      <c r="AK611" s="21">
        <f>IF(IFERROR(TRIM(INDEX($A611:$T611,MATCH(Lists!$F$2,$A$1:$T$1,0))&amp;""),"")="","",IF($X611="Y",1,0))</f>
        <v/>
      </c>
    </row>
    <row r="612">
      <c r="U612" s="19" t="n"/>
      <c r="V612" s="22" t="n"/>
      <c r="W612" s="22" t="n"/>
      <c r="X612" s="22" t="n"/>
      <c r="Y612" s="19" t="n"/>
      <c r="Z612" s="21">
        <f>IF(IFERROR(TRIM(INDEX($A612:$T612,MATCH(Lists!$F$2,$A$1:$T$1,0))&amp;""),"")="","",IFERROR(INDEX('Your points'!$B$6:$B$11,MATCH(IFERROR(TRIM(INDEX($A612:$T612,MATCH(Lists!$F$3,$A$1:$T$1,0))&amp;""),""),'Your points'!$A$6:$A$11,0)),0))</f>
        <v/>
      </c>
      <c r="AA612" s="21">
        <f>IF(IFERROR(TRIM(INDEX($A612:$T612,MATCH(Lists!$F$2,$A$1:$T$1,0))&amp;""),"")="","",IFERROR(INDEX('Your points'!$B$15:$B$18,MATCH(IFERROR(TRIM(INDEX($A612:$T612,MATCH(Lists!$F$4,$A$1:$T$1,0))&amp;""),""),'Your points'!$A$15:$A$18,0)),0))</f>
        <v/>
      </c>
      <c r="AB612" s="21">
        <f>IF(IFERROR(TRIM(INDEX($A612:$T612,MATCH(Lists!$F$2,$A$1:$T$1,0))&amp;""),"")="","",N(Z612)+N(AA612))</f>
        <v/>
      </c>
      <c r="AC612" s="21">
        <f>IF(IFERROR(TRIM(INDEX($A612:$T612,MATCH(Lists!$F$2,$A$1:$T$1,0))&amp;""),"")="","",IFERROR(VALUE(IFERROR(TRIM(INDEX($A612:$T612,MATCH(Lists!$F$5,$A$1:$T$1,0))&amp;""),"")),""))</f>
        <v/>
      </c>
      <c r="AD612" s="21">
        <f>IF(AB612="","",IF(AB612&gt;='Your points'!$B$21,1,0))</f>
        <v/>
      </c>
      <c r="AE612" s="21">
        <f>IF(IFERROR(TRIM(INDEX($A612:$T612,MATCH(Lists!$F$2,$A$1:$T$1,0))&amp;""),"")="","",IF(IFERROR(TRIM(INDEX($A612:$T612,MATCH(Lists!$F$8,$A$1:$T$1,0))&amp;""),"")&lt;&gt;"",1,0))</f>
        <v/>
      </c>
      <c r="AF612" s="21">
        <f>IF(IFERROR(TRIM(INDEX($A612:$T612,MATCH(Lists!$F$2,$A$1:$T$1,0))&amp;""),"")="","",IF(IFERROR(TRIM(INDEX($A612:$T612,MATCH(Lists!$F$6,$A$1:$T$1,0))&amp;""),"")="","(no UTM)",IFERROR(TRIM(INDEX($A612:$T612,MATCH(Lists!$F$6,$A$1:$T$1,0))&amp;""),"")))</f>
        <v/>
      </c>
      <c r="AG612" s="21">
        <f>IF(IFERROR(TRIM(INDEX($A612:$T612,MATCH(Lists!$F$2,$A$1:$T$1,0))&amp;""),"")="","",IF(IFERROR(TRIM(INDEX($A612:$T612,MATCH(Lists!$F$7,$A$1:$T$1,0))&amp;""),"")="","(none)",IFERROR(TRIM(INDEX($A612:$T612,MATCH(Lists!$F$7,$A$1:$T$1,0))&amp;""),"")))</f>
        <v/>
      </c>
      <c r="AH612" s="21">
        <f>IF(AF612="","",IF(COUNTIFS($AF$2:AF612,AF612,$AG$2:AG612,AG612)=1,1,0))</f>
        <v/>
      </c>
      <c r="AI612" s="21">
        <f>IF(AH612=1,SUM($AH$2:AH612),"")</f>
        <v/>
      </c>
      <c r="AJ612" s="21">
        <f>IF(IFERROR(TRIM(INDEX($A612:$T612,MATCH(Lists!$F$2,$A$1:$T$1,0))&amp;""),"")="","",IF($W612=Lists!$A$3,1,0))</f>
        <v/>
      </c>
      <c r="AK612" s="21">
        <f>IF(IFERROR(TRIM(INDEX($A612:$T612,MATCH(Lists!$F$2,$A$1:$T$1,0))&amp;""),"")="","",IF($X612="Y",1,0))</f>
        <v/>
      </c>
    </row>
    <row r="613">
      <c r="U613" s="19" t="n"/>
      <c r="V613" s="22" t="n"/>
      <c r="W613" s="22" t="n"/>
      <c r="X613" s="22" t="n"/>
      <c r="Y613" s="19" t="n"/>
      <c r="Z613" s="21">
        <f>IF(IFERROR(TRIM(INDEX($A613:$T613,MATCH(Lists!$F$2,$A$1:$T$1,0))&amp;""),"")="","",IFERROR(INDEX('Your points'!$B$6:$B$11,MATCH(IFERROR(TRIM(INDEX($A613:$T613,MATCH(Lists!$F$3,$A$1:$T$1,0))&amp;""),""),'Your points'!$A$6:$A$11,0)),0))</f>
        <v/>
      </c>
      <c r="AA613" s="21">
        <f>IF(IFERROR(TRIM(INDEX($A613:$T613,MATCH(Lists!$F$2,$A$1:$T$1,0))&amp;""),"")="","",IFERROR(INDEX('Your points'!$B$15:$B$18,MATCH(IFERROR(TRIM(INDEX($A613:$T613,MATCH(Lists!$F$4,$A$1:$T$1,0))&amp;""),""),'Your points'!$A$15:$A$18,0)),0))</f>
        <v/>
      </c>
      <c r="AB613" s="21">
        <f>IF(IFERROR(TRIM(INDEX($A613:$T613,MATCH(Lists!$F$2,$A$1:$T$1,0))&amp;""),"")="","",N(Z613)+N(AA613))</f>
        <v/>
      </c>
      <c r="AC613" s="21">
        <f>IF(IFERROR(TRIM(INDEX($A613:$T613,MATCH(Lists!$F$2,$A$1:$T$1,0))&amp;""),"")="","",IFERROR(VALUE(IFERROR(TRIM(INDEX($A613:$T613,MATCH(Lists!$F$5,$A$1:$T$1,0))&amp;""),"")),""))</f>
        <v/>
      </c>
      <c r="AD613" s="21">
        <f>IF(AB613="","",IF(AB613&gt;='Your points'!$B$21,1,0))</f>
        <v/>
      </c>
      <c r="AE613" s="21">
        <f>IF(IFERROR(TRIM(INDEX($A613:$T613,MATCH(Lists!$F$2,$A$1:$T$1,0))&amp;""),"")="","",IF(IFERROR(TRIM(INDEX($A613:$T613,MATCH(Lists!$F$8,$A$1:$T$1,0))&amp;""),"")&lt;&gt;"",1,0))</f>
        <v/>
      </c>
      <c r="AF613" s="21">
        <f>IF(IFERROR(TRIM(INDEX($A613:$T613,MATCH(Lists!$F$2,$A$1:$T$1,0))&amp;""),"")="","",IF(IFERROR(TRIM(INDEX($A613:$T613,MATCH(Lists!$F$6,$A$1:$T$1,0))&amp;""),"")="","(no UTM)",IFERROR(TRIM(INDEX($A613:$T613,MATCH(Lists!$F$6,$A$1:$T$1,0))&amp;""),"")))</f>
        <v/>
      </c>
      <c r="AG613" s="21">
        <f>IF(IFERROR(TRIM(INDEX($A613:$T613,MATCH(Lists!$F$2,$A$1:$T$1,0))&amp;""),"")="","",IF(IFERROR(TRIM(INDEX($A613:$T613,MATCH(Lists!$F$7,$A$1:$T$1,0))&amp;""),"")="","(none)",IFERROR(TRIM(INDEX($A613:$T613,MATCH(Lists!$F$7,$A$1:$T$1,0))&amp;""),"")))</f>
        <v/>
      </c>
      <c r="AH613" s="21">
        <f>IF(AF613="","",IF(COUNTIFS($AF$2:AF613,AF613,$AG$2:AG613,AG613)=1,1,0))</f>
        <v/>
      </c>
      <c r="AI613" s="21">
        <f>IF(AH613=1,SUM($AH$2:AH613),"")</f>
        <v/>
      </c>
      <c r="AJ613" s="21">
        <f>IF(IFERROR(TRIM(INDEX($A613:$T613,MATCH(Lists!$F$2,$A$1:$T$1,0))&amp;""),"")="","",IF($W613=Lists!$A$3,1,0))</f>
        <v/>
      </c>
      <c r="AK613" s="21">
        <f>IF(IFERROR(TRIM(INDEX($A613:$T613,MATCH(Lists!$F$2,$A$1:$T$1,0))&amp;""),"")="","",IF($X613="Y",1,0))</f>
        <v/>
      </c>
    </row>
    <row r="614">
      <c r="U614" s="19" t="n"/>
      <c r="V614" s="22" t="n"/>
      <c r="W614" s="22" t="n"/>
      <c r="X614" s="22" t="n"/>
      <c r="Y614" s="19" t="n"/>
      <c r="Z614" s="21">
        <f>IF(IFERROR(TRIM(INDEX($A614:$T614,MATCH(Lists!$F$2,$A$1:$T$1,0))&amp;""),"")="","",IFERROR(INDEX('Your points'!$B$6:$B$11,MATCH(IFERROR(TRIM(INDEX($A614:$T614,MATCH(Lists!$F$3,$A$1:$T$1,0))&amp;""),""),'Your points'!$A$6:$A$11,0)),0))</f>
        <v/>
      </c>
      <c r="AA614" s="21">
        <f>IF(IFERROR(TRIM(INDEX($A614:$T614,MATCH(Lists!$F$2,$A$1:$T$1,0))&amp;""),"")="","",IFERROR(INDEX('Your points'!$B$15:$B$18,MATCH(IFERROR(TRIM(INDEX($A614:$T614,MATCH(Lists!$F$4,$A$1:$T$1,0))&amp;""),""),'Your points'!$A$15:$A$18,0)),0))</f>
        <v/>
      </c>
      <c r="AB614" s="21">
        <f>IF(IFERROR(TRIM(INDEX($A614:$T614,MATCH(Lists!$F$2,$A$1:$T$1,0))&amp;""),"")="","",N(Z614)+N(AA614))</f>
        <v/>
      </c>
      <c r="AC614" s="21">
        <f>IF(IFERROR(TRIM(INDEX($A614:$T614,MATCH(Lists!$F$2,$A$1:$T$1,0))&amp;""),"")="","",IFERROR(VALUE(IFERROR(TRIM(INDEX($A614:$T614,MATCH(Lists!$F$5,$A$1:$T$1,0))&amp;""),"")),""))</f>
        <v/>
      </c>
      <c r="AD614" s="21">
        <f>IF(AB614="","",IF(AB614&gt;='Your points'!$B$21,1,0))</f>
        <v/>
      </c>
      <c r="AE614" s="21">
        <f>IF(IFERROR(TRIM(INDEX($A614:$T614,MATCH(Lists!$F$2,$A$1:$T$1,0))&amp;""),"")="","",IF(IFERROR(TRIM(INDEX($A614:$T614,MATCH(Lists!$F$8,$A$1:$T$1,0))&amp;""),"")&lt;&gt;"",1,0))</f>
        <v/>
      </c>
      <c r="AF614" s="21">
        <f>IF(IFERROR(TRIM(INDEX($A614:$T614,MATCH(Lists!$F$2,$A$1:$T$1,0))&amp;""),"")="","",IF(IFERROR(TRIM(INDEX($A614:$T614,MATCH(Lists!$F$6,$A$1:$T$1,0))&amp;""),"")="","(no UTM)",IFERROR(TRIM(INDEX($A614:$T614,MATCH(Lists!$F$6,$A$1:$T$1,0))&amp;""),"")))</f>
        <v/>
      </c>
      <c r="AG614" s="21">
        <f>IF(IFERROR(TRIM(INDEX($A614:$T614,MATCH(Lists!$F$2,$A$1:$T$1,0))&amp;""),"")="","",IF(IFERROR(TRIM(INDEX($A614:$T614,MATCH(Lists!$F$7,$A$1:$T$1,0))&amp;""),"")="","(none)",IFERROR(TRIM(INDEX($A614:$T614,MATCH(Lists!$F$7,$A$1:$T$1,0))&amp;""),"")))</f>
        <v/>
      </c>
      <c r="AH614" s="21">
        <f>IF(AF614="","",IF(COUNTIFS($AF$2:AF614,AF614,$AG$2:AG614,AG614)=1,1,0))</f>
        <v/>
      </c>
      <c r="AI614" s="21">
        <f>IF(AH614=1,SUM($AH$2:AH614),"")</f>
        <v/>
      </c>
      <c r="AJ614" s="21">
        <f>IF(IFERROR(TRIM(INDEX($A614:$T614,MATCH(Lists!$F$2,$A$1:$T$1,0))&amp;""),"")="","",IF($W614=Lists!$A$3,1,0))</f>
        <v/>
      </c>
      <c r="AK614" s="21">
        <f>IF(IFERROR(TRIM(INDEX($A614:$T614,MATCH(Lists!$F$2,$A$1:$T$1,0))&amp;""),"")="","",IF($X614="Y",1,0))</f>
        <v/>
      </c>
    </row>
    <row r="615">
      <c r="U615" s="19" t="n"/>
      <c r="V615" s="22" t="n"/>
      <c r="W615" s="22" t="n"/>
      <c r="X615" s="22" t="n"/>
      <c r="Y615" s="19" t="n"/>
      <c r="Z615" s="21">
        <f>IF(IFERROR(TRIM(INDEX($A615:$T615,MATCH(Lists!$F$2,$A$1:$T$1,0))&amp;""),"")="","",IFERROR(INDEX('Your points'!$B$6:$B$11,MATCH(IFERROR(TRIM(INDEX($A615:$T615,MATCH(Lists!$F$3,$A$1:$T$1,0))&amp;""),""),'Your points'!$A$6:$A$11,0)),0))</f>
        <v/>
      </c>
      <c r="AA615" s="21">
        <f>IF(IFERROR(TRIM(INDEX($A615:$T615,MATCH(Lists!$F$2,$A$1:$T$1,0))&amp;""),"")="","",IFERROR(INDEX('Your points'!$B$15:$B$18,MATCH(IFERROR(TRIM(INDEX($A615:$T615,MATCH(Lists!$F$4,$A$1:$T$1,0))&amp;""),""),'Your points'!$A$15:$A$18,0)),0))</f>
        <v/>
      </c>
      <c r="AB615" s="21">
        <f>IF(IFERROR(TRIM(INDEX($A615:$T615,MATCH(Lists!$F$2,$A$1:$T$1,0))&amp;""),"")="","",N(Z615)+N(AA615))</f>
        <v/>
      </c>
      <c r="AC615" s="21">
        <f>IF(IFERROR(TRIM(INDEX($A615:$T615,MATCH(Lists!$F$2,$A$1:$T$1,0))&amp;""),"")="","",IFERROR(VALUE(IFERROR(TRIM(INDEX($A615:$T615,MATCH(Lists!$F$5,$A$1:$T$1,0))&amp;""),"")),""))</f>
        <v/>
      </c>
      <c r="AD615" s="21">
        <f>IF(AB615="","",IF(AB615&gt;='Your points'!$B$21,1,0))</f>
        <v/>
      </c>
      <c r="AE615" s="21">
        <f>IF(IFERROR(TRIM(INDEX($A615:$T615,MATCH(Lists!$F$2,$A$1:$T$1,0))&amp;""),"")="","",IF(IFERROR(TRIM(INDEX($A615:$T615,MATCH(Lists!$F$8,$A$1:$T$1,0))&amp;""),"")&lt;&gt;"",1,0))</f>
        <v/>
      </c>
      <c r="AF615" s="21">
        <f>IF(IFERROR(TRIM(INDEX($A615:$T615,MATCH(Lists!$F$2,$A$1:$T$1,0))&amp;""),"")="","",IF(IFERROR(TRIM(INDEX($A615:$T615,MATCH(Lists!$F$6,$A$1:$T$1,0))&amp;""),"")="","(no UTM)",IFERROR(TRIM(INDEX($A615:$T615,MATCH(Lists!$F$6,$A$1:$T$1,0))&amp;""),"")))</f>
        <v/>
      </c>
      <c r="AG615" s="21">
        <f>IF(IFERROR(TRIM(INDEX($A615:$T615,MATCH(Lists!$F$2,$A$1:$T$1,0))&amp;""),"")="","",IF(IFERROR(TRIM(INDEX($A615:$T615,MATCH(Lists!$F$7,$A$1:$T$1,0))&amp;""),"")="","(none)",IFERROR(TRIM(INDEX($A615:$T615,MATCH(Lists!$F$7,$A$1:$T$1,0))&amp;""),"")))</f>
        <v/>
      </c>
      <c r="AH615" s="21">
        <f>IF(AF615="","",IF(COUNTIFS($AF$2:AF615,AF615,$AG$2:AG615,AG615)=1,1,0))</f>
        <v/>
      </c>
      <c r="AI615" s="21">
        <f>IF(AH615=1,SUM($AH$2:AH615),"")</f>
        <v/>
      </c>
      <c r="AJ615" s="21">
        <f>IF(IFERROR(TRIM(INDEX($A615:$T615,MATCH(Lists!$F$2,$A$1:$T$1,0))&amp;""),"")="","",IF($W615=Lists!$A$3,1,0))</f>
        <v/>
      </c>
      <c r="AK615" s="21">
        <f>IF(IFERROR(TRIM(INDEX($A615:$T615,MATCH(Lists!$F$2,$A$1:$T$1,0))&amp;""),"")="","",IF($X615="Y",1,0))</f>
        <v/>
      </c>
    </row>
    <row r="616">
      <c r="U616" s="19" t="n"/>
      <c r="V616" s="22" t="n"/>
      <c r="W616" s="22" t="n"/>
      <c r="X616" s="22" t="n"/>
      <c r="Y616" s="19" t="n"/>
      <c r="Z616" s="21">
        <f>IF(IFERROR(TRIM(INDEX($A616:$T616,MATCH(Lists!$F$2,$A$1:$T$1,0))&amp;""),"")="","",IFERROR(INDEX('Your points'!$B$6:$B$11,MATCH(IFERROR(TRIM(INDEX($A616:$T616,MATCH(Lists!$F$3,$A$1:$T$1,0))&amp;""),""),'Your points'!$A$6:$A$11,0)),0))</f>
        <v/>
      </c>
      <c r="AA616" s="21">
        <f>IF(IFERROR(TRIM(INDEX($A616:$T616,MATCH(Lists!$F$2,$A$1:$T$1,0))&amp;""),"")="","",IFERROR(INDEX('Your points'!$B$15:$B$18,MATCH(IFERROR(TRIM(INDEX($A616:$T616,MATCH(Lists!$F$4,$A$1:$T$1,0))&amp;""),""),'Your points'!$A$15:$A$18,0)),0))</f>
        <v/>
      </c>
      <c r="AB616" s="21">
        <f>IF(IFERROR(TRIM(INDEX($A616:$T616,MATCH(Lists!$F$2,$A$1:$T$1,0))&amp;""),"")="","",N(Z616)+N(AA616))</f>
        <v/>
      </c>
      <c r="AC616" s="21">
        <f>IF(IFERROR(TRIM(INDEX($A616:$T616,MATCH(Lists!$F$2,$A$1:$T$1,0))&amp;""),"")="","",IFERROR(VALUE(IFERROR(TRIM(INDEX($A616:$T616,MATCH(Lists!$F$5,$A$1:$T$1,0))&amp;""),"")),""))</f>
        <v/>
      </c>
      <c r="AD616" s="21">
        <f>IF(AB616="","",IF(AB616&gt;='Your points'!$B$21,1,0))</f>
        <v/>
      </c>
      <c r="AE616" s="21">
        <f>IF(IFERROR(TRIM(INDEX($A616:$T616,MATCH(Lists!$F$2,$A$1:$T$1,0))&amp;""),"")="","",IF(IFERROR(TRIM(INDEX($A616:$T616,MATCH(Lists!$F$8,$A$1:$T$1,0))&amp;""),"")&lt;&gt;"",1,0))</f>
        <v/>
      </c>
      <c r="AF616" s="21">
        <f>IF(IFERROR(TRIM(INDEX($A616:$T616,MATCH(Lists!$F$2,$A$1:$T$1,0))&amp;""),"")="","",IF(IFERROR(TRIM(INDEX($A616:$T616,MATCH(Lists!$F$6,$A$1:$T$1,0))&amp;""),"")="","(no UTM)",IFERROR(TRIM(INDEX($A616:$T616,MATCH(Lists!$F$6,$A$1:$T$1,0))&amp;""),"")))</f>
        <v/>
      </c>
      <c r="AG616" s="21">
        <f>IF(IFERROR(TRIM(INDEX($A616:$T616,MATCH(Lists!$F$2,$A$1:$T$1,0))&amp;""),"")="","",IF(IFERROR(TRIM(INDEX($A616:$T616,MATCH(Lists!$F$7,$A$1:$T$1,0))&amp;""),"")="","(none)",IFERROR(TRIM(INDEX($A616:$T616,MATCH(Lists!$F$7,$A$1:$T$1,0))&amp;""),"")))</f>
        <v/>
      </c>
      <c r="AH616" s="21">
        <f>IF(AF616="","",IF(COUNTIFS($AF$2:AF616,AF616,$AG$2:AG616,AG616)=1,1,0))</f>
        <v/>
      </c>
      <c r="AI616" s="21">
        <f>IF(AH616=1,SUM($AH$2:AH616),"")</f>
        <v/>
      </c>
      <c r="AJ616" s="21">
        <f>IF(IFERROR(TRIM(INDEX($A616:$T616,MATCH(Lists!$F$2,$A$1:$T$1,0))&amp;""),"")="","",IF($W616=Lists!$A$3,1,0))</f>
        <v/>
      </c>
      <c r="AK616" s="21">
        <f>IF(IFERROR(TRIM(INDEX($A616:$T616,MATCH(Lists!$F$2,$A$1:$T$1,0))&amp;""),"")="","",IF($X616="Y",1,0))</f>
        <v/>
      </c>
    </row>
    <row r="617">
      <c r="U617" s="19" t="n"/>
      <c r="V617" s="22" t="n"/>
      <c r="W617" s="22" t="n"/>
      <c r="X617" s="22" t="n"/>
      <c r="Y617" s="19" t="n"/>
      <c r="Z617" s="21">
        <f>IF(IFERROR(TRIM(INDEX($A617:$T617,MATCH(Lists!$F$2,$A$1:$T$1,0))&amp;""),"")="","",IFERROR(INDEX('Your points'!$B$6:$B$11,MATCH(IFERROR(TRIM(INDEX($A617:$T617,MATCH(Lists!$F$3,$A$1:$T$1,0))&amp;""),""),'Your points'!$A$6:$A$11,0)),0))</f>
        <v/>
      </c>
      <c r="AA617" s="21">
        <f>IF(IFERROR(TRIM(INDEX($A617:$T617,MATCH(Lists!$F$2,$A$1:$T$1,0))&amp;""),"")="","",IFERROR(INDEX('Your points'!$B$15:$B$18,MATCH(IFERROR(TRIM(INDEX($A617:$T617,MATCH(Lists!$F$4,$A$1:$T$1,0))&amp;""),""),'Your points'!$A$15:$A$18,0)),0))</f>
        <v/>
      </c>
      <c r="AB617" s="21">
        <f>IF(IFERROR(TRIM(INDEX($A617:$T617,MATCH(Lists!$F$2,$A$1:$T$1,0))&amp;""),"")="","",N(Z617)+N(AA617))</f>
        <v/>
      </c>
      <c r="AC617" s="21">
        <f>IF(IFERROR(TRIM(INDEX($A617:$T617,MATCH(Lists!$F$2,$A$1:$T$1,0))&amp;""),"")="","",IFERROR(VALUE(IFERROR(TRIM(INDEX($A617:$T617,MATCH(Lists!$F$5,$A$1:$T$1,0))&amp;""),"")),""))</f>
        <v/>
      </c>
      <c r="AD617" s="21">
        <f>IF(AB617="","",IF(AB617&gt;='Your points'!$B$21,1,0))</f>
        <v/>
      </c>
      <c r="AE617" s="21">
        <f>IF(IFERROR(TRIM(INDEX($A617:$T617,MATCH(Lists!$F$2,$A$1:$T$1,0))&amp;""),"")="","",IF(IFERROR(TRIM(INDEX($A617:$T617,MATCH(Lists!$F$8,$A$1:$T$1,0))&amp;""),"")&lt;&gt;"",1,0))</f>
        <v/>
      </c>
      <c r="AF617" s="21">
        <f>IF(IFERROR(TRIM(INDEX($A617:$T617,MATCH(Lists!$F$2,$A$1:$T$1,0))&amp;""),"")="","",IF(IFERROR(TRIM(INDEX($A617:$T617,MATCH(Lists!$F$6,$A$1:$T$1,0))&amp;""),"")="","(no UTM)",IFERROR(TRIM(INDEX($A617:$T617,MATCH(Lists!$F$6,$A$1:$T$1,0))&amp;""),"")))</f>
        <v/>
      </c>
      <c r="AG617" s="21">
        <f>IF(IFERROR(TRIM(INDEX($A617:$T617,MATCH(Lists!$F$2,$A$1:$T$1,0))&amp;""),"")="","",IF(IFERROR(TRIM(INDEX($A617:$T617,MATCH(Lists!$F$7,$A$1:$T$1,0))&amp;""),"")="","(none)",IFERROR(TRIM(INDEX($A617:$T617,MATCH(Lists!$F$7,$A$1:$T$1,0))&amp;""),"")))</f>
        <v/>
      </c>
      <c r="AH617" s="21">
        <f>IF(AF617="","",IF(COUNTIFS($AF$2:AF617,AF617,$AG$2:AG617,AG617)=1,1,0))</f>
        <v/>
      </c>
      <c r="AI617" s="21">
        <f>IF(AH617=1,SUM($AH$2:AH617),"")</f>
        <v/>
      </c>
      <c r="AJ617" s="21">
        <f>IF(IFERROR(TRIM(INDEX($A617:$T617,MATCH(Lists!$F$2,$A$1:$T$1,0))&amp;""),"")="","",IF($W617=Lists!$A$3,1,0))</f>
        <v/>
      </c>
      <c r="AK617" s="21">
        <f>IF(IFERROR(TRIM(INDEX($A617:$T617,MATCH(Lists!$F$2,$A$1:$T$1,0))&amp;""),"")="","",IF($X617="Y",1,0))</f>
        <v/>
      </c>
    </row>
    <row r="618">
      <c r="U618" s="19" t="n"/>
      <c r="V618" s="22" t="n"/>
      <c r="W618" s="22" t="n"/>
      <c r="X618" s="22" t="n"/>
      <c r="Y618" s="19" t="n"/>
      <c r="Z618" s="21">
        <f>IF(IFERROR(TRIM(INDEX($A618:$T618,MATCH(Lists!$F$2,$A$1:$T$1,0))&amp;""),"")="","",IFERROR(INDEX('Your points'!$B$6:$B$11,MATCH(IFERROR(TRIM(INDEX($A618:$T618,MATCH(Lists!$F$3,$A$1:$T$1,0))&amp;""),""),'Your points'!$A$6:$A$11,0)),0))</f>
        <v/>
      </c>
      <c r="AA618" s="21">
        <f>IF(IFERROR(TRIM(INDEX($A618:$T618,MATCH(Lists!$F$2,$A$1:$T$1,0))&amp;""),"")="","",IFERROR(INDEX('Your points'!$B$15:$B$18,MATCH(IFERROR(TRIM(INDEX($A618:$T618,MATCH(Lists!$F$4,$A$1:$T$1,0))&amp;""),""),'Your points'!$A$15:$A$18,0)),0))</f>
        <v/>
      </c>
      <c r="AB618" s="21">
        <f>IF(IFERROR(TRIM(INDEX($A618:$T618,MATCH(Lists!$F$2,$A$1:$T$1,0))&amp;""),"")="","",N(Z618)+N(AA618))</f>
        <v/>
      </c>
      <c r="AC618" s="21">
        <f>IF(IFERROR(TRIM(INDEX($A618:$T618,MATCH(Lists!$F$2,$A$1:$T$1,0))&amp;""),"")="","",IFERROR(VALUE(IFERROR(TRIM(INDEX($A618:$T618,MATCH(Lists!$F$5,$A$1:$T$1,0))&amp;""),"")),""))</f>
        <v/>
      </c>
      <c r="AD618" s="21">
        <f>IF(AB618="","",IF(AB618&gt;='Your points'!$B$21,1,0))</f>
        <v/>
      </c>
      <c r="AE618" s="21">
        <f>IF(IFERROR(TRIM(INDEX($A618:$T618,MATCH(Lists!$F$2,$A$1:$T$1,0))&amp;""),"")="","",IF(IFERROR(TRIM(INDEX($A618:$T618,MATCH(Lists!$F$8,$A$1:$T$1,0))&amp;""),"")&lt;&gt;"",1,0))</f>
        <v/>
      </c>
      <c r="AF618" s="21">
        <f>IF(IFERROR(TRIM(INDEX($A618:$T618,MATCH(Lists!$F$2,$A$1:$T$1,0))&amp;""),"")="","",IF(IFERROR(TRIM(INDEX($A618:$T618,MATCH(Lists!$F$6,$A$1:$T$1,0))&amp;""),"")="","(no UTM)",IFERROR(TRIM(INDEX($A618:$T618,MATCH(Lists!$F$6,$A$1:$T$1,0))&amp;""),"")))</f>
        <v/>
      </c>
      <c r="AG618" s="21">
        <f>IF(IFERROR(TRIM(INDEX($A618:$T618,MATCH(Lists!$F$2,$A$1:$T$1,0))&amp;""),"")="","",IF(IFERROR(TRIM(INDEX($A618:$T618,MATCH(Lists!$F$7,$A$1:$T$1,0))&amp;""),"")="","(none)",IFERROR(TRIM(INDEX($A618:$T618,MATCH(Lists!$F$7,$A$1:$T$1,0))&amp;""),"")))</f>
        <v/>
      </c>
      <c r="AH618" s="21">
        <f>IF(AF618="","",IF(COUNTIFS($AF$2:AF618,AF618,$AG$2:AG618,AG618)=1,1,0))</f>
        <v/>
      </c>
      <c r="AI618" s="21">
        <f>IF(AH618=1,SUM($AH$2:AH618),"")</f>
        <v/>
      </c>
      <c r="AJ618" s="21">
        <f>IF(IFERROR(TRIM(INDEX($A618:$T618,MATCH(Lists!$F$2,$A$1:$T$1,0))&amp;""),"")="","",IF($W618=Lists!$A$3,1,0))</f>
        <v/>
      </c>
      <c r="AK618" s="21">
        <f>IF(IFERROR(TRIM(INDEX($A618:$T618,MATCH(Lists!$F$2,$A$1:$T$1,0))&amp;""),"")="","",IF($X618="Y",1,0))</f>
        <v/>
      </c>
    </row>
    <row r="619">
      <c r="U619" s="19" t="n"/>
      <c r="V619" s="22" t="n"/>
      <c r="W619" s="22" t="n"/>
      <c r="X619" s="22" t="n"/>
      <c r="Y619" s="19" t="n"/>
      <c r="Z619" s="21">
        <f>IF(IFERROR(TRIM(INDEX($A619:$T619,MATCH(Lists!$F$2,$A$1:$T$1,0))&amp;""),"")="","",IFERROR(INDEX('Your points'!$B$6:$B$11,MATCH(IFERROR(TRIM(INDEX($A619:$T619,MATCH(Lists!$F$3,$A$1:$T$1,0))&amp;""),""),'Your points'!$A$6:$A$11,0)),0))</f>
        <v/>
      </c>
      <c r="AA619" s="21">
        <f>IF(IFERROR(TRIM(INDEX($A619:$T619,MATCH(Lists!$F$2,$A$1:$T$1,0))&amp;""),"")="","",IFERROR(INDEX('Your points'!$B$15:$B$18,MATCH(IFERROR(TRIM(INDEX($A619:$T619,MATCH(Lists!$F$4,$A$1:$T$1,0))&amp;""),""),'Your points'!$A$15:$A$18,0)),0))</f>
        <v/>
      </c>
      <c r="AB619" s="21">
        <f>IF(IFERROR(TRIM(INDEX($A619:$T619,MATCH(Lists!$F$2,$A$1:$T$1,0))&amp;""),"")="","",N(Z619)+N(AA619))</f>
        <v/>
      </c>
      <c r="AC619" s="21">
        <f>IF(IFERROR(TRIM(INDEX($A619:$T619,MATCH(Lists!$F$2,$A$1:$T$1,0))&amp;""),"")="","",IFERROR(VALUE(IFERROR(TRIM(INDEX($A619:$T619,MATCH(Lists!$F$5,$A$1:$T$1,0))&amp;""),"")),""))</f>
        <v/>
      </c>
      <c r="AD619" s="21">
        <f>IF(AB619="","",IF(AB619&gt;='Your points'!$B$21,1,0))</f>
        <v/>
      </c>
      <c r="AE619" s="21">
        <f>IF(IFERROR(TRIM(INDEX($A619:$T619,MATCH(Lists!$F$2,$A$1:$T$1,0))&amp;""),"")="","",IF(IFERROR(TRIM(INDEX($A619:$T619,MATCH(Lists!$F$8,$A$1:$T$1,0))&amp;""),"")&lt;&gt;"",1,0))</f>
        <v/>
      </c>
      <c r="AF619" s="21">
        <f>IF(IFERROR(TRIM(INDEX($A619:$T619,MATCH(Lists!$F$2,$A$1:$T$1,0))&amp;""),"")="","",IF(IFERROR(TRIM(INDEX($A619:$T619,MATCH(Lists!$F$6,$A$1:$T$1,0))&amp;""),"")="","(no UTM)",IFERROR(TRIM(INDEX($A619:$T619,MATCH(Lists!$F$6,$A$1:$T$1,0))&amp;""),"")))</f>
        <v/>
      </c>
      <c r="AG619" s="21">
        <f>IF(IFERROR(TRIM(INDEX($A619:$T619,MATCH(Lists!$F$2,$A$1:$T$1,0))&amp;""),"")="","",IF(IFERROR(TRIM(INDEX($A619:$T619,MATCH(Lists!$F$7,$A$1:$T$1,0))&amp;""),"")="","(none)",IFERROR(TRIM(INDEX($A619:$T619,MATCH(Lists!$F$7,$A$1:$T$1,0))&amp;""),"")))</f>
        <v/>
      </c>
      <c r="AH619" s="21">
        <f>IF(AF619="","",IF(COUNTIFS($AF$2:AF619,AF619,$AG$2:AG619,AG619)=1,1,0))</f>
        <v/>
      </c>
      <c r="AI619" s="21">
        <f>IF(AH619=1,SUM($AH$2:AH619),"")</f>
        <v/>
      </c>
      <c r="AJ619" s="21">
        <f>IF(IFERROR(TRIM(INDEX($A619:$T619,MATCH(Lists!$F$2,$A$1:$T$1,0))&amp;""),"")="","",IF($W619=Lists!$A$3,1,0))</f>
        <v/>
      </c>
      <c r="AK619" s="21">
        <f>IF(IFERROR(TRIM(INDEX($A619:$T619,MATCH(Lists!$F$2,$A$1:$T$1,0))&amp;""),"")="","",IF($X619="Y",1,0))</f>
        <v/>
      </c>
    </row>
    <row r="620">
      <c r="U620" s="19" t="n"/>
      <c r="V620" s="22" t="n"/>
      <c r="W620" s="22" t="n"/>
      <c r="X620" s="22" t="n"/>
      <c r="Y620" s="19" t="n"/>
      <c r="Z620" s="21">
        <f>IF(IFERROR(TRIM(INDEX($A620:$T620,MATCH(Lists!$F$2,$A$1:$T$1,0))&amp;""),"")="","",IFERROR(INDEX('Your points'!$B$6:$B$11,MATCH(IFERROR(TRIM(INDEX($A620:$T620,MATCH(Lists!$F$3,$A$1:$T$1,0))&amp;""),""),'Your points'!$A$6:$A$11,0)),0))</f>
        <v/>
      </c>
      <c r="AA620" s="21">
        <f>IF(IFERROR(TRIM(INDEX($A620:$T620,MATCH(Lists!$F$2,$A$1:$T$1,0))&amp;""),"")="","",IFERROR(INDEX('Your points'!$B$15:$B$18,MATCH(IFERROR(TRIM(INDEX($A620:$T620,MATCH(Lists!$F$4,$A$1:$T$1,0))&amp;""),""),'Your points'!$A$15:$A$18,0)),0))</f>
        <v/>
      </c>
      <c r="AB620" s="21">
        <f>IF(IFERROR(TRIM(INDEX($A620:$T620,MATCH(Lists!$F$2,$A$1:$T$1,0))&amp;""),"")="","",N(Z620)+N(AA620))</f>
        <v/>
      </c>
      <c r="AC620" s="21">
        <f>IF(IFERROR(TRIM(INDEX($A620:$T620,MATCH(Lists!$F$2,$A$1:$T$1,0))&amp;""),"")="","",IFERROR(VALUE(IFERROR(TRIM(INDEX($A620:$T620,MATCH(Lists!$F$5,$A$1:$T$1,0))&amp;""),"")),""))</f>
        <v/>
      </c>
      <c r="AD620" s="21">
        <f>IF(AB620="","",IF(AB620&gt;='Your points'!$B$21,1,0))</f>
        <v/>
      </c>
      <c r="AE620" s="21">
        <f>IF(IFERROR(TRIM(INDEX($A620:$T620,MATCH(Lists!$F$2,$A$1:$T$1,0))&amp;""),"")="","",IF(IFERROR(TRIM(INDEX($A620:$T620,MATCH(Lists!$F$8,$A$1:$T$1,0))&amp;""),"")&lt;&gt;"",1,0))</f>
        <v/>
      </c>
      <c r="AF620" s="21">
        <f>IF(IFERROR(TRIM(INDEX($A620:$T620,MATCH(Lists!$F$2,$A$1:$T$1,0))&amp;""),"")="","",IF(IFERROR(TRIM(INDEX($A620:$T620,MATCH(Lists!$F$6,$A$1:$T$1,0))&amp;""),"")="","(no UTM)",IFERROR(TRIM(INDEX($A620:$T620,MATCH(Lists!$F$6,$A$1:$T$1,0))&amp;""),"")))</f>
        <v/>
      </c>
      <c r="AG620" s="21">
        <f>IF(IFERROR(TRIM(INDEX($A620:$T620,MATCH(Lists!$F$2,$A$1:$T$1,0))&amp;""),"")="","",IF(IFERROR(TRIM(INDEX($A620:$T620,MATCH(Lists!$F$7,$A$1:$T$1,0))&amp;""),"")="","(none)",IFERROR(TRIM(INDEX($A620:$T620,MATCH(Lists!$F$7,$A$1:$T$1,0))&amp;""),"")))</f>
        <v/>
      </c>
      <c r="AH620" s="21">
        <f>IF(AF620="","",IF(COUNTIFS($AF$2:AF620,AF620,$AG$2:AG620,AG620)=1,1,0))</f>
        <v/>
      </c>
      <c r="AI620" s="21">
        <f>IF(AH620=1,SUM($AH$2:AH620),"")</f>
        <v/>
      </c>
      <c r="AJ620" s="21">
        <f>IF(IFERROR(TRIM(INDEX($A620:$T620,MATCH(Lists!$F$2,$A$1:$T$1,0))&amp;""),"")="","",IF($W620=Lists!$A$3,1,0))</f>
        <v/>
      </c>
      <c r="AK620" s="21">
        <f>IF(IFERROR(TRIM(INDEX($A620:$T620,MATCH(Lists!$F$2,$A$1:$T$1,0))&amp;""),"")="","",IF($X620="Y",1,0))</f>
        <v/>
      </c>
    </row>
    <row r="621">
      <c r="U621" s="19" t="n"/>
      <c r="V621" s="22" t="n"/>
      <c r="W621" s="22" t="n"/>
      <c r="X621" s="22" t="n"/>
      <c r="Y621" s="19" t="n"/>
      <c r="Z621" s="21">
        <f>IF(IFERROR(TRIM(INDEX($A621:$T621,MATCH(Lists!$F$2,$A$1:$T$1,0))&amp;""),"")="","",IFERROR(INDEX('Your points'!$B$6:$B$11,MATCH(IFERROR(TRIM(INDEX($A621:$T621,MATCH(Lists!$F$3,$A$1:$T$1,0))&amp;""),""),'Your points'!$A$6:$A$11,0)),0))</f>
        <v/>
      </c>
      <c r="AA621" s="21">
        <f>IF(IFERROR(TRIM(INDEX($A621:$T621,MATCH(Lists!$F$2,$A$1:$T$1,0))&amp;""),"")="","",IFERROR(INDEX('Your points'!$B$15:$B$18,MATCH(IFERROR(TRIM(INDEX($A621:$T621,MATCH(Lists!$F$4,$A$1:$T$1,0))&amp;""),""),'Your points'!$A$15:$A$18,0)),0))</f>
        <v/>
      </c>
      <c r="AB621" s="21">
        <f>IF(IFERROR(TRIM(INDEX($A621:$T621,MATCH(Lists!$F$2,$A$1:$T$1,0))&amp;""),"")="","",N(Z621)+N(AA621))</f>
        <v/>
      </c>
      <c r="AC621" s="21">
        <f>IF(IFERROR(TRIM(INDEX($A621:$T621,MATCH(Lists!$F$2,$A$1:$T$1,0))&amp;""),"")="","",IFERROR(VALUE(IFERROR(TRIM(INDEX($A621:$T621,MATCH(Lists!$F$5,$A$1:$T$1,0))&amp;""),"")),""))</f>
        <v/>
      </c>
      <c r="AD621" s="21">
        <f>IF(AB621="","",IF(AB621&gt;='Your points'!$B$21,1,0))</f>
        <v/>
      </c>
      <c r="AE621" s="21">
        <f>IF(IFERROR(TRIM(INDEX($A621:$T621,MATCH(Lists!$F$2,$A$1:$T$1,0))&amp;""),"")="","",IF(IFERROR(TRIM(INDEX($A621:$T621,MATCH(Lists!$F$8,$A$1:$T$1,0))&amp;""),"")&lt;&gt;"",1,0))</f>
        <v/>
      </c>
      <c r="AF621" s="21">
        <f>IF(IFERROR(TRIM(INDEX($A621:$T621,MATCH(Lists!$F$2,$A$1:$T$1,0))&amp;""),"")="","",IF(IFERROR(TRIM(INDEX($A621:$T621,MATCH(Lists!$F$6,$A$1:$T$1,0))&amp;""),"")="","(no UTM)",IFERROR(TRIM(INDEX($A621:$T621,MATCH(Lists!$F$6,$A$1:$T$1,0))&amp;""),"")))</f>
        <v/>
      </c>
      <c r="AG621" s="21">
        <f>IF(IFERROR(TRIM(INDEX($A621:$T621,MATCH(Lists!$F$2,$A$1:$T$1,0))&amp;""),"")="","",IF(IFERROR(TRIM(INDEX($A621:$T621,MATCH(Lists!$F$7,$A$1:$T$1,0))&amp;""),"")="","(none)",IFERROR(TRIM(INDEX($A621:$T621,MATCH(Lists!$F$7,$A$1:$T$1,0))&amp;""),"")))</f>
        <v/>
      </c>
      <c r="AH621" s="21">
        <f>IF(AF621="","",IF(COUNTIFS($AF$2:AF621,AF621,$AG$2:AG621,AG621)=1,1,0))</f>
        <v/>
      </c>
      <c r="AI621" s="21">
        <f>IF(AH621=1,SUM($AH$2:AH621),"")</f>
        <v/>
      </c>
      <c r="AJ621" s="21">
        <f>IF(IFERROR(TRIM(INDEX($A621:$T621,MATCH(Lists!$F$2,$A$1:$T$1,0))&amp;""),"")="","",IF($W621=Lists!$A$3,1,0))</f>
        <v/>
      </c>
      <c r="AK621" s="21">
        <f>IF(IFERROR(TRIM(INDEX($A621:$T621,MATCH(Lists!$F$2,$A$1:$T$1,0))&amp;""),"")="","",IF($X621="Y",1,0))</f>
        <v/>
      </c>
    </row>
    <row r="622">
      <c r="U622" s="19" t="n"/>
      <c r="V622" s="22" t="n"/>
      <c r="W622" s="22" t="n"/>
      <c r="X622" s="22" t="n"/>
      <c r="Y622" s="19" t="n"/>
      <c r="Z622" s="21">
        <f>IF(IFERROR(TRIM(INDEX($A622:$T622,MATCH(Lists!$F$2,$A$1:$T$1,0))&amp;""),"")="","",IFERROR(INDEX('Your points'!$B$6:$B$11,MATCH(IFERROR(TRIM(INDEX($A622:$T622,MATCH(Lists!$F$3,$A$1:$T$1,0))&amp;""),""),'Your points'!$A$6:$A$11,0)),0))</f>
        <v/>
      </c>
      <c r="AA622" s="21">
        <f>IF(IFERROR(TRIM(INDEX($A622:$T622,MATCH(Lists!$F$2,$A$1:$T$1,0))&amp;""),"")="","",IFERROR(INDEX('Your points'!$B$15:$B$18,MATCH(IFERROR(TRIM(INDEX($A622:$T622,MATCH(Lists!$F$4,$A$1:$T$1,0))&amp;""),""),'Your points'!$A$15:$A$18,0)),0))</f>
        <v/>
      </c>
      <c r="AB622" s="21">
        <f>IF(IFERROR(TRIM(INDEX($A622:$T622,MATCH(Lists!$F$2,$A$1:$T$1,0))&amp;""),"")="","",N(Z622)+N(AA622))</f>
        <v/>
      </c>
      <c r="AC622" s="21">
        <f>IF(IFERROR(TRIM(INDEX($A622:$T622,MATCH(Lists!$F$2,$A$1:$T$1,0))&amp;""),"")="","",IFERROR(VALUE(IFERROR(TRIM(INDEX($A622:$T622,MATCH(Lists!$F$5,$A$1:$T$1,0))&amp;""),"")),""))</f>
        <v/>
      </c>
      <c r="AD622" s="21">
        <f>IF(AB622="","",IF(AB622&gt;='Your points'!$B$21,1,0))</f>
        <v/>
      </c>
      <c r="AE622" s="21">
        <f>IF(IFERROR(TRIM(INDEX($A622:$T622,MATCH(Lists!$F$2,$A$1:$T$1,0))&amp;""),"")="","",IF(IFERROR(TRIM(INDEX($A622:$T622,MATCH(Lists!$F$8,$A$1:$T$1,0))&amp;""),"")&lt;&gt;"",1,0))</f>
        <v/>
      </c>
      <c r="AF622" s="21">
        <f>IF(IFERROR(TRIM(INDEX($A622:$T622,MATCH(Lists!$F$2,$A$1:$T$1,0))&amp;""),"")="","",IF(IFERROR(TRIM(INDEX($A622:$T622,MATCH(Lists!$F$6,$A$1:$T$1,0))&amp;""),"")="","(no UTM)",IFERROR(TRIM(INDEX($A622:$T622,MATCH(Lists!$F$6,$A$1:$T$1,0))&amp;""),"")))</f>
        <v/>
      </c>
      <c r="AG622" s="21">
        <f>IF(IFERROR(TRIM(INDEX($A622:$T622,MATCH(Lists!$F$2,$A$1:$T$1,0))&amp;""),"")="","",IF(IFERROR(TRIM(INDEX($A622:$T622,MATCH(Lists!$F$7,$A$1:$T$1,0))&amp;""),"")="","(none)",IFERROR(TRIM(INDEX($A622:$T622,MATCH(Lists!$F$7,$A$1:$T$1,0))&amp;""),"")))</f>
        <v/>
      </c>
      <c r="AH622" s="21">
        <f>IF(AF622="","",IF(COUNTIFS($AF$2:AF622,AF622,$AG$2:AG622,AG622)=1,1,0))</f>
        <v/>
      </c>
      <c r="AI622" s="21">
        <f>IF(AH622=1,SUM($AH$2:AH622),"")</f>
        <v/>
      </c>
      <c r="AJ622" s="21">
        <f>IF(IFERROR(TRIM(INDEX($A622:$T622,MATCH(Lists!$F$2,$A$1:$T$1,0))&amp;""),"")="","",IF($W622=Lists!$A$3,1,0))</f>
        <v/>
      </c>
      <c r="AK622" s="21">
        <f>IF(IFERROR(TRIM(INDEX($A622:$T622,MATCH(Lists!$F$2,$A$1:$T$1,0))&amp;""),"")="","",IF($X622="Y",1,0))</f>
        <v/>
      </c>
    </row>
    <row r="623">
      <c r="U623" s="19" t="n"/>
      <c r="V623" s="22" t="n"/>
      <c r="W623" s="22" t="n"/>
      <c r="X623" s="22" t="n"/>
      <c r="Y623" s="19" t="n"/>
      <c r="Z623" s="21">
        <f>IF(IFERROR(TRIM(INDEX($A623:$T623,MATCH(Lists!$F$2,$A$1:$T$1,0))&amp;""),"")="","",IFERROR(INDEX('Your points'!$B$6:$B$11,MATCH(IFERROR(TRIM(INDEX($A623:$T623,MATCH(Lists!$F$3,$A$1:$T$1,0))&amp;""),""),'Your points'!$A$6:$A$11,0)),0))</f>
        <v/>
      </c>
      <c r="AA623" s="21">
        <f>IF(IFERROR(TRIM(INDEX($A623:$T623,MATCH(Lists!$F$2,$A$1:$T$1,0))&amp;""),"")="","",IFERROR(INDEX('Your points'!$B$15:$B$18,MATCH(IFERROR(TRIM(INDEX($A623:$T623,MATCH(Lists!$F$4,$A$1:$T$1,0))&amp;""),""),'Your points'!$A$15:$A$18,0)),0))</f>
        <v/>
      </c>
      <c r="AB623" s="21">
        <f>IF(IFERROR(TRIM(INDEX($A623:$T623,MATCH(Lists!$F$2,$A$1:$T$1,0))&amp;""),"")="","",N(Z623)+N(AA623))</f>
        <v/>
      </c>
      <c r="AC623" s="21">
        <f>IF(IFERROR(TRIM(INDEX($A623:$T623,MATCH(Lists!$F$2,$A$1:$T$1,0))&amp;""),"")="","",IFERROR(VALUE(IFERROR(TRIM(INDEX($A623:$T623,MATCH(Lists!$F$5,$A$1:$T$1,0))&amp;""),"")),""))</f>
        <v/>
      </c>
      <c r="AD623" s="21">
        <f>IF(AB623="","",IF(AB623&gt;='Your points'!$B$21,1,0))</f>
        <v/>
      </c>
      <c r="AE623" s="21">
        <f>IF(IFERROR(TRIM(INDEX($A623:$T623,MATCH(Lists!$F$2,$A$1:$T$1,0))&amp;""),"")="","",IF(IFERROR(TRIM(INDEX($A623:$T623,MATCH(Lists!$F$8,$A$1:$T$1,0))&amp;""),"")&lt;&gt;"",1,0))</f>
        <v/>
      </c>
      <c r="AF623" s="21">
        <f>IF(IFERROR(TRIM(INDEX($A623:$T623,MATCH(Lists!$F$2,$A$1:$T$1,0))&amp;""),"")="","",IF(IFERROR(TRIM(INDEX($A623:$T623,MATCH(Lists!$F$6,$A$1:$T$1,0))&amp;""),"")="","(no UTM)",IFERROR(TRIM(INDEX($A623:$T623,MATCH(Lists!$F$6,$A$1:$T$1,0))&amp;""),"")))</f>
        <v/>
      </c>
      <c r="AG623" s="21">
        <f>IF(IFERROR(TRIM(INDEX($A623:$T623,MATCH(Lists!$F$2,$A$1:$T$1,0))&amp;""),"")="","",IF(IFERROR(TRIM(INDEX($A623:$T623,MATCH(Lists!$F$7,$A$1:$T$1,0))&amp;""),"")="","(none)",IFERROR(TRIM(INDEX($A623:$T623,MATCH(Lists!$F$7,$A$1:$T$1,0))&amp;""),"")))</f>
        <v/>
      </c>
      <c r="AH623" s="21">
        <f>IF(AF623="","",IF(COUNTIFS($AF$2:AF623,AF623,$AG$2:AG623,AG623)=1,1,0))</f>
        <v/>
      </c>
      <c r="AI623" s="21">
        <f>IF(AH623=1,SUM($AH$2:AH623),"")</f>
        <v/>
      </c>
      <c r="AJ623" s="21">
        <f>IF(IFERROR(TRIM(INDEX($A623:$T623,MATCH(Lists!$F$2,$A$1:$T$1,0))&amp;""),"")="","",IF($W623=Lists!$A$3,1,0))</f>
        <v/>
      </c>
      <c r="AK623" s="21">
        <f>IF(IFERROR(TRIM(INDEX($A623:$T623,MATCH(Lists!$F$2,$A$1:$T$1,0))&amp;""),"")="","",IF($X623="Y",1,0))</f>
        <v/>
      </c>
    </row>
    <row r="624">
      <c r="U624" s="19" t="n"/>
      <c r="V624" s="22" t="n"/>
      <c r="W624" s="22" t="n"/>
      <c r="X624" s="22" t="n"/>
      <c r="Y624" s="19" t="n"/>
      <c r="Z624" s="21">
        <f>IF(IFERROR(TRIM(INDEX($A624:$T624,MATCH(Lists!$F$2,$A$1:$T$1,0))&amp;""),"")="","",IFERROR(INDEX('Your points'!$B$6:$B$11,MATCH(IFERROR(TRIM(INDEX($A624:$T624,MATCH(Lists!$F$3,$A$1:$T$1,0))&amp;""),""),'Your points'!$A$6:$A$11,0)),0))</f>
        <v/>
      </c>
      <c r="AA624" s="21">
        <f>IF(IFERROR(TRIM(INDEX($A624:$T624,MATCH(Lists!$F$2,$A$1:$T$1,0))&amp;""),"")="","",IFERROR(INDEX('Your points'!$B$15:$B$18,MATCH(IFERROR(TRIM(INDEX($A624:$T624,MATCH(Lists!$F$4,$A$1:$T$1,0))&amp;""),""),'Your points'!$A$15:$A$18,0)),0))</f>
        <v/>
      </c>
      <c r="AB624" s="21">
        <f>IF(IFERROR(TRIM(INDEX($A624:$T624,MATCH(Lists!$F$2,$A$1:$T$1,0))&amp;""),"")="","",N(Z624)+N(AA624))</f>
        <v/>
      </c>
      <c r="AC624" s="21">
        <f>IF(IFERROR(TRIM(INDEX($A624:$T624,MATCH(Lists!$F$2,$A$1:$T$1,0))&amp;""),"")="","",IFERROR(VALUE(IFERROR(TRIM(INDEX($A624:$T624,MATCH(Lists!$F$5,$A$1:$T$1,0))&amp;""),"")),""))</f>
        <v/>
      </c>
      <c r="AD624" s="21">
        <f>IF(AB624="","",IF(AB624&gt;='Your points'!$B$21,1,0))</f>
        <v/>
      </c>
      <c r="AE624" s="21">
        <f>IF(IFERROR(TRIM(INDEX($A624:$T624,MATCH(Lists!$F$2,$A$1:$T$1,0))&amp;""),"")="","",IF(IFERROR(TRIM(INDEX($A624:$T624,MATCH(Lists!$F$8,$A$1:$T$1,0))&amp;""),"")&lt;&gt;"",1,0))</f>
        <v/>
      </c>
      <c r="AF624" s="21">
        <f>IF(IFERROR(TRIM(INDEX($A624:$T624,MATCH(Lists!$F$2,$A$1:$T$1,0))&amp;""),"")="","",IF(IFERROR(TRIM(INDEX($A624:$T624,MATCH(Lists!$F$6,$A$1:$T$1,0))&amp;""),"")="","(no UTM)",IFERROR(TRIM(INDEX($A624:$T624,MATCH(Lists!$F$6,$A$1:$T$1,0))&amp;""),"")))</f>
        <v/>
      </c>
      <c r="AG624" s="21">
        <f>IF(IFERROR(TRIM(INDEX($A624:$T624,MATCH(Lists!$F$2,$A$1:$T$1,0))&amp;""),"")="","",IF(IFERROR(TRIM(INDEX($A624:$T624,MATCH(Lists!$F$7,$A$1:$T$1,0))&amp;""),"")="","(none)",IFERROR(TRIM(INDEX($A624:$T624,MATCH(Lists!$F$7,$A$1:$T$1,0))&amp;""),"")))</f>
        <v/>
      </c>
      <c r="AH624" s="21">
        <f>IF(AF624="","",IF(COUNTIFS($AF$2:AF624,AF624,$AG$2:AG624,AG624)=1,1,0))</f>
        <v/>
      </c>
      <c r="AI624" s="21">
        <f>IF(AH624=1,SUM($AH$2:AH624),"")</f>
        <v/>
      </c>
      <c r="AJ624" s="21">
        <f>IF(IFERROR(TRIM(INDEX($A624:$T624,MATCH(Lists!$F$2,$A$1:$T$1,0))&amp;""),"")="","",IF($W624=Lists!$A$3,1,0))</f>
        <v/>
      </c>
      <c r="AK624" s="21">
        <f>IF(IFERROR(TRIM(INDEX($A624:$T624,MATCH(Lists!$F$2,$A$1:$T$1,0))&amp;""),"")="","",IF($X624="Y",1,0))</f>
        <v/>
      </c>
    </row>
    <row r="625">
      <c r="U625" s="19" t="n"/>
      <c r="V625" s="22" t="n"/>
      <c r="W625" s="22" t="n"/>
      <c r="X625" s="22" t="n"/>
      <c r="Y625" s="19" t="n"/>
      <c r="Z625" s="21">
        <f>IF(IFERROR(TRIM(INDEX($A625:$T625,MATCH(Lists!$F$2,$A$1:$T$1,0))&amp;""),"")="","",IFERROR(INDEX('Your points'!$B$6:$B$11,MATCH(IFERROR(TRIM(INDEX($A625:$T625,MATCH(Lists!$F$3,$A$1:$T$1,0))&amp;""),""),'Your points'!$A$6:$A$11,0)),0))</f>
        <v/>
      </c>
      <c r="AA625" s="21">
        <f>IF(IFERROR(TRIM(INDEX($A625:$T625,MATCH(Lists!$F$2,$A$1:$T$1,0))&amp;""),"")="","",IFERROR(INDEX('Your points'!$B$15:$B$18,MATCH(IFERROR(TRIM(INDEX($A625:$T625,MATCH(Lists!$F$4,$A$1:$T$1,0))&amp;""),""),'Your points'!$A$15:$A$18,0)),0))</f>
        <v/>
      </c>
      <c r="AB625" s="21">
        <f>IF(IFERROR(TRIM(INDEX($A625:$T625,MATCH(Lists!$F$2,$A$1:$T$1,0))&amp;""),"")="","",N(Z625)+N(AA625))</f>
        <v/>
      </c>
      <c r="AC625" s="21">
        <f>IF(IFERROR(TRIM(INDEX($A625:$T625,MATCH(Lists!$F$2,$A$1:$T$1,0))&amp;""),"")="","",IFERROR(VALUE(IFERROR(TRIM(INDEX($A625:$T625,MATCH(Lists!$F$5,$A$1:$T$1,0))&amp;""),"")),""))</f>
        <v/>
      </c>
      <c r="AD625" s="21">
        <f>IF(AB625="","",IF(AB625&gt;='Your points'!$B$21,1,0))</f>
        <v/>
      </c>
      <c r="AE625" s="21">
        <f>IF(IFERROR(TRIM(INDEX($A625:$T625,MATCH(Lists!$F$2,$A$1:$T$1,0))&amp;""),"")="","",IF(IFERROR(TRIM(INDEX($A625:$T625,MATCH(Lists!$F$8,$A$1:$T$1,0))&amp;""),"")&lt;&gt;"",1,0))</f>
        <v/>
      </c>
      <c r="AF625" s="21">
        <f>IF(IFERROR(TRIM(INDEX($A625:$T625,MATCH(Lists!$F$2,$A$1:$T$1,0))&amp;""),"")="","",IF(IFERROR(TRIM(INDEX($A625:$T625,MATCH(Lists!$F$6,$A$1:$T$1,0))&amp;""),"")="","(no UTM)",IFERROR(TRIM(INDEX($A625:$T625,MATCH(Lists!$F$6,$A$1:$T$1,0))&amp;""),"")))</f>
        <v/>
      </c>
      <c r="AG625" s="21">
        <f>IF(IFERROR(TRIM(INDEX($A625:$T625,MATCH(Lists!$F$2,$A$1:$T$1,0))&amp;""),"")="","",IF(IFERROR(TRIM(INDEX($A625:$T625,MATCH(Lists!$F$7,$A$1:$T$1,0))&amp;""),"")="","(none)",IFERROR(TRIM(INDEX($A625:$T625,MATCH(Lists!$F$7,$A$1:$T$1,0))&amp;""),"")))</f>
        <v/>
      </c>
      <c r="AH625" s="21">
        <f>IF(AF625="","",IF(COUNTIFS($AF$2:AF625,AF625,$AG$2:AG625,AG625)=1,1,0))</f>
        <v/>
      </c>
      <c r="AI625" s="21">
        <f>IF(AH625=1,SUM($AH$2:AH625),"")</f>
        <v/>
      </c>
      <c r="AJ625" s="21">
        <f>IF(IFERROR(TRIM(INDEX($A625:$T625,MATCH(Lists!$F$2,$A$1:$T$1,0))&amp;""),"")="","",IF($W625=Lists!$A$3,1,0))</f>
        <v/>
      </c>
      <c r="AK625" s="21">
        <f>IF(IFERROR(TRIM(INDEX($A625:$T625,MATCH(Lists!$F$2,$A$1:$T$1,0))&amp;""),"")="","",IF($X625="Y",1,0))</f>
        <v/>
      </c>
    </row>
    <row r="626">
      <c r="U626" s="19" t="n"/>
      <c r="V626" s="22" t="n"/>
      <c r="W626" s="22" t="n"/>
      <c r="X626" s="22" t="n"/>
      <c r="Y626" s="19" t="n"/>
      <c r="Z626" s="21">
        <f>IF(IFERROR(TRIM(INDEX($A626:$T626,MATCH(Lists!$F$2,$A$1:$T$1,0))&amp;""),"")="","",IFERROR(INDEX('Your points'!$B$6:$B$11,MATCH(IFERROR(TRIM(INDEX($A626:$T626,MATCH(Lists!$F$3,$A$1:$T$1,0))&amp;""),""),'Your points'!$A$6:$A$11,0)),0))</f>
        <v/>
      </c>
      <c r="AA626" s="21">
        <f>IF(IFERROR(TRIM(INDEX($A626:$T626,MATCH(Lists!$F$2,$A$1:$T$1,0))&amp;""),"")="","",IFERROR(INDEX('Your points'!$B$15:$B$18,MATCH(IFERROR(TRIM(INDEX($A626:$T626,MATCH(Lists!$F$4,$A$1:$T$1,0))&amp;""),""),'Your points'!$A$15:$A$18,0)),0))</f>
        <v/>
      </c>
      <c r="AB626" s="21">
        <f>IF(IFERROR(TRIM(INDEX($A626:$T626,MATCH(Lists!$F$2,$A$1:$T$1,0))&amp;""),"")="","",N(Z626)+N(AA626))</f>
        <v/>
      </c>
      <c r="AC626" s="21">
        <f>IF(IFERROR(TRIM(INDEX($A626:$T626,MATCH(Lists!$F$2,$A$1:$T$1,0))&amp;""),"")="","",IFERROR(VALUE(IFERROR(TRIM(INDEX($A626:$T626,MATCH(Lists!$F$5,$A$1:$T$1,0))&amp;""),"")),""))</f>
        <v/>
      </c>
      <c r="AD626" s="21">
        <f>IF(AB626="","",IF(AB626&gt;='Your points'!$B$21,1,0))</f>
        <v/>
      </c>
      <c r="AE626" s="21">
        <f>IF(IFERROR(TRIM(INDEX($A626:$T626,MATCH(Lists!$F$2,$A$1:$T$1,0))&amp;""),"")="","",IF(IFERROR(TRIM(INDEX($A626:$T626,MATCH(Lists!$F$8,$A$1:$T$1,0))&amp;""),"")&lt;&gt;"",1,0))</f>
        <v/>
      </c>
      <c r="AF626" s="21">
        <f>IF(IFERROR(TRIM(INDEX($A626:$T626,MATCH(Lists!$F$2,$A$1:$T$1,0))&amp;""),"")="","",IF(IFERROR(TRIM(INDEX($A626:$T626,MATCH(Lists!$F$6,$A$1:$T$1,0))&amp;""),"")="","(no UTM)",IFERROR(TRIM(INDEX($A626:$T626,MATCH(Lists!$F$6,$A$1:$T$1,0))&amp;""),"")))</f>
        <v/>
      </c>
      <c r="AG626" s="21">
        <f>IF(IFERROR(TRIM(INDEX($A626:$T626,MATCH(Lists!$F$2,$A$1:$T$1,0))&amp;""),"")="","",IF(IFERROR(TRIM(INDEX($A626:$T626,MATCH(Lists!$F$7,$A$1:$T$1,0))&amp;""),"")="","(none)",IFERROR(TRIM(INDEX($A626:$T626,MATCH(Lists!$F$7,$A$1:$T$1,0))&amp;""),"")))</f>
        <v/>
      </c>
      <c r="AH626" s="21">
        <f>IF(AF626="","",IF(COUNTIFS($AF$2:AF626,AF626,$AG$2:AG626,AG626)=1,1,0))</f>
        <v/>
      </c>
      <c r="AI626" s="21">
        <f>IF(AH626=1,SUM($AH$2:AH626),"")</f>
        <v/>
      </c>
      <c r="AJ626" s="21">
        <f>IF(IFERROR(TRIM(INDEX($A626:$T626,MATCH(Lists!$F$2,$A$1:$T$1,0))&amp;""),"")="","",IF($W626=Lists!$A$3,1,0))</f>
        <v/>
      </c>
      <c r="AK626" s="21">
        <f>IF(IFERROR(TRIM(INDEX($A626:$T626,MATCH(Lists!$F$2,$A$1:$T$1,0))&amp;""),"")="","",IF($X626="Y",1,0))</f>
        <v/>
      </c>
    </row>
    <row r="627">
      <c r="U627" s="19" t="n"/>
      <c r="V627" s="22" t="n"/>
      <c r="W627" s="22" t="n"/>
      <c r="X627" s="22" t="n"/>
      <c r="Y627" s="19" t="n"/>
      <c r="Z627" s="21">
        <f>IF(IFERROR(TRIM(INDEX($A627:$T627,MATCH(Lists!$F$2,$A$1:$T$1,0))&amp;""),"")="","",IFERROR(INDEX('Your points'!$B$6:$B$11,MATCH(IFERROR(TRIM(INDEX($A627:$T627,MATCH(Lists!$F$3,$A$1:$T$1,0))&amp;""),""),'Your points'!$A$6:$A$11,0)),0))</f>
        <v/>
      </c>
      <c r="AA627" s="21">
        <f>IF(IFERROR(TRIM(INDEX($A627:$T627,MATCH(Lists!$F$2,$A$1:$T$1,0))&amp;""),"")="","",IFERROR(INDEX('Your points'!$B$15:$B$18,MATCH(IFERROR(TRIM(INDEX($A627:$T627,MATCH(Lists!$F$4,$A$1:$T$1,0))&amp;""),""),'Your points'!$A$15:$A$18,0)),0))</f>
        <v/>
      </c>
      <c r="AB627" s="21">
        <f>IF(IFERROR(TRIM(INDEX($A627:$T627,MATCH(Lists!$F$2,$A$1:$T$1,0))&amp;""),"")="","",N(Z627)+N(AA627))</f>
        <v/>
      </c>
      <c r="AC627" s="21">
        <f>IF(IFERROR(TRIM(INDEX($A627:$T627,MATCH(Lists!$F$2,$A$1:$T$1,0))&amp;""),"")="","",IFERROR(VALUE(IFERROR(TRIM(INDEX($A627:$T627,MATCH(Lists!$F$5,$A$1:$T$1,0))&amp;""),"")),""))</f>
        <v/>
      </c>
      <c r="AD627" s="21">
        <f>IF(AB627="","",IF(AB627&gt;='Your points'!$B$21,1,0))</f>
        <v/>
      </c>
      <c r="AE627" s="21">
        <f>IF(IFERROR(TRIM(INDEX($A627:$T627,MATCH(Lists!$F$2,$A$1:$T$1,0))&amp;""),"")="","",IF(IFERROR(TRIM(INDEX($A627:$T627,MATCH(Lists!$F$8,$A$1:$T$1,0))&amp;""),"")&lt;&gt;"",1,0))</f>
        <v/>
      </c>
      <c r="AF627" s="21">
        <f>IF(IFERROR(TRIM(INDEX($A627:$T627,MATCH(Lists!$F$2,$A$1:$T$1,0))&amp;""),"")="","",IF(IFERROR(TRIM(INDEX($A627:$T627,MATCH(Lists!$F$6,$A$1:$T$1,0))&amp;""),"")="","(no UTM)",IFERROR(TRIM(INDEX($A627:$T627,MATCH(Lists!$F$6,$A$1:$T$1,0))&amp;""),"")))</f>
        <v/>
      </c>
      <c r="AG627" s="21">
        <f>IF(IFERROR(TRIM(INDEX($A627:$T627,MATCH(Lists!$F$2,$A$1:$T$1,0))&amp;""),"")="","",IF(IFERROR(TRIM(INDEX($A627:$T627,MATCH(Lists!$F$7,$A$1:$T$1,0))&amp;""),"")="","(none)",IFERROR(TRIM(INDEX($A627:$T627,MATCH(Lists!$F$7,$A$1:$T$1,0))&amp;""),"")))</f>
        <v/>
      </c>
      <c r="AH627" s="21">
        <f>IF(AF627="","",IF(COUNTIFS($AF$2:AF627,AF627,$AG$2:AG627,AG627)=1,1,0))</f>
        <v/>
      </c>
      <c r="AI627" s="21">
        <f>IF(AH627=1,SUM($AH$2:AH627),"")</f>
        <v/>
      </c>
      <c r="AJ627" s="21">
        <f>IF(IFERROR(TRIM(INDEX($A627:$T627,MATCH(Lists!$F$2,$A$1:$T$1,0))&amp;""),"")="","",IF($W627=Lists!$A$3,1,0))</f>
        <v/>
      </c>
      <c r="AK627" s="21">
        <f>IF(IFERROR(TRIM(INDEX($A627:$T627,MATCH(Lists!$F$2,$A$1:$T$1,0))&amp;""),"")="","",IF($X627="Y",1,0))</f>
        <v/>
      </c>
    </row>
    <row r="628">
      <c r="U628" s="19" t="n"/>
      <c r="V628" s="22" t="n"/>
      <c r="W628" s="22" t="n"/>
      <c r="X628" s="22" t="n"/>
      <c r="Y628" s="19" t="n"/>
      <c r="Z628" s="21">
        <f>IF(IFERROR(TRIM(INDEX($A628:$T628,MATCH(Lists!$F$2,$A$1:$T$1,0))&amp;""),"")="","",IFERROR(INDEX('Your points'!$B$6:$B$11,MATCH(IFERROR(TRIM(INDEX($A628:$T628,MATCH(Lists!$F$3,$A$1:$T$1,0))&amp;""),""),'Your points'!$A$6:$A$11,0)),0))</f>
        <v/>
      </c>
      <c r="AA628" s="21">
        <f>IF(IFERROR(TRIM(INDEX($A628:$T628,MATCH(Lists!$F$2,$A$1:$T$1,0))&amp;""),"")="","",IFERROR(INDEX('Your points'!$B$15:$B$18,MATCH(IFERROR(TRIM(INDEX($A628:$T628,MATCH(Lists!$F$4,$A$1:$T$1,0))&amp;""),""),'Your points'!$A$15:$A$18,0)),0))</f>
        <v/>
      </c>
      <c r="AB628" s="21">
        <f>IF(IFERROR(TRIM(INDEX($A628:$T628,MATCH(Lists!$F$2,$A$1:$T$1,0))&amp;""),"")="","",N(Z628)+N(AA628))</f>
        <v/>
      </c>
      <c r="AC628" s="21">
        <f>IF(IFERROR(TRIM(INDEX($A628:$T628,MATCH(Lists!$F$2,$A$1:$T$1,0))&amp;""),"")="","",IFERROR(VALUE(IFERROR(TRIM(INDEX($A628:$T628,MATCH(Lists!$F$5,$A$1:$T$1,0))&amp;""),"")),""))</f>
        <v/>
      </c>
      <c r="AD628" s="21">
        <f>IF(AB628="","",IF(AB628&gt;='Your points'!$B$21,1,0))</f>
        <v/>
      </c>
      <c r="AE628" s="21">
        <f>IF(IFERROR(TRIM(INDEX($A628:$T628,MATCH(Lists!$F$2,$A$1:$T$1,0))&amp;""),"")="","",IF(IFERROR(TRIM(INDEX($A628:$T628,MATCH(Lists!$F$8,$A$1:$T$1,0))&amp;""),"")&lt;&gt;"",1,0))</f>
        <v/>
      </c>
      <c r="AF628" s="21">
        <f>IF(IFERROR(TRIM(INDEX($A628:$T628,MATCH(Lists!$F$2,$A$1:$T$1,0))&amp;""),"")="","",IF(IFERROR(TRIM(INDEX($A628:$T628,MATCH(Lists!$F$6,$A$1:$T$1,0))&amp;""),"")="","(no UTM)",IFERROR(TRIM(INDEX($A628:$T628,MATCH(Lists!$F$6,$A$1:$T$1,0))&amp;""),"")))</f>
        <v/>
      </c>
      <c r="AG628" s="21">
        <f>IF(IFERROR(TRIM(INDEX($A628:$T628,MATCH(Lists!$F$2,$A$1:$T$1,0))&amp;""),"")="","",IF(IFERROR(TRIM(INDEX($A628:$T628,MATCH(Lists!$F$7,$A$1:$T$1,0))&amp;""),"")="","(none)",IFERROR(TRIM(INDEX($A628:$T628,MATCH(Lists!$F$7,$A$1:$T$1,0))&amp;""),"")))</f>
        <v/>
      </c>
      <c r="AH628" s="21">
        <f>IF(AF628="","",IF(COUNTIFS($AF$2:AF628,AF628,$AG$2:AG628,AG628)=1,1,0))</f>
        <v/>
      </c>
      <c r="AI628" s="21">
        <f>IF(AH628=1,SUM($AH$2:AH628),"")</f>
        <v/>
      </c>
      <c r="AJ628" s="21">
        <f>IF(IFERROR(TRIM(INDEX($A628:$T628,MATCH(Lists!$F$2,$A$1:$T$1,0))&amp;""),"")="","",IF($W628=Lists!$A$3,1,0))</f>
        <v/>
      </c>
      <c r="AK628" s="21">
        <f>IF(IFERROR(TRIM(INDEX($A628:$T628,MATCH(Lists!$F$2,$A$1:$T$1,0))&amp;""),"")="","",IF($X628="Y",1,0))</f>
        <v/>
      </c>
    </row>
    <row r="629">
      <c r="U629" s="19" t="n"/>
      <c r="V629" s="22" t="n"/>
      <c r="W629" s="22" t="n"/>
      <c r="X629" s="22" t="n"/>
      <c r="Y629" s="19" t="n"/>
      <c r="Z629" s="21">
        <f>IF(IFERROR(TRIM(INDEX($A629:$T629,MATCH(Lists!$F$2,$A$1:$T$1,0))&amp;""),"")="","",IFERROR(INDEX('Your points'!$B$6:$B$11,MATCH(IFERROR(TRIM(INDEX($A629:$T629,MATCH(Lists!$F$3,$A$1:$T$1,0))&amp;""),""),'Your points'!$A$6:$A$11,0)),0))</f>
        <v/>
      </c>
      <c r="AA629" s="21">
        <f>IF(IFERROR(TRIM(INDEX($A629:$T629,MATCH(Lists!$F$2,$A$1:$T$1,0))&amp;""),"")="","",IFERROR(INDEX('Your points'!$B$15:$B$18,MATCH(IFERROR(TRIM(INDEX($A629:$T629,MATCH(Lists!$F$4,$A$1:$T$1,0))&amp;""),""),'Your points'!$A$15:$A$18,0)),0))</f>
        <v/>
      </c>
      <c r="AB629" s="21">
        <f>IF(IFERROR(TRIM(INDEX($A629:$T629,MATCH(Lists!$F$2,$A$1:$T$1,0))&amp;""),"")="","",N(Z629)+N(AA629))</f>
        <v/>
      </c>
      <c r="AC629" s="21">
        <f>IF(IFERROR(TRIM(INDEX($A629:$T629,MATCH(Lists!$F$2,$A$1:$T$1,0))&amp;""),"")="","",IFERROR(VALUE(IFERROR(TRIM(INDEX($A629:$T629,MATCH(Lists!$F$5,$A$1:$T$1,0))&amp;""),"")),""))</f>
        <v/>
      </c>
      <c r="AD629" s="21">
        <f>IF(AB629="","",IF(AB629&gt;='Your points'!$B$21,1,0))</f>
        <v/>
      </c>
      <c r="AE629" s="21">
        <f>IF(IFERROR(TRIM(INDEX($A629:$T629,MATCH(Lists!$F$2,$A$1:$T$1,0))&amp;""),"")="","",IF(IFERROR(TRIM(INDEX($A629:$T629,MATCH(Lists!$F$8,$A$1:$T$1,0))&amp;""),"")&lt;&gt;"",1,0))</f>
        <v/>
      </c>
      <c r="AF629" s="21">
        <f>IF(IFERROR(TRIM(INDEX($A629:$T629,MATCH(Lists!$F$2,$A$1:$T$1,0))&amp;""),"")="","",IF(IFERROR(TRIM(INDEX($A629:$T629,MATCH(Lists!$F$6,$A$1:$T$1,0))&amp;""),"")="","(no UTM)",IFERROR(TRIM(INDEX($A629:$T629,MATCH(Lists!$F$6,$A$1:$T$1,0))&amp;""),"")))</f>
        <v/>
      </c>
      <c r="AG629" s="21">
        <f>IF(IFERROR(TRIM(INDEX($A629:$T629,MATCH(Lists!$F$2,$A$1:$T$1,0))&amp;""),"")="","",IF(IFERROR(TRIM(INDEX($A629:$T629,MATCH(Lists!$F$7,$A$1:$T$1,0))&amp;""),"")="","(none)",IFERROR(TRIM(INDEX($A629:$T629,MATCH(Lists!$F$7,$A$1:$T$1,0))&amp;""),"")))</f>
        <v/>
      </c>
      <c r="AH629" s="21">
        <f>IF(AF629="","",IF(COUNTIFS($AF$2:AF629,AF629,$AG$2:AG629,AG629)=1,1,0))</f>
        <v/>
      </c>
      <c r="AI629" s="21">
        <f>IF(AH629=1,SUM($AH$2:AH629),"")</f>
        <v/>
      </c>
      <c r="AJ629" s="21">
        <f>IF(IFERROR(TRIM(INDEX($A629:$T629,MATCH(Lists!$F$2,$A$1:$T$1,0))&amp;""),"")="","",IF($W629=Lists!$A$3,1,0))</f>
        <v/>
      </c>
      <c r="AK629" s="21">
        <f>IF(IFERROR(TRIM(INDEX($A629:$T629,MATCH(Lists!$F$2,$A$1:$T$1,0))&amp;""),"")="","",IF($X629="Y",1,0))</f>
        <v/>
      </c>
    </row>
    <row r="630">
      <c r="U630" s="19" t="n"/>
      <c r="V630" s="22" t="n"/>
      <c r="W630" s="22" t="n"/>
      <c r="X630" s="22" t="n"/>
      <c r="Y630" s="19" t="n"/>
      <c r="Z630" s="21">
        <f>IF(IFERROR(TRIM(INDEX($A630:$T630,MATCH(Lists!$F$2,$A$1:$T$1,0))&amp;""),"")="","",IFERROR(INDEX('Your points'!$B$6:$B$11,MATCH(IFERROR(TRIM(INDEX($A630:$T630,MATCH(Lists!$F$3,$A$1:$T$1,0))&amp;""),""),'Your points'!$A$6:$A$11,0)),0))</f>
        <v/>
      </c>
      <c r="AA630" s="21">
        <f>IF(IFERROR(TRIM(INDEX($A630:$T630,MATCH(Lists!$F$2,$A$1:$T$1,0))&amp;""),"")="","",IFERROR(INDEX('Your points'!$B$15:$B$18,MATCH(IFERROR(TRIM(INDEX($A630:$T630,MATCH(Lists!$F$4,$A$1:$T$1,0))&amp;""),""),'Your points'!$A$15:$A$18,0)),0))</f>
        <v/>
      </c>
      <c r="AB630" s="21">
        <f>IF(IFERROR(TRIM(INDEX($A630:$T630,MATCH(Lists!$F$2,$A$1:$T$1,0))&amp;""),"")="","",N(Z630)+N(AA630))</f>
        <v/>
      </c>
      <c r="AC630" s="21">
        <f>IF(IFERROR(TRIM(INDEX($A630:$T630,MATCH(Lists!$F$2,$A$1:$T$1,0))&amp;""),"")="","",IFERROR(VALUE(IFERROR(TRIM(INDEX($A630:$T630,MATCH(Lists!$F$5,$A$1:$T$1,0))&amp;""),"")),""))</f>
        <v/>
      </c>
      <c r="AD630" s="21">
        <f>IF(AB630="","",IF(AB630&gt;='Your points'!$B$21,1,0))</f>
        <v/>
      </c>
      <c r="AE630" s="21">
        <f>IF(IFERROR(TRIM(INDEX($A630:$T630,MATCH(Lists!$F$2,$A$1:$T$1,0))&amp;""),"")="","",IF(IFERROR(TRIM(INDEX($A630:$T630,MATCH(Lists!$F$8,$A$1:$T$1,0))&amp;""),"")&lt;&gt;"",1,0))</f>
        <v/>
      </c>
      <c r="AF630" s="21">
        <f>IF(IFERROR(TRIM(INDEX($A630:$T630,MATCH(Lists!$F$2,$A$1:$T$1,0))&amp;""),"")="","",IF(IFERROR(TRIM(INDEX($A630:$T630,MATCH(Lists!$F$6,$A$1:$T$1,0))&amp;""),"")="","(no UTM)",IFERROR(TRIM(INDEX($A630:$T630,MATCH(Lists!$F$6,$A$1:$T$1,0))&amp;""),"")))</f>
        <v/>
      </c>
      <c r="AG630" s="21">
        <f>IF(IFERROR(TRIM(INDEX($A630:$T630,MATCH(Lists!$F$2,$A$1:$T$1,0))&amp;""),"")="","",IF(IFERROR(TRIM(INDEX($A630:$T630,MATCH(Lists!$F$7,$A$1:$T$1,0))&amp;""),"")="","(none)",IFERROR(TRIM(INDEX($A630:$T630,MATCH(Lists!$F$7,$A$1:$T$1,0))&amp;""),"")))</f>
        <v/>
      </c>
      <c r="AH630" s="21">
        <f>IF(AF630="","",IF(COUNTIFS($AF$2:AF630,AF630,$AG$2:AG630,AG630)=1,1,0))</f>
        <v/>
      </c>
      <c r="AI630" s="21">
        <f>IF(AH630=1,SUM($AH$2:AH630),"")</f>
        <v/>
      </c>
      <c r="AJ630" s="21">
        <f>IF(IFERROR(TRIM(INDEX($A630:$T630,MATCH(Lists!$F$2,$A$1:$T$1,0))&amp;""),"")="","",IF($W630=Lists!$A$3,1,0))</f>
        <v/>
      </c>
      <c r="AK630" s="21">
        <f>IF(IFERROR(TRIM(INDEX($A630:$T630,MATCH(Lists!$F$2,$A$1:$T$1,0))&amp;""),"")="","",IF($X630="Y",1,0))</f>
        <v/>
      </c>
    </row>
    <row r="631">
      <c r="U631" s="19" t="n"/>
      <c r="V631" s="22" t="n"/>
      <c r="W631" s="22" t="n"/>
      <c r="X631" s="22" t="n"/>
      <c r="Y631" s="19" t="n"/>
      <c r="Z631" s="21">
        <f>IF(IFERROR(TRIM(INDEX($A631:$T631,MATCH(Lists!$F$2,$A$1:$T$1,0))&amp;""),"")="","",IFERROR(INDEX('Your points'!$B$6:$B$11,MATCH(IFERROR(TRIM(INDEX($A631:$T631,MATCH(Lists!$F$3,$A$1:$T$1,0))&amp;""),""),'Your points'!$A$6:$A$11,0)),0))</f>
        <v/>
      </c>
      <c r="AA631" s="21">
        <f>IF(IFERROR(TRIM(INDEX($A631:$T631,MATCH(Lists!$F$2,$A$1:$T$1,0))&amp;""),"")="","",IFERROR(INDEX('Your points'!$B$15:$B$18,MATCH(IFERROR(TRIM(INDEX($A631:$T631,MATCH(Lists!$F$4,$A$1:$T$1,0))&amp;""),""),'Your points'!$A$15:$A$18,0)),0))</f>
        <v/>
      </c>
      <c r="AB631" s="21">
        <f>IF(IFERROR(TRIM(INDEX($A631:$T631,MATCH(Lists!$F$2,$A$1:$T$1,0))&amp;""),"")="","",N(Z631)+N(AA631))</f>
        <v/>
      </c>
      <c r="AC631" s="21">
        <f>IF(IFERROR(TRIM(INDEX($A631:$T631,MATCH(Lists!$F$2,$A$1:$T$1,0))&amp;""),"")="","",IFERROR(VALUE(IFERROR(TRIM(INDEX($A631:$T631,MATCH(Lists!$F$5,$A$1:$T$1,0))&amp;""),"")),""))</f>
        <v/>
      </c>
      <c r="AD631" s="21">
        <f>IF(AB631="","",IF(AB631&gt;='Your points'!$B$21,1,0))</f>
        <v/>
      </c>
      <c r="AE631" s="21">
        <f>IF(IFERROR(TRIM(INDEX($A631:$T631,MATCH(Lists!$F$2,$A$1:$T$1,0))&amp;""),"")="","",IF(IFERROR(TRIM(INDEX($A631:$T631,MATCH(Lists!$F$8,$A$1:$T$1,0))&amp;""),"")&lt;&gt;"",1,0))</f>
        <v/>
      </c>
      <c r="AF631" s="21">
        <f>IF(IFERROR(TRIM(INDEX($A631:$T631,MATCH(Lists!$F$2,$A$1:$T$1,0))&amp;""),"")="","",IF(IFERROR(TRIM(INDEX($A631:$T631,MATCH(Lists!$F$6,$A$1:$T$1,0))&amp;""),"")="","(no UTM)",IFERROR(TRIM(INDEX($A631:$T631,MATCH(Lists!$F$6,$A$1:$T$1,0))&amp;""),"")))</f>
        <v/>
      </c>
      <c r="AG631" s="21">
        <f>IF(IFERROR(TRIM(INDEX($A631:$T631,MATCH(Lists!$F$2,$A$1:$T$1,0))&amp;""),"")="","",IF(IFERROR(TRIM(INDEX($A631:$T631,MATCH(Lists!$F$7,$A$1:$T$1,0))&amp;""),"")="","(none)",IFERROR(TRIM(INDEX($A631:$T631,MATCH(Lists!$F$7,$A$1:$T$1,0))&amp;""),"")))</f>
        <v/>
      </c>
      <c r="AH631" s="21">
        <f>IF(AF631="","",IF(COUNTIFS($AF$2:AF631,AF631,$AG$2:AG631,AG631)=1,1,0))</f>
        <v/>
      </c>
      <c r="AI631" s="21">
        <f>IF(AH631=1,SUM($AH$2:AH631),"")</f>
        <v/>
      </c>
      <c r="AJ631" s="21">
        <f>IF(IFERROR(TRIM(INDEX($A631:$T631,MATCH(Lists!$F$2,$A$1:$T$1,0))&amp;""),"")="","",IF($W631=Lists!$A$3,1,0))</f>
        <v/>
      </c>
      <c r="AK631" s="21">
        <f>IF(IFERROR(TRIM(INDEX($A631:$T631,MATCH(Lists!$F$2,$A$1:$T$1,0))&amp;""),"")="","",IF($X631="Y",1,0))</f>
        <v/>
      </c>
    </row>
    <row r="632">
      <c r="U632" s="19" t="n"/>
      <c r="V632" s="22" t="n"/>
      <c r="W632" s="22" t="n"/>
      <c r="X632" s="22" t="n"/>
      <c r="Y632" s="19" t="n"/>
      <c r="Z632" s="21">
        <f>IF(IFERROR(TRIM(INDEX($A632:$T632,MATCH(Lists!$F$2,$A$1:$T$1,0))&amp;""),"")="","",IFERROR(INDEX('Your points'!$B$6:$B$11,MATCH(IFERROR(TRIM(INDEX($A632:$T632,MATCH(Lists!$F$3,$A$1:$T$1,0))&amp;""),""),'Your points'!$A$6:$A$11,0)),0))</f>
        <v/>
      </c>
      <c r="AA632" s="21">
        <f>IF(IFERROR(TRIM(INDEX($A632:$T632,MATCH(Lists!$F$2,$A$1:$T$1,0))&amp;""),"")="","",IFERROR(INDEX('Your points'!$B$15:$B$18,MATCH(IFERROR(TRIM(INDEX($A632:$T632,MATCH(Lists!$F$4,$A$1:$T$1,0))&amp;""),""),'Your points'!$A$15:$A$18,0)),0))</f>
        <v/>
      </c>
      <c r="AB632" s="21">
        <f>IF(IFERROR(TRIM(INDEX($A632:$T632,MATCH(Lists!$F$2,$A$1:$T$1,0))&amp;""),"")="","",N(Z632)+N(AA632))</f>
        <v/>
      </c>
      <c r="AC632" s="21">
        <f>IF(IFERROR(TRIM(INDEX($A632:$T632,MATCH(Lists!$F$2,$A$1:$T$1,0))&amp;""),"")="","",IFERROR(VALUE(IFERROR(TRIM(INDEX($A632:$T632,MATCH(Lists!$F$5,$A$1:$T$1,0))&amp;""),"")),""))</f>
        <v/>
      </c>
      <c r="AD632" s="21">
        <f>IF(AB632="","",IF(AB632&gt;='Your points'!$B$21,1,0))</f>
        <v/>
      </c>
      <c r="AE632" s="21">
        <f>IF(IFERROR(TRIM(INDEX($A632:$T632,MATCH(Lists!$F$2,$A$1:$T$1,0))&amp;""),"")="","",IF(IFERROR(TRIM(INDEX($A632:$T632,MATCH(Lists!$F$8,$A$1:$T$1,0))&amp;""),"")&lt;&gt;"",1,0))</f>
        <v/>
      </c>
      <c r="AF632" s="21">
        <f>IF(IFERROR(TRIM(INDEX($A632:$T632,MATCH(Lists!$F$2,$A$1:$T$1,0))&amp;""),"")="","",IF(IFERROR(TRIM(INDEX($A632:$T632,MATCH(Lists!$F$6,$A$1:$T$1,0))&amp;""),"")="","(no UTM)",IFERROR(TRIM(INDEX($A632:$T632,MATCH(Lists!$F$6,$A$1:$T$1,0))&amp;""),"")))</f>
        <v/>
      </c>
      <c r="AG632" s="21">
        <f>IF(IFERROR(TRIM(INDEX($A632:$T632,MATCH(Lists!$F$2,$A$1:$T$1,0))&amp;""),"")="","",IF(IFERROR(TRIM(INDEX($A632:$T632,MATCH(Lists!$F$7,$A$1:$T$1,0))&amp;""),"")="","(none)",IFERROR(TRIM(INDEX($A632:$T632,MATCH(Lists!$F$7,$A$1:$T$1,0))&amp;""),"")))</f>
        <v/>
      </c>
      <c r="AH632" s="21">
        <f>IF(AF632="","",IF(COUNTIFS($AF$2:AF632,AF632,$AG$2:AG632,AG632)=1,1,0))</f>
        <v/>
      </c>
      <c r="AI632" s="21">
        <f>IF(AH632=1,SUM($AH$2:AH632),"")</f>
        <v/>
      </c>
      <c r="AJ632" s="21">
        <f>IF(IFERROR(TRIM(INDEX($A632:$T632,MATCH(Lists!$F$2,$A$1:$T$1,0))&amp;""),"")="","",IF($W632=Lists!$A$3,1,0))</f>
        <v/>
      </c>
      <c r="AK632" s="21">
        <f>IF(IFERROR(TRIM(INDEX($A632:$T632,MATCH(Lists!$F$2,$A$1:$T$1,0))&amp;""),"")="","",IF($X632="Y",1,0))</f>
        <v/>
      </c>
    </row>
    <row r="633">
      <c r="U633" s="19" t="n"/>
      <c r="V633" s="22" t="n"/>
      <c r="W633" s="22" t="n"/>
      <c r="X633" s="22" t="n"/>
      <c r="Y633" s="19" t="n"/>
      <c r="Z633" s="21">
        <f>IF(IFERROR(TRIM(INDEX($A633:$T633,MATCH(Lists!$F$2,$A$1:$T$1,0))&amp;""),"")="","",IFERROR(INDEX('Your points'!$B$6:$B$11,MATCH(IFERROR(TRIM(INDEX($A633:$T633,MATCH(Lists!$F$3,$A$1:$T$1,0))&amp;""),""),'Your points'!$A$6:$A$11,0)),0))</f>
        <v/>
      </c>
      <c r="AA633" s="21">
        <f>IF(IFERROR(TRIM(INDEX($A633:$T633,MATCH(Lists!$F$2,$A$1:$T$1,0))&amp;""),"")="","",IFERROR(INDEX('Your points'!$B$15:$B$18,MATCH(IFERROR(TRIM(INDEX($A633:$T633,MATCH(Lists!$F$4,$A$1:$T$1,0))&amp;""),""),'Your points'!$A$15:$A$18,0)),0))</f>
        <v/>
      </c>
      <c r="AB633" s="21">
        <f>IF(IFERROR(TRIM(INDEX($A633:$T633,MATCH(Lists!$F$2,$A$1:$T$1,0))&amp;""),"")="","",N(Z633)+N(AA633))</f>
        <v/>
      </c>
      <c r="AC633" s="21">
        <f>IF(IFERROR(TRIM(INDEX($A633:$T633,MATCH(Lists!$F$2,$A$1:$T$1,0))&amp;""),"")="","",IFERROR(VALUE(IFERROR(TRIM(INDEX($A633:$T633,MATCH(Lists!$F$5,$A$1:$T$1,0))&amp;""),"")),""))</f>
        <v/>
      </c>
      <c r="AD633" s="21">
        <f>IF(AB633="","",IF(AB633&gt;='Your points'!$B$21,1,0))</f>
        <v/>
      </c>
      <c r="AE633" s="21">
        <f>IF(IFERROR(TRIM(INDEX($A633:$T633,MATCH(Lists!$F$2,$A$1:$T$1,0))&amp;""),"")="","",IF(IFERROR(TRIM(INDEX($A633:$T633,MATCH(Lists!$F$8,$A$1:$T$1,0))&amp;""),"")&lt;&gt;"",1,0))</f>
        <v/>
      </c>
      <c r="AF633" s="21">
        <f>IF(IFERROR(TRIM(INDEX($A633:$T633,MATCH(Lists!$F$2,$A$1:$T$1,0))&amp;""),"")="","",IF(IFERROR(TRIM(INDEX($A633:$T633,MATCH(Lists!$F$6,$A$1:$T$1,0))&amp;""),"")="","(no UTM)",IFERROR(TRIM(INDEX($A633:$T633,MATCH(Lists!$F$6,$A$1:$T$1,0))&amp;""),"")))</f>
        <v/>
      </c>
      <c r="AG633" s="21">
        <f>IF(IFERROR(TRIM(INDEX($A633:$T633,MATCH(Lists!$F$2,$A$1:$T$1,0))&amp;""),"")="","",IF(IFERROR(TRIM(INDEX($A633:$T633,MATCH(Lists!$F$7,$A$1:$T$1,0))&amp;""),"")="","(none)",IFERROR(TRIM(INDEX($A633:$T633,MATCH(Lists!$F$7,$A$1:$T$1,0))&amp;""),"")))</f>
        <v/>
      </c>
      <c r="AH633" s="21">
        <f>IF(AF633="","",IF(COUNTIFS($AF$2:AF633,AF633,$AG$2:AG633,AG633)=1,1,0))</f>
        <v/>
      </c>
      <c r="AI633" s="21">
        <f>IF(AH633=1,SUM($AH$2:AH633),"")</f>
        <v/>
      </c>
      <c r="AJ633" s="21">
        <f>IF(IFERROR(TRIM(INDEX($A633:$T633,MATCH(Lists!$F$2,$A$1:$T$1,0))&amp;""),"")="","",IF($W633=Lists!$A$3,1,0))</f>
        <v/>
      </c>
      <c r="AK633" s="21">
        <f>IF(IFERROR(TRIM(INDEX($A633:$T633,MATCH(Lists!$F$2,$A$1:$T$1,0))&amp;""),"")="","",IF($X633="Y",1,0))</f>
        <v/>
      </c>
    </row>
    <row r="634">
      <c r="U634" s="19" t="n"/>
      <c r="V634" s="22" t="n"/>
      <c r="W634" s="22" t="n"/>
      <c r="X634" s="22" t="n"/>
      <c r="Y634" s="19" t="n"/>
      <c r="Z634" s="21">
        <f>IF(IFERROR(TRIM(INDEX($A634:$T634,MATCH(Lists!$F$2,$A$1:$T$1,0))&amp;""),"")="","",IFERROR(INDEX('Your points'!$B$6:$B$11,MATCH(IFERROR(TRIM(INDEX($A634:$T634,MATCH(Lists!$F$3,$A$1:$T$1,0))&amp;""),""),'Your points'!$A$6:$A$11,0)),0))</f>
        <v/>
      </c>
      <c r="AA634" s="21">
        <f>IF(IFERROR(TRIM(INDEX($A634:$T634,MATCH(Lists!$F$2,$A$1:$T$1,0))&amp;""),"")="","",IFERROR(INDEX('Your points'!$B$15:$B$18,MATCH(IFERROR(TRIM(INDEX($A634:$T634,MATCH(Lists!$F$4,$A$1:$T$1,0))&amp;""),""),'Your points'!$A$15:$A$18,0)),0))</f>
        <v/>
      </c>
      <c r="AB634" s="21">
        <f>IF(IFERROR(TRIM(INDEX($A634:$T634,MATCH(Lists!$F$2,$A$1:$T$1,0))&amp;""),"")="","",N(Z634)+N(AA634))</f>
        <v/>
      </c>
      <c r="AC634" s="21">
        <f>IF(IFERROR(TRIM(INDEX($A634:$T634,MATCH(Lists!$F$2,$A$1:$T$1,0))&amp;""),"")="","",IFERROR(VALUE(IFERROR(TRIM(INDEX($A634:$T634,MATCH(Lists!$F$5,$A$1:$T$1,0))&amp;""),"")),""))</f>
        <v/>
      </c>
      <c r="AD634" s="21">
        <f>IF(AB634="","",IF(AB634&gt;='Your points'!$B$21,1,0))</f>
        <v/>
      </c>
      <c r="AE634" s="21">
        <f>IF(IFERROR(TRIM(INDEX($A634:$T634,MATCH(Lists!$F$2,$A$1:$T$1,0))&amp;""),"")="","",IF(IFERROR(TRIM(INDEX($A634:$T634,MATCH(Lists!$F$8,$A$1:$T$1,0))&amp;""),"")&lt;&gt;"",1,0))</f>
        <v/>
      </c>
      <c r="AF634" s="21">
        <f>IF(IFERROR(TRIM(INDEX($A634:$T634,MATCH(Lists!$F$2,$A$1:$T$1,0))&amp;""),"")="","",IF(IFERROR(TRIM(INDEX($A634:$T634,MATCH(Lists!$F$6,$A$1:$T$1,0))&amp;""),"")="","(no UTM)",IFERROR(TRIM(INDEX($A634:$T634,MATCH(Lists!$F$6,$A$1:$T$1,0))&amp;""),"")))</f>
        <v/>
      </c>
      <c r="AG634" s="21">
        <f>IF(IFERROR(TRIM(INDEX($A634:$T634,MATCH(Lists!$F$2,$A$1:$T$1,0))&amp;""),"")="","",IF(IFERROR(TRIM(INDEX($A634:$T634,MATCH(Lists!$F$7,$A$1:$T$1,0))&amp;""),"")="","(none)",IFERROR(TRIM(INDEX($A634:$T634,MATCH(Lists!$F$7,$A$1:$T$1,0))&amp;""),"")))</f>
        <v/>
      </c>
      <c r="AH634" s="21">
        <f>IF(AF634="","",IF(COUNTIFS($AF$2:AF634,AF634,$AG$2:AG634,AG634)=1,1,0))</f>
        <v/>
      </c>
      <c r="AI634" s="21">
        <f>IF(AH634=1,SUM($AH$2:AH634),"")</f>
        <v/>
      </c>
      <c r="AJ634" s="21">
        <f>IF(IFERROR(TRIM(INDEX($A634:$T634,MATCH(Lists!$F$2,$A$1:$T$1,0))&amp;""),"")="","",IF($W634=Lists!$A$3,1,0))</f>
        <v/>
      </c>
      <c r="AK634" s="21">
        <f>IF(IFERROR(TRIM(INDEX($A634:$T634,MATCH(Lists!$F$2,$A$1:$T$1,0))&amp;""),"")="","",IF($X634="Y",1,0))</f>
        <v/>
      </c>
    </row>
    <row r="635">
      <c r="U635" s="19" t="n"/>
      <c r="V635" s="22" t="n"/>
      <c r="W635" s="22" t="n"/>
      <c r="X635" s="22" t="n"/>
      <c r="Y635" s="19" t="n"/>
      <c r="Z635" s="21">
        <f>IF(IFERROR(TRIM(INDEX($A635:$T635,MATCH(Lists!$F$2,$A$1:$T$1,0))&amp;""),"")="","",IFERROR(INDEX('Your points'!$B$6:$B$11,MATCH(IFERROR(TRIM(INDEX($A635:$T635,MATCH(Lists!$F$3,$A$1:$T$1,0))&amp;""),""),'Your points'!$A$6:$A$11,0)),0))</f>
        <v/>
      </c>
      <c r="AA635" s="21">
        <f>IF(IFERROR(TRIM(INDEX($A635:$T635,MATCH(Lists!$F$2,$A$1:$T$1,0))&amp;""),"")="","",IFERROR(INDEX('Your points'!$B$15:$B$18,MATCH(IFERROR(TRIM(INDEX($A635:$T635,MATCH(Lists!$F$4,$A$1:$T$1,0))&amp;""),""),'Your points'!$A$15:$A$18,0)),0))</f>
        <v/>
      </c>
      <c r="AB635" s="21">
        <f>IF(IFERROR(TRIM(INDEX($A635:$T635,MATCH(Lists!$F$2,$A$1:$T$1,0))&amp;""),"")="","",N(Z635)+N(AA635))</f>
        <v/>
      </c>
      <c r="AC635" s="21">
        <f>IF(IFERROR(TRIM(INDEX($A635:$T635,MATCH(Lists!$F$2,$A$1:$T$1,0))&amp;""),"")="","",IFERROR(VALUE(IFERROR(TRIM(INDEX($A635:$T635,MATCH(Lists!$F$5,$A$1:$T$1,0))&amp;""),"")),""))</f>
        <v/>
      </c>
      <c r="AD635" s="21">
        <f>IF(AB635="","",IF(AB635&gt;='Your points'!$B$21,1,0))</f>
        <v/>
      </c>
      <c r="AE635" s="21">
        <f>IF(IFERROR(TRIM(INDEX($A635:$T635,MATCH(Lists!$F$2,$A$1:$T$1,0))&amp;""),"")="","",IF(IFERROR(TRIM(INDEX($A635:$T635,MATCH(Lists!$F$8,$A$1:$T$1,0))&amp;""),"")&lt;&gt;"",1,0))</f>
        <v/>
      </c>
      <c r="AF635" s="21">
        <f>IF(IFERROR(TRIM(INDEX($A635:$T635,MATCH(Lists!$F$2,$A$1:$T$1,0))&amp;""),"")="","",IF(IFERROR(TRIM(INDEX($A635:$T635,MATCH(Lists!$F$6,$A$1:$T$1,0))&amp;""),"")="","(no UTM)",IFERROR(TRIM(INDEX($A635:$T635,MATCH(Lists!$F$6,$A$1:$T$1,0))&amp;""),"")))</f>
        <v/>
      </c>
      <c r="AG635" s="21">
        <f>IF(IFERROR(TRIM(INDEX($A635:$T635,MATCH(Lists!$F$2,$A$1:$T$1,0))&amp;""),"")="","",IF(IFERROR(TRIM(INDEX($A635:$T635,MATCH(Lists!$F$7,$A$1:$T$1,0))&amp;""),"")="","(none)",IFERROR(TRIM(INDEX($A635:$T635,MATCH(Lists!$F$7,$A$1:$T$1,0))&amp;""),"")))</f>
        <v/>
      </c>
      <c r="AH635" s="21">
        <f>IF(AF635="","",IF(COUNTIFS($AF$2:AF635,AF635,$AG$2:AG635,AG635)=1,1,0))</f>
        <v/>
      </c>
      <c r="AI635" s="21">
        <f>IF(AH635=1,SUM($AH$2:AH635),"")</f>
        <v/>
      </c>
      <c r="AJ635" s="21">
        <f>IF(IFERROR(TRIM(INDEX($A635:$T635,MATCH(Lists!$F$2,$A$1:$T$1,0))&amp;""),"")="","",IF($W635=Lists!$A$3,1,0))</f>
        <v/>
      </c>
      <c r="AK635" s="21">
        <f>IF(IFERROR(TRIM(INDEX($A635:$T635,MATCH(Lists!$F$2,$A$1:$T$1,0))&amp;""),"")="","",IF($X635="Y",1,0))</f>
        <v/>
      </c>
    </row>
    <row r="636">
      <c r="U636" s="19" t="n"/>
      <c r="V636" s="22" t="n"/>
      <c r="W636" s="22" t="n"/>
      <c r="X636" s="22" t="n"/>
      <c r="Y636" s="19" t="n"/>
      <c r="Z636" s="21">
        <f>IF(IFERROR(TRIM(INDEX($A636:$T636,MATCH(Lists!$F$2,$A$1:$T$1,0))&amp;""),"")="","",IFERROR(INDEX('Your points'!$B$6:$B$11,MATCH(IFERROR(TRIM(INDEX($A636:$T636,MATCH(Lists!$F$3,$A$1:$T$1,0))&amp;""),""),'Your points'!$A$6:$A$11,0)),0))</f>
        <v/>
      </c>
      <c r="AA636" s="21">
        <f>IF(IFERROR(TRIM(INDEX($A636:$T636,MATCH(Lists!$F$2,$A$1:$T$1,0))&amp;""),"")="","",IFERROR(INDEX('Your points'!$B$15:$B$18,MATCH(IFERROR(TRIM(INDEX($A636:$T636,MATCH(Lists!$F$4,$A$1:$T$1,0))&amp;""),""),'Your points'!$A$15:$A$18,0)),0))</f>
        <v/>
      </c>
      <c r="AB636" s="21">
        <f>IF(IFERROR(TRIM(INDEX($A636:$T636,MATCH(Lists!$F$2,$A$1:$T$1,0))&amp;""),"")="","",N(Z636)+N(AA636))</f>
        <v/>
      </c>
      <c r="AC636" s="21">
        <f>IF(IFERROR(TRIM(INDEX($A636:$T636,MATCH(Lists!$F$2,$A$1:$T$1,0))&amp;""),"")="","",IFERROR(VALUE(IFERROR(TRIM(INDEX($A636:$T636,MATCH(Lists!$F$5,$A$1:$T$1,0))&amp;""),"")),""))</f>
        <v/>
      </c>
      <c r="AD636" s="21">
        <f>IF(AB636="","",IF(AB636&gt;='Your points'!$B$21,1,0))</f>
        <v/>
      </c>
      <c r="AE636" s="21">
        <f>IF(IFERROR(TRIM(INDEX($A636:$T636,MATCH(Lists!$F$2,$A$1:$T$1,0))&amp;""),"")="","",IF(IFERROR(TRIM(INDEX($A636:$T636,MATCH(Lists!$F$8,$A$1:$T$1,0))&amp;""),"")&lt;&gt;"",1,0))</f>
        <v/>
      </c>
      <c r="AF636" s="21">
        <f>IF(IFERROR(TRIM(INDEX($A636:$T636,MATCH(Lists!$F$2,$A$1:$T$1,0))&amp;""),"")="","",IF(IFERROR(TRIM(INDEX($A636:$T636,MATCH(Lists!$F$6,$A$1:$T$1,0))&amp;""),"")="","(no UTM)",IFERROR(TRIM(INDEX($A636:$T636,MATCH(Lists!$F$6,$A$1:$T$1,0))&amp;""),"")))</f>
        <v/>
      </c>
      <c r="AG636" s="21">
        <f>IF(IFERROR(TRIM(INDEX($A636:$T636,MATCH(Lists!$F$2,$A$1:$T$1,0))&amp;""),"")="","",IF(IFERROR(TRIM(INDEX($A636:$T636,MATCH(Lists!$F$7,$A$1:$T$1,0))&amp;""),"")="","(none)",IFERROR(TRIM(INDEX($A636:$T636,MATCH(Lists!$F$7,$A$1:$T$1,0))&amp;""),"")))</f>
        <v/>
      </c>
      <c r="AH636" s="21">
        <f>IF(AF636="","",IF(COUNTIFS($AF$2:AF636,AF636,$AG$2:AG636,AG636)=1,1,0))</f>
        <v/>
      </c>
      <c r="AI636" s="21">
        <f>IF(AH636=1,SUM($AH$2:AH636),"")</f>
        <v/>
      </c>
      <c r="AJ636" s="21">
        <f>IF(IFERROR(TRIM(INDEX($A636:$T636,MATCH(Lists!$F$2,$A$1:$T$1,0))&amp;""),"")="","",IF($W636=Lists!$A$3,1,0))</f>
        <v/>
      </c>
      <c r="AK636" s="21">
        <f>IF(IFERROR(TRIM(INDEX($A636:$T636,MATCH(Lists!$F$2,$A$1:$T$1,0))&amp;""),"")="","",IF($X636="Y",1,0))</f>
        <v/>
      </c>
    </row>
    <row r="637">
      <c r="U637" s="19" t="n"/>
      <c r="V637" s="22" t="n"/>
      <c r="W637" s="22" t="n"/>
      <c r="X637" s="22" t="n"/>
      <c r="Y637" s="19" t="n"/>
      <c r="Z637" s="21">
        <f>IF(IFERROR(TRIM(INDEX($A637:$T637,MATCH(Lists!$F$2,$A$1:$T$1,0))&amp;""),"")="","",IFERROR(INDEX('Your points'!$B$6:$B$11,MATCH(IFERROR(TRIM(INDEX($A637:$T637,MATCH(Lists!$F$3,$A$1:$T$1,0))&amp;""),""),'Your points'!$A$6:$A$11,0)),0))</f>
        <v/>
      </c>
      <c r="AA637" s="21">
        <f>IF(IFERROR(TRIM(INDEX($A637:$T637,MATCH(Lists!$F$2,$A$1:$T$1,0))&amp;""),"")="","",IFERROR(INDEX('Your points'!$B$15:$B$18,MATCH(IFERROR(TRIM(INDEX($A637:$T637,MATCH(Lists!$F$4,$A$1:$T$1,0))&amp;""),""),'Your points'!$A$15:$A$18,0)),0))</f>
        <v/>
      </c>
      <c r="AB637" s="21">
        <f>IF(IFERROR(TRIM(INDEX($A637:$T637,MATCH(Lists!$F$2,$A$1:$T$1,0))&amp;""),"")="","",N(Z637)+N(AA637))</f>
        <v/>
      </c>
      <c r="AC637" s="21">
        <f>IF(IFERROR(TRIM(INDEX($A637:$T637,MATCH(Lists!$F$2,$A$1:$T$1,0))&amp;""),"")="","",IFERROR(VALUE(IFERROR(TRIM(INDEX($A637:$T637,MATCH(Lists!$F$5,$A$1:$T$1,0))&amp;""),"")),""))</f>
        <v/>
      </c>
      <c r="AD637" s="21">
        <f>IF(AB637="","",IF(AB637&gt;='Your points'!$B$21,1,0))</f>
        <v/>
      </c>
      <c r="AE637" s="21">
        <f>IF(IFERROR(TRIM(INDEX($A637:$T637,MATCH(Lists!$F$2,$A$1:$T$1,0))&amp;""),"")="","",IF(IFERROR(TRIM(INDEX($A637:$T637,MATCH(Lists!$F$8,$A$1:$T$1,0))&amp;""),"")&lt;&gt;"",1,0))</f>
        <v/>
      </c>
      <c r="AF637" s="21">
        <f>IF(IFERROR(TRIM(INDEX($A637:$T637,MATCH(Lists!$F$2,$A$1:$T$1,0))&amp;""),"")="","",IF(IFERROR(TRIM(INDEX($A637:$T637,MATCH(Lists!$F$6,$A$1:$T$1,0))&amp;""),"")="","(no UTM)",IFERROR(TRIM(INDEX($A637:$T637,MATCH(Lists!$F$6,$A$1:$T$1,0))&amp;""),"")))</f>
        <v/>
      </c>
      <c r="AG637" s="21">
        <f>IF(IFERROR(TRIM(INDEX($A637:$T637,MATCH(Lists!$F$2,$A$1:$T$1,0))&amp;""),"")="","",IF(IFERROR(TRIM(INDEX($A637:$T637,MATCH(Lists!$F$7,$A$1:$T$1,0))&amp;""),"")="","(none)",IFERROR(TRIM(INDEX($A637:$T637,MATCH(Lists!$F$7,$A$1:$T$1,0))&amp;""),"")))</f>
        <v/>
      </c>
      <c r="AH637" s="21">
        <f>IF(AF637="","",IF(COUNTIFS($AF$2:AF637,AF637,$AG$2:AG637,AG637)=1,1,0))</f>
        <v/>
      </c>
      <c r="AI637" s="21">
        <f>IF(AH637=1,SUM($AH$2:AH637),"")</f>
        <v/>
      </c>
      <c r="AJ637" s="21">
        <f>IF(IFERROR(TRIM(INDEX($A637:$T637,MATCH(Lists!$F$2,$A$1:$T$1,0))&amp;""),"")="","",IF($W637=Lists!$A$3,1,0))</f>
        <v/>
      </c>
      <c r="AK637" s="21">
        <f>IF(IFERROR(TRIM(INDEX($A637:$T637,MATCH(Lists!$F$2,$A$1:$T$1,0))&amp;""),"")="","",IF($X637="Y",1,0))</f>
        <v/>
      </c>
    </row>
    <row r="638">
      <c r="U638" s="19" t="n"/>
      <c r="V638" s="22" t="n"/>
      <c r="W638" s="22" t="n"/>
      <c r="X638" s="22" t="n"/>
      <c r="Y638" s="19" t="n"/>
      <c r="Z638" s="21">
        <f>IF(IFERROR(TRIM(INDEX($A638:$T638,MATCH(Lists!$F$2,$A$1:$T$1,0))&amp;""),"")="","",IFERROR(INDEX('Your points'!$B$6:$B$11,MATCH(IFERROR(TRIM(INDEX($A638:$T638,MATCH(Lists!$F$3,$A$1:$T$1,0))&amp;""),""),'Your points'!$A$6:$A$11,0)),0))</f>
        <v/>
      </c>
      <c r="AA638" s="21">
        <f>IF(IFERROR(TRIM(INDEX($A638:$T638,MATCH(Lists!$F$2,$A$1:$T$1,0))&amp;""),"")="","",IFERROR(INDEX('Your points'!$B$15:$B$18,MATCH(IFERROR(TRIM(INDEX($A638:$T638,MATCH(Lists!$F$4,$A$1:$T$1,0))&amp;""),""),'Your points'!$A$15:$A$18,0)),0))</f>
        <v/>
      </c>
      <c r="AB638" s="21">
        <f>IF(IFERROR(TRIM(INDEX($A638:$T638,MATCH(Lists!$F$2,$A$1:$T$1,0))&amp;""),"")="","",N(Z638)+N(AA638))</f>
        <v/>
      </c>
      <c r="AC638" s="21">
        <f>IF(IFERROR(TRIM(INDEX($A638:$T638,MATCH(Lists!$F$2,$A$1:$T$1,0))&amp;""),"")="","",IFERROR(VALUE(IFERROR(TRIM(INDEX($A638:$T638,MATCH(Lists!$F$5,$A$1:$T$1,0))&amp;""),"")),""))</f>
        <v/>
      </c>
      <c r="AD638" s="21">
        <f>IF(AB638="","",IF(AB638&gt;='Your points'!$B$21,1,0))</f>
        <v/>
      </c>
      <c r="AE638" s="21">
        <f>IF(IFERROR(TRIM(INDEX($A638:$T638,MATCH(Lists!$F$2,$A$1:$T$1,0))&amp;""),"")="","",IF(IFERROR(TRIM(INDEX($A638:$T638,MATCH(Lists!$F$8,$A$1:$T$1,0))&amp;""),"")&lt;&gt;"",1,0))</f>
        <v/>
      </c>
      <c r="AF638" s="21">
        <f>IF(IFERROR(TRIM(INDEX($A638:$T638,MATCH(Lists!$F$2,$A$1:$T$1,0))&amp;""),"")="","",IF(IFERROR(TRIM(INDEX($A638:$T638,MATCH(Lists!$F$6,$A$1:$T$1,0))&amp;""),"")="","(no UTM)",IFERROR(TRIM(INDEX($A638:$T638,MATCH(Lists!$F$6,$A$1:$T$1,0))&amp;""),"")))</f>
        <v/>
      </c>
      <c r="AG638" s="21">
        <f>IF(IFERROR(TRIM(INDEX($A638:$T638,MATCH(Lists!$F$2,$A$1:$T$1,0))&amp;""),"")="","",IF(IFERROR(TRIM(INDEX($A638:$T638,MATCH(Lists!$F$7,$A$1:$T$1,0))&amp;""),"")="","(none)",IFERROR(TRIM(INDEX($A638:$T638,MATCH(Lists!$F$7,$A$1:$T$1,0))&amp;""),"")))</f>
        <v/>
      </c>
      <c r="AH638" s="21">
        <f>IF(AF638="","",IF(COUNTIFS($AF$2:AF638,AF638,$AG$2:AG638,AG638)=1,1,0))</f>
        <v/>
      </c>
      <c r="AI638" s="21">
        <f>IF(AH638=1,SUM($AH$2:AH638),"")</f>
        <v/>
      </c>
      <c r="AJ638" s="21">
        <f>IF(IFERROR(TRIM(INDEX($A638:$T638,MATCH(Lists!$F$2,$A$1:$T$1,0))&amp;""),"")="","",IF($W638=Lists!$A$3,1,0))</f>
        <v/>
      </c>
      <c r="AK638" s="21">
        <f>IF(IFERROR(TRIM(INDEX($A638:$T638,MATCH(Lists!$F$2,$A$1:$T$1,0))&amp;""),"")="","",IF($X638="Y",1,0))</f>
        <v/>
      </c>
    </row>
    <row r="639">
      <c r="U639" s="19" t="n"/>
      <c r="V639" s="22" t="n"/>
      <c r="W639" s="22" t="n"/>
      <c r="X639" s="22" t="n"/>
      <c r="Y639" s="19" t="n"/>
      <c r="Z639" s="21">
        <f>IF(IFERROR(TRIM(INDEX($A639:$T639,MATCH(Lists!$F$2,$A$1:$T$1,0))&amp;""),"")="","",IFERROR(INDEX('Your points'!$B$6:$B$11,MATCH(IFERROR(TRIM(INDEX($A639:$T639,MATCH(Lists!$F$3,$A$1:$T$1,0))&amp;""),""),'Your points'!$A$6:$A$11,0)),0))</f>
        <v/>
      </c>
      <c r="AA639" s="21">
        <f>IF(IFERROR(TRIM(INDEX($A639:$T639,MATCH(Lists!$F$2,$A$1:$T$1,0))&amp;""),"")="","",IFERROR(INDEX('Your points'!$B$15:$B$18,MATCH(IFERROR(TRIM(INDEX($A639:$T639,MATCH(Lists!$F$4,$A$1:$T$1,0))&amp;""),""),'Your points'!$A$15:$A$18,0)),0))</f>
        <v/>
      </c>
      <c r="AB639" s="21">
        <f>IF(IFERROR(TRIM(INDEX($A639:$T639,MATCH(Lists!$F$2,$A$1:$T$1,0))&amp;""),"")="","",N(Z639)+N(AA639))</f>
        <v/>
      </c>
      <c r="AC639" s="21">
        <f>IF(IFERROR(TRIM(INDEX($A639:$T639,MATCH(Lists!$F$2,$A$1:$T$1,0))&amp;""),"")="","",IFERROR(VALUE(IFERROR(TRIM(INDEX($A639:$T639,MATCH(Lists!$F$5,$A$1:$T$1,0))&amp;""),"")),""))</f>
        <v/>
      </c>
      <c r="AD639" s="21">
        <f>IF(AB639="","",IF(AB639&gt;='Your points'!$B$21,1,0))</f>
        <v/>
      </c>
      <c r="AE639" s="21">
        <f>IF(IFERROR(TRIM(INDEX($A639:$T639,MATCH(Lists!$F$2,$A$1:$T$1,0))&amp;""),"")="","",IF(IFERROR(TRIM(INDEX($A639:$T639,MATCH(Lists!$F$8,$A$1:$T$1,0))&amp;""),"")&lt;&gt;"",1,0))</f>
        <v/>
      </c>
      <c r="AF639" s="21">
        <f>IF(IFERROR(TRIM(INDEX($A639:$T639,MATCH(Lists!$F$2,$A$1:$T$1,0))&amp;""),"")="","",IF(IFERROR(TRIM(INDEX($A639:$T639,MATCH(Lists!$F$6,$A$1:$T$1,0))&amp;""),"")="","(no UTM)",IFERROR(TRIM(INDEX($A639:$T639,MATCH(Lists!$F$6,$A$1:$T$1,0))&amp;""),"")))</f>
        <v/>
      </c>
      <c r="AG639" s="21">
        <f>IF(IFERROR(TRIM(INDEX($A639:$T639,MATCH(Lists!$F$2,$A$1:$T$1,0))&amp;""),"")="","",IF(IFERROR(TRIM(INDEX($A639:$T639,MATCH(Lists!$F$7,$A$1:$T$1,0))&amp;""),"")="","(none)",IFERROR(TRIM(INDEX($A639:$T639,MATCH(Lists!$F$7,$A$1:$T$1,0))&amp;""),"")))</f>
        <v/>
      </c>
      <c r="AH639" s="21">
        <f>IF(AF639="","",IF(COUNTIFS($AF$2:AF639,AF639,$AG$2:AG639,AG639)=1,1,0))</f>
        <v/>
      </c>
      <c r="AI639" s="21">
        <f>IF(AH639=1,SUM($AH$2:AH639),"")</f>
        <v/>
      </c>
      <c r="AJ639" s="21">
        <f>IF(IFERROR(TRIM(INDEX($A639:$T639,MATCH(Lists!$F$2,$A$1:$T$1,0))&amp;""),"")="","",IF($W639=Lists!$A$3,1,0))</f>
        <v/>
      </c>
      <c r="AK639" s="21">
        <f>IF(IFERROR(TRIM(INDEX($A639:$T639,MATCH(Lists!$F$2,$A$1:$T$1,0))&amp;""),"")="","",IF($X639="Y",1,0))</f>
        <v/>
      </c>
    </row>
    <row r="640">
      <c r="U640" s="19" t="n"/>
      <c r="V640" s="22" t="n"/>
      <c r="W640" s="22" t="n"/>
      <c r="X640" s="22" t="n"/>
      <c r="Y640" s="19" t="n"/>
      <c r="Z640" s="21">
        <f>IF(IFERROR(TRIM(INDEX($A640:$T640,MATCH(Lists!$F$2,$A$1:$T$1,0))&amp;""),"")="","",IFERROR(INDEX('Your points'!$B$6:$B$11,MATCH(IFERROR(TRIM(INDEX($A640:$T640,MATCH(Lists!$F$3,$A$1:$T$1,0))&amp;""),""),'Your points'!$A$6:$A$11,0)),0))</f>
        <v/>
      </c>
      <c r="AA640" s="21">
        <f>IF(IFERROR(TRIM(INDEX($A640:$T640,MATCH(Lists!$F$2,$A$1:$T$1,0))&amp;""),"")="","",IFERROR(INDEX('Your points'!$B$15:$B$18,MATCH(IFERROR(TRIM(INDEX($A640:$T640,MATCH(Lists!$F$4,$A$1:$T$1,0))&amp;""),""),'Your points'!$A$15:$A$18,0)),0))</f>
        <v/>
      </c>
      <c r="AB640" s="21">
        <f>IF(IFERROR(TRIM(INDEX($A640:$T640,MATCH(Lists!$F$2,$A$1:$T$1,0))&amp;""),"")="","",N(Z640)+N(AA640))</f>
        <v/>
      </c>
      <c r="AC640" s="21">
        <f>IF(IFERROR(TRIM(INDEX($A640:$T640,MATCH(Lists!$F$2,$A$1:$T$1,0))&amp;""),"")="","",IFERROR(VALUE(IFERROR(TRIM(INDEX($A640:$T640,MATCH(Lists!$F$5,$A$1:$T$1,0))&amp;""),"")),""))</f>
        <v/>
      </c>
      <c r="AD640" s="21">
        <f>IF(AB640="","",IF(AB640&gt;='Your points'!$B$21,1,0))</f>
        <v/>
      </c>
      <c r="AE640" s="21">
        <f>IF(IFERROR(TRIM(INDEX($A640:$T640,MATCH(Lists!$F$2,$A$1:$T$1,0))&amp;""),"")="","",IF(IFERROR(TRIM(INDEX($A640:$T640,MATCH(Lists!$F$8,$A$1:$T$1,0))&amp;""),"")&lt;&gt;"",1,0))</f>
        <v/>
      </c>
      <c r="AF640" s="21">
        <f>IF(IFERROR(TRIM(INDEX($A640:$T640,MATCH(Lists!$F$2,$A$1:$T$1,0))&amp;""),"")="","",IF(IFERROR(TRIM(INDEX($A640:$T640,MATCH(Lists!$F$6,$A$1:$T$1,0))&amp;""),"")="","(no UTM)",IFERROR(TRIM(INDEX($A640:$T640,MATCH(Lists!$F$6,$A$1:$T$1,0))&amp;""),"")))</f>
        <v/>
      </c>
      <c r="AG640" s="21">
        <f>IF(IFERROR(TRIM(INDEX($A640:$T640,MATCH(Lists!$F$2,$A$1:$T$1,0))&amp;""),"")="","",IF(IFERROR(TRIM(INDEX($A640:$T640,MATCH(Lists!$F$7,$A$1:$T$1,0))&amp;""),"")="","(none)",IFERROR(TRIM(INDEX($A640:$T640,MATCH(Lists!$F$7,$A$1:$T$1,0))&amp;""),"")))</f>
        <v/>
      </c>
      <c r="AH640" s="21">
        <f>IF(AF640="","",IF(COUNTIFS($AF$2:AF640,AF640,$AG$2:AG640,AG640)=1,1,0))</f>
        <v/>
      </c>
      <c r="AI640" s="21">
        <f>IF(AH640=1,SUM($AH$2:AH640),"")</f>
        <v/>
      </c>
      <c r="AJ640" s="21">
        <f>IF(IFERROR(TRIM(INDEX($A640:$T640,MATCH(Lists!$F$2,$A$1:$T$1,0))&amp;""),"")="","",IF($W640=Lists!$A$3,1,0))</f>
        <v/>
      </c>
      <c r="AK640" s="21">
        <f>IF(IFERROR(TRIM(INDEX($A640:$T640,MATCH(Lists!$F$2,$A$1:$T$1,0))&amp;""),"")="","",IF($X640="Y",1,0))</f>
        <v/>
      </c>
    </row>
    <row r="641">
      <c r="U641" s="19" t="n"/>
      <c r="V641" s="22" t="n"/>
      <c r="W641" s="22" t="n"/>
      <c r="X641" s="22" t="n"/>
      <c r="Y641" s="19" t="n"/>
      <c r="Z641" s="21">
        <f>IF(IFERROR(TRIM(INDEX($A641:$T641,MATCH(Lists!$F$2,$A$1:$T$1,0))&amp;""),"")="","",IFERROR(INDEX('Your points'!$B$6:$B$11,MATCH(IFERROR(TRIM(INDEX($A641:$T641,MATCH(Lists!$F$3,$A$1:$T$1,0))&amp;""),""),'Your points'!$A$6:$A$11,0)),0))</f>
        <v/>
      </c>
      <c r="AA641" s="21">
        <f>IF(IFERROR(TRIM(INDEX($A641:$T641,MATCH(Lists!$F$2,$A$1:$T$1,0))&amp;""),"")="","",IFERROR(INDEX('Your points'!$B$15:$B$18,MATCH(IFERROR(TRIM(INDEX($A641:$T641,MATCH(Lists!$F$4,$A$1:$T$1,0))&amp;""),""),'Your points'!$A$15:$A$18,0)),0))</f>
        <v/>
      </c>
      <c r="AB641" s="21">
        <f>IF(IFERROR(TRIM(INDEX($A641:$T641,MATCH(Lists!$F$2,$A$1:$T$1,0))&amp;""),"")="","",N(Z641)+N(AA641))</f>
        <v/>
      </c>
      <c r="AC641" s="21">
        <f>IF(IFERROR(TRIM(INDEX($A641:$T641,MATCH(Lists!$F$2,$A$1:$T$1,0))&amp;""),"")="","",IFERROR(VALUE(IFERROR(TRIM(INDEX($A641:$T641,MATCH(Lists!$F$5,$A$1:$T$1,0))&amp;""),"")),""))</f>
        <v/>
      </c>
      <c r="AD641" s="21">
        <f>IF(AB641="","",IF(AB641&gt;='Your points'!$B$21,1,0))</f>
        <v/>
      </c>
      <c r="AE641" s="21">
        <f>IF(IFERROR(TRIM(INDEX($A641:$T641,MATCH(Lists!$F$2,$A$1:$T$1,0))&amp;""),"")="","",IF(IFERROR(TRIM(INDEX($A641:$T641,MATCH(Lists!$F$8,$A$1:$T$1,0))&amp;""),"")&lt;&gt;"",1,0))</f>
        <v/>
      </c>
      <c r="AF641" s="21">
        <f>IF(IFERROR(TRIM(INDEX($A641:$T641,MATCH(Lists!$F$2,$A$1:$T$1,0))&amp;""),"")="","",IF(IFERROR(TRIM(INDEX($A641:$T641,MATCH(Lists!$F$6,$A$1:$T$1,0))&amp;""),"")="","(no UTM)",IFERROR(TRIM(INDEX($A641:$T641,MATCH(Lists!$F$6,$A$1:$T$1,0))&amp;""),"")))</f>
        <v/>
      </c>
      <c r="AG641" s="21">
        <f>IF(IFERROR(TRIM(INDEX($A641:$T641,MATCH(Lists!$F$2,$A$1:$T$1,0))&amp;""),"")="","",IF(IFERROR(TRIM(INDEX($A641:$T641,MATCH(Lists!$F$7,$A$1:$T$1,0))&amp;""),"")="","(none)",IFERROR(TRIM(INDEX($A641:$T641,MATCH(Lists!$F$7,$A$1:$T$1,0))&amp;""),"")))</f>
        <v/>
      </c>
      <c r="AH641" s="21">
        <f>IF(AF641="","",IF(COUNTIFS($AF$2:AF641,AF641,$AG$2:AG641,AG641)=1,1,0))</f>
        <v/>
      </c>
      <c r="AI641" s="21">
        <f>IF(AH641=1,SUM($AH$2:AH641),"")</f>
        <v/>
      </c>
      <c r="AJ641" s="21">
        <f>IF(IFERROR(TRIM(INDEX($A641:$T641,MATCH(Lists!$F$2,$A$1:$T$1,0))&amp;""),"")="","",IF($W641=Lists!$A$3,1,0))</f>
        <v/>
      </c>
      <c r="AK641" s="21">
        <f>IF(IFERROR(TRIM(INDEX($A641:$T641,MATCH(Lists!$F$2,$A$1:$T$1,0))&amp;""),"")="","",IF($X641="Y",1,0))</f>
        <v/>
      </c>
    </row>
    <row r="642">
      <c r="U642" s="19" t="n"/>
      <c r="V642" s="22" t="n"/>
      <c r="W642" s="22" t="n"/>
      <c r="X642" s="22" t="n"/>
      <c r="Y642" s="19" t="n"/>
      <c r="Z642" s="21">
        <f>IF(IFERROR(TRIM(INDEX($A642:$T642,MATCH(Lists!$F$2,$A$1:$T$1,0))&amp;""),"")="","",IFERROR(INDEX('Your points'!$B$6:$B$11,MATCH(IFERROR(TRIM(INDEX($A642:$T642,MATCH(Lists!$F$3,$A$1:$T$1,0))&amp;""),""),'Your points'!$A$6:$A$11,0)),0))</f>
        <v/>
      </c>
      <c r="AA642" s="21">
        <f>IF(IFERROR(TRIM(INDEX($A642:$T642,MATCH(Lists!$F$2,$A$1:$T$1,0))&amp;""),"")="","",IFERROR(INDEX('Your points'!$B$15:$B$18,MATCH(IFERROR(TRIM(INDEX($A642:$T642,MATCH(Lists!$F$4,$A$1:$T$1,0))&amp;""),""),'Your points'!$A$15:$A$18,0)),0))</f>
        <v/>
      </c>
      <c r="AB642" s="21">
        <f>IF(IFERROR(TRIM(INDEX($A642:$T642,MATCH(Lists!$F$2,$A$1:$T$1,0))&amp;""),"")="","",N(Z642)+N(AA642))</f>
        <v/>
      </c>
      <c r="AC642" s="21">
        <f>IF(IFERROR(TRIM(INDEX($A642:$T642,MATCH(Lists!$F$2,$A$1:$T$1,0))&amp;""),"")="","",IFERROR(VALUE(IFERROR(TRIM(INDEX($A642:$T642,MATCH(Lists!$F$5,$A$1:$T$1,0))&amp;""),"")),""))</f>
        <v/>
      </c>
      <c r="AD642" s="21">
        <f>IF(AB642="","",IF(AB642&gt;='Your points'!$B$21,1,0))</f>
        <v/>
      </c>
      <c r="AE642" s="21">
        <f>IF(IFERROR(TRIM(INDEX($A642:$T642,MATCH(Lists!$F$2,$A$1:$T$1,0))&amp;""),"")="","",IF(IFERROR(TRIM(INDEX($A642:$T642,MATCH(Lists!$F$8,$A$1:$T$1,0))&amp;""),"")&lt;&gt;"",1,0))</f>
        <v/>
      </c>
      <c r="AF642" s="21">
        <f>IF(IFERROR(TRIM(INDEX($A642:$T642,MATCH(Lists!$F$2,$A$1:$T$1,0))&amp;""),"")="","",IF(IFERROR(TRIM(INDEX($A642:$T642,MATCH(Lists!$F$6,$A$1:$T$1,0))&amp;""),"")="","(no UTM)",IFERROR(TRIM(INDEX($A642:$T642,MATCH(Lists!$F$6,$A$1:$T$1,0))&amp;""),"")))</f>
        <v/>
      </c>
      <c r="AG642" s="21">
        <f>IF(IFERROR(TRIM(INDEX($A642:$T642,MATCH(Lists!$F$2,$A$1:$T$1,0))&amp;""),"")="","",IF(IFERROR(TRIM(INDEX($A642:$T642,MATCH(Lists!$F$7,$A$1:$T$1,0))&amp;""),"")="","(none)",IFERROR(TRIM(INDEX($A642:$T642,MATCH(Lists!$F$7,$A$1:$T$1,0))&amp;""),"")))</f>
        <v/>
      </c>
      <c r="AH642" s="21">
        <f>IF(AF642="","",IF(COUNTIFS($AF$2:AF642,AF642,$AG$2:AG642,AG642)=1,1,0))</f>
        <v/>
      </c>
      <c r="AI642" s="21">
        <f>IF(AH642=1,SUM($AH$2:AH642),"")</f>
        <v/>
      </c>
      <c r="AJ642" s="21">
        <f>IF(IFERROR(TRIM(INDEX($A642:$T642,MATCH(Lists!$F$2,$A$1:$T$1,0))&amp;""),"")="","",IF($W642=Lists!$A$3,1,0))</f>
        <v/>
      </c>
      <c r="AK642" s="21">
        <f>IF(IFERROR(TRIM(INDEX($A642:$T642,MATCH(Lists!$F$2,$A$1:$T$1,0))&amp;""),"")="","",IF($X642="Y",1,0))</f>
        <v/>
      </c>
    </row>
    <row r="643">
      <c r="U643" s="19" t="n"/>
      <c r="V643" s="22" t="n"/>
      <c r="W643" s="22" t="n"/>
      <c r="X643" s="22" t="n"/>
      <c r="Y643" s="19" t="n"/>
      <c r="Z643" s="21">
        <f>IF(IFERROR(TRIM(INDEX($A643:$T643,MATCH(Lists!$F$2,$A$1:$T$1,0))&amp;""),"")="","",IFERROR(INDEX('Your points'!$B$6:$B$11,MATCH(IFERROR(TRIM(INDEX($A643:$T643,MATCH(Lists!$F$3,$A$1:$T$1,0))&amp;""),""),'Your points'!$A$6:$A$11,0)),0))</f>
        <v/>
      </c>
      <c r="AA643" s="21">
        <f>IF(IFERROR(TRIM(INDEX($A643:$T643,MATCH(Lists!$F$2,$A$1:$T$1,0))&amp;""),"")="","",IFERROR(INDEX('Your points'!$B$15:$B$18,MATCH(IFERROR(TRIM(INDEX($A643:$T643,MATCH(Lists!$F$4,$A$1:$T$1,0))&amp;""),""),'Your points'!$A$15:$A$18,0)),0))</f>
        <v/>
      </c>
      <c r="AB643" s="21">
        <f>IF(IFERROR(TRIM(INDEX($A643:$T643,MATCH(Lists!$F$2,$A$1:$T$1,0))&amp;""),"")="","",N(Z643)+N(AA643))</f>
        <v/>
      </c>
      <c r="AC643" s="21">
        <f>IF(IFERROR(TRIM(INDEX($A643:$T643,MATCH(Lists!$F$2,$A$1:$T$1,0))&amp;""),"")="","",IFERROR(VALUE(IFERROR(TRIM(INDEX($A643:$T643,MATCH(Lists!$F$5,$A$1:$T$1,0))&amp;""),"")),""))</f>
        <v/>
      </c>
      <c r="AD643" s="21">
        <f>IF(AB643="","",IF(AB643&gt;='Your points'!$B$21,1,0))</f>
        <v/>
      </c>
      <c r="AE643" s="21">
        <f>IF(IFERROR(TRIM(INDEX($A643:$T643,MATCH(Lists!$F$2,$A$1:$T$1,0))&amp;""),"")="","",IF(IFERROR(TRIM(INDEX($A643:$T643,MATCH(Lists!$F$8,$A$1:$T$1,0))&amp;""),"")&lt;&gt;"",1,0))</f>
        <v/>
      </c>
      <c r="AF643" s="21">
        <f>IF(IFERROR(TRIM(INDEX($A643:$T643,MATCH(Lists!$F$2,$A$1:$T$1,0))&amp;""),"")="","",IF(IFERROR(TRIM(INDEX($A643:$T643,MATCH(Lists!$F$6,$A$1:$T$1,0))&amp;""),"")="","(no UTM)",IFERROR(TRIM(INDEX($A643:$T643,MATCH(Lists!$F$6,$A$1:$T$1,0))&amp;""),"")))</f>
        <v/>
      </c>
      <c r="AG643" s="21">
        <f>IF(IFERROR(TRIM(INDEX($A643:$T643,MATCH(Lists!$F$2,$A$1:$T$1,0))&amp;""),"")="","",IF(IFERROR(TRIM(INDEX($A643:$T643,MATCH(Lists!$F$7,$A$1:$T$1,0))&amp;""),"")="","(none)",IFERROR(TRIM(INDEX($A643:$T643,MATCH(Lists!$F$7,$A$1:$T$1,0))&amp;""),"")))</f>
        <v/>
      </c>
      <c r="AH643" s="21">
        <f>IF(AF643="","",IF(COUNTIFS($AF$2:AF643,AF643,$AG$2:AG643,AG643)=1,1,0))</f>
        <v/>
      </c>
      <c r="AI643" s="21">
        <f>IF(AH643=1,SUM($AH$2:AH643),"")</f>
        <v/>
      </c>
      <c r="AJ643" s="21">
        <f>IF(IFERROR(TRIM(INDEX($A643:$T643,MATCH(Lists!$F$2,$A$1:$T$1,0))&amp;""),"")="","",IF($W643=Lists!$A$3,1,0))</f>
        <v/>
      </c>
      <c r="AK643" s="21">
        <f>IF(IFERROR(TRIM(INDEX($A643:$T643,MATCH(Lists!$F$2,$A$1:$T$1,0))&amp;""),"")="","",IF($X643="Y",1,0))</f>
        <v/>
      </c>
    </row>
    <row r="644">
      <c r="U644" s="19" t="n"/>
      <c r="V644" s="22" t="n"/>
      <c r="W644" s="22" t="n"/>
      <c r="X644" s="22" t="n"/>
      <c r="Y644" s="19" t="n"/>
      <c r="Z644" s="21">
        <f>IF(IFERROR(TRIM(INDEX($A644:$T644,MATCH(Lists!$F$2,$A$1:$T$1,0))&amp;""),"")="","",IFERROR(INDEX('Your points'!$B$6:$B$11,MATCH(IFERROR(TRIM(INDEX($A644:$T644,MATCH(Lists!$F$3,$A$1:$T$1,0))&amp;""),""),'Your points'!$A$6:$A$11,0)),0))</f>
        <v/>
      </c>
      <c r="AA644" s="21">
        <f>IF(IFERROR(TRIM(INDEX($A644:$T644,MATCH(Lists!$F$2,$A$1:$T$1,0))&amp;""),"")="","",IFERROR(INDEX('Your points'!$B$15:$B$18,MATCH(IFERROR(TRIM(INDEX($A644:$T644,MATCH(Lists!$F$4,$A$1:$T$1,0))&amp;""),""),'Your points'!$A$15:$A$18,0)),0))</f>
        <v/>
      </c>
      <c r="AB644" s="21">
        <f>IF(IFERROR(TRIM(INDEX($A644:$T644,MATCH(Lists!$F$2,$A$1:$T$1,0))&amp;""),"")="","",N(Z644)+N(AA644))</f>
        <v/>
      </c>
      <c r="AC644" s="21">
        <f>IF(IFERROR(TRIM(INDEX($A644:$T644,MATCH(Lists!$F$2,$A$1:$T$1,0))&amp;""),"")="","",IFERROR(VALUE(IFERROR(TRIM(INDEX($A644:$T644,MATCH(Lists!$F$5,$A$1:$T$1,0))&amp;""),"")),""))</f>
        <v/>
      </c>
      <c r="AD644" s="21">
        <f>IF(AB644="","",IF(AB644&gt;='Your points'!$B$21,1,0))</f>
        <v/>
      </c>
      <c r="AE644" s="21">
        <f>IF(IFERROR(TRIM(INDEX($A644:$T644,MATCH(Lists!$F$2,$A$1:$T$1,0))&amp;""),"")="","",IF(IFERROR(TRIM(INDEX($A644:$T644,MATCH(Lists!$F$8,$A$1:$T$1,0))&amp;""),"")&lt;&gt;"",1,0))</f>
        <v/>
      </c>
      <c r="AF644" s="21">
        <f>IF(IFERROR(TRIM(INDEX($A644:$T644,MATCH(Lists!$F$2,$A$1:$T$1,0))&amp;""),"")="","",IF(IFERROR(TRIM(INDEX($A644:$T644,MATCH(Lists!$F$6,$A$1:$T$1,0))&amp;""),"")="","(no UTM)",IFERROR(TRIM(INDEX($A644:$T644,MATCH(Lists!$F$6,$A$1:$T$1,0))&amp;""),"")))</f>
        <v/>
      </c>
      <c r="AG644" s="21">
        <f>IF(IFERROR(TRIM(INDEX($A644:$T644,MATCH(Lists!$F$2,$A$1:$T$1,0))&amp;""),"")="","",IF(IFERROR(TRIM(INDEX($A644:$T644,MATCH(Lists!$F$7,$A$1:$T$1,0))&amp;""),"")="","(none)",IFERROR(TRIM(INDEX($A644:$T644,MATCH(Lists!$F$7,$A$1:$T$1,0))&amp;""),"")))</f>
        <v/>
      </c>
      <c r="AH644" s="21">
        <f>IF(AF644="","",IF(COUNTIFS($AF$2:AF644,AF644,$AG$2:AG644,AG644)=1,1,0))</f>
        <v/>
      </c>
      <c r="AI644" s="21">
        <f>IF(AH644=1,SUM($AH$2:AH644),"")</f>
        <v/>
      </c>
      <c r="AJ644" s="21">
        <f>IF(IFERROR(TRIM(INDEX($A644:$T644,MATCH(Lists!$F$2,$A$1:$T$1,0))&amp;""),"")="","",IF($W644=Lists!$A$3,1,0))</f>
        <v/>
      </c>
      <c r="AK644" s="21">
        <f>IF(IFERROR(TRIM(INDEX($A644:$T644,MATCH(Lists!$F$2,$A$1:$T$1,0))&amp;""),"")="","",IF($X644="Y",1,0))</f>
        <v/>
      </c>
    </row>
    <row r="645">
      <c r="U645" s="19" t="n"/>
      <c r="V645" s="22" t="n"/>
      <c r="W645" s="22" t="n"/>
      <c r="X645" s="22" t="n"/>
      <c r="Y645" s="19" t="n"/>
      <c r="Z645" s="21">
        <f>IF(IFERROR(TRIM(INDEX($A645:$T645,MATCH(Lists!$F$2,$A$1:$T$1,0))&amp;""),"")="","",IFERROR(INDEX('Your points'!$B$6:$B$11,MATCH(IFERROR(TRIM(INDEX($A645:$T645,MATCH(Lists!$F$3,$A$1:$T$1,0))&amp;""),""),'Your points'!$A$6:$A$11,0)),0))</f>
        <v/>
      </c>
      <c r="AA645" s="21">
        <f>IF(IFERROR(TRIM(INDEX($A645:$T645,MATCH(Lists!$F$2,$A$1:$T$1,0))&amp;""),"")="","",IFERROR(INDEX('Your points'!$B$15:$B$18,MATCH(IFERROR(TRIM(INDEX($A645:$T645,MATCH(Lists!$F$4,$A$1:$T$1,0))&amp;""),""),'Your points'!$A$15:$A$18,0)),0))</f>
        <v/>
      </c>
      <c r="AB645" s="21">
        <f>IF(IFERROR(TRIM(INDEX($A645:$T645,MATCH(Lists!$F$2,$A$1:$T$1,0))&amp;""),"")="","",N(Z645)+N(AA645))</f>
        <v/>
      </c>
      <c r="AC645" s="21">
        <f>IF(IFERROR(TRIM(INDEX($A645:$T645,MATCH(Lists!$F$2,$A$1:$T$1,0))&amp;""),"")="","",IFERROR(VALUE(IFERROR(TRIM(INDEX($A645:$T645,MATCH(Lists!$F$5,$A$1:$T$1,0))&amp;""),"")),""))</f>
        <v/>
      </c>
      <c r="AD645" s="21">
        <f>IF(AB645="","",IF(AB645&gt;='Your points'!$B$21,1,0))</f>
        <v/>
      </c>
      <c r="AE645" s="21">
        <f>IF(IFERROR(TRIM(INDEX($A645:$T645,MATCH(Lists!$F$2,$A$1:$T$1,0))&amp;""),"")="","",IF(IFERROR(TRIM(INDEX($A645:$T645,MATCH(Lists!$F$8,$A$1:$T$1,0))&amp;""),"")&lt;&gt;"",1,0))</f>
        <v/>
      </c>
      <c r="AF645" s="21">
        <f>IF(IFERROR(TRIM(INDEX($A645:$T645,MATCH(Lists!$F$2,$A$1:$T$1,0))&amp;""),"")="","",IF(IFERROR(TRIM(INDEX($A645:$T645,MATCH(Lists!$F$6,$A$1:$T$1,0))&amp;""),"")="","(no UTM)",IFERROR(TRIM(INDEX($A645:$T645,MATCH(Lists!$F$6,$A$1:$T$1,0))&amp;""),"")))</f>
        <v/>
      </c>
      <c r="AG645" s="21">
        <f>IF(IFERROR(TRIM(INDEX($A645:$T645,MATCH(Lists!$F$2,$A$1:$T$1,0))&amp;""),"")="","",IF(IFERROR(TRIM(INDEX($A645:$T645,MATCH(Lists!$F$7,$A$1:$T$1,0))&amp;""),"")="","(none)",IFERROR(TRIM(INDEX($A645:$T645,MATCH(Lists!$F$7,$A$1:$T$1,0))&amp;""),"")))</f>
        <v/>
      </c>
      <c r="AH645" s="21">
        <f>IF(AF645="","",IF(COUNTIFS($AF$2:AF645,AF645,$AG$2:AG645,AG645)=1,1,0))</f>
        <v/>
      </c>
      <c r="AI645" s="21">
        <f>IF(AH645=1,SUM($AH$2:AH645),"")</f>
        <v/>
      </c>
      <c r="AJ645" s="21">
        <f>IF(IFERROR(TRIM(INDEX($A645:$T645,MATCH(Lists!$F$2,$A$1:$T$1,0))&amp;""),"")="","",IF($W645=Lists!$A$3,1,0))</f>
        <v/>
      </c>
      <c r="AK645" s="21">
        <f>IF(IFERROR(TRIM(INDEX($A645:$T645,MATCH(Lists!$F$2,$A$1:$T$1,0))&amp;""),"")="","",IF($X645="Y",1,0))</f>
        <v/>
      </c>
    </row>
    <row r="646">
      <c r="U646" s="19" t="n"/>
      <c r="V646" s="22" t="n"/>
      <c r="W646" s="22" t="n"/>
      <c r="X646" s="22" t="n"/>
      <c r="Y646" s="19" t="n"/>
      <c r="Z646" s="21">
        <f>IF(IFERROR(TRIM(INDEX($A646:$T646,MATCH(Lists!$F$2,$A$1:$T$1,0))&amp;""),"")="","",IFERROR(INDEX('Your points'!$B$6:$B$11,MATCH(IFERROR(TRIM(INDEX($A646:$T646,MATCH(Lists!$F$3,$A$1:$T$1,0))&amp;""),""),'Your points'!$A$6:$A$11,0)),0))</f>
        <v/>
      </c>
      <c r="AA646" s="21">
        <f>IF(IFERROR(TRIM(INDEX($A646:$T646,MATCH(Lists!$F$2,$A$1:$T$1,0))&amp;""),"")="","",IFERROR(INDEX('Your points'!$B$15:$B$18,MATCH(IFERROR(TRIM(INDEX($A646:$T646,MATCH(Lists!$F$4,$A$1:$T$1,0))&amp;""),""),'Your points'!$A$15:$A$18,0)),0))</f>
        <v/>
      </c>
      <c r="AB646" s="21">
        <f>IF(IFERROR(TRIM(INDEX($A646:$T646,MATCH(Lists!$F$2,$A$1:$T$1,0))&amp;""),"")="","",N(Z646)+N(AA646))</f>
        <v/>
      </c>
      <c r="AC646" s="21">
        <f>IF(IFERROR(TRIM(INDEX($A646:$T646,MATCH(Lists!$F$2,$A$1:$T$1,0))&amp;""),"")="","",IFERROR(VALUE(IFERROR(TRIM(INDEX($A646:$T646,MATCH(Lists!$F$5,$A$1:$T$1,0))&amp;""),"")),""))</f>
        <v/>
      </c>
      <c r="AD646" s="21">
        <f>IF(AB646="","",IF(AB646&gt;='Your points'!$B$21,1,0))</f>
        <v/>
      </c>
      <c r="AE646" s="21">
        <f>IF(IFERROR(TRIM(INDEX($A646:$T646,MATCH(Lists!$F$2,$A$1:$T$1,0))&amp;""),"")="","",IF(IFERROR(TRIM(INDEX($A646:$T646,MATCH(Lists!$F$8,$A$1:$T$1,0))&amp;""),"")&lt;&gt;"",1,0))</f>
        <v/>
      </c>
      <c r="AF646" s="21">
        <f>IF(IFERROR(TRIM(INDEX($A646:$T646,MATCH(Lists!$F$2,$A$1:$T$1,0))&amp;""),"")="","",IF(IFERROR(TRIM(INDEX($A646:$T646,MATCH(Lists!$F$6,$A$1:$T$1,0))&amp;""),"")="","(no UTM)",IFERROR(TRIM(INDEX($A646:$T646,MATCH(Lists!$F$6,$A$1:$T$1,0))&amp;""),"")))</f>
        <v/>
      </c>
      <c r="AG646" s="21">
        <f>IF(IFERROR(TRIM(INDEX($A646:$T646,MATCH(Lists!$F$2,$A$1:$T$1,0))&amp;""),"")="","",IF(IFERROR(TRIM(INDEX($A646:$T646,MATCH(Lists!$F$7,$A$1:$T$1,0))&amp;""),"")="","(none)",IFERROR(TRIM(INDEX($A646:$T646,MATCH(Lists!$F$7,$A$1:$T$1,0))&amp;""),"")))</f>
        <v/>
      </c>
      <c r="AH646" s="21">
        <f>IF(AF646="","",IF(COUNTIFS($AF$2:AF646,AF646,$AG$2:AG646,AG646)=1,1,0))</f>
        <v/>
      </c>
      <c r="AI646" s="21">
        <f>IF(AH646=1,SUM($AH$2:AH646),"")</f>
        <v/>
      </c>
      <c r="AJ646" s="21">
        <f>IF(IFERROR(TRIM(INDEX($A646:$T646,MATCH(Lists!$F$2,$A$1:$T$1,0))&amp;""),"")="","",IF($W646=Lists!$A$3,1,0))</f>
        <v/>
      </c>
      <c r="AK646" s="21">
        <f>IF(IFERROR(TRIM(INDEX($A646:$T646,MATCH(Lists!$F$2,$A$1:$T$1,0))&amp;""),"")="","",IF($X646="Y",1,0))</f>
        <v/>
      </c>
    </row>
    <row r="647">
      <c r="U647" s="19" t="n"/>
      <c r="V647" s="22" t="n"/>
      <c r="W647" s="22" t="n"/>
      <c r="X647" s="22" t="n"/>
      <c r="Y647" s="19" t="n"/>
      <c r="Z647" s="21">
        <f>IF(IFERROR(TRIM(INDEX($A647:$T647,MATCH(Lists!$F$2,$A$1:$T$1,0))&amp;""),"")="","",IFERROR(INDEX('Your points'!$B$6:$B$11,MATCH(IFERROR(TRIM(INDEX($A647:$T647,MATCH(Lists!$F$3,$A$1:$T$1,0))&amp;""),""),'Your points'!$A$6:$A$11,0)),0))</f>
        <v/>
      </c>
      <c r="AA647" s="21">
        <f>IF(IFERROR(TRIM(INDEX($A647:$T647,MATCH(Lists!$F$2,$A$1:$T$1,0))&amp;""),"")="","",IFERROR(INDEX('Your points'!$B$15:$B$18,MATCH(IFERROR(TRIM(INDEX($A647:$T647,MATCH(Lists!$F$4,$A$1:$T$1,0))&amp;""),""),'Your points'!$A$15:$A$18,0)),0))</f>
        <v/>
      </c>
      <c r="AB647" s="21">
        <f>IF(IFERROR(TRIM(INDEX($A647:$T647,MATCH(Lists!$F$2,$A$1:$T$1,0))&amp;""),"")="","",N(Z647)+N(AA647))</f>
        <v/>
      </c>
      <c r="AC647" s="21">
        <f>IF(IFERROR(TRIM(INDEX($A647:$T647,MATCH(Lists!$F$2,$A$1:$T$1,0))&amp;""),"")="","",IFERROR(VALUE(IFERROR(TRIM(INDEX($A647:$T647,MATCH(Lists!$F$5,$A$1:$T$1,0))&amp;""),"")),""))</f>
        <v/>
      </c>
      <c r="AD647" s="21">
        <f>IF(AB647="","",IF(AB647&gt;='Your points'!$B$21,1,0))</f>
        <v/>
      </c>
      <c r="AE647" s="21">
        <f>IF(IFERROR(TRIM(INDEX($A647:$T647,MATCH(Lists!$F$2,$A$1:$T$1,0))&amp;""),"")="","",IF(IFERROR(TRIM(INDEX($A647:$T647,MATCH(Lists!$F$8,$A$1:$T$1,0))&amp;""),"")&lt;&gt;"",1,0))</f>
        <v/>
      </c>
      <c r="AF647" s="21">
        <f>IF(IFERROR(TRIM(INDEX($A647:$T647,MATCH(Lists!$F$2,$A$1:$T$1,0))&amp;""),"")="","",IF(IFERROR(TRIM(INDEX($A647:$T647,MATCH(Lists!$F$6,$A$1:$T$1,0))&amp;""),"")="","(no UTM)",IFERROR(TRIM(INDEX($A647:$T647,MATCH(Lists!$F$6,$A$1:$T$1,0))&amp;""),"")))</f>
        <v/>
      </c>
      <c r="AG647" s="21">
        <f>IF(IFERROR(TRIM(INDEX($A647:$T647,MATCH(Lists!$F$2,$A$1:$T$1,0))&amp;""),"")="","",IF(IFERROR(TRIM(INDEX($A647:$T647,MATCH(Lists!$F$7,$A$1:$T$1,0))&amp;""),"")="","(none)",IFERROR(TRIM(INDEX($A647:$T647,MATCH(Lists!$F$7,$A$1:$T$1,0))&amp;""),"")))</f>
        <v/>
      </c>
      <c r="AH647" s="21">
        <f>IF(AF647="","",IF(COUNTIFS($AF$2:AF647,AF647,$AG$2:AG647,AG647)=1,1,0))</f>
        <v/>
      </c>
      <c r="AI647" s="21">
        <f>IF(AH647=1,SUM($AH$2:AH647),"")</f>
        <v/>
      </c>
      <c r="AJ647" s="21">
        <f>IF(IFERROR(TRIM(INDEX($A647:$T647,MATCH(Lists!$F$2,$A$1:$T$1,0))&amp;""),"")="","",IF($W647=Lists!$A$3,1,0))</f>
        <v/>
      </c>
      <c r="AK647" s="21">
        <f>IF(IFERROR(TRIM(INDEX($A647:$T647,MATCH(Lists!$F$2,$A$1:$T$1,0))&amp;""),"")="","",IF($X647="Y",1,0))</f>
        <v/>
      </c>
    </row>
    <row r="648">
      <c r="U648" s="19" t="n"/>
      <c r="V648" s="22" t="n"/>
      <c r="W648" s="22" t="n"/>
      <c r="X648" s="22" t="n"/>
      <c r="Y648" s="19" t="n"/>
      <c r="Z648" s="21">
        <f>IF(IFERROR(TRIM(INDEX($A648:$T648,MATCH(Lists!$F$2,$A$1:$T$1,0))&amp;""),"")="","",IFERROR(INDEX('Your points'!$B$6:$B$11,MATCH(IFERROR(TRIM(INDEX($A648:$T648,MATCH(Lists!$F$3,$A$1:$T$1,0))&amp;""),""),'Your points'!$A$6:$A$11,0)),0))</f>
        <v/>
      </c>
      <c r="AA648" s="21">
        <f>IF(IFERROR(TRIM(INDEX($A648:$T648,MATCH(Lists!$F$2,$A$1:$T$1,0))&amp;""),"")="","",IFERROR(INDEX('Your points'!$B$15:$B$18,MATCH(IFERROR(TRIM(INDEX($A648:$T648,MATCH(Lists!$F$4,$A$1:$T$1,0))&amp;""),""),'Your points'!$A$15:$A$18,0)),0))</f>
        <v/>
      </c>
      <c r="AB648" s="21">
        <f>IF(IFERROR(TRIM(INDEX($A648:$T648,MATCH(Lists!$F$2,$A$1:$T$1,0))&amp;""),"")="","",N(Z648)+N(AA648))</f>
        <v/>
      </c>
      <c r="AC648" s="21">
        <f>IF(IFERROR(TRIM(INDEX($A648:$T648,MATCH(Lists!$F$2,$A$1:$T$1,0))&amp;""),"")="","",IFERROR(VALUE(IFERROR(TRIM(INDEX($A648:$T648,MATCH(Lists!$F$5,$A$1:$T$1,0))&amp;""),"")),""))</f>
        <v/>
      </c>
      <c r="AD648" s="21">
        <f>IF(AB648="","",IF(AB648&gt;='Your points'!$B$21,1,0))</f>
        <v/>
      </c>
      <c r="AE648" s="21">
        <f>IF(IFERROR(TRIM(INDEX($A648:$T648,MATCH(Lists!$F$2,$A$1:$T$1,0))&amp;""),"")="","",IF(IFERROR(TRIM(INDEX($A648:$T648,MATCH(Lists!$F$8,$A$1:$T$1,0))&amp;""),"")&lt;&gt;"",1,0))</f>
        <v/>
      </c>
      <c r="AF648" s="21">
        <f>IF(IFERROR(TRIM(INDEX($A648:$T648,MATCH(Lists!$F$2,$A$1:$T$1,0))&amp;""),"")="","",IF(IFERROR(TRIM(INDEX($A648:$T648,MATCH(Lists!$F$6,$A$1:$T$1,0))&amp;""),"")="","(no UTM)",IFERROR(TRIM(INDEX($A648:$T648,MATCH(Lists!$F$6,$A$1:$T$1,0))&amp;""),"")))</f>
        <v/>
      </c>
      <c r="AG648" s="21">
        <f>IF(IFERROR(TRIM(INDEX($A648:$T648,MATCH(Lists!$F$2,$A$1:$T$1,0))&amp;""),"")="","",IF(IFERROR(TRIM(INDEX($A648:$T648,MATCH(Lists!$F$7,$A$1:$T$1,0))&amp;""),"")="","(none)",IFERROR(TRIM(INDEX($A648:$T648,MATCH(Lists!$F$7,$A$1:$T$1,0))&amp;""),"")))</f>
        <v/>
      </c>
      <c r="AH648" s="21">
        <f>IF(AF648="","",IF(COUNTIFS($AF$2:AF648,AF648,$AG$2:AG648,AG648)=1,1,0))</f>
        <v/>
      </c>
      <c r="AI648" s="21">
        <f>IF(AH648=1,SUM($AH$2:AH648),"")</f>
        <v/>
      </c>
      <c r="AJ648" s="21">
        <f>IF(IFERROR(TRIM(INDEX($A648:$T648,MATCH(Lists!$F$2,$A$1:$T$1,0))&amp;""),"")="","",IF($W648=Lists!$A$3,1,0))</f>
        <v/>
      </c>
      <c r="AK648" s="21">
        <f>IF(IFERROR(TRIM(INDEX($A648:$T648,MATCH(Lists!$F$2,$A$1:$T$1,0))&amp;""),"")="","",IF($X648="Y",1,0))</f>
        <v/>
      </c>
    </row>
    <row r="649">
      <c r="U649" s="19" t="n"/>
      <c r="V649" s="22" t="n"/>
      <c r="W649" s="22" t="n"/>
      <c r="X649" s="22" t="n"/>
      <c r="Y649" s="19" t="n"/>
      <c r="Z649" s="21">
        <f>IF(IFERROR(TRIM(INDEX($A649:$T649,MATCH(Lists!$F$2,$A$1:$T$1,0))&amp;""),"")="","",IFERROR(INDEX('Your points'!$B$6:$B$11,MATCH(IFERROR(TRIM(INDEX($A649:$T649,MATCH(Lists!$F$3,$A$1:$T$1,0))&amp;""),""),'Your points'!$A$6:$A$11,0)),0))</f>
        <v/>
      </c>
      <c r="AA649" s="21">
        <f>IF(IFERROR(TRIM(INDEX($A649:$T649,MATCH(Lists!$F$2,$A$1:$T$1,0))&amp;""),"")="","",IFERROR(INDEX('Your points'!$B$15:$B$18,MATCH(IFERROR(TRIM(INDEX($A649:$T649,MATCH(Lists!$F$4,$A$1:$T$1,0))&amp;""),""),'Your points'!$A$15:$A$18,0)),0))</f>
        <v/>
      </c>
      <c r="AB649" s="21">
        <f>IF(IFERROR(TRIM(INDEX($A649:$T649,MATCH(Lists!$F$2,$A$1:$T$1,0))&amp;""),"")="","",N(Z649)+N(AA649))</f>
        <v/>
      </c>
      <c r="AC649" s="21">
        <f>IF(IFERROR(TRIM(INDEX($A649:$T649,MATCH(Lists!$F$2,$A$1:$T$1,0))&amp;""),"")="","",IFERROR(VALUE(IFERROR(TRIM(INDEX($A649:$T649,MATCH(Lists!$F$5,$A$1:$T$1,0))&amp;""),"")),""))</f>
        <v/>
      </c>
      <c r="AD649" s="21">
        <f>IF(AB649="","",IF(AB649&gt;='Your points'!$B$21,1,0))</f>
        <v/>
      </c>
      <c r="AE649" s="21">
        <f>IF(IFERROR(TRIM(INDEX($A649:$T649,MATCH(Lists!$F$2,$A$1:$T$1,0))&amp;""),"")="","",IF(IFERROR(TRIM(INDEX($A649:$T649,MATCH(Lists!$F$8,$A$1:$T$1,0))&amp;""),"")&lt;&gt;"",1,0))</f>
        <v/>
      </c>
      <c r="AF649" s="21">
        <f>IF(IFERROR(TRIM(INDEX($A649:$T649,MATCH(Lists!$F$2,$A$1:$T$1,0))&amp;""),"")="","",IF(IFERROR(TRIM(INDEX($A649:$T649,MATCH(Lists!$F$6,$A$1:$T$1,0))&amp;""),"")="","(no UTM)",IFERROR(TRIM(INDEX($A649:$T649,MATCH(Lists!$F$6,$A$1:$T$1,0))&amp;""),"")))</f>
        <v/>
      </c>
      <c r="AG649" s="21">
        <f>IF(IFERROR(TRIM(INDEX($A649:$T649,MATCH(Lists!$F$2,$A$1:$T$1,0))&amp;""),"")="","",IF(IFERROR(TRIM(INDEX($A649:$T649,MATCH(Lists!$F$7,$A$1:$T$1,0))&amp;""),"")="","(none)",IFERROR(TRIM(INDEX($A649:$T649,MATCH(Lists!$F$7,$A$1:$T$1,0))&amp;""),"")))</f>
        <v/>
      </c>
      <c r="AH649" s="21">
        <f>IF(AF649="","",IF(COUNTIFS($AF$2:AF649,AF649,$AG$2:AG649,AG649)=1,1,0))</f>
        <v/>
      </c>
      <c r="AI649" s="21">
        <f>IF(AH649=1,SUM($AH$2:AH649),"")</f>
        <v/>
      </c>
      <c r="AJ649" s="21">
        <f>IF(IFERROR(TRIM(INDEX($A649:$T649,MATCH(Lists!$F$2,$A$1:$T$1,0))&amp;""),"")="","",IF($W649=Lists!$A$3,1,0))</f>
        <v/>
      </c>
      <c r="AK649" s="21">
        <f>IF(IFERROR(TRIM(INDEX($A649:$T649,MATCH(Lists!$F$2,$A$1:$T$1,0))&amp;""),"")="","",IF($X649="Y",1,0))</f>
        <v/>
      </c>
    </row>
    <row r="650">
      <c r="U650" s="19" t="n"/>
      <c r="V650" s="22" t="n"/>
      <c r="W650" s="22" t="n"/>
      <c r="X650" s="22" t="n"/>
      <c r="Y650" s="19" t="n"/>
      <c r="Z650" s="21">
        <f>IF(IFERROR(TRIM(INDEX($A650:$T650,MATCH(Lists!$F$2,$A$1:$T$1,0))&amp;""),"")="","",IFERROR(INDEX('Your points'!$B$6:$B$11,MATCH(IFERROR(TRIM(INDEX($A650:$T650,MATCH(Lists!$F$3,$A$1:$T$1,0))&amp;""),""),'Your points'!$A$6:$A$11,0)),0))</f>
        <v/>
      </c>
      <c r="AA650" s="21">
        <f>IF(IFERROR(TRIM(INDEX($A650:$T650,MATCH(Lists!$F$2,$A$1:$T$1,0))&amp;""),"")="","",IFERROR(INDEX('Your points'!$B$15:$B$18,MATCH(IFERROR(TRIM(INDEX($A650:$T650,MATCH(Lists!$F$4,$A$1:$T$1,0))&amp;""),""),'Your points'!$A$15:$A$18,0)),0))</f>
        <v/>
      </c>
      <c r="AB650" s="21">
        <f>IF(IFERROR(TRIM(INDEX($A650:$T650,MATCH(Lists!$F$2,$A$1:$T$1,0))&amp;""),"")="","",N(Z650)+N(AA650))</f>
        <v/>
      </c>
      <c r="AC650" s="21">
        <f>IF(IFERROR(TRIM(INDEX($A650:$T650,MATCH(Lists!$F$2,$A$1:$T$1,0))&amp;""),"")="","",IFERROR(VALUE(IFERROR(TRIM(INDEX($A650:$T650,MATCH(Lists!$F$5,$A$1:$T$1,0))&amp;""),"")),""))</f>
        <v/>
      </c>
      <c r="AD650" s="21">
        <f>IF(AB650="","",IF(AB650&gt;='Your points'!$B$21,1,0))</f>
        <v/>
      </c>
      <c r="AE650" s="21">
        <f>IF(IFERROR(TRIM(INDEX($A650:$T650,MATCH(Lists!$F$2,$A$1:$T$1,0))&amp;""),"")="","",IF(IFERROR(TRIM(INDEX($A650:$T650,MATCH(Lists!$F$8,$A$1:$T$1,0))&amp;""),"")&lt;&gt;"",1,0))</f>
        <v/>
      </c>
      <c r="AF650" s="21">
        <f>IF(IFERROR(TRIM(INDEX($A650:$T650,MATCH(Lists!$F$2,$A$1:$T$1,0))&amp;""),"")="","",IF(IFERROR(TRIM(INDEX($A650:$T650,MATCH(Lists!$F$6,$A$1:$T$1,0))&amp;""),"")="","(no UTM)",IFERROR(TRIM(INDEX($A650:$T650,MATCH(Lists!$F$6,$A$1:$T$1,0))&amp;""),"")))</f>
        <v/>
      </c>
      <c r="AG650" s="21">
        <f>IF(IFERROR(TRIM(INDEX($A650:$T650,MATCH(Lists!$F$2,$A$1:$T$1,0))&amp;""),"")="","",IF(IFERROR(TRIM(INDEX($A650:$T650,MATCH(Lists!$F$7,$A$1:$T$1,0))&amp;""),"")="","(none)",IFERROR(TRIM(INDEX($A650:$T650,MATCH(Lists!$F$7,$A$1:$T$1,0))&amp;""),"")))</f>
        <v/>
      </c>
      <c r="AH650" s="21">
        <f>IF(AF650="","",IF(COUNTIFS($AF$2:AF650,AF650,$AG$2:AG650,AG650)=1,1,0))</f>
        <v/>
      </c>
      <c r="AI650" s="21">
        <f>IF(AH650=1,SUM($AH$2:AH650),"")</f>
        <v/>
      </c>
      <c r="AJ650" s="21">
        <f>IF(IFERROR(TRIM(INDEX($A650:$T650,MATCH(Lists!$F$2,$A$1:$T$1,0))&amp;""),"")="","",IF($W650=Lists!$A$3,1,0))</f>
        <v/>
      </c>
      <c r="AK650" s="21">
        <f>IF(IFERROR(TRIM(INDEX($A650:$T650,MATCH(Lists!$F$2,$A$1:$T$1,0))&amp;""),"")="","",IF($X650="Y",1,0))</f>
        <v/>
      </c>
    </row>
    <row r="651">
      <c r="U651" s="19" t="n"/>
      <c r="V651" s="22" t="n"/>
      <c r="W651" s="22" t="n"/>
      <c r="X651" s="22" t="n"/>
      <c r="Y651" s="19" t="n"/>
      <c r="Z651" s="21">
        <f>IF(IFERROR(TRIM(INDEX($A651:$T651,MATCH(Lists!$F$2,$A$1:$T$1,0))&amp;""),"")="","",IFERROR(INDEX('Your points'!$B$6:$B$11,MATCH(IFERROR(TRIM(INDEX($A651:$T651,MATCH(Lists!$F$3,$A$1:$T$1,0))&amp;""),""),'Your points'!$A$6:$A$11,0)),0))</f>
        <v/>
      </c>
      <c r="AA651" s="21">
        <f>IF(IFERROR(TRIM(INDEX($A651:$T651,MATCH(Lists!$F$2,$A$1:$T$1,0))&amp;""),"")="","",IFERROR(INDEX('Your points'!$B$15:$B$18,MATCH(IFERROR(TRIM(INDEX($A651:$T651,MATCH(Lists!$F$4,$A$1:$T$1,0))&amp;""),""),'Your points'!$A$15:$A$18,0)),0))</f>
        <v/>
      </c>
      <c r="AB651" s="21">
        <f>IF(IFERROR(TRIM(INDEX($A651:$T651,MATCH(Lists!$F$2,$A$1:$T$1,0))&amp;""),"")="","",N(Z651)+N(AA651))</f>
        <v/>
      </c>
      <c r="AC651" s="21">
        <f>IF(IFERROR(TRIM(INDEX($A651:$T651,MATCH(Lists!$F$2,$A$1:$T$1,0))&amp;""),"")="","",IFERROR(VALUE(IFERROR(TRIM(INDEX($A651:$T651,MATCH(Lists!$F$5,$A$1:$T$1,0))&amp;""),"")),""))</f>
        <v/>
      </c>
      <c r="AD651" s="21">
        <f>IF(AB651="","",IF(AB651&gt;='Your points'!$B$21,1,0))</f>
        <v/>
      </c>
      <c r="AE651" s="21">
        <f>IF(IFERROR(TRIM(INDEX($A651:$T651,MATCH(Lists!$F$2,$A$1:$T$1,0))&amp;""),"")="","",IF(IFERROR(TRIM(INDEX($A651:$T651,MATCH(Lists!$F$8,$A$1:$T$1,0))&amp;""),"")&lt;&gt;"",1,0))</f>
        <v/>
      </c>
      <c r="AF651" s="21">
        <f>IF(IFERROR(TRIM(INDEX($A651:$T651,MATCH(Lists!$F$2,$A$1:$T$1,0))&amp;""),"")="","",IF(IFERROR(TRIM(INDEX($A651:$T651,MATCH(Lists!$F$6,$A$1:$T$1,0))&amp;""),"")="","(no UTM)",IFERROR(TRIM(INDEX($A651:$T651,MATCH(Lists!$F$6,$A$1:$T$1,0))&amp;""),"")))</f>
        <v/>
      </c>
      <c r="AG651" s="21">
        <f>IF(IFERROR(TRIM(INDEX($A651:$T651,MATCH(Lists!$F$2,$A$1:$T$1,0))&amp;""),"")="","",IF(IFERROR(TRIM(INDEX($A651:$T651,MATCH(Lists!$F$7,$A$1:$T$1,0))&amp;""),"")="","(none)",IFERROR(TRIM(INDEX($A651:$T651,MATCH(Lists!$F$7,$A$1:$T$1,0))&amp;""),"")))</f>
        <v/>
      </c>
      <c r="AH651" s="21">
        <f>IF(AF651="","",IF(COUNTIFS($AF$2:AF651,AF651,$AG$2:AG651,AG651)=1,1,0))</f>
        <v/>
      </c>
      <c r="AI651" s="21">
        <f>IF(AH651=1,SUM($AH$2:AH651),"")</f>
        <v/>
      </c>
      <c r="AJ651" s="21">
        <f>IF(IFERROR(TRIM(INDEX($A651:$T651,MATCH(Lists!$F$2,$A$1:$T$1,0))&amp;""),"")="","",IF($W651=Lists!$A$3,1,0))</f>
        <v/>
      </c>
      <c r="AK651" s="21">
        <f>IF(IFERROR(TRIM(INDEX($A651:$T651,MATCH(Lists!$F$2,$A$1:$T$1,0))&amp;""),"")="","",IF($X651="Y",1,0))</f>
        <v/>
      </c>
    </row>
    <row r="652">
      <c r="U652" s="19" t="n"/>
      <c r="V652" s="22" t="n"/>
      <c r="W652" s="22" t="n"/>
      <c r="X652" s="22" t="n"/>
      <c r="Y652" s="19" t="n"/>
      <c r="Z652" s="21">
        <f>IF(IFERROR(TRIM(INDEX($A652:$T652,MATCH(Lists!$F$2,$A$1:$T$1,0))&amp;""),"")="","",IFERROR(INDEX('Your points'!$B$6:$B$11,MATCH(IFERROR(TRIM(INDEX($A652:$T652,MATCH(Lists!$F$3,$A$1:$T$1,0))&amp;""),""),'Your points'!$A$6:$A$11,0)),0))</f>
        <v/>
      </c>
      <c r="AA652" s="21">
        <f>IF(IFERROR(TRIM(INDEX($A652:$T652,MATCH(Lists!$F$2,$A$1:$T$1,0))&amp;""),"")="","",IFERROR(INDEX('Your points'!$B$15:$B$18,MATCH(IFERROR(TRIM(INDEX($A652:$T652,MATCH(Lists!$F$4,$A$1:$T$1,0))&amp;""),""),'Your points'!$A$15:$A$18,0)),0))</f>
        <v/>
      </c>
      <c r="AB652" s="21">
        <f>IF(IFERROR(TRIM(INDEX($A652:$T652,MATCH(Lists!$F$2,$A$1:$T$1,0))&amp;""),"")="","",N(Z652)+N(AA652))</f>
        <v/>
      </c>
      <c r="AC652" s="21">
        <f>IF(IFERROR(TRIM(INDEX($A652:$T652,MATCH(Lists!$F$2,$A$1:$T$1,0))&amp;""),"")="","",IFERROR(VALUE(IFERROR(TRIM(INDEX($A652:$T652,MATCH(Lists!$F$5,$A$1:$T$1,0))&amp;""),"")),""))</f>
        <v/>
      </c>
      <c r="AD652" s="21">
        <f>IF(AB652="","",IF(AB652&gt;='Your points'!$B$21,1,0))</f>
        <v/>
      </c>
      <c r="AE652" s="21">
        <f>IF(IFERROR(TRIM(INDEX($A652:$T652,MATCH(Lists!$F$2,$A$1:$T$1,0))&amp;""),"")="","",IF(IFERROR(TRIM(INDEX($A652:$T652,MATCH(Lists!$F$8,$A$1:$T$1,0))&amp;""),"")&lt;&gt;"",1,0))</f>
        <v/>
      </c>
      <c r="AF652" s="21">
        <f>IF(IFERROR(TRIM(INDEX($A652:$T652,MATCH(Lists!$F$2,$A$1:$T$1,0))&amp;""),"")="","",IF(IFERROR(TRIM(INDEX($A652:$T652,MATCH(Lists!$F$6,$A$1:$T$1,0))&amp;""),"")="","(no UTM)",IFERROR(TRIM(INDEX($A652:$T652,MATCH(Lists!$F$6,$A$1:$T$1,0))&amp;""),"")))</f>
        <v/>
      </c>
      <c r="AG652" s="21">
        <f>IF(IFERROR(TRIM(INDEX($A652:$T652,MATCH(Lists!$F$2,$A$1:$T$1,0))&amp;""),"")="","",IF(IFERROR(TRIM(INDEX($A652:$T652,MATCH(Lists!$F$7,$A$1:$T$1,0))&amp;""),"")="","(none)",IFERROR(TRIM(INDEX($A652:$T652,MATCH(Lists!$F$7,$A$1:$T$1,0))&amp;""),"")))</f>
        <v/>
      </c>
      <c r="AH652" s="21">
        <f>IF(AF652="","",IF(COUNTIFS($AF$2:AF652,AF652,$AG$2:AG652,AG652)=1,1,0))</f>
        <v/>
      </c>
      <c r="AI652" s="21">
        <f>IF(AH652=1,SUM($AH$2:AH652),"")</f>
        <v/>
      </c>
      <c r="AJ652" s="21">
        <f>IF(IFERROR(TRIM(INDEX($A652:$T652,MATCH(Lists!$F$2,$A$1:$T$1,0))&amp;""),"")="","",IF($W652=Lists!$A$3,1,0))</f>
        <v/>
      </c>
      <c r="AK652" s="21">
        <f>IF(IFERROR(TRIM(INDEX($A652:$T652,MATCH(Lists!$F$2,$A$1:$T$1,0))&amp;""),"")="","",IF($X652="Y",1,0))</f>
        <v/>
      </c>
    </row>
    <row r="653">
      <c r="U653" s="19" t="n"/>
      <c r="V653" s="22" t="n"/>
      <c r="W653" s="22" t="n"/>
      <c r="X653" s="22" t="n"/>
      <c r="Y653" s="19" t="n"/>
      <c r="Z653" s="21">
        <f>IF(IFERROR(TRIM(INDEX($A653:$T653,MATCH(Lists!$F$2,$A$1:$T$1,0))&amp;""),"")="","",IFERROR(INDEX('Your points'!$B$6:$B$11,MATCH(IFERROR(TRIM(INDEX($A653:$T653,MATCH(Lists!$F$3,$A$1:$T$1,0))&amp;""),""),'Your points'!$A$6:$A$11,0)),0))</f>
        <v/>
      </c>
      <c r="AA653" s="21">
        <f>IF(IFERROR(TRIM(INDEX($A653:$T653,MATCH(Lists!$F$2,$A$1:$T$1,0))&amp;""),"")="","",IFERROR(INDEX('Your points'!$B$15:$B$18,MATCH(IFERROR(TRIM(INDEX($A653:$T653,MATCH(Lists!$F$4,$A$1:$T$1,0))&amp;""),""),'Your points'!$A$15:$A$18,0)),0))</f>
        <v/>
      </c>
      <c r="AB653" s="21">
        <f>IF(IFERROR(TRIM(INDEX($A653:$T653,MATCH(Lists!$F$2,$A$1:$T$1,0))&amp;""),"")="","",N(Z653)+N(AA653))</f>
        <v/>
      </c>
      <c r="AC653" s="21">
        <f>IF(IFERROR(TRIM(INDEX($A653:$T653,MATCH(Lists!$F$2,$A$1:$T$1,0))&amp;""),"")="","",IFERROR(VALUE(IFERROR(TRIM(INDEX($A653:$T653,MATCH(Lists!$F$5,$A$1:$T$1,0))&amp;""),"")),""))</f>
        <v/>
      </c>
      <c r="AD653" s="21">
        <f>IF(AB653="","",IF(AB653&gt;='Your points'!$B$21,1,0))</f>
        <v/>
      </c>
      <c r="AE653" s="21">
        <f>IF(IFERROR(TRIM(INDEX($A653:$T653,MATCH(Lists!$F$2,$A$1:$T$1,0))&amp;""),"")="","",IF(IFERROR(TRIM(INDEX($A653:$T653,MATCH(Lists!$F$8,$A$1:$T$1,0))&amp;""),"")&lt;&gt;"",1,0))</f>
        <v/>
      </c>
      <c r="AF653" s="21">
        <f>IF(IFERROR(TRIM(INDEX($A653:$T653,MATCH(Lists!$F$2,$A$1:$T$1,0))&amp;""),"")="","",IF(IFERROR(TRIM(INDEX($A653:$T653,MATCH(Lists!$F$6,$A$1:$T$1,0))&amp;""),"")="","(no UTM)",IFERROR(TRIM(INDEX($A653:$T653,MATCH(Lists!$F$6,$A$1:$T$1,0))&amp;""),"")))</f>
        <v/>
      </c>
      <c r="AG653" s="21">
        <f>IF(IFERROR(TRIM(INDEX($A653:$T653,MATCH(Lists!$F$2,$A$1:$T$1,0))&amp;""),"")="","",IF(IFERROR(TRIM(INDEX($A653:$T653,MATCH(Lists!$F$7,$A$1:$T$1,0))&amp;""),"")="","(none)",IFERROR(TRIM(INDEX($A653:$T653,MATCH(Lists!$F$7,$A$1:$T$1,0))&amp;""),"")))</f>
        <v/>
      </c>
      <c r="AH653" s="21">
        <f>IF(AF653="","",IF(COUNTIFS($AF$2:AF653,AF653,$AG$2:AG653,AG653)=1,1,0))</f>
        <v/>
      </c>
      <c r="AI653" s="21">
        <f>IF(AH653=1,SUM($AH$2:AH653),"")</f>
        <v/>
      </c>
      <c r="AJ653" s="21">
        <f>IF(IFERROR(TRIM(INDEX($A653:$T653,MATCH(Lists!$F$2,$A$1:$T$1,0))&amp;""),"")="","",IF($W653=Lists!$A$3,1,0))</f>
        <v/>
      </c>
      <c r="AK653" s="21">
        <f>IF(IFERROR(TRIM(INDEX($A653:$T653,MATCH(Lists!$F$2,$A$1:$T$1,0))&amp;""),"")="","",IF($X653="Y",1,0))</f>
        <v/>
      </c>
    </row>
    <row r="654">
      <c r="U654" s="19" t="n"/>
      <c r="V654" s="22" t="n"/>
      <c r="W654" s="22" t="n"/>
      <c r="X654" s="22" t="n"/>
      <c r="Y654" s="19" t="n"/>
      <c r="Z654" s="21">
        <f>IF(IFERROR(TRIM(INDEX($A654:$T654,MATCH(Lists!$F$2,$A$1:$T$1,0))&amp;""),"")="","",IFERROR(INDEX('Your points'!$B$6:$B$11,MATCH(IFERROR(TRIM(INDEX($A654:$T654,MATCH(Lists!$F$3,$A$1:$T$1,0))&amp;""),""),'Your points'!$A$6:$A$11,0)),0))</f>
        <v/>
      </c>
      <c r="AA654" s="21">
        <f>IF(IFERROR(TRIM(INDEX($A654:$T654,MATCH(Lists!$F$2,$A$1:$T$1,0))&amp;""),"")="","",IFERROR(INDEX('Your points'!$B$15:$B$18,MATCH(IFERROR(TRIM(INDEX($A654:$T654,MATCH(Lists!$F$4,$A$1:$T$1,0))&amp;""),""),'Your points'!$A$15:$A$18,0)),0))</f>
        <v/>
      </c>
      <c r="AB654" s="21">
        <f>IF(IFERROR(TRIM(INDEX($A654:$T654,MATCH(Lists!$F$2,$A$1:$T$1,0))&amp;""),"")="","",N(Z654)+N(AA654))</f>
        <v/>
      </c>
      <c r="AC654" s="21">
        <f>IF(IFERROR(TRIM(INDEX($A654:$T654,MATCH(Lists!$F$2,$A$1:$T$1,0))&amp;""),"")="","",IFERROR(VALUE(IFERROR(TRIM(INDEX($A654:$T654,MATCH(Lists!$F$5,$A$1:$T$1,0))&amp;""),"")),""))</f>
        <v/>
      </c>
      <c r="AD654" s="21">
        <f>IF(AB654="","",IF(AB654&gt;='Your points'!$B$21,1,0))</f>
        <v/>
      </c>
      <c r="AE654" s="21">
        <f>IF(IFERROR(TRIM(INDEX($A654:$T654,MATCH(Lists!$F$2,$A$1:$T$1,0))&amp;""),"")="","",IF(IFERROR(TRIM(INDEX($A654:$T654,MATCH(Lists!$F$8,$A$1:$T$1,0))&amp;""),"")&lt;&gt;"",1,0))</f>
        <v/>
      </c>
      <c r="AF654" s="21">
        <f>IF(IFERROR(TRIM(INDEX($A654:$T654,MATCH(Lists!$F$2,$A$1:$T$1,0))&amp;""),"")="","",IF(IFERROR(TRIM(INDEX($A654:$T654,MATCH(Lists!$F$6,$A$1:$T$1,0))&amp;""),"")="","(no UTM)",IFERROR(TRIM(INDEX($A654:$T654,MATCH(Lists!$F$6,$A$1:$T$1,0))&amp;""),"")))</f>
        <v/>
      </c>
      <c r="AG654" s="21">
        <f>IF(IFERROR(TRIM(INDEX($A654:$T654,MATCH(Lists!$F$2,$A$1:$T$1,0))&amp;""),"")="","",IF(IFERROR(TRIM(INDEX($A654:$T654,MATCH(Lists!$F$7,$A$1:$T$1,0))&amp;""),"")="","(none)",IFERROR(TRIM(INDEX($A654:$T654,MATCH(Lists!$F$7,$A$1:$T$1,0))&amp;""),"")))</f>
        <v/>
      </c>
      <c r="AH654" s="21">
        <f>IF(AF654="","",IF(COUNTIFS($AF$2:AF654,AF654,$AG$2:AG654,AG654)=1,1,0))</f>
        <v/>
      </c>
      <c r="AI654" s="21">
        <f>IF(AH654=1,SUM($AH$2:AH654),"")</f>
        <v/>
      </c>
      <c r="AJ654" s="21">
        <f>IF(IFERROR(TRIM(INDEX($A654:$T654,MATCH(Lists!$F$2,$A$1:$T$1,0))&amp;""),"")="","",IF($W654=Lists!$A$3,1,0))</f>
        <v/>
      </c>
      <c r="AK654" s="21">
        <f>IF(IFERROR(TRIM(INDEX($A654:$T654,MATCH(Lists!$F$2,$A$1:$T$1,0))&amp;""),"")="","",IF($X654="Y",1,0))</f>
        <v/>
      </c>
    </row>
    <row r="655">
      <c r="U655" s="19" t="n"/>
      <c r="V655" s="22" t="n"/>
      <c r="W655" s="22" t="n"/>
      <c r="X655" s="22" t="n"/>
      <c r="Y655" s="19" t="n"/>
      <c r="Z655" s="21">
        <f>IF(IFERROR(TRIM(INDEX($A655:$T655,MATCH(Lists!$F$2,$A$1:$T$1,0))&amp;""),"")="","",IFERROR(INDEX('Your points'!$B$6:$B$11,MATCH(IFERROR(TRIM(INDEX($A655:$T655,MATCH(Lists!$F$3,$A$1:$T$1,0))&amp;""),""),'Your points'!$A$6:$A$11,0)),0))</f>
        <v/>
      </c>
      <c r="AA655" s="21">
        <f>IF(IFERROR(TRIM(INDEX($A655:$T655,MATCH(Lists!$F$2,$A$1:$T$1,0))&amp;""),"")="","",IFERROR(INDEX('Your points'!$B$15:$B$18,MATCH(IFERROR(TRIM(INDEX($A655:$T655,MATCH(Lists!$F$4,$A$1:$T$1,0))&amp;""),""),'Your points'!$A$15:$A$18,0)),0))</f>
        <v/>
      </c>
      <c r="AB655" s="21">
        <f>IF(IFERROR(TRIM(INDEX($A655:$T655,MATCH(Lists!$F$2,$A$1:$T$1,0))&amp;""),"")="","",N(Z655)+N(AA655))</f>
        <v/>
      </c>
      <c r="AC655" s="21">
        <f>IF(IFERROR(TRIM(INDEX($A655:$T655,MATCH(Lists!$F$2,$A$1:$T$1,0))&amp;""),"")="","",IFERROR(VALUE(IFERROR(TRIM(INDEX($A655:$T655,MATCH(Lists!$F$5,$A$1:$T$1,0))&amp;""),"")),""))</f>
        <v/>
      </c>
      <c r="AD655" s="21">
        <f>IF(AB655="","",IF(AB655&gt;='Your points'!$B$21,1,0))</f>
        <v/>
      </c>
      <c r="AE655" s="21">
        <f>IF(IFERROR(TRIM(INDEX($A655:$T655,MATCH(Lists!$F$2,$A$1:$T$1,0))&amp;""),"")="","",IF(IFERROR(TRIM(INDEX($A655:$T655,MATCH(Lists!$F$8,$A$1:$T$1,0))&amp;""),"")&lt;&gt;"",1,0))</f>
        <v/>
      </c>
      <c r="AF655" s="21">
        <f>IF(IFERROR(TRIM(INDEX($A655:$T655,MATCH(Lists!$F$2,$A$1:$T$1,0))&amp;""),"")="","",IF(IFERROR(TRIM(INDEX($A655:$T655,MATCH(Lists!$F$6,$A$1:$T$1,0))&amp;""),"")="","(no UTM)",IFERROR(TRIM(INDEX($A655:$T655,MATCH(Lists!$F$6,$A$1:$T$1,0))&amp;""),"")))</f>
        <v/>
      </c>
      <c r="AG655" s="21">
        <f>IF(IFERROR(TRIM(INDEX($A655:$T655,MATCH(Lists!$F$2,$A$1:$T$1,0))&amp;""),"")="","",IF(IFERROR(TRIM(INDEX($A655:$T655,MATCH(Lists!$F$7,$A$1:$T$1,0))&amp;""),"")="","(none)",IFERROR(TRIM(INDEX($A655:$T655,MATCH(Lists!$F$7,$A$1:$T$1,0))&amp;""),"")))</f>
        <v/>
      </c>
      <c r="AH655" s="21">
        <f>IF(AF655="","",IF(COUNTIFS($AF$2:AF655,AF655,$AG$2:AG655,AG655)=1,1,0))</f>
        <v/>
      </c>
      <c r="AI655" s="21">
        <f>IF(AH655=1,SUM($AH$2:AH655),"")</f>
        <v/>
      </c>
      <c r="AJ655" s="21">
        <f>IF(IFERROR(TRIM(INDEX($A655:$T655,MATCH(Lists!$F$2,$A$1:$T$1,0))&amp;""),"")="","",IF($W655=Lists!$A$3,1,0))</f>
        <v/>
      </c>
      <c r="AK655" s="21">
        <f>IF(IFERROR(TRIM(INDEX($A655:$T655,MATCH(Lists!$F$2,$A$1:$T$1,0))&amp;""),"")="","",IF($X655="Y",1,0))</f>
        <v/>
      </c>
    </row>
    <row r="656">
      <c r="U656" s="19" t="n"/>
      <c r="V656" s="22" t="n"/>
      <c r="W656" s="22" t="n"/>
      <c r="X656" s="22" t="n"/>
      <c r="Y656" s="19" t="n"/>
      <c r="Z656" s="21">
        <f>IF(IFERROR(TRIM(INDEX($A656:$T656,MATCH(Lists!$F$2,$A$1:$T$1,0))&amp;""),"")="","",IFERROR(INDEX('Your points'!$B$6:$B$11,MATCH(IFERROR(TRIM(INDEX($A656:$T656,MATCH(Lists!$F$3,$A$1:$T$1,0))&amp;""),""),'Your points'!$A$6:$A$11,0)),0))</f>
        <v/>
      </c>
      <c r="AA656" s="21">
        <f>IF(IFERROR(TRIM(INDEX($A656:$T656,MATCH(Lists!$F$2,$A$1:$T$1,0))&amp;""),"")="","",IFERROR(INDEX('Your points'!$B$15:$B$18,MATCH(IFERROR(TRIM(INDEX($A656:$T656,MATCH(Lists!$F$4,$A$1:$T$1,0))&amp;""),""),'Your points'!$A$15:$A$18,0)),0))</f>
        <v/>
      </c>
      <c r="AB656" s="21">
        <f>IF(IFERROR(TRIM(INDEX($A656:$T656,MATCH(Lists!$F$2,$A$1:$T$1,0))&amp;""),"")="","",N(Z656)+N(AA656))</f>
        <v/>
      </c>
      <c r="AC656" s="21">
        <f>IF(IFERROR(TRIM(INDEX($A656:$T656,MATCH(Lists!$F$2,$A$1:$T$1,0))&amp;""),"")="","",IFERROR(VALUE(IFERROR(TRIM(INDEX($A656:$T656,MATCH(Lists!$F$5,$A$1:$T$1,0))&amp;""),"")),""))</f>
        <v/>
      </c>
      <c r="AD656" s="21">
        <f>IF(AB656="","",IF(AB656&gt;='Your points'!$B$21,1,0))</f>
        <v/>
      </c>
      <c r="AE656" s="21">
        <f>IF(IFERROR(TRIM(INDEX($A656:$T656,MATCH(Lists!$F$2,$A$1:$T$1,0))&amp;""),"")="","",IF(IFERROR(TRIM(INDEX($A656:$T656,MATCH(Lists!$F$8,$A$1:$T$1,0))&amp;""),"")&lt;&gt;"",1,0))</f>
        <v/>
      </c>
      <c r="AF656" s="21">
        <f>IF(IFERROR(TRIM(INDEX($A656:$T656,MATCH(Lists!$F$2,$A$1:$T$1,0))&amp;""),"")="","",IF(IFERROR(TRIM(INDEX($A656:$T656,MATCH(Lists!$F$6,$A$1:$T$1,0))&amp;""),"")="","(no UTM)",IFERROR(TRIM(INDEX($A656:$T656,MATCH(Lists!$F$6,$A$1:$T$1,0))&amp;""),"")))</f>
        <v/>
      </c>
      <c r="AG656" s="21">
        <f>IF(IFERROR(TRIM(INDEX($A656:$T656,MATCH(Lists!$F$2,$A$1:$T$1,0))&amp;""),"")="","",IF(IFERROR(TRIM(INDEX($A656:$T656,MATCH(Lists!$F$7,$A$1:$T$1,0))&amp;""),"")="","(none)",IFERROR(TRIM(INDEX($A656:$T656,MATCH(Lists!$F$7,$A$1:$T$1,0))&amp;""),"")))</f>
        <v/>
      </c>
      <c r="AH656" s="21">
        <f>IF(AF656="","",IF(COUNTIFS($AF$2:AF656,AF656,$AG$2:AG656,AG656)=1,1,0))</f>
        <v/>
      </c>
      <c r="AI656" s="21">
        <f>IF(AH656=1,SUM($AH$2:AH656),"")</f>
        <v/>
      </c>
      <c r="AJ656" s="21">
        <f>IF(IFERROR(TRIM(INDEX($A656:$T656,MATCH(Lists!$F$2,$A$1:$T$1,0))&amp;""),"")="","",IF($W656=Lists!$A$3,1,0))</f>
        <v/>
      </c>
      <c r="AK656" s="21">
        <f>IF(IFERROR(TRIM(INDEX($A656:$T656,MATCH(Lists!$F$2,$A$1:$T$1,0))&amp;""),"")="","",IF($X656="Y",1,0))</f>
        <v/>
      </c>
    </row>
    <row r="657">
      <c r="U657" s="19" t="n"/>
      <c r="V657" s="22" t="n"/>
      <c r="W657" s="22" t="n"/>
      <c r="X657" s="22" t="n"/>
      <c r="Y657" s="19" t="n"/>
      <c r="Z657" s="21">
        <f>IF(IFERROR(TRIM(INDEX($A657:$T657,MATCH(Lists!$F$2,$A$1:$T$1,0))&amp;""),"")="","",IFERROR(INDEX('Your points'!$B$6:$B$11,MATCH(IFERROR(TRIM(INDEX($A657:$T657,MATCH(Lists!$F$3,$A$1:$T$1,0))&amp;""),""),'Your points'!$A$6:$A$11,0)),0))</f>
        <v/>
      </c>
      <c r="AA657" s="21">
        <f>IF(IFERROR(TRIM(INDEX($A657:$T657,MATCH(Lists!$F$2,$A$1:$T$1,0))&amp;""),"")="","",IFERROR(INDEX('Your points'!$B$15:$B$18,MATCH(IFERROR(TRIM(INDEX($A657:$T657,MATCH(Lists!$F$4,$A$1:$T$1,0))&amp;""),""),'Your points'!$A$15:$A$18,0)),0))</f>
        <v/>
      </c>
      <c r="AB657" s="21">
        <f>IF(IFERROR(TRIM(INDEX($A657:$T657,MATCH(Lists!$F$2,$A$1:$T$1,0))&amp;""),"")="","",N(Z657)+N(AA657))</f>
        <v/>
      </c>
      <c r="AC657" s="21">
        <f>IF(IFERROR(TRIM(INDEX($A657:$T657,MATCH(Lists!$F$2,$A$1:$T$1,0))&amp;""),"")="","",IFERROR(VALUE(IFERROR(TRIM(INDEX($A657:$T657,MATCH(Lists!$F$5,$A$1:$T$1,0))&amp;""),"")),""))</f>
        <v/>
      </c>
      <c r="AD657" s="21">
        <f>IF(AB657="","",IF(AB657&gt;='Your points'!$B$21,1,0))</f>
        <v/>
      </c>
      <c r="AE657" s="21">
        <f>IF(IFERROR(TRIM(INDEX($A657:$T657,MATCH(Lists!$F$2,$A$1:$T$1,0))&amp;""),"")="","",IF(IFERROR(TRIM(INDEX($A657:$T657,MATCH(Lists!$F$8,$A$1:$T$1,0))&amp;""),"")&lt;&gt;"",1,0))</f>
        <v/>
      </c>
      <c r="AF657" s="21">
        <f>IF(IFERROR(TRIM(INDEX($A657:$T657,MATCH(Lists!$F$2,$A$1:$T$1,0))&amp;""),"")="","",IF(IFERROR(TRIM(INDEX($A657:$T657,MATCH(Lists!$F$6,$A$1:$T$1,0))&amp;""),"")="","(no UTM)",IFERROR(TRIM(INDEX($A657:$T657,MATCH(Lists!$F$6,$A$1:$T$1,0))&amp;""),"")))</f>
        <v/>
      </c>
      <c r="AG657" s="21">
        <f>IF(IFERROR(TRIM(INDEX($A657:$T657,MATCH(Lists!$F$2,$A$1:$T$1,0))&amp;""),"")="","",IF(IFERROR(TRIM(INDEX($A657:$T657,MATCH(Lists!$F$7,$A$1:$T$1,0))&amp;""),"")="","(none)",IFERROR(TRIM(INDEX($A657:$T657,MATCH(Lists!$F$7,$A$1:$T$1,0))&amp;""),"")))</f>
        <v/>
      </c>
      <c r="AH657" s="21">
        <f>IF(AF657="","",IF(COUNTIFS($AF$2:AF657,AF657,$AG$2:AG657,AG657)=1,1,0))</f>
        <v/>
      </c>
      <c r="AI657" s="21">
        <f>IF(AH657=1,SUM($AH$2:AH657),"")</f>
        <v/>
      </c>
      <c r="AJ657" s="21">
        <f>IF(IFERROR(TRIM(INDEX($A657:$T657,MATCH(Lists!$F$2,$A$1:$T$1,0))&amp;""),"")="","",IF($W657=Lists!$A$3,1,0))</f>
        <v/>
      </c>
      <c r="AK657" s="21">
        <f>IF(IFERROR(TRIM(INDEX($A657:$T657,MATCH(Lists!$F$2,$A$1:$T$1,0))&amp;""),"")="","",IF($X657="Y",1,0))</f>
        <v/>
      </c>
    </row>
    <row r="658">
      <c r="U658" s="19" t="n"/>
      <c r="V658" s="22" t="n"/>
      <c r="W658" s="22" t="n"/>
      <c r="X658" s="22" t="n"/>
      <c r="Y658" s="19" t="n"/>
      <c r="Z658" s="21">
        <f>IF(IFERROR(TRIM(INDEX($A658:$T658,MATCH(Lists!$F$2,$A$1:$T$1,0))&amp;""),"")="","",IFERROR(INDEX('Your points'!$B$6:$B$11,MATCH(IFERROR(TRIM(INDEX($A658:$T658,MATCH(Lists!$F$3,$A$1:$T$1,0))&amp;""),""),'Your points'!$A$6:$A$11,0)),0))</f>
        <v/>
      </c>
      <c r="AA658" s="21">
        <f>IF(IFERROR(TRIM(INDEX($A658:$T658,MATCH(Lists!$F$2,$A$1:$T$1,0))&amp;""),"")="","",IFERROR(INDEX('Your points'!$B$15:$B$18,MATCH(IFERROR(TRIM(INDEX($A658:$T658,MATCH(Lists!$F$4,$A$1:$T$1,0))&amp;""),""),'Your points'!$A$15:$A$18,0)),0))</f>
        <v/>
      </c>
      <c r="AB658" s="21">
        <f>IF(IFERROR(TRIM(INDEX($A658:$T658,MATCH(Lists!$F$2,$A$1:$T$1,0))&amp;""),"")="","",N(Z658)+N(AA658))</f>
        <v/>
      </c>
      <c r="AC658" s="21">
        <f>IF(IFERROR(TRIM(INDEX($A658:$T658,MATCH(Lists!$F$2,$A$1:$T$1,0))&amp;""),"")="","",IFERROR(VALUE(IFERROR(TRIM(INDEX($A658:$T658,MATCH(Lists!$F$5,$A$1:$T$1,0))&amp;""),"")),""))</f>
        <v/>
      </c>
      <c r="AD658" s="21">
        <f>IF(AB658="","",IF(AB658&gt;='Your points'!$B$21,1,0))</f>
        <v/>
      </c>
      <c r="AE658" s="21">
        <f>IF(IFERROR(TRIM(INDEX($A658:$T658,MATCH(Lists!$F$2,$A$1:$T$1,0))&amp;""),"")="","",IF(IFERROR(TRIM(INDEX($A658:$T658,MATCH(Lists!$F$8,$A$1:$T$1,0))&amp;""),"")&lt;&gt;"",1,0))</f>
        <v/>
      </c>
      <c r="AF658" s="21">
        <f>IF(IFERROR(TRIM(INDEX($A658:$T658,MATCH(Lists!$F$2,$A$1:$T$1,0))&amp;""),"")="","",IF(IFERROR(TRIM(INDEX($A658:$T658,MATCH(Lists!$F$6,$A$1:$T$1,0))&amp;""),"")="","(no UTM)",IFERROR(TRIM(INDEX($A658:$T658,MATCH(Lists!$F$6,$A$1:$T$1,0))&amp;""),"")))</f>
        <v/>
      </c>
      <c r="AG658" s="21">
        <f>IF(IFERROR(TRIM(INDEX($A658:$T658,MATCH(Lists!$F$2,$A$1:$T$1,0))&amp;""),"")="","",IF(IFERROR(TRIM(INDEX($A658:$T658,MATCH(Lists!$F$7,$A$1:$T$1,0))&amp;""),"")="","(none)",IFERROR(TRIM(INDEX($A658:$T658,MATCH(Lists!$F$7,$A$1:$T$1,0))&amp;""),"")))</f>
        <v/>
      </c>
      <c r="AH658" s="21">
        <f>IF(AF658="","",IF(COUNTIFS($AF$2:AF658,AF658,$AG$2:AG658,AG658)=1,1,0))</f>
        <v/>
      </c>
      <c r="AI658" s="21">
        <f>IF(AH658=1,SUM($AH$2:AH658),"")</f>
        <v/>
      </c>
      <c r="AJ658" s="21">
        <f>IF(IFERROR(TRIM(INDEX($A658:$T658,MATCH(Lists!$F$2,$A$1:$T$1,0))&amp;""),"")="","",IF($W658=Lists!$A$3,1,0))</f>
        <v/>
      </c>
      <c r="AK658" s="21">
        <f>IF(IFERROR(TRIM(INDEX($A658:$T658,MATCH(Lists!$F$2,$A$1:$T$1,0))&amp;""),"")="","",IF($X658="Y",1,0))</f>
        <v/>
      </c>
    </row>
    <row r="659">
      <c r="U659" s="19" t="n"/>
      <c r="V659" s="22" t="n"/>
      <c r="W659" s="22" t="n"/>
      <c r="X659" s="22" t="n"/>
      <c r="Y659" s="19" t="n"/>
      <c r="Z659" s="21">
        <f>IF(IFERROR(TRIM(INDEX($A659:$T659,MATCH(Lists!$F$2,$A$1:$T$1,0))&amp;""),"")="","",IFERROR(INDEX('Your points'!$B$6:$B$11,MATCH(IFERROR(TRIM(INDEX($A659:$T659,MATCH(Lists!$F$3,$A$1:$T$1,0))&amp;""),""),'Your points'!$A$6:$A$11,0)),0))</f>
        <v/>
      </c>
      <c r="AA659" s="21">
        <f>IF(IFERROR(TRIM(INDEX($A659:$T659,MATCH(Lists!$F$2,$A$1:$T$1,0))&amp;""),"")="","",IFERROR(INDEX('Your points'!$B$15:$B$18,MATCH(IFERROR(TRIM(INDEX($A659:$T659,MATCH(Lists!$F$4,$A$1:$T$1,0))&amp;""),""),'Your points'!$A$15:$A$18,0)),0))</f>
        <v/>
      </c>
      <c r="AB659" s="21">
        <f>IF(IFERROR(TRIM(INDEX($A659:$T659,MATCH(Lists!$F$2,$A$1:$T$1,0))&amp;""),"")="","",N(Z659)+N(AA659))</f>
        <v/>
      </c>
      <c r="AC659" s="21">
        <f>IF(IFERROR(TRIM(INDEX($A659:$T659,MATCH(Lists!$F$2,$A$1:$T$1,0))&amp;""),"")="","",IFERROR(VALUE(IFERROR(TRIM(INDEX($A659:$T659,MATCH(Lists!$F$5,$A$1:$T$1,0))&amp;""),"")),""))</f>
        <v/>
      </c>
      <c r="AD659" s="21">
        <f>IF(AB659="","",IF(AB659&gt;='Your points'!$B$21,1,0))</f>
        <v/>
      </c>
      <c r="AE659" s="21">
        <f>IF(IFERROR(TRIM(INDEX($A659:$T659,MATCH(Lists!$F$2,$A$1:$T$1,0))&amp;""),"")="","",IF(IFERROR(TRIM(INDEX($A659:$T659,MATCH(Lists!$F$8,$A$1:$T$1,0))&amp;""),"")&lt;&gt;"",1,0))</f>
        <v/>
      </c>
      <c r="AF659" s="21">
        <f>IF(IFERROR(TRIM(INDEX($A659:$T659,MATCH(Lists!$F$2,$A$1:$T$1,0))&amp;""),"")="","",IF(IFERROR(TRIM(INDEX($A659:$T659,MATCH(Lists!$F$6,$A$1:$T$1,0))&amp;""),"")="","(no UTM)",IFERROR(TRIM(INDEX($A659:$T659,MATCH(Lists!$F$6,$A$1:$T$1,0))&amp;""),"")))</f>
        <v/>
      </c>
      <c r="AG659" s="21">
        <f>IF(IFERROR(TRIM(INDEX($A659:$T659,MATCH(Lists!$F$2,$A$1:$T$1,0))&amp;""),"")="","",IF(IFERROR(TRIM(INDEX($A659:$T659,MATCH(Lists!$F$7,$A$1:$T$1,0))&amp;""),"")="","(none)",IFERROR(TRIM(INDEX($A659:$T659,MATCH(Lists!$F$7,$A$1:$T$1,0))&amp;""),"")))</f>
        <v/>
      </c>
      <c r="AH659" s="21">
        <f>IF(AF659="","",IF(COUNTIFS($AF$2:AF659,AF659,$AG$2:AG659,AG659)=1,1,0))</f>
        <v/>
      </c>
      <c r="AI659" s="21">
        <f>IF(AH659=1,SUM($AH$2:AH659),"")</f>
        <v/>
      </c>
      <c r="AJ659" s="21">
        <f>IF(IFERROR(TRIM(INDEX($A659:$T659,MATCH(Lists!$F$2,$A$1:$T$1,0))&amp;""),"")="","",IF($W659=Lists!$A$3,1,0))</f>
        <v/>
      </c>
      <c r="AK659" s="21">
        <f>IF(IFERROR(TRIM(INDEX($A659:$T659,MATCH(Lists!$F$2,$A$1:$T$1,0))&amp;""),"")="","",IF($X659="Y",1,0))</f>
        <v/>
      </c>
    </row>
    <row r="660">
      <c r="U660" s="19" t="n"/>
      <c r="V660" s="22" t="n"/>
      <c r="W660" s="22" t="n"/>
      <c r="X660" s="22" t="n"/>
      <c r="Y660" s="19" t="n"/>
      <c r="Z660" s="21">
        <f>IF(IFERROR(TRIM(INDEX($A660:$T660,MATCH(Lists!$F$2,$A$1:$T$1,0))&amp;""),"")="","",IFERROR(INDEX('Your points'!$B$6:$B$11,MATCH(IFERROR(TRIM(INDEX($A660:$T660,MATCH(Lists!$F$3,$A$1:$T$1,0))&amp;""),""),'Your points'!$A$6:$A$11,0)),0))</f>
        <v/>
      </c>
      <c r="AA660" s="21">
        <f>IF(IFERROR(TRIM(INDEX($A660:$T660,MATCH(Lists!$F$2,$A$1:$T$1,0))&amp;""),"")="","",IFERROR(INDEX('Your points'!$B$15:$B$18,MATCH(IFERROR(TRIM(INDEX($A660:$T660,MATCH(Lists!$F$4,$A$1:$T$1,0))&amp;""),""),'Your points'!$A$15:$A$18,0)),0))</f>
        <v/>
      </c>
      <c r="AB660" s="21">
        <f>IF(IFERROR(TRIM(INDEX($A660:$T660,MATCH(Lists!$F$2,$A$1:$T$1,0))&amp;""),"")="","",N(Z660)+N(AA660))</f>
        <v/>
      </c>
      <c r="AC660" s="21">
        <f>IF(IFERROR(TRIM(INDEX($A660:$T660,MATCH(Lists!$F$2,$A$1:$T$1,0))&amp;""),"")="","",IFERROR(VALUE(IFERROR(TRIM(INDEX($A660:$T660,MATCH(Lists!$F$5,$A$1:$T$1,0))&amp;""),"")),""))</f>
        <v/>
      </c>
      <c r="AD660" s="21">
        <f>IF(AB660="","",IF(AB660&gt;='Your points'!$B$21,1,0))</f>
        <v/>
      </c>
      <c r="AE660" s="21">
        <f>IF(IFERROR(TRIM(INDEX($A660:$T660,MATCH(Lists!$F$2,$A$1:$T$1,0))&amp;""),"")="","",IF(IFERROR(TRIM(INDEX($A660:$T660,MATCH(Lists!$F$8,$A$1:$T$1,0))&amp;""),"")&lt;&gt;"",1,0))</f>
        <v/>
      </c>
      <c r="AF660" s="21">
        <f>IF(IFERROR(TRIM(INDEX($A660:$T660,MATCH(Lists!$F$2,$A$1:$T$1,0))&amp;""),"")="","",IF(IFERROR(TRIM(INDEX($A660:$T660,MATCH(Lists!$F$6,$A$1:$T$1,0))&amp;""),"")="","(no UTM)",IFERROR(TRIM(INDEX($A660:$T660,MATCH(Lists!$F$6,$A$1:$T$1,0))&amp;""),"")))</f>
        <v/>
      </c>
      <c r="AG660" s="21">
        <f>IF(IFERROR(TRIM(INDEX($A660:$T660,MATCH(Lists!$F$2,$A$1:$T$1,0))&amp;""),"")="","",IF(IFERROR(TRIM(INDEX($A660:$T660,MATCH(Lists!$F$7,$A$1:$T$1,0))&amp;""),"")="","(none)",IFERROR(TRIM(INDEX($A660:$T660,MATCH(Lists!$F$7,$A$1:$T$1,0))&amp;""),"")))</f>
        <v/>
      </c>
      <c r="AH660" s="21">
        <f>IF(AF660="","",IF(COUNTIFS($AF$2:AF660,AF660,$AG$2:AG660,AG660)=1,1,0))</f>
        <v/>
      </c>
      <c r="AI660" s="21">
        <f>IF(AH660=1,SUM($AH$2:AH660),"")</f>
        <v/>
      </c>
      <c r="AJ660" s="21">
        <f>IF(IFERROR(TRIM(INDEX($A660:$T660,MATCH(Lists!$F$2,$A$1:$T$1,0))&amp;""),"")="","",IF($W660=Lists!$A$3,1,0))</f>
        <v/>
      </c>
      <c r="AK660" s="21">
        <f>IF(IFERROR(TRIM(INDEX($A660:$T660,MATCH(Lists!$F$2,$A$1:$T$1,0))&amp;""),"")="","",IF($X660="Y",1,0))</f>
        <v/>
      </c>
    </row>
    <row r="661">
      <c r="U661" s="19" t="n"/>
      <c r="V661" s="22" t="n"/>
      <c r="W661" s="22" t="n"/>
      <c r="X661" s="22" t="n"/>
      <c r="Y661" s="19" t="n"/>
      <c r="Z661" s="21">
        <f>IF(IFERROR(TRIM(INDEX($A661:$T661,MATCH(Lists!$F$2,$A$1:$T$1,0))&amp;""),"")="","",IFERROR(INDEX('Your points'!$B$6:$B$11,MATCH(IFERROR(TRIM(INDEX($A661:$T661,MATCH(Lists!$F$3,$A$1:$T$1,0))&amp;""),""),'Your points'!$A$6:$A$11,0)),0))</f>
        <v/>
      </c>
      <c r="AA661" s="21">
        <f>IF(IFERROR(TRIM(INDEX($A661:$T661,MATCH(Lists!$F$2,$A$1:$T$1,0))&amp;""),"")="","",IFERROR(INDEX('Your points'!$B$15:$B$18,MATCH(IFERROR(TRIM(INDEX($A661:$T661,MATCH(Lists!$F$4,$A$1:$T$1,0))&amp;""),""),'Your points'!$A$15:$A$18,0)),0))</f>
        <v/>
      </c>
      <c r="AB661" s="21">
        <f>IF(IFERROR(TRIM(INDEX($A661:$T661,MATCH(Lists!$F$2,$A$1:$T$1,0))&amp;""),"")="","",N(Z661)+N(AA661))</f>
        <v/>
      </c>
      <c r="AC661" s="21">
        <f>IF(IFERROR(TRIM(INDEX($A661:$T661,MATCH(Lists!$F$2,$A$1:$T$1,0))&amp;""),"")="","",IFERROR(VALUE(IFERROR(TRIM(INDEX($A661:$T661,MATCH(Lists!$F$5,$A$1:$T$1,0))&amp;""),"")),""))</f>
        <v/>
      </c>
      <c r="AD661" s="21">
        <f>IF(AB661="","",IF(AB661&gt;='Your points'!$B$21,1,0))</f>
        <v/>
      </c>
      <c r="AE661" s="21">
        <f>IF(IFERROR(TRIM(INDEX($A661:$T661,MATCH(Lists!$F$2,$A$1:$T$1,0))&amp;""),"")="","",IF(IFERROR(TRIM(INDEX($A661:$T661,MATCH(Lists!$F$8,$A$1:$T$1,0))&amp;""),"")&lt;&gt;"",1,0))</f>
        <v/>
      </c>
      <c r="AF661" s="21">
        <f>IF(IFERROR(TRIM(INDEX($A661:$T661,MATCH(Lists!$F$2,$A$1:$T$1,0))&amp;""),"")="","",IF(IFERROR(TRIM(INDEX($A661:$T661,MATCH(Lists!$F$6,$A$1:$T$1,0))&amp;""),"")="","(no UTM)",IFERROR(TRIM(INDEX($A661:$T661,MATCH(Lists!$F$6,$A$1:$T$1,0))&amp;""),"")))</f>
        <v/>
      </c>
      <c r="AG661" s="21">
        <f>IF(IFERROR(TRIM(INDEX($A661:$T661,MATCH(Lists!$F$2,$A$1:$T$1,0))&amp;""),"")="","",IF(IFERROR(TRIM(INDEX($A661:$T661,MATCH(Lists!$F$7,$A$1:$T$1,0))&amp;""),"")="","(none)",IFERROR(TRIM(INDEX($A661:$T661,MATCH(Lists!$F$7,$A$1:$T$1,0))&amp;""),"")))</f>
        <v/>
      </c>
      <c r="AH661" s="21">
        <f>IF(AF661="","",IF(COUNTIFS($AF$2:AF661,AF661,$AG$2:AG661,AG661)=1,1,0))</f>
        <v/>
      </c>
      <c r="AI661" s="21">
        <f>IF(AH661=1,SUM($AH$2:AH661),"")</f>
        <v/>
      </c>
      <c r="AJ661" s="21">
        <f>IF(IFERROR(TRIM(INDEX($A661:$T661,MATCH(Lists!$F$2,$A$1:$T$1,0))&amp;""),"")="","",IF($W661=Lists!$A$3,1,0))</f>
        <v/>
      </c>
      <c r="AK661" s="21">
        <f>IF(IFERROR(TRIM(INDEX($A661:$T661,MATCH(Lists!$F$2,$A$1:$T$1,0))&amp;""),"")="","",IF($X661="Y",1,0))</f>
        <v/>
      </c>
    </row>
    <row r="662">
      <c r="U662" s="19" t="n"/>
      <c r="V662" s="22" t="n"/>
      <c r="W662" s="22" t="n"/>
      <c r="X662" s="22" t="n"/>
      <c r="Y662" s="19" t="n"/>
      <c r="Z662" s="21">
        <f>IF(IFERROR(TRIM(INDEX($A662:$T662,MATCH(Lists!$F$2,$A$1:$T$1,0))&amp;""),"")="","",IFERROR(INDEX('Your points'!$B$6:$B$11,MATCH(IFERROR(TRIM(INDEX($A662:$T662,MATCH(Lists!$F$3,$A$1:$T$1,0))&amp;""),""),'Your points'!$A$6:$A$11,0)),0))</f>
        <v/>
      </c>
      <c r="AA662" s="21">
        <f>IF(IFERROR(TRIM(INDEX($A662:$T662,MATCH(Lists!$F$2,$A$1:$T$1,0))&amp;""),"")="","",IFERROR(INDEX('Your points'!$B$15:$B$18,MATCH(IFERROR(TRIM(INDEX($A662:$T662,MATCH(Lists!$F$4,$A$1:$T$1,0))&amp;""),""),'Your points'!$A$15:$A$18,0)),0))</f>
        <v/>
      </c>
      <c r="AB662" s="21">
        <f>IF(IFERROR(TRIM(INDEX($A662:$T662,MATCH(Lists!$F$2,$A$1:$T$1,0))&amp;""),"")="","",N(Z662)+N(AA662))</f>
        <v/>
      </c>
      <c r="AC662" s="21">
        <f>IF(IFERROR(TRIM(INDEX($A662:$T662,MATCH(Lists!$F$2,$A$1:$T$1,0))&amp;""),"")="","",IFERROR(VALUE(IFERROR(TRIM(INDEX($A662:$T662,MATCH(Lists!$F$5,$A$1:$T$1,0))&amp;""),"")),""))</f>
        <v/>
      </c>
      <c r="AD662" s="21">
        <f>IF(AB662="","",IF(AB662&gt;='Your points'!$B$21,1,0))</f>
        <v/>
      </c>
      <c r="AE662" s="21">
        <f>IF(IFERROR(TRIM(INDEX($A662:$T662,MATCH(Lists!$F$2,$A$1:$T$1,0))&amp;""),"")="","",IF(IFERROR(TRIM(INDEX($A662:$T662,MATCH(Lists!$F$8,$A$1:$T$1,0))&amp;""),"")&lt;&gt;"",1,0))</f>
        <v/>
      </c>
      <c r="AF662" s="21">
        <f>IF(IFERROR(TRIM(INDEX($A662:$T662,MATCH(Lists!$F$2,$A$1:$T$1,0))&amp;""),"")="","",IF(IFERROR(TRIM(INDEX($A662:$T662,MATCH(Lists!$F$6,$A$1:$T$1,0))&amp;""),"")="","(no UTM)",IFERROR(TRIM(INDEX($A662:$T662,MATCH(Lists!$F$6,$A$1:$T$1,0))&amp;""),"")))</f>
        <v/>
      </c>
      <c r="AG662" s="21">
        <f>IF(IFERROR(TRIM(INDEX($A662:$T662,MATCH(Lists!$F$2,$A$1:$T$1,0))&amp;""),"")="","",IF(IFERROR(TRIM(INDEX($A662:$T662,MATCH(Lists!$F$7,$A$1:$T$1,0))&amp;""),"")="","(none)",IFERROR(TRIM(INDEX($A662:$T662,MATCH(Lists!$F$7,$A$1:$T$1,0))&amp;""),"")))</f>
        <v/>
      </c>
      <c r="AH662" s="21">
        <f>IF(AF662="","",IF(COUNTIFS($AF$2:AF662,AF662,$AG$2:AG662,AG662)=1,1,0))</f>
        <v/>
      </c>
      <c r="AI662" s="21">
        <f>IF(AH662=1,SUM($AH$2:AH662),"")</f>
        <v/>
      </c>
      <c r="AJ662" s="21">
        <f>IF(IFERROR(TRIM(INDEX($A662:$T662,MATCH(Lists!$F$2,$A$1:$T$1,0))&amp;""),"")="","",IF($W662=Lists!$A$3,1,0))</f>
        <v/>
      </c>
      <c r="AK662" s="21">
        <f>IF(IFERROR(TRIM(INDEX($A662:$T662,MATCH(Lists!$F$2,$A$1:$T$1,0))&amp;""),"")="","",IF($X662="Y",1,0))</f>
        <v/>
      </c>
    </row>
    <row r="663">
      <c r="U663" s="19" t="n"/>
      <c r="V663" s="22" t="n"/>
      <c r="W663" s="22" t="n"/>
      <c r="X663" s="22" t="n"/>
      <c r="Y663" s="19" t="n"/>
      <c r="Z663" s="21">
        <f>IF(IFERROR(TRIM(INDEX($A663:$T663,MATCH(Lists!$F$2,$A$1:$T$1,0))&amp;""),"")="","",IFERROR(INDEX('Your points'!$B$6:$B$11,MATCH(IFERROR(TRIM(INDEX($A663:$T663,MATCH(Lists!$F$3,$A$1:$T$1,0))&amp;""),""),'Your points'!$A$6:$A$11,0)),0))</f>
        <v/>
      </c>
      <c r="AA663" s="21">
        <f>IF(IFERROR(TRIM(INDEX($A663:$T663,MATCH(Lists!$F$2,$A$1:$T$1,0))&amp;""),"")="","",IFERROR(INDEX('Your points'!$B$15:$B$18,MATCH(IFERROR(TRIM(INDEX($A663:$T663,MATCH(Lists!$F$4,$A$1:$T$1,0))&amp;""),""),'Your points'!$A$15:$A$18,0)),0))</f>
        <v/>
      </c>
      <c r="AB663" s="21">
        <f>IF(IFERROR(TRIM(INDEX($A663:$T663,MATCH(Lists!$F$2,$A$1:$T$1,0))&amp;""),"")="","",N(Z663)+N(AA663))</f>
        <v/>
      </c>
      <c r="AC663" s="21">
        <f>IF(IFERROR(TRIM(INDEX($A663:$T663,MATCH(Lists!$F$2,$A$1:$T$1,0))&amp;""),"")="","",IFERROR(VALUE(IFERROR(TRIM(INDEX($A663:$T663,MATCH(Lists!$F$5,$A$1:$T$1,0))&amp;""),"")),""))</f>
        <v/>
      </c>
      <c r="AD663" s="21">
        <f>IF(AB663="","",IF(AB663&gt;='Your points'!$B$21,1,0))</f>
        <v/>
      </c>
      <c r="AE663" s="21">
        <f>IF(IFERROR(TRIM(INDEX($A663:$T663,MATCH(Lists!$F$2,$A$1:$T$1,0))&amp;""),"")="","",IF(IFERROR(TRIM(INDEX($A663:$T663,MATCH(Lists!$F$8,$A$1:$T$1,0))&amp;""),"")&lt;&gt;"",1,0))</f>
        <v/>
      </c>
      <c r="AF663" s="21">
        <f>IF(IFERROR(TRIM(INDEX($A663:$T663,MATCH(Lists!$F$2,$A$1:$T$1,0))&amp;""),"")="","",IF(IFERROR(TRIM(INDEX($A663:$T663,MATCH(Lists!$F$6,$A$1:$T$1,0))&amp;""),"")="","(no UTM)",IFERROR(TRIM(INDEX($A663:$T663,MATCH(Lists!$F$6,$A$1:$T$1,0))&amp;""),"")))</f>
        <v/>
      </c>
      <c r="AG663" s="21">
        <f>IF(IFERROR(TRIM(INDEX($A663:$T663,MATCH(Lists!$F$2,$A$1:$T$1,0))&amp;""),"")="","",IF(IFERROR(TRIM(INDEX($A663:$T663,MATCH(Lists!$F$7,$A$1:$T$1,0))&amp;""),"")="","(none)",IFERROR(TRIM(INDEX($A663:$T663,MATCH(Lists!$F$7,$A$1:$T$1,0))&amp;""),"")))</f>
        <v/>
      </c>
      <c r="AH663" s="21">
        <f>IF(AF663="","",IF(COUNTIFS($AF$2:AF663,AF663,$AG$2:AG663,AG663)=1,1,0))</f>
        <v/>
      </c>
      <c r="AI663" s="21">
        <f>IF(AH663=1,SUM($AH$2:AH663),"")</f>
        <v/>
      </c>
      <c r="AJ663" s="21">
        <f>IF(IFERROR(TRIM(INDEX($A663:$T663,MATCH(Lists!$F$2,$A$1:$T$1,0))&amp;""),"")="","",IF($W663=Lists!$A$3,1,0))</f>
        <v/>
      </c>
      <c r="AK663" s="21">
        <f>IF(IFERROR(TRIM(INDEX($A663:$T663,MATCH(Lists!$F$2,$A$1:$T$1,0))&amp;""),"")="","",IF($X663="Y",1,0))</f>
        <v/>
      </c>
    </row>
    <row r="664">
      <c r="U664" s="19" t="n"/>
      <c r="V664" s="22" t="n"/>
      <c r="W664" s="22" t="n"/>
      <c r="X664" s="22" t="n"/>
      <c r="Y664" s="19" t="n"/>
      <c r="Z664" s="21">
        <f>IF(IFERROR(TRIM(INDEX($A664:$T664,MATCH(Lists!$F$2,$A$1:$T$1,0))&amp;""),"")="","",IFERROR(INDEX('Your points'!$B$6:$B$11,MATCH(IFERROR(TRIM(INDEX($A664:$T664,MATCH(Lists!$F$3,$A$1:$T$1,0))&amp;""),""),'Your points'!$A$6:$A$11,0)),0))</f>
        <v/>
      </c>
      <c r="AA664" s="21">
        <f>IF(IFERROR(TRIM(INDEX($A664:$T664,MATCH(Lists!$F$2,$A$1:$T$1,0))&amp;""),"")="","",IFERROR(INDEX('Your points'!$B$15:$B$18,MATCH(IFERROR(TRIM(INDEX($A664:$T664,MATCH(Lists!$F$4,$A$1:$T$1,0))&amp;""),""),'Your points'!$A$15:$A$18,0)),0))</f>
        <v/>
      </c>
      <c r="AB664" s="21">
        <f>IF(IFERROR(TRIM(INDEX($A664:$T664,MATCH(Lists!$F$2,$A$1:$T$1,0))&amp;""),"")="","",N(Z664)+N(AA664))</f>
        <v/>
      </c>
      <c r="AC664" s="21">
        <f>IF(IFERROR(TRIM(INDEX($A664:$T664,MATCH(Lists!$F$2,$A$1:$T$1,0))&amp;""),"")="","",IFERROR(VALUE(IFERROR(TRIM(INDEX($A664:$T664,MATCH(Lists!$F$5,$A$1:$T$1,0))&amp;""),"")),""))</f>
        <v/>
      </c>
      <c r="AD664" s="21">
        <f>IF(AB664="","",IF(AB664&gt;='Your points'!$B$21,1,0))</f>
        <v/>
      </c>
      <c r="AE664" s="21">
        <f>IF(IFERROR(TRIM(INDEX($A664:$T664,MATCH(Lists!$F$2,$A$1:$T$1,0))&amp;""),"")="","",IF(IFERROR(TRIM(INDEX($A664:$T664,MATCH(Lists!$F$8,$A$1:$T$1,0))&amp;""),"")&lt;&gt;"",1,0))</f>
        <v/>
      </c>
      <c r="AF664" s="21">
        <f>IF(IFERROR(TRIM(INDEX($A664:$T664,MATCH(Lists!$F$2,$A$1:$T$1,0))&amp;""),"")="","",IF(IFERROR(TRIM(INDEX($A664:$T664,MATCH(Lists!$F$6,$A$1:$T$1,0))&amp;""),"")="","(no UTM)",IFERROR(TRIM(INDEX($A664:$T664,MATCH(Lists!$F$6,$A$1:$T$1,0))&amp;""),"")))</f>
        <v/>
      </c>
      <c r="AG664" s="21">
        <f>IF(IFERROR(TRIM(INDEX($A664:$T664,MATCH(Lists!$F$2,$A$1:$T$1,0))&amp;""),"")="","",IF(IFERROR(TRIM(INDEX($A664:$T664,MATCH(Lists!$F$7,$A$1:$T$1,0))&amp;""),"")="","(none)",IFERROR(TRIM(INDEX($A664:$T664,MATCH(Lists!$F$7,$A$1:$T$1,0))&amp;""),"")))</f>
        <v/>
      </c>
      <c r="AH664" s="21">
        <f>IF(AF664="","",IF(COUNTIFS($AF$2:AF664,AF664,$AG$2:AG664,AG664)=1,1,0))</f>
        <v/>
      </c>
      <c r="AI664" s="21">
        <f>IF(AH664=1,SUM($AH$2:AH664),"")</f>
        <v/>
      </c>
      <c r="AJ664" s="21">
        <f>IF(IFERROR(TRIM(INDEX($A664:$T664,MATCH(Lists!$F$2,$A$1:$T$1,0))&amp;""),"")="","",IF($W664=Lists!$A$3,1,0))</f>
        <v/>
      </c>
      <c r="AK664" s="21">
        <f>IF(IFERROR(TRIM(INDEX($A664:$T664,MATCH(Lists!$F$2,$A$1:$T$1,0))&amp;""),"")="","",IF($X664="Y",1,0))</f>
        <v/>
      </c>
    </row>
    <row r="665">
      <c r="U665" s="19" t="n"/>
      <c r="V665" s="22" t="n"/>
      <c r="W665" s="22" t="n"/>
      <c r="X665" s="22" t="n"/>
      <c r="Y665" s="19" t="n"/>
      <c r="Z665" s="21">
        <f>IF(IFERROR(TRIM(INDEX($A665:$T665,MATCH(Lists!$F$2,$A$1:$T$1,0))&amp;""),"")="","",IFERROR(INDEX('Your points'!$B$6:$B$11,MATCH(IFERROR(TRIM(INDEX($A665:$T665,MATCH(Lists!$F$3,$A$1:$T$1,0))&amp;""),""),'Your points'!$A$6:$A$11,0)),0))</f>
        <v/>
      </c>
      <c r="AA665" s="21">
        <f>IF(IFERROR(TRIM(INDEX($A665:$T665,MATCH(Lists!$F$2,$A$1:$T$1,0))&amp;""),"")="","",IFERROR(INDEX('Your points'!$B$15:$B$18,MATCH(IFERROR(TRIM(INDEX($A665:$T665,MATCH(Lists!$F$4,$A$1:$T$1,0))&amp;""),""),'Your points'!$A$15:$A$18,0)),0))</f>
        <v/>
      </c>
      <c r="AB665" s="21">
        <f>IF(IFERROR(TRIM(INDEX($A665:$T665,MATCH(Lists!$F$2,$A$1:$T$1,0))&amp;""),"")="","",N(Z665)+N(AA665))</f>
        <v/>
      </c>
      <c r="AC665" s="21">
        <f>IF(IFERROR(TRIM(INDEX($A665:$T665,MATCH(Lists!$F$2,$A$1:$T$1,0))&amp;""),"")="","",IFERROR(VALUE(IFERROR(TRIM(INDEX($A665:$T665,MATCH(Lists!$F$5,$A$1:$T$1,0))&amp;""),"")),""))</f>
        <v/>
      </c>
      <c r="AD665" s="21">
        <f>IF(AB665="","",IF(AB665&gt;='Your points'!$B$21,1,0))</f>
        <v/>
      </c>
      <c r="AE665" s="21">
        <f>IF(IFERROR(TRIM(INDEX($A665:$T665,MATCH(Lists!$F$2,$A$1:$T$1,0))&amp;""),"")="","",IF(IFERROR(TRIM(INDEX($A665:$T665,MATCH(Lists!$F$8,$A$1:$T$1,0))&amp;""),"")&lt;&gt;"",1,0))</f>
        <v/>
      </c>
      <c r="AF665" s="21">
        <f>IF(IFERROR(TRIM(INDEX($A665:$T665,MATCH(Lists!$F$2,$A$1:$T$1,0))&amp;""),"")="","",IF(IFERROR(TRIM(INDEX($A665:$T665,MATCH(Lists!$F$6,$A$1:$T$1,0))&amp;""),"")="","(no UTM)",IFERROR(TRIM(INDEX($A665:$T665,MATCH(Lists!$F$6,$A$1:$T$1,0))&amp;""),"")))</f>
        <v/>
      </c>
      <c r="AG665" s="21">
        <f>IF(IFERROR(TRIM(INDEX($A665:$T665,MATCH(Lists!$F$2,$A$1:$T$1,0))&amp;""),"")="","",IF(IFERROR(TRIM(INDEX($A665:$T665,MATCH(Lists!$F$7,$A$1:$T$1,0))&amp;""),"")="","(none)",IFERROR(TRIM(INDEX($A665:$T665,MATCH(Lists!$F$7,$A$1:$T$1,0))&amp;""),"")))</f>
        <v/>
      </c>
      <c r="AH665" s="21">
        <f>IF(AF665="","",IF(COUNTIFS($AF$2:AF665,AF665,$AG$2:AG665,AG665)=1,1,0))</f>
        <v/>
      </c>
      <c r="AI665" s="21">
        <f>IF(AH665=1,SUM($AH$2:AH665),"")</f>
        <v/>
      </c>
      <c r="AJ665" s="21">
        <f>IF(IFERROR(TRIM(INDEX($A665:$T665,MATCH(Lists!$F$2,$A$1:$T$1,0))&amp;""),"")="","",IF($W665=Lists!$A$3,1,0))</f>
        <v/>
      </c>
      <c r="AK665" s="21">
        <f>IF(IFERROR(TRIM(INDEX($A665:$T665,MATCH(Lists!$F$2,$A$1:$T$1,0))&amp;""),"")="","",IF($X665="Y",1,0))</f>
        <v/>
      </c>
    </row>
    <row r="666">
      <c r="U666" s="19" t="n"/>
      <c r="V666" s="22" t="n"/>
      <c r="W666" s="22" t="n"/>
      <c r="X666" s="22" t="n"/>
      <c r="Y666" s="19" t="n"/>
      <c r="Z666" s="21">
        <f>IF(IFERROR(TRIM(INDEX($A666:$T666,MATCH(Lists!$F$2,$A$1:$T$1,0))&amp;""),"")="","",IFERROR(INDEX('Your points'!$B$6:$B$11,MATCH(IFERROR(TRIM(INDEX($A666:$T666,MATCH(Lists!$F$3,$A$1:$T$1,0))&amp;""),""),'Your points'!$A$6:$A$11,0)),0))</f>
        <v/>
      </c>
      <c r="AA666" s="21">
        <f>IF(IFERROR(TRIM(INDEX($A666:$T666,MATCH(Lists!$F$2,$A$1:$T$1,0))&amp;""),"")="","",IFERROR(INDEX('Your points'!$B$15:$B$18,MATCH(IFERROR(TRIM(INDEX($A666:$T666,MATCH(Lists!$F$4,$A$1:$T$1,0))&amp;""),""),'Your points'!$A$15:$A$18,0)),0))</f>
        <v/>
      </c>
      <c r="AB666" s="21">
        <f>IF(IFERROR(TRIM(INDEX($A666:$T666,MATCH(Lists!$F$2,$A$1:$T$1,0))&amp;""),"")="","",N(Z666)+N(AA666))</f>
        <v/>
      </c>
      <c r="AC666" s="21">
        <f>IF(IFERROR(TRIM(INDEX($A666:$T666,MATCH(Lists!$F$2,$A$1:$T$1,0))&amp;""),"")="","",IFERROR(VALUE(IFERROR(TRIM(INDEX($A666:$T666,MATCH(Lists!$F$5,$A$1:$T$1,0))&amp;""),"")),""))</f>
        <v/>
      </c>
      <c r="AD666" s="21">
        <f>IF(AB666="","",IF(AB666&gt;='Your points'!$B$21,1,0))</f>
        <v/>
      </c>
      <c r="AE666" s="21">
        <f>IF(IFERROR(TRIM(INDEX($A666:$T666,MATCH(Lists!$F$2,$A$1:$T$1,0))&amp;""),"")="","",IF(IFERROR(TRIM(INDEX($A666:$T666,MATCH(Lists!$F$8,$A$1:$T$1,0))&amp;""),"")&lt;&gt;"",1,0))</f>
        <v/>
      </c>
      <c r="AF666" s="21">
        <f>IF(IFERROR(TRIM(INDEX($A666:$T666,MATCH(Lists!$F$2,$A$1:$T$1,0))&amp;""),"")="","",IF(IFERROR(TRIM(INDEX($A666:$T666,MATCH(Lists!$F$6,$A$1:$T$1,0))&amp;""),"")="","(no UTM)",IFERROR(TRIM(INDEX($A666:$T666,MATCH(Lists!$F$6,$A$1:$T$1,0))&amp;""),"")))</f>
        <v/>
      </c>
      <c r="AG666" s="21">
        <f>IF(IFERROR(TRIM(INDEX($A666:$T666,MATCH(Lists!$F$2,$A$1:$T$1,0))&amp;""),"")="","",IF(IFERROR(TRIM(INDEX($A666:$T666,MATCH(Lists!$F$7,$A$1:$T$1,0))&amp;""),"")="","(none)",IFERROR(TRIM(INDEX($A666:$T666,MATCH(Lists!$F$7,$A$1:$T$1,0))&amp;""),"")))</f>
        <v/>
      </c>
      <c r="AH666" s="21">
        <f>IF(AF666="","",IF(COUNTIFS($AF$2:AF666,AF666,$AG$2:AG666,AG666)=1,1,0))</f>
        <v/>
      </c>
      <c r="AI666" s="21">
        <f>IF(AH666=1,SUM($AH$2:AH666),"")</f>
        <v/>
      </c>
      <c r="AJ666" s="21">
        <f>IF(IFERROR(TRIM(INDEX($A666:$T666,MATCH(Lists!$F$2,$A$1:$T$1,0))&amp;""),"")="","",IF($W666=Lists!$A$3,1,0))</f>
        <v/>
      </c>
      <c r="AK666" s="21">
        <f>IF(IFERROR(TRIM(INDEX($A666:$T666,MATCH(Lists!$F$2,$A$1:$T$1,0))&amp;""),"")="","",IF($X666="Y",1,0))</f>
        <v/>
      </c>
    </row>
    <row r="667">
      <c r="U667" s="19" t="n"/>
      <c r="V667" s="22" t="n"/>
      <c r="W667" s="22" t="n"/>
      <c r="X667" s="22" t="n"/>
      <c r="Y667" s="19" t="n"/>
      <c r="Z667" s="21">
        <f>IF(IFERROR(TRIM(INDEX($A667:$T667,MATCH(Lists!$F$2,$A$1:$T$1,0))&amp;""),"")="","",IFERROR(INDEX('Your points'!$B$6:$B$11,MATCH(IFERROR(TRIM(INDEX($A667:$T667,MATCH(Lists!$F$3,$A$1:$T$1,0))&amp;""),""),'Your points'!$A$6:$A$11,0)),0))</f>
        <v/>
      </c>
      <c r="AA667" s="21">
        <f>IF(IFERROR(TRIM(INDEX($A667:$T667,MATCH(Lists!$F$2,$A$1:$T$1,0))&amp;""),"")="","",IFERROR(INDEX('Your points'!$B$15:$B$18,MATCH(IFERROR(TRIM(INDEX($A667:$T667,MATCH(Lists!$F$4,$A$1:$T$1,0))&amp;""),""),'Your points'!$A$15:$A$18,0)),0))</f>
        <v/>
      </c>
      <c r="AB667" s="21">
        <f>IF(IFERROR(TRIM(INDEX($A667:$T667,MATCH(Lists!$F$2,$A$1:$T$1,0))&amp;""),"")="","",N(Z667)+N(AA667))</f>
        <v/>
      </c>
      <c r="AC667" s="21">
        <f>IF(IFERROR(TRIM(INDEX($A667:$T667,MATCH(Lists!$F$2,$A$1:$T$1,0))&amp;""),"")="","",IFERROR(VALUE(IFERROR(TRIM(INDEX($A667:$T667,MATCH(Lists!$F$5,$A$1:$T$1,0))&amp;""),"")),""))</f>
        <v/>
      </c>
      <c r="AD667" s="21">
        <f>IF(AB667="","",IF(AB667&gt;='Your points'!$B$21,1,0))</f>
        <v/>
      </c>
      <c r="AE667" s="21">
        <f>IF(IFERROR(TRIM(INDEX($A667:$T667,MATCH(Lists!$F$2,$A$1:$T$1,0))&amp;""),"")="","",IF(IFERROR(TRIM(INDEX($A667:$T667,MATCH(Lists!$F$8,$A$1:$T$1,0))&amp;""),"")&lt;&gt;"",1,0))</f>
        <v/>
      </c>
      <c r="AF667" s="21">
        <f>IF(IFERROR(TRIM(INDEX($A667:$T667,MATCH(Lists!$F$2,$A$1:$T$1,0))&amp;""),"")="","",IF(IFERROR(TRIM(INDEX($A667:$T667,MATCH(Lists!$F$6,$A$1:$T$1,0))&amp;""),"")="","(no UTM)",IFERROR(TRIM(INDEX($A667:$T667,MATCH(Lists!$F$6,$A$1:$T$1,0))&amp;""),"")))</f>
        <v/>
      </c>
      <c r="AG667" s="21">
        <f>IF(IFERROR(TRIM(INDEX($A667:$T667,MATCH(Lists!$F$2,$A$1:$T$1,0))&amp;""),"")="","",IF(IFERROR(TRIM(INDEX($A667:$T667,MATCH(Lists!$F$7,$A$1:$T$1,0))&amp;""),"")="","(none)",IFERROR(TRIM(INDEX($A667:$T667,MATCH(Lists!$F$7,$A$1:$T$1,0))&amp;""),"")))</f>
        <v/>
      </c>
      <c r="AH667" s="21">
        <f>IF(AF667="","",IF(COUNTIFS($AF$2:AF667,AF667,$AG$2:AG667,AG667)=1,1,0))</f>
        <v/>
      </c>
      <c r="AI667" s="21">
        <f>IF(AH667=1,SUM($AH$2:AH667),"")</f>
        <v/>
      </c>
      <c r="AJ667" s="21">
        <f>IF(IFERROR(TRIM(INDEX($A667:$T667,MATCH(Lists!$F$2,$A$1:$T$1,0))&amp;""),"")="","",IF($W667=Lists!$A$3,1,0))</f>
        <v/>
      </c>
      <c r="AK667" s="21">
        <f>IF(IFERROR(TRIM(INDEX($A667:$T667,MATCH(Lists!$F$2,$A$1:$T$1,0))&amp;""),"")="","",IF($X667="Y",1,0))</f>
        <v/>
      </c>
    </row>
    <row r="668">
      <c r="U668" s="19" t="n"/>
      <c r="V668" s="22" t="n"/>
      <c r="W668" s="22" t="n"/>
      <c r="X668" s="22" t="n"/>
      <c r="Y668" s="19" t="n"/>
      <c r="Z668" s="21">
        <f>IF(IFERROR(TRIM(INDEX($A668:$T668,MATCH(Lists!$F$2,$A$1:$T$1,0))&amp;""),"")="","",IFERROR(INDEX('Your points'!$B$6:$B$11,MATCH(IFERROR(TRIM(INDEX($A668:$T668,MATCH(Lists!$F$3,$A$1:$T$1,0))&amp;""),""),'Your points'!$A$6:$A$11,0)),0))</f>
        <v/>
      </c>
      <c r="AA668" s="21">
        <f>IF(IFERROR(TRIM(INDEX($A668:$T668,MATCH(Lists!$F$2,$A$1:$T$1,0))&amp;""),"")="","",IFERROR(INDEX('Your points'!$B$15:$B$18,MATCH(IFERROR(TRIM(INDEX($A668:$T668,MATCH(Lists!$F$4,$A$1:$T$1,0))&amp;""),""),'Your points'!$A$15:$A$18,0)),0))</f>
        <v/>
      </c>
      <c r="AB668" s="21">
        <f>IF(IFERROR(TRIM(INDEX($A668:$T668,MATCH(Lists!$F$2,$A$1:$T$1,0))&amp;""),"")="","",N(Z668)+N(AA668))</f>
        <v/>
      </c>
      <c r="AC668" s="21">
        <f>IF(IFERROR(TRIM(INDEX($A668:$T668,MATCH(Lists!$F$2,$A$1:$T$1,0))&amp;""),"")="","",IFERROR(VALUE(IFERROR(TRIM(INDEX($A668:$T668,MATCH(Lists!$F$5,$A$1:$T$1,0))&amp;""),"")),""))</f>
        <v/>
      </c>
      <c r="AD668" s="21">
        <f>IF(AB668="","",IF(AB668&gt;='Your points'!$B$21,1,0))</f>
        <v/>
      </c>
      <c r="AE668" s="21">
        <f>IF(IFERROR(TRIM(INDEX($A668:$T668,MATCH(Lists!$F$2,$A$1:$T$1,0))&amp;""),"")="","",IF(IFERROR(TRIM(INDEX($A668:$T668,MATCH(Lists!$F$8,$A$1:$T$1,0))&amp;""),"")&lt;&gt;"",1,0))</f>
        <v/>
      </c>
      <c r="AF668" s="21">
        <f>IF(IFERROR(TRIM(INDEX($A668:$T668,MATCH(Lists!$F$2,$A$1:$T$1,0))&amp;""),"")="","",IF(IFERROR(TRIM(INDEX($A668:$T668,MATCH(Lists!$F$6,$A$1:$T$1,0))&amp;""),"")="","(no UTM)",IFERROR(TRIM(INDEX($A668:$T668,MATCH(Lists!$F$6,$A$1:$T$1,0))&amp;""),"")))</f>
        <v/>
      </c>
      <c r="AG668" s="21">
        <f>IF(IFERROR(TRIM(INDEX($A668:$T668,MATCH(Lists!$F$2,$A$1:$T$1,0))&amp;""),"")="","",IF(IFERROR(TRIM(INDEX($A668:$T668,MATCH(Lists!$F$7,$A$1:$T$1,0))&amp;""),"")="","(none)",IFERROR(TRIM(INDEX($A668:$T668,MATCH(Lists!$F$7,$A$1:$T$1,0))&amp;""),"")))</f>
        <v/>
      </c>
      <c r="AH668" s="21">
        <f>IF(AF668="","",IF(COUNTIFS($AF$2:AF668,AF668,$AG$2:AG668,AG668)=1,1,0))</f>
        <v/>
      </c>
      <c r="AI668" s="21">
        <f>IF(AH668=1,SUM($AH$2:AH668),"")</f>
        <v/>
      </c>
      <c r="AJ668" s="21">
        <f>IF(IFERROR(TRIM(INDEX($A668:$T668,MATCH(Lists!$F$2,$A$1:$T$1,0))&amp;""),"")="","",IF($W668=Lists!$A$3,1,0))</f>
        <v/>
      </c>
      <c r="AK668" s="21">
        <f>IF(IFERROR(TRIM(INDEX($A668:$T668,MATCH(Lists!$F$2,$A$1:$T$1,0))&amp;""),"")="","",IF($X668="Y",1,0))</f>
        <v/>
      </c>
    </row>
    <row r="669">
      <c r="U669" s="19" t="n"/>
      <c r="V669" s="22" t="n"/>
      <c r="W669" s="22" t="n"/>
      <c r="X669" s="22" t="n"/>
      <c r="Y669" s="19" t="n"/>
      <c r="Z669" s="21">
        <f>IF(IFERROR(TRIM(INDEX($A669:$T669,MATCH(Lists!$F$2,$A$1:$T$1,0))&amp;""),"")="","",IFERROR(INDEX('Your points'!$B$6:$B$11,MATCH(IFERROR(TRIM(INDEX($A669:$T669,MATCH(Lists!$F$3,$A$1:$T$1,0))&amp;""),""),'Your points'!$A$6:$A$11,0)),0))</f>
        <v/>
      </c>
      <c r="AA669" s="21">
        <f>IF(IFERROR(TRIM(INDEX($A669:$T669,MATCH(Lists!$F$2,$A$1:$T$1,0))&amp;""),"")="","",IFERROR(INDEX('Your points'!$B$15:$B$18,MATCH(IFERROR(TRIM(INDEX($A669:$T669,MATCH(Lists!$F$4,$A$1:$T$1,0))&amp;""),""),'Your points'!$A$15:$A$18,0)),0))</f>
        <v/>
      </c>
      <c r="AB669" s="21">
        <f>IF(IFERROR(TRIM(INDEX($A669:$T669,MATCH(Lists!$F$2,$A$1:$T$1,0))&amp;""),"")="","",N(Z669)+N(AA669))</f>
        <v/>
      </c>
      <c r="AC669" s="21">
        <f>IF(IFERROR(TRIM(INDEX($A669:$T669,MATCH(Lists!$F$2,$A$1:$T$1,0))&amp;""),"")="","",IFERROR(VALUE(IFERROR(TRIM(INDEX($A669:$T669,MATCH(Lists!$F$5,$A$1:$T$1,0))&amp;""),"")),""))</f>
        <v/>
      </c>
      <c r="AD669" s="21">
        <f>IF(AB669="","",IF(AB669&gt;='Your points'!$B$21,1,0))</f>
        <v/>
      </c>
      <c r="AE669" s="21">
        <f>IF(IFERROR(TRIM(INDEX($A669:$T669,MATCH(Lists!$F$2,$A$1:$T$1,0))&amp;""),"")="","",IF(IFERROR(TRIM(INDEX($A669:$T669,MATCH(Lists!$F$8,$A$1:$T$1,0))&amp;""),"")&lt;&gt;"",1,0))</f>
        <v/>
      </c>
      <c r="AF669" s="21">
        <f>IF(IFERROR(TRIM(INDEX($A669:$T669,MATCH(Lists!$F$2,$A$1:$T$1,0))&amp;""),"")="","",IF(IFERROR(TRIM(INDEX($A669:$T669,MATCH(Lists!$F$6,$A$1:$T$1,0))&amp;""),"")="","(no UTM)",IFERROR(TRIM(INDEX($A669:$T669,MATCH(Lists!$F$6,$A$1:$T$1,0))&amp;""),"")))</f>
        <v/>
      </c>
      <c r="AG669" s="21">
        <f>IF(IFERROR(TRIM(INDEX($A669:$T669,MATCH(Lists!$F$2,$A$1:$T$1,0))&amp;""),"")="","",IF(IFERROR(TRIM(INDEX($A669:$T669,MATCH(Lists!$F$7,$A$1:$T$1,0))&amp;""),"")="","(none)",IFERROR(TRIM(INDEX($A669:$T669,MATCH(Lists!$F$7,$A$1:$T$1,0))&amp;""),"")))</f>
        <v/>
      </c>
      <c r="AH669" s="21">
        <f>IF(AF669="","",IF(COUNTIFS($AF$2:AF669,AF669,$AG$2:AG669,AG669)=1,1,0))</f>
        <v/>
      </c>
      <c r="AI669" s="21">
        <f>IF(AH669=1,SUM($AH$2:AH669),"")</f>
        <v/>
      </c>
      <c r="AJ669" s="21">
        <f>IF(IFERROR(TRIM(INDEX($A669:$T669,MATCH(Lists!$F$2,$A$1:$T$1,0))&amp;""),"")="","",IF($W669=Lists!$A$3,1,0))</f>
        <v/>
      </c>
      <c r="AK669" s="21">
        <f>IF(IFERROR(TRIM(INDEX($A669:$T669,MATCH(Lists!$F$2,$A$1:$T$1,0))&amp;""),"")="","",IF($X669="Y",1,0))</f>
        <v/>
      </c>
    </row>
    <row r="670">
      <c r="U670" s="19" t="n"/>
      <c r="V670" s="22" t="n"/>
      <c r="W670" s="22" t="n"/>
      <c r="X670" s="22" t="n"/>
      <c r="Y670" s="19" t="n"/>
      <c r="Z670" s="21">
        <f>IF(IFERROR(TRIM(INDEX($A670:$T670,MATCH(Lists!$F$2,$A$1:$T$1,0))&amp;""),"")="","",IFERROR(INDEX('Your points'!$B$6:$B$11,MATCH(IFERROR(TRIM(INDEX($A670:$T670,MATCH(Lists!$F$3,$A$1:$T$1,0))&amp;""),""),'Your points'!$A$6:$A$11,0)),0))</f>
        <v/>
      </c>
      <c r="AA670" s="21">
        <f>IF(IFERROR(TRIM(INDEX($A670:$T670,MATCH(Lists!$F$2,$A$1:$T$1,0))&amp;""),"")="","",IFERROR(INDEX('Your points'!$B$15:$B$18,MATCH(IFERROR(TRIM(INDEX($A670:$T670,MATCH(Lists!$F$4,$A$1:$T$1,0))&amp;""),""),'Your points'!$A$15:$A$18,0)),0))</f>
        <v/>
      </c>
      <c r="AB670" s="21">
        <f>IF(IFERROR(TRIM(INDEX($A670:$T670,MATCH(Lists!$F$2,$A$1:$T$1,0))&amp;""),"")="","",N(Z670)+N(AA670))</f>
        <v/>
      </c>
      <c r="AC670" s="21">
        <f>IF(IFERROR(TRIM(INDEX($A670:$T670,MATCH(Lists!$F$2,$A$1:$T$1,0))&amp;""),"")="","",IFERROR(VALUE(IFERROR(TRIM(INDEX($A670:$T670,MATCH(Lists!$F$5,$A$1:$T$1,0))&amp;""),"")),""))</f>
        <v/>
      </c>
      <c r="AD670" s="21">
        <f>IF(AB670="","",IF(AB670&gt;='Your points'!$B$21,1,0))</f>
        <v/>
      </c>
      <c r="AE670" s="21">
        <f>IF(IFERROR(TRIM(INDEX($A670:$T670,MATCH(Lists!$F$2,$A$1:$T$1,0))&amp;""),"")="","",IF(IFERROR(TRIM(INDEX($A670:$T670,MATCH(Lists!$F$8,$A$1:$T$1,0))&amp;""),"")&lt;&gt;"",1,0))</f>
        <v/>
      </c>
      <c r="AF670" s="21">
        <f>IF(IFERROR(TRIM(INDEX($A670:$T670,MATCH(Lists!$F$2,$A$1:$T$1,0))&amp;""),"")="","",IF(IFERROR(TRIM(INDEX($A670:$T670,MATCH(Lists!$F$6,$A$1:$T$1,0))&amp;""),"")="","(no UTM)",IFERROR(TRIM(INDEX($A670:$T670,MATCH(Lists!$F$6,$A$1:$T$1,0))&amp;""),"")))</f>
        <v/>
      </c>
      <c r="AG670" s="21">
        <f>IF(IFERROR(TRIM(INDEX($A670:$T670,MATCH(Lists!$F$2,$A$1:$T$1,0))&amp;""),"")="","",IF(IFERROR(TRIM(INDEX($A670:$T670,MATCH(Lists!$F$7,$A$1:$T$1,0))&amp;""),"")="","(none)",IFERROR(TRIM(INDEX($A670:$T670,MATCH(Lists!$F$7,$A$1:$T$1,0))&amp;""),"")))</f>
        <v/>
      </c>
      <c r="AH670" s="21">
        <f>IF(AF670="","",IF(COUNTIFS($AF$2:AF670,AF670,$AG$2:AG670,AG670)=1,1,0))</f>
        <v/>
      </c>
      <c r="AI670" s="21">
        <f>IF(AH670=1,SUM($AH$2:AH670),"")</f>
        <v/>
      </c>
      <c r="AJ670" s="21">
        <f>IF(IFERROR(TRIM(INDEX($A670:$T670,MATCH(Lists!$F$2,$A$1:$T$1,0))&amp;""),"")="","",IF($W670=Lists!$A$3,1,0))</f>
        <v/>
      </c>
      <c r="AK670" s="21">
        <f>IF(IFERROR(TRIM(INDEX($A670:$T670,MATCH(Lists!$F$2,$A$1:$T$1,0))&amp;""),"")="","",IF($X670="Y",1,0))</f>
        <v/>
      </c>
    </row>
    <row r="671">
      <c r="U671" s="19" t="n"/>
      <c r="V671" s="22" t="n"/>
      <c r="W671" s="22" t="n"/>
      <c r="X671" s="22" t="n"/>
      <c r="Y671" s="19" t="n"/>
      <c r="Z671" s="21">
        <f>IF(IFERROR(TRIM(INDEX($A671:$T671,MATCH(Lists!$F$2,$A$1:$T$1,0))&amp;""),"")="","",IFERROR(INDEX('Your points'!$B$6:$B$11,MATCH(IFERROR(TRIM(INDEX($A671:$T671,MATCH(Lists!$F$3,$A$1:$T$1,0))&amp;""),""),'Your points'!$A$6:$A$11,0)),0))</f>
        <v/>
      </c>
      <c r="AA671" s="21">
        <f>IF(IFERROR(TRIM(INDEX($A671:$T671,MATCH(Lists!$F$2,$A$1:$T$1,0))&amp;""),"")="","",IFERROR(INDEX('Your points'!$B$15:$B$18,MATCH(IFERROR(TRIM(INDEX($A671:$T671,MATCH(Lists!$F$4,$A$1:$T$1,0))&amp;""),""),'Your points'!$A$15:$A$18,0)),0))</f>
        <v/>
      </c>
      <c r="AB671" s="21">
        <f>IF(IFERROR(TRIM(INDEX($A671:$T671,MATCH(Lists!$F$2,$A$1:$T$1,0))&amp;""),"")="","",N(Z671)+N(AA671))</f>
        <v/>
      </c>
      <c r="AC671" s="21">
        <f>IF(IFERROR(TRIM(INDEX($A671:$T671,MATCH(Lists!$F$2,$A$1:$T$1,0))&amp;""),"")="","",IFERROR(VALUE(IFERROR(TRIM(INDEX($A671:$T671,MATCH(Lists!$F$5,$A$1:$T$1,0))&amp;""),"")),""))</f>
        <v/>
      </c>
      <c r="AD671" s="21">
        <f>IF(AB671="","",IF(AB671&gt;='Your points'!$B$21,1,0))</f>
        <v/>
      </c>
      <c r="AE671" s="21">
        <f>IF(IFERROR(TRIM(INDEX($A671:$T671,MATCH(Lists!$F$2,$A$1:$T$1,0))&amp;""),"")="","",IF(IFERROR(TRIM(INDEX($A671:$T671,MATCH(Lists!$F$8,$A$1:$T$1,0))&amp;""),"")&lt;&gt;"",1,0))</f>
        <v/>
      </c>
      <c r="AF671" s="21">
        <f>IF(IFERROR(TRIM(INDEX($A671:$T671,MATCH(Lists!$F$2,$A$1:$T$1,0))&amp;""),"")="","",IF(IFERROR(TRIM(INDEX($A671:$T671,MATCH(Lists!$F$6,$A$1:$T$1,0))&amp;""),"")="","(no UTM)",IFERROR(TRIM(INDEX($A671:$T671,MATCH(Lists!$F$6,$A$1:$T$1,0))&amp;""),"")))</f>
        <v/>
      </c>
      <c r="AG671" s="21">
        <f>IF(IFERROR(TRIM(INDEX($A671:$T671,MATCH(Lists!$F$2,$A$1:$T$1,0))&amp;""),"")="","",IF(IFERROR(TRIM(INDEX($A671:$T671,MATCH(Lists!$F$7,$A$1:$T$1,0))&amp;""),"")="","(none)",IFERROR(TRIM(INDEX($A671:$T671,MATCH(Lists!$F$7,$A$1:$T$1,0))&amp;""),"")))</f>
        <v/>
      </c>
      <c r="AH671" s="21">
        <f>IF(AF671="","",IF(COUNTIFS($AF$2:AF671,AF671,$AG$2:AG671,AG671)=1,1,0))</f>
        <v/>
      </c>
      <c r="AI671" s="21">
        <f>IF(AH671=1,SUM($AH$2:AH671),"")</f>
        <v/>
      </c>
      <c r="AJ671" s="21">
        <f>IF(IFERROR(TRIM(INDEX($A671:$T671,MATCH(Lists!$F$2,$A$1:$T$1,0))&amp;""),"")="","",IF($W671=Lists!$A$3,1,0))</f>
        <v/>
      </c>
      <c r="AK671" s="21">
        <f>IF(IFERROR(TRIM(INDEX($A671:$T671,MATCH(Lists!$F$2,$A$1:$T$1,0))&amp;""),"")="","",IF($X671="Y",1,0))</f>
        <v/>
      </c>
    </row>
    <row r="672">
      <c r="U672" s="19" t="n"/>
      <c r="V672" s="22" t="n"/>
      <c r="W672" s="22" t="n"/>
      <c r="X672" s="22" t="n"/>
      <c r="Y672" s="19" t="n"/>
      <c r="Z672" s="21">
        <f>IF(IFERROR(TRIM(INDEX($A672:$T672,MATCH(Lists!$F$2,$A$1:$T$1,0))&amp;""),"")="","",IFERROR(INDEX('Your points'!$B$6:$B$11,MATCH(IFERROR(TRIM(INDEX($A672:$T672,MATCH(Lists!$F$3,$A$1:$T$1,0))&amp;""),""),'Your points'!$A$6:$A$11,0)),0))</f>
        <v/>
      </c>
      <c r="AA672" s="21">
        <f>IF(IFERROR(TRIM(INDEX($A672:$T672,MATCH(Lists!$F$2,$A$1:$T$1,0))&amp;""),"")="","",IFERROR(INDEX('Your points'!$B$15:$B$18,MATCH(IFERROR(TRIM(INDEX($A672:$T672,MATCH(Lists!$F$4,$A$1:$T$1,0))&amp;""),""),'Your points'!$A$15:$A$18,0)),0))</f>
        <v/>
      </c>
      <c r="AB672" s="21">
        <f>IF(IFERROR(TRIM(INDEX($A672:$T672,MATCH(Lists!$F$2,$A$1:$T$1,0))&amp;""),"")="","",N(Z672)+N(AA672))</f>
        <v/>
      </c>
      <c r="AC672" s="21">
        <f>IF(IFERROR(TRIM(INDEX($A672:$T672,MATCH(Lists!$F$2,$A$1:$T$1,0))&amp;""),"")="","",IFERROR(VALUE(IFERROR(TRIM(INDEX($A672:$T672,MATCH(Lists!$F$5,$A$1:$T$1,0))&amp;""),"")),""))</f>
        <v/>
      </c>
      <c r="AD672" s="21">
        <f>IF(AB672="","",IF(AB672&gt;='Your points'!$B$21,1,0))</f>
        <v/>
      </c>
      <c r="AE672" s="21">
        <f>IF(IFERROR(TRIM(INDEX($A672:$T672,MATCH(Lists!$F$2,$A$1:$T$1,0))&amp;""),"")="","",IF(IFERROR(TRIM(INDEX($A672:$T672,MATCH(Lists!$F$8,$A$1:$T$1,0))&amp;""),"")&lt;&gt;"",1,0))</f>
        <v/>
      </c>
      <c r="AF672" s="21">
        <f>IF(IFERROR(TRIM(INDEX($A672:$T672,MATCH(Lists!$F$2,$A$1:$T$1,0))&amp;""),"")="","",IF(IFERROR(TRIM(INDEX($A672:$T672,MATCH(Lists!$F$6,$A$1:$T$1,0))&amp;""),"")="","(no UTM)",IFERROR(TRIM(INDEX($A672:$T672,MATCH(Lists!$F$6,$A$1:$T$1,0))&amp;""),"")))</f>
        <v/>
      </c>
      <c r="AG672" s="21">
        <f>IF(IFERROR(TRIM(INDEX($A672:$T672,MATCH(Lists!$F$2,$A$1:$T$1,0))&amp;""),"")="","",IF(IFERROR(TRIM(INDEX($A672:$T672,MATCH(Lists!$F$7,$A$1:$T$1,0))&amp;""),"")="","(none)",IFERROR(TRIM(INDEX($A672:$T672,MATCH(Lists!$F$7,$A$1:$T$1,0))&amp;""),"")))</f>
        <v/>
      </c>
      <c r="AH672" s="21">
        <f>IF(AF672="","",IF(COUNTIFS($AF$2:AF672,AF672,$AG$2:AG672,AG672)=1,1,0))</f>
        <v/>
      </c>
      <c r="AI672" s="21">
        <f>IF(AH672=1,SUM($AH$2:AH672),"")</f>
        <v/>
      </c>
      <c r="AJ672" s="21">
        <f>IF(IFERROR(TRIM(INDEX($A672:$T672,MATCH(Lists!$F$2,$A$1:$T$1,0))&amp;""),"")="","",IF($W672=Lists!$A$3,1,0))</f>
        <v/>
      </c>
      <c r="AK672" s="21">
        <f>IF(IFERROR(TRIM(INDEX($A672:$T672,MATCH(Lists!$F$2,$A$1:$T$1,0))&amp;""),"")="","",IF($X672="Y",1,0))</f>
        <v/>
      </c>
    </row>
    <row r="673">
      <c r="U673" s="19" t="n"/>
      <c r="V673" s="22" t="n"/>
      <c r="W673" s="22" t="n"/>
      <c r="X673" s="22" t="n"/>
      <c r="Y673" s="19" t="n"/>
      <c r="Z673" s="21">
        <f>IF(IFERROR(TRIM(INDEX($A673:$T673,MATCH(Lists!$F$2,$A$1:$T$1,0))&amp;""),"")="","",IFERROR(INDEX('Your points'!$B$6:$B$11,MATCH(IFERROR(TRIM(INDEX($A673:$T673,MATCH(Lists!$F$3,$A$1:$T$1,0))&amp;""),""),'Your points'!$A$6:$A$11,0)),0))</f>
        <v/>
      </c>
      <c r="AA673" s="21">
        <f>IF(IFERROR(TRIM(INDEX($A673:$T673,MATCH(Lists!$F$2,$A$1:$T$1,0))&amp;""),"")="","",IFERROR(INDEX('Your points'!$B$15:$B$18,MATCH(IFERROR(TRIM(INDEX($A673:$T673,MATCH(Lists!$F$4,$A$1:$T$1,0))&amp;""),""),'Your points'!$A$15:$A$18,0)),0))</f>
        <v/>
      </c>
      <c r="AB673" s="21">
        <f>IF(IFERROR(TRIM(INDEX($A673:$T673,MATCH(Lists!$F$2,$A$1:$T$1,0))&amp;""),"")="","",N(Z673)+N(AA673))</f>
        <v/>
      </c>
      <c r="AC673" s="21">
        <f>IF(IFERROR(TRIM(INDEX($A673:$T673,MATCH(Lists!$F$2,$A$1:$T$1,0))&amp;""),"")="","",IFERROR(VALUE(IFERROR(TRIM(INDEX($A673:$T673,MATCH(Lists!$F$5,$A$1:$T$1,0))&amp;""),"")),""))</f>
        <v/>
      </c>
      <c r="AD673" s="21">
        <f>IF(AB673="","",IF(AB673&gt;='Your points'!$B$21,1,0))</f>
        <v/>
      </c>
      <c r="AE673" s="21">
        <f>IF(IFERROR(TRIM(INDEX($A673:$T673,MATCH(Lists!$F$2,$A$1:$T$1,0))&amp;""),"")="","",IF(IFERROR(TRIM(INDEX($A673:$T673,MATCH(Lists!$F$8,$A$1:$T$1,0))&amp;""),"")&lt;&gt;"",1,0))</f>
        <v/>
      </c>
      <c r="AF673" s="21">
        <f>IF(IFERROR(TRIM(INDEX($A673:$T673,MATCH(Lists!$F$2,$A$1:$T$1,0))&amp;""),"")="","",IF(IFERROR(TRIM(INDEX($A673:$T673,MATCH(Lists!$F$6,$A$1:$T$1,0))&amp;""),"")="","(no UTM)",IFERROR(TRIM(INDEX($A673:$T673,MATCH(Lists!$F$6,$A$1:$T$1,0))&amp;""),"")))</f>
        <v/>
      </c>
      <c r="AG673" s="21">
        <f>IF(IFERROR(TRIM(INDEX($A673:$T673,MATCH(Lists!$F$2,$A$1:$T$1,0))&amp;""),"")="","",IF(IFERROR(TRIM(INDEX($A673:$T673,MATCH(Lists!$F$7,$A$1:$T$1,0))&amp;""),"")="","(none)",IFERROR(TRIM(INDEX($A673:$T673,MATCH(Lists!$F$7,$A$1:$T$1,0))&amp;""),"")))</f>
        <v/>
      </c>
      <c r="AH673" s="21">
        <f>IF(AF673="","",IF(COUNTIFS($AF$2:AF673,AF673,$AG$2:AG673,AG673)=1,1,0))</f>
        <v/>
      </c>
      <c r="AI673" s="21">
        <f>IF(AH673=1,SUM($AH$2:AH673),"")</f>
        <v/>
      </c>
      <c r="AJ673" s="21">
        <f>IF(IFERROR(TRIM(INDEX($A673:$T673,MATCH(Lists!$F$2,$A$1:$T$1,0))&amp;""),"")="","",IF($W673=Lists!$A$3,1,0))</f>
        <v/>
      </c>
      <c r="AK673" s="21">
        <f>IF(IFERROR(TRIM(INDEX($A673:$T673,MATCH(Lists!$F$2,$A$1:$T$1,0))&amp;""),"")="","",IF($X673="Y",1,0))</f>
        <v/>
      </c>
    </row>
    <row r="674">
      <c r="U674" s="19" t="n"/>
      <c r="V674" s="22" t="n"/>
      <c r="W674" s="22" t="n"/>
      <c r="X674" s="22" t="n"/>
      <c r="Y674" s="19" t="n"/>
      <c r="Z674" s="21">
        <f>IF(IFERROR(TRIM(INDEX($A674:$T674,MATCH(Lists!$F$2,$A$1:$T$1,0))&amp;""),"")="","",IFERROR(INDEX('Your points'!$B$6:$B$11,MATCH(IFERROR(TRIM(INDEX($A674:$T674,MATCH(Lists!$F$3,$A$1:$T$1,0))&amp;""),""),'Your points'!$A$6:$A$11,0)),0))</f>
        <v/>
      </c>
      <c r="AA674" s="21">
        <f>IF(IFERROR(TRIM(INDEX($A674:$T674,MATCH(Lists!$F$2,$A$1:$T$1,0))&amp;""),"")="","",IFERROR(INDEX('Your points'!$B$15:$B$18,MATCH(IFERROR(TRIM(INDEX($A674:$T674,MATCH(Lists!$F$4,$A$1:$T$1,0))&amp;""),""),'Your points'!$A$15:$A$18,0)),0))</f>
        <v/>
      </c>
      <c r="AB674" s="21">
        <f>IF(IFERROR(TRIM(INDEX($A674:$T674,MATCH(Lists!$F$2,$A$1:$T$1,0))&amp;""),"")="","",N(Z674)+N(AA674))</f>
        <v/>
      </c>
      <c r="AC674" s="21">
        <f>IF(IFERROR(TRIM(INDEX($A674:$T674,MATCH(Lists!$F$2,$A$1:$T$1,0))&amp;""),"")="","",IFERROR(VALUE(IFERROR(TRIM(INDEX($A674:$T674,MATCH(Lists!$F$5,$A$1:$T$1,0))&amp;""),"")),""))</f>
        <v/>
      </c>
      <c r="AD674" s="21">
        <f>IF(AB674="","",IF(AB674&gt;='Your points'!$B$21,1,0))</f>
        <v/>
      </c>
      <c r="AE674" s="21">
        <f>IF(IFERROR(TRIM(INDEX($A674:$T674,MATCH(Lists!$F$2,$A$1:$T$1,0))&amp;""),"")="","",IF(IFERROR(TRIM(INDEX($A674:$T674,MATCH(Lists!$F$8,$A$1:$T$1,0))&amp;""),"")&lt;&gt;"",1,0))</f>
        <v/>
      </c>
      <c r="AF674" s="21">
        <f>IF(IFERROR(TRIM(INDEX($A674:$T674,MATCH(Lists!$F$2,$A$1:$T$1,0))&amp;""),"")="","",IF(IFERROR(TRIM(INDEX($A674:$T674,MATCH(Lists!$F$6,$A$1:$T$1,0))&amp;""),"")="","(no UTM)",IFERROR(TRIM(INDEX($A674:$T674,MATCH(Lists!$F$6,$A$1:$T$1,0))&amp;""),"")))</f>
        <v/>
      </c>
      <c r="AG674" s="21">
        <f>IF(IFERROR(TRIM(INDEX($A674:$T674,MATCH(Lists!$F$2,$A$1:$T$1,0))&amp;""),"")="","",IF(IFERROR(TRIM(INDEX($A674:$T674,MATCH(Lists!$F$7,$A$1:$T$1,0))&amp;""),"")="","(none)",IFERROR(TRIM(INDEX($A674:$T674,MATCH(Lists!$F$7,$A$1:$T$1,0))&amp;""),"")))</f>
        <v/>
      </c>
      <c r="AH674" s="21">
        <f>IF(AF674="","",IF(COUNTIFS($AF$2:AF674,AF674,$AG$2:AG674,AG674)=1,1,0))</f>
        <v/>
      </c>
      <c r="AI674" s="21">
        <f>IF(AH674=1,SUM($AH$2:AH674),"")</f>
        <v/>
      </c>
      <c r="AJ674" s="21">
        <f>IF(IFERROR(TRIM(INDEX($A674:$T674,MATCH(Lists!$F$2,$A$1:$T$1,0))&amp;""),"")="","",IF($W674=Lists!$A$3,1,0))</f>
        <v/>
      </c>
      <c r="AK674" s="21">
        <f>IF(IFERROR(TRIM(INDEX($A674:$T674,MATCH(Lists!$F$2,$A$1:$T$1,0))&amp;""),"")="","",IF($X674="Y",1,0))</f>
        <v/>
      </c>
    </row>
    <row r="675">
      <c r="U675" s="19" t="n"/>
      <c r="V675" s="22" t="n"/>
      <c r="W675" s="22" t="n"/>
      <c r="X675" s="22" t="n"/>
      <c r="Y675" s="19" t="n"/>
      <c r="Z675" s="21">
        <f>IF(IFERROR(TRIM(INDEX($A675:$T675,MATCH(Lists!$F$2,$A$1:$T$1,0))&amp;""),"")="","",IFERROR(INDEX('Your points'!$B$6:$B$11,MATCH(IFERROR(TRIM(INDEX($A675:$T675,MATCH(Lists!$F$3,$A$1:$T$1,0))&amp;""),""),'Your points'!$A$6:$A$11,0)),0))</f>
        <v/>
      </c>
      <c r="AA675" s="21">
        <f>IF(IFERROR(TRIM(INDEX($A675:$T675,MATCH(Lists!$F$2,$A$1:$T$1,0))&amp;""),"")="","",IFERROR(INDEX('Your points'!$B$15:$B$18,MATCH(IFERROR(TRIM(INDEX($A675:$T675,MATCH(Lists!$F$4,$A$1:$T$1,0))&amp;""),""),'Your points'!$A$15:$A$18,0)),0))</f>
        <v/>
      </c>
      <c r="AB675" s="21">
        <f>IF(IFERROR(TRIM(INDEX($A675:$T675,MATCH(Lists!$F$2,$A$1:$T$1,0))&amp;""),"")="","",N(Z675)+N(AA675))</f>
        <v/>
      </c>
      <c r="AC675" s="21">
        <f>IF(IFERROR(TRIM(INDEX($A675:$T675,MATCH(Lists!$F$2,$A$1:$T$1,0))&amp;""),"")="","",IFERROR(VALUE(IFERROR(TRIM(INDEX($A675:$T675,MATCH(Lists!$F$5,$A$1:$T$1,0))&amp;""),"")),""))</f>
        <v/>
      </c>
      <c r="AD675" s="21">
        <f>IF(AB675="","",IF(AB675&gt;='Your points'!$B$21,1,0))</f>
        <v/>
      </c>
      <c r="AE675" s="21">
        <f>IF(IFERROR(TRIM(INDEX($A675:$T675,MATCH(Lists!$F$2,$A$1:$T$1,0))&amp;""),"")="","",IF(IFERROR(TRIM(INDEX($A675:$T675,MATCH(Lists!$F$8,$A$1:$T$1,0))&amp;""),"")&lt;&gt;"",1,0))</f>
        <v/>
      </c>
      <c r="AF675" s="21">
        <f>IF(IFERROR(TRIM(INDEX($A675:$T675,MATCH(Lists!$F$2,$A$1:$T$1,0))&amp;""),"")="","",IF(IFERROR(TRIM(INDEX($A675:$T675,MATCH(Lists!$F$6,$A$1:$T$1,0))&amp;""),"")="","(no UTM)",IFERROR(TRIM(INDEX($A675:$T675,MATCH(Lists!$F$6,$A$1:$T$1,0))&amp;""),"")))</f>
        <v/>
      </c>
      <c r="AG675" s="21">
        <f>IF(IFERROR(TRIM(INDEX($A675:$T675,MATCH(Lists!$F$2,$A$1:$T$1,0))&amp;""),"")="","",IF(IFERROR(TRIM(INDEX($A675:$T675,MATCH(Lists!$F$7,$A$1:$T$1,0))&amp;""),"")="","(none)",IFERROR(TRIM(INDEX($A675:$T675,MATCH(Lists!$F$7,$A$1:$T$1,0))&amp;""),"")))</f>
        <v/>
      </c>
      <c r="AH675" s="21">
        <f>IF(AF675="","",IF(COUNTIFS($AF$2:AF675,AF675,$AG$2:AG675,AG675)=1,1,0))</f>
        <v/>
      </c>
      <c r="AI675" s="21">
        <f>IF(AH675=1,SUM($AH$2:AH675),"")</f>
        <v/>
      </c>
      <c r="AJ675" s="21">
        <f>IF(IFERROR(TRIM(INDEX($A675:$T675,MATCH(Lists!$F$2,$A$1:$T$1,0))&amp;""),"")="","",IF($W675=Lists!$A$3,1,0))</f>
        <v/>
      </c>
      <c r="AK675" s="21">
        <f>IF(IFERROR(TRIM(INDEX($A675:$T675,MATCH(Lists!$F$2,$A$1:$T$1,0))&amp;""),"")="","",IF($X675="Y",1,0))</f>
        <v/>
      </c>
    </row>
    <row r="676">
      <c r="U676" s="19" t="n"/>
      <c r="V676" s="22" t="n"/>
      <c r="W676" s="22" t="n"/>
      <c r="X676" s="22" t="n"/>
      <c r="Y676" s="19" t="n"/>
      <c r="Z676" s="21">
        <f>IF(IFERROR(TRIM(INDEX($A676:$T676,MATCH(Lists!$F$2,$A$1:$T$1,0))&amp;""),"")="","",IFERROR(INDEX('Your points'!$B$6:$B$11,MATCH(IFERROR(TRIM(INDEX($A676:$T676,MATCH(Lists!$F$3,$A$1:$T$1,0))&amp;""),""),'Your points'!$A$6:$A$11,0)),0))</f>
        <v/>
      </c>
      <c r="AA676" s="21">
        <f>IF(IFERROR(TRIM(INDEX($A676:$T676,MATCH(Lists!$F$2,$A$1:$T$1,0))&amp;""),"")="","",IFERROR(INDEX('Your points'!$B$15:$B$18,MATCH(IFERROR(TRIM(INDEX($A676:$T676,MATCH(Lists!$F$4,$A$1:$T$1,0))&amp;""),""),'Your points'!$A$15:$A$18,0)),0))</f>
        <v/>
      </c>
      <c r="AB676" s="21">
        <f>IF(IFERROR(TRIM(INDEX($A676:$T676,MATCH(Lists!$F$2,$A$1:$T$1,0))&amp;""),"")="","",N(Z676)+N(AA676))</f>
        <v/>
      </c>
      <c r="AC676" s="21">
        <f>IF(IFERROR(TRIM(INDEX($A676:$T676,MATCH(Lists!$F$2,$A$1:$T$1,0))&amp;""),"")="","",IFERROR(VALUE(IFERROR(TRIM(INDEX($A676:$T676,MATCH(Lists!$F$5,$A$1:$T$1,0))&amp;""),"")),""))</f>
        <v/>
      </c>
      <c r="AD676" s="21">
        <f>IF(AB676="","",IF(AB676&gt;='Your points'!$B$21,1,0))</f>
        <v/>
      </c>
      <c r="AE676" s="21">
        <f>IF(IFERROR(TRIM(INDEX($A676:$T676,MATCH(Lists!$F$2,$A$1:$T$1,0))&amp;""),"")="","",IF(IFERROR(TRIM(INDEX($A676:$T676,MATCH(Lists!$F$8,$A$1:$T$1,0))&amp;""),"")&lt;&gt;"",1,0))</f>
        <v/>
      </c>
      <c r="AF676" s="21">
        <f>IF(IFERROR(TRIM(INDEX($A676:$T676,MATCH(Lists!$F$2,$A$1:$T$1,0))&amp;""),"")="","",IF(IFERROR(TRIM(INDEX($A676:$T676,MATCH(Lists!$F$6,$A$1:$T$1,0))&amp;""),"")="","(no UTM)",IFERROR(TRIM(INDEX($A676:$T676,MATCH(Lists!$F$6,$A$1:$T$1,0))&amp;""),"")))</f>
        <v/>
      </c>
      <c r="AG676" s="21">
        <f>IF(IFERROR(TRIM(INDEX($A676:$T676,MATCH(Lists!$F$2,$A$1:$T$1,0))&amp;""),"")="","",IF(IFERROR(TRIM(INDEX($A676:$T676,MATCH(Lists!$F$7,$A$1:$T$1,0))&amp;""),"")="","(none)",IFERROR(TRIM(INDEX($A676:$T676,MATCH(Lists!$F$7,$A$1:$T$1,0))&amp;""),"")))</f>
        <v/>
      </c>
      <c r="AH676" s="21">
        <f>IF(AF676="","",IF(COUNTIFS($AF$2:AF676,AF676,$AG$2:AG676,AG676)=1,1,0))</f>
        <v/>
      </c>
      <c r="AI676" s="21">
        <f>IF(AH676=1,SUM($AH$2:AH676),"")</f>
        <v/>
      </c>
      <c r="AJ676" s="21">
        <f>IF(IFERROR(TRIM(INDEX($A676:$T676,MATCH(Lists!$F$2,$A$1:$T$1,0))&amp;""),"")="","",IF($W676=Lists!$A$3,1,0))</f>
        <v/>
      </c>
      <c r="AK676" s="21">
        <f>IF(IFERROR(TRIM(INDEX($A676:$T676,MATCH(Lists!$F$2,$A$1:$T$1,0))&amp;""),"")="","",IF($X676="Y",1,0))</f>
        <v/>
      </c>
    </row>
    <row r="677">
      <c r="U677" s="19" t="n"/>
      <c r="V677" s="22" t="n"/>
      <c r="W677" s="22" t="n"/>
      <c r="X677" s="22" t="n"/>
      <c r="Y677" s="19" t="n"/>
      <c r="Z677" s="21">
        <f>IF(IFERROR(TRIM(INDEX($A677:$T677,MATCH(Lists!$F$2,$A$1:$T$1,0))&amp;""),"")="","",IFERROR(INDEX('Your points'!$B$6:$B$11,MATCH(IFERROR(TRIM(INDEX($A677:$T677,MATCH(Lists!$F$3,$A$1:$T$1,0))&amp;""),""),'Your points'!$A$6:$A$11,0)),0))</f>
        <v/>
      </c>
      <c r="AA677" s="21">
        <f>IF(IFERROR(TRIM(INDEX($A677:$T677,MATCH(Lists!$F$2,$A$1:$T$1,0))&amp;""),"")="","",IFERROR(INDEX('Your points'!$B$15:$B$18,MATCH(IFERROR(TRIM(INDEX($A677:$T677,MATCH(Lists!$F$4,$A$1:$T$1,0))&amp;""),""),'Your points'!$A$15:$A$18,0)),0))</f>
        <v/>
      </c>
      <c r="AB677" s="21">
        <f>IF(IFERROR(TRIM(INDEX($A677:$T677,MATCH(Lists!$F$2,$A$1:$T$1,0))&amp;""),"")="","",N(Z677)+N(AA677))</f>
        <v/>
      </c>
      <c r="AC677" s="21">
        <f>IF(IFERROR(TRIM(INDEX($A677:$T677,MATCH(Lists!$F$2,$A$1:$T$1,0))&amp;""),"")="","",IFERROR(VALUE(IFERROR(TRIM(INDEX($A677:$T677,MATCH(Lists!$F$5,$A$1:$T$1,0))&amp;""),"")),""))</f>
        <v/>
      </c>
      <c r="AD677" s="21">
        <f>IF(AB677="","",IF(AB677&gt;='Your points'!$B$21,1,0))</f>
        <v/>
      </c>
      <c r="AE677" s="21">
        <f>IF(IFERROR(TRIM(INDEX($A677:$T677,MATCH(Lists!$F$2,$A$1:$T$1,0))&amp;""),"")="","",IF(IFERROR(TRIM(INDEX($A677:$T677,MATCH(Lists!$F$8,$A$1:$T$1,0))&amp;""),"")&lt;&gt;"",1,0))</f>
        <v/>
      </c>
      <c r="AF677" s="21">
        <f>IF(IFERROR(TRIM(INDEX($A677:$T677,MATCH(Lists!$F$2,$A$1:$T$1,0))&amp;""),"")="","",IF(IFERROR(TRIM(INDEX($A677:$T677,MATCH(Lists!$F$6,$A$1:$T$1,0))&amp;""),"")="","(no UTM)",IFERROR(TRIM(INDEX($A677:$T677,MATCH(Lists!$F$6,$A$1:$T$1,0))&amp;""),"")))</f>
        <v/>
      </c>
      <c r="AG677" s="21">
        <f>IF(IFERROR(TRIM(INDEX($A677:$T677,MATCH(Lists!$F$2,$A$1:$T$1,0))&amp;""),"")="","",IF(IFERROR(TRIM(INDEX($A677:$T677,MATCH(Lists!$F$7,$A$1:$T$1,0))&amp;""),"")="","(none)",IFERROR(TRIM(INDEX($A677:$T677,MATCH(Lists!$F$7,$A$1:$T$1,0))&amp;""),"")))</f>
        <v/>
      </c>
      <c r="AH677" s="21">
        <f>IF(AF677="","",IF(COUNTIFS($AF$2:AF677,AF677,$AG$2:AG677,AG677)=1,1,0))</f>
        <v/>
      </c>
      <c r="AI677" s="21">
        <f>IF(AH677=1,SUM($AH$2:AH677),"")</f>
        <v/>
      </c>
      <c r="AJ677" s="21">
        <f>IF(IFERROR(TRIM(INDEX($A677:$T677,MATCH(Lists!$F$2,$A$1:$T$1,0))&amp;""),"")="","",IF($W677=Lists!$A$3,1,0))</f>
        <v/>
      </c>
      <c r="AK677" s="21">
        <f>IF(IFERROR(TRIM(INDEX($A677:$T677,MATCH(Lists!$F$2,$A$1:$T$1,0))&amp;""),"")="","",IF($X677="Y",1,0))</f>
        <v/>
      </c>
    </row>
    <row r="678">
      <c r="U678" s="19" t="n"/>
      <c r="V678" s="22" t="n"/>
      <c r="W678" s="22" t="n"/>
      <c r="X678" s="22" t="n"/>
      <c r="Y678" s="19" t="n"/>
      <c r="Z678" s="21">
        <f>IF(IFERROR(TRIM(INDEX($A678:$T678,MATCH(Lists!$F$2,$A$1:$T$1,0))&amp;""),"")="","",IFERROR(INDEX('Your points'!$B$6:$B$11,MATCH(IFERROR(TRIM(INDEX($A678:$T678,MATCH(Lists!$F$3,$A$1:$T$1,0))&amp;""),""),'Your points'!$A$6:$A$11,0)),0))</f>
        <v/>
      </c>
      <c r="AA678" s="21">
        <f>IF(IFERROR(TRIM(INDEX($A678:$T678,MATCH(Lists!$F$2,$A$1:$T$1,0))&amp;""),"")="","",IFERROR(INDEX('Your points'!$B$15:$B$18,MATCH(IFERROR(TRIM(INDEX($A678:$T678,MATCH(Lists!$F$4,$A$1:$T$1,0))&amp;""),""),'Your points'!$A$15:$A$18,0)),0))</f>
        <v/>
      </c>
      <c r="AB678" s="21">
        <f>IF(IFERROR(TRIM(INDEX($A678:$T678,MATCH(Lists!$F$2,$A$1:$T$1,0))&amp;""),"")="","",N(Z678)+N(AA678))</f>
        <v/>
      </c>
      <c r="AC678" s="21">
        <f>IF(IFERROR(TRIM(INDEX($A678:$T678,MATCH(Lists!$F$2,$A$1:$T$1,0))&amp;""),"")="","",IFERROR(VALUE(IFERROR(TRIM(INDEX($A678:$T678,MATCH(Lists!$F$5,$A$1:$T$1,0))&amp;""),"")),""))</f>
        <v/>
      </c>
      <c r="AD678" s="21">
        <f>IF(AB678="","",IF(AB678&gt;='Your points'!$B$21,1,0))</f>
        <v/>
      </c>
      <c r="AE678" s="21">
        <f>IF(IFERROR(TRIM(INDEX($A678:$T678,MATCH(Lists!$F$2,$A$1:$T$1,0))&amp;""),"")="","",IF(IFERROR(TRIM(INDEX($A678:$T678,MATCH(Lists!$F$8,$A$1:$T$1,0))&amp;""),"")&lt;&gt;"",1,0))</f>
        <v/>
      </c>
      <c r="AF678" s="21">
        <f>IF(IFERROR(TRIM(INDEX($A678:$T678,MATCH(Lists!$F$2,$A$1:$T$1,0))&amp;""),"")="","",IF(IFERROR(TRIM(INDEX($A678:$T678,MATCH(Lists!$F$6,$A$1:$T$1,0))&amp;""),"")="","(no UTM)",IFERROR(TRIM(INDEX($A678:$T678,MATCH(Lists!$F$6,$A$1:$T$1,0))&amp;""),"")))</f>
        <v/>
      </c>
      <c r="AG678" s="21">
        <f>IF(IFERROR(TRIM(INDEX($A678:$T678,MATCH(Lists!$F$2,$A$1:$T$1,0))&amp;""),"")="","",IF(IFERROR(TRIM(INDEX($A678:$T678,MATCH(Lists!$F$7,$A$1:$T$1,0))&amp;""),"")="","(none)",IFERROR(TRIM(INDEX($A678:$T678,MATCH(Lists!$F$7,$A$1:$T$1,0))&amp;""),"")))</f>
        <v/>
      </c>
      <c r="AH678" s="21">
        <f>IF(AF678="","",IF(COUNTIFS($AF$2:AF678,AF678,$AG$2:AG678,AG678)=1,1,0))</f>
        <v/>
      </c>
      <c r="AI678" s="21">
        <f>IF(AH678=1,SUM($AH$2:AH678),"")</f>
        <v/>
      </c>
      <c r="AJ678" s="21">
        <f>IF(IFERROR(TRIM(INDEX($A678:$T678,MATCH(Lists!$F$2,$A$1:$T$1,0))&amp;""),"")="","",IF($W678=Lists!$A$3,1,0))</f>
        <v/>
      </c>
      <c r="AK678" s="21">
        <f>IF(IFERROR(TRIM(INDEX($A678:$T678,MATCH(Lists!$F$2,$A$1:$T$1,0))&amp;""),"")="","",IF($X678="Y",1,0))</f>
        <v/>
      </c>
    </row>
    <row r="679">
      <c r="U679" s="19" t="n"/>
      <c r="V679" s="22" t="n"/>
      <c r="W679" s="22" t="n"/>
      <c r="X679" s="22" t="n"/>
      <c r="Y679" s="19" t="n"/>
      <c r="Z679" s="21">
        <f>IF(IFERROR(TRIM(INDEX($A679:$T679,MATCH(Lists!$F$2,$A$1:$T$1,0))&amp;""),"")="","",IFERROR(INDEX('Your points'!$B$6:$B$11,MATCH(IFERROR(TRIM(INDEX($A679:$T679,MATCH(Lists!$F$3,$A$1:$T$1,0))&amp;""),""),'Your points'!$A$6:$A$11,0)),0))</f>
        <v/>
      </c>
      <c r="AA679" s="21">
        <f>IF(IFERROR(TRIM(INDEX($A679:$T679,MATCH(Lists!$F$2,$A$1:$T$1,0))&amp;""),"")="","",IFERROR(INDEX('Your points'!$B$15:$B$18,MATCH(IFERROR(TRIM(INDEX($A679:$T679,MATCH(Lists!$F$4,$A$1:$T$1,0))&amp;""),""),'Your points'!$A$15:$A$18,0)),0))</f>
        <v/>
      </c>
      <c r="AB679" s="21">
        <f>IF(IFERROR(TRIM(INDEX($A679:$T679,MATCH(Lists!$F$2,$A$1:$T$1,0))&amp;""),"")="","",N(Z679)+N(AA679))</f>
        <v/>
      </c>
      <c r="AC679" s="21">
        <f>IF(IFERROR(TRIM(INDEX($A679:$T679,MATCH(Lists!$F$2,$A$1:$T$1,0))&amp;""),"")="","",IFERROR(VALUE(IFERROR(TRIM(INDEX($A679:$T679,MATCH(Lists!$F$5,$A$1:$T$1,0))&amp;""),"")),""))</f>
        <v/>
      </c>
      <c r="AD679" s="21">
        <f>IF(AB679="","",IF(AB679&gt;='Your points'!$B$21,1,0))</f>
        <v/>
      </c>
      <c r="AE679" s="21">
        <f>IF(IFERROR(TRIM(INDEX($A679:$T679,MATCH(Lists!$F$2,$A$1:$T$1,0))&amp;""),"")="","",IF(IFERROR(TRIM(INDEX($A679:$T679,MATCH(Lists!$F$8,$A$1:$T$1,0))&amp;""),"")&lt;&gt;"",1,0))</f>
        <v/>
      </c>
      <c r="AF679" s="21">
        <f>IF(IFERROR(TRIM(INDEX($A679:$T679,MATCH(Lists!$F$2,$A$1:$T$1,0))&amp;""),"")="","",IF(IFERROR(TRIM(INDEX($A679:$T679,MATCH(Lists!$F$6,$A$1:$T$1,0))&amp;""),"")="","(no UTM)",IFERROR(TRIM(INDEX($A679:$T679,MATCH(Lists!$F$6,$A$1:$T$1,0))&amp;""),"")))</f>
        <v/>
      </c>
      <c r="AG679" s="21">
        <f>IF(IFERROR(TRIM(INDEX($A679:$T679,MATCH(Lists!$F$2,$A$1:$T$1,0))&amp;""),"")="","",IF(IFERROR(TRIM(INDEX($A679:$T679,MATCH(Lists!$F$7,$A$1:$T$1,0))&amp;""),"")="","(none)",IFERROR(TRIM(INDEX($A679:$T679,MATCH(Lists!$F$7,$A$1:$T$1,0))&amp;""),"")))</f>
        <v/>
      </c>
      <c r="AH679" s="21">
        <f>IF(AF679="","",IF(COUNTIFS($AF$2:AF679,AF679,$AG$2:AG679,AG679)=1,1,0))</f>
        <v/>
      </c>
      <c r="AI679" s="21">
        <f>IF(AH679=1,SUM($AH$2:AH679),"")</f>
        <v/>
      </c>
      <c r="AJ679" s="21">
        <f>IF(IFERROR(TRIM(INDEX($A679:$T679,MATCH(Lists!$F$2,$A$1:$T$1,0))&amp;""),"")="","",IF($W679=Lists!$A$3,1,0))</f>
        <v/>
      </c>
      <c r="AK679" s="21">
        <f>IF(IFERROR(TRIM(INDEX($A679:$T679,MATCH(Lists!$F$2,$A$1:$T$1,0))&amp;""),"")="","",IF($X679="Y",1,0))</f>
        <v/>
      </c>
    </row>
    <row r="680">
      <c r="U680" s="19" t="n"/>
      <c r="V680" s="22" t="n"/>
      <c r="W680" s="22" t="n"/>
      <c r="X680" s="22" t="n"/>
      <c r="Y680" s="19" t="n"/>
      <c r="Z680" s="21">
        <f>IF(IFERROR(TRIM(INDEX($A680:$T680,MATCH(Lists!$F$2,$A$1:$T$1,0))&amp;""),"")="","",IFERROR(INDEX('Your points'!$B$6:$B$11,MATCH(IFERROR(TRIM(INDEX($A680:$T680,MATCH(Lists!$F$3,$A$1:$T$1,0))&amp;""),""),'Your points'!$A$6:$A$11,0)),0))</f>
        <v/>
      </c>
      <c r="AA680" s="21">
        <f>IF(IFERROR(TRIM(INDEX($A680:$T680,MATCH(Lists!$F$2,$A$1:$T$1,0))&amp;""),"")="","",IFERROR(INDEX('Your points'!$B$15:$B$18,MATCH(IFERROR(TRIM(INDEX($A680:$T680,MATCH(Lists!$F$4,$A$1:$T$1,0))&amp;""),""),'Your points'!$A$15:$A$18,0)),0))</f>
        <v/>
      </c>
      <c r="AB680" s="21">
        <f>IF(IFERROR(TRIM(INDEX($A680:$T680,MATCH(Lists!$F$2,$A$1:$T$1,0))&amp;""),"")="","",N(Z680)+N(AA680))</f>
        <v/>
      </c>
      <c r="AC680" s="21">
        <f>IF(IFERROR(TRIM(INDEX($A680:$T680,MATCH(Lists!$F$2,$A$1:$T$1,0))&amp;""),"")="","",IFERROR(VALUE(IFERROR(TRIM(INDEX($A680:$T680,MATCH(Lists!$F$5,$A$1:$T$1,0))&amp;""),"")),""))</f>
        <v/>
      </c>
      <c r="AD680" s="21">
        <f>IF(AB680="","",IF(AB680&gt;='Your points'!$B$21,1,0))</f>
        <v/>
      </c>
      <c r="AE680" s="21">
        <f>IF(IFERROR(TRIM(INDEX($A680:$T680,MATCH(Lists!$F$2,$A$1:$T$1,0))&amp;""),"")="","",IF(IFERROR(TRIM(INDEX($A680:$T680,MATCH(Lists!$F$8,$A$1:$T$1,0))&amp;""),"")&lt;&gt;"",1,0))</f>
        <v/>
      </c>
      <c r="AF680" s="21">
        <f>IF(IFERROR(TRIM(INDEX($A680:$T680,MATCH(Lists!$F$2,$A$1:$T$1,0))&amp;""),"")="","",IF(IFERROR(TRIM(INDEX($A680:$T680,MATCH(Lists!$F$6,$A$1:$T$1,0))&amp;""),"")="","(no UTM)",IFERROR(TRIM(INDEX($A680:$T680,MATCH(Lists!$F$6,$A$1:$T$1,0))&amp;""),"")))</f>
        <v/>
      </c>
      <c r="AG680" s="21">
        <f>IF(IFERROR(TRIM(INDEX($A680:$T680,MATCH(Lists!$F$2,$A$1:$T$1,0))&amp;""),"")="","",IF(IFERROR(TRIM(INDEX($A680:$T680,MATCH(Lists!$F$7,$A$1:$T$1,0))&amp;""),"")="","(none)",IFERROR(TRIM(INDEX($A680:$T680,MATCH(Lists!$F$7,$A$1:$T$1,0))&amp;""),"")))</f>
        <v/>
      </c>
      <c r="AH680" s="21">
        <f>IF(AF680="","",IF(COUNTIFS($AF$2:AF680,AF680,$AG$2:AG680,AG680)=1,1,0))</f>
        <v/>
      </c>
      <c r="AI680" s="21">
        <f>IF(AH680=1,SUM($AH$2:AH680),"")</f>
        <v/>
      </c>
      <c r="AJ680" s="21">
        <f>IF(IFERROR(TRIM(INDEX($A680:$T680,MATCH(Lists!$F$2,$A$1:$T$1,0))&amp;""),"")="","",IF($W680=Lists!$A$3,1,0))</f>
        <v/>
      </c>
      <c r="AK680" s="21">
        <f>IF(IFERROR(TRIM(INDEX($A680:$T680,MATCH(Lists!$F$2,$A$1:$T$1,0))&amp;""),"")="","",IF($X680="Y",1,0))</f>
        <v/>
      </c>
    </row>
    <row r="681">
      <c r="U681" s="19" t="n"/>
      <c r="V681" s="22" t="n"/>
      <c r="W681" s="22" t="n"/>
      <c r="X681" s="22" t="n"/>
      <c r="Y681" s="19" t="n"/>
      <c r="Z681" s="21">
        <f>IF(IFERROR(TRIM(INDEX($A681:$T681,MATCH(Lists!$F$2,$A$1:$T$1,0))&amp;""),"")="","",IFERROR(INDEX('Your points'!$B$6:$B$11,MATCH(IFERROR(TRIM(INDEX($A681:$T681,MATCH(Lists!$F$3,$A$1:$T$1,0))&amp;""),""),'Your points'!$A$6:$A$11,0)),0))</f>
        <v/>
      </c>
      <c r="AA681" s="21">
        <f>IF(IFERROR(TRIM(INDEX($A681:$T681,MATCH(Lists!$F$2,$A$1:$T$1,0))&amp;""),"")="","",IFERROR(INDEX('Your points'!$B$15:$B$18,MATCH(IFERROR(TRIM(INDEX($A681:$T681,MATCH(Lists!$F$4,$A$1:$T$1,0))&amp;""),""),'Your points'!$A$15:$A$18,0)),0))</f>
        <v/>
      </c>
      <c r="AB681" s="21">
        <f>IF(IFERROR(TRIM(INDEX($A681:$T681,MATCH(Lists!$F$2,$A$1:$T$1,0))&amp;""),"")="","",N(Z681)+N(AA681))</f>
        <v/>
      </c>
      <c r="AC681" s="21">
        <f>IF(IFERROR(TRIM(INDEX($A681:$T681,MATCH(Lists!$F$2,$A$1:$T$1,0))&amp;""),"")="","",IFERROR(VALUE(IFERROR(TRIM(INDEX($A681:$T681,MATCH(Lists!$F$5,$A$1:$T$1,0))&amp;""),"")),""))</f>
        <v/>
      </c>
      <c r="AD681" s="21">
        <f>IF(AB681="","",IF(AB681&gt;='Your points'!$B$21,1,0))</f>
        <v/>
      </c>
      <c r="AE681" s="21">
        <f>IF(IFERROR(TRIM(INDEX($A681:$T681,MATCH(Lists!$F$2,$A$1:$T$1,0))&amp;""),"")="","",IF(IFERROR(TRIM(INDEX($A681:$T681,MATCH(Lists!$F$8,$A$1:$T$1,0))&amp;""),"")&lt;&gt;"",1,0))</f>
        <v/>
      </c>
      <c r="AF681" s="21">
        <f>IF(IFERROR(TRIM(INDEX($A681:$T681,MATCH(Lists!$F$2,$A$1:$T$1,0))&amp;""),"")="","",IF(IFERROR(TRIM(INDEX($A681:$T681,MATCH(Lists!$F$6,$A$1:$T$1,0))&amp;""),"")="","(no UTM)",IFERROR(TRIM(INDEX($A681:$T681,MATCH(Lists!$F$6,$A$1:$T$1,0))&amp;""),"")))</f>
        <v/>
      </c>
      <c r="AG681" s="21">
        <f>IF(IFERROR(TRIM(INDEX($A681:$T681,MATCH(Lists!$F$2,$A$1:$T$1,0))&amp;""),"")="","",IF(IFERROR(TRIM(INDEX($A681:$T681,MATCH(Lists!$F$7,$A$1:$T$1,0))&amp;""),"")="","(none)",IFERROR(TRIM(INDEX($A681:$T681,MATCH(Lists!$F$7,$A$1:$T$1,0))&amp;""),"")))</f>
        <v/>
      </c>
      <c r="AH681" s="21">
        <f>IF(AF681="","",IF(COUNTIFS($AF$2:AF681,AF681,$AG$2:AG681,AG681)=1,1,0))</f>
        <v/>
      </c>
      <c r="AI681" s="21">
        <f>IF(AH681=1,SUM($AH$2:AH681),"")</f>
        <v/>
      </c>
      <c r="AJ681" s="21">
        <f>IF(IFERROR(TRIM(INDEX($A681:$T681,MATCH(Lists!$F$2,$A$1:$T$1,0))&amp;""),"")="","",IF($W681=Lists!$A$3,1,0))</f>
        <v/>
      </c>
      <c r="AK681" s="21">
        <f>IF(IFERROR(TRIM(INDEX($A681:$T681,MATCH(Lists!$F$2,$A$1:$T$1,0))&amp;""),"")="","",IF($X681="Y",1,0))</f>
        <v/>
      </c>
    </row>
    <row r="682">
      <c r="U682" s="19" t="n"/>
      <c r="V682" s="22" t="n"/>
      <c r="W682" s="22" t="n"/>
      <c r="X682" s="22" t="n"/>
      <c r="Y682" s="19" t="n"/>
      <c r="Z682" s="21">
        <f>IF(IFERROR(TRIM(INDEX($A682:$T682,MATCH(Lists!$F$2,$A$1:$T$1,0))&amp;""),"")="","",IFERROR(INDEX('Your points'!$B$6:$B$11,MATCH(IFERROR(TRIM(INDEX($A682:$T682,MATCH(Lists!$F$3,$A$1:$T$1,0))&amp;""),""),'Your points'!$A$6:$A$11,0)),0))</f>
        <v/>
      </c>
      <c r="AA682" s="21">
        <f>IF(IFERROR(TRIM(INDEX($A682:$T682,MATCH(Lists!$F$2,$A$1:$T$1,0))&amp;""),"")="","",IFERROR(INDEX('Your points'!$B$15:$B$18,MATCH(IFERROR(TRIM(INDEX($A682:$T682,MATCH(Lists!$F$4,$A$1:$T$1,0))&amp;""),""),'Your points'!$A$15:$A$18,0)),0))</f>
        <v/>
      </c>
      <c r="AB682" s="21">
        <f>IF(IFERROR(TRIM(INDEX($A682:$T682,MATCH(Lists!$F$2,$A$1:$T$1,0))&amp;""),"")="","",N(Z682)+N(AA682))</f>
        <v/>
      </c>
      <c r="AC682" s="21">
        <f>IF(IFERROR(TRIM(INDEX($A682:$T682,MATCH(Lists!$F$2,$A$1:$T$1,0))&amp;""),"")="","",IFERROR(VALUE(IFERROR(TRIM(INDEX($A682:$T682,MATCH(Lists!$F$5,$A$1:$T$1,0))&amp;""),"")),""))</f>
        <v/>
      </c>
      <c r="AD682" s="21">
        <f>IF(AB682="","",IF(AB682&gt;='Your points'!$B$21,1,0))</f>
        <v/>
      </c>
      <c r="AE682" s="21">
        <f>IF(IFERROR(TRIM(INDEX($A682:$T682,MATCH(Lists!$F$2,$A$1:$T$1,0))&amp;""),"")="","",IF(IFERROR(TRIM(INDEX($A682:$T682,MATCH(Lists!$F$8,$A$1:$T$1,0))&amp;""),"")&lt;&gt;"",1,0))</f>
        <v/>
      </c>
      <c r="AF682" s="21">
        <f>IF(IFERROR(TRIM(INDEX($A682:$T682,MATCH(Lists!$F$2,$A$1:$T$1,0))&amp;""),"")="","",IF(IFERROR(TRIM(INDEX($A682:$T682,MATCH(Lists!$F$6,$A$1:$T$1,0))&amp;""),"")="","(no UTM)",IFERROR(TRIM(INDEX($A682:$T682,MATCH(Lists!$F$6,$A$1:$T$1,0))&amp;""),"")))</f>
        <v/>
      </c>
      <c r="AG682" s="21">
        <f>IF(IFERROR(TRIM(INDEX($A682:$T682,MATCH(Lists!$F$2,$A$1:$T$1,0))&amp;""),"")="","",IF(IFERROR(TRIM(INDEX($A682:$T682,MATCH(Lists!$F$7,$A$1:$T$1,0))&amp;""),"")="","(none)",IFERROR(TRIM(INDEX($A682:$T682,MATCH(Lists!$F$7,$A$1:$T$1,0))&amp;""),"")))</f>
        <v/>
      </c>
      <c r="AH682" s="21">
        <f>IF(AF682="","",IF(COUNTIFS($AF$2:AF682,AF682,$AG$2:AG682,AG682)=1,1,0))</f>
        <v/>
      </c>
      <c r="AI682" s="21">
        <f>IF(AH682=1,SUM($AH$2:AH682),"")</f>
        <v/>
      </c>
      <c r="AJ682" s="21">
        <f>IF(IFERROR(TRIM(INDEX($A682:$T682,MATCH(Lists!$F$2,$A$1:$T$1,0))&amp;""),"")="","",IF($W682=Lists!$A$3,1,0))</f>
        <v/>
      </c>
      <c r="AK682" s="21">
        <f>IF(IFERROR(TRIM(INDEX($A682:$T682,MATCH(Lists!$F$2,$A$1:$T$1,0))&amp;""),"")="","",IF($X682="Y",1,0))</f>
        <v/>
      </c>
    </row>
    <row r="683">
      <c r="U683" s="19" t="n"/>
      <c r="V683" s="22" t="n"/>
      <c r="W683" s="22" t="n"/>
      <c r="X683" s="22" t="n"/>
      <c r="Y683" s="19" t="n"/>
      <c r="Z683" s="21">
        <f>IF(IFERROR(TRIM(INDEX($A683:$T683,MATCH(Lists!$F$2,$A$1:$T$1,0))&amp;""),"")="","",IFERROR(INDEX('Your points'!$B$6:$B$11,MATCH(IFERROR(TRIM(INDEX($A683:$T683,MATCH(Lists!$F$3,$A$1:$T$1,0))&amp;""),""),'Your points'!$A$6:$A$11,0)),0))</f>
        <v/>
      </c>
      <c r="AA683" s="21">
        <f>IF(IFERROR(TRIM(INDEX($A683:$T683,MATCH(Lists!$F$2,$A$1:$T$1,0))&amp;""),"")="","",IFERROR(INDEX('Your points'!$B$15:$B$18,MATCH(IFERROR(TRIM(INDEX($A683:$T683,MATCH(Lists!$F$4,$A$1:$T$1,0))&amp;""),""),'Your points'!$A$15:$A$18,0)),0))</f>
        <v/>
      </c>
      <c r="AB683" s="21">
        <f>IF(IFERROR(TRIM(INDEX($A683:$T683,MATCH(Lists!$F$2,$A$1:$T$1,0))&amp;""),"")="","",N(Z683)+N(AA683))</f>
        <v/>
      </c>
      <c r="AC683" s="21">
        <f>IF(IFERROR(TRIM(INDEX($A683:$T683,MATCH(Lists!$F$2,$A$1:$T$1,0))&amp;""),"")="","",IFERROR(VALUE(IFERROR(TRIM(INDEX($A683:$T683,MATCH(Lists!$F$5,$A$1:$T$1,0))&amp;""),"")),""))</f>
        <v/>
      </c>
      <c r="AD683" s="21">
        <f>IF(AB683="","",IF(AB683&gt;='Your points'!$B$21,1,0))</f>
        <v/>
      </c>
      <c r="AE683" s="21">
        <f>IF(IFERROR(TRIM(INDEX($A683:$T683,MATCH(Lists!$F$2,$A$1:$T$1,0))&amp;""),"")="","",IF(IFERROR(TRIM(INDEX($A683:$T683,MATCH(Lists!$F$8,$A$1:$T$1,0))&amp;""),"")&lt;&gt;"",1,0))</f>
        <v/>
      </c>
      <c r="AF683" s="21">
        <f>IF(IFERROR(TRIM(INDEX($A683:$T683,MATCH(Lists!$F$2,$A$1:$T$1,0))&amp;""),"")="","",IF(IFERROR(TRIM(INDEX($A683:$T683,MATCH(Lists!$F$6,$A$1:$T$1,0))&amp;""),"")="","(no UTM)",IFERROR(TRIM(INDEX($A683:$T683,MATCH(Lists!$F$6,$A$1:$T$1,0))&amp;""),"")))</f>
        <v/>
      </c>
      <c r="AG683" s="21">
        <f>IF(IFERROR(TRIM(INDEX($A683:$T683,MATCH(Lists!$F$2,$A$1:$T$1,0))&amp;""),"")="","",IF(IFERROR(TRIM(INDEX($A683:$T683,MATCH(Lists!$F$7,$A$1:$T$1,0))&amp;""),"")="","(none)",IFERROR(TRIM(INDEX($A683:$T683,MATCH(Lists!$F$7,$A$1:$T$1,0))&amp;""),"")))</f>
        <v/>
      </c>
      <c r="AH683" s="21">
        <f>IF(AF683="","",IF(COUNTIFS($AF$2:AF683,AF683,$AG$2:AG683,AG683)=1,1,0))</f>
        <v/>
      </c>
      <c r="AI683" s="21">
        <f>IF(AH683=1,SUM($AH$2:AH683),"")</f>
        <v/>
      </c>
      <c r="AJ683" s="21">
        <f>IF(IFERROR(TRIM(INDEX($A683:$T683,MATCH(Lists!$F$2,$A$1:$T$1,0))&amp;""),"")="","",IF($W683=Lists!$A$3,1,0))</f>
        <v/>
      </c>
      <c r="AK683" s="21">
        <f>IF(IFERROR(TRIM(INDEX($A683:$T683,MATCH(Lists!$F$2,$A$1:$T$1,0))&amp;""),"")="","",IF($X683="Y",1,0))</f>
        <v/>
      </c>
    </row>
    <row r="684">
      <c r="U684" s="19" t="n"/>
      <c r="V684" s="22" t="n"/>
      <c r="W684" s="22" t="n"/>
      <c r="X684" s="22" t="n"/>
      <c r="Y684" s="19" t="n"/>
      <c r="Z684" s="21">
        <f>IF(IFERROR(TRIM(INDEX($A684:$T684,MATCH(Lists!$F$2,$A$1:$T$1,0))&amp;""),"")="","",IFERROR(INDEX('Your points'!$B$6:$B$11,MATCH(IFERROR(TRIM(INDEX($A684:$T684,MATCH(Lists!$F$3,$A$1:$T$1,0))&amp;""),""),'Your points'!$A$6:$A$11,0)),0))</f>
        <v/>
      </c>
      <c r="AA684" s="21">
        <f>IF(IFERROR(TRIM(INDEX($A684:$T684,MATCH(Lists!$F$2,$A$1:$T$1,0))&amp;""),"")="","",IFERROR(INDEX('Your points'!$B$15:$B$18,MATCH(IFERROR(TRIM(INDEX($A684:$T684,MATCH(Lists!$F$4,$A$1:$T$1,0))&amp;""),""),'Your points'!$A$15:$A$18,0)),0))</f>
        <v/>
      </c>
      <c r="AB684" s="21">
        <f>IF(IFERROR(TRIM(INDEX($A684:$T684,MATCH(Lists!$F$2,$A$1:$T$1,0))&amp;""),"")="","",N(Z684)+N(AA684))</f>
        <v/>
      </c>
      <c r="AC684" s="21">
        <f>IF(IFERROR(TRIM(INDEX($A684:$T684,MATCH(Lists!$F$2,$A$1:$T$1,0))&amp;""),"")="","",IFERROR(VALUE(IFERROR(TRIM(INDEX($A684:$T684,MATCH(Lists!$F$5,$A$1:$T$1,0))&amp;""),"")),""))</f>
        <v/>
      </c>
      <c r="AD684" s="21">
        <f>IF(AB684="","",IF(AB684&gt;='Your points'!$B$21,1,0))</f>
        <v/>
      </c>
      <c r="AE684" s="21">
        <f>IF(IFERROR(TRIM(INDEX($A684:$T684,MATCH(Lists!$F$2,$A$1:$T$1,0))&amp;""),"")="","",IF(IFERROR(TRIM(INDEX($A684:$T684,MATCH(Lists!$F$8,$A$1:$T$1,0))&amp;""),"")&lt;&gt;"",1,0))</f>
        <v/>
      </c>
      <c r="AF684" s="21">
        <f>IF(IFERROR(TRIM(INDEX($A684:$T684,MATCH(Lists!$F$2,$A$1:$T$1,0))&amp;""),"")="","",IF(IFERROR(TRIM(INDEX($A684:$T684,MATCH(Lists!$F$6,$A$1:$T$1,0))&amp;""),"")="","(no UTM)",IFERROR(TRIM(INDEX($A684:$T684,MATCH(Lists!$F$6,$A$1:$T$1,0))&amp;""),"")))</f>
        <v/>
      </c>
      <c r="AG684" s="21">
        <f>IF(IFERROR(TRIM(INDEX($A684:$T684,MATCH(Lists!$F$2,$A$1:$T$1,0))&amp;""),"")="","",IF(IFERROR(TRIM(INDEX($A684:$T684,MATCH(Lists!$F$7,$A$1:$T$1,0))&amp;""),"")="","(none)",IFERROR(TRIM(INDEX($A684:$T684,MATCH(Lists!$F$7,$A$1:$T$1,0))&amp;""),"")))</f>
        <v/>
      </c>
      <c r="AH684" s="21">
        <f>IF(AF684="","",IF(COUNTIFS($AF$2:AF684,AF684,$AG$2:AG684,AG684)=1,1,0))</f>
        <v/>
      </c>
      <c r="AI684" s="21">
        <f>IF(AH684=1,SUM($AH$2:AH684),"")</f>
        <v/>
      </c>
      <c r="AJ684" s="21">
        <f>IF(IFERROR(TRIM(INDEX($A684:$T684,MATCH(Lists!$F$2,$A$1:$T$1,0))&amp;""),"")="","",IF($W684=Lists!$A$3,1,0))</f>
        <v/>
      </c>
      <c r="AK684" s="21">
        <f>IF(IFERROR(TRIM(INDEX($A684:$T684,MATCH(Lists!$F$2,$A$1:$T$1,0))&amp;""),"")="","",IF($X684="Y",1,0))</f>
        <v/>
      </c>
    </row>
    <row r="685">
      <c r="U685" s="19" t="n"/>
      <c r="V685" s="22" t="n"/>
      <c r="W685" s="22" t="n"/>
      <c r="X685" s="22" t="n"/>
      <c r="Y685" s="19" t="n"/>
      <c r="Z685" s="21">
        <f>IF(IFERROR(TRIM(INDEX($A685:$T685,MATCH(Lists!$F$2,$A$1:$T$1,0))&amp;""),"")="","",IFERROR(INDEX('Your points'!$B$6:$B$11,MATCH(IFERROR(TRIM(INDEX($A685:$T685,MATCH(Lists!$F$3,$A$1:$T$1,0))&amp;""),""),'Your points'!$A$6:$A$11,0)),0))</f>
        <v/>
      </c>
      <c r="AA685" s="21">
        <f>IF(IFERROR(TRIM(INDEX($A685:$T685,MATCH(Lists!$F$2,$A$1:$T$1,0))&amp;""),"")="","",IFERROR(INDEX('Your points'!$B$15:$B$18,MATCH(IFERROR(TRIM(INDEX($A685:$T685,MATCH(Lists!$F$4,$A$1:$T$1,0))&amp;""),""),'Your points'!$A$15:$A$18,0)),0))</f>
        <v/>
      </c>
      <c r="AB685" s="21">
        <f>IF(IFERROR(TRIM(INDEX($A685:$T685,MATCH(Lists!$F$2,$A$1:$T$1,0))&amp;""),"")="","",N(Z685)+N(AA685))</f>
        <v/>
      </c>
      <c r="AC685" s="21">
        <f>IF(IFERROR(TRIM(INDEX($A685:$T685,MATCH(Lists!$F$2,$A$1:$T$1,0))&amp;""),"")="","",IFERROR(VALUE(IFERROR(TRIM(INDEX($A685:$T685,MATCH(Lists!$F$5,$A$1:$T$1,0))&amp;""),"")),""))</f>
        <v/>
      </c>
      <c r="AD685" s="21">
        <f>IF(AB685="","",IF(AB685&gt;='Your points'!$B$21,1,0))</f>
        <v/>
      </c>
      <c r="AE685" s="21">
        <f>IF(IFERROR(TRIM(INDEX($A685:$T685,MATCH(Lists!$F$2,$A$1:$T$1,0))&amp;""),"")="","",IF(IFERROR(TRIM(INDEX($A685:$T685,MATCH(Lists!$F$8,$A$1:$T$1,0))&amp;""),"")&lt;&gt;"",1,0))</f>
        <v/>
      </c>
      <c r="AF685" s="21">
        <f>IF(IFERROR(TRIM(INDEX($A685:$T685,MATCH(Lists!$F$2,$A$1:$T$1,0))&amp;""),"")="","",IF(IFERROR(TRIM(INDEX($A685:$T685,MATCH(Lists!$F$6,$A$1:$T$1,0))&amp;""),"")="","(no UTM)",IFERROR(TRIM(INDEX($A685:$T685,MATCH(Lists!$F$6,$A$1:$T$1,0))&amp;""),"")))</f>
        <v/>
      </c>
      <c r="AG685" s="21">
        <f>IF(IFERROR(TRIM(INDEX($A685:$T685,MATCH(Lists!$F$2,$A$1:$T$1,0))&amp;""),"")="","",IF(IFERROR(TRIM(INDEX($A685:$T685,MATCH(Lists!$F$7,$A$1:$T$1,0))&amp;""),"")="","(none)",IFERROR(TRIM(INDEX($A685:$T685,MATCH(Lists!$F$7,$A$1:$T$1,0))&amp;""),"")))</f>
        <v/>
      </c>
      <c r="AH685" s="21">
        <f>IF(AF685="","",IF(COUNTIFS($AF$2:AF685,AF685,$AG$2:AG685,AG685)=1,1,0))</f>
        <v/>
      </c>
      <c r="AI685" s="21">
        <f>IF(AH685=1,SUM($AH$2:AH685),"")</f>
        <v/>
      </c>
      <c r="AJ685" s="21">
        <f>IF(IFERROR(TRIM(INDEX($A685:$T685,MATCH(Lists!$F$2,$A$1:$T$1,0))&amp;""),"")="","",IF($W685=Lists!$A$3,1,0))</f>
        <v/>
      </c>
      <c r="AK685" s="21">
        <f>IF(IFERROR(TRIM(INDEX($A685:$T685,MATCH(Lists!$F$2,$A$1:$T$1,0))&amp;""),"")="","",IF($X685="Y",1,0))</f>
        <v/>
      </c>
    </row>
    <row r="686">
      <c r="U686" s="19" t="n"/>
      <c r="V686" s="22" t="n"/>
      <c r="W686" s="22" t="n"/>
      <c r="X686" s="22" t="n"/>
      <c r="Y686" s="19" t="n"/>
      <c r="Z686" s="21">
        <f>IF(IFERROR(TRIM(INDEX($A686:$T686,MATCH(Lists!$F$2,$A$1:$T$1,0))&amp;""),"")="","",IFERROR(INDEX('Your points'!$B$6:$B$11,MATCH(IFERROR(TRIM(INDEX($A686:$T686,MATCH(Lists!$F$3,$A$1:$T$1,0))&amp;""),""),'Your points'!$A$6:$A$11,0)),0))</f>
        <v/>
      </c>
      <c r="AA686" s="21">
        <f>IF(IFERROR(TRIM(INDEX($A686:$T686,MATCH(Lists!$F$2,$A$1:$T$1,0))&amp;""),"")="","",IFERROR(INDEX('Your points'!$B$15:$B$18,MATCH(IFERROR(TRIM(INDEX($A686:$T686,MATCH(Lists!$F$4,$A$1:$T$1,0))&amp;""),""),'Your points'!$A$15:$A$18,0)),0))</f>
        <v/>
      </c>
      <c r="AB686" s="21">
        <f>IF(IFERROR(TRIM(INDEX($A686:$T686,MATCH(Lists!$F$2,$A$1:$T$1,0))&amp;""),"")="","",N(Z686)+N(AA686))</f>
        <v/>
      </c>
      <c r="AC686" s="21">
        <f>IF(IFERROR(TRIM(INDEX($A686:$T686,MATCH(Lists!$F$2,$A$1:$T$1,0))&amp;""),"")="","",IFERROR(VALUE(IFERROR(TRIM(INDEX($A686:$T686,MATCH(Lists!$F$5,$A$1:$T$1,0))&amp;""),"")),""))</f>
        <v/>
      </c>
      <c r="AD686" s="21">
        <f>IF(AB686="","",IF(AB686&gt;='Your points'!$B$21,1,0))</f>
        <v/>
      </c>
      <c r="AE686" s="21">
        <f>IF(IFERROR(TRIM(INDEX($A686:$T686,MATCH(Lists!$F$2,$A$1:$T$1,0))&amp;""),"")="","",IF(IFERROR(TRIM(INDEX($A686:$T686,MATCH(Lists!$F$8,$A$1:$T$1,0))&amp;""),"")&lt;&gt;"",1,0))</f>
        <v/>
      </c>
      <c r="AF686" s="21">
        <f>IF(IFERROR(TRIM(INDEX($A686:$T686,MATCH(Lists!$F$2,$A$1:$T$1,0))&amp;""),"")="","",IF(IFERROR(TRIM(INDEX($A686:$T686,MATCH(Lists!$F$6,$A$1:$T$1,0))&amp;""),"")="","(no UTM)",IFERROR(TRIM(INDEX($A686:$T686,MATCH(Lists!$F$6,$A$1:$T$1,0))&amp;""),"")))</f>
        <v/>
      </c>
      <c r="AG686" s="21">
        <f>IF(IFERROR(TRIM(INDEX($A686:$T686,MATCH(Lists!$F$2,$A$1:$T$1,0))&amp;""),"")="","",IF(IFERROR(TRIM(INDEX($A686:$T686,MATCH(Lists!$F$7,$A$1:$T$1,0))&amp;""),"")="","(none)",IFERROR(TRIM(INDEX($A686:$T686,MATCH(Lists!$F$7,$A$1:$T$1,0))&amp;""),"")))</f>
        <v/>
      </c>
      <c r="AH686" s="21">
        <f>IF(AF686="","",IF(COUNTIFS($AF$2:AF686,AF686,$AG$2:AG686,AG686)=1,1,0))</f>
        <v/>
      </c>
      <c r="AI686" s="21">
        <f>IF(AH686=1,SUM($AH$2:AH686),"")</f>
        <v/>
      </c>
      <c r="AJ686" s="21">
        <f>IF(IFERROR(TRIM(INDEX($A686:$T686,MATCH(Lists!$F$2,$A$1:$T$1,0))&amp;""),"")="","",IF($W686=Lists!$A$3,1,0))</f>
        <v/>
      </c>
      <c r="AK686" s="21">
        <f>IF(IFERROR(TRIM(INDEX($A686:$T686,MATCH(Lists!$F$2,$A$1:$T$1,0))&amp;""),"")="","",IF($X686="Y",1,0))</f>
        <v/>
      </c>
    </row>
    <row r="687">
      <c r="U687" s="19" t="n"/>
      <c r="V687" s="22" t="n"/>
      <c r="W687" s="22" t="n"/>
      <c r="X687" s="22" t="n"/>
      <c r="Y687" s="19" t="n"/>
      <c r="Z687" s="21">
        <f>IF(IFERROR(TRIM(INDEX($A687:$T687,MATCH(Lists!$F$2,$A$1:$T$1,0))&amp;""),"")="","",IFERROR(INDEX('Your points'!$B$6:$B$11,MATCH(IFERROR(TRIM(INDEX($A687:$T687,MATCH(Lists!$F$3,$A$1:$T$1,0))&amp;""),""),'Your points'!$A$6:$A$11,0)),0))</f>
        <v/>
      </c>
      <c r="AA687" s="21">
        <f>IF(IFERROR(TRIM(INDEX($A687:$T687,MATCH(Lists!$F$2,$A$1:$T$1,0))&amp;""),"")="","",IFERROR(INDEX('Your points'!$B$15:$B$18,MATCH(IFERROR(TRIM(INDEX($A687:$T687,MATCH(Lists!$F$4,$A$1:$T$1,0))&amp;""),""),'Your points'!$A$15:$A$18,0)),0))</f>
        <v/>
      </c>
      <c r="AB687" s="21">
        <f>IF(IFERROR(TRIM(INDEX($A687:$T687,MATCH(Lists!$F$2,$A$1:$T$1,0))&amp;""),"")="","",N(Z687)+N(AA687))</f>
        <v/>
      </c>
      <c r="AC687" s="21">
        <f>IF(IFERROR(TRIM(INDEX($A687:$T687,MATCH(Lists!$F$2,$A$1:$T$1,0))&amp;""),"")="","",IFERROR(VALUE(IFERROR(TRIM(INDEX($A687:$T687,MATCH(Lists!$F$5,$A$1:$T$1,0))&amp;""),"")),""))</f>
        <v/>
      </c>
      <c r="AD687" s="21">
        <f>IF(AB687="","",IF(AB687&gt;='Your points'!$B$21,1,0))</f>
        <v/>
      </c>
      <c r="AE687" s="21">
        <f>IF(IFERROR(TRIM(INDEX($A687:$T687,MATCH(Lists!$F$2,$A$1:$T$1,0))&amp;""),"")="","",IF(IFERROR(TRIM(INDEX($A687:$T687,MATCH(Lists!$F$8,$A$1:$T$1,0))&amp;""),"")&lt;&gt;"",1,0))</f>
        <v/>
      </c>
      <c r="AF687" s="21">
        <f>IF(IFERROR(TRIM(INDEX($A687:$T687,MATCH(Lists!$F$2,$A$1:$T$1,0))&amp;""),"")="","",IF(IFERROR(TRIM(INDEX($A687:$T687,MATCH(Lists!$F$6,$A$1:$T$1,0))&amp;""),"")="","(no UTM)",IFERROR(TRIM(INDEX($A687:$T687,MATCH(Lists!$F$6,$A$1:$T$1,0))&amp;""),"")))</f>
        <v/>
      </c>
      <c r="AG687" s="21">
        <f>IF(IFERROR(TRIM(INDEX($A687:$T687,MATCH(Lists!$F$2,$A$1:$T$1,0))&amp;""),"")="","",IF(IFERROR(TRIM(INDEX($A687:$T687,MATCH(Lists!$F$7,$A$1:$T$1,0))&amp;""),"")="","(none)",IFERROR(TRIM(INDEX($A687:$T687,MATCH(Lists!$F$7,$A$1:$T$1,0))&amp;""),"")))</f>
        <v/>
      </c>
      <c r="AH687" s="21">
        <f>IF(AF687="","",IF(COUNTIFS($AF$2:AF687,AF687,$AG$2:AG687,AG687)=1,1,0))</f>
        <v/>
      </c>
      <c r="AI687" s="21">
        <f>IF(AH687=1,SUM($AH$2:AH687),"")</f>
        <v/>
      </c>
      <c r="AJ687" s="21">
        <f>IF(IFERROR(TRIM(INDEX($A687:$T687,MATCH(Lists!$F$2,$A$1:$T$1,0))&amp;""),"")="","",IF($W687=Lists!$A$3,1,0))</f>
        <v/>
      </c>
      <c r="AK687" s="21">
        <f>IF(IFERROR(TRIM(INDEX($A687:$T687,MATCH(Lists!$F$2,$A$1:$T$1,0))&amp;""),"")="","",IF($X687="Y",1,0))</f>
        <v/>
      </c>
    </row>
    <row r="688">
      <c r="U688" s="19" t="n"/>
      <c r="V688" s="22" t="n"/>
      <c r="W688" s="22" t="n"/>
      <c r="X688" s="22" t="n"/>
      <c r="Y688" s="19" t="n"/>
      <c r="Z688" s="21">
        <f>IF(IFERROR(TRIM(INDEX($A688:$T688,MATCH(Lists!$F$2,$A$1:$T$1,0))&amp;""),"")="","",IFERROR(INDEX('Your points'!$B$6:$B$11,MATCH(IFERROR(TRIM(INDEX($A688:$T688,MATCH(Lists!$F$3,$A$1:$T$1,0))&amp;""),""),'Your points'!$A$6:$A$11,0)),0))</f>
        <v/>
      </c>
      <c r="AA688" s="21">
        <f>IF(IFERROR(TRIM(INDEX($A688:$T688,MATCH(Lists!$F$2,$A$1:$T$1,0))&amp;""),"")="","",IFERROR(INDEX('Your points'!$B$15:$B$18,MATCH(IFERROR(TRIM(INDEX($A688:$T688,MATCH(Lists!$F$4,$A$1:$T$1,0))&amp;""),""),'Your points'!$A$15:$A$18,0)),0))</f>
        <v/>
      </c>
      <c r="AB688" s="21">
        <f>IF(IFERROR(TRIM(INDEX($A688:$T688,MATCH(Lists!$F$2,$A$1:$T$1,0))&amp;""),"")="","",N(Z688)+N(AA688))</f>
        <v/>
      </c>
      <c r="AC688" s="21">
        <f>IF(IFERROR(TRIM(INDEX($A688:$T688,MATCH(Lists!$F$2,$A$1:$T$1,0))&amp;""),"")="","",IFERROR(VALUE(IFERROR(TRIM(INDEX($A688:$T688,MATCH(Lists!$F$5,$A$1:$T$1,0))&amp;""),"")),""))</f>
        <v/>
      </c>
      <c r="AD688" s="21">
        <f>IF(AB688="","",IF(AB688&gt;='Your points'!$B$21,1,0))</f>
        <v/>
      </c>
      <c r="AE688" s="21">
        <f>IF(IFERROR(TRIM(INDEX($A688:$T688,MATCH(Lists!$F$2,$A$1:$T$1,0))&amp;""),"")="","",IF(IFERROR(TRIM(INDEX($A688:$T688,MATCH(Lists!$F$8,$A$1:$T$1,0))&amp;""),"")&lt;&gt;"",1,0))</f>
        <v/>
      </c>
      <c r="AF688" s="21">
        <f>IF(IFERROR(TRIM(INDEX($A688:$T688,MATCH(Lists!$F$2,$A$1:$T$1,0))&amp;""),"")="","",IF(IFERROR(TRIM(INDEX($A688:$T688,MATCH(Lists!$F$6,$A$1:$T$1,0))&amp;""),"")="","(no UTM)",IFERROR(TRIM(INDEX($A688:$T688,MATCH(Lists!$F$6,$A$1:$T$1,0))&amp;""),"")))</f>
        <v/>
      </c>
      <c r="AG688" s="21">
        <f>IF(IFERROR(TRIM(INDEX($A688:$T688,MATCH(Lists!$F$2,$A$1:$T$1,0))&amp;""),"")="","",IF(IFERROR(TRIM(INDEX($A688:$T688,MATCH(Lists!$F$7,$A$1:$T$1,0))&amp;""),"")="","(none)",IFERROR(TRIM(INDEX($A688:$T688,MATCH(Lists!$F$7,$A$1:$T$1,0))&amp;""),"")))</f>
        <v/>
      </c>
      <c r="AH688" s="21">
        <f>IF(AF688="","",IF(COUNTIFS($AF$2:AF688,AF688,$AG$2:AG688,AG688)=1,1,0))</f>
        <v/>
      </c>
      <c r="AI688" s="21">
        <f>IF(AH688=1,SUM($AH$2:AH688),"")</f>
        <v/>
      </c>
      <c r="AJ688" s="21">
        <f>IF(IFERROR(TRIM(INDEX($A688:$T688,MATCH(Lists!$F$2,$A$1:$T$1,0))&amp;""),"")="","",IF($W688=Lists!$A$3,1,0))</f>
        <v/>
      </c>
      <c r="AK688" s="21">
        <f>IF(IFERROR(TRIM(INDEX($A688:$T688,MATCH(Lists!$F$2,$A$1:$T$1,0))&amp;""),"")="","",IF($X688="Y",1,0))</f>
        <v/>
      </c>
    </row>
    <row r="689">
      <c r="U689" s="19" t="n"/>
      <c r="V689" s="22" t="n"/>
      <c r="W689" s="22" t="n"/>
      <c r="X689" s="22" t="n"/>
      <c r="Y689" s="19" t="n"/>
      <c r="Z689" s="21">
        <f>IF(IFERROR(TRIM(INDEX($A689:$T689,MATCH(Lists!$F$2,$A$1:$T$1,0))&amp;""),"")="","",IFERROR(INDEX('Your points'!$B$6:$B$11,MATCH(IFERROR(TRIM(INDEX($A689:$T689,MATCH(Lists!$F$3,$A$1:$T$1,0))&amp;""),""),'Your points'!$A$6:$A$11,0)),0))</f>
        <v/>
      </c>
      <c r="AA689" s="21">
        <f>IF(IFERROR(TRIM(INDEX($A689:$T689,MATCH(Lists!$F$2,$A$1:$T$1,0))&amp;""),"")="","",IFERROR(INDEX('Your points'!$B$15:$B$18,MATCH(IFERROR(TRIM(INDEX($A689:$T689,MATCH(Lists!$F$4,$A$1:$T$1,0))&amp;""),""),'Your points'!$A$15:$A$18,0)),0))</f>
        <v/>
      </c>
      <c r="AB689" s="21">
        <f>IF(IFERROR(TRIM(INDEX($A689:$T689,MATCH(Lists!$F$2,$A$1:$T$1,0))&amp;""),"")="","",N(Z689)+N(AA689))</f>
        <v/>
      </c>
      <c r="AC689" s="21">
        <f>IF(IFERROR(TRIM(INDEX($A689:$T689,MATCH(Lists!$F$2,$A$1:$T$1,0))&amp;""),"")="","",IFERROR(VALUE(IFERROR(TRIM(INDEX($A689:$T689,MATCH(Lists!$F$5,$A$1:$T$1,0))&amp;""),"")),""))</f>
        <v/>
      </c>
      <c r="AD689" s="21">
        <f>IF(AB689="","",IF(AB689&gt;='Your points'!$B$21,1,0))</f>
        <v/>
      </c>
      <c r="AE689" s="21">
        <f>IF(IFERROR(TRIM(INDEX($A689:$T689,MATCH(Lists!$F$2,$A$1:$T$1,0))&amp;""),"")="","",IF(IFERROR(TRIM(INDEX($A689:$T689,MATCH(Lists!$F$8,$A$1:$T$1,0))&amp;""),"")&lt;&gt;"",1,0))</f>
        <v/>
      </c>
      <c r="AF689" s="21">
        <f>IF(IFERROR(TRIM(INDEX($A689:$T689,MATCH(Lists!$F$2,$A$1:$T$1,0))&amp;""),"")="","",IF(IFERROR(TRIM(INDEX($A689:$T689,MATCH(Lists!$F$6,$A$1:$T$1,0))&amp;""),"")="","(no UTM)",IFERROR(TRIM(INDEX($A689:$T689,MATCH(Lists!$F$6,$A$1:$T$1,0))&amp;""),"")))</f>
        <v/>
      </c>
      <c r="AG689" s="21">
        <f>IF(IFERROR(TRIM(INDEX($A689:$T689,MATCH(Lists!$F$2,$A$1:$T$1,0))&amp;""),"")="","",IF(IFERROR(TRIM(INDEX($A689:$T689,MATCH(Lists!$F$7,$A$1:$T$1,0))&amp;""),"")="","(none)",IFERROR(TRIM(INDEX($A689:$T689,MATCH(Lists!$F$7,$A$1:$T$1,0))&amp;""),"")))</f>
        <v/>
      </c>
      <c r="AH689" s="21">
        <f>IF(AF689="","",IF(COUNTIFS($AF$2:AF689,AF689,$AG$2:AG689,AG689)=1,1,0))</f>
        <v/>
      </c>
      <c r="AI689" s="21">
        <f>IF(AH689=1,SUM($AH$2:AH689),"")</f>
        <v/>
      </c>
      <c r="AJ689" s="21">
        <f>IF(IFERROR(TRIM(INDEX($A689:$T689,MATCH(Lists!$F$2,$A$1:$T$1,0))&amp;""),"")="","",IF($W689=Lists!$A$3,1,0))</f>
        <v/>
      </c>
      <c r="AK689" s="21">
        <f>IF(IFERROR(TRIM(INDEX($A689:$T689,MATCH(Lists!$F$2,$A$1:$T$1,0))&amp;""),"")="","",IF($X689="Y",1,0))</f>
        <v/>
      </c>
    </row>
    <row r="690">
      <c r="U690" s="19" t="n"/>
      <c r="V690" s="22" t="n"/>
      <c r="W690" s="22" t="n"/>
      <c r="X690" s="22" t="n"/>
      <c r="Y690" s="19" t="n"/>
      <c r="Z690" s="21">
        <f>IF(IFERROR(TRIM(INDEX($A690:$T690,MATCH(Lists!$F$2,$A$1:$T$1,0))&amp;""),"")="","",IFERROR(INDEX('Your points'!$B$6:$B$11,MATCH(IFERROR(TRIM(INDEX($A690:$T690,MATCH(Lists!$F$3,$A$1:$T$1,0))&amp;""),""),'Your points'!$A$6:$A$11,0)),0))</f>
        <v/>
      </c>
      <c r="AA690" s="21">
        <f>IF(IFERROR(TRIM(INDEX($A690:$T690,MATCH(Lists!$F$2,$A$1:$T$1,0))&amp;""),"")="","",IFERROR(INDEX('Your points'!$B$15:$B$18,MATCH(IFERROR(TRIM(INDEX($A690:$T690,MATCH(Lists!$F$4,$A$1:$T$1,0))&amp;""),""),'Your points'!$A$15:$A$18,0)),0))</f>
        <v/>
      </c>
      <c r="AB690" s="21">
        <f>IF(IFERROR(TRIM(INDEX($A690:$T690,MATCH(Lists!$F$2,$A$1:$T$1,0))&amp;""),"")="","",N(Z690)+N(AA690))</f>
        <v/>
      </c>
      <c r="AC690" s="21">
        <f>IF(IFERROR(TRIM(INDEX($A690:$T690,MATCH(Lists!$F$2,$A$1:$T$1,0))&amp;""),"")="","",IFERROR(VALUE(IFERROR(TRIM(INDEX($A690:$T690,MATCH(Lists!$F$5,$A$1:$T$1,0))&amp;""),"")),""))</f>
        <v/>
      </c>
      <c r="AD690" s="21">
        <f>IF(AB690="","",IF(AB690&gt;='Your points'!$B$21,1,0))</f>
        <v/>
      </c>
      <c r="AE690" s="21">
        <f>IF(IFERROR(TRIM(INDEX($A690:$T690,MATCH(Lists!$F$2,$A$1:$T$1,0))&amp;""),"")="","",IF(IFERROR(TRIM(INDEX($A690:$T690,MATCH(Lists!$F$8,$A$1:$T$1,0))&amp;""),"")&lt;&gt;"",1,0))</f>
        <v/>
      </c>
      <c r="AF690" s="21">
        <f>IF(IFERROR(TRIM(INDEX($A690:$T690,MATCH(Lists!$F$2,$A$1:$T$1,0))&amp;""),"")="","",IF(IFERROR(TRIM(INDEX($A690:$T690,MATCH(Lists!$F$6,$A$1:$T$1,0))&amp;""),"")="","(no UTM)",IFERROR(TRIM(INDEX($A690:$T690,MATCH(Lists!$F$6,$A$1:$T$1,0))&amp;""),"")))</f>
        <v/>
      </c>
      <c r="AG690" s="21">
        <f>IF(IFERROR(TRIM(INDEX($A690:$T690,MATCH(Lists!$F$2,$A$1:$T$1,0))&amp;""),"")="","",IF(IFERROR(TRIM(INDEX($A690:$T690,MATCH(Lists!$F$7,$A$1:$T$1,0))&amp;""),"")="","(none)",IFERROR(TRIM(INDEX($A690:$T690,MATCH(Lists!$F$7,$A$1:$T$1,0))&amp;""),"")))</f>
        <v/>
      </c>
      <c r="AH690" s="21">
        <f>IF(AF690="","",IF(COUNTIFS($AF$2:AF690,AF690,$AG$2:AG690,AG690)=1,1,0))</f>
        <v/>
      </c>
      <c r="AI690" s="21">
        <f>IF(AH690=1,SUM($AH$2:AH690),"")</f>
        <v/>
      </c>
      <c r="AJ690" s="21">
        <f>IF(IFERROR(TRIM(INDEX($A690:$T690,MATCH(Lists!$F$2,$A$1:$T$1,0))&amp;""),"")="","",IF($W690=Lists!$A$3,1,0))</f>
        <v/>
      </c>
      <c r="AK690" s="21">
        <f>IF(IFERROR(TRIM(INDEX($A690:$T690,MATCH(Lists!$F$2,$A$1:$T$1,0))&amp;""),"")="","",IF($X690="Y",1,0))</f>
        <v/>
      </c>
    </row>
    <row r="691">
      <c r="U691" s="19" t="n"/>
      <c r="V691" s="22" t="n"/>
      <c r="W691" s="22" t="n"/>
      <c r="X691" s="22" t="n"/>
      <c r="Y691" s="19" t="n"/>
      <c r="Z691" s="21">
        <f>IF(IFERROR(TRIM(INDEX($A691:$T691,MATCH(Lists!$F$2,$A$1:$T$1,0))&amp;""),"")="","",IFERROR(INDEX('Your points'!$B$6:$B$11,MATCH(IFERROR(TRIM(INDEX($A691:$T691,MATCH(Lists!$F$3,$A$1:$T$1,0))&amp;""),""),'Your points'!$A$6:$A$11,0)),0))</f>
        <v/>
      </c>
      <c r="AA691" s="21">
        <f>IF(IFERROR(TRIM(INDEX($A691:$T691,MATCH(Lists!$F$2,$A$1:$T$1,0))&amp;""),"")="","",IFERROR(INDEX('Your points'!$B$15:$B$18,MATCH(IFERROR(TRIM(INDEX($A691:$T691,MATCH(Lists!$F$4,$A$1:$T$1,0))&amp;""),""),'Your points'!$A$15:$A$18,0)),0))</f>
        <v/>
      </c>
      <c r="AB691" s="21">
        <f>IF(IFERROR(TRIM(INDEX($A691:$T691,MATCH(Lists!$F$2,$A$1:$T$1,0))&amp;""),"")="","",N(Z691)+N(AA691))</f>
        <v/>
      </c>
      <c r="AC691" s="21">
        <f>IF(IFERROR(TRIM(INDEX($A691:$T691,MATCH(Lists!$F$2,$A$1:$T$1,0))&amp;""),"")="","",IFERROR(VALUE(IFERROR(TRIM(INDEX($A691:$T691,MATCH(Lists!$F$5,$A$1:$T$1,0))&amp;""),"")),""))</f>
        <v/>
      </c>
      <c r="AD691" s="21">
        <f>IF(AB691="","",IF(AB691&gt;='Your points'!$B$21,1,0))</f>
        <v/>
      </c>
      <c r="AE691" s="21">
        <f>IF(IFERROR(TRIM(INDEX($A691:$T691,MATCH(Lists!$F$2,$A$1:$T$1,0))&amp;""),"")="","",IF(IFERROR(TRIM(INDEX($A691:$T691,MATCH(Lists!$F$8,$A$1:$T$1,0))&amp;""),"")&lt;&gt;"",1,0))</f>
        <v/>
      </c>
      <c r="AF691" s="21">
        <f>IF(IFERROR(TRIM(INDEX($A691:$T691,MATCH(Lists!$F$2,$A$1:$T$1,0))&amp;""),"")="","",IF(IFERROR(TRIM(INDEX($A691:$T691,MATCH(Lists!$F$6,$A$1:$T$1,0))&amp;""),"")="","(no UTM)",IFERROR(TRIM(INDEX($A691:$T691,MATCH(Lists!$F$6,$A$1:$T$1,0))&amp;""),"")))</f>
        <v/>
      </c>
      <c r="AG691" s="21">
        <f>IF(IFERROR(TRIM(INDEX($A691:$T691,MATCH(Lists!$F$2,$A$1:$T$1,0))&amp;""),"")="","",IF(IFERROR(TRIM(INDEX($A691:$T691,MATCH(Lists!$F$7,$A$1:$T$1,0))&amp;""),"")="","(none)",IFERROR(TRIM(INDEX($A691:$T691,MATCH(Lists!$F$7,$A$1:$T$1,0))&amp;""),"")))</f>
        <v/>
      </c>
      <c r="AH691" s="21">
        <f>IF(AF691="","",IF(COUNTIFS($AF$2:AF691,AF691,$AG$2:AG691,AG691)=1,1,0))</f>
        <v/>
      </c>
      <c r="AI691" s="21">
        <f>IF(AH691=1,SUM($AH$2:AH691),"")</f>
        <v/>
      </c>
      <c r="AJ691" s="21">
        <f>IF(IFERROR(TRIM(INDEX($A691:$T691,MATCH(Lists!$F$2,$A$1:$T$1,0))&amp;""),"")="","",IF($W691=Lists!$A$3,1,0))</f>
        <v/>
      </c>
      <c r="AK691" s="21">
        <f>IF(IFERROR(TRIM(INDEX($A691:$T691,MATCH(Lists!$F$2,$A$1:$T$1,0))&amp;""),"")="","",IF($X691="Y",1,0))</f>
        <v/>
      </c>
    </row>
    <row r="692">
      <c r="U692" s="19" t="n"/>
      <c r="V692" s="22" t="n"/>
      <c r="W692" s="22" t="n"/>
      <c r="X692" s="22" t="n"/>
      <c r="Y692" s="19" t="n"/>
      <c r="Z692" s="21">
        <f>IF(IFERROR(TRIM(INDEX($A692:$T692,MATCH(Lists!$F$2,$A$1:$T$1,0))&amp;""),"")="","",IFERROR(INDEX('Your points'!$B$6:$B$11,MATCH(IFERROR(TRIM(INDEX($A692:$T692,MATCH(Lists!$F$3,$A$1:$T$1,0))&amp;""),""),'Your points'!$A$6:$A$11,0)),0))</f>
        <v/>
      </c>
      <c r="AA692" s="21">
        <f>IF(IFERROR(TRIM(INDEX($A692:$T692,MATCH(Lists!$F$2,$A$1:$T$1,0))&amp;""),"")="","",IFERROR(INDEX('Your points'!$B$15:$B$18,MATCH(IFERROR(TRIM(INDEX($A692:$T692,MATCH(Lists!$F$4,$A$1:$T$1,0))&amp;""),""),'Your points'!$A$15:$A$18,0)),0))</f>
        <v/>
      </c>
      <c r="AB692" s="21">
        <f>IF(IFERROR(TRIM(INDEX($A692:$T692,MATCH(Lists!$F$2,$A$1:$T$1,0))&amp;""),"")="","",N(Z692)+N(AA692))</f>
        <v/>
      </c>
      <c r="AC692" s="21">
        <f>IF(IFERROR(TRIM(INDEX($A692:$T692,MATCH(Lists!$F$2,$A$1:$T$1,0))&amp;""),"")="","",IFERROR(VALUE(IFERROR(TRIM(INDEX($A692:$T692,MATCH(Lists!$F$5,$A$1:$T$1,0))&amp;""),"")),""))</f>
        <v/>
      </c>
      <c r="AD692" s="21">
        <f>IF(AB692="","",IF(AB692&gt;='Your points'!$B$21,1,0))</f>
        <v/>
      </c>
      <c r="AE692" s="21">
        <f>IF(IFERROR(TRIM(INDEX($A692:$T692,MATCH(Lists!$F$2,$A$1:$T$1,0))&amp;""),"")="","",IF(IFERROR(TRIM(INDEX($A692:$T692,MATCH(Lists!$F$8,$A$1:$T$1,0))&amp;""),"")&lt;&gt;"",1,0))</f>
        <v/>
      </c>
      <c r="AF692" s="21">
        <f>IF(IFERROR(TRIM(INDEX($A692:$T692,MATCH(Lists!$F$2,$A$1:$T$1,0))&amp;""),"")="","",IF(IFERROR(TRIM(INDEX($A692:$T692,MATCH(Lists!$F$6,$A$1:$T$1,0))&amp;""),"")="","(no UTM)",IFERROR(TRIM(INDEX($A692:$T692,MATCH(Lists!$F$6,$A$1:$T$1,0))&amp;""),"")))</f>
        <v/>
      </c>
      <c r="AG692" s="21">
        <f>IF(IFERROR(TRIM(INDEX($A692:$T692,MATCH(Lists!$F$2,$A$1:$T$1,0))&amp;""),"")="","",IF(IFERROR(TRIM(INDEX($A692:$T692,MATCH(Lists!$F$7,$A$1:$T$1,0))&amp;""),"")="","(none)",IFERROR(TRIM(INDEX($A692:$T692,MATCH(Lists!$F$7,$A$1:$T$1,0))&amp;""),"")))</f>
        <v/>
      </c>
      <c r="AH692" s="21">
        <f>IF(AF692="","",IF(COUNTIFS($AF$2:AF692,AF692,$AG$2:AG692,AG692)=1,1,0))</f>
        <v/>
      </c>
      <c r="AI692" s="21">
        <f>IF(AH692=1,SUM($AH$2:AH692),"")</f>
        <v/>
      </c>
      <c r="AJ692" s="21">
        <f>IF(IFERROR(TRIM(INDEX($A692:$T692,MATCH(Lists!$F$2,$A$1:$T$1,0))&amp;""),"")="","",IF($W692=Lists!$A$3,1,0))</f>
        <v/>
      </c>
      <c r="AK692" s="21">
        <f>IF(IFERROR(TRIM(INDEX($A692:$T692,MATCH(Lists!$F$2,$A$1:$T$1,0))&amp;""),"")="","",IF($X692="Y",1,0))</f>
        <v/>
      </c>
    </row>
    <row r="693">
      <c r="U693" s="19" t="n"/>
      <c r="V693" s="22" t="n"/>
      <c r="W693" s="22" t="n"/>
      <c r="X693" s="22" t="n"/>
      <c r="Y693" s="19" t="n"/>
      <c r="Z693" s="21">
        <f>IF(IFERROR(TRIM(INDEX($A693:$T693,MATCH(Lists!$F$2,$A$1:$T$1,0))&amp;""),"")="","",IFERROR(INDEX('Your points'!$B$6:$B$11,MATCH(IFERROR(TRIM(INDEX($A693:$T693,MATCH(Lists!$F$3,$A$1:$T$1,0))&amp;""),""),'Your points'!$A$6:$A$11,0)),0))</f>
        <v/>
      </c>
      <c r="AA693" s="21">
        <f>IF(IFERROR(TRIM(INDEX($A693:$T693,MATCH(Lists!$F$2,$A$1:$T$1,0))&amp;""),"")="","",IFERROR(INDEX('Your points'!$B$15:$B$18,MATCH(IFERROR(TRIM(INDEX($A693:$T693,MATCH(Lists!$F$4,$A$1:$T$1,0))&amp;""),""),'Your points'!$A$15:$A$18,0)),0))</f>
        <v/>
      </c>
      <c r="AB693" s="21">
        <f>IF(IFERROR(TRIM(INDEX($A693:$T693,MATCH(Lists!$F$2,$A$1:$T$1,0))&amp;""),"")="","",N(Z693)+N(AA693))</f>
        <v/>
      </c>
      <c r="AC693" s="21">
        <f>IF(IFERROR(TRIM(INDEX($A693:$T693,MATCH(Lists!$F$2,$A$1:$T$1,0))&amp;""),"")="","",IFERROR(VALUE(IFERROR(TRIM(INDEX($A693:$T693,MATCH(Lists!$F$5,$A$1:$T$1,0))&amp;""),"")),""))</f>
        <v/>
      </c>
      <c r="AD693" s="21">
        <f>IF(AB693="","",IF(AB693&gt;='Your points'!$B$21,1,0))</f>
        <v/>
      </c>
      <c r="AE693" s="21">
        <f>IF(IFERROR(TRIM(INDEX($A693:$T693,MATCH(Lists!$F$2,$A$1:$T$1,0))&amp;""),"")="","",IF(IFERROR(TRIM(INDEX($A693:$T693,MATCH(Lists!$F$8,$A$1:$T$1,0))&amp;""),"")&lt;&gt;"",1,0))</f>
        <v/>
      </c>
      <c r="AF693" s="21">
        <f>IF(IFERROR(TRIM(INDEX($A693:$T693,MATCH(Lists!$F$2,$A$1:$T$1,0))&amp;""),"")="","",IF(IFERROR(TRIM(INDEX($A693:$T693,MATCH(Lists!$F$6,$A$1:$T$1,0))&amp;""),"")="","(no UTM)",IFERROR(TRIM(INDEX($A693:$T693,MATCH(Lists!$F$6,$A$1:$T$1,0))&amp;""),"")))</f>
        <v/>
      </c>
      <c r="AG693" s="21">
        <f>IF(IFERROR(TRIM(INDEX($A693:$T693,MATCH(Lists!$F$2,$A$1:$T$1,0))&amp;""),"")="","",IF(IFERROR(TRIM(INDEX($A693:$T693,MATCH(Lists!$F$7,$A$1:$T$1,0))&amp;""),"")="","(none)",IFERROR(TRIM(INDEX($A693:$T693,MATCH(Lists!$F$7,$A$1:$T$1,0))&amp;""),"")))</f>
        <v/>
      </c>
      <c r="AH693" s="21">
        <f>IF(AF693="","",IF(COUNTIFS($AF$2:AF693,AF693,$AG$2:AG693,AG693)=1,1,0))</f>
        <v/>
      </c>
      <c r="AI693" s="21">
        <f>IF(AH693=1,SUM($AH$2:AH693),"")</f>
        <v/>
      </c>
      <c r="AJ693" s="21">
        <f>IF(IFERROR(TRIM(INDEX($A693:$T693,MATCH(Lists!$F$2,$A$1:$T$1,0))&amp;""),"")="","",IF($W693=Lists!$A$3,1,0))</f>
        <v/>
      </c>
      <c r="AK693" s="21">
        <f>IF(IFERROR(TRIM(INDEX($A693:$T693,MATCH(Lists!$F$2,$A$1:$T$1,0))&amp;""),"")="","",IF($X693="Y",1,0))</f>
        <v/>
      </c>
    </row>
    <row r="694">
      <c r="U694" s="19" t="n"/>
      <c r="V694" s="22" t="n"/>
      <c r="W694" s="22" t="n"/>
      <c r="X694" s="22" t="n"/>
      <c r="Y694" s="19" t="n"/>
      <c r="Z694" s="21">
        <f>IF(IFERROR(TRIM(INDEX($A694:$T694,MATCH(Lists!$F$2,$A$1:$T$1,0))&amp;""),"")="","",IFERROR(INDEX('Your points'!$B$6:$B$11,MATCH(IFERROR(TRIM(INDEX($A694:$T694,MATCH(Lists!$F$3,$A$1:$T$1,0))&amp;""),""),'Your points'!$A$6:$A$11,0)),0))</f>
        <v/>
      </c>
      <c r="AA694" s="21">
        <f>IF(IFERROR(TRIM(INDEX($A694:$T694,MATCH(Lists!$F$2,$A$1:$T$1,0))&amp;""),"")="","",IFERROR(INDEX('Your points'!$B$15:$B$18,MATCH(IFERROR(TRIM(INDEX($A694:$T694,MATCH(Lists!$F$4,$A$1:$T$1,0))&amp;""),""),'Your points'!$A$15:$A$18,0)),0))</f>
        <v/>
      </c>
      <c r="AB694" s="21">
        <f>IF(IFERROR(TRIM(INDEX($A694:$T694,MATCH(Lists!$F$2,$A$1:$T$1,0))&amp;""),"")="","",N(Z694)+N(AA694))</f>
        <v/>
      </c>
      <c r="AC694" s="21">
        <f>IF(IFERROR(TRIM(INDEX($A694:$T694,MATCH(Lists!$F$2,$A$1:$T$1,0))&amp;""),"")="","",IFERROR(VALUE(IFERROR(TRIM(INDEX($A694:$T694,MATCH(Lists!$F$5,$A$1:$T$1,0))&amp;""),"")),""))</f>
        <v/>
      </c>
      <c r="AD694" s="21">
        <f>IF(AB694="","",IF(AB694&gt;='Your points'!$B$21,1,0))</f>
        <v/>
      </c>
      <c r="AE694" s="21">
        <f>IF(IFERROR(TRIM(INDEX($A694:$T694,MATCH(Lists!$F$2,$A$1:$T$1,0))&amp;""),"")="","",IF(IFERROR(TRIM(INDEX($A694:$T694,MATCH(Lists!$F$8,$A$1:$T$1,0))&amp;""),"")&lt;&gt;"",1,0))</f>
        <v/>
      </c>
      <c r="AF694" s="21">
        <f>IF(IFERROR(TRIM(INDEX($A694:$T694,MATCH(Lists!$F$2,$A$1:$T$1,0))&amp;""),"")="","",IF(IFERROR(TRIM(INDEX($A694:$T694,MATCH(Lists!$F$6,$A$1:$T$1,0))&amp;""),"")="","(no UTM)",IFERROR(TRIM(INDEX($A694:$T694,MATCH(Lists!$F$6,$A$1:$T$1,0))&amp;""),"")))</f>
        <v/>
      </c>
      <c r="AG694" s="21">
        <f>IF(IFERROR(TRIM(INDEX($A694:$T694,MATCH(Lists!$F$2,$A$1:$T$1,0))&amp;""),"")="","",IF(IFERROR(TRIM(INDEX($A694:$T694,MATCH(Lists!$F$7,$A$1:$T$1,0))&amp;""),"")="","(none)",IFERROR(TRIM(INDEX($A694:$T694,MATCH(Lists!$F$7,$A$1:$T$1,0))&amp;""),"")))</f>
        <v/>
      </c>
      <c r="AH694" s="21">
        <f>IF(AF694="","",IF(COUNTIFS($AF$2:AF694,AF694,$AG$2:AG694,AG694)=1,1,0))</f>
        <v/>
      </c>
      <c r="AI694" s="21">
        <f>IF(AH694=1,SUM($AH$2:AH694),"")</f>
        <v/>
      </c>
      <c r="AJ694" s="21">
        <f>IF(IFERROR(TRIM(INDEX($A694:$T694,MATCH(Lists!$F$2,$A$1:$T$1,0))&amp;""),"")="","",IF($W694=Lists!$A$3,1,0))</f>
        <v/>
      </c>
      <c r="AK694" s="21">
        <f>IF(IFERROR(TRIM(INDEX($A694:$T694,MATCH(Lists!$F$2,$A$1:$T$1,0))&amp;""),"")="","",IF($X694="Y",1,0))</f>
        <v/>
      </c>
    </row>
    <row r="695">
      <c r="U695" s="19" t="n"/>
      <c r="V695" s="22" t="n"/>
      <c r="W695" s="22" t="n"/>
      <c r="X695" s="22" t="n"/>
      <c r="Y695" s="19" t="n"/>
      <c r="Z695" s="21">
        <f>IF(IFERROR(TRIM(INDEX($A695:$T695,MATCH(Lists!$F$2,$A$1:$T$1,0))&amp;""),"")="","",IFERROR(INDEX('Your points'!$B$6:$B$11,MATCH(IFERROR(TRIM(INDEX($A695:$T695,MATCH(Lists!$F$3,$A$1:$T$1,0))&amp;""),""),'Your points'!$A$6:$A$11,0)),0))</f>
        <v/>
      </c>
      <c r="AA695" s="21">
        <f>IF(IFERROR(TRIM(INDEX($A695:$T695,MATCH(Lists!$F$2,$A$1:$T$1,0))&amp;""),"")="","",IFERROR(INDEX('Your points'!$B$15:$B$18,MATCH(IFERROR(TRIM(INDEX($A695:$T695,MATCH(Lists!$F$4,$A$1:$T$1,0))&amp;""),""),'Your points'!$A$15:$A$18,0)),0))</f>
        <v/>
      </c>
      <c r="AB695" s="21">
        <f>IF(IFERROR(TRIM(INDEX($A695:$T695,MATCH(Lists!$F$2,$A$1:$T$1,0))&amp;""),"")="","",N(Z695)+N(AA695))</f>
        <v/>
      </c>
      <c r="AC695" s="21">
        <f>IF(IFERROR(TRIM(INDEX($A695:$T695,MATCH(Lists!$F$2,$A$1:$T$1,0))&amp;""),"")="","",IFERROR(VALUE(IFERROR(TRIM(INDEX($A695:$T695,MATCH(Lists!$F$5,$A$1:$T$1,0))&amp;""),"")),""))</f>
        <v/>
      </c>
      <c r="AD695" s="21">
        <f>IF(AB695="","",IF(AB695&gt;='Your points'!$B$21,1,0))</f>
        <v/>
      </c>
      <c r="AE695" s="21">
        <f>IF(IFERROR(TRIM(INDEX($A695:$T695,MATCH(Lists!$F$2,$A$1:$T$1,0))&amp;""),"")="","",IF(IFERROR(TRIM(INDEX($A695:$T695,MATCH(Lists!$F$8,$A$1:$T$1,0))&amp;""),"")&lt;&gt;"",1,0))</f>
        <v/>
      </c>
      <c r="AF695" s="21">
        <f>IF(IFERROR(TRIM(INDEX($A695:$T695,MATCH(Lists!$F$2,$A$1:$T$1,0))&amp;""),"")="","",IF(IFERROR(TRIM(INDEX($A695:$T695,MATCH(Lists!$F$6,$A$1:$T$1,0))&amp;""),"")="","(no UTM)",IFERROR(TRIM(INDEX($A695:$T695,MATCH(Lists!$F$6,$A$1:$T$1,0))&amp;""),"")))</f>
        <v/>
      </c>
      <c r="AG695" s="21">
        <f>IF(IFERROR(TRIM(INDEX($A695:$T695,MATCH(Lists!$F$2,$A$1:$T$1,0))&amp;""),"")="","",IF(IFERROR(TRIM(INDEX($A695:$T695,MATCH(Lists!$F$7,$A$1:$T$1,0))&amp;""),"")="","(none)",IFERROR(TRIM(INDEX($A695:$T695,MATCH(Lists!$F$7,$A$1:$T$1,0))&amp;""),"")))</f>
        <v/>
      </c>
      <c r="AH695" s="21">
        <f>IF(AF695="","",IF(COUNTIFS($AF$2:AF695,AF695,$AG$2:AG695,AG695)=1,1,0))</f>
        <v/>
      </c>
      <c r="AI695" s="21">
        <f>IF(AH695=1,SUM($AH$2:AH695),"")</f>
        <v/>
      </c>
      <c r="AJ695" s="21">
        <f>IF(IFERROR(TRIM(INDEX($A695:$T695,MATCH(Lists!$F$2,$A$1:$T$1,0))&amp;""),"")="","",IF($W695=Lists!$A$3,1,0))</f>
        <v/>
      </c>
      <c r="AK695" s="21">
        <f>IF(IFERROR(TRIM(INDEX($A695:$T695,MATCH(Lists!$F$2,$A$1:$T$1,0))&amp;""),"")="","",IF($X695="Y",1,0))</f>
        <v/>
      </c>
    </row>
    <row r="696">
      <c r="U696" s="19" t="n"/>
      <c r="V696" s="22" t="n"/>
      <c r="W696" s="22" t="n"/>
      <c r="X696" s="22" t="n"/>
      <c r="Y696" s="19" t="n"/>
      <c r="Z696" s="21">
        <f>IF(IFERROR(TRIM(INDEX($A696:$T696,MATCH(Lists!$F$2,$A$1:$T$1,0))&amp;""),"")="","",IFERROR(INDEX('Your points'!$B$6:$B$11,MATCH(IFERROR(TRIM(INDEX($A696:$T696,MATCH(Lists!$F$3,$A$1:$T$1,0))&amp;""),""),'Your points'!$A$6:$A$11,0)),0))</f>
        <v/>
      </c>
      <c r="AA696" s="21">
        <f>IF(IFERROR(TRIM(INDEX($A696:$T696,MATCH(Lists!$F$2,$A$1:$T$1,0))&amp;""),"")="","",IFERROR(INDEX('Your points'!$B$15:$B$18,MATCH(IFERROR(TRIM(INDEX($A696:$T696,MATCH(Lists!$F$4,$A$1:$T$1,0))&amp;""),""),'Your points'!$A$15:$A$18,0)),0))</f>
        <v/>
      </c>
      <c r="AB696" s="21">
        <f>IF(IFERROR(TRIM(INDEX($A696:$T696,MATCH(Lists!$F$2,$A$1:$T$1,0))&amp;""),"")="","",N(Z696)+N(AA696))</f>
        <v/>
      </c>
      <c r="AC696" s="21">
        <f>IF(IFERROR(TRIM(INDEX($A696:$T696,MATCH(Lists!$F$2,$A$1:$T$1,0))&amp;""),"")="","",IFERROR(VALUE(IFERROR(TRIM(INDEX($A696:$T696,MATCH(Lists!$F$5,$A$1:$T$1,0))&amp;""),"")),""))</f>
        <v/>
      </c>
      <c r="AD696" s="21">
        <f>IF(AB696="","",IF(AB696&gt;='Your points'!$B$21,1,0))</f>
        <v/>
      </c>
      <c r="AE696" s="21">
        <f>IF(IFERROR(TRIM(INDEX($A696:$T696,MATCH(Lists!$F$2,$A$1:$T$1,0))&amp;""),"")="","",IF(IFERROR(TRIM(INDEX($A696:$T696,MATCH(Lists!$F$8,$A$1:$T$1,0))&amp;""),"")&lt;&gt;"",1,0))</f>
        <v/>
      </c>
      <c r="AF696" s="21">
        <f>IF(IFERROR(TRIM(INDEX($A696:$T696,MATCH(Lists!$F$2,$A$1:$T$1,0))&amp;""),"")="","",IF(IFERROR(TRIM(INDEX($A696:$T696,MATCH(Lists!$F$6,$A$1:$T$1,0))&amp;""),"")="","(no UTM)",IFERROR(TRIM(INDEX($A696:$T696,MATCH(Lists!$F$6,$A$1:$T$1,0))&amp;""),"")))</f>
        <v/>
      </c>
      <c r="AG696" s="21">
        <f>IF(IFERROR(TRIM(INDEX($A696:$T696,MATCH(Lists!$F$2,$A$1:$T$1,0))&amp;""),"")="","",IF(IFERROR(TRIM(INDEX($A696:$T696,MATCH(Lists!$F$7,$A$1:$T$1,0))&amp;""),"")="","(none)",IFERROR(TRIM(INDEX($A696:$T696,MATCH(Lists!$F$7,$A$1:$T$1,0))&amp;""),"")))</f>
        <v/>
      </c>
      <c r="AH696" s="21">
        <f>IF(AF696="","",IF(COUNTIFS($AF$2:AF696,AF696,$AG$2:AG696,AG696)=1,1,0))</f>
        <v/>
      </c>
      <c r="AI696" s="21">
        <f>IF(AH696=1,SUM($AH$2:AH696),"")</f>
        <v/>
      </c>
      <c r="AJ696" s="21">
        <f>IF(IFERROR(TRIM(INDEX($A696:$T696,MATCH(Lists!$F$2,$A$1:$T$1,0))&amp;""),"")="","",IF($W696=Lists!$A$3,1,0))</f>
        <v/>
      </c>
      <c r="AK696" s="21">
        <f>IF(IFERROR(TRIM(INDEX($A696:$T696,MATCH(Lists!$F$2,$A$1:$T$1,0))&amp;""),"")="","",IF($X696="Y",1,0))</f>
        <v/>
      </c>
    </row>
    <row r="697">
      <c r="U697" s="19" t="n"/>
      <c r="V697" s="22" t="n"/>
      <c r="W697" s="22" t="n"/>
      <c r="X697" s="22" t="n"/>
      <c r="Y697" s="19" t="n"/>
      <c r="Z697" s="21">
        <f>IF(IFERROR(TRIM(INDEX($A697:$T697,MATCH(Lists!$F$2,$A$1:$T$1,0))&amp;""),"")="","",IFERROR(INDEX('Your points'!$B$6:$B$11,MATCH(IFERROR(TRIM(INDEX($A697:$T697,MATCH(Lists!$F$3,$A$1:$T$1,0))&amp;""),""),'Your points'!$A$6:$A$11,0)),0))</f>
        <v/>
      </c>
      <c r="AA697" s="21">
        <f>IF(IFERROR(TRIM(INDEX($A697:$T697,MATCH(Lists!$F$2,$A$1:$T$1,0))&amp;""),"")="","",IFERROR(INDEX('Your points'!$B$15:$B$18,MATCH(IFERROR(TRIM(INDEX($A697:$T697,MATCH(Lists!$F$4,$A$1:$T$1,0))&amp;""),""),'Your points'!$A$15:$A$18,0)),0))</f>
        <v/>
      </c>
      <c r="AB697" s="21">
        <f>IF(IFERROR(TRIM(INDEX($A697:$T697,MATCH(Lists!$F$2,$A$1:$T$1,0))&amp;""),"")="","",N(Z697)+N(AA697))</f>
        <v/>
      </c>
      <c r="AC697" s="21">
        <f>IF(IFERROR(TRIM(INDEX($A697:$T697,MATCH(Lists!$F$2,$A$1:$T$1,0))&amp;""),"")="","",IFERROR(VALUE(IFERROR(TRIM(INDEX($A697:$T697,MATCH(Lists!$F$5,$A$1:$T$1,0))&amp;""),"")),""))</f>
        <v/>
      </c>
      <c r="AD697" s="21">
        <f>IF(AB697="","",IF(AB697&gt;='Your points'!$B$21,1,0))</f>
        <v/>
      </c>
      <c r="AE697" s="21">
        <f>IF(IFERROR(TRIM(INDEX($A697:$T697,MATCH(Lists!$F$2,$A$1:$T$1,0))&amp;""),"")="","",IF(IFERROR(TRIM(INDEX($A697:$T697,MATCH(Lists!$F$8,$A$1:$T$1,0))&amp;""),"")&lt;&gt;"",1,0))</f>
        <v/>
      </c>
      <c r="AF697" s="21">
        <f>IF(IFERROR(TRIM(INDEX($A697:$T697,MATCH(Lists!$F$2,$A$1:$T$1,0))&amp;""),"")="","",IF(IFERROR(TRIM(INDEX($A697:$T697,MATCH(Lists!$F$6,$A$1:$T$1,0))&amp;""),"")="","(no UTM)",IFERROR(TRIM(INDEX($A697:$T697,MATCH(Lists!$F$6,$A$1:$T$1,0))&amp;""),"")))</f>
        <v/>
      </c>
      <c r="AG697" s="21">
        <f>IF(IFERROR(TRIM(INDEX($A697:$T697,MATCH(Lists!$F$2,$A$1:$T$1,0))&amp;""),"")="","",IF(IFERROR(TRIM(INDEX($A697:$T697,MATCH(Lists!$F$7,$A$1:$T$1,0))&amp;""),"")="","(none)",IFERROR(TRIM(INDEX($A697:$T697,MATCH(Lists!$F$7,$A$1:$T$1,0))&amp;""),"")))</f>
        <v/>
      </c>
      <c r="AH697" s="21">
        <f>IF(AF697="","",IF(COUNTIFS($AF$2:AF697,AF697,$AG$2:AG697,AG697)=1,1,0))</f>
        <v/>
      </c>
      <c r="AI697" s="21">
        <f>IF(AH697=1,SUM($AH$2:AH697),"")</f>
        <v/>
      </c>
      <c r="AJ697" s="21">
        <f>IF(IFERROR(TRIM(INDEX($A697:$T697,MATCH(Lists!$F$2,$A$1:$T$1,0))&amp;""),"")="","",IF($W697=Lists!$A$3,1,0))</f>
        <v/>
      </c>
      <c r="AK697" s="21">
        <f>IF(IFERROR(TRIM(INDEX($A697:$T697,MATCH(Lists!$F$2,$A$1:$T$1,0))&amp;""),"")="","",IF($X697="Y",1,0))</f>
        <v/>
      </c>
    </row>
    <row r="698">
      <c r="U698" s="19" t="n"/>
      <c r="V698" s="22" t="n"/>
      <c r="W698" s="22" t="n"/>
      <c r="X698" s="22" t="n"/>
      <c r="Y698" s="19" t="n"/>
      <c r="Z698" s="21">
        <f>IF(IFERROR(TRIM(INDEX($A698:$T698,MATCH(Lists!$F$2,$A$1:$T$1,0))&amp;""),"")="","",IFERROR(INDEX('Your points'!$B$6:$B$11,MATCH(IFERROR(TRIM(INDEX($A698:$T698,MATCH(Lists!$F$3,$A$1:$T$1,0))&amp;""),""),'Your points'!$A$6:$A$11,0)),0))</f>
        <v/>
      </c>
      <c r="AA698" s="21">
        <f>IF(IFERROR(TRIM(INDEX($A698:$T698,MATCH(Lists!$F$2,$A$1:$T$1,0))&amp;""),"")="","",IFERROR(INDEX('Your points'!$B$15:$B$18,MATCH(IFERROR(TRIM(INDEX($A698:$T698,MATCH(Lists!$F$4,$A$1:$T$1,0))&amp;""),""),'Your points'!$A$15:$A$18,0)),0))</f>
        <v/>
      </c>
      <c r="AB698" s="21">
        <f>IF(IFERROR(TRIM(INDEX($A698:$T698,MATCH(Lists!$F$2,$A$1:$T$1,0))&amp;""),"")="","",N(Z698)+N(AA698))</f>
        <v/>
      </c>
      <c r="AC698" s="21">
        <f>IF(IFERROR(TRIM(INDEX($A698:$T698,MATCH(Lists!$F$2,$A$1:$T$1,0))&amp;""),"")="","",IFERROR(VALUE(IFERROR(TRIM(INDEX($A698:$T698,MATCH(Lists!$F$5,$A$1:$T$1,0))&amp;""),"")),""))</f>
        <v/>
      </c>
      <c r="AD698" s="21">
        <f>IF(AB698="","",IF(AB698&gt;='Your points'!$B$21,1,0))</f>
        <v/>
      </c>
      <c r="AE698" s="21">
        <f>IF(IFERROR(TRIM(INDEX($A698:$T698,MATCH(Lists!$F$2,$A$1:$T$1,0))&amp;""),"")="","",IF(IFERROR(TRIM(INDEX($A698:$T698,MATCH(Lists!$F$8,$A$1:$T$1,0))&amp;""),"")&lt;&gt;"",1,0))</f>
        <v/>
      </c>
      <c r="AF698" s="21">
        <f>IF(IFERROR(TRIM(INDEX($A698:$T698,MATCH(Lists!$F$2,$A$1:$T$1,0))&amp;""),"")="","",IF(IFERROR(TRIM(INDEX($A698:$T698,MATCH(Lists!$F$6,$A$1:$T$1,0))&amp;""),"")="","(no UTM)",IFERROR(TRIM(INDEX($A698:$T698,MATCH(Lists!$F$6,$A$1:$T$1,0))&amp;""),"")))</f>
        <v/>
      </c>
      <c r="AG698" s="21">
        <f>IF(IFERROR(TRIM(INDEX($A698:$T698,MATCH(Lists!$F$2,$A$1:$T$1,0))&amp;""),"")="","",IF(IFERROR(TRIM(INDEX($A698:$T698,MATCH(Lists!$F$7,$A$1:$T$1,0))&amp;""),"")="","(none)",IFERROR(TRIM(INDEX($A698:$T698,MATCH(Lists!$F$7,$A$1:$T$1,0))&amp;""),"")))</f>
        <v/>
      </c>
      <c r="AH698" s="21">
        <f>IF(AF698="","",IF(COUNTIFS($AF$2:AF698,AF698,$AG$2:AG698,AG698)=1,1,0))</f>
        <v/>
      </c>
      <c r="AI698" s="21">
        <f>IF(AH698=1,SUM($AH$2:AH698),"")</f>
        <v/>
      </c>
      <c r="AJ698" s="21">
        <f>IF(IFERROR(TRIM(INDEX($A698:$T698,MATCH(Lists!$F$2,$A$1:$T$1,0))&amp;""),"")="","",IF($W698=Lists!$A$3,1,0))</f>
        <v/>
      </c>
      <c r="AK698" s="21">
        <f>IF(IFERROR(TRIM(INDEX($A698:$T698,MATCH(Lists!$F$2,$A$1:$T$1,0))&amp;""),"")="","",IF($X698="Y",1,0))</f>
        <v/>
      </c>
    </row>
    <row r="699">
      <c r="U699" s="19" t="n"/>
      <c r="V699" s="22" t="n"/>
      <c r="W699" s="22" t="n"/>
      <c r="X699" s="22" t="n"/>
      <c r="Y699" s="19" t="n"/>
      <c r="Z699" s="21">
        <f>IF(IFERROR(TRIM(INDEX($A699:$T699,MATCH(Lists!$F$2,$A$1:$T$1,0))&amp;""),"")="","",IFERROR(INDEX('Your points'!$B$6:$B$11,MATCH(IFERROR(TRIM(INDEX($A699:$T699,MATCH(Lists!$F$3,$A$1:$T$1,0))&amp;""),""),'Your points'!$A$6:$A$11,0)),0))</f>
        <v/>
      </c>
      <c r="AA699" s="21">
        <f>IF(IFERROR(TRIM(INDEX($A699:$T699,MATCH(Lists!$F$2,$A$1:$T$1,0))&amp;""),"")="","",IFERROR(INDEX('Your points'!$B$15:$B$18,MATCH(IFERROR(TRIM(INDEX($A699:$T699,MATCH(Lists!$F$4,$A$1:$T$1,0))&amp;""),""),'Your points'!$A$15:$A$18,0)),0))</f>
        <v/>
      </c>
      <c r="AB699" s="21">
        <f>IF(IFERROR(TRIM(INDEX($A699:$T699,MATCH(Lists!$F$2,$A$1:$T$1,0))&amp;""),"")="","",N(Z699)+N(AA699))</f>
        <v/>
      </c>
      <c r="AC699" s="21">
        <f>IF(IFERROR(TRIM(INDEX($A699:$T699,MATCH(Lists!$F$2,$A$1:$T$1,0))&amp;""),"")="","",IFERROR(VALUE(IFERROR(TRIM(INDEX($A699:$T699,MATCH(Lists!$F$5,$A$1:$T$1,0))&amp;""),"")),""))</f>
        <v/>
      </c>
      <c r="AD699" s="21">
        <f>IF(AB699="","",IF(AB699&gt;='Your points'!$B$21,1,0))</f>
        <v/>
      </c>
      <c r="AE699" s="21">
        <f>IF(IFERROR(TRIM(INDEX($A699:$T699,MATCH(Lists!$F$2,$A$1:$T$1,0))&amp;""),"")="","",IF(IFERROR(TRIM(INDEX($A699:$T699,MATCH(Lists!$F$8,$A$1:$T$1,0))&amp;""),"")&lt;&gt;"",1,0))</f>
        <v/>
      </c>
      <c r="AF699" s="21">
        <f>IF(IFERROR(TRIM(INDEX($A699:$T699,MATCH(Lists!$F$2,$A$1:$T$1,0))&amp;""),"")="","",IF(IFERROR(TRIM(INDEX($A699:$T699,MATCH(Lists!$F$6,$A$1:$T$1,0))&amp;""),"")="","(no UTM)",IFERROR(TRIM(INDEX($A699:$T699,MATCH(Lists!$F$6,$A$1:$T$1,0))&amp;""),"")))</f>
        <v/>
      </c>
      <c r="AG699" s="21">
        <f>IF(IFERROR(TRIM(INDEX($A699:$T699,MATCH(Lists!$F$2,$A$1:$T$1,0))&amp;""),"")="","",IF(IFERROR(TRIM(INDEX($A699:$T699,MATCH(Lists!$F$7,$A$1:$T$1,0))&amp;""),"")="","(none)",IFERROR(TRIM(INDEX($A699:$T699,MATCH(Lists!$F$7,$A$1:$T$1,0))&amp;""),"")))</f>
        <v/>
      </c>
      <c r="AH699" s="21">
        <f>IF(AF699="","",IF(COUNTIFS($AF$2:AF699,AF699,$AG$2:AG699,AG699)=1,1,0))</f>
        <v/>
      </c>
      <c r="AI699" s="21">
        <f>IF(AH699=1,SUM($AH$2:AH699),"")</f>
        <v/>
      </c>
      <c r="AJ699" s="21">
        <f>IF(IFERROR(TRIM(INDEX($A699:$T699,MATCH(Lists!$F$2,$A$1:$T$1,0))&amp;""),"")="","",IF($W699=Lists!$A$3,1,0))</f>
        <v/>
      </c>
      <c r="AK699" s="21">
        <f>IF(IFERROR(TRIM(INDEX($A699:$T699,MATCH(Lists!$F$2,$A$1:$T$1,0))&amp;""),"")="","",IF($X699="Y",1,0))</f>
        <v/>
      </c>
    </row>
    <row r="700">
      <c r="U700" s="19" t="n"/>
      <c r="V700" s="22" t="n"/>
      <c r="W700" s="22" t="n"/>
      <c r="X700" s="22" t="n"/>
      <c r="Y700" s="19" t="n"/>
      <c r="Z700" s="21">
        <f>IF(IFERROR(TRIM(INDEX($A700:$T700,MATCH(Lists!$F$2,$A$1:$T$1,0))&amp;""),"")="","",IFERROR(INDEX('Your points'!$B$6:$B$11,MATCH(IFERROR(TRIM(INDEX($A700:$T700,MATCH(Lists!$F$3,$A$1:$T$1,0))&amp;""),""),'Your points'!$A$6:$A$11,0)),0))</f>
        <v/>
      </c>
      <c r="AA700" s="21">
        <f>IF(IFERROR(TRIM(INDEX($A700:$T700,MATCH(Lists!$F$2,$A$1:$T$1,0))&amp;""),"")="","",IFERROR(INDEX('Your points'!$B$15:$B$18,MATCH(IFERROR(TRIM(INDEX($A700:$T700,MATCH(Lists!$F$4,$A$1:$T$1,0))&amp;""),""),'Your points'!$A$15:$A$18,0)),0))</f>
        <v/>
      </c>
      <c r="AB700" s="21">
        <f>IF(IFERROR(TRIM(INDEX($A700:$T700,MATCH(Lists!$F$2,$A$1:$T$1,0))&amp;""),"")="","",N(Z700)+N(AA700))</f>
        <v/>
      </c>
      <c r="AC700" s="21">
        <f>IF(IFERROR(TRIM(INDEX($A700:$T700,MATCH(Lists!$F$2,$A$1:$T$1,0))&amp;""),"")="","",IFERROR(VALUE(IFERROR(TRIM(INDEX($A700:$T700,MATCH(Lists!$F$5,$A$1:$T$1,0))&amp;""),"")),""))</f>
        <v/>
      </c>
      <c r="AD700" s="21">
        <f>IF(AB700="","",IF(AB700&gt;='Your points'!$B$21,1,0))</f>
        <v/>
      </c>
      <c r="AE700" s="21">
        <f>IF(IFERROR(TRIM(INDEX($A700:$T700,MATCH(Lists!$F$2,$A$1:$T$1,0))&amp;""),"")="","",IF(IFERROR(TRIM(INDEX($A700:$T700,MATCH(Lists!$F$8,$A$1:$T$1,0))&amp;""),"")&lt;&gt;"",1,0))</f>
        <v/>
      </c>
      <c r="AF700" s="21">
        <f>IF(IFERROR(TRIM(INDEX($A700:$T700,MATCH(Lists!$F$2,$A$1:$T$1,0))&amp;""),"")="","",IF(IFERROR(TRIM(INDEX($A700:$T700,MATCH(Lists!$F$6,$A$1:$T$1,0))&amp;""),"")="","(no UTM)",IFERROR(TRIM(INDEX($A700:$T700,MATCH(Lists!$F$6,$A$1:$T$1,0))&amp;""),"")))</f>
        <v/>
      </c>
      <c r="AG700" s="21">
        <f>IF(IFERROR(TRIM(INDEX($A700:$T700,MATCH(Lists!$F$2,$A$1:$T$1,0))&amp;""),"")="","",IF(IFERROR(TRIM(INDEX($A700:$T700,MATCH(Lists!$F$7,$A$1:$T$1,0))&amp;""),"")="","(none)",IFERROR(TRIM(INDEX($A700:$T700,MATCH(Lists!$F$7,$A$1:$T$1,0))&amp;""),"")))</f>
        <v/>
      </c>
      <c r="AH700" s="21">
        <f>IF(AF700="","",IF(COUNTIFS($AF$2:AF700,AF700,$AG$2:AG700,AG700)=1,1,0))</f>
        <v/>
      </c>
      <c r="AI700" s="21">
        <f>IF(AH700=1,SUM($AH$2:AH700),"")</f>
        <v/>
      </c>
      <c r="AJ700" s="21">
        <f>IF(IFERROR(TRIM(INDEX($A700:$T700,MATCH(Lists!$F$2,$A$1:$T$1,0))&amp;""),"")="","",IF($W700=Lists!$A$3,1,0))</f>
        <v/>
      </c>
      <c r="AK700" s="21">
        <f>IF(IFERROR(TRIM(INDEX($A700:$T700,MATCH(Lists!$F$2,$A$1:$T$1,0))&amp;""),"")="","",IF($X700="Y",1,0))</f>
        <v/>
      </c>
    </row>
    <row r="701">
      <c r="U701" s="19" t="n"/>
      <c r="V701" s="22" t="n"/>
      <c r="W701" s="22" t="n"/>
      <c r="X701" s="22" t="n"/>
      <c r="Y701" s="19" t="n"/>
      <c r="Z701" s="21">
        <f>IF(IFERROR(TRIM(INDEX($A701:$T701,MATCH(Lists!$F$2,$A$1:$T$1,0))&amp;""),"")="","",IFERROR(INDEX('Your points'!$B$6:$B$11,MATCH(IFERROR(TRIM(INDEX($A701:$T701,MATCH(Lists!$F$3,$A$1:$T$1,0))&amp;""),""),'Your points'!$A$6:$A$11,0)),0))</f>
        <v/>
      </c>
      <c r="AA701" s="21">
        <f>IF(IFERROR(TRIM(INDEX($A701:$T701,MATCH(Lists!$F$2,$A$1:$T$1,0))&amp;""),"")="","",IFERROR(INDEX('Your points'!$B$15:$B$18,MATCH(IFERROR(TRIM(INDEX($A701:$T701,MATCH(Lists!$F$4,$A$1:$T$1,0))&amp;""),""),'Your points'!$A$15:$A$18,0)),0))</f>
        <v/>
      </c>
      <c r="AB701" s="21">
        <f>IF(IFERROR(TRIM(INDEX($A701:$T701,MATCH(Lists!$F$2,$A$1:$T$1,0))&amp;""),"")="","",N(Z701)+N(AA701))</f>
        <v/>
      </c>
      <c r="AC701" s="21">
        <f>IF(IFERROR(TRIM(INDEX($A701:$T701,MATCH(Lists!$F$2,$A$1:$T$1,0))&amp;""),"")="","",IFERROR(VALUE(IFERROR(TRIM(INDEX($A701:$T701,MATCH(Lists!$F$5,$A$1:$T$1,0))&amp;""),"")),""))</f>
        <v/>
      </c>
      <c r="AD701" s="21">
        <f>IF(AB701="","",IF(AB701&gt;='Your points'!$B$21,1,0))</f>
        <v/>
      </c>
      <c r="AE701" s="21">
        <f>IF(IFERROR(TRIM(INDEX($A701:$T701,MATCH(Lists!$F$2,$A$1:$T$1,0))&amp;""),"")="","",IF(IFERROR(TRIM(INDEX($A701:$T701,MATCH(Lists!$F$8,$A$1:$T$1,0))&amp;""),"")&lt;&gt;"",1,0))</f>
        <v/>
      </c>
      <c r="AF701" s="21">
        <f>IF(IFERROR(TRIM(INDEX($A701:$T701,MATCH(Lists!$F$2,$A$1:$T$1,0))&amp;""),"")="","",IF(IFERROR(TRIM(INDEX($A701:$T701,MATCH(Lists!$F$6,$A$1:$T$1,0))&amp;""),"")="","(no UTM)",IFERROR(TRIM(INDEX($A701:$T701,MATCH(Lists!$F$6,$A$1:$T$1,0))&amp;""),"")))</f>
        <v/>
      </c>
      <c r="AG701" s="21">
        <f>IF(IFERROR(TRIM(INDEX($A701:$T701,MATCH(Lists!$F$2,$A$1:$T$1,0))&amp;""),"")="","",IF(IFERROR(TRIM(INDEX($A701:$T701,MATCH(Lists!$F$7,$A$1:$T$1,0))&amp;""),"")="","(none)",IFERROR(TRIM(INDEX($A701:$T701,MATCH(Lists!$F$7,$A$1:$T$1,0))&amp;""),"")))</f>
        <v/>
      </c>
      <c r="AH701" s="21">
        <f>IF(AF701="","",IF(COUNTIFS($AF$2:AF701,AF701,$AG$2:AG701,AG701)=1,1,0))</f>
        <v/>
      </c>
      <c r="AI701" s="21">
        <f>IF(AH701=1,SUM($AH$2:AH701),"")</f>
        <v/>
      </c>
      <c r="AJ701" s="21">
        <f>IF(IFERROR(TRIM(INDEX($A701:$T701,MATCH(Lists!$F$2,$A$1:$T$1,0))&amp;""),"")="","",IF($W701=Lists!$A$3,1,0))</f>
        <v/>
      </c>
      <c r="AK701" s="21">
        <f>IF(IFERROR(TRIM(INDEX($A701:$T701,MATCH(Lists!$F$2,$A$1:$T$1,0))&amp;""),"")="","",IF($X701="Y",1,0))</f>
        <v/>
      </c>
    </row>
    <row r="702">
      <c r="U702" s="19" t="n"/>
      <c r="V702" s="22" t="n"/>
      <c r="W702" s="22" t="n"/>
      <c r="X702" s="22" t="n"/>
      <c r="Y702" s="19" t="n"/>
      <c r="Z702" s="21">
        <f>IF(IFERROR(TRIM(INDEX($A702:$T702,MATCH(Lists!$F$2,$A$1:$T$1,0))&amp;""),"")="","",IFERROR(INDEX('Your points'!$B$6:$B$11,MATCH(IFERROR(TRIM(INDEX($A702:$T702,MATCH(Lists!$F$3,$A$1:$T$1,0))&amp;""),""),'Your points'!$A$6:$A$11,0)),0))</f>
        <v/>
      </c>
      <c r="AA702" s="21">
        <f>IF(IFERROR(TRIM(INDEX($A702:$T702,MATCH(Lists!$F$2,$A$1:$T$1,0))&amp;""),"")="","",IFERROR(INDEX('Your points'!$B$15:$B$18,MATCH(IFERROR(TRIM(INDEX($A702:$T702,MATCH(Lists!$F$4,$A$1:$T$1,0))&amp;""),""),'Your points'!$A$15:$A$18,0)),0))</f>
        <v/>
      </c>
      <c r="AB702" s="21">
        <f>IF(IFERROR(TRIM(INDEX($A702:$T702,MATCH(Lists!$F$2,$A$1:$T$1,0))&amp;""),"")="","",N(Z702)+N(AA702))</f>
        <v/>
      </c>
      <c r="AC702" s="21">
        <f>IF(IFERROR(TRIM(INDEX($A702:$T702,MATCH(Lists!$F$2,$A$1:$T$1,0))&amp;""),"")="","",IFERROR(VALUE(IFERROR(TRIM(INDEX($A702:$T702,MATCH(Lists!$F$5,$A$1:$T$1,0))&amp;""),"")),""))</f>
        <v/>
      </c>
      <c r="AD702" s="21">
        <f>IF(AB702="","",IF(AB702&gt;='Your points'!$B$21,1,0))</f>
        <v/>
      </c>
      <c r="AE702" s="21">
        <f>IF(IFERROR(TRIM(INDEX($A702:$T702,MATCH(Lists!$F$2,$A$1:$T$1,0))&amp;""),"")="","",IF(IFERROR(TRIM(INDEX($A702:$T702,MATCH(Lists!$F$8,$A$1:$T$1,0))&amp;""),"")&lt;&gt;"",1,0))</f>
        <v/>
      </c>
      <c r="AF702" s="21">
        <f>IF(IFERROR(TRIM(INDEX($A702:$T702,MATCH(Lists!$F$2,$A$1:$T$1,0))&amp;""),"")="","",IF(IFERROR(TRIM(INDEX($A702:$T702,MATCH(Lists!$F$6,$A$1:$T$1,0))&amp;""),"")="","(no UTM)",IFERROR(TRIM(INDEX($A702:$T702,MATCH(Lists!$F$6,$A$1:$T$1,0))&amp;""),"")))</f>
        <v/>
      </c>
      <c r="AG702" s="21">
        <f>IF(IFERROR(TRIM(INDEX($A702:$T702,MATCH(Lists!$F$2,$A$1:$T$1,0))&amp;""),"")="","",IF(IFERROR(TRIM(INDEX($A702:$T702,MATCH(Lists!$F$7,$A$1:$T$1,0))&amp;""),"")="","(none)",IFERROR(TRIM(INDEX($A702:$T702,MATCH(Lists!$F$7,$A$1:$T$1,0))&amp;""),"")))</f>
        <v/>
      </c>
      <c r="AH702" s="21">
        <f>IF(AF702="","",IF(COUNTIFS($AF$2:AF702,AF702,$AG$2:AG702,AG702)=1,1,0))</f>
        <v/>
      </c>
      <c r="AI702" s="21">
        <f>IF(AH702=1,SUM($AH$2:AH702),"")</f>
        <v/>
      </c>
      <c r="AJ702" s="21">
        <f>IF(IFERROR(TRIM(INDEX($A702:$T702,MATCH(Lists!$F$2,$A$1:$T$1,0))&amp;""),"")="","",IF($W702=Lists!$A$3,1,0))</f>
        <v/>
      </c>
      <c r="AK702" s="21">
        <f>IF(IFERROR(TRIM(INDEX($A702:$T702,MATCH(Lists!$F$2,$A$1:$T$1,0))&amp;""),"")="","",IF($X702="Y",1,0))</f>
        <v/>
      </c>
    </row>
    <row r="703">
      <c r="U703" s="19" t="n"/>
      <c r="V703" s="22" t="n"/>
      <c r="W703" s="22" t="n"/>
      <c r="X703" s="22" t="n"/>
      <c r="Y703" s="19" t="n"/>
      <c r="Z703" s="21">
        <f>IF(IFERROR(TRIM(INDEX($A703:$T703,MATCH(Lists!$F$2,$A$1:$T$1,0))&amp;""),"")="","",IFERROR(INDEX('Your points'!$B$6:$B$11,MATCH(IFERROR(TRIM(INDEX($A703:$T703,MATCH(Lists!$F$3,$A$1:$T$1,0))&amp;""),""),'Your points'!$A$6:$A$11,0)),0))</f>
        <v/>
      </c>
      <c r="AA703" s="21">
        <f>IF(IFERROR(TRIM(INDEX($A703:$T703,MATCH(Lists!$F$2,$A$1:$T$1,0))&amp;""),"")="","",IFERROR(INDEX('Your points'!$B$15:$B$18,MATCH(IFERROR(TRIM(INDEX($A703:$T703,MATCH(Lists!$F$4,$A$1:$T$1,0))&amp;""),""),'Your points'!$A$15:$A$18,0)),0))</f>
        <v/>
      </c>
      <c r="AB703" s="21">
        <f>IF(IFERROR(TRIM(INDEX($A703:$T703,MATCH(Lists!$F$2,$A$1:$T$1,0))&amp;""),"")="","",N(Z703)+N(AA703))</f>
        <v/>
      </c>
      <c r="AC703" s="21">
        <f>IF(IFERROR(TRIM(INDEX($A703:$T703,MATCH(Lists!$F$2,$A$1:$T$1,0))&amp;""),"")="","",IFERROR(VALUE(IFERROR(TRIM(INDEX($A703:$T703,MATCH(Lists!$F$5,$A$1:$T$1,0))&amp;""),"")),""))</f>
        <v/>
      </c>
      <c r="AD703" s="21">
        <f>IF(AB703="","",IF(AB703&gt;='Your points'!$B$21,1,0))</f>
        <v/>
      </c>
      <c r="AE703" s="21">
        <f>IF(IFERROR(TRIM(INDEX($A703:$T703,MATCH(Lists!$F$2,$A$1:$T$1,0))&amp;""),"")="","",IF(IFERROR(TRIM(INDEX($A703:$T703,MATCH(Lists!$F$8,$A$1:$T$1,0))&amp;""),"")&lt;&gt;"",1,0))</f>
        <v/>
      </c>
      <c r="AF703" s="21">
        <f>IF(IFERROR(TRIM(INDEX($A703:$T703,MATCH(Lists!$F$2,$A$1:$T$1,0))&amp;""),"")="","",IF(IFERROR(TRIM(INDEX($A703:$T703,MATCH(Lists!$F$6,$A$1:$T$1,0))&amp;""),"")="","(no UTM)",IFERROR(TRIM(INDEX($A703:$T703,MATCH(Lists!$F$6,$A$1:$T$1,0))&amp;""),"")))</f>
        <v/>
      </c>
      <c r="AG703" s="21">
        <f>IF(IFERROR(TRIM(INDEX($A703:$T703,MATCH(Lists!$F$2,$A$1:$T$1,0))&amp;""),"")="","",IF(IFERROR(TRIM(INDEX($A703:$T703,MATCH(Lists!$F$7,$A$1:$T$1,0))&amp;""),"")="","(none)",IFERROR(TRIM(INDEX($A703:$T703,MATCH(Lists!$F$7,$A$1:$T$1,0))&amp;""),"")))</f>
        <v/>
      </c>
      <c r="AH703" s="21">
        <f>IF(AF703="","",IF(COUNTIFS($AF$2:AF703,AF703,$AG$2:AG703,AG703)=1,1,0))</f>
        <v/>
      </c>
      <c r="AI703" s="21">
        <f>IF(AH703=1,SUM($AH$2:AH703),"")</f>
        <v/>
      </c>
      <c r="AJ703" s="21">
        <f>IF(IFERROR(TRIM(INDEX($A703:$T703,MATCH(Lists!$F$2,$A$1:$T$1,0))&amp;""),"")="","",IF($W703=Lists!$A$3,1,0))</f>
        <v/>
      </c>
      <c r="AK703" s="21">
        <f>IF(IFERROR(TRIM(INDEX($A703:$T703,MATCH(Lists!$F$2,$A$1:$T$1,0))&amp;""),"")="","",IF($X703="Y",1,0))</f>
        <v/>
      </c>
    </row>
    <row r="704">
      <c r="U704" s="19" t="n"/>
      <c r="V704" s="22" t="n"/>
      <c r="W704" s="22" t="n"/>
      <c r="X704" s="22" t="n"/>
      <c r="Y704" s="19" t="n"/>
      <c r="Z704" s="21">
        <f>IF(IFERROR(TRIM(INDEX($A704:$T704,MATCH(Lists!$F$2,$A$1:$T$1,0))&amp;""),"")="","",IFERROR(INDEX('Your points'!$B$6:$B$11,MATCH(IFERROR(TRIM(INDEX($A704:$T704,MATCH(Lists!$F$3,$A$1:$T$1,0))&amp;""),""),'Your points'!$A$6:$A$11,0)),0))</f>
        <v/>
      </c>
      <c r="AA704" s="21">
        <f>IF(IFERROR(TRIM(INDEX($A704:$T704,MATCH(Lists!$F$2,$A$1:$T$1,0))&amp;""),"")="","",IFERROR(INDEX('Your points'!$B$15:$B$18,MATCH(IFERROR(TRIM(INDEX($A704:$T704,MATCH(Lists!$F$4,$A$1:$T$1,0))&amp;""),""),'Your points'!$A$15:$A$18,0)),0))</f>
        <v/>
      </c>
      <c r="AB704" s="21">
        <f>IF(IFERROR(TRIM(INDEX($A704:$T704,MATCH(Lists!$F$2,$A$1:$T$1,0))&amp;""),"")="","",N(Z704)+N(AA704))</f>
        <v/>
      </c>
      <c r="AC704" s="21">
        <f>IF(IFERROR(TRIM(INDEX($A704:$T704,MATCH(Lists!$F$2,$A$1:$T$1,0))&amp;""),"")="","",IFERROR(VALUE(IFERROR(TRIM(INDEX($A704:$T704,MATCH(Lists!$F$5,$A$1:$T$1,0))&amp;""),"")),""))</f>
        <v/>
      </c>
      <c r="AD704" s="21">
        <f>IF(AB704="","",IF(AB704&gt;='Your points'!$B$21,1,0))</f>
        <v/>
      </c>
      <c r="AE704" s="21">
        <f>IF(IFERROR(TRIM(INDEX($A704:$T704,MATCH(Lists!$F$2,$A$1:$T$1,0))&amp;""),"")="","",IF(IFERROR(TRIM(INDEX($A704:$T704,MATCH(Lists!$F$8,$A$1:$T$1,0))&amp;""),"")&lt;&gt;"",1,0))</f>
        <v/>
      </c>
      <c r="AF704" s="21">
        <f>IF(IFERROR(TRIM(INDEX($A704:$T704,MATCH(Lists!$F$2,$A$1:$T$1,0))&amp;""),"")="","",IF(IFERROR(TRIM(INDEX($A704:$T704,MATCH(Lists!$F$6,$A$1:$T$1,0))&amp;""),"")="","(no UTM)",IFERROR(TRIM(INDEX($A704:$T704,MATCH(Lists!$F$6,$A$1:$T$1,0))&amp;""),"")))</f>
        <v/>
      </c>
      <c r="AG704" s="21">
        <f>IF(IFERROR(TRIM(INDEX($A704:$T704,MATCH(Lists!$F$2,$A$1:$T$1,0))&amp;""),"")="","",IF(IFERROR(TRIM(INDEX($A704:$T704,MATCH(Lists!$F$7,$A$1:$T$1,0))&amp;""),"")="","(none)",IFERROR(TRIM(INDEX($A704:$T704,MATCH(Lists!$F$7,$A$1:$T$1,0))&amp;""),"")))</f>
        <v/>
      </c>
      <c r="AH704" s="21">
        <f>IF(AF704="","",IF(COUNTIFS($AF$2:AF704,AF704,$AG$2:AG704,AG704)=1,1,0))</f>
        <v/>
      </c>
      <c r="AI704" s="21">
        <f>IF(AH704=1,SUM($AH$2:AH704),"")</f>
        <v/>
      </c>
      <c r="AJ704" s="21">
        <f>IF(IFERROR(TRIM(INDEX($A704:$T704,MATCH(Lists!$F$2,$A$1:$T$1,0))&amp;""),"")="","",IF($W704=Lists!$A$3,1,0))</f>
        <v/>
      </c>
      <c r="AK704" s="21">
        <f>IF(IFERROR(TRIM(INDEX($A704:$T704,MATCH(Lists!$F$2,$A$1:$T$1,0))&amp;""),"")="","",IF($X704="Y",1,0))</f>
        <v/>
      </c>
    </row>
    <row r="705">
      <c r="U705" s="19" t="n"/>
      <c r="V705" s="22" t="n"/>
      <c r="W705" s="22" t="n"/>
      <c r="X705" s="22" t="n"/>
      <c r="Y705" s="19" t="n"/>
      <c r="Z705" s="21">
        <f>IF(IFERROR(TRIM(INDEX($A705:$T705,MATCH(Lists!$F$2,$A$1:$T$1,0))&amp;""),"")="","",IFERROR(INDEX('Your points'!$B$6:$B$11,MATCH(IFERROR(TRIM(INDEX($A705:$T705,MATCH(Lists!$F$3,$A$1:$T$1,0))&amp;""),""),'Your points'!$A$6:$A$11,0)),0))</f>
        <v/>
      </c>
      <c r="AA705" s="21">
        <f>IF(IFERROR(TRIM(INDEX($A705:$T705,MATCH(Lists!$F$2,$A$1:$T$1,0))&amp;""),"")="","",IFERROR(INDEX('Your points'!$B$15:$B$18,MATCH(IFERROR(TRIM(INDEX($A705:$T705,MATCH(Lists!$F$4,$A$1:$T$1,0))&amp;""),""),'Your points'!$A$15:$A$18,0)),0))</f>
        <v/>
      </c>
      <c r="AB705" s="21">
        <f>IF(IFERROR(TRIM(INDEX($A705:$T705,MATCH(Lists!$F$2,$A$1:$T$1,0))&amp;""),"")="","",N(Z705)+N(AA705))</f>
        <v/>
      </c>
      <c r="AC705" s="21">
        <f>IF(IFERROR(TRIM(INDEX($A705:$T705,MATCH(Lists!$F$2,$A$1:$T$1,0))&amp;""),"")="","",IFERROR(VALUE(IFERROR(TRIM(INDEX($A705:$T705,MATCH(Lists!$F$5,$A$1:$T$1,0))&amp;""),"")),""))</f>
        <v/>
      </c>
      <c r="AD705" s="21">
        <f>IF(AB705="","",IF(AB705&gt;='Your points'!$B$21,1,0))</f>
        <v/>
      </c>
      <c r="AE705" s="21">
        <f>IF(IFERROR(TRIM(INDEX($A705:$T705,MATCH(Lists!$F$2,$A$1:$T$1,0))&amp;""),"")="","",IF(IFERROR(TRIM(INDEX($A705:$T705,MATCH(Lists!$F$8,$A$1:$T$1,0))&amp;""),"")&lt;&gt;"",1,0))</f>
        <v/>
      </c>
      <c r="AF705" s="21">
        <f>IF(IFERROR(TRIM(INDEX($A705:$T705,MATCH(Lists!$F$2,$A$1:$T$1,0))&amp;""),"")="","",IF(IFERROR(TRIM(INDEX($A705:$T705,MATCH(Lists!$F$6,$A$1:$T$1,0))&amp;""),"")="","(no UTM)",IFERROR(TRIM(INDEX($A705:$T705,MATCH(Lists!$F$6,$A$1:$T$1,0))&amp;""),"")))</f>
        <v/>
      </c>
      <c r="AG705" s="21">
        <f>IF(IFERROR(TRIM(INDEX($A705:$T705,MATCH(Lists!$F$2,$A$1:$T$1,0))&amp;""),"")="","",IF(IFERROR(TRIM(INDEX($A705:$T705,MATCH(Lists!$F$7,$A$1:$T$1,0))&amp;""),"")="","(none)",IFERROR(TRIM(INDEX($A705:$T705,MATCH(Lists!$F$7,$A$1:$T$1,0))&amp;""),"")))</f>
        <v/>
      </c>
      <c r="AH705" s="21">
        <f>IF(AF705="","",IF(COUNTIFS($AF$2:AF705,AF705,$AG$2:AG705,AG705)=1,1,0))</f>
        <v/>
      </c>
      <c r="AI705" s="21">
        <f>IF(AH705=1,SUM($AH$2:AH705),"")</f>
        <v/>
      </c>
      <c r="AJ705" s="21">
        <f>IF(IFERROR(TRIM(INDEX($A705:$T705,MATCH(Lists!$F$2,$A$1:$T$1,0))&amp;""),"")="","",IF($W705=Lists!$A$3,1,0))</f>
        <v/>
      </c>
      <c r="AK705" s="21">
        <f>IF(IFERROR(TRIM(INDEX($A705:$T705,MATCH(Lists!$F$2,$A$1:$T$1,0))&amp;""),"")="","",IF($X705="Y",1,0))</f>
        <v/>
      </c>
    </row>
    <row r="706">
      <c r="U706" s="19" t="n"/>
      <c r="V706" s="22" t="n"/>
      <c r="W706" s="22" t="n"/>
      <c r="X706" s="22" t="n"/>
      <c r="Y706" s="19" t="n"/>
      <c r="Z706" s="21">
        <f>IF(IFERROR(TRIM(INDEX($A706:$T706,MATCH(Lists!$F$2,$A$1:$T$1,0))&amp;""),"")="","",IFERROR(INDEX('Your points'!$B$6:$B$11,MATCH(IFERROR(TRIM(INDEX($A706:$T706,MATCH(Lists!$F$3,$A$1:$T$1,0))&amp;""),""),'Your points'!$A$6:$A$11,0)),0))</f>
        <v/>
      </c>
      <c r="AA706" s="21">
        <f>IF(IFERROR(TRIM(INDEX($A706:$T706,MATCH(Lists!$F$2,$A$1:$T$1,0))&amp;""),"")="","",IFERROR(INDEX('Your points'!$B$15:$B$18,MATCH(IFERROR(TRIM(INDEX($A706:$T706,MATCH(Lists!$F$4,$A$1:$T$1,0))&amp;""),""),'Your points'!$A$15:$A$18,0)),0))</f>
        <v/>
      </c>
      <c r="AB706" s="21">
        <f>IF(IFERROR(TRIM(INDEX($A706:$T706,MATCH(Lists!$F$2,$A$1:$T$1,0))&amp;""),"")="","",N(Z706)+N(AA706))</f>
        <v/>
      </c>
      <c r="AC706" s="21">
        <f>IF(IFERROR(TRIM(INDEX($A706:$T706,MATCH(Lists!$F$2,$A$1:$T$1,0))&amp;""),"")="","",IFERROR(VALUE(IFERROR(TRIM(INDEX($A706:$T706,MATCH(Lists!$F$5,$A$1:$T$1,0))&amp;""),"")),""))</f>
        <v/>
      </c>
      <c r="AD706" s="21">
        <f>IF(AB706="","",IF(AB706&gt;='Your points'!$B$21,1,0))</f>
        <v/>
      </c>
      <c r="AE706" s="21">
        <f>IF(IFERROR(TRIM(INDEX($A706:$T706,MATCH(Lists!$F$2,$A$1:$T$1,0))&amp;""),"")="","",IF(IFERROR(TRIM(INDEX($A706:$T706,MATCH(Lists!$F$8,$A$1:$T$1,0))&amp;""),"")&lt;&gt;"",1,0))</f>
        <v/>
      </c>
      <c r="AF706" s="21">
        <f>IF(IFERROR(TRIM(INDEX($A706:$T706,MATCH(Lists!$F$2,$A$1:$T$1,0))&amp;""),"")="","",IF(IFERROR(TRIM(INDEX($A706:$T706,MATCH(Lists!$F$6,$A$1:$T$1,0))&amp;""),"")="","(no UTM)",IFERROR(TRIM(INDEX($A706:$T706,MATCH(Lists!$F$6,$A$1:$T$1,0))&amp;""),"")))</f>
        <v/>
      </c>
      <c r="AG706" s="21">
        <f>IF(IFERROR(TRIM(INDEX($A706:$T706,MATCH(Lists!$F$2,$A$1:$T$1,0))&amp;""),"")="","",IF(IFERROR(TRIM(INDEX($A706:$T706,MATCH(Lists!$F$7,$A$1:$T$1,0))&amp;""),"")="","(none)",IFERROR(TRIM(INDEX($A706:$T706,MATCH(Lists!$F$7,$A$1:$T$1,0))&amp;""),"")))</f>
        <v/>
      </c>
      <c r="AH706" s="21">
        <f>IF(AF706="","",IF(COUNTIFS($AF$2:AF706,AF706,$AG$2:AG706,AG706)=1,1,0))</f>
        <v/>
      </c>
      <c r="AI706" s="21">
        <f>IF(AH706=1,SUM($AH$2:AH706),"")</f>
        <v/>
      </c>
      <c r="AJ706" s="21">
        <f>IF(IFERROR(TRIM(INDEX($A706:$T706,MATCH(Lists!$F$2,$A$1:$T$1,0))&amp;""),"")="","",IF($W706=Lists!$A$3,1,0))</f>
        <v/>
      </c>
      <c r="AK706" s="21">
        <f>IF(IFERROR(TRIM(INDEX($A706:$T706,MATCH(Lists!$F$2,$A$1:$T$1,0))&amp;""),"")="","",IF($X706="Y",1,0))</f>
        <v/>
      </c>
    </row>
    <row r="707">
      <c r="U707" s="19" t="n"/>
      <c r="V707" s="22" t="n"/>
      <c r="W707" s="22" t="n"/>
      <c r="X707" s="22" t="n"/>
      <c r="Y707" s="19" t="n"/>
      <c r="Z707" s="21">
        <f>IF(IFERROR(TRIM(INDEX($A707:$T707,MATCH(Lists!$F$2,$A$1:$T$1,0))&amp;""),"")="","",IFERROR(INDEX('Your points'!$B$6:$B$11,MATCH(IFERROR(TRIM(INDEX($A707:$T707,MATCH(Lists!$F$3,$A$1:$T$1,0))&amp;""),""),'Your points'!$A$6:$A$11,0)),0))</f>
        <v/>
      </c>
      <c r="AA707" s="21">
        <f>IF(IFERROR(TRIM(INDEX($A707:$T707,MATCH(Lists!$F$2,$A$1:$T$1,0))&amp;""),"")="","",IFERROR(INDEX('Your points'!$B$15:$B$18,MATCH(IFERROR(TRIM(INDEX($A707:$T707,MATCH(Lists!$F$4,$A$1:$T$1,0))&amp;""),""),'Your points'!$A$15:$A$18,0)),0))</f>
        <v/>
      </c>
      <c r="AB707" s="21">
        <f>IF(IFERROR(TRIM(INDEX($A707:$T707,MATCH(Lists!$F$2,$A$1:$T$1,0))&amp;""),"")="","",N(Z707)+N(AA707))</f>
        <v/>
      </c>
      <c r="AC707" s="21">
        <f>IF(IFERROR(TRIM(INDEX($A707:$T707,MATCH(Lists!$F$2,$A$1:$T$1,0))&amp;""),"")="","",IFERROR(VALUE(IFERROR(TRIM(INDEX($A707:$T707,MATCH(Lists!$F$5,$A$1:$T$1,0))&amp;""),"")),""))</f>
        <v/>
      </c>
      <c r="AD707" s="21">
        <f>IF(AB707="","",IF(AB707&gt;='Your points'!$B$21,1,0))</f>
        <v/>
      </c>
      <c r="AE707" s="21">
        <f>IF(IFERROR(TRIM(INDEX($A707:$T707,MATCH(Lists!$F$2,$A$1:$T$1,0))&amp;""),"")="","",IF(IFERROR(TRIM(INDEX($A707:$T707,MATCH(Lists!$F$8,$A$1:$T$1,0))&amp;""),"")&lt;&gt;"",1,0))</f>
        <v/>
      </c>
      <c r="AF707" s="21">
        <f>IF(IFERROR(TRIM(INDEX($A707:$T707,MATCH(Lists!$F$2,$A$1:$T$1,0))&amp;""),"")="","",IF(IFERROR(TRIM(INDEX($A707:$T707,MATCH(Lists!$F$6,$A$1:$T$1,0))&amp;""),"")="","(no UTM)",IFERROR(TRIM(INDEX($A707:$T707,MATCH(Lists!$F$6,$A$1:$T$1,0))&amp;""),"")))</f>
        <v/>
      </c>
      <c r="AG707" s="21">
        <f>IF(IFERROR(TRIM(INDEX($A707:$T707,MATCH(Lists!$F$2,$A$1:$T$1,0))&amp;""),"")="","",IF(IFERROR(TRIM(INDEX($A707:$T707,MATCH(Lists!$F$7,$A$1:$T$1,0))&amp;""),"")="","(none)",IFERROR(TRIM(INDEX($A707:$T707,MATCH(Lists!$F$7,$A$1:$T$1,0))&amp;""),"")))</f>
        <v/>
      </c>
      <c r="AH707" s="21">
        <f>IF(AF707="","",IF(COUNTIFS($AF$2:AF707,AF707,$AG$2:AG707,AG707)=1,1,0))</f>
        <v/>
      </c>
      <c r="AI707" s="21">
        <f>IF(AH707=1,SUM($AH$2:AH707),"")</f>
        <v/>
      </c>
      <c r="AJ707" s="21">
        <f>IF(IFERROR(TRIM(INDEX($A707:$T707,MATCH(Lists!$F$2,$A$1:$T$1,0))&amp;""),"")="","",IF($W707=Lists!$A$3,1,0))</f>
        <v/>
      </c>
      <c r="AK707" s="21">
        <f>IF(IFERROR(TRIM(INDEX($A707:$T707,MATCH(Lists!$F$2,$A$1:$T$1,0))&amp;""),"")="","",IF($X707="Y",1,0))</f>
        <v/>
      </c>
    </row>
    <row r="708">
      <c r="U708" s="19" t="n"/>
      <c r="V708" s="22" t="n"/>
      <c r="W708" s="22" t="n"/>
      <c r="X708" s="22" t="n"/>
      <c r="Y708" s="19" t="n"/>
      <c r="Z708" s="21">
        <f>IF(IFERROR(TRIM(INDEX($A708:$T708,MATCH(Lists!$F$2,$A$1:$T$1,0))&amp;""),"")="","",IFERROR(INDEX('Your points'!$B$6:$B$11,MATCH(IFERROR(TRIM(INDEX($A708:$T708,MATCH(Lists!$F$3,$A$1:$T$1,0))&amp;""),""),'Your points'!$A$6:$A$11,0)),0))</f>
        <v/>
      </c>
      <c r="AA708" s="21">
        <f>IF(IFERROR(TRIM(INDEX($A708:$T708,MATCH(Lists!$F$2,$A$1:$T$1,0))&amp;""),"")="","",IFERROR(INDEX('Your points'!$B$15:$B$18,MATCH(IFERROR(TRIM(INDEX($A708:$T708,MATCH(Lists!$F$4,$A$1:$T$1,0))&amp;""),""),'Your points'!$A$15:$A$18,0)),0))</f>
        <v/>
      </c>
      <c r="AB708" s="21">
        <f>IF(IFERROR(TRIM(INDEX($A708:$T708,MATCH(Lists!$F$2,$A$1:$T$1,0))&amp;""),"")="","",N(Z708)+N(AA708))</f>
        <v/>
      </c>
      <c r="AC708" s="21">
        <f>IF(IFERROR(TRIM(INDEX($A708:$T708,MATCH(Lists!$F$2,$A$1:$T$1,0))&amp;""),"")="","",IFERROR(VALUE(IFERROR(TRIM(INDEX($A708:$T708,MATCH(Lists!$F$5,$A$1:$T$1,0))&amp;""),"")),""))</f>
        <v/>
      </c>
      <c r="AD708" s="21">
        <f>IF(AB708="","",IF(AB708&gt;='Your points'!$B$21,1,0))</f>
        <v/>
      </c>
      <c r="AE708" s="21">
        <f>IF(IFERROR(TRIM(INDEX($A708:$T708,MATCH(Lists!$F$2,$A$1:$T$1,0))&amp;""),"")="","",IF(IFERROR(TRIM(INDEX($A708:$T708,MATCH(Lists!$F$8,$A$1:$T$1,0))&amp;""),"")&lt;&gt;"",1,0))</f>
        <v/>
      </c>
      <c r="AF708" s="21">
        <f>IF(IFERROR(TRIM(INDEX($A708:$T708,MATCH(Lists!$F$2,$A$1:$T$1,0))&amp;""),"")="","",IF(IFERROR(TRIM(INDEX($A708:$T708,MATCH(Lists!$F$6,$A$1:$T$1,0))&amp;""),"")="","(no UTM)",IFERROR(TRIM(INDEX($A708:$T708,MATCH(Lists!$F$6,$A$1:$T$1,0))&amp;""),"")))</f>
        <v/>
      </c>
      <c r="AG708" s="21">
        <f>IF(IFERROR(TRIM(INDEX($A708:$T708,MATCH(Lists!$F$2,$A$1:$T$1,0))&amp;""),"")="","",IF(IFERROR(TRIM(INDEX($A708:$T708,MATCH(Lists!$F$7,$A$1:$T$1,0))&amp;""),"")="","(none)",IFERROR(TRIM(INDEX($A708:$T708,MATCH(Lists!$F$7,$A$1:$T$1,0))&amp;""),"")))</f>
        <v/>
      </c>
      <c r="AH708" s="21">
        <f>IF(AF708="","",IF(COUNTIFS($AF$2:AF708,AF708,$AG$2:AG708,AG708)=1,1,0))</f>
        <v/>
      </c>
      <c r="AI708" s="21">
        <f>IF(AH708=1,SUM($AH$2:AH708),"")</f>
        <v/>
      </c>
      <c r="AJ708" s="21">
        <f>IF(IFERROR(TRIM(INDEX($A708:$T708,MATCH(Lists!$F$2,$A$1:$T$1,0))&amp;""),"")="","",IF($W708=Lists!$A$3,1,0))</f>
        <v/>
      </c>
      <c r="AK708" s="21">
        <f>IF(IFERROR(TRIM(INDEX($A708:$T708,MATCH(Lists!$F$2,$A$1:$T$1,0))&amp;""),"")="","",IF($X708="Y",1,0))</f>
        <v/>
      </c>
    </row>
    <row r="709">
      <c r="U709" s="19" t="n"/>
      <c r="V709" s="22" t="n"/>
      <c r="W709" s="22" t="n"/>
      <c r="X709" s="22" t="n"/>
      <c r="Y709" s="19" t="n"/>
      <c r="Z709" s="21">
        <f>IF(IFERROR(TRIM(INDEX($A709:$T709,MATCH(Lists!$F$2,$A$1:$T$1,0))&amp;""),"")="","",IFERROR(INDEX('Your points'!$B$6:$B$11,MATCH(IFERROR(TRIM(INDEX($A709:$T709,MATCH(Lists!$F$3,$A$1:$T$1,0))&amp;""),""),'Your points'!$A$6:$A$11,0)),0))</f>
        <v/>
      </c>
      <c r="AA709" s="21">
        <f>IF(IFERROR(TRIM(INDEX($A709:$T709,MATCH(Lists!$F$2,$A$1:$T$1,0))&amp;""),"")="","",IFERROR(INDEX('Your points'!$B$15:$B$18,MATCH(IFERROR(TRIM(INDEX($A709:$T709,MATCH(Lists!$F$4,$A$1:$T$1,0))&amp;""),""),'Your points'!$A$15:$A$18,0)),0))</f>
        <v/>
      </c>
      <c r="AB709" s="21">
        <f>IF(IFERROR(TRIM(INDEX($A709:$T709,MATCH(Lists!$F$2,$A$1:$T$1,0))&amp;""),"")="","",N(Z709)+N(AA709))</f>
        <v/>
      </c>
      <c r="AC709" s="21">
        <f>IF(IFERROR(TRIM(INDEX($A709:$T709,MATCH(Lists!$F$2,$A$1:$T$1,0))&amp;""),"")="","",IFERROR(VALUE(IFERROR(TRIM(INDEX($A709:$T709,MATCH(Lists!$F$5,$A$1:$T$1,0))&amp;""),"")),""))</f>
        <v/>
      </c>
      <c r="AD709" s="21">
        <f>IF(AB709="","",IF(AB709&gt;='Your points'!$B$21,1,0))</f>
        <v/>
      </c>
      <c r="AE709" s="21">
        <f>IF(IFERROR(TRIM(INDEX($A709:$T709,MATCH(Lists!$F$2,$A$1:$T$1,0))&amp;""),"")="","",IF(IFERROR(TRIM(INDEX($A709:$T709,MATCH(Lists!$F$8,$A$1:$T$1,0))&amp;""),"")&lt;&gt;"",1,0))</f>
        <v/>
      </c>
      <c r="AF709" s="21">
        <f>IF(IFERROR(TRIM(INDEX($A709:$T709,MATCH(Lists!$F$2,$A$1:$T$1,0))&amp;""),"")="","",IF(IFERROR(TRIM(INDEX($A709:$T709,MATCH(Lists!$F$6,$A$1:$T$1,0))&amp;""),"")="","(no UTM)",IFERROR(TRIM(INDEX($A709:$T709,MATCH(Lists!$F$6,$A$1:$T$1,0))&amp;""),"")))</f>
        <v/>
      </c>
      <c r="AG709" s="21">
        <f>IF(IFERROR(TRIM(INDEX($A709:$T709,MATCH(Lists!$F$2,$A$1:$T$1,0))&amp;""),"")="","",IF(IFERROR(TRIM(INDEX($A709:$T709,MATCH(Lists!$F$7,$A$1:$T$1,0))&amp;""),"")="","(none)",IFERROR(TRIM(INDEX($A709:$T709,MATCH(Lists!$F$7,$A$1:$T$1,0))&amp;""),"")))</f>
        <v/>
      </c>
      <c r="AH709" s="21">
        <f>IF(AF709="","",IF(COUNTIFS($AF$2:AF709,AF709,$AG$2:AG709,AG709)=1,1,0))</f>
        <v/>
      </c>
      <c r="AI709" s="21">
        <f>IF(AH709=1,SUM($AH$2:AH709),"")</f>
        <v/>
      </c>
      <c r="AJ709" s="21">
        <f>IF(IFERROR(TRIM(INDEX($A709:$T709,MATCH(Lists!$F$2,$A$1:$T$1,0))&amp;""),"")="","",IF($W709=Lists!$A$3,1,0))</f>
        <v/>
      </c>
      <c r="AK709" s="21">
        <f>IF(IFERROR(TRIM(INDEX($A709:$T709,MATCH(Lists!$F$2,$A$1:$T$1,0))&amp;""),"")="","",IF($X709="Y",1,0))</f>
        <v/>
      </c>
    </row>
    <row r="710">
      <c r="U710" s="19" t="n"/>
      <c r="V710" s="22" t="n"/>
      <c r="W710" s="22" t="n"/>
      <c r="X710" s="22" t="n"/>
      <c r="Y710" s="19" t="n"/>
      <c r="Z710" s="21">
        <f>IF(IFERROR(TRIM(INDEX($A710:$T710,MATCH(Lists!$F$2,$A$1:$T$1,0))&amp;""),"")="","",IFERROR(INDEX('Your points'!$B$6:$B$11,MATCH(IFERROR(TRIM(INDEX($A710:$T710,MATCH(Lists!$F$3,$A$1:$T$1,0))&amp;""),""),'Your points'!$A$6:$A$11,0)),0))</f>
        <v/>
      </c>
      <c r="AA710" s="21">
        <f>IF(IFERROR(TRIM(INDEX($A710:$T710,MATCH(Lists!$F$2,$A$1:$T$1,0))&amp;""),"")="","",IFERROR(INDEX('Your points'!$B$15:$B$18,MATCH(IFERROR(TRIM(INDEX($A710:$T710,MATCH(Lists!$F$4,$A$1:$T$1,0))&amp;""),""),'Your points'!$A$15:$A$18,0)),0))</f>
        <v/>
      </c>
      <c r="AB710" s="21">
        <f>IF(IFERROR(TRIM(INDEX($A710:$T710,MATCH(Lists!$F$2,$A$1:$T$1,0))&amp;""),"")="","",N(Z710)+N(AA710))</f>
        <v/>
      </c>
      <c r="AC710" s="21">
        <f>IF(IFERROR(TRIM(INDEX($A710:$T710,MATCH(Lists!$F$2,$A$1:$T$1,0))&amp;""),"")="","",IFERROR(VALUE(IFERROR(TRIM(INDEX($A710:$T710,MATCH(Lists!$F$5,$A$1:$T$1,0))&amp;""),"")),""))</f>
        <v/>
      </c>
      <c r="AD710" s="21">
        <f>IF(AB710="","",IF(AB710&gt;='Your points'!$B$21,1,0))</f>
        <v/>
      </c>
      <c r="AE710" s="21">
        <f>IF(IFERROR(TRIM(INDEX($A710:$T710,MATCH(Lists!$F$2,$A$1:$T$1,0))&amp;""),"")="","",IF(IFERROR(TRIM(INDEX($A710:$T710,MATCH(Lists!$F$8,$A$1:$T$1,0))&amp;""),"")&lt;&gt;"",1,0))</f>
        <v/>
      </c>
      <c r="AF710" s="21">
        <f>IF(IFERROR(TRIM(INDEX($A710:$T710,MATCH(Lists!$F$2,$A$1:$T$1,0))&amp;""),"")="","",IF(IFERROR(TRIM(INDEX($A710:$T710,MATCH(Lists!$F$6,$A$1:$T$1,0))&amp;""),"")="","(no UTM)",IFERROR(TRIM(INDEX($A710:$T710,MATCH(Lists!$F$6,$A$1:$T$1,0))&amp;""),"")))</f>
        <v/>
      </c>
      <c r="AG710" s="21">
        <f>IF(IFERROR(TRIM(INDEX($A710:$T710,MATCH(Lists!$F$2,$A$1:$T$1,0))&amp;""),"")="","",IF(IFERROR(TRIM(INDEX($A710:$T710,MATCH(Lists!$F$7,$A$1:$T$1,0))&amp;""),"")="","(none)",IFERROR(TRIM(INDEX($A710:$T710,MATCH(Lists!$F$7,$A$1:$T$1,0))&amp;""),"")))</f>
        <v/>
      </c>
      <c r="AH710" s="21">
        <f>IF(AF710="","",IF(COUNTIFS($AF$2:AF710,AF710,$AG$2:AG710,AG710)=1,1,0))</f>
        <v/>
      </c>
      <c r="AI710" s="21">
        <f>IF(AH710=1,SUM($AH$2:AH710),"")</f>
        <v/>
      </c>
      <c r="AJ710" s="21">
        <f>IF(IFERROR(TRIM(INDEX($A710:$T710,MATCH(Lists!$F$2,$A$1:$T$1,0))&amp;""),"")="","",IF($W710=Lists!$A$3,1,0))</f>
        <v/>
      </c>
      <c r="AK710" s="21">
        <f>IF(IFERROR(TRIM(INDEX($A710:$T710,MATCH(Lists!$F$2,$A$1:$T$1,0))&amp;""),"")="","",IF($X710="Y",1,0))</f>
        <v/>
      </c>
    </row>
    <row r="711">
      <c r="U711" s="19" t="n"/>
      <c r="V711" s="22" t="n"/>
      <c r="W711" s="22" t="n"/>
      <c r="X711" s="22" t="n"/>
      <c r="Y711" s="19" t="n"/>
      <c r="Z711" s="21">
        <f>IF(IFERROR(TRIM(INDEX($A711:$T711,MATCH(Lists!$F$2,$A$1:$T$1,0))&amp;""),"")="","",IFERROR(INDEX('Your points'!$B$6:$B$11,MATCH(IFERROR(TRIM(INDEX($A711:$T711,MATCH(Lists!$F$3,$A$1:$T$1,0))&amp;""),""),'Your points'!$A$6:$A$11,0)),0))</f>
        <v/>
      </c>
      <c r="AA711" s="21">
        <f>IF(IFERROR(TRIM(INDEX($A711:$T711,MATCH(Lists!$F$2,$A$1:$T$1,0))&amp;""),"")="","",IFERROR(INDEX('Your points'!$B$15:$B$18,MATCH(IFERROR(TRIM(INDEX($A711:$T711,MATCH(Lists!$F$4,$A$1:$T$1,0))&amp;""),""),'Your points'!$A$15:$A$18,0)),0))</f>
        <v/>
      </c>
      <c r="AB711" s="21">
        <f>IF(IFERROR(TRIM(INDEX($A711:$T711,MATCH(Lists!$F$2,$A$1:$T$1,0))&amp;""),"")="","",N(Z711)+N(AA711))</f>
        <v/>
      </c>
      <c r="AC711" s="21">
        <f>IF(IFERROR(TRIM(INDEX($A711:$T711,MATCH(Lists!$F$2,$A$1:$T$1,0))&amp;""),"")="","",IFERROR(VALUE(IFERROR(TRIM(INDEX($A711:$T711,MATCH(Lists!$F$5,$A$1:$T$1,0))&amp;""),"")),""))</f>
        <v/>
      </c>
      <c r="AD711" s="21">
        <f>IF(AB711="","",IF(AB711&gt;='Your points'!$B$21,1,0))</f>
        <v/>
      </c>
      <c r="AE711" s="21">
        <f>IF(IFERROR(TRIM(INDEX($A711:$T711,MATCH(Lists!$F$2,$A$1:$T$1,0))&amp;""),"")="","",IF(IFERROR(TRIM(INDEX($A711:$T711,MATCH(Lists!$F$8,$A$1:$T$1,0))&amp;""),"")&lt;&gt;"",1,0))</f>
        <v/>
      </c>
      <c r="AF711" s="21">
        <f>IF(IFERROR(TRIM(INDEX($A711:$T711,MATCH(Lists!$F$2,$A$1:$T$1,0))&amp;""),"")="","",IF(IFERROR(TRIM(INDEX($A711:$T711,MATCH(Lists!$F$6,$A$1:$T$1,0))&amp;""),"")="","(no UTM)",IFERROR(TRIM(INDEX($A711:$T711,MATCH(Lists!$F$6,$A$1:$T$1,0))&amp;""),"")))</f>
        <v/>
      </c>
      <c r="AG711" s="21">
        <f>IF(IFERROR(TRIM(INDEX($A711:$T711,MATCH(Lists!$F$2,$A$1:$T$1,0))&amp;""),"")="","",IF(IFERROR(TRIM(INDEX($A711:$T711,MATCH(Lists!$F$7,$A$1:$T$1,0))&amp;""),"")="","(none)",IFERROR(TRIM(INDEX($A711:$T711,MATCH(Lists!$F$7,$A$1:$T$1,0))&amp;""),"")))</f>
        <v/>
      </c>
      <c r="AH711" s="21">
        <f>IF(AF711="","",IF(COUNTIFS($AF$2:AF711,AF711,$AG$2:AG711,AG711)=1,1,0))</f>
        <v/>
      </c>
      <c r="AI711" s="21">
        <f>IF(AH711=1,SUM($AH$2:AH711),"")</f>
        <v/>
      </c>
      <c r="AJ711" s="21">
        <f>IF(IFERROR(TRIM(INDEX($A711:$T711,MATCH(Lists!$F$2,$A$1:$T$1,0))&amp;""),"")="","",IF($W711=Lists!$A$3,1,0))</f>
        <v/>
      </c>
      <c r="AK711" s="21">
        <f>IF(IFERROR(TRIM(INDEX($A711:$T711,MATCH(Lists!$F$2,$A$1:$T$1,0))&amp;""),"")="","",IF($X711="Y",1,0))</f>
        <v/>
      </c>
    </row>
    <row r="712">
      <c r="U712" s="19" t="n"/>
      <c r="V712" s="22" t="n"/>
      <c r="W712" s="22" t="n"/>
      <c r="X712" s="22" t="n"/>
      <c r="Y712" s="19" t="n"/>
      <c r="Z712" s="21">
        <f>IF(IFERROR(TRIM(INDEX($A712:$T712,MATCH(Lists!$F$2,$A$1:$T$1,0))&amp;""),"")="","",IFERROR(INDEX('Your points'!$B$6:$B$11,MATCH(IFERROR(TRIM(INDEX($A712:$T712,MATCH(Lists!$F$3,$A$1:$T$1,0))&amp;""),""),'Your points'!$A$6:$A$11,0)),0))</f>
        <v/>
      </c>
      <c r="AA712" s="21">
        <f>IF(IFERROR(TRIM(INDEX($A712:$T712,MATCH(Lists!$F$2,$A$1:$T$1,0))&amp;""),"")="","",IFERROR(INDEX('Your points'!$B$15:$B$18,MATCH(IFERROR(TRIM(INDEX($A712:$T712,MATCH(Lists!$F$4,$A$1:$T$1,0))&amp;""),""),'Your points'!$A$15:$A$18,0)),0))</f>
        <v/>
      </c>
      <c r="AB712" s="21">
        <f>IF(IFERROR(TRIM(INDEX($A712:$T712,MATCH(Lists!$F$2,$A$1:$T$1,0))&amp;""),"")="","",N(Z712)+N(AA712))</f>
        <v/>
      </c>
      <c r="AC712" s="21">
        <f>IF(IFERROR(TRIM(INDEX($A712:$T712,MATCH(Lists!$F$2,$A$1:$T$1,0))&amp;""),"")="","",IFERROR(VALUE(IFERROR(TRIM(INDEX($A712:$T712,MATCH(Lists!$F$5,$A$1:$T$1,0))&amp;""),"")),""))</f>
        <v/>
      </c>
      <c r="AD712" s="21">
        <f>IF(AB712="","",IF(AB712&gt;='Your points'!$B$21,1,0))</f>
        <v/>
      </c>
      <c r="AE712" s="21">
        <f>IF(IFERROR(TRIM(INDEX($A712:$T712,MATCH(Lists!$F$2,$A$1:$T$1,0))&amp;""),"")="","",IF(IFERROR(TRIM(INDEX($A712:$T712,MATCH(Lists!$F$8,$A$1:$T$1,0))&amp;""),"")&lt;&gt;"",1,0))</f>
        <v/>
      </c>
      <c r="AF712" s="21">
        <f>IF(IFERROR(TRIM(INDEX($A712:$T712,MATCH(Lists!$F$2,$A$1:$T$1,0))&amp;""),"")="","",IF(IFERROR(TRIM(INDEX($A712:$T712,MATCH(Lists!$F$6,$A$1:$T$1,0))&amp;""),"")="","(no UTM)",IFERROR(TRIM(INDEX($A712:$T712,MATCH(Lists!$F$6,$A$1:$T$1,0))&amp;""),"")))</f>
        <v/>
      </c>
      <c r="AG712" s="21">
        <f>IF(IFERROR(TRIM(INDEX($A712:$T712,MATCH(Lists!$F$2,$A$1:$T$1,0))&amp;""),"")="","",IF(IFERROR(TRIM(INDEX($A712:$T712,MATCH(Lists!$F$7,$A$1:$T$1,0))&amp;""),"")="","(none)",IFERROR(TRIM(INDEX($A712:$T712,MATCH(Lists!$F$7,$A$1:$T$1,0))&amp;""),"")))</f>
        <v/>
      </c>
      <c r="AH712" s="21">
        <f>IF(AF712="","",IF(COUNTIFS($AF$2:AF712,AF712,$AG$2:AG712,AG712)=1,1,0))</f>
        <v/>
      </c>
      <c r="AI712" s="21">
        <f>IF(AH712=1,SUM($AH$2:AH712),"")</f>
        <v/>
      </c>
      <c r="AJ712" s="21">
        <f>IF(IFERROR(TRIM(INDEX($A712:$T712,MATCH(Lists!$F$2,$A$1:$T$1,0))&amp;""),"")="","",IF($W712=Lists!$A$3,1,0))</f>
        <v/>
      </c>
      <c r="AK712" s="21">
        <f>IF(IFERROR(TRIM(INDEX($A712:$T712,MATCH(Lists!$F$2,$A$1:$T$1,0))&amp;""),"")="","",IF($X712="Y",1,0))</f>
        <v/>
      </c>
    </row>
    <row r="713">
      <c r="U713" s="19" t="n"/>
      <c r="V713" s="22" t="n"/>
      <c r="W713" s="22" t="n"/>
      <c r="X713" s="22" t="n"/>
      <c r="Y713" s="19" t="n"/>
      <c r="Z713" s="21">
        <f>IF(IFERROR(TRIM(INDEX($A713:$T713,MATCH(Lists!$F$2,$A$1:$T$1,0))&amp;""),"")="","",IFERROR(INDEX('Your points'!$B$6:$B$11,MATCH(IFERROR(TRIM(INDEX($A713:$T713,MATCH(Lists!$F$3,$A$1:$T$1,0))&amp;""),""),'Your points'!$A$6:$A$11,0)),0))</f>
        <v/>
      </c>
      <c r="AA713" s="21">
        <f>IF(IFERROR(TRIM(INDEX($A713:$T713,MATCH(Lists!$F$2,$A$1:$T$1,0))&amp;""),"")="","",IFERROR(INDEX('Your points'!$B$15:$B$18,MATCH(IFERROR(TRIM(INDEX($A713:$T713,MATCH(Lists!$F$4,$A$1:$T$1,0))&amp;""),""),'Your points'!$A$15:$A$18,0)),0))</f>
        <v/>
      </c>
      <c r="AB713" s="21">
        <f>IF(IFERROR(TRIM(INDEX($A713:$T713,MATCH(Lists!$F$2,$A$1:$T$1,0))&amp;""),"")="","",N(Z713)+N(AA713))</f>
        <v/>
      </c>
      <c r="AC713" s="21">
        <f>IF(IFERROR(TRIM(INDEX($A713:$T713,MATCH(Lists!$F$2,$A$1:$T$1,0))&amp;""),"")="","",IFERROR(VALUE(IFERROR(TRIM(INDEX($A713:$T713,MATCH(Lists!$F$5,$A$1:$T$1,0))&amp;""),"")),""))</f>
        <v/>
      </c>
      <c r="AD713" s="21">
        <f>IF(AB713="","",IF(AB713&gt;='Your points'!$B$21,1,0))</f>
        <v/>
      </c>
      <c r="AE713" s="21">
        <f>IF(IFERROR(TRIM(INDEX($A713:$T713,MATCH(Lists!$F$2,$A$1:$T$1,0))&amp;""),"")="","",IF(IFERROR(TRIM(INDEX($A713:$T713,MATCH(Lists!$F$8,$A$1:$T$1,0))&amp;""),"")&lt;&gt;"",1,0))</f>
        <v/>
      </c>
      <c r="AF713" s="21">
        <f>IF(IFERROR(TRIM(INDEX($A713:$T713,MATCH(Lists!$F$2,$A$1:$T$1,0))&amp;""),"")="","",IF(IFERROR(TRIM(INDEX($A713:$T713,MATCH(Lists!$F$6,$A$1:$T$1,0))&amp;""),"")="","(no UTM)",IFERROR(TRIM(INDEX($A713:$T713,MATCH(Lists!$F$6,$A$1:$T$1,0))&amp;""),"")))</f>
        <v/>
      </c>
      <c r="AG713" s="21">
        <f>IF(IFERROR(TRIM(INDEX($A713:$T713,MATCH(Lists!$F$2,$A$1:$T$1,0))&amp;""),"")="","",IF(IFERROR(TRIM(INDEX($A713:$T713,MATCH(Lists!$F$7,$A$1:$T$1,0))&amp;""),"")="","(none)",IFERROR(TRIM(INDEX($A713:$T713,MATCH(Lists!$F$7,$A$1:$T$1,0))&amp;""),"")))</f>
        <v/>
      </c>
      <c r="AH713" s="21">
        <f>IF(AF713="","",IF(COUNTIFS($AF$2:AF713,AF713,$AG$2:AG713,AG713)=1,1,0))</f>
        <v/>
      </c>
      <c r="AI713" s="21">
        <f>IF(AH713=1,SUM($AH$2:AH713),"")</f>
        <v/>
      </c>
      <c r="AJ713" s="21">
        <f>IF(IFERROR(TRIM(INDEX($A713:$T713,MATCH(Lists!$F$2,$A$1:$T$1,0))&amp;""),"")="","",IF($W713=Lists!$A$3,1,0))</f>
        <v/>
      </c>
      <c r="AK713" s="21">
        <f>IF(IFERROR(TRIM(INDEX($A713:$T713,MATCH(Lists!$F$2,$A$1:$T$1,0))&amp;""),"")="","",IF($X713="Y",1,0))</f>
        <v/>
      </c>
    </row>
    <row r="714">
      <c r="U714" s="19" t="n"/>
      <c r="V714" s="22" t="n"/>
      <c r="W714" s="22" t="n"/>
      <c r="X714" s="22" t="n"/>
      <c r="Y714" s="19" t="n"/>
      <c r="Z714" s="21">
        <f>IF(IFERROR(TRIM(INDEX($A714:$T714,MATCH(Lists!$F$2,$A$1:$T$1,0))&amp;""),"")="","",IFERROR(INDEX('Your points'!$B$6:$B$11,MATCH(IFERROR(TRIM(INDEX($A714:$T714,MATCH(Lists!$F$3,$A$1:$T$1,0))&amp;""),""),'Your points'!$A$6:$A$11,0)),0))</f>
        <v/>
      </c>
      <c r="AA714" s="21">
        <f>IF(IFERROR(TRIM(INDEX($A714:$T714,MATCH(Lists!$F$2,$A$1:$T$1,0))&amp;""),"")="","",IFERROR(INDEX('Your points'!$B$15:$B$18,MATCH(IFERROR(TRIM(INDEX($A714:$T714,MATCH(Lists!$F$4,$A$1:$T$1,0))&amp;""),""),'Your points'!$A$15:$A$18,0)),0))</f>
        <v/>
      </c>
      <c r="AB714" s="21">
        <f>IF(IFERROR(TRIM(INDEX($A714:$T714,MATCH(Lists!$F$2,$A$1:$T$1,0))&amp;""),"")="","",N(Z714)+N(AA714))</f>
        <v/>
      </c>
      <c r="AC714" s="21">
        <f>IF(IFERROR(TRIM(INDEX($A714:$T714,MATCH(Lists!$F$2,$A$1:$T$1,0))&amp;""),"")="","",IFERROR(VALUE(IFERROR(TRIM(INDEX($A714:$T714,MATCH(Lists!$F$5,$A$1:$T$1,0))&amp;""),"")),""))</f>
        <v/>
      </c>
      <c r="AD714" s="21">
        <f>IF(AB714="","",IF(AB714&gt;='Your points'!$B$21,1,0))</f>
        <v/>
      </c>
      <c r="AE714" s="21">
        <f>IF(IFERROR(TRIM(INDEX($A714:$T714,MATCH(Lists!$F$2,$A$1:$T$1,0))&amp;""),"")="","",IF(IFERROR(TRIM(INDEX($A714:$T714,MATCH(Lists!$F$8,$A$1:$T$1,0))&amp;""),"")&lt;&gt;"",1,0))</f>
        <v/>
      </c>
      <c r="AF714" s="21">
        <f>IF(IFERROR(TRIM(INDEX($A714:$T714,MATCH(Lists!$F$2,$A$1:$T$1,0))&amp;""),"")="","",IF(IFERROR(TRIM(INDEX($A714:$T714,MATCH(Lists!$F$6,$A$1:$T$1,0))&amp;""),"")="","(no UTM)",IFERROR(TRIM(INDEX($A714:$T714,MATCH(Lists!$F$6,$A$1:$T$1,0))&amp;""),"")))</f>
        <v/>
      </c>
      <c r="AG714" s="21">
        <f>IF(IFERROR(TRIM(INDEX($A714:$T714,MATCH(Lists!$F$2,$A$1:$T$1,0))&amp;""),"")="","",IF(IFERROR(TRIM(INDEX($A714:$T714,MATCH(Lists!$F$7,$A$1:$T$1,0))&amp;""),"")="","(none)",IFERROR(TRIM(INDEX($A714:$T714,MATCH(Lists!$F$7,$A$1:$T$1,0))&amp;""),"")))</f>
        <v/>
      </c>
      <c r="AH714" s="21">
        <f>IF(AF714="","",IF(COUNTIFS($AF$2:AF714,AF714,$AG$2:AG714,AG714)=1,1,0))</f>
        <v/>
      </c>
      <c r="AI714" s="21">
        <f>IF(AH714=1,SUM($AH$2:AH714),"")</f>
        <v/>
      </c>
      <c r="AJ714" s="21">
        <f>IF(IFERROR(TRIM(INDEX($A714:$T714,MATCH(Lists!$F$2,$A$1:$T$1,0))&amp;""),"")="","",IF($W714=Lists!$A$3,1,0))</f>
        <v/>
      </c>
      <c r="AK714" s="21">
        <f>IF(IFERROR(TRIM(INDEX($A714:$T714,MATCH(Lists!$F$2,$A$1:$T$1,0))&amp;""),"")="","",IF($X714="Y",1,0))</f>
        <v/>
      </c>
    </row>
    <row r="715">
      <c r="U715" s="19" t="n"/>
      <c r="V715" s="22" t="n"/>
      <c r="W715" s="22" t="n"/>
      <c r="X715" s="22" t="n"/>
      <c r="Y715" s="19" t="n"/>
      <c r="Z715" s="21">
        <f>IF(IFERROR(TRIM(INDEX($A715:$T715,MATCH(Lists!$F$2,$A$1:$T$1,0))&amp;""),"")="","",IFERROR(INDEX('Your points'!$B$6:$B$11,MATCH(IFERROR(TRIM(INDEX($A715:$T715,MATCH(Lists!$F$3,$A$1:$T$1,0))&amp;""),""),'Your points'!$A$6:$A$11,0)),0))</f>
        <v/>
      </c>
      <c r="AA715" s="21">
        <f>IF(IFERROR(TRIM(INDEX($A715:$T715,MATCH(Lists!$F$2,$A$1:$T$1,0))&amp;""),"")="","",IFERROR(INDEX('Your points'!$B$15:$B$18,MATCH(IFERROR(TRIM(INDEX($A715:$T715,MATCH(Lists!$F$4,$A$1:$T$1,0))&amp;""),""),'Your points'!$A$15:$A$18,0)),0))</f>
        <v/>
      </c>
      <c r="AB715" s="21">
        <f>IF(IFERROR(TRIM(INDEX($A715:$T715,MATCH(Lists!$F$2,$A$1:$T$1,0))&amp;""),"")="","",N(Z715)+N(AA715))</f>
        <v/>
      </c>
      <c r="AC715" s="21">
        <f>IF(IFERROR(TRIM(INDEX($A715:$T715,MATCH(Lists!$F$2,$A$1:$T$1,0))&amp;""),"")="","",IFERROR(VALUE(IFERROR(TRIM(INDEX($A715:$T715,MATCH(Lists!$F$5,$A$1:$T$1,0))&amp;""),"")),""))</f>
        <v/>
      </c>
      <c r="AD715" s="21">
        <f>IF(AB715="","",IF(AB715&gt;='Your points'!$B$21,1,0))</f>
        <v/>
      </c>
      <c r="AE715" s="21">
        <f>IF(IFERROR(TRIM(INDEX($A715:$T715,MATCH(Lists!$F$2,$A$1:$T$1,0))&amp;""),"")="","",IF(IFERROR(TRIM(INDEX($A715:$T715,MATCH(Lists!$F$8,$A$1:$T$1,0))&amp;""),"")&lt;&gt;"",1,0))</f>
        <v/>
      </c>
      <c r="AF715" s="21">
        <f>IF(IFERROR(TRIM(INDEX($A715:$T715,MATCH(Lists!$F$2,$A$1:$T$1,0))&amp;""),"")="","",IF(IFERROR(TRIM(INDEX($A715:$T715,MATCH(Lists!$F$6,$A$1:$T$1,0))&amp;""),"")="","(no UTM)",IFERROR(TRIM(INDEX($A715:$T715,MATCH(Lists!$F$6,$A$1:$T$1,0))&amp;""),"")))</f>
        <v/>
      </c>
      <c r="AG715" s="21">
        <f>IF(IFERROR(TRIM(INDEX($A715:$T715,MATCH(Lists!$F$2,$A$1:$T$1,0))&amp;""),"")="","",IF(IFERROR(TRIM(INDEX($A715:$T715,MATCH(Lists!$F$7,$A$1:$T$1,0))&amp;""),"")="","(none)",IFERROR(TRIM(INDEX($A715:$T715,MATCH(Lists!$F$7,$A$1:$T$1,0))&amp;""),"")))</f>
        <v/>
      </c>
      <c r="AH715" s="21">
        <f>IF(AF715="","",IF(COUNTIFS($AF$2:AF715,AF715,$AG$2:AG715,AG715)=1,1,0))</f>
        <v/>
      </c>
      <c r="AI715" s="21">
        <f>IF(AH715=1,SUM($AH$2:AH715),"")</f>
        <v/>
      </c>
      <c r="AJ715" s="21">
        <f>IF(IFERROR(TRIM(INDEX($A715:$T715,MATCH(Lists!$F$2,$A$1:$T$1,0))&amp;""),"")="","",IF($W715=Lists!$A$3,1,0))</f>
        <v/>
      </c>
      <c r="AK715" s="21">
        <f>IF(IFERROR(TRIM(INDEX($A715:$T715,MATCH(Lists!$F$2,$A$1:$T$1,0))&amp;""),"")="","",IF($X715="Y",1,0))</f>
        <v/>
      </c>
    </row>
    <row r="716">
      <c r="U716" s="19" t="n"/>
      <c r="V716" s="22" t="n"/>
      <c r="W716" s="22" t="n"/>
      <c r="X716" s="22" t="n"/>
      <c r="Y716" s="19" t="n"/>
      <c r="Z716" s="21">
        <f>IF(IFERROR(TRIM(INDEX($A716:$T716,MATCH(Lists!$F$2,$A$1:$T$1,0))&amp;""),"")="","",IFERROR(INDEX('Your points'!$B$6:$B$11,MATCH(IFERROR(TRIM(INDEX($A716:$T716,MATCH(Lists!$F$3,$A$1:$T$1,0))&amp;""),""),'Your points'!$A$6:$A$11,0)),0))</f>
        <v/>
      </c>
      <c r="AA716" s="21">
        <f>IF(IFERROR(TRIM(INDEX($A716:$T716,MATCH(Lists!$F$2,$A$1:$T$1,0))&amp;""),"")="","",IFERROR(INDEX('Your points'!$B$15:$B$18,MATCH(IFERROR(TRIM(INDEX($A716:$T716,MATCH(Lists!$F$4,$A$1:$T$1,0))&amp;""),""),'Your points'!$A$15:$A$18,0)),0))</f>
        <v/>
      </c>
      <c r="AB716" s="21">
        <f>IF(IFERROR(TRIM(INDEX($A716:$T716,MATCH(Lists!$F$2,$A$1:$T$1,0))&amp;""),"")="","",N(Z716)+N(AA716))</f>
        <v/>
      </c>
      <c r="AC716" s="21">
        <f>IF(IFERROR(TRIM(INDEX($A716:$T716,MATCH(Lists!$F$2,$A$1:$T$1,0))&amp;""),"")="","",IFERROR(VALUE(IFERROR(TRIM(INDEX($A716:$T716,MATCH(Lists!$F$5,$A$1:$T$1,0))&amp;""),"")),""))</f>
        <v/>
      </c>
      <c r="AD716" s="21">
        <f>IF(AB716="","",IF(AB716&gt;='Your points'!$B$21,1,0))</f>
        <v/>
      </c>
      <c r="AE716" s="21">
        <f>IF(IFERROR(TRIM(INDEX($A716:$T716,MATCH(Lists!$F$2,$A$1:$T$1,0))&amp;""),"")="","",IF(IFERROR(TRIM(INDEX($A716:$T716,MATCH(Lists!$F$8,$A$1:$T$1,0))&amp;""),"")&lt;&gt;"",1,0))</f>
        <v/>
      </c>
      <c r="AF716" s="21">
        <f>IF(IFERROR(TRIM(INDEX($A716:$T716,MATCH(Lists!$F$2,$A$1:$T$1,0))&amp;""),"")="","",IF(IFERROR(TRIM(INDEX($A716:$T716,MATCH(Lists!$F$6,$A$1:$T$1,0))&amp;""),"")="","(no UTM)",IFERROR(TRIM(INDEX($A716:$T716,MATCH(Lists!$F$6,$A$1:$T$1,0))&amp;""),"")))</f>
        <v/>
      </c>
      <c r="AG716" s="21">
        <f>IF(IFERROR(TRIM(INDEX($A716:$T716,MATCH(Lists!$F$2,$A$1:$T$1,0))&amp;""),"")="","",IF(IFERROR(TRIM(INDEX($A716:$T716,MATCH(Lists!$F$7,$A$1:$T$1,0))&amp;""),"")="","(none)",IFERROR(TRIM(INDEX($A716:$T716,MATCH(Lists!$F$7,$A$1:$T$1,0))&amp;""),"")))</f>
        <v/>
      </c>
      <c r="AH716" s="21">
        <f>IF(AF716="","",IF(COUNTIFS($AF$2:AF716,AF716,$AG$2:AG716,AG716)=1,1,0))</f>
        <v/>
      </c>
      <c r="AI716" s="21">
        <f>IF(AH716=1,SUM($AH$2:AH716),"")</f>
        <v/>
      </c>
      <c r="AJ716" s="21">
        <f>IF(IFERROR(TRIM(INDEX($A716:$T716,MATCH(Lists!$F$2,$A$1:$T$1,0))&amp;""),"")="","",IF($W716=Lists!$A$3,1,0))</f>
        <v/>
      </c>
      <c r="AK716" s="21">
        <f>IF(IFERROR(TRIM(INDEX($A716:$T716,MATCH(Lists!$F$2,$A$1:$T$1,0))&amp;""),"")="","",IF($X716="Y",1,0))</f>
        <v/>
      </c>
    </row>
    <row r="717">
      <c r="U717" s="19" t="n"/>
      <c r="V717" s="22" t="n"/>
      <c r="W717" s="22" t="n"/>
      <c r="X717" s="22" t="n"/>
      <c r="Y717" s="19" t="n"/>
      <c r="Z717" s="21">
        <f>IF(IFERROR(TRIM(INDEX($A717:$T717,MATCH(Lists!$F$2,$A$1:$T$1,0))&amp;""),"")="","",IFERROR(INDEX('Your points'!$B$6:$B$11,MATCH(IFERROR(TRIM(INDEX($A717:$T717,MATCH(Lists!$F$3,$A$1:$T$1,0))&amp;""),""),'Your points'!$A$6:$A$11,0)),0))</f>
        <v/>
      </c>
      <c r="AA717" s="21">
        <f>IF(IFERROR(TRIM(INDEX($A717:$T717,MATCH(Lists!$F$2,$A$1:$T$1,0))&amp;""),"")="","",IFERROR(INDEX('Your points'!$B$15:$B$18,MATCH(IFERROR(TRIM(INDEX($A717:$T717,MATCH(Lists!$F$4,$A$1:$T$1,0))&amp;""),""),'Your points'!$A$15:$A$18,0)),0))</f>
        <v/>
      </c>
      <c r="AB717" s="21">
        <f>IF(IFERROR(TRIM(INDEX($A717:$T717,MATCH(Lists!$F$2,$A$1:$T$1,0))&amp;""),"")="","",N(Z717)+N(AA717))</f>
        <v/>
      </c>
      <c r="AC717" s="21">
        <f>IF(IFERROR(TRIM(INDEX($A717:$T717,MATCH(Lists!$F$2,$A$1:$T$1,0))&amp;""),"")="","",IFERROR(VALUE(IFERROR(TRIM(INDEX($A717:$T717,MATCH(Lists!$F$5,$A$1:$T$1,0))&amp;""),"")),""))</f>
        <v/>
      </c>
      <c r="AD717" s="21">
        <f>IF(AB717="","",IF(AB717&gt;='Your points'!$B$21,1,0))</f>
        <v/>
      </c>
      <c r="AE717" s="21">
        <f>IF(IFERROR(TRIM(INDEX($A717:$T717,MATCH(Lists!$F$2,$A$1:$T$1,0))&amp;""),"")="","",IF(IFERROR(TRIM(INDEX($A717:$T717,MATCH(Lists!$F$8,$A$1:$T$1,0))&amp;""),"")&lt;&gt;"",1,0))</f>
        <v/>
      </c>
      <c r="AF717" s="21">
        <f>IF(IFERROR(TRIM(INDEX($A717:$T717,MATCH(Lists!$F$2,$A$1:$T$1,0))&amp;""),"")="","",IF(IFERROR(TRIM(INDEX($A717:$T717,MATCH(Lists!$F$6,$A$1:$T$1,0))&amp;""),"")="","(no UTM)",IFERROR(TRIM(INDEX($A717:$T717,MATCH(Lists!$F$6,$A$1:$T$1,0))&amp;""),"")))</f>
        <v/>
      </c>
      <c r="AG717" s="21">
        <f>IF(IFERROR(TRIM(INDEX($A717:$T717,MATCH(Lists!$F$2,$A$1:$T$1,0))&amp;""),"")="","",IF(IFERROR(TRIM(INDEX($A717:$T717,MATCH(Lists!$F$7,$A$1:$T$1,0))&amp;""),"")="","(none)",IFERROR(TRIM(INDEX($A717:$T717,MATCH(Lists!$F$7,$A$1:$T$1,0))&amp;""),"")))</f>
        <v/>
      </c>
      <c r="AH717" s="21">
        <f>IF(AF717="","",IF(COUNTIFS($AF$2:AF717,AF717,$AG$2:AG717,AG717)=1,1,0))</f>
        <v/>
      </c>
      <c r="AI717" s="21">
        <f>IF(AH717=1,SUM($AH$2:AH717),"")</f>
        <v/>
      </c>
      <c r="AJ717" s="21">
        <f>IF(IFERROR(TRIM(INDEX($A717:$T717,MATCH(Lists!$F$2,$A$1:$T$1,0))&amp;""),"")="","",IF($W717=Lists!$A$3,1,0))</f>
        <v/>
      </c>
      <c r="AK717" s="21">
        <f>IF(IFERROR(TRIM(INDEX($A717:$T717,MATCH(Lists!$F$2,$A$1:$T$1,0))&amp;""),"")="","",IF($X717="Y",1,0))</f>
        <v/>
      </c>
    </row>
    <row r="718">
      <c r="U718" s="19" t="n"/>
      <c r="V718" s="22" t="n"/>
      <c r="W718" s="22" t="n"/>
      <c r="X718" s="22" t="n"/>
      <c r="Y718" s="19" t="n"/>
      <c r="Z718" s="21">
        <f>IF(IFERROR(TRIM(INDEX($A718:$T718,MATCH(Lists!$F$2,$A$1:$T$1,0))&amp;""),"")="","",IFERROR(INDEX('Your points'!$B$6:$B$11,MATCH(IFERROR(TRIM(INDEX($A718:$T718,MATCH(Lists!$F$3,$A$1:$T$1,0))&amp;""),""),'Your points'!$A$6:$A$11,0)),0))</f>
        <v/>
      </c>
      <c r="AA718" s="21">
        <f>IF(IFERROR(TRIM(INDEX($A718:$T718,MATCH(Lists!$F$2,$A$1:$T$1,0))&amp;""),"")="","",IFERROR(INDEX('Your points'!$B$15:$B$18,MATCH(IFERROR(TRIM(INDEX($A718:$T718,MATCH(Lists!$F$4,$A$1:$T$1,0))&amp;""),""),'Your points'!$A$15:$A$18,0)),0))</f>
        <v/>
      </c>
      <c r="AB718" s="21">
        <f>IF(IFERROR(TRIM(INDEX($A718:$T718,MATCH(Lists!$F$2,$A$1:$T$1,0))&amp;""),"")="","",N(Z718)+N(AA718))</f>
        <v/>
      </c>
      <c r="AC718" s="21">
        <f>IF(IFERROR(TRIM(INDEX($A718:$T718,MATCH(Lists!$F$2,$A$1:$T$1,0))&amp;""),"")="","",IFERROR(VALUE(IFERROR(TRIM(INDEX($A718:$T718,MATCH(Lists!$F$5,$A$1:$T$1,0))&amp;""),"")),""))</f>
        <v/>
      </c>
      <c r="AD718" s="21">
        <f>IF(AB718="","",IF(AB718&gt;='Your points'!$B$21,1,0))</f>
        <v/>
      </c>
      <c r="AE718" s="21">
        <f>IF(IFERROR(TRIM(INDEX($A718:$T718,MATCH(Lists!$F$2,$A$1:$T$1,0))&amp;""),"")="","",IF(IFERROR(TRIM(INDEX($A718:$T718,MATCH(Lists!$F$8,$A$1:$T$1,0))&amp;""),"")&lt;&gt;"",1,0))</f>
        <v/>
      </c>
      <c r="AF718" s="21">
        <f>IF(IFERROR(TRIM(INDEX($A718:$T718,MATCH(Lists!$F$2,$A$1:$T$1,0))&amp;""),"")="","",IF(IFERROR(TRIM(INDEX($A718:$T718,MATCH(Lists!$F$6,$A$1:$T$1,0))&amp;""),"")="","(no UTM)",IFERROR(TRIM(INDEX($A718:$T718,MATCH(Lists!$F$6,$A$1:$T$1,0))&amp;""),"")))</f>
        <v/>
      </c>
      <c r="AG718" s="21">
        <f>IF(IFERROR(TRIM(INDEX($A718:$T718,MATCH(Lists!$F$2,$A$1:$T$1,0))&amp;""),"")="","",IF(IFERROR(TRIM(INDEX($A718:$T718,MATCH(Lists!$F$7,$A$1:$T$1,0))&amp;""),"")="","(none)",IFERROR(TRIM(INDEX($A718:$T718,MATCH(Lists!$F$7,$A$1:$T$1,0))&amp;""),"")))</f>
        <v/>
      </c>
      <c r="AH718" s="21">
        <f>IF(AF718="","",IF(COUNTIFS($AF$2:AF718,AF718,$AG$2:AG718,AG718)=1,1,0))</f>
        <v/>
      </c>
      <c r="AI718" s="21">
        <f>IF(AH718=1,SUM($AH$2:AH718),"")</f>
        <v/>
      </c>
      <c r="AJ718" s="21">
        <f>IF(IFERROR(TRIM(INDEX($A718:$T718,MATCH(Lists!$F$2,$A$1:$T$1,0))&amp;""),"")="","",IF($W718=Lists!$A$3,1,0))</f>
        <v/>
      </c>
      <c r="AK718" s="21">
        <f>IF(IFERROR(TRIM(INDEX($A718:$T718,MATCH(Lists!$F$2,$A$1:$T$1,0))&amp;""),"")="","",IF($X718="Y",1,0))</f>
        <v/>
      </c>
    </row>
    <row r="719">
      <c r="U719" s="19" t="n"/>
      <c r="V719" s="22" t="n"/>
      <c r="W719" s="22" t="n"/>
      <c r="X719" s="22" t="n"/>
      <c r="Y719" s="19" t="n"/>
      <c r="Z719" s="21">
        <f>IF(IFERROR(TRIM(INDEX($A719:$T719,MATCH(Lists!$F$2,$A$1:$T$1,0))&amp;""),"")="","",IFERROR(INDEX('Your points'!$B$6:$B$11,MATCH(IFERROR(TRIM(INDEX($A719:$T719,MATCH(Lists!$F$3,$A$1:$T$1,0))&amp;""),""),'Your points'!$A$6:$A$11,0)),0))</f>
        <v/>
      </c>
      <c r="AA719" s="21">
        <f>IF(IFERROR(TRIM(INDEX($A719:$T719,MATCH(Lists!$F$2,$A$1:$T$1,0))&amp;""),"")="","",IFERROR(INDEX('Your points'!$B$15:$B$18,MATCH(IFERROR(TRIM(INDEX($A719:$T719,MATCH(Lists!$F$4,$A$1:$T$1,0))&amp;""),""),'Your points'!$A$15:$A$18,0)),0))</f>
        <v/>
      </c>
      <c r="AB719" s="21">
        <f>IF(IFERROR(TRIM(INDEX($A719:$T719,MATCH(Lists!$F$2,$A$1:$T$1,0))&amp;""),"")="","",N(Z719)+N(AA719))</f>
        <v/>
      </c>
      <c r="AC719" s="21">
        <f>IF(IFERROR(TRIM(INDEX($A719:$T719,MATCH(Lists!$F$2,$A$1:$T$1,0))&amp;""),"")="","",IFERROR(VALUE(IFERROR(TRIM(INDEX($A719:$T719,MATCH(Lists!$F$5,$A$1:$T$1,0))&amp;""),"")),""))</f>
        <v/>
      </c>
      <c r="AD719" s="21">
        <f>IF(AB719="","",IF(AB719&gt;='Your points'!$B$21,1,0))</f>
        <v/>
      </c>
      <c r="AE719" s="21">
        <f>IF(IFERROR(TRIM(INDEX($A719:$T719,MATCH(Lists!$F$2,$A$1:$T$1,0))&amp;""),"")="","",IF(IFERROR(TRIM(INDEX($A719:$T719,MATCH(Lists!$F$8,$A$1:$T$1,0))&amp;""),"")&lt;&gt;"",1,0))</f>
        <v/>
      </c>
      <c r="AF719" s="21">
        <f>IF(IFERROR(TRIM(INDEX($A719:$T719,MATCH(Lists!$F$2,$A$1:$T$1,0))&amp;""),"")="","",IF(IFERROR(TRIM(INDEX($A719:$T719,MATCH(Lists!$F$6,$A$1:$T$1,0))&amp;""),"")="","(no UTM)",IFERROR(TRIM(INDEX($A719:$T719,MATCH(Lists!$F$6,$A$1:$T$1,0))&amp;""),"")))</f>
        <v/>
      </c>
      <c r="AG719" s="21">
        <f>IF(IFERROR(TRIM(INDEX($A719:$T719,MATCH(Lists!$F$2,$A$1:$T$1,0))&amp;""),"")="","",IF(IFERROR(TRIM(INDEX($A719:$T719,MATCH(Lists!$F$7,$A$1:$T$1,0))&amp;""),"")="","(none)",IFERROR(TRIM(INDEX($A719:$T719,MATCH(Lists!$F$7,$A$1:$T$1,0))&amp;""),"")))</f>
        <v/>
      </c>
      <c r="AH719" s="21">
        <f>IF(AF719="","",IF(COUNTIFS($AF$2:AF719,AF719,$AG$2:AG719,AG719)=1,1,0))</f>
        <v/>
      </c>
      <c r="AI719" s="21">
        <f>IF(AH719=1,SUM($AH$2:AH719),"")</f>
        <v/>
      </c>
      <c r="AJ719" s="21">
        <f>IF(IFERROR(TRIM(INDEX($A719:$T719,MATCH(Lists!$F$2,$A$1:$T$1,0))&amp;""),"")="","",IF($W719=Lists!$A$3,1,0))</f>
        <v/>
      </c>
      <c r="AK719" s="21">
        <f>IF(IFERROR(TRIM(INDEX($A719:$T719,MATCH(Lists!$F$2,$A$1:$T$1,0))&amp;""),"")="","",IF($X719="Y",1,0))</f>
        <v/>
      </c>
    </row>
    <row r="720">
      <c r="U720" s="19" t="n"/>
      <c r="V720" s="22" t="n"/>
      <c r="W720" s="22" t="n"/>
      <c r="X720" s="22" t="n"/>
      <c r="Y720" s="19" t="n"/>
      <c r="Z720" s="21">
        <f>IF(IFERROR(TRIM(INDEX($A720:$T720,MATCH(Lists!$F$2,$A$1:$T$1,0))&amp;""),"")="","",IFERROR(INDEX('Your points'!$B$6:$B$11,MATCH(IFERROR(TRIM(INDEX($A720:$T720,MATCH(Lists!$F$3,$A$1:$T$1,0))&amp;""),""),'Your points'!$A$6:$A$11,0)),0))</f>
        <v/>
      </c>
      <c r="AA720" s="21">
        <f>IF(IFERROR(TRIM(INDEX($A720:$T720,MATCH(Lists!$F$2,$A$1:$T$1,0))&amp;""),"")="","",IFERROR(INDEX('Your points'!$B$15:$B$18,MATCH(IFERROR(TRIM(INDEX($A720:$T720,MATCH(Lists!$F$4,$A$1:$T$1,0))&amp;""),""),'Your points'!$A$15:$A$18,0)),0))</f>
        <v/>
      </c>
      <c r="AB720" s="21">
        <f>IF(IFERROR(TRIM(INDEX($A720:$T720,MATCH(Lists!$F$2,$A$1:$T$1,0))&amp;""),"")="","",N(Z720)+N(AA720))</f>
        <v/>
      </c>
      <c r="AC720" s="21">
        <f>IF(IFERROR(TRIM(INDEX($A720:$T720,MATCH(Lists!$F$2,$A$1:$T$1,0))&amp;""),"")="","",IFERROR(VALUE(IFERROR(TRIM(INDEX($A720:$T720,MATCH(Lists!$F$5,$A$1:$T$1,0))&amp;""),"")),""))</f>
        <v/>
      </c>
      <c r="AD720" s="21">
        <f>IF(AB720="","",IF(AB720&gt;='Your points'!$B$21,1,0))</f>
        <v/>
      </c>
      <c r="AE720" s="21">
        <f>IF(IFERROR(TRIM(INDEX($A720:$T720,MATCH(Lists!$F$2,$A$1:$T$1,0))&amp;""),"")="","",IF(IFERROR(TRIM(INDEX($A720:$T720,MATCH(Lists!$F$8,$A$1:$T$1,0))&amp;""),"")&lt;&gt;"",1,0))</f>
        <v/>
      </c>
      <c r="AF720" s="21">
        <f>IF(IFERROR(TRIM(INDEX($A720:$T720,MATCH(Lists!$F$2,$A$1:$T$1,0))&amp;""),"")="","",IF(IFERROR(TRIM(INDEX($A720:$T720,MATCH(Lists!$F$6,$A$1:$T$1,0))&amp;""),"")="","(no UTM)",IFERROR(TRIM(INDEX($A720:$T720,MATCH(Lists!$F$6,$A$1:$T$1,0))&amp;""),"")))</f>
        <v/>
      </c>
      <c r="AG720" s="21">
        <f>IF(IFERROR(TRIM(INDEX($A720:$T720,MATCH(Lists!$F$2,$A$1:$T$1,0))&amp;""),"")="","",IF(IFERROR(TRIM(INDEX($A720:$T720,MATCH(Lists!$F$7,$A$1:$T$1,0))&amp;""),"")="","(none)",IFERROR(TRIM(INDEX($A720:$T720,MATCH(Lists!$F$7,$A$1:$T$1,0))&amp;""),"")))</f>
        <v/>
      </c>
      <c r="AH720" s="21">
        <f>IF(AF720="","",IF(COUNTIFS($AF$2:AF720,AF720,$AG$2:AG720,AG720)=1,1,0))</f>
        <v/>
      </c>
      <c r="AI720" s="21">
        <f>IF(AH720=1,SUM($AH$2:AH720),"")</f>
        <v/>
      </c>
      <c r="AJ720" s="21">
        <f>IF(IFERROR(TRIM(INDEX($A720:$T720,MATCH(Lists!$F$2,$A$1:$T$1,0))&amp;""),"")="","",IF($W720=Lists!$A$3,1,0))</f>
        <v/>
      </c>
      <c r="AK720" s="21">
        <f>IF(IFERROR(TRIM(INDEX($A720:$T720,MATCH(Lists!$F$2,$A$1:$T$1,0))&amp;""),"")="","",IF($X720="Y",1,0))</f>
        <v/>
      </c>
    </row>
    <row r="721">
      <c r="U721" s="19" t="n"/>
      <c r="V721" s="22" t="n"/>
      <c r="W721" s="22" t="n"/>
      <c r="X721" s="22" t="n"/>
      <c r="Y721" s="19" t="n"/>
      <c r="Z721" s="21">
        <f>IF(IFERROR(TRIM(INDEX($A721:$T721,MATCH(Lists!$F$2,$A$1:$T$1,0))&amp;""),"")="","",IFERROR(INDEX('Your points'!$B$6:$B$11,MATCH(IFERROR(TRIM(INDEX($A721:$T721,MATCH(Lists!$F$3,$A$1:$T$1,0))&amp;""),""),'Your points'!$A$6:$A$11,0)),0))</f>
        <v/>
      </c>
      <c r="AA721" s="21">
        <f>IF(IFERROR(TRIM(INDEX($A721:$T721,MATCH(Lists!$F$2,$A$1:$T$1,0))&amp;""),"")="","",IFERROR(INDEX('Your points'!$B$15:$B$18,MATCH(IFERROR(TRIM(INDEX($A721:$T721,MATCH(Lists!$F$4,$A$1:$T$1,0))&amp;""),""),'Your points'!$A$15:$A$18,0)),0))</f>
        <v/>
      </c>
      <c r="AB721" s="21">
        <f>IF(IFERROR(TRIM(INDEX($A721:$T721,MATCH(Lists!$F$2,$A$1:$T$1,0))&amp;""),"")="","",N(Z721)+N(AA721))</f>
        <v/>
      </c>
      <c r="AC721" s="21">
        <f>IF(IFERROR(TRIM(INDEX($A721:$T721,MATCH(Lists!$F$2,$A$1:$T$1,0))&amp;""),"")="","",IFERROR(VALUE(IFERROR(TRIM(INDEX($A721:$T721,MATCH(Lists!$F$5,$A$1:$T$1,0))&amp;""),"")),""))</f>
        <v/>
      </c>
      <c r="AD721" s="21">
        <f>IF(AB721="","",IF(AB721&gt;='Your points'!$B$21,1,0))</f>
        <v/>
      </c>
      <c r="AE721" s="21">
        <f>IF(IFERROR(TRIM(INDEX($A721:$T721,MATCH(Lists!$F$2,$A$1:$T$1,0))&amp;""),"")="","",IF(IFERROR(TRIM(INDEX($A721:$T721,MATCH(Lists!$F$8,$A$1:$T$1,0))&amp;""),"")&lt;&gt;"",1,0))</f>
        <v/>
      </c>
      <c r="AF721" s="21">
        <f>IF(IFERROR(TRIM(INDEX($A721:$T721,MATCH(Lists!$F$2,$A$1:$T$1,0))&amp;""),"")="","",IF(IFERROR(TRIM(INDEX($A721:$T721,MATCH(Lists!$F$6,$A$1:$T$1,0))&amp;""),"")="","(no UTM)",IFERROR(TRIM(INDEX($A721:$T721,MATCH(Lists!$F$6,$A$1:$T$1,0))&amp;""),"")))</f>
        <v/>
      </c>
      <c r="AG721" s="21">
        <f>IF(IFERROR(TRIM(INDEX($A721:$T721,MATCH(Lists!$F$2,$A$1:$T$1,0))&amp;""),"")="","",IF(IFERROR(TRIM(INDEX($A721:$T721,MATCH(Lists!$F$7,$A$1:$T$1,0))&amp;""),"")="","(none)",IFERROR(TRIM(INDEX($A721:$T721,MATCH(Lists!$F$7,$A$1:$T$1,0))&amp;""),"")))</f>
        <v/>
      </c>
      <c r="AH721" s="21">
        <f>IF(AF721="","",IF(COUNTIFS($AF$2:AF721,AF721,$AG$2:AG721,AG721)=1,1,0))</f>
        <v/>
      </c>
      <c r="AI721" s="21">
        <f>IF(AH721=1,SUM($AH$2:AH721),"")</f>
        <v/>
      </c>
      <c r="AJ721" s="21">
        <f>IF(IFERROR(TRIM(INDEX($A721:$T721,MATCH(Lists!$F$2,$A$1:$T$1,0))&amp;""),"")="","",IF($W721=Lists!$A$3,1,0))</f>
        <v/>
      </c>
      <c r="AK721" s="21">
        <f>IF(IFERROR(TRIM(INDEX($A721:$T721,MATCH(Lists!$F$2,$A$1:$T$1,0))&amp;""),"")="","",IF($X721="Y",1,0))</f>
        <v/>
      </c>
    </row>
    <row r="722">
      <c r="U722" s="19" t="n"/>
      <c r="V722" s="22" t="n"/>
      <c r="W722" s="22" t="n"/>
      <c r="X722" s="22" t="n"/>
      <c r="Y722" s="19" t="n"/>
      <c r="Z722" s="21">
        <f>IF(IFERROR(TRIM(INDEX($A722:$T722,MATCH(Lists!$F$2,$A$1:$T$1,0))&amp;""),"")="","",IFERROR(INDEX('Your points'!$B$6:$B$11,MATCH(IFERROR(TRIM(INDEX($A722:$T722,MATCH(Lists!$F$3,$A$1:$T$1,0))&amp;""),""),'Your points'!$A$6:$A$11,0)),0))</f>
        <v/>
      </c>
      <c r="AA722" s="21">
        <f>IF(IFERROR(TRIM(INDEX($A722:$T722,MATCH(Lists!$F$2,$A$1:$T$1,0))&amp;""),"")="","",IFERROR(INDEX('Your points'!$B$15:$B$18,MATCH(IFERROR(TRIM(INDEX($A722:$T722,MATCH(Lists!$F$4,$A$1:$T$1,0))&amp;""),""),'Your points'!$A$15:$A$18,0)),0))</f>
        <v/>
      </c>
      <c r="AB722" s="21">
        <f>IF(IFERROR(TRIM(INDEX($A722:$T722,MATCH(Lists!$F$2,$A$1:$T$1,0))&amp;""),"")="","",N(Z722)+N(AA722))</f>
        <v/>
      </c>
      <c r="AC722" s="21">
        <f>IF(IFERROR(TRIM(INDEX($A722:$T722,MATCH(Lists!$F$2,$A$1:$T$1,0))&amp;""),"")="","",IFERROR(VALUE(IFERROR(TRIM(INDEX($A722:$T722,MATCH(Lists!$F$5,$A$1:$T$1,0))&amp;""),"")),""))</f>
        <v/>
      </c>
      <c r="AD722" s="21">
        <f>IF(AB722="","",IF(AB722&gt;='Your points'!$B$21,1,0))</f>
        <v/>
      </c>
      <c r="AE722" s="21">
        <f>IF(IFERROR(TRIM(INDEX($A722:$T722,MATCH(Lists!$F$2,$A$1:$T$1,0))&amp;""),"")="","",IF(IFERROR(TRIM(INDEX($A722:$T722,MATCH(Lists!$F$8,$A$1:$T$1,0))&amp;""),"")&lt;&gt;"",1,0))</f>
        <v/>
      </c>
      <c r="AF722" s="21">
        <f>IF(IFERROR(TRIM(INDEX($A722:$T722,MATCH(Lists!$F$2,$A$1:$T$1,0))&amp;""),"")="","",IF(IFERROR(TRIM(INDEX($A722:$T722,MATCH(Lists!$F$6,$A$1:$T$1,0))&amp;""),"")="","(no UTM)",IFERROR(TRIM(INDEX($A722:$T722,MATCH(Lists!$F$6,$A$1:$T$1,0))&amp;""),"")))</f>
        <v/>
      </c>
      <c r="AG722" s="21">
        <f>IF(IFERROR(TRIM(INDEX($A722:$T722,MATCH(Lists!$F$2,$A$1:$T$1,0))&amp;""),"")="","",IF(IFERROR(TRIM(INDEX($A722:$T722,MATCH(Lists!$F$7,$A$1:$T$1,0))&amp;""),"")="","(none)",IFERROR(TRIM(INDEX($A722:$T722,MATCH(Lists!$F$7,$A$1:$T$1,0))&amp;""),"")))</f>
        <v/>
      </c>
      <c r="AH722" s="21">
        <f>IF(AF722="","",IF(COUNTIFS($AF$2:AF722,AF722,$AG$2:AG722,AG722)=1,1,0))</f>
        <v/>
      </c>
      <c r="AI722" s="21">
        <f>IF(AH722=1,SUM($AH$2:AH722),"")</f>
        <v/>
      </c>
      <c r="AJ722" s="21">
        <f>IF(IFERROR(TRIM(INDEX($A722:$T722,MATCH(Lists!$F$2,$A$1:$T$1,0))&amp;""),"")="","",IF($W722=Lists!$A$3,1,0))</f>
        <v/>
      </c>
      <c r="AK722" s="21">
        <f>IF(IFERROR(TRIM(INDEX($A722:$T722,MATCH(Lists!$F$2,$A$1:$T$1,0))&amp;""),"")="","",IF($X722="Y",1,0))</f>
        <v/>
      </c>
    </row>
    <row r="723">
      <c r="U723" s="19" t="n"/>
      <c r="V723" s="22" t="n"/>
      <c r="W723" s="22" t="n"/>
      <c r="X723" s="22" t="n"/>
      <c r="Y723" s="19" t="n"/>
      <c r="Z723" s="21">
        <f>IF(IFERROR(TRIM(INDEX($A723:$T723,MATCH(Lists!$F$2,$A$1:$T$1,0))&amp;""),"")="","",IFERROR(INDEX('Your points'!$B$6:$B$11,MATCH(IFERROR(TRIM(INDEX($A723:$T723,MATCH(Lists!$F$3,$A$1:$T$1,0))&amp;""),""),'Your points'!$A$6:$A$11,0)),0))</f>
        <v/>
      </c>
      <c r="AA723" s="21">
        <f>IF(IFERROR(TRIM(INDEX($A723:$T723,MATCH(Lists!$F$2,$A$1:$T$1,0))&amp;""),"")="","",IFERROR(INDEX('Your points'!$B$15:$B$18,MATCH(IFERROR(TRIM(INDEX($A723:$T723,MATCH(Lists!$F$4,$A$1:$T$1,0))&amp;""),""),'Your points'!$A$15:$A$18,0)),0))</f>
        <v/>
      </c>
      <c r="AB723" s="21">
        <f>IF(IFERROR(TRIM(INDEX($A723:$T723,MATCH(Lists!$F$2,$A$1:$T$1,0))&amp;""),"")="","",N(Z723)+N(AA723))</f>
        <v/>
      </c>
      <c r="AC723" s="21">
        <f>IF(IFERROR(TRIM(INDEX($A723:$T723,MATCH(Lists!$F$2,$A$1:$T$1,0))&amp;""),"")="","",IFERROR(VALUE(IFERROR(TRIM(INDEX($A723:$T723,MATCH(Lists!$F$5,$A$1:$T$1,0))&amp;""),"")),""))</f>
        <v/>
      </c>
      <c r="AD723" s="21">
        <f>IF(AB723="","",IF(AB723&gt;='Your points'!$B$21,1,0))</f>
        <v/>
      </c>
      <c r="AE723" s="21">
        <f>IF(IFERROR(TRIM(INDEX($A723:$T723,MATCH(Lists!$F$2,$A$1:$T$1,0))&amp;""),"")="","",IF(IFERROR(TRIM(INDEX($A723:$T723,MATCH(Lists!$F$8,$A$1:$T$1,0))&amp;""),"")&lt;&gt;"",1,0))</f>
        <v/>
      </c>
      <c r="AF723" s="21">
        <f>IF(IFERROR(TRIM(INDEX($A723:$T723,MATCH(Lists!$F$2,$A$1:$T$1,0))&amp;""),"")="","",IF(IFERROR(TRIM(INDEX($A723:$T723,MATCH(Lists!$F$6,$A$1:$T$1,0))&amp;""),"")="","(no UTM)",IFERROR(TRIM(INDEX($A723:$T723,MATCH(Lists!$F$6,$A$1:$T$1,0))&amp;""),"")))</f>
        <v/>
      </c>
      <c r="AG723" s="21">
        <f>IF(IFERROR(TRIM(INDEX($A723:$T723,MATCH(Lists!$F$2,$A$1:$T$1,0))&amp;""),"")="","",IF(IFERROR(TRIM(INDEX($A723:$T723,MATCH(Lists!$F$7,$A$1:$T$1,0))&amp;""),"")="","(none)",IFERROR(TRIM(INDEX($A723:$T723,MATCH(Lists!$F$7,$A$1:$T$1,0))&amp;""),"")))</f>
        <v/>
      </c>
      <c r="AH723" s="21">
        <f>IF(AF723="","",IF(COUNTIFS($AF$2:AF723,AF723,$AG$2:AG723,AG723)=1,1,0))</f>
        <v/>
      </c>
      <c r="AI723" s="21">
        <f>IF(AH723=1,SUM($AH$2:AH723),"")</f>
        <v/>
      </c>
      <c r="AJ723" s="21">
        <f>IF(IFERROR(TRIM(INDEX($A723:$T723,MATCH(Lists!$F$2,$A$1:$T$1,0))&amp;""),"")="","",IF($W723=Lists!$A$3,1,0))</f>
        <v/>
      </c>
      <c r="AK723" s="21">
        <f>IF(IFERROR(TRIM(INDEX($A723:$T723,MATCH(Lists!$F$2,$A$1:$T$1,0))&amp;""),"")="","",IF($X723="Y",1,0))</f>
        <v/>
      </c>
    </row>
    <row r="724">
      <c r="U724" s="19" t="n"/>
      <c r="V724" s="22" t="n"/>
      <c r="W724" s="22" t="n"/>
      <c r="X724" s="22" t="n"/>
      <c r="Y724" s="19" t="n"/>
      <c r="Z724" s="21">
        <f>IF(IFERROR(TRIM(INDEX($A724:$T724,MATCH(Lists!$F$2,$A$1:$T$1,0))&amp;""),"")="","",IFERROR(INDEX('Your points'!$B$6:$B$11,MATCH(IFERROR(TRIM(INDEX($A724:$T724,MATCH(Lists!$F$3,$A$1:$T$1,0))&amp;""),""),'Your points'!$A$6:$A$11,0)),0))</f>
        <v/>
      </c>
      <c r="AA724" s="21">
        <f>IF(IFERROR(TRIM(INDEX($A724:$T724,MATCH(Lists!$F$2,$A$1:$T$1,0))&amp;""),"")="","",IFERROR(INDEX('Your points'!$B$15:$B$18,MATCH(IFERROR(TRIM(INDEX($A724:$T724,MATCH(Lists!$F$4,$A$1:$T$1,0))&amp;""),""),'Your points'!$A$15:$A$18,0)),0))</f>
        <v/>
      </c>
      <c r="AB724" s="21">
        <f>IF(IFERROR(TRIM(INDEX($A724:$T724,MATCH(Lists!$F$2,$A$1:$T$1,0))&amp;""),"")="","",N(Z724)+N(AA724))</f>
        <v/>
      </c>
      <c r="AC724" s="21">
        <f>IF(IFERROR(TRIM(INDEX($A724:$T724,MATCH(Lists!$F$2,$A$1:$T$1,0))&amp;""),"")="","",IFERROR(VALUE(IFERROR(TRIM(INDEX($A724:$T724,MATCH(Lists!$F$5,$A$1:$T$1,0))&amp;""),"")),""))</f>
        <v/>
      </c>
      <c r="AD724" s="21">
        <f>IF(AB724="","",IF(AB724&gt;='Your points'!$B$21,1,0))</f>
        <v/>
      </c>
      <c r="AE724" s="21">
        <f>IF(IFERROR(TRIM(INDEX($A724:$T724,MATCH(Lists!$F$2,$A$1:$T$1,0))&amp;""),"")="","",IF(IFERROR(TRIM(INDEX($A724:$T724,MATCH(Lists!$F$8,$A$1:$T$1,0))&amp;""),"")&lt;&gt;"",1,0))</f>
        <v/>
      </c>
      <c r="AF724" s="21">
        <f>IF(IFERROR(TRIM(INDEX($A724:$T724,MATCH(Lists!$F$2,$A$1:$T$1,0))&amp;""),"")="","",IF(IFERROR(TRIM(INDEX($A724:$T724,MATCH(Lists!$F$6,$A$1:$T$1,0))&amp;""),"")="","(no UTM)",IFERROR(TRIM(INDEX($A724:$T724,MATCH(Lists!$F$6,$A$1:$T$1,0))&amp;""),"")))</f>
        <v/>
      </c>
      <c r="AG724" s="21">
        <f>IF(IFERROR(TRIM(INDEX($A724:$T724,MATCH(Lists!$F$2,$A$1:$T$1,0))&amp;""),"")="","",IF(IFERROR(TRIM(INDEX($A724:$T724,MATCH(Lists!$F$7,$A$1:$T$1,0))&amp;""),"")="","(none)",IFERROR(TRIM(INDEX($A724:$T724,MATCH(Lists!$F$7,$A$1:$T$1,0))&amp;""),"")))</f>
        <v/>
      </c>
      <c r="AH724" s="21">
        <f>IF(AF724="","",IF(COUNTIFS($AF$2:AF724,AF724,$AG$2:AG724,AG724)=1,1,0))</f>
        <v/>
      </c>
      <c r="AI724" s="21">
        <f>IF(AH724=1,SUM($AH$2:AH724),"")</f>
        <v/>
      </c>
      <c r="AJ724" s="21">
        <f>IF(IFERROR(TRIM(INDEX($A724:$T724,MATCH(Lists!$F$2,$A$1:$T$1,0))&amp;""),"")="","",IF($W724=Lists!$A$3,1,0))</f>
        <v/>
      </c>
      <c r="AK724" s="21">
        <f>IF(IFERROR(TRIM(INDEX($A724:$T724,MATCH(Lists!$F$2,$A$1:$T$1,0))&amp;""),"")="","",IF($X724="Y",1,0))</f>
        <v/>
      </c>
    </row>
    <row r="725">
      <c r="U725" s="19" t="n"/>
      <c r="V725" s="22" t="n"/>
      <c r="W725" s="22" t="n"/>
      <c r="X725" s="22" t="n"/>
      <c r="Y725" s="19" t="n"/>
      <c r="Z725" s="21">
        <f>IF(IFERROR(TRIM(INDEX($A725:$T725,MATCH(Lists!$F$2,$A$1:$T$1,0))&amp;""),"")="","",IFERROR(INDEX('Your points'!$B$6:$B$11,MATCH(IFERROR(TRIM(INDEX($A725:$T725,MATCH(Lists!$F$3,$A$1:$T$1,0))&amp;""),""),'Your points'!$A$6:$A$11,0)),0))</f>
        <v/>
      </c>
      <c r="AA725" s="21">
        <f>IF(IFERROR(TRIM(INDEX($A725:$T725,MATCH(Lists!$F$2,$A$1:$T$1,0))&amp;""),"")="","",IFERROR(INDEX('Your points'!$B$15:$B$18,MATCH(IFERROR(TRIM(INDEX($A725:$T725,MATCH(Lists!$F$4,$A$1:$T$1,0))&amp;""),""),'Your points'!$A$15:$A$18,0)),0))</f>
        <v/>
      </c>
      <c r="AB725" s="21">
        <f>IF(IFERROR(TRIM(INDEX($A725:$T725,MATCH(Lists!$F$2,$A$1:$T$1,0))&amp;""),"")="","",N(Z725)+N(AA725))</f>
        <v/>
      </c>
      <c r="AC725" s="21">
        <f>IF(IFERROR(TRIM(INDEX($A725:$T725,MATCH(Lists!$F$2,$A$1:$T$1,0))&amp;""),"")="","",IFERROR(VALUE(IFERROR(TRIM(INDEX($A725:$T725,MATCH(Lists!$F$5,$A$1:$T$1,0))&amp;""),"")),""))</f>
        <v/>
      </c>
      <c r="AD725" s="21">
        <f>IF(AB725="","",IF(AB725&gt;='Your points'!$B$21,1,0))</f>
        <v/>
      </c>
      <c r="AE725" s="21">
        <f>IF(IFERROR(TRIM(INDEX($A725:$T725,MATCH(Lists!$F$2,$A$1:$T$1,0))&amp;""),"")="","",IF(IFERROR(TRIM(INDEX($A725:$T725,MATCH(Lists!$F$8,$A$1:$T$1,0))&amp;""),"")&lt;&gt;"",1,0))</f>
        <v/>
      </c>
      <c r="AF725" s="21">
        <f>IF(IFERROR(TRIM(INDEX($A725:$T725,MATCH(Lists!$F$2,$A$1:$T$1,0))&amp;""),"")="","",IF(IFERROR(TRIM(INDEX($A725:$T725,MATCH(Lists!$F$6,$A$1:$T$1,0))&amp;""),"")="","(no UTM)",IFERROR(TRIM(INDEX($A725:$T725,MATCH(Lists!$F$6,$A$1:$T$1,0))&amp;""),"")))</f>
        <v/>
      </c>
      <c r="AG725" s="21">
        <f>IF(IFERROR(TRIM(INDEX($A725:$T725,MATCH(Lists!$F$2,$A$1:$T$1,0))&amp;""),"")="","",IF(IFERROR(TRIM(INDEX($A725:$T725,MATCH(Lists!$F$7,$A$1:$T$1,0))&amp;""),"")="","(none)",IFERROR(TRIM(INDEX($A725:$T725,MATCH(Lists!$F$7,$A$1:$T$1,0))&amp;""),"")))</f>
        <v/>
      </c>
      <c r="AH725" s="21">
        <f>IF(AF725="","",IF(COUNTIFS($AF$2:AF725,AF725,$AG$2:AG725,AG725)=1,1,0))</f>
        <v/>
      </c>
      <c r="AI725" s="21">
        <f>IF(AH725=1,SUM($AH$2:AH725),"")</f>
        <v/>
      </c>
      <c r="AJ725" s="21">
        <f>IF(IFERROR(TRIM(INDEX($A725:$T725,MATCH(Lists!$F$2,$A$1:$T$1,0))&amp;""),"")="","",IF($W725=Lists!$A$3,1,0))</f>
        <v/>
      </c>
      <c r="AK725" s="21">
        <f>IF(IFERROR(TRIM(INDEX($A725:$T725,MATCH(Lists!$F$2,$A$1:$T$1,0))&amp;""),"")="","",IF($X725="Y",1,0))</f>
        <v/>
      </c>
    </row>
    <row r="726">
      <c r="U726" s="19" t="n"/>
      <c r="V726" s="22" t="n"/>
      <c r="W726" s="22" t="n"/>
      <c r="X726" s="22" t="n"/>
      <c r="Y726" s="19" t="n"/>
      <c r="Z726" s="21">
        <f>IF(IFERROR(TRIM(INDEX($A726:$T726,MATCH(Lists!$F$2,$A$1:$T$1,0))&amp;""),"")="","",IFERROR(INDEX('Your points'!$B$6:$B$11,MATCH(IFERROR(TRIM(INDEX($A726:$T726,MATCH(Lists!$F$3,$A$1:$T$1,0))&amp;""),""),'Your points'!$A$6:$A$11,0)),0))</f>
        <v/>
      </c>
      <c r="AA726" s="21">
        <f>IF(IFERROR(TRIM(INDEX($A726:$T726,MATCH(Lists!$F$2,$A$1:$T$1,0))&amp;""),"")="","",IFERROR(INDEX('Your points'!$B$15:$B$18,MATCH(IFERROR(TRIM(INDEX($A726:$T726,MATCH(Lists!$F$4,$A$1:$T$1,0))&amp;""),""),'Your points'!$A$15:$A$18,0)),0))</f>
        <v/>
      </c>
      <c r="AB726" s="21">
        <f>IF(IFERROR(TRIM(INDEX($A726:$T726,MATCH(Lists!$F$2,$A$1:$T$1,0))&amp;""),"")="","",N(Z726)+N(AA726))</f>
        <v/>
      </c>
      <c r="AC726" s="21">
        <f>IF(IFERROR(TRIM(INDEX($A726:$T726,MATCH(Lists!$F$2,$A$1:$T$1,0))&amp;""),"")="","",IFERROR(VALUE(IFERROR(TRIM(INDEX($A726:$T726,MATCH(Lists!$F$5,$A$1:$T$1,0))&amp;""),"")),""))</f>
        <v/>
      </c>
      <c r="AD726" s="21">
        <f>IF(AB726="","",IF(AB726&gt;='Your points'!$B$21,1,0))</f>
        <v/>
      </c>
      <c r="AE726" s="21">
        <f>IF(IFERROR(TRIM(INDEX($A726:$T726,MATCH(Lists!$F$2,$A$1:$T$1,0))&amp;""),"")="","",IF(IFERROR(TRIM(INDEX($A726:$T726,MATCH(Lists!$F$8,$A$1:$T$1,0))&amp;""),"")&lt;&gt;"",1,0))</f>
        <v/>
      </c>
      <c r="AF726" s="21">
        <f>IF(IFERROR(TRIM(INDEX($A726:$T726,MATCH(Lists!$F$2,$A$1:$T$1,0))&amp;""),"")="","",IF(IFERROR(TRIM(INDEX($A726:$T726,MATCH(Lists!$F$6,$A$1:$T$1,0))&amp;""),"")="","(no UTM)",IFERROR(TRIM(INDEX($A726:$T726,MATCH(Lists!$F$6,$A$1:$T$1,0))&amp;""),"")))</f>
        <v/>
      </c>
      <c r="AG726" s="21">
        <f>IF(IFERROR(TRIM(INDEX($A726:$T726,MATCH(Lists!$F$2,$A$1:$T$1,0))&amp;""),"")="","",IF(IFERROR(TRIM(INDEX($A726:$T726,MATCH(Lists!$F$7,$A$1:$T$1,0))&amp;""),"")="","(none)",IFERROR(TRIM(INDEX($A726:$T726,MATCH(Lists!$F$7,$A$1:$T$1,0))&amp;""),"")))</f>
        <v/>
      </c>
      <c r="AH726" s="21">
        <f>IF(AF726="","",IF(COUNTIFS($AF$2:AF726,AF726,$AG$2:AG726,AG726)=1,1,0))</f>
        <v/>
      </c>
      <c r="AI726" s="21">
        <f>IF(AH726=1,SUM($AH$2:AH726),"")</f>
        <v/>
      </c>
      <c r="AJ726" s="21">
        <f>IF(IFERROR(TRIM(INDEX($A726:$T726,MATCH(Lists!$F$2,$A$1:$T$1,0))&amp;""),"")="","",IF($W726=Lists!$A$3,1,0))</f>
        <v/>
      </c>
      <c r="AK726" s="21">
        <f>IF(IFERROR(TRIM(INDEX($A726:$T726,MATCH(Lists!$F$2,$A$1:$T$1,0))&amp;""),"")="","",IF($X726="Y",1,0))</f>
        <v/>
      </c>
    </row>
    <row r="727">
      <c r="U727" s="19" t="n"/>
      <c r="V727" s="22" t="n"/>
      <c r="W727" s="22" t="n"/>
      <c r="X727" s="22" t="n"/>
      <c r="Y727" s="19" t="n"/>
      <c r="Z727" s="21">
        <f>IF(IFERROR(TRIM(INDEX($A727:$T727,MATCH(Lists!$F$2,$A$1:$T$1,0))&amp;""),"")="","",IFERROR(INDEX('Your points'!$B$6:$B$11,MATCH(IFERROR(TRIM(INDEX($A727:$T727,MATCH(Lists!$F$3,$A$1:$T$1,0))&amp;""),""),'Your points'!$A$6:$A$11,0)),0))</f>
        <v/>
      </c>
      <c r="AA727" s="21">
        <f>IF(IFERROR(TRIM(INDEX($A727:$T727,MATCH(Lists!$F$2,$A$1:$T$1,0))&amp;""),"")="","",IFERROR(INDEX('Your points'!$B$15:$B$18,MATCH(IFERROR(TRIM(INDEX($A727:$T727,MATCH(Lists!$F$4,$A$1:$T$1,0))&amp;""),""),'Your points'!$A$15:$A$18,0)),0))</f>
        <v/>
      </c>
      <c r="AB727" s="21">
        <f>IF(IFERROR(TRIM(INDEX($A727:$T727,MATCH(Lists!$F$2,$A$1:$T$1,0))&amp;""),"")="","",N(Z727)+N(AA727))</f>
        <v/>
      </c>
      <c r="AC727" s="21">
        <f>IF(IFERROR(TRIM(INDEX($A727:$T727,MATCH(Lists!$F$2,$A$1:$T$1,0))&amp;""),"")="","",IFERROR(VALUE(IFERROR(TRIM(INDEX($A727:$T727,MATCH(Lists!$F$5,$A$1:$T$1,0))&amp;""),"")),""))</f>
        <v/>
      </c>
      <c r="AD727" s="21">
        <f>IF(AB727="","",IF(AB727&gt;='Your points'!$B$21,1,0))</f>
        <v/>
      </c>
      <c r="AE727" s="21">
        <f>IF(IFERROR(TRIM(INDEX($A727:$T727,MATCH(Lists!$F$2,$A$1:$T$1,0))&amp;""),"")="","",IF(IFERROR(TRIM(INDEX($A727:$T727,MATCH(Lists!$F$8,$A$1:$T$1,0))&amp;""),"")&lt;&gt;"",1,0))</f>
        <v/>
      </c>
      <c r="AF727" s="21">
        <f>IF(IFERROR(TRIM(INDEX($A727:$T727,MATCH(Lists!$F$2,$A$1:$T$1,0))&amp;""),"")="","",IF(IFERROR(TRIM(INDEX($A727:$T727,MATCH(Lists!$F$6,$A$1:$T$1,0))&amp;""),"")="","(no UTM)",IFERROR(TRIM(INDEX($A727:$T727,MATCH(Lists!$F$6,$A$1:$T$1,0))&amp;""),"")))</f>
        <v/>
      </c>
      <c r="AG727" s="21">
        <f>IF(IFERROR(TRIM(INDEX($A727:$T727,MATCH(Lists!$F$2,$A$1:$T$1,0))&amp;""),"")="","",IF(IFERROR(TRIM(INDEX($A727:$T727,MATCH(Lists!$F$7,$A$1:$T$1,0))&amp;""),"")="","(none)",IFERROR(TRIM(INDEX($A727:$T727,MATCH(Lists!$F$7,$A$1:$T$1,0))&amp;""),"")))</f>
        <v/>
      </c>
      <c r="AH727" s="21">
        <f>IF(AF727="","",IF(COUNTIFS($AF$2:AF727,AF727,$AG$2:AG727,AG727)=1,1,0))</f>
        <v/>
      </c>
      <c r="AI727" s="21">
        <f>IF(AH727=1,SUM($AH$2:AH727),"")</f>
        <v/>
      </c>
      <c r="AJ727" s="21">
        <f>IF(IFERROR(TRIM(INDEX($A727:$T727,MATCH(Lists!$F$2,$A$1:$T$1,0))&amp;""),"")="","",IF($W727=Lists!$A$3,1,0))</f>
        <v/>
      </c>
      <c r="AK727" s="21">
        <f>IF(IFERROR(TRIM(INDEX($A727:$T727,MATCH(Lists!$F$2,$A$1:$T$1,0))&amp;""),"")="","",IF($X727="Y",1,0))</f>
        <v/>
      </c>
    </row>
    <row r="728">
      <c r="U728" s="19" t="n"/>
      <c r="V728" s="22" t="n"/>
      <c r="W728" s="22" t="n"/>
      <c r="X728" s="22" t="n"/>
      <c r="Y728" s="19" t="n"/>
      <c r="Z728" s="21">
        <f>IF(IFERROR(TRIM(INDEX($A728:$T728,MATCH(Lists!$F$2,$A$1:$T$1,0))&amp;""),"")="","",IFERROR(INDEX('Your points'!$B$6:$B$11,MATCH(IFERROR(TRIM(INDEX($A728:$T728,MATCH(Lists!$F$3,$A$1:$T$1,0))&amp;""),""),'Your points'!$A$6:$A$11,0)),0))</f>
        <v/>
      </c>
      <c r="AA728" s="21">
        <f>IF(IFERROR(TRIM(INDEX($A728:$T728,MATCH(Lists!$F$2,$A$1:$T$1,0))&amp;""),"")="","",IFERROR(INDEX('Your points'!$B$15:$B$18,MATCH(IFERROR(TRIM(INDEX($A728:$T728,MATCH(Lists!$F$4,$A$1:$T$1,0))&amp;""),""),'Your points'!$A$15:$A$18,0)),0))</f>
        <v/>
      </c>
      <c r="AB728" s="21">
        <f>IF(IFERROR(TRIM(INDEX($A728:$T728,MATCH(Lists!$F$2,$A$1:$T$1,0))&amp;""),"")="","",N(Z728)+N(AA728))</f>
        <v/>
      </c>
      <c r="AC728" s="21">
        <f>IF(IFERROR(TRIM(INDEX($A728:$T728,MATCH(Lists!$F$2,$A$1:$T$1,0))&amp;""),"")="","",IFERROR(VALUE(IFERROR(TRIM(INDEX($A728:$T728,MATCH(Lists!$F$5,$A$1:$T$1,0))&amp;""),"")),""))</f>
        <v/>
      </c>
      <c r="AD728" s="21">
        <f>IF(AB728="","",IF(AB728&gt;='Your points'!$B$21,1,0))</f>
        <v/>
      </c>
      <c r="AE728" s="21">
        <f>IF(IFERROR(TRIM(INDEX($A728:$T728,MATCH(Lists!$F$2,$A$1:$T$1,0))&amp;""),"")="","",IF(IFERROR(TRIM(INDEX($A728:$T728,MATCH(Lists!$F$8,$A$1:$T$1,0))&amp;""),"")&lt;&gt;"",1,0))</f>
        <v/>
      </c>
      <c r="AF728" s="21">
        <f>IF(IFERROR(TRIM(INDEX($A728:$T728,MATCH(Lists!$F$2,$A$1:$T$1,0))&amp;""),"")="","",IF(IFERROR(TRIM(INDEX($A728:$T728,MATCH(Lists!$F$6,$A$1:$T$1,0))&amp;""),"")="","(no UTM)",IFERROR(TRIM(INDEX($A728:$T728,MATCH(Lists!$F$6,$A$1:$T$1,0))&amp;""),"")))</f>
        <v/>
      </c>
      <c r="AG728" s="21">
        <f>IF(IFERROR(TRIM(INDEX($A728:$T728,MATCH(Lists!$F$2,$A$1:$T$1,0))&amp;""),"")="","",IF(IFERROR(TRIM(INDEX($A728:$T728,MATCH(Lists!$F$7,$A$1:$T$1,0))&amp;""),"")="","(none)",IFERROR(TRIM(INDEX($A728:$T728,MATCH(Lists!$F$7,$A$1:$T$1,0))&amp;""),"")))</f>
        <v/>
      </c>
      <c r="AH728" s="21">
        <f>IF(AF728="","",IF(COUNTIFS($AF$2:AF728,AF728,$AG$2:AG728,AG728)=1,1,0))</f>
        <v/>
      </c>
      <c r="AI728" s="21">
        <f>IF(AH728=1,SUM($AH$2:AH728),"")</f>
        <v/>
      </c>
      <c r="AJ728" s="21">
        <f>IF(IFERROR(TRIM(INDEX($A728:$T728,MATCH(Lists!$F$2,$A$1:$T$1,0))&amp;""),"")="","",IF($W728=Lists!$A$3,1,0))</f>
        <v/>
      </c>
      <c r="AK728" s="21">
        <f>IF(IFERROR(TRIM(INDEX($A728:$T728,MATCH(Lists!$F$2,$A$1:$T$1,0))&amp;""),"")="","",IF($X728="Y",1,0))</f>
        <v/>
      </c>
    </row>
    <row r="729">
      <c r="U729" s="19" t="n"/>
      <c r="V729" s="22" t="n"/>
      <c r="W729" s="22" t="n"/>
      <c r="X729" s="22" t="n"/>
      <c r="Y729" s="19" t="n"/>
      <c r="Z729" s="21">
        <f>IF(IFERROR(TRIM(INDEX($A729:$T729,MATCH(Lists!$F$2,$A$1:$T$1,0))&amp;""),"")="","",IFERROR(INDEX('Your points'!$B$6:$B$11,MATCH(IFERROR(TRIM(INDEX($A729:$T729,MATCH(Lists!$F$3,$A$1:$T$1,0))&amp;""),""),'Your points'!$A$6:$A$11,0)),0))</f>
        <v/>
      </c>
      <c r="AA729" s="21">
        <f>IF(IFERROR(TRIM(INDEX($A729:$T729,MATCH(Lists!$F$2,$A$1:$T$1,0))&amp;""),"")="","",IFERROR(INDEX('Your points'!$B$15:$B$18,MATCH(IFERROR(TRIM(INDEX($A729:$T729,MATCH(Lists!$F$4,$A$1:$T$1,0))&amp;""),""),'Your points'!$A$15:$A$18,0)),0))</f>
        <v/>
      </c>
      <c r="AB729" s="21">
        <f>IF(IFERROR(TRIM(INDEX($A729:$T729,MATCH(Lists!$F$2,$A$1:$T$1,0))&amp;""),"")="","",N(Z729)+N(AA729))</f>
        <v/>
      </c>
      <c r="AC729" s="21">
        <f>IF(IFERROR(TRIM(INDEX($A729:$T729,MATCH(Lists!$F$2,$A$1:$T$1,0))&amp;""),"")="","",IFERROR(VALUE(IFERROR(TRIM(INDEX($A729:$T729,MATCH(Lists!$F$5,$A$1:$T$1,0))&amp;""),"")),""))</f>
        <v/>
      </c>
      <c r="AD729" s="21">
        <f>IF(AB729="","",IF(AB729&gt;='Your points'!$B$21,1,0))</f>
        <v/>
      </c>
      <c r="AE729" s="21">
        <f>IF(IFERROR(TRIM(INDEX($A729:$T729,MATCH(Lists!$F$2,$A$1:$T$1,0))&amp;""),"")="","",IF(IFERROR(TRIM(INDEX($A729:$T729,MATCH(Lists!$F$8,$A$1:$T$1,0))&amp;""),"")&lt;&gt;"",1,0))</f>
        <v/>
      </c>
      <c r="AF729" s="21">
        <f>IF(IFERROR(TRIM(INDEX($A729:$T729,MATCH(Lists!$F$2,$A$1:$T$1,0))&amp;""),"")="","",IF(IFERROR(TRIM(INDEX($A729:$T729,MATCH(Lists!$F$6,$A$1:$T$1,0))&amp;""),"")="","(no UTM)",IFERROR(TRIM(INDEX($A729:$T729,MATCH(Lists!$F$6,$A$1:$T$1,0))&amp;""),"")))</f>
        <v/>
      </c>
      <c r="AG729" s="21">
        <f>IF(IFERROR(TRIM(INDEX($A729:$T729,MATCH(Lists!$F$2,$A$1:$T$1,0))&amp;""),"")="","",IF(IFERROR(TRIM(INDEX($A729:$T729,MATCH(Lists!$F$7,$A$1:$T$1,0))&amp;""),"")="","(none)",IFERROR(TRIM(INDEX($A729:$T729,MATCH(Lists!$F$7,$A$1:$T$1,0))&amp;""),"")))</f>
        <v/>
      </c>
      <c r="AH729" s="21">
        <f>IF(AF729="","",IF(COUNTIFS($AF$2:AF729,AF729,$AG$2:AG729,AG729)=1,1,0))</f>
        <v/>
      </c>
      <c r="AI729" s="21">
        <f>IF(AH729=1,SUM($AH$2:AH729),"")</f>
        <v/>
      </c>
      <c r="AJ729" s="21">
        <f>IF(IFERROR(TRIM(INDEX($A729:$T729,MATCH(Lists!$F$2,$A$1:$T$1,0))&amp;""),"")="","",IF($W729=Lists!$A$3,1,0))</f>
        <v/>
      </c>
      <c r="AK729" s="21">
        <f>IF(IFERROR(TRIM(INDEX($A729:$T729,MATCH(Lists!$F$2,$A$1:$T$1,0))&amp;""),"")="","",IF($X729="Y",1,0))</f>
        <v/>
      </c>
    </row>
    <row r="730">
      <c r="U730" s="19" t="n"/>
      <c r="V730" s="22" t="n"/>
      <c r="W730" s="22" t="n"/>
      <c r="X730" s="22" t="n"/>
      <c r="Y730" s="19" t="n"/>
      <c r="Z730" s="21">
        <f>IF(IFERROR(TRIM(INDEX($A730:$T730,MATCH(Lists!$F$2,$A$1:$T$1,0))&amp;""),"")="","",IFERROR(INDEX('Your points'!$B$6:$B$11,MATCH(IFERROR(TRIM(INDEX($A730:$T730,MATCH(Lists!$F$3,$A$1:$T$1,0))&amp;""),""),'Your points'!$A$6:$A$11,0)),0))</f>
        <v/>
      </c>
      <c r="AA730" s="21">
        <f>IF(IFERROR(TRIM(INDEX($A730:$T730,MATCH(Lists!$F$2,$A$1:$T$1,0))&amp;""),"")="","",IFERROR(INDEX('Your points'!$B$15:$B$18,MATCH(IFERROR(TRIM(INDEX($A730:$T730,MATCH(Lists!$F$4,$A$1:$T$1,0))&amp;""),""),'Your points'!$A$15:$A$18,0)),0))</f>
        <v/>
      </c>
      <c r="AB730" s="21">
        <f>IF(IFERROR(TRIM(INDEX($A730:$T730,MATCH(Lists!$F$2,$A$1:$T$1,0))&amp;""),"")="","",N(Z730)+N(AA730))</f>
        <v/>
      </c>
      <c r="AC730" s="21">
        <f>IF(IFERROR(TRIM(INDEX($A730:$T730,MATCH(Lists!$F$2,$A$1:$T$1,0))&amp;""),"")="","",IFERROR(VALUE(IFERROR(TRIM(INDEX($A730:$T730,MATCH(Lists!$F$5,$A$1:$T$1,0))&amp;""),"")),""))</f>
        <v/>
      </c>
      <c r="AD730" s="21">
        <f>IF(AB730="","",IF(AB730&gt;='Your points'!$B$21,1,0))</f>
        <v/>
      </c>
      <c r="AE730" s="21">
        <f>IF(IFERROR(TRIM(INDEX($A730:$T730,MATCH(Lists!$F$2,$A$1:$T$1,0))&amp;""),"")="","",IF(IFERROR(TRIM(INDEX($A730:$T730,MATCH(Lists!$F$8,$A$1:$T$1,0))&amp;""),"")&lt;&gt;"",1,0))</f>
        <v/>
      </c>
      <c r="AF730" s="21">
        <f>IF(IFERROR(TRIM(INDEX($A730:$T730,MATCH(Lists!$F$2,$A$1:$T$1,0))&amp;""),"")="","",IF(IFERROR(TRIM(INDEX($A730:$T730,MATCH(Lists!$F$6,$A$1:$T$1,0))&amp;""),"")="","(no UTM)",IFERROR(TRIM(INDEX($A730:$T730,MATCH(Lists!$F$6,$A$1:$T$1,0))&amp;""),"")))</f>
        <v/>
      </c>
      <c r="AG730" s="21">
        <f>IF(IFERROR(TRIM(INDEX($A730:$T730,MATCH(Lists!$F$2,$A$1:$T$1,0))&amp;""),"")="","",IF(IFERROR(TRIM(INDEX($A730:$T730,MATCH(Lists!$F$7,$A$1:$T$1,0))&amp;""),"")="","(none)",IFERROR(TRIM(INDEX($A730:$T730,MATCH(Lists!$F$7,$A$1:$T$1,0))&amp;""),"")))</f>
        <v/>
      </c>
      <c r="AH730" s="21">
        <f>IF(AF730="","",IF(COUNTIFS($AF$2:AF730,AF730,$AG$2:AG730,AG730)=1,1,0))</f>
        <v/>
      </c>
      <c r="AI730" s="21">
        <f>IF(AH730=1,SUM($AH$2:AH730),"")</f>
        <v/>
      </c>
      <c r="AJ730" s="21">
        <f>IF(IFERROR(TRIM(INDEX($A730:$T730,MATCH(Lists!$F$2,$A$1:$T$1,0))&amp;""),"")="","",IF($W730=Lists!$A$3,1,0))</f>
        <v/>
      </c>
      <c r="AK730" s="21">
        <f>IF(IFERROR(TRIM(INDEX($A730:$T730,MATCH(Lists!$F$2,$A$1:$T$1,0))&amp;""),"")="","",IF($X730="Y",1,0))</f>
        <v/>
      </c>
    </row>
    <row r="731">
      <c r="U731" s="19" t="n"/>
      <c r="V731" s="22" t="n"/>
      <c r="W731" s="22" t="n"/>
      <c r="X731" s="22" t="n"/>
      <c r="Y731" s="19" t="n"/>
      <c r="Z731" s="21">
        <f>IF(IFERROR(TRIM(INDEX($A731:$T731,MATCH(Lists!$F$2,$A$1:$T$1,0))&amp;""),"")="","",IFERROR(INDEX('Your points'!$B$6:$B$11,MATCH(IFERROR(TRIM(INDEX($A731:$T731,MATCH(Lists!$F$3,$A$1:$T$1,0))&amp;""),""),'Your points'!$A$6:$A$11,0)),0))</f>
        <v/>
      </c>
      <c r="AA731" s="21">
        <f>IF(IFERROR(TRIM(INDEX($A731:$T731,MATCH(Lists!$F$2,$A$1:$T$1,0))&amp;""),"")="","",IFERROR(INDEX('Your points'!$B$15:$B$18,MATCH(IFERROR(TRIM(INDEX($A731:$T731,MATCH(Lists!$F$4,$A$1:$T$1,0))&amp;""),""),'Your points'!$A$15:$A$18,0)),0))</f>
        <v/>
      </c>
      <c r="AB731" s="21">
        <f>IF(IFERROR(TRIM(INDEX($A731:$T731,MATCH(Lists!$F$2,$A$1:$T$1,0))&amp;""),"")="","",N(Z731)+N(AA731))</f>
        <v/>
      </c>
      <c r="AC731" s="21">
        <f>IF(IFERROR(TRIM(INDEX($A731:$T731,MATCH(Lists!$F$2,$A$1:$T$1,0))&amp;""),"")="","",IFERROR(VALUE(IFERROR(TRIM(INDEX($A731:$T731,MATCH(Lists!$F$5,$A$1:$T$1,0))&amp;""),"")),""))</f>
        <v/>
      </c>
      <c r="AD731" s="21">
        <f>IF(AB731="","",IF(AB731&gt;='Your points'!$B$21,1,0))</f>
        <v/>
      </c>
      <c r="AE731" s="21">
        <f>IF(IFERROR(TRIM(INDEX($A731:$T731,MATCH(Lists!$F$2,$A$1:$T$1,0))&amp;""),"")="","",IF(IFERROR(TRIM(INDEX($A731:$T731,MATCH(Lists!$F$8,$A$1:$T$1,0))&amp;""),"")&lt;&gt;"",1,0))</f>
        <v/>
      </c>
      <c r="AF731" s="21">
        <f>IF(IFERROR(TRIM(INDEX($A731:$T731,MATCH(Lists!$F$2,$A$1:$T$1,0))&amp;""),"")="","",IF(IFERROR(TRIM(INDEX($A731:$T731,MATCH(Lists!$F$6,$A$1:$T$1,0))&amp;""),"")="","(no UTM)",IFERROR(TRIM(INDEX($A731:$T731,MATCH(Lists!$F$6,$A$1:$T$1,0))&amp;""),"")))</f>
        <v/>
      </c>
      <c r="AG731" s="21">
        <f>IF(IFERROR(TRIM(INDEX($A731:$T731,MATCH(Lists!$F$2,$A$1:$T$1,0))&amp;""),"")="","",IF(IFERROR(TRIM(INDEX($A731:$T731,MATCH(Lists!$F$7,$A$1:$T$1,0))&amp;""),"")="","(none)",IFERROR(TRIM(INDEX($A731:$T731,MATCH(Lists!$F$7,$A$1:$T$1,0))&amp;""),"")))</f>
        <v/>
      </c>
      <c r="AH731" s="21">
        <f>IF(AF731="","",IF(COUNTIFS($AF$2:AF731,AF731,$AG$2:AG731,AG731)=1,1,0))</f>
        <v/>
      </c>
      <c r="AI731" s="21">
        <f>IF(AH731=1,SUM($AH$2:AH731),"")</f>
        <v/>
      </c>
      <c r="AJ731" s="21">
        <f>IF(IFERROR(TRIM(INDEX($A731:$T731,MATCH(Lists!$F$2,$A$1:$T$1,0))&amp;""),"")="","",IF($W731=Lists!$A$3,1,0))</f>
        <v/>
      </c>
      <c r="AK731" s="21">
        <f>IF(IFERROR(TRIM(INDEX($A731:$T731,MATCH(Lists!$F$2,$A$1:$T$1,0))&amp;""),"")="","",IF($X731="Y",1,0))</f>
        <v/>
      </c>
    </row>
    <row r="732">
      <c r="U732" s="19" t="n"/>
      <c r="V732" s="22" t="n"/>
      <c r="W732" s="22" t="n"/>
      <c r="X732" s="22" t="n"/>
      <c r="Y732" s="19" t="n"/>
      <c r="Z732" s="21">
        <f>IF(IFERROR(TRIM(INDEX($A732:$T732,MATCH(Lists!$F$2,$A$1:$T$1,0))&amp;""),"")="","",IFERROR(INDEX('Your points'!$B$6:$B$11,MATCH(IFERROR(TRIM(INDEX($A732:$T732,MATCH(Lists!$F$3,$A$1:$T$1,0))&amp;""),""),'Your points'!$A$6:$A$11,0)),0))</f>
        <v/>
      </c>
      <c r="AA732" s="21">
        <f>IF(IFERROR(TRIM(INDEX($A732:$T732,MATCH(Lists!$F$2,$A$1:$T$1,0))&amp;""),"")="","",IFERROR(INDEX('Your points'!$B$15:$B$18,MATCH(IFERROR(TRIM(INDEX($A732:$T732,MATCH(Lists!$F$4,$A$1:$T$1,0))&amp;""),""),'Your points'!$A$15:$A$18,0)),0))</f>
        <v/>
      </c>
      <c r="AB732" s="21">
        <f>IF(IFERROR(TRIM(INDEX($A732:$T732,MATCH(Lists!$F$2,$A$1:$T$1,0))&amp;""),"")="","",N(Z732)+N(AA732))</f>
        <v/>
      </c>
      <c r="AC732" s="21">
        <f>IF(IFERROR(TRIM(INDEX($A732:$T732,MATCH(Lists!$F$2,$A$1:$T$1,0))&amp;""),"")="","",IFERROR(VALUE(IFERROR(TRIM(INDEX($A732:$T732,MATCH(Lists!$F$5,$A$1:$T$1,0))&amp;""),"")),""))</f>
        <v/>
      </c>
      <c r="AD732" s="21">
        <f>IF(AB732="","",IF(AB732&gt;='Your points'!$B$21,1,0))</f>
        <v/>
      </c>
      <c r="AE732" s="21">
        <f>IF(IFERROR(TRIM(INDEX($A732:$T732,MATCH(Lists!$F$2,$A$1:$T$1,0))&amp;""),"")="","",IF(IFERROR(TRIM(INDEX($A732:$T732,MATCH(Lists!$F$8,$A$1:$T$1,0))&amp;""),"")&lt;&gt;"",1,0))</f>
        <v/>
      </c>
      <c r="AF732" s="21">
        <f>IF(IFERROR(TRIM(INDEX($A732:$T732,MATCH(Lists!$F$2,$A$1:$T$1,0))&amp;""),"")="","",IF(IFERROR(TRIM(INDEX($A732:$T732,MATCH(Lists!$F$6,$A$1:$T$1,0))&amp;""),"")="","(no UTM)",IFERROR(TRIM(INDEX($A732:$T732,MATCH(Lists!$F$6,$A$1:$T$1,0))&amp;""),"")))</f>
        <v/>
      </c>
      <c r="AG732" s="21">
        <f>IF(IFERROR(TRIM(INDEX($A732:$T732,MATCH(Lists!$F$2,$A$1:$T$1,0))&amp;""),"")="","",IF(IFERROR(TRIM(INDEX($A732:$T732,MATCH(Lists!$F$7,$A$1:$T$1,0))&amp;""),"")="","(none)",IFERROR(TRIM(INDEX($A732:$T732,MATCH(Lists!$F$7,$A$1:$T$1,0))&amp;""),"")))</f>
        <v/>
      </c>
      <c r="AH732" s="21">
        <f>IF(AF732="","",IF(COUNTIFS($AF$2:AF732,AF732,$AG$2:AG732,AG732)=1,1,0))</f>
        <v/>
      </c>
      <c r="AI732" s="21">
        <f>IF(AH732=1,SUM($AH$2:AH732),"")</f>
        <v/>
      </c>
      <c r="AJ732" s="21">
        <f>IF(IFERROR(TRIM(INDEX($A732:$T732,MATCH(Lists!$F$2,$A$1:$T$1,0))&amp;""),"")="","",IF($W732=Lists!$A$3,1,0))</f>
        <v/>
      </c>
      <c r="AK732" s="21">
        <f>IF(IFERROR(TRIM(INDEX($A732:$T732,MATCH(Lists!$F$2,$A$1:$T$1,0))&amp;""),"")="","",IF($X732="Y",1,0))</f>
        <v/>
      </c>
    </row>
    <row r="733">
      <c r="U733" s="19" t="n"/>
      <c r="V733" s="22" t="n"/>
      <c r="W733" s="22" t="n"/>
      <c r="X733" s="22" t="n"/>
      <c r="Y733" s="19" t="n"/>
      <c r="Z733" s="21">
        <f>IF(IFERROR(TRIM(INDEX($A733:$T733,MATCH(Lists!$F$2,$A$1:$T$1,0))&amp;""),"")="","",IFERROR(INDEX('Your points'!$B$6:$B$11,MATCH(IFERROR(TRIM(INDEX($A733:$T733,MATCH(Lists!$F$3,$A$1:$T$1,0))&amp;""),""),'Your points'!$A$6:$A$11,0)),0))</f>
        <v/>
      </c>
      <c r="AA733" s="21">
        <f>IF(IFERROR(TRIM(INDEX($A733:$T733,MATCH(Lists!$F$2,$A$1:$T$1,0))&amp;""),"")="","",IFERROR(INDEX('Your points'!$B$15:$B$18,MATCH(IFERROR(TRIM(INDEX($A733:$T733,MATCH(Lists!$F$4,$A$1:$T$1,0))&amp;""),""),'Your points'!$A$15:$A$18,0)),0))</f>
        <v/>
      </c>
      <c r="AB733" s="21">
        <f>IF(IFERROR(TRIM(INDEX($A733:$T733,MATCH(Lists!$F$2,$A$1:$T$1,0))&amp;""),"")="","",N(Z733)+N(AA733))</f>
        <v/>
      </c>
      <c r="AC733" s="21">
        <f>IF(IFERROR(TRIM(INDEX($A733:$T733,MATCH(Lists!$F$2,$A$1:$T$1,0))&amp;""),"")="","",IFERROR(VALUE(IFERROR(TRIM(INDEX($A733:$T733,MATCH(Lists!$F$5,$A$1:$T$1,0))&amp;""),"")),""))</f>
        <v/>
      </c>
      <c r="AD733" s="21">
        <f>IF(AB733="","",IF(AB733&gt;='Your points'!$B$21,1,0))</f>
        <v/>
      </c>
      <c r="AE733" s="21">
        <f>IF(IFERROR(TRIM(INDEX($A733:$T733,MATCH(Lists!$F$2,$A$1:$T$1,0))&amp;""),"")="","",IF(IFERROR(TRIM(INDEX($A733:$T733,MATCH(Lists!$F$8,$A$1:$T$1,0))&amp;""),"")&lt;&gt;"",1,0))</f>
        <v/>
      </c>
      <c r="AF733" s="21">
        <f>IF(IFERROR(TRIM(INDEX($A733:$T733,MATCH(Lists!$F$2,$A$1:$T$1,0))&amp;""),"")="","",IF(IFERROR(TRIM(INDEX($A733:$T733,MATCH(Lists!$F$6,$A$1:$T$1,0))&amp;""),"")="","(no UTM)",IFERROR(TRIM(INDEX($A733:$T733,MATCH(Lists!$F$6,$A$1:$T$1,0))&amp;""),"")))</f>
        <v/>
      </c>
      <c r="AG733" s="21">
        <f>IF(IFERROR(TRIM(INDEX($A733:$T733,MATCH(Lists!$F$2,$A$1:$T$1,0))&amp;""),"")="","",IF(IFERROR(TRIM(INDEX($A733:$T733,MATCH(Lists!$F$7,$A$1:$T$1,0))&amp;""),"")="","(none)",IFERROR(TRIM(INDEX($A733:$T733,MATCH(Lists!$F$7,$A$1:$T$1,0))&amp;""),"")))</f>
        <v/>
      </c>
      <c r="AH733" s="21">
        <f>IF(AF733="","",IF(COUNTIFS($AF$2:AF733,AF733,$AG$2:AG733,AG733)=1,1,0))</f>
        <v/>
      </c>
      <c r="AI733" s="21">
        <f>IF(AH733=1,SUM($AH$2:AH733),"")</f>
        <v/>
      </c>
      <c r="AJ733" s="21">
        <f>IF(IFERROR(TRIM(INDEX($A733:$T733,MATCH(Lists!$F$2,$A$1:$T$1,0))&amp;""),"")="","",IF($W733=Lists!$A$3,1,0))</f>
        <v/>
      </c>
      <c r="AK733" s="21">
        <f>IF(IFERROR(TRIM(INDEX($A733:$T733,MATCH(Lists!$F$2,$A$1:$T$1,0))&amp;""),"")="","",IF($X733="Y",1,0))</f>
        <v/>
      </c>
    </row>
    <row r="734">
      <c r="U734" s="19" t="n"/>
      <c r="V734" s="22" t="n"/>
      <c r="W734" s="22" t="n"/>
      <c r="X734" s="22" t="n"/>
      <c r="Y734" s="19" t="n"/>
      <c r="Z734" s="21">
        <f>IF(IFERROR(TRIM(INDEX($A734:$T734,MATCH(Lists!$F$2,$A$1:$T$1,0))&amp;""),"")="","",IFERROR(INDEX('Your points'!$B$6:$B$11,MATCH(IFERROR(TRIM(INDEX($A734:$T734,MATCH(Lists!$F$3,$A$1:$T$1,0))&amp;""),""),'Your points'!$A$6:$A$11,0)),0))</f>
        <v/>
      </c>
      <c r="AA734" s="21">
        <f>IF(IFERROR(TRIM(INDEX($A734:$T734,MATCH(Lists!$F$2,$A$1:$T$1,0))&amp;""),"")="","",IFERROR(INDEX('Your points'!$B$15:$B$18,MATCH(IFERROR(TRIM(INDEX($A734:$T734,MATCH(Lists!$F$4,$A$1:$T$1,0))&amp;""),""),'Your points'!$A$15:$A$18,0)),0))</f>
        <v/>
      </c>
      <c r="AB734" s="21">
        <f>IF(IFERROR(TRIM(INDEX($A734:$T734,MATCH(Lists!$F$2,$A$1:$T$1,0))&amp;""),"")="","",N(Z734)+N(AA734))</f>
        <v/>
      </c>
      <c r="AC734" s="21">
        <f>IF(IFERROR(TRIM(INDEX($A734:$T734,MATCH(Lists!$F$2,$A$1:$T$1,0))&amp;""),"")="","",IFERROR(VALUE(IFERROR(TRIM(INDEX($A734:$T734,MATCH(Lists!$F$5,$A$1:$T$1,0))&amp;""),"")),""))</f>
        <v/>
      </c>
      <c r="AD734" s="21">
        <f>IF(AB734="","",IF(AB734&gt;='Your points'!$B$21,1,0))</f>
        <v/>
      </c>
      <c r="AE734" s="21">
        <f>IF(IFERROR(TRIM(INDEX($A734:$T734,MATCH(Lists!$F$2,$A$1:$T$1,0))&amp;""),"")="","",IF(IFERROR(TRIM(INDEX($A734:$T734,MATCH(Lists!$F$8,$A$1:$T$1,0))&amp;""),"")&lt;&gt;"",1,0))</f>
        <v/>
      </c>
      <c r="AF734" s="21">
        <f>IF(IFERROR(TRIM(INDEX($A734:$T734,MATCH(Lists!$F$2,$A$1:$T$1,0))&amp;""),"")="","",IF(IFERROR(TRIM(INDEX($A734:$T734,MATCH(Lists!$F$6,$A$1:$T$1,0))&amp;""),"")="","(no UTM)",IFERROR(TRIM(INDEX($A734:$T734,MATCH(Lists!$F$6,$A$1:$T$1,0))&amp;""),"")))</f>
        <v/>
      </c>
      <c r="AG734" s="21">
        <f>IF(IFERROR(TRIM(INDEX($A734:$T734,MATCH(Lists!$F$2,$A$1:$T$1,0))&amp;""),"")="","",IF(IFERROR(TRIM(INDEX($A734:$T734,MATCH(Lists!$F$7,$A$1:$T$1,0))&amp;""),"")="","(none)",IFERROR(TRIM(INDEX($A734:$T734,MATCH(Lists!$F$7,$A$1:$T$1,0))&amp;""),"")))</f>
        <v/>
      </c>
      <c r="AH734" s="21">
        <f>IF(AF734="","",IF(COUNTIFS($AF$2:AF734,AF734,$AG$2:AG734,AG734)=1,1,0))</f>
        <v/>
      </c>
      <c r="AI734" s="21">
        <f>IF(AH734=1,SUM($AH$2:AH734),"")</f>
        <v/>
      </c>
      <c r="AJ734" s="21">
        <f>IF(IFERROR(TRIM(INDEX($A734:$T734,MATCH(Lists!$F$2,$A$1:$T$1,0))&amp;""),"")="","",IF($W734=Lists!$A$3,1,0))</f>
        <v/>
      </c>
      <c r="AK734" s="21">
        <f>IF(IFERROR(TRIM(INDEX($A734:$T734,MATCH(Lists!$F$2,$A$1:$T$1,0))&amp;""),"")="","",IF($X734="Y",1,0))</f>
        <v/>
      </c>
    </row>
    <row r="735">
      <c r="U735" s="19" t="n"/>
      <c r="V735" s="22" t="n"/>
      <c r="W735" s="22" t="n"/>
      <c r="X735" s="22" t="n"/>
      <c r="Y735" s="19" t="n"/>
      <c r="Z735" s="21">
        <f>IF(IFERROR(TRIM(INDEX($A735:$T735,MATCH(Lists!$F$2,$A$1:$T$1,0))&amp;""),"")="","",IFERROR(INDEX('Your points'!$B$6:$B$11,MATCH(IFERROR(TRIM(INDEX($A735:$T735,MATCH(Lists!$F$3,$A$1:$T$1,0))&amp;""),""),'Your points'!$A$6:$A$11,0)),0))</f>
        <v/>
      </c>
      <c r="AA735" s="21">
        <f>IF(IFERROR(TRIM(INDEX($A735:$T735,MATCH(Lists!$F$2,$A$1:$T$1,0))&amp;""),"")="","",IFERROR(INDEX('Your points'!$B$15:$B$18,MATCH(IFERROR(TRIM(INDEX($A735:$T735,MATCH(Lists!$F$4,$A$1:$T$1,0))&amp;""),""),'Your points'!$A$15:$A$18,0)),0))</f>
        <v/>
      </c>
      <c r="AB735" s="21">
        <f>IF(IFERROR(TRIM(INDEX($A735:$T735,MATCH(Lists!$F$2,$A$1:$T$1,0))&amp;""),"")="","",N(Z735)+N(AA735))</f>
        <v/>
      </c>
      <c r="AC735" s="21">
        <f>IF(IFERROR(TRIM(INDEX($A735:$T735,MATCH(Lists!$F$2,$A$1:$T$1,0))&amp;""),"")="","",IFERROR(VALUE(IFERROR(TRIM(INDEX($A735:$T735,MATCH(Lists!$F$5,$A$1:$T$1,0))&amp;""),"")),""))</f>
        <v/>
      </c>
      <c r="AD735" s="21">
        <f>IF(AB735="","",IF(AB735&gt;='Your points'!$B$21,1,0))</f>
        <v/>
      </c>
      <c r="AE735" s="21">
        <f>IF(IFERROR(TRIM(INDEX($A735:$T735,MATCH(Lists!$F$2,$A$1:$T$1,0))&amp;""),"")="","",IF(IFERROR(TRIM(INDEX($A735:$T735,MATCH(Lists!$F$8,$A$1:$T$1,0))&amp;""),"")&lt;&gt;"",1,0))</f>
        <v/>
      </c>
      <c r="AF735" s="21">
        <f>IF(IFERROR(TRIM(INDEX($A735:$T735,MATCH(Lists!$F$2,$A$1:$T$1,0))&amp;""),"")="","",IF(IFERROR(TRIM(INDEX($A735:$T735,MATCH(Lists!$F$6,$A$1:$T$1,0))&amp;""),"")="","(no UTM)",IFERROR(TRIM(INDEX($A735:$T735,MATCH(Lists!$F$6,$A$1:$T$1,0))&amp;""),"")))</f>
        <v/>
      </c>
      <c r="AG735" s="21">
        <f>IF(IFERROR(TRIM(INDEX($A735:$T735,MATCH(Lists!$F$2,$A$1:$T$1,0))&amp;""),"")="","",IF(IFERROR(TRIM(INDEX($A735:$T735,MATCH(Lists!$F$7,$A$1:$T$1,0))&amp;""),"")="","(none)",IFERROR(TRIM(INDEX($A735:$T735,MATCH(Lists!$F$7,$A$1:$T$1,0))&amp;""),"")))</f>
        <v/>
      </c>
      <c r="AH735" s="21">
        <f>IF(AF735="","",IF(COUNTIFS($AF$2:AF735,AF735,$AG$2:AG735,AG735)=1,1,0))</f>
        <v/>
      </c>
      <c r="AI735" s="21">
        <f>IF(AH735=1,SUM($AH$2:AH735),"")</f>
        <v/>
      </c>
      <c r="AJ735" s="21">
        <f>IF(IFERROR(TRIM(INDEX($A735:$T735,MATCH(Lists!$F$2,$A$1:$T$1,0))&amp;""),"")="","",IF($W735=Lists!$A$3,1,0))</f>
        <v/>
      </c>
      <c r="AK735" s="21">
        <f>IF(IFERROR(TRIM(INDEX($A735:$T735,MATCH(Lists!$F$2,$A$1:$T$1,0))&amp;""),"")="","",IF($X735="Y",1,0))</f>
        <v/>
      </c>
    </row>
    <row r="736">
      <c r="U736" s="19" t="n"/>
      <c r="V736" s="22" t="n"/>
      <c r="W736" s="22" t="n"/>
      <c r="X736" s="22" t="n"/>
      <c r="Y736" s="19" t="n"/>
      <c r="Z736" s="21">
        <f>IF(IFERROR(TRIM(INDEX($A736:$T736,MATCH(Lists!$F$2,$A$1:$T$1,0))&amp;""),"")="","",IFERROR(INDEX('Your points'!$B$6:$B$11,MATCH(IFERROR(TRIM(INDEX($A736:$T736,MATCH(Lists!$F$3,$A$1:$T$1,0))&amp;""),""),'Your points'!$A$6:$A$11,0)),0))</f>
        <v/>
      </c>
      <c r="AA736" s="21">
        <f>IF(IFERROR(TRIM(INDEX($A736:$T736,MATCH(Lists!$F$2,$A$1:$T$1,0))&amp;""),"")="","",IFERROR(INDEX('Your points'!$B$15:$B$18,MATCH(IFERROR(TRIM(INDEX($A736:$T736,MATCH(Lists!$F$4,$A$1:$T$1,0))&amp;""),""),'Your points'!$A$15:$A$18,0)),0))</f>
        <v/>
      </c>
      <c r="AB736" s="21">
        <f>IF(IFERROR(TRIM(INDEX($A736:$T736,MATCH(Lists!$F$2,$A$1:$T$1,0))&amp;""),"")="","",N(Z736)+N(AA736))</f>
        <v/>
      </c>
      <c r="AC736" s="21">
        <f>IF(IFERROR(TRIM(INDEX($A736:$T736,MATCH(Lists!$F$2,$A$1:$T$1,0))&amp;""),"")="","",IFERROR(VALUE(IFERROR(TRIM(INDEX($A736:$T736,MATCH(Lists!$F$5,$A$1:$T$1,0))&amp;""),"")),""))</f>
        <v/>
      </c>
      <c r="AD736" s="21">
        <f>IF(AB736="","",IF(AB736&gt;='Your points'!$B$21,1,0))</f>
        <v/>
      </c>
      <c r="AE736" s="21">
        <f>IF(IFERROR(TRIM(INDEX($A736:$T736,MATCH(Lists!$F$2,$A$1:$T$1,0))&amp;""),"")="","",IF(IFERROR(TRIM(INDEX($A736:$T736,MATCH(Lists!$F$8,$A$1:$T$1,0))&amp;""),"")&lt;&gt;"",1,0))</f>
        <v/>
      </c>
      <c r="AF736" s="21">
        <f>IF(IFERROR(TRIM(INDEX($A736:$T736,MATCH(Lists!$F$2,$A$1:$T$1,0))&amp;""),"")="","",IF(IFERROR(TRIM(INDEX($A736:$T736,MATCH(Lists!$F$6,$A$1:$T$1,0))&amp;""),"")="","(no UTM)",IFERROR(TRIM(INDEX($A736:$T736,MATCH(Lists!$F$6,$A$1:$T$1,0))&amp;""),"")))</f>
        <v/>
      </c>
      <c r="AG736" s="21">
        <f>IF(IFERROR(TRIM(INDEX($A736:$T736,MATCH(Lists!$F$2,$A$1:$T$1,0))&amp;""),"")="","",IF(IFERROR(TRIM(INDEX($A736:$T736,MATCH(Lists!$F$7,$A$1:$T$1,0))&amp;""),"")="","(none)",IFERROR(TRIM(INDEX($A736:$T736,MATCH(Lists!$F$7,$A$1:$T$1,0))&amp;""),"")))</f>
        <v/>
      </c>
      <c r="AH736" s="21">
        <f>IF(AF736="","",IF(COUNTIFS($AF$2:AF736,AF736,$AG$2:AG736,AG736)=1,1,0))</f>
        <v/>
      </c>
      <c r="AI736" s="21">
        <f>IF(AH736=1,SUM($AH$2:AH736),"")</f>
        <v/>
      </c>
      <c r="AJ736" s="21">
        <f>IF(IFERROR(TRIM(INDEX($A736:$T736,MATCH(Lists!$F$2,$A$1:$T$1,0))&amp;""),"")="","",IF($W736=Lists!$A$3,1,0))</f>
        <v/>
      </c>
      <c r="AK736" s="21">
        <f>IF(IFERROR(TRIM(INDEX($A736:$T736,MATCH(Lists!$F$2,$A$1:$T$1,0))&amp;""),"")="","",IF($X736="Y",1,0))</f>
        <v/>
      </c>
    </row>
    <row r="737">
      <c r="U737" s="19" t="n"/>
      <c r="V737" s="22" t="n"/>
      <c r="W737" s="22" t="n"/>
      <c r="X737" s="22" t="n"/>
      <c r="Y737" s="19" t="n"/>
      <c r="Z737" s="21">
        <f>IF(IFERROR(TRIM(INDEX($A737:$T737,MATCH(Lists!$F$2,$A$1:$T$1,0))&amp;""),"")="","",IFERROR(INDEX('Your points'!$B$6:$B$11,MATCH(IFERROR(TRIM(INDEX($A737:$T737,MATCH(Lists!$F$3,$A$1:$T$1,0))&amp;""),""),'Your points'!$A$6:$A$11,0)),0))</f>
        <v/>
      </c>
      <c r="AA737" s="21">
        <f>IF(IFERROR(TRIM(INDEX($A737:$T737,MATCH(Lists!$F$2,$A$1:$T$1,0))&amp;""),"")="","",IFERROR(INDEX('Your points'!$B$15:$B$18,MATCH(IFERROR(TRIM(INDEX($A737:$T737,MATCH(Lists!$F$4,$A$1:$T$1,0))&amp;""),""),'Your points'!$A$15:$A$18,0)),0))</f>
        <v/>
      </c>
      <c r="AB737" s="21">
        <f>IF(IFERROR(TRIM(INDEX($A737:$T737,MATCH(Lists!$F$2,$A$1:$T$1,0))&amp;""),"")="","",N(Z737)+N(AA737))</f>
        <v/>
      </c>
      <c r="AC737" s="21">
        <f>IF(IFERROR(TRIM(INDEX($A737:$T737,MATCH(Lists!$F$2,$A$1:$T$1,0))&amp;""),"")="","",IFERROR(VALUE(IFERROR(TRIM(INDEX($A737:$T737,MATCH(Lists!$F$5,$A$1:$T$1,0))&amp;""),"")),""))</f>
        <v/>
      </c>
      <c r="AD737" s="21">
        <f>IF(AB737="","",IF(AB737&gt;='Your points'!$B$21,1,0))</f>
        <v/>
      </c>
      <c r="AE737" s="21">
        <f>IF(IFERROR(TRIM(INDEX($A737:$T737,MATCH(Lists!$F$2,$A$1:$T$1,0))&amp;""),"")="","",IF(IFERROR(TRIM(INDEX($A737:$T737,MATCH(Lists!$F$8,$A$1:$T$1,0))&amp;""),"")&lt;&gt;"",1,0))</f>
        <v/>
      </c>
      <c r="AF737" s="21">
        <f>IF(IFERROR(TRIM(INDEX($A737:$T737,MATCH(Lists!$F$2,$A$1:$T$1,0))&amp;""),"")="","",IF(IFERROR(TRIM(INDEX($A737:$T737,MATCH(Lists!$F$6,$A$1:$T$1,0))&amp;""),"")="","(no UTM)",IFERROR(TRIM(INDEX($A737:$T737,MATCH(Lists!$F$6,$A$1:$T$1,0))&amp;""),"")))</f>
        <v/>
      </c>
      <c r="AG737" s="21">
        <f>IF(IFERROR(TRIM(INDEX($A737:$T737,MATCH(Lists!$F$2,$A$1:$T$1,0))&amp;""),"")="","",IF(IFERROR(TRIM(INDEX($A737:$T737,MATCH(Lists!$F$7,$A$1:$T$1,0))&amp;""),"")="","(none)",IFERROR(TRIM(INDEX($A737:$T737,MATCH(Lists!$F$7,$A$1:$T$1,0))&amp;""),"")))</f>
        <v/>
      </c>
      <c r="AH737" s="21">
        <f>IF(AF737="","",IF(COUNTIFS($AF$2:AF737,AF737,$AG$2:AG737,AG737)=1,1,0))</f>
        <v/>
      </c>
      <c r="AI737" s="21">
        <f>IF(AH737=1,SUM($AH$2:AH737),"")</f>
        <v/>
      </c>
      <c r="AJ737" s="21">
        <f>IF(IFERROR(TRIM(INDEX($A737:$T737,MATCH(Lists!$F$2,$A$1:$T$1,0))&amp;""),"")="","",IF($W737=Lists!$A$3,1,0))</f>
        <v/>
      </c>
      <c r="AK737" s="21">
        <f>IF(IFERROR(TRIM(INDEX($A737:$T737,MATCH(Lists!$F$2,$A$1:$T$1,0))&amp;""),"")="","",IF($X737="Y",1,0))</f>
        <v/>
      </c>
    </row>
    <row r="738">
      <c r="U738" s="19" t="n"/>
      <c r="V738" s="22" t="n"/>
      <c r="W738" s="22" t="n"/>
      <c r="X738" s="22" t="n"/>
      <c r="Y738" s="19" t="n"/>
      <c r="Z738" s="21">
        <f>IF(IFERROR(TRIM(INDEX($A738:$T738,MATCH(Lists!$F$2,$A$1:$T$1,0))&amp;""),"")="","",IFERROR(INDEX('Your points'!$B$6:$B$11,MATCH(IFERROR(TRIM(INDEX($A738:$T738,MATCH(Lists!$F$3,$A$1:$T$1,0))&amp;""),""),'Your points'!$A$6:$A$11,0)),0))</f>
        <v/>
      </c>
      <c r="AA738" s="21">
        <f>IF(IFERROR(TRIM(INDEX($A738:$T738,MATCH(Lists!$F$2,$A$1:$T$1,0))&amp;""),"")="","",IFERROR(INDEX('Your points'!$B$15:$B$18,MATCH(IFERROR(TRIM(INDEX($A738:$T738,MATCH(Lists!$F$4,$A$1:$T$1,0))&amp;""),""),'Your points'!$A$15:$A$18,0)),0))</f>
        <v/>
      </c>
      <c r="AB738" s="21">
        <f>IF(IFERROR(TRIM(INDEX($A738:$T738,MATCH(Lists!$F$2,$A$1:$T$1,0))&amp;""),"")="","",N(Z738)+N(AA738))</f>
        <v/>
      </c>
      <c r="AC738" s="21">
        <f>IF(IFERROR(TRIM(INDEX($A738:$T738,MATCH(Lists!$F$2,$A$1:$T$1,0))&amp;""),"")="","",IFERROR(VALUE(IFERROR(TRIM(INDEX($A738:$T738,MATCH(Lists!$F$5,$A$1:$T$1,0))&amp;""),"")),""))</f>
        <v/>
      </c>
      <c r="AD738" s="21">
        <f>IF(AB738="","",IF(AB738&gt;='Your points'!$B$21,1,0))</f>
        <v/>
      </c>
      <c r="AE738" s="21">
        <f>IF(IFERROR(TRIM(INDEX($A738:$T738,MATCH(Lists!$F$2,$A$1:$T$1,0))&amp;""),"")="","",IF(IFERROR(TRIM(INDEX($A738:$T738,MATCH(Lists!$F$8,$A$1:$T$1,0))&amp;""),"")&lt;&gt;"",1,0))</f>
        <v/>
      </c>
      <c r="AF738" s="21">
        <f>IF(IFERROR(TRIM(INDEX($A738:$T738,MATCH(Lists!$F$2,$A$1:$T$1,0))&amp;""),"")="","",IF(IFERROR(TRIM(INDEX($A738:$T738,MATCH(Lists!$F$6,$A$1:$T$1,0))&amp;""),"")="","(no UTM)",IFERROR(TRIM(INDEX($A738:$T738,MATCH(Lists!$F$6,$A$1:$T$1,0))&amp;""),"")))</f>
        <v/>
      </c>
      <c r="AG738" s="21">
        <f>IF(IFERROR(TRIM(INDEX($A738:$T738,MATCH(Lists!$F$2,$A$1:$T$1,0))&amp;""),"")="","",IF(IFERROR(TRIM(INDEX($A738:$T738,MATCH(Lists!$F$7,$A$1:$T$1,0))&amp;""),"")="","(none)",IFERROR(TRIM(INDEX($A738:$T738,MATCH(Lists!$F$7,$A$1:$T$1,0))&amp;""),"")))</f>
        <v/>
      </c>
      <c r="AH738" s="21">
        <f>IF(AF738="","",IF(COUNTIFS($AF$2:AF738,AF738,$AG$2:AG738,AG738)=1,1,0))</f>
        <v/>
      </c>
      <c r="AI738" s="21">
        <f>IF(AH738=1,SUM($AH$2:AH738),"")</f>
        <v/>
      </c>
      <c r="AJ738" s="21">
        <f>IF(IFERROR(TRIM(INDEX($A738:$T738,MATCH(Lists!$F$2,$A$1:$T$1,0))&amp;""),"")="","",IF($W738=Lists!$A$3,1,0))</f>
        <v/>
      </c>
      <c r="AK738" s="21">
        <f>IF(IFERROR(TRIM(INDEX($A738:$T738,MATCH(Lists!$F$2,$A$1:$T$1,0))&amp;""),"")="","",IF($X738="Y",1,0))</f>
        <v/>
      </c>
    </row>
    <row r="739">
      <c r="U739" s="19" t="n"/>
      <c r="V739" s="22" t="n"/>
      <c r="W739" s="22" t="n"/>
      <c r="X739" s="22" t="n"/>
      <c r="Y739" s="19" t="n"/>
      <c r="Z739" s="21">
        <f>IF(IFERROR(TRIM(INDEX($A739:$T739,MATCH(Lists!$F$2,$A$1:$T$1,0))&amp;""),"")="","",IFERROR(INDEX('Your points'!$B$6:$B$11,MATCH(IFERROR(TRIM(INDEX($A739:$T739,MATCH(Lists!$F$3,$A$1:$T$1,0))&amp;""),""),'Your points'!$A$6:$A$11,0)),0))</f>
        <v/>
      </c>
      <c r="AA739" s="21">
        <f>IF(IFERROR(TRIM(INDEX($A739:$T739,MATCH(Lists!$F$2,$A$1:$T$1,0))&amp;""),"")="","",IFERROR(INDEX('Your points'!$B$15:$B$18,MATCH(IFERROR(TRIM(INDEX($A739:$T739,MATCH(Lists!$F$4,$A$1:$T$1,0))&amp;""),""),'Your points'!$A$15:$A$18,0)),0))</f>
        <v/>
      </c>
      <c r="AB739" s="21">
        <f>IF(IFERROR(TRIM(INDEX($A739:$T739,MATCH(Lists!$F$2,$A$1:$T$1,0))&amp;""),"")="","",N(Z739)+N(AA739))</f>
        <v/>
      </c>
      <c r="AC739" s="21">
        <f>IF(IFERROR(TRIM(INDEX($A739:$T739,MATCH(Lists!$F$2,$A$1:$T$1,0))&amp;""),"")="","",IFERROR(VALUE(IFERROR(TRIM(INDEX($A739:$T739,MATCH(Lists!$F$5,$A$1:$T$1,0))&amp;""),"")),""))</f>
        <v/>
      </c>
      <c r="AD739" s="21">
        <f>IF(AB739="","",IF(AB739&gt;='Your points'!$B$21,1,0))</f>
        <v/>
      </c>
      <c r="AE739" s="21">
        <f>IF(IFERROR(TRIM(INDEX($A739:$T739,MATCH(Lists!$F$2,$A$1:$T$1,0))&amp;""),"")="","",IF(IFERROR(TRIM(INDEX($A739:$T739,MATCH(Lists!$F$8,$A$1:$T$1,0))&amp;""),"")&lt;&gt;"",1,0))</f>
        <v/>
      </c>
      <c r="AF739" s="21">
        <f>IF(IFERROR(TRIM(INDEX($A739:$T739,MATCH(Lists!$F$2,$A$1:$T$1,0))&amp;""),"")="","",IF(IFERROR(TRIM(INDEX($A739:$T739,MATCH(Lists!$F$6,$A$1:$T$1,0))&amp;""),"")="","(no UTM)",IFERROR(TRIM(INDEX($A739:$T739,MATCH(Lists!$F$6,$A$1:$T$1,0))&amp;""),"")))</f>
        <v/>
      </c>
      <c r="AG739" s="21">
        <f>IF(IFERROR(TRIM(INDEX($A739:$T739,MATCH(Lists!$F$2,$A$1:$T$1,0))&amp;""),"")="","",IF(IFERROR(TRIM(INDEX($A739:$T739,MATCH(Lists!$F$7,$A$1:$T$1,0))&amp;""),"")="","(none)",IFERROR(TRIM(INDEX($A739:$T739,MATCH(Lists!$F$7,$A$1:$T$1,0))&amp;""),"")))</f>
        <v/>
      </c>
      <c r="AH739" s="21">
        <f>IF(AF739="","",IF(COUNTIFS($AF$2:AF739,AF739,$AG$2:AG739,AG739)=1,1,0))</f>
        <v/>
      </c>
      <c r="AI739" s="21">
        <f>IF(AH739=1,SUM($AH$2:AH739),"")</f>
        <v/>
      </c>
      <c r="AJ739" s="21">
        <f>IF(IFERROR(TRIM(INDEX($A739:$T739,MATCH(Lists!$F$2,$A$1:$T$1,0))&amp;""),"")="","",IF($W739=Lists!$A$3,1,0))</f>
        <v/>
      </c>
      <c r="AK739" s="21">
        <f>IF(IFERROR(TRIM(INDEX($A739:$T739,MATCH(Lists!$F$2,$A$1:$T$1,0))&amp;""),"")="","",IF($X739="Y",1,0))</f>
        <v/>
      </c>
    </row>
    <row r="740">
      <c r="U740" s="19" t="n"/>
      <c r="V740" s="22" t="n"/>
      <c r="W740" s="22" t="n"/>
      <c r="X740" s="22" t="n"/>
      <c r="Y740" s="19" t="n"/>
      <c r="Z740" s="21">
        <f>IF(IFERROR(TRIM(INDEX($A740:$T740,MATCH(Lists!$F$2,$A$1:$T$1,0))&amp;""),"")="","",IFERROR(INDEX('Your points'!$B$6:$B$11,MATCH(IFERROR(TRIM(INDEX($A740:$T740,MATCH(Lists!$F$3,$A$1:$T$1,0))&amp;""),""),'Your points'!$A$6:$A$11,0)),0))</f>
        <v/>
      </c>
      <c r="AA740" s="21">
        <f>IF(IFERROR(TRIM(INDEX($A740:$T740,MATCH(Lists!$F$2,$A$1:$T$1,0))&amp;""),"")="","",IFERROR(INDEX('Your points'!$B$15:$B$18,MATCH(IFERROR(TRIM(INDEX($A740:$T740,MATCH(Lists!$F$4,$A$1:$T$1,0))&amp;""),""),'Your points'!$A$15:$A$18,0)),0))</f>
        <v/>
      </c>
      <c r="AB740" s="21">
        <f>IF(IFERROR(TRIM(INDEX($A740:$T740,MATCH(Lists!$F$2,$A$1:$T$1,0))&amp;""),"")="","",N(Z740)+N(AA740))</f>
        <v/>
      </c>
      <c r="AC740" s="21">
        <f>IF(IFERROR(TRIM(INDEX($A740:$T740,MATCH(Lists!$F$2,$A$1:$T$1,0))&amp;""),"")="","",IFERROR(VALUE(IFERROR(TRIM(INDEX($A740:$T740,MATCH(Lists!$F$5,$A$1:$T$1,0))&amp;""),"")),""))</f>
        <v/>
      </c>
      <c r="AD740" s="21">
        <f>IF(AB740="","",IF(AB740&gt;='Your points'!$B$21,1,0))</f>
        <v/>
      </c>
      <c r="AE740" s="21">
        <f>IF(IFERROR(TRIM(INDEX($A740:$T740,MATCH(Lists!$F$2,$A$1:$T$1,0))&amp;""),"")="","",IF(IFERROR(TRIM(INDEX($A740:$T740,MATCH(Lists!$F$8,$A$1:$T$1,0))&amp;""),"")&lt;&gt;"",1,0))</f>
        <v/>
      </c>
      <c r="AF740" s="21">
        <f>IF(IFERROR(TRIM(INDEX($A740:$T740,MATCH(Lists!$F$2,$A$1:$T$1,0))&amp;""),"")="","",IF(IFERROR(TRIM(INDEX($A740:$T740,MATCH(Lists!$F$6,$A$1:$T$1,0))&amp;""),"")="","(no UTM)",IFERROR(TRIM(INDEX($A740:$T740,MATCH(Lists!$F$6,$A$1:$T$1,0))&amp;""),"")))</f>
        <v/>
      </c>
      <c r="AG740" s="21">
        <f>IF(IFERROR(TRIM(INDEX($A740:$T740,MATCH(Lists!$F$2,$A$1:$T$1,0))&amp;""),"")="","",IF(IFERROR(TRIM(INDEX($A740:$T740,MATCH(Lists!$F$7,$A$1:$T$1,0))&amp;""),"")="","(none)",IFERROR(TRIM(INDEX($A740:$T740,MATCH(Lists!$F$7,$A$1:$T$1,0))&amp;""),"")))</f>
        <v/>
      </c>
      <c r="AH740" s="21">
        <f>IF(AF740="","",IF(COUNTIFS($AF$2:AF740,AF740,$AG$2:AG740,AG740)=1,1,0))</f>
        <v/>
      </c>
      <c r="AI740" s="21">
        <f>IF(AH740=1,SUM($AH$2:AH740),"")</f>
        <v/>
      </c>
      <c r="AJ740" s="21">
        <f>IF(IFERROR(TRIM(INDEX($A740:$T740,MATCH(Lists!$F$2,$A$1:$T$1,0))&amp;""),"")="","",IF($W740=Lists!$A$3,1,0))</f>
        <v/>
      </c>
      <c r="AK740" s="21">
        <f>IF(IFERROR(TRIM(INDEX($A740:$T740,MATCH(Lists!$F$2,$A$1:$T$1,0))&amp;""),"")="","",IF($X740="Y",1,0))</f>
        <v/>
      </c>
    </row>
    <row r="741">
      <c r="U741" s="19" t="n"/>
      <c r="V741" s="22" t="n"/>
      <c r="W741" s="22" t="n"/>
      <c r="X741" s="22" t="n"/>
      <c r="Y741" s="19" t="n"/>
      <c r="Z741" s="21">
        <f>IF(IFERROR(TRIM(INDEX($A741:$T741,MATCH(Lists!$F$2,$A$1:$T$1,0))&amp;""),"")="","",IFERROR(INDEX('Your points'!$B$6:$B$11,MATCH(IFERROR(TRIM(INDEX($A741:$T741,MATCH(Lists!$F$3,$A$1:$T$1,0))&amp;""),""),'Your points'!$A$6:$A$11,0)),0))</f>
        <v/>
      </c>
      <c r="AA741" s="21">
        <f>IF(IFERROR(TRIM(INDEX($A741:$T741,MATCH(Lists!$F$2,$A$1:$T$1,0))&amp;""),"")="","",IFERROR(INDEX('Your points'!$B$15:$B$18,MATCH(IFERROR(TRIM(INDEX($A741:$T741,MATCH(Lists!$F$4,$A$1:$T$1,0))&amp;""),""),'Your points'!$A$15:$A$18,0)),0))</f>
        <v/>
      </c>
      <c r="AB741" s="21">
        <f>IF(IFERROR(TRIM(INDEX($A741:$T741,MATCH(Lists!$F$2,$A$1:$T$1,0))&amp;""),"")="","",N(Z741)+N(AA741))</f>
        <v/>
      </c>
      <c r="AC741" s="21">
        <f>IF(IFERROR(TRIM(INDEX($A741:$T741,MATCH(Lists!$F$2,$A$1:$T$1,0))&amp;""),"")="","",IFERROR(VALUE(IFERROR(TRIM(INDEX($A741:$T741,MATCH(Lists!$F$5,$A$1:$T$1,0))&amp;""),"")),""))</f>
        <v/>
      </c>
      <c r="AD741" s="21">
        <f>IF(AB741="","",IF(AB741&gt;='Your points'!$B$21,1,0))</f>
        <v/>
      </c>
      <c r="AE741" s="21">
        <f>IF(IFERROR(TRIM(INDEX($A741:$T741,MATCH(Lists!$F$2,$A$1:$T$1,0))&amp;""),"")="","",IF(IFERROR(TRIM(INDEX($A741:$T741,MATCH(Lists!$F$8,$A$1:$T$1,0))&amp;""),"")&lt;&gt;"",1,0))</f>
        <v/>
      </c>
      <c r="AF741" s="21">
        <f>IF(IFERROR(TRIM(INDEX($A741:$T741,MATCH(Lists!$F$2,$A$1:$T$1,0))&amp;""),"")="","",IF(IFERROR(TRIM(INDEX($A741:$T741,MATCH(Lists!$F$6,$A$1:$T$1,0))&amp;""),"")="","(no UTM)",IFERROR(TRIM(INDEX($A741:$T741,MATCH(Lists!$F$6,$A$1:$T$1,0))&amp;""),"")))</f>
        <v/>
      </c>
      <c r="AG741" s="21">
        <f>IF(IFERROR(TRIM(INDEX($A741:$T741,MATCH(Lists!$F$2,$A$1:$T$1,0))&amp;""),"")="","",IF(IFERROR(TRIM(INDEX($A741:$T741,MATCH(Lists!$F$7,$A$1:$T$1,0))&amp;""),"")="","(none)",IFERROR(TRIM(INDEX($A741:$T741,MATCH(Lists!$F$7,$A$1:$T$1,0))&amp;""),"")))</f>
        <v/>
      </c>
      <c r="AH741" s="21">
        <f>IF(AF741="","",IF(COUNTIFS($AF$2:AF741,AF741,$AG$2:AG741,AG741)=1,1,0))</f>
        <v/>
      </c>
      <c r="AI741" s="21">
        <f>IF(AH741=1,SUM($AH$2:AH741),"")</f>
        <v/>
      </c>
      <c r="AJ741" s="21">
        <f>IF(IFERROR(TRIM(INDEX($A741:$T741,MATCH(Lists!$F$2,$A$1:$T$1,0))&amp;""),"")="","",IF($W741=Lists!$A$3,1,0))</f>
        <v/>
      </c>
      <c r="AK741" s="21">
        <f>IF(IFERROR(TRIM(INDEX($A741:$T741,MATCH(Lists!$F$2,$A$1:$T$1,0))&amp;""),"")="","",IF($X741="Y",1,0))</f>
        <v/>
      </c>
    </row>
    <row r="742">
      <c r="U742" s="19" t="n"/>
      <c r="V742" s="22" t="n"/>
      <c r="W742" s="22" t="n"/>
      <c r="X742" s="22" t="n"/>
      <c r="Y742" s="19" t="n"/>
      <c r="Z742" s="21">
        <f>IF(IFERROR(TRIM(INDEX($A742:$T742,MATCH(Lists!$F$2,$A$1:$T$1,0))&amp;""),"")="","",IFERROR(INDEX('Your points'!$B$6:$B$11,MATCH(IFERROR(TRIM(INDEX($A742:$T742,MATCH(Lists!$F$3,$A$1:$T$1,0))&amp;""),""),'Your points'!$A$6:$A$11,0)),0))</f>
        <v/>
      </c>
      <c r="AA742" s="21">
        <f>IF(IFERROR(TRIM(INDEX($A742:$T742,MATCH(Lists!$F$2,$A$1:$T$1,0))&amp;""),"")="","",IFERROR(INDEX('Your points'!$B$15:$B$18,MATCH(IFERROR(TRIM(INDEX($A742:$T742,MATCH(Lists!$F$4,$A$1:$T$1,0))&amp;""),""),'Your points'!$A$15:$A$18,0)),0))</f>
        <v/>
      </c>
      <c r="AB742" s="21">
        <f>IF(IFERROR(TRIM(INDEX($A742:$T742,MATCH(Lists!$F$2,$A$1:$T$1,0))&amp;""),"")="","",N(Z742)+N(AA742))</f>
        <v/>
      </c>
      <c r="AC742" s="21">
        <f>IF(IFERROR(TRIM(INDEX($A742:$T742,MATCH(Lists!$F$2,$A$1:$T$1,0))&amp;""),"")="","",IFERROR(VALUE(IFERROR(TRIM(INDEX($A742:$T742,MATCH(Lists!$F$5,$A$1:$T$1,0))&amp;""),"")),""))</f>
        <v/>
      </c>
      <c r="AD742" s="21">
        <f>IF(AB742="","",IF(AB742&gt;='Your points'!$B$21,1,0))</f>
        <v/>
      </c>
      <c r="AE742" s="21">
        <f>IF(IFERROR(TRIM(INDEX($A742:$T742,MATCH(Lists!$F$2,$A$1:$T$1,0))&amp;""),"")="","",IF(IFERROR(TRIM(INDEX($A742:$T742,MATCH(Lists!$F$8,$A$1:$T$1,0))&amp;""),"")&lt;&gt;"",1,0))</f>
        <v/>
      </c>
      <c r="AF742" s="21">
        <f>IF(IFERROR(TRIM(INDEX($A742:$T742,MATCH(Lists!$F$2,$A$1:$T$1,0))&amp;""),"")="","",IF(IFERROR(TRIM(INDEX($A742:$T742,MATCH(Lists!$F$6,$A$1:$T$1,0))&amp;""),"")="","(no UTM)",IFERROR(TRIM(INDEX($A742:$T742,MATCH(Lists!$F$6,$A$1:$T$1,0))&amp;""),"")))</f>
        <v/>
      </c>
      <c r="AG742" s="21">
        <f>IF(IFERROR(TRIM(INDEX($A742:$T742,MATCH(Lists!$F$2,$A$1:$T$1,0))&amp;""),"")="","",IF(IFERROR(TRIM(INDEX($A742:$T742,MATCH(Lists!$F$7,$A$1:$T$1,0))&amp;""),"")="","(none)",IFERROR(TRIM(INDEX($A742:$T742,MATCH(Lists!$F$7,$A$1:$T$1,0))&amp;""),"")))</f>
        <v/>
      </c>
      <c r="AH742" s="21">
        <f>IF(AF742="","",IF(COUNTIFS($AF$2:AF742,AF742,$AG$2:AG742,AG742)=1,1,0))</f>
        <v/>
      </c>
      <c r="AI742" s="21">
        <f>IF(AH742=1,SUM($AH$2:AH742),"")</f>
        <v/>
      </c>
      <c r="AJ742" s="21">
        <f>IF(IFERROR(TRIM(INDEX($A742:$T742,MATCH(Lists!$F$2,$A$1:$T$1,0))&amp;""),"")="","",IF($W742=Lists!$A$3,1,0))</f>
        <v/>
      </c>
      <c r="AK742" s="21">
        <f>IF(IFERROR(TRIM(INDEX($A742:$T742,MATCH(Lists!$F$2,$A$1:$T$1,0))&amp;""),"")="","",IF($X742="Y",1,0))</f>
        <v/>
      </c>
    </row>
    <row r="743">
      <c r="U743" s="19" t="n"/>
      <c r="V743" s="22" t="n"/>
      <c r="W743" s="22" t="n"/>
      <c r="X743" s="22" t="n"/>
      <c r="Y743" s="19" t="n"/>
      <c r="Z743" s="21">
        <f>IF(IFERROR(TRIM(INDEX($A743:$T743,MATCH(Lists!$F$2,$A$1:$T$1,0))&amp;""),"")="","",IFERROR(INDEX('Your points'!$B$6:$B$11,MATCH(IFERROR(TRIM(INDEX($A743:$T743,MATCH(Lists!$F$3,$A$1:$T$1,0))&amp;""),""),'Your points'!$A$6:$A$11,0)),0))</f>
        <v/>
      </c>
      <c r="AA743" s="21">
        <f>IF(IFERROR(TRIM(INDEX($A743:$T743,MATCH(Lists!$F$2,$A$1:$T$1,0))&amp;""),"")="","",IFERROR(INDEX('Your points'!$B$15:$B$18,MATCH(IFERROR(TRIM(INDEX($A743:$T743,MATCH(Lists!$F$4,$A$1:$T$1,0))&amp;""),""),'Your points'!$A$15:$A$18,0)),0))</f>
        <v/>
      </c>
      <c r="AB743" s="21">
        <f>IF(IFERROR(TRIM(INDEX($A743:$T743,MATCH(Lists!$F$2,$A$1:$T$1,0))&amp;""),"")="","",N(Z743)+N(AA743))</f>
        <v/>
      </c>
      <c r="AC743" s="21">
        <f>IF(IFERROR(TRIM(INDEX($A743:$T743,MATCH(Lists!$F$2,$A$1:$T$1,0))&amp;""),"")="","",IFERROR(VALUE(IFERROR(TRIM(INDEX($A743:$T743,MATCH(Lists!$F$5,$A$1:$T$1,0))&amp;""),"")),""))</f>
        <v/>
      </c>
      <c r="AD743" s="21">
        <f>IF(AB743="","",IF(AB743&gt;='Your points'!$B$21,1,0))</f>
        <v/>
      </c>
      <c r="AE743" s="21">
        <f>IF(IFERROR(TRIM(INDEX($A743:$T743,MATCH(Lists!$F$2,$A$1:$T$1,0))&amp;""),"")="","",IF(IFERROR(TRIM(INDEX($A743:$T743,MATCH(Lists!$F$8,$A$1:$T$1,0))&amp;""),"")&lt;&gt;"",1,0))</f>
        <v/>
      </c>
      <c r="AF743" s="21">
        <f>IF(IFERROR(TRIM(INDEX($A743:$T743,MATCH(Lists!$F$2,$A$1:$T$1,0))&amp;""),"")="","",IF(IFERROR(TRIM(INDEX($A743:$T743,MATCH(Lists!$F$6,$A$1:$T$1,0))&amp;""),"")="","(no UTM)",IFERROR(TRIM(INDEX($A743:$T743,MATCH(Lists!$F$6,$A$1:$T$1,0))&amp;""),"")))</f>
        <v/>
      </c>
      <c r="AG743" s="21">
        <f>IF(IFERROR(TRIM(INDEX($A743:$T743,MATCH(Lists!$F$2,$A$1:$T$1,0))&amp;""),"")="","",IF(IFERROR(TRIM(INDEX($A743:$T743,MATCH(Lists!$F$7,$A$1:$T$1,0))&amp;""),"")="","(none)",IFERROR(TRIM(INDEX($A743:$T743,MATCH(Lists!$F$7,$A$1:$T$1,0))&amp;""),"")))</f>
        <v/>
      </c>
      <c r="AH743" s="21">
        <f>IF(AF743="","",IF(COUNTIFS($AF$2:AF743,AF743,$AG$2:AG743,AG743)=1,1,0))</f>
        <v/>
      </c>
      <c r="AI743" s="21">
        <f>IF(AH743=1,SUM($AH$2:AH743),"")</f>
        <v/>
      </c>
      <c r="AJ743" s="21">
        <f>IF(IFERROR(TRIM(INDEX($A743:$T743,MATCH(Lists!$F$2,$A$1:$T$1,0))&amp;""),"")="","",IF($W743=Lists!$A$3,1,0))</f>
        <v/>
      </c>
      <c r="AK743" s="21">
        <f>IF(IFERROR(TRIM(INDEX($A743:$T743,MATCH(Lists!$F$2,$A$1:$T$1,0))&amp;""),"")="","",IF($X743="Y",1,0))</f>
        <v/>
      </c>
    </row>
    <row r="744">
      <c r="U744" s="19" t="n"/>
      <c r="V744" s="22" t="n"/>
      <c r="W744" s="22" t="n"/>
      <c r="X744" s="22" t="n"/>
      <c r="Y744" s="19" t="n"/>
      <c r="Z744" s="21">
        <f>IF(IFERROR(TRIM(INDEX($A744:$T744,MATCH(Lists!$F$2,$A$1:$T$1,0))&amp;""),"")="","",IFERROR(INDEX('Your points'!$B$6:$B$11,MATCH(IFERROR(TRIM(INDEX($A744:$T744,MATCH(Lists!$F$3,$A$1:$T$1,0))&amp;""),""),'Your points'!$A$6:$A$11,0)),0))</f>
        <v/>
      </c>
      <c r="AA744" s="21">
        <f>IF(IFERROR(TRIM(INDEX($A744:$T744,MATCH(Lists!$F$2,$A$1:$T$1,0))&amp;""),"")="","",IFERROR(INDEX('Your points'!$B$15:$B$18,MATCH(IFERROR(TRIM(INDEX($A744:$T744,MATCH(Lists!$F$4,$A$1:$T$1,0))&amp;""),""),'Your points'!$A$15:$A$18,0)),0))</f>
        <v/>
      </c>
      <c r="AB744" s="21">
        <f>IF(IFERROR(TRIM(INDEX($A744:$T744,MATCH(Lists!$F$2,$A$1:$T$1,0))&amp;""),"")="","",N(Z744)+N(AA744))</f>
        <v/>
      </c>
      <c r="AC744" s="21">
        <f>IF(IFERROR(TRIM(INDEX($A744:$T744,MATCH(Lists!$F$2,$A$1:$T$1,0))&amp;""),"")="","",IFERROR(VALUE(IFERROR(TRIM(INDEX($A744:$T744,MATCH(Lists!$F$5,$A$1:$T$1,0))&amp;""),"")),""))</f>
        <v/>
      </c>
      <c r="AD744" s="21">
        <f>IF(AB744="","",IF(AB744&gt;='Your points'!$B$21,1,0))</f>
        <v/>
      </c>
      <c r="AE744" s="21">
        <f>IF(IFERROR(TRIM(INDEX($A744:$T744,MATCH(Lists!$F$2,$A$1:$T$1,0))&amp;""),"")="","",IF(IFERROR(TRIM(INDEX($A744:$T744,MATCH(Lists!$F$8,$A$1:$T$1,0))&amp;""),"")&lt;&gt;"",1,0))</f>
        <v/>
      </c>
      <c r="AF744" s="21">
        <f>IF(IFERROR(TRIM(INDEX($A744:$T744,MATCH(Lists!$F$2,$A$1:$T$1,0))&amp;""),"")="","",IF(IFERROR(TRIM(INDEX($A744:$T744,MATCH(Lists!$F$6,$A$1:$T$1,0))&amp;""),"")="","(no UTM)",IFERROR(TRIM(INDEX($A744:$T744,MATCH(Lists!$F$6,$A$1:$T$1,0))&amp;""),"")))</f>
        <v/>
      </c>
      <c r="AG744" s="21">
        <f>IF(IFERROR(TRIM(INDEX($A744:$T744,MATCH(Lists!$F$2,$A$1:$T$1,0))&amp;""),"")="","",IF(IFERROR(TRIM(INDEX($A744:$T744,MATCH(Lists!$F$7,$A$1:$T$1,0))&amp;""),"")="","(none)",IFERROR(TRIM(INDEX($A744:$T744,MATCH(Lists!$F$7,$A$1:$T$1,0))&amp;""),"")))</f>
        <v/>
      </c>
      <c r="AH744" s="21">
        <f>IF(AF744="","",IF(COUNTIFS($AF$2:AF744,AF744,$AG$2:AG744,AG744)=1,1,0))</f>
        <v/>
      </c>
      <c r="AI744" s="21">
        <f>IF(AH744=1,SUM($AH$2:AH744),"")</f>
        <v/>
      </c>
      <c r="AJ744" s="21">
        <f>IF(IFERROR(TRIM(INDEX($A744:$T744,MATCH(Lists!$F$2,$A$1:$T$1,0))&amp;""),"")="","",IF($W744=Lists!$A$3,1,0))</f>
        <v/>
      </c>
      <c r="AK744" s="21">
        <f>IF(IFERROR(TRIM(INDEX($A744:$T744,MATCH(Lists!$F$2,$A$1:$T$1,0))&amp;""),"")="","",IF($X744="Y",1,0))</f>
        <v/>
      </c>
    </row>
    <row r="745">
      <c r="U745" s="19" t="n"/>
      <c r="V745" s="22" t="n"/>
      <c r="W745" s="22" t="n"/>
      <c r="X745" s="22" t="n"/>
      <c r="Y745" s="19" t="n"/>
      <c r="Z745" s="21">
        <f>IF(IFERROR(TRIM(INDEX($A745:$T745,MATCH(Lists!$F$2,$A$1:$T$1,0))&amp;""),"")="","",IFERROR(INDEX('Your points'!$B$6:$B$11,MATCH(IFERROR(TRIM(INDEX($A745:$T745,MATCH(Lists!$F$3,$A$1:$T$1,0))&amp;""),""),'Your points'!$A$6:$A$11,0)),0))</f>
        <v/>
      </c>
      <c r="AA745" s="21">
        <f>IF(IFERROR(TRIM(INDEX($A745:$T745,MATCH(Lists!$F$2,$A$1:$T$1,0))&amp;""),"")="","",IFERROR(INDEX('Your points'!$B$15:$B$18,MATCH(IFERROR(TRIM(INDEX($A745:$T745,MATCH(Lists!$F$4,$A$1:$T$1,0))&amp;""),""),'Your points'!$A$15:$A$18,0)),0))</f>
        <v/>
      </c>
      <c r="AB745" s="21">
        <f>IF(IFERROR(TRIM(INDEX($A745:$T745,MATCH(Lists!$F$2,$A$1:$T$1,0))&amp;""),"")="","",N(Z745)+N(AA745))</f>
        <v/>
      </c>
      <c r="AC745" s="21">
        <f>IF(IFERROR(TRIM(INDEX($A745:$T745,MATCH(Lists!$F$2,$A$1:$T$1,0))&amp;""),"")="","",IFERROR(VALUE(IFERROR(TRIM(INDEX($A745:$T745,MATCH(Lists!$F$5,$A$1:$T$1,0))&amp;""),"")),""))</f>
        <v/>
      </c>
      <c r="AD745" s="21">
        <f>IF(AB745="","",IF(AB745&gt;='Your points'!$B$21,1,0))</f>
        <v/>
      </c>
      <c r="AE745" s="21">
        <f>IF(IFERROR(TRIM(INDEX($A745:$T745,MATCH(Lists!$F$2,$A$1:$T$1,0))&amp;""),"")="","",IF(IFERROR(TRIM(INDEX($A745:$T745,MATCH(Lists!$F$8,$A$1:$T$1,0))&amp;""),"")&lt;&gt;"",1,0))</f>
        <v/>
      </c>
      <c r="AF745" s="21">
        <f>IF(IFERROR(TRIM(INDEX($A745:$T745,MATCH(Lists!$F$2,$A$1:$T$1,0))&amp;""),"")="","",IF(IFERROR(TRIM(INDEX($A745:$T745,MATCH(Lists!$F$6,$A$1:$T$1,0))&amp;""),"")="","(no UTM)",IFERROR(TRIM(INDEX($A745:$T745,MATCH(Lists!$F$6,$A$1:$T$1,0))&amp;""),"")))</f>
        <v/>
      </c>
      <c r="AG745" s="21">
        <f>IF(IFERROR(TRIM(INDEX($A745:$T745,MATCH(Lists!$F$2,$A$1:$T$1,0))&amp;""),"")="","",IF(IFERROR(TRIM(INDEX($A745:$T745,MATCH(Lists!$F$7,$A$1:$T$1,0))&amp;""),"")="","(none)",IFERROR(TRIM(INDEX($A745:$T745,MATCH(Lists!$F$7,$A$1:$T$1,0))&amp;""),"")))</f>
        <v/>
      </c>
      <c r="AH745" s="21">
        <f>IF(AF745="","",IF(COUNTIFS($AF$2:AF745,AF745,$AG$2:AG745,AG745)=1,1,0))</f>
        <v/>
      </c>
      <c r="AI745" s="21">
        <f>IF(AH745=1,SUM($AH$2:AH745),"")</f>
        <v/>
      </c>
      <c r="AJ745" s="21">
        <f>IF(IFERROR(TRIM(INDEX($A745:$T745,MATCH(Lists!$F$2,$A$1:$T$1,0))&amp;""),"")="","",IF($W745=Lists!$A$3,1,0))</f>
        <v/>
      </c>
      <c r="AK745" s="21">
        <f>IF(IFERROR(TRIM(INDEX($A745:$T745,MATCH(Lists!$F$2,$A$1:$T$1,0))&amp;""),"")="","",IF($X745="Y",1,0))</f>
        <v/>
      </c>
    </row>
    <row r="746">
      <c r="U746" s="19" t="n"/>
      <c r="V746" s="22" t="n"/>
      <c r="W746" s="22" t="n"/>
      <c r="X746" s="22" t="n"/>
      <c r="Y746" s="19" t="n"/>
      <c r="Z746" s="21">
        <f>IF(IFERROR(TRIM(INDEX($A746:$T746,MATCH(Lists!$F$2,$A$1:$T$1,0))&amp;""),"")="","",IFERROR(INDEX('Your points'!$B$6:$B$11,MATCH(IFERROR(TRIM(INDEX($A746:$T746,MATCH(Lists!$F$3,$A$1:$T$1,0))&amp;""),""),'Your points'!$A$6:$A$11,0)),0))</f>
        <v/>
      </c>
      <c r="AA746" s="21">
        <f>IF(IFERROR(TRIM(INDEX($A746:$T746,MATCH(Lists!$F$2,$A$1:$T$1,0))&amp;""),"")="","",IFERROR(INDEX('Your points'!$B$15:$B$18,MATCH(IFERROR(TRIM(INDEX($A746:$T746,MATCH(Lists!$F$4,$A$1:$T$1,0))&amp;""),""),'Your points'!$A$15:$A$18,0)),0))</f>
        <v/>
      </c>
      <c r="AB746" s="21">
        <f>IF(IFERROR(TRIM(INDEX($A746:$T746,MATCH(Lists!$F$2,$A$1:$T$1,0))&amp;""),"")="","",N(Z746)+N(AA746))</f>
        <v/>
      </c>
      <c r="AC746" s="21">
        <f>IF(IFERROR(TRIM(INDEX($A746:$T746,MATCH(Lists!$F$2,$A$1:$T$1,0))&amp;""),"")="","",IFERROR(VALUE(IFERROR(TRIM(INDEX($A746:$T746,MATCH(Lists!$F$5,$A$1:$T$1,0))&amp;""),"")),""))</f>
        <v/>
      </c>
      <c r="AD746" s="21">
        <f>IF(AB746="","",IF(AB746&gt;='Your points'!$B$21,1,0))</f>
        <v/>
      </c>
      <c r="AE746" s="21">
        <f>IF(IFERROR(TRIM(INDEX($A746:$T746,MATCH(Lists!$F$2,$A$1:$T$1,0))&amp;""),"")="","",IF(IFERROR(TRIM(INDEX($A746:$T746,MATCH(Lists!$F$8,$A$1:$T$1,0))&amp;""),"")&lt;&gt;"",1,0))</f>
        <v/>
      </c>
      <c r="AF746" s="21">
        <f>IF(IFERROR(TRIM(INDEX($A746:$T746,MATCH(Lists!$F$2,$A$1:$T$1,0))&amp;""),"")="","",IF(IFERROR(TRIM(INDEX($A746:$T746,MATCH(Lists!$F$6,$A$1:$T$1,0))&amp;""),"")="","(no UTM)",IFERROR(TRIM(INDEX($A746:$T746,MATCH(Lists!$F$6,$A$1:$T$1,0))&amp;""),"")))</f>
        <v/>
      </c>
      <c r="AG746" s="21">
        <f>IF(IFERROR(TRIM(INDEX($A746:$T746,MATCH(Lists!$F$2,$A$1:$T$1,0))&amp;""),"")="","",IF(IFERROR(TRIM(INDEX($A746:$T746,MATCH(Lists!$F$7,$A$1:$T$1,0))&amp;""),"")="","(none)",IFERROR(TRIM(INDEX($A746:$T746,MATCH(Lists!$F$7,$A$1:$T$1,0))&amp;""),"")))</f>
        <v/>
      </c>
      <c r="AH746" s="21">
        <f>IF(AF746="","",IF(COUNTIFS($AF$2:AF746,AF746,$AG$2:AG746,AG746)=1,1,0))</f>
        <v/>
      </c>
      <c r="AI746" s="21">
        <f>IF(AH746=1,SUM($AH$2:AH746),"")</f>
        <v/>
      </c>
      <c r="AJ746" s="21">
        <f>IF(IFERROR(TRIM(INDEX($A746:$T746,MATCH(Lists!$F$2,$A$1:$T$1,0))&amp;""),"")="","",IF($W746=Lists!$A$3,1,0))</f>
        <v/>
      </c>
      <c r="AK746" s="21">
        <f>IF(IFERROR(TRIM(INDEX($A746:$T746,MATCH(Lists!$F$2,$A$1:$T$1,0))&amp;""),"")="","",IF($X746="Y",1,0))</f>
        <v/>
      </c>
    </row>
    <row r="747">
      <c r="U747" s="19" t="n"/>
      <c r="V747" s="22" t="n"/>
      <c r="W747" s="22" t="n"/>
      <c r="X747" s="22" t="n"/>
      <c r="Y747" s="19" t="n"/>
      <c r="Z747" s="21">
        <f>IF(IFERROR(TRIM(INDEX($A747:$T747,MATCH(Lists!$F$2,$A$1:$T$1,0))&amp;""),"")="","",IFERROR(INDEX('Your points'!$B$6:$B$11,MATCH(IFERROR(TRIM(INDEX($A747:$T747,MATCH(Lists!$F$3,$A$1:$T$1,0))&amp;""),""),'Your points'!$A$6:$A$11,0)),0))</f>
        <v/>
      </c>
      <c r="AA747" s="21">
        <f>IF(IFERROR(TRIM(INDEX($A747:$T747,MATCH(Lists!$F$2,$A$1:$T$1,0))&amp;""),"")="","",IFERROR(INDEX('Your points'!$B$15:$B$18,MATCH(IFERROR(TRIM(INDEX($A747:$T747,MATCH(Lists!$F$4,$A$1:$T$1,0))&amp;""),""),'Your points'!$A$15:$A$18,0)),0))</f>
        <v/>
      </c>
      <c r="AB747" s="21">
        <f>IF(IFERROR(TRIM(INDEX($A747:$T747,MATCH(Lists!$F$2,$A$1:$T$1,0))&amp;""),"")="","",N(Z747)+N(AA747))</f>
        <v/>
      </c>
      <c r="AC747" s="21">
        <f>IF(IFERROR(TRIM(INDEX($A747:$T747,MATCH(Lists!$F$2,$A$1:$T$1,0))&amp;""),"")="","",IFERROR(VALUE(IFERROR(TRIM(INDEX($A747:$T747,MATCH(Lists!$F$5,$A$1:$T$1,0))&amp;""),"")),""))</f>
        <v/>
      </c>
      <c r="AD747" s="21">
        <f>IF(AB747="","",IF(AB747&gt;='Your points'!$B$21,1,0))</f>
        <v/>
      </c>
      <c r="AE747" s="21">
        <f>IF(IFERROR(TRIM(INDEX($A747:$T747,MATCH(Lists!$F$2,$A$1:$T$1,0))&amp;""),"")="","",IF(IFERROR(TRIM(INDEX($A747:$T747,MATCH(Lists!$F$8,$A$1:$T$1,0))&amp;""),"")&lt;&gt;"",1,0))</f>
        <v/>
      </c>
      <c r="AF747" s="21">
        <f>IF(IFERROR(TRIM(INDEX($A747:$T747,MATCH(Lists!$F$2,$A$1:$T$1,0))&amp;""),"")="","",IF(IFERROR(TRIM(INDEX($A747:$T747,MATCH(Lists!$F$6,$A$1:$T$1,0))&amp;""),"")="","(no UTM)",IFERROR(TRIM(INDEX($A747:$T747,MATCH(Lists!$F$6,$A$1:$T$1,0))&amp;""),"")))</f>
        <v/>
      </c>
      <c r="AG747" s="21">
        <f>IF(IFERROR(TRIM(INDEX($A747:$T747,MATCH(Lists!$F$2,$A$1:$T$1,0))&amp;""),"")="","",IF(IFERROR(TRIM(INDEX($A747:$T747,MATCH(Lists!$F$7,$A$1:$T$1,0))&amp;""),"")="","(none)",IFERROR(TRIM(INDEX($A747:$T747,MATCH(Lists!$F$7,$A$1:$T$1,0))&amp;""),"")))</f>
        <v/>
      </c>
      <c r="AH747" s="21">
        <f>IF(AF747="","",IF(COUNTIFS($AF$2:AF747,AF747,$AG$2:AG747,AG747)=1,1,0))</f>
        <v/>
      </c>
      <c r="AI747" s="21">
        <f>IF(AH747=1,SUM($AH$2:AH747),"")</f>
        <v/>
      </c>
      <c r="AJ747" s="21">
        <f>IF(IFERROR(TRIM(INDEX($A747:$T747,MATCH(Lists!$F$2,$A$1:$T$1,0))&amp;""),"")="","",IF($W747=Lists!$A$3,1,0))</f>
        <v/>
      </c>
      <c r="AK747" s="21">
        <f>IF(IFERROR(TRIM(INDEX($A747:$T747,MATCH(Lists!$F$2,$A$1:$T$1,0))&amp;""),"")="","",IF($X747="Y",1,0))</f>
        <v/>
      </c>
    </row>
    <row r="748">
      <c r="U748" s="19" t="n"/>
      <c r="V748" s="22" t="n"/>
      <c r="W748" s="22" t="n"/>
      <c r="X748" s="22" t="n"/>
      <c r="Y748" s="19" t="n"/>
      <c r="Z748" s="21">
        <f>IF(IFERROR(TRIM(INDEX($A748:$T748,MATCH(Lists!$F$2,$A$1:$T$1,0))&amp;""),"")="","",IFERROR(INDEX('Your points'!$B$6:$B$11,MATCH(IFERROR(TRIM(INDEX($A748:$T748,MATCH(Lists!$F$3,$A$1:$T$1,0))&amp;""),""),'Your points'!$A$6:$A$11,0)),0))</f>
        <v/>
      </c>
      <c r="AA748" s="21">
        <f>IF(IFERROR(TRIM(INDEX($A748:$T748,MATCH(Lists!$F$2,$A$1:$T$1,0))&amp;""),"")="","",IFERROR(INDEX('Your points'!$B$15:$B$18,MATCH(IFERROR(TRIM(INDEX($A748:$T748,MATCH(Lists!$F$4,$A$1:$T$1,0))&amp;""),""),'Your points'!$A$15:$A$18,0)),0))</f>
        <v/>
      </c>
      <c r="AB748" s="21">
        <f>IF(IFERROR(TRIM(INDEX($A748:$T748,MATCH(Lists!$F$2,$A$1:$T$1,0))&amp;""),"")="","",N(Z748)+N(AA748))</f>
        <v/>
      </c>
      <c r="AC748" s="21">
        <f>IF(IFERROR(TRIM(INDEX($A748:$T748,MATCH(Lists!$F$2,$A$1:$T$1,0))&amp;""),"")="","",IFERROR(VALUE(IFERROR(TRIM(INDEX($A748:$T748,MATCH(Lists!$F$5,$A$1:$T$1,0))&amp;""),"")),""))</f>
        <v/>
      </c>
      <c r="AD748" s="21">
        <f>IF(AB748="","",IF(AB748&gt;='Your points'!$B$21,1,0))</f>
        <v/>
      </c>
      <c r="AE748" s="21">
        <f>IF(IFERROR(TRIM(INDEX($A748:$T748,MATCH(Lists!$F$2,$A$1:$T$1,0))&amp;""),"")="","",IF(IFERROR(TRIM(INDEX($A748:$T748,MATCH(Lists!$F$8,$A$1:$T$1,0))&amp;""),"")&lt;&gt;"",1,0))</f>
        <v/>
      </c>
      <c r="AF748" s="21">
        <f>IF(IFERROR(TRIM(INDEX($A748:$T748,MATCH(Lists!$F$2,$A$1:$T$1,0))&amp;""),"")="","",IF(IFERROR(TRIM(INDEX($A748:$T748,MATCH(Lists!$F$6,$A$1:$T$1,0))&amp;""),"")="","(no UTM)",IFERROR(TRIM(INDEX($A748:$T748,MATCH(Lists!$F$6,$A$1:$T$1,0))&amp;""),"")))</f>
        <v/>
      </c>
      <c r="AG748" s="21">
        <f>IF(IFERROR(TRIM(INDEX($A748:$T748,MATCH(Lists!$F$2,$A$1:$T$1,0))&amp;""),"")="","",IF(IFERROR(TRIM(INDEX($A748:$T748,MATCH(Lists!$F$7,$A$1:$T$1,0))&amp;""),"")="","(none)",IFERROR(TRIM(INDEX($A748:$T748,MATCH(Lists!$F$7,$A$1:$T$1,0))&amp;""),"")))</f>
        <v/>
      </c>
      <c r="AH748" s="21">
        <f>IF(AF748="","",IF(COUNTIFS($AF$2:AF748,AF748,$AG$2:AG748,AG748)=1,1,0))</f>
        <v/>
      </c>
      <c r="AI748" s="21">
        <f>IF(AH748=1,SUM($AH$2:AH748),"")</f>
        <v/>
      </c>
      <c r="AJ748" s="21">
        <f>IF(IFERROR(TRIM(INDEX($A748:$T748,MATCH(Lists!$F$2,$A$1:$T$1,0))&amp;""),"")="","",IF($W748=Lists!$A$3,1,0))</f>
        <v/>
      </c>
      <c r="AK748" s="21">
        <f>IF(IFERROR(TRIM(INDEX($A748:$T748,MATCH(Lists!$F$2,$A$1:$T$1,0))&amp;""),"")="","",IF($X748="Y",1,0))</f>
        <v/>
      </c>
    </row>
    <row r="749">
      <c r="U749" s="19" t="n"/>
      <c r="V749" s="22" t="n"/>
      <c r="W749" s="22" t="n"/>
      <c r="X749" s="22" t="n"/>
      <c r="Y749" s="19" t="n"/>
      <c r="Z749" s="21">
        <f>IF(IFERROR(TRIM(INDEX($A749:$T749,MATCH(Lists!$F$2,$A$1:$T$1,0))&amp;""),"")="","",IFERROR(INDEX('Your points'!$B$6:$B$11,MATCH(IFERROR(TRIM(INDEX($A749:$T749,MATCH(Lists!$F$3,$A$1:$T$1,0))&amp;""),""),'Your points'!$A$6:$A$11,0)),0))</f>
        <v/>
      </c>
      <c r="AA749" s="21">
        <f>IF(IFERROR(TRIM(INDEX($A749:$T749,MATCH(Lists!$F$2,$A$1:$T$1,0))&amp;""),"")="","",IFERROR(INDEX('Your points'!$B$15:$B$18,MATCH(IFERROR(TRIM(INDEX($A749:$T749,MATCH(Lists!$F$4,$A$1:$T$1,0))&amp;""),""),'Your points'!$A$15:$A$18,0)),0))</f>
        <v/>
      </c>
      <c r="AB749" s="21">
        <f>IF(IFERROR(TRIM(INDEX($A749:$T749,MATCH(Lists!$F$2,$A$1:$T$1,0))&amp;""),"")="","",N(Z749)+N(AA749))</f>
        <v/>
      </c>
      <c r="AC749" s="21">
        <f>IF(IFERROR(TRIM(INDEX($A749:$T749,MATCH(Lists!$F$2,$A$1:$T$1,0))&amp;""),"")="","",IFERROR(VALUE(IFERROR(TRIM(INDEX($A749:$T749,MATCH(Lists!$F$5,$A$1:$T$1,0))&amp;""),"")),""))</f>
        <v/>
      </c>
      <c r="AD749" s="21">
        <f>IF(AB749="","",IF(AB749&gt;='Your points'!$B$21,1,0))</f>
        <v/>
      </c>
      <c r="AE749" s="21">
        <f>IF(IFERROR(TRIM(INDEX($A749:$T749,MATCH(Lists!$F$2,$A$1:$T$1,0))&amp;""),"")="","",IF(IFERROR(TRIM(INDEX($A749:$T749,MATCH(Lists!$F$8,$A$1:$T$1,0))&amp;""),"")&lt;&gt;"",1,0))</f>
        <v/>
      </c>
      <c r="AF749" s="21">
        <f>IF(IFERROR(TRIM(INDEX($A749:$T749,MATCH(Lists!$F$2,$A$1:$T$1,0))&amp;""),"")="","",IF(IFERROR(TRIM(INDEX($A749:$T749,MATCH(Lists!$F$6,$A$1:$T$1,0))&amp;""),"")="","(no UTM)",IFERROR(TRIM(INDEX($A749:$T749,MATCH(Lists!$F$6,$A$1:$T$1,0))&amp;""),"")))</f>
        <v/>
      </c>
      <c r="AG749" s="21">
        <f>IF(IFERROR(TRIM(INDEX($A749:$T749,MATCH(Lists!$F$2,$A$1:$T$1,0))&amp;""),"")="","",IF(IFERROR(TRIM(INDEX($A749:$T749,MATCH(Lists!$F$7,$A$1:$T$1,0))&amp;""),"")="","(none)",IFERROR(TRIM(INDEX($A749:$T749,MATCH(Lists!$F$7,$A$1:$T$1,0))&amp;""),"")))</f>
        <v/>
      </c>
      <c r="AH749" s="21">
        <f>IF(AF749="","",IF(COUNTIFS($AF$2:AF749,AF749,$AG$2:AG749,AG749)=1,1,0))</f>
        <v/>
      </c>
      <c r="AI749" s="21">
        <f>IF(AH749=1,SUM($AH$2:AH749),"")</f>
        <v/>
      </c>
      <c r="AJ749" s="21">
        <f>IF(IFERROR(TRIM(INDEX($A749:$T749,MATCH(Lists!$F$2,$A$1:$T$1,0))&amp;""),"")="","",IF($W749=Lists!$A$3,1,0))</f>
        <v/>
      </c>
      <c r="AK749" s="21">
        <f>IF(IFERROR(TRIM(INDEX($A749:$T749,MATCH(Lists!$F$2,$A$1:$T$1,0))&amp;""),"")="","",IF($X749="Y",1,0))</f>
        <v/>
      </c>
    </row>
    <row r="750">
      <c r="U750" s="19" t="n"/>
      <c r="V750" s="22" t="n"/>
      <c r="W750" s="22" t="n"/>
      <c r="X750" s="22" t="n"/>
      <c r="Y750" s="19" t="n"/>
      <c r="Z750" s="21">
        <f>IF(IFERROR(TRIM(INDEX($A750:$T750,MATCH(Lists!$F$2,$A$1:$T$1,0))&amp;""),"")="","",IFERROR(INDEX('Your points'!$B$6:$B$11,MATCH(IFERROR(TRIM(INDEX($A750:$T750,MATCH(Lists!$F$3,$A$1:$T$1,0))&amp;""),""),'Your points'!$A$6:$A$11,0)),0))</f>
        <v/>
      </c>
      <c r="AA750" s="21">
        <f>IF(IFERROR(TRIM(INDEX($A750:$T750,MATCH(Lists!$F$2,$A$1:$T$1,0))&amp;""),"")="","",IFERROR(INDEX('Your points'!$B$15:$B$18,MATCH(IFERROR(TRIM(INDEX($A750:$T750,MATCH(Lists!$F$4,$A$1:$T$1,0))&amp;""),""),'Your points'!$A$15:$A$18,0)),0))</f>
        <v/>
      </c>
      <c r="AB750" s="21">
        <f>IF(IFERROR(TRIM(INDEX($A750:$T750,MATCH(Lists!$F$2,$A$1:$T$1,0))&amp;""),"")="","",N(Z750)+N(AA750))</f>
        <v/>
      </c>
      <c r="AC750" s="21">
        <f>IF(IFERROR(TRIM(INDEX($A750:$T750,MATCH(Lists!$F$2,$A$1:$T$1,0))&amp;""),"")="","",IFERROR(VALUE(IFERROR(TRIM(INDEX($A750:$T750,MATCH(Lists!$F$5,$A$1:$T$1,0))&amp;""),"")),""))</f>
        <v/>
      </c>
      <c r="AD750" s="21">
        <f>IF(AB750="","",IF(AB750&gt;='Your points'!$B$21,1,0))</f>
        <v/>
      </c>
      <c r="AE750" s="21">
        <f>IF(IFERROR(TRIM(INDEX($A750:$T750,MATCH(Lists!$F$2,$A$1:$T$1,0))&amp;""),"")="","",IF(IFERROR(TRIM(INDEX($A750:$T750,MATCH(Lists!$F$8,$A$1:$T$1,0))&amp;""),"")&lt;&gt;"",1,0))</f>
        <v/>
      </c>
      <c r="AF750" s="21">
        <f>IF(IFERROR(TRIM(INDEX($A750:$T750,MATCH(Lists!$F$2,$A$1:$T$1,0))&amp;""),"")="","",IF(IFERROR(TRIM(INDEX($A750:$T750,MATCH(Lists!$F$6,$A$1:$T$1,0))&amp;""),"")="","(no UTM)",IFERROR(TRIM(INDEX($A750:$T750,MATCH(Lists!$F$6,$A$1:$T$1,0))&amp;""),"")))</f>
        <v/>
      </c>
      <c r="AG750" s="21">
        <f>IF(IFERROR(TRIM(INDEX($A750:$T750,MATCH(Lists!$F$2,$A$1:$T$1,0))&amp;""),"")="","",IF(IFERROR(TRIM(INDEX($A750:$T750,MATCH(Lists!$F$7,$A$1:$T$1,0))&amp;""),"")="","(none)",IFERROR(TRIM(INDEX($A750:$T750,MATCH(Lists!$F$7,$A$1:$T$1,0))&amp;""),"")))</f>
        <v/>
      </c>
      <c r="AH750" s="21">
        <f>IF(AF750="","",IF(COUNTIFS($AF$2:AF750,AF750,$AG$2:AG750,AG750)=1,1,0))</f>
        <v/>
      </c>
      <c r="AI750" s="21">
        <f>IF(AH750=1,SUM($AH$2:AH750),"")</f>
        <v/>
      </c>
      <c r="AJ750" s="21">
        <f>IF(IFERROR(TRIM(INDEX($A750:$T750,MATCH(Lists!$F$2,$A$1:$T$1,0))&amp;""),"")="","",IF($W750=Lists!$A$3,1,0))</f>
        <v/>
      </c>
      <c r="AK750" s="21">
        <f>IF(IFERROR(TRIM(INDEX($A750:$T750,MATCH(Lists!$F$2,$A$1:$T$1,0))&amp;""),"")="","",IF($X750="Y",1,0))</f>
        <v/>
      </c>
    </row>
    <row r="751">
      <c r="U751" s="19" t="n"/>
      <c r="V751" s="22" t="n"/>
      <c r="W751" s="22" t="n"/>
      <c r="X751" s="22" t="n"/>
      <c r="Y751" s="19" t="n"/>
      <c r="Z751" s="21">
        <f>IF(IFERROR(TRIM(INDEX($A751:$T751,MATCH(Lists!$F$2,$A$1:$T$1,0))&amp;""),"")="","",IFERROR(INDEX('Your points'!$B$6:$B$11,MATCH(IFERROR(TRIM(INDEX($A751:$T751,MATCH(Lists!$F$3,$A$1:$T$1,0))&amp;""),""),'Your points'!$A$6:$A$11,0)),0))</f>
        <v/>
      </c>
      <c r="AA751" s="21">
        <f>IF(IFERROR(TRIM(INDEX($A751:$T751,MATCH(Lists!$F$2,$A$1:$T$1,0))&amp;""),"")="","",IFERROR(INDEX('Your points'!$B$15:$B$18,MATCH(IFERROR(TRIM(INDEX($A751:$T751,MATCH(Lists!$F$4,$A$1:$T$1,0))&amp;""),""),'Your points'!$A$15:$A$18,0)),0))</f>
        <v/>
      </c>
      <c r="AB751" s="21">
        <f>IF(IFERROR(TRIM(INDEX($A751:$T751,MATCH(Lists!$F$2,$A$1:$T$1,0))&amp;""),"")="","",N(Z751)+N(AA751))</f>
        <v/>
      </c>
      <c r="AC751" s="21">
        <f>IF(IFERROR(TRIM(INDEX($A751:$T751,MATCH(Lists!$F$2,$A$1:$T$1,0))&amp;""),"")="","",IFERROR(VALUE(IFERROR(TRIM(INDEX($A751:$T751,MATCH(Lists!$F$5,$A$1:$T$1,0))&amp;""),"")),""))</f>
        <v/>
      </c>
      <c r="AD751" s="21">
        <f>IF(AB751="","",IF(AB751&gt;='Your points'!$B$21,1,0))</f>
        <v/>
      </c>
      <c r="AE751" s="21">
        <f>IF(IFERROR(TRIM(INDEX($A751:$T751,MATCH(Lists!$F$2,$A$1:$T$1,0))&amp;""),"")="","",IF(IFERROR(TRIM(INDEX($A751:$T751,MATCH(Lists!$F$8,$A$1:$T$1,0))&amp;""),"")&lt;&gt;"",1,0))</f>
        <v/>
      </c>
      <c r="AF751" s="21">
        <f>IF(IFERROR(TRIM(INDEX($A751:$T751,MATCH(Lists!$F$2,$A$1:$T$1,0))&amp;""),"")="","",IF(IFERROR(TRIM(INDEX($A751:$T751,MATCH(Lists!$F$6,$A$1:$T$1,0))&amp;""),"")="","(no UTM)",IFERROR(TRIM(INDEX($A751:$T751,MATCH(Lists!$F$6,$A$1:$T$1,0))&amp;""),"")))</f>
        <v/>
      </c>
      <c r="AG751" s="21">
        <f>IF(IFERROR(TRIM(INDEX($A751:$T751,MATCH(Lists!$F$2,$A$1:$T$1,0))&amp;""),"")="","",IF(IFERROR(TRIM(INDEX($A751:$T751,MATCH(Lists!$F$7,$A$1:$T$1,0))&amp;""),"")="","(none)",IFERROR(TRIM(INDEX($A751:$T751,MATCH(Lists!$F$7,$A$1:$T$1,0))&amp;""),"")))</f>
        <v/>
      </c>
      <c r="AH751" s="21">
        <f>IF(AF751="","",IF(COUNTIFS($AF$2:AF751,AF751,$AG$2:AG751,AG751)=1,1,0))</f>
        <v/>
      </c>
      <c r="AI751" s="21">
        <f>IF(AH751=1,SUM($AH$2:AH751),"")</f>
        <v/>
      </c>
      <c r="AJ751" s="21">
        <f>IF(IFERROR(TRIM(INDEX($A751:$T751,MATCH(Lists!$F$2,$A$1:$T$1,0))&amp;""),"")="","",IF($W751=Lists!$A$3,1,0))</f>
        <v/>
      </c>
      <c r="AK751" s="21">
        <f>IF(IFERROR(TRIM(INDEX($A751:$T751,MATCH(Lists!$F$2,$A$1:$T$1,0))&amp;""),"")="","",IF($X751="Y",1,0))</f>
        <v/>
      </c>
    </row>
    <row r="752">
      <c r="U752" s="19" t="n"/>
      <c r="V752" s="22" t="n"/>
      <c r="W752" s="22" t="n"/>
      <c r="X752" s="22" t="n"/>
      <c r="Y752" s="19" t="n"/>
      <c r="Z752" s="21">
        <f>IF(IFERROR(TRIM(INDEX($A752:$T752,MATCH(Lists!$F$2,$A$1:$T$1,0))&amp;""),"")="","",IFERROR(INDEX('Your points'!$B$6:$B$11,MATCH(IFERROR(TRIM(INDEX($A752:$T752,MATCH(Lists!$F$3,$A$1:$T$1,0))&amp;""),""),'Your points'!$A$6:$A$11,0)),0))</f>
        <v/>
      </c>
      <c r="AA752" s="21">
        <f>IF(IFERROR(TRIM(INDEX($A752:$T752,MATCH(Lists!$F$2,$A$1:$T$1,0))&amp;""),"")="","",IFERROR(INDEX('Your points'!$B$15:$B$18,MATCH(IFERROR(TRIM(INDEX($A752:$T752,MATCH(Lists!$F$4,$A$1:$T$1,0))&amp;""),""),'Your points'!$A$15:$A$18,0)),0))</f>
        <v/>
      </c>
      <c r="AB752" s="21">
        <f>IF(IFERROR(TRIM(INDEX($A752:$T752,MATCH(Lists!$F$2,$A$1:$T$1,0))&amp;""),"")="","",N(Z752)+N(AA752))</f>
        <v/>
      </c>
      <c r="AC752" s="21">
        <f>IF(IFERROR(TRIM(INDEX($A752:$T752,MATCH(Lists!$F$2,$A$1:$T$1,0))&amp;""),"")="","",IFERROR(VALUE(IFERROR(TRIM(INDEX($A752:$T752,MATCH(Lists!$F$5,$A$1:$T$1,0))&amp;""),"")),""))</f>
        <v/>
      </c>
      <c r="AD752" s="21">
        <f>IF(AB752="","",IF(AB752&gt;='Your points'!$B$21,1,0))</f>
        <v/>
      </c>
      <c r="AE752" s="21">
        <f>IF(IFERROR(TRIM(INDEX($A752:$T752,MATCH(Lists!$F$2,$A$1:$T$1,0))&amp;""),"")="","",IF(IFERROR(TRIM(INDEX($A752:$T752,MATCH(Lists!$F$8,$A$1:$T$1,0))&amp;""),"")&lt;&gt;"",1,0))</f>
        <v/>
      </c>
      <c r="AF752" s="21">
        <f>IF(IFERROR(TRIM(INDEX($A752:$T752,MATCH(Lists!$F$2,$A$1:$T$1,0))&amp;""),"")="","",IF(IFERROR(TRIM(INDEX($A752:$T752,MATCH(Lists!$F$6,$A$1:$T$1,0))&amp;""),"")="","(no UTM)",IFERROR(TRIM(INDEX($A752:$T752,MATCH(Lists!$F$6,$A$1:$T$1,0))&amp;""),"")))</f>
        <v/>
      </c>
      <c r="AG752" s="21">
        <f>IF(IFERROR(TRIM(INDEX($A752:$T752,MATCH(Lists!$F$2,$A$1:$T$1,0))&amp;""),"")="","",IF(IFERROR(TRIM(INDEX($A752:$T752,MATCH(Lists!$F$7,$A$1:$T$1,0))&amp;""),"")="","(none)",IFERROR(TRIM(INDEX($A752:$T752,MATCH(Lists!$F$7,$A$1:$T$1,0))&amp;""),"")))</f>
        <v/>
      </c>
      <c r="AH752" s="21">
        <f>IF(AF752="","",IF(COUNTIFS($AF$2:AF752,AF752,$AG$2:AG752,AG752)=1,1,0))</f>
        <v/>
      </c>
      <c r="AI752" s="21">
        <f>IF(AH752=1,SUM($AH$2:AH752),"")</f>
        <v/>
      </c>
      <c r="AJ752" s="21">
        <f>IF(IFERROR(TRIM(INDEX($A752:$T752,MATCH(Lists!$F$2,$A$1:$T$1,0))&amp;""),"")="","",IF($W752=Lists!$A$3,1,0))</f>
        <v/>
      </c>
      <c r="AK752" s="21">
        <f>IF(IFERROR(TRIM(INDEX($A752:$T752,MATCH(Lists!$F$2,$A$1:$T$1,0))&amp;""),"")="","",IF($X752="Y",1,0))</f>
        <v/>
      </c>
    </row>
    <row r="753">
      <c r="U753" s="19" t="n"/>
      <c r="V753" s="22" t="n"/>
      <c r="W753" s="22" t="n"/>
      <c r="X753" s="22" t="n"/>
      <c r="Y753" s="19" t="n"/>
      <c r="Z753" s="21">
        <f>IF(IFERROR(TRIM(INDEX($A753:$T753,MATCH(Lists!$F$2,$A$1:$T$1,0))&amp;""),"")="","",IFERROR(INDEX('Your points'!$B$6:$B$11,MATCH(IFERROR(TRIM(INDEX($A753:$T753,MATCH(Lists!$F$3,$A$1:$T$1,0))&amp;""),""),'Your points'!$A$6:$A$11,0)),0))</f>
        <v/>
      </c>
      <c r="AA753" s="21">
        <f>IF(IFERROR(TRIM(INDEX($A753:$T753,MATCH(Lists!$F$2,$A$1:$T$1,0))&amp;""),"")="","",IFERROR(INDEX('Your points'!$B$15:$B$18,MATCH(IFERROR(TRIM(INDEX($A753:$T753,MATCH(Lists!$F$4,$A$1:$T$1,0))&amp;""),""),'Your points'!$A$15:$A$18,0)),0))</f>
        <v/>
      </c>
      <c r="AB753" s="21">
        <f>IF(IFERROR(TRIM(INDEX($A753:$T753,MATCH(Lists!$F$2,$A$1:$T$1,0))&amp;""),"")="","",N(Z753)+N(AA753))</f>
        <v/>
      </c>
      <c r="AC753" s="21">
        <f>IF(IFERROR(TRIM(INDEX($A753:$T753,MATCH(Lists!$F$2,$A$1:$T$1,0))&amp;""),"")="","",IFERROR(VALUE(IFERROR(TRIM(INDEX($A753:$T753,MATCH(Lists!$F$5,$A$1:$T$1,0))&amp;""),"")),""))</f>
        <v/>
      </c>
      <c r="AD753" s="21">
        <f>IF(AB753="","",IF(AB753&gt;='Your points'!$B$21,1,0))</f>
        <v/>
      </c>
      <c r="AE753" s="21">
        <f>IF(IFERROR(TRIM(INDEX($A753:$T753,MATCH(Lists!$F$2,$A$1:$T$1,0))&amp;""),"")="","",IF(IFERROR(TRIM(INDEX($A753:$T753,MATCH(Lists!$F$8,$A$1:$T$1,0))&amp;""),"")&lt;&gt;"",1,0))</f>
        <v/>
      </c>
      <c r="AF753" s="21">
        <f>IF(IFERROR(TRIM(INDEX($A753:$T753,MATCH(Lists!$F$2,$A$1:$T$1,0))&amp;""),"")="","",IF(IFERROR(TRIM(INDEX($A753:$T753,MATCH(Lists!$F$6,$A$1:$T$1,0))&amp;""),"")="","(no UTM)",IFERROR(TRIM(INDEX($A753:$T753,MATCH(Lists!$F$6,$A$1:$T$1,0))&amp;""),"")))</f>
        <v/>
      </c>
      <c r="AG753" s="21">
        <f>IF(IFERROR(TRIM(INDEX($A753:$T753,MATCH(Lists!$F$2,$A$1:$T$1,0))&amp;""),"")="","",IF(IFERROR(TRIM(INDEX($A753:$T753,MATCH(Lists!$F$7,$A$1:$T$1,0))&amp;""),"")="","(none)",IFERROR(TRIM(INDEX($A753:$T753,MATCH(Lists!$F$7,$A$1:$T$1,0))&amp;""),"")))</f>
        <v/>
      </c>
      <c r="AH753" s="21">
        <f>IF(AF753="","",IF(COUNTIFS($AF$2:AF753,AF753,$AG$2:AG753,AG753)=1,1,0))</f>
        <v/>
      </c>
      <c r="AI753" s="21">
        <f>IF(AH753=1,SUM($AH$2:AH753),"")</f>
        <v/>
      </c>
      <c r="AJ753" s="21">
        <f>IF(IFERROR(TRIM(INDEX($A753:$T753,MATCH(Lists!$F$2,$A$1:$T$1,0))&amp;""),"")="","",IF($W753=Lists!$A$3,1,0))</f>
        <v/>
      </c>
      <c r="AK753" s="21">
        <f>IF(IFERROR(TRIM(INDEX($A753:$T753,MATCH(Lists!$F$2,$A$1:$T$1,0))&amp;""),"")="","",IF($X753="Y",1,0))</f>
        <v/>
      </c>
    </row>
    <row r="754">
      <c r="U754" s="19" t="n"/>
      <c r="V754" s="22" t="n"/>
      <c r="W754" s="22" t="n"/>
      <c r="X754" s="22" t="n"/>
      <c r="Y754" s="19" t="n"/>
      <c r="Z754" s="21">
        <f>IF(IFERROR(TRIM(INDEX($A754:$T754,MATCH(Lists!$F$2,$A$1:$T$1,0))&amp;""),"")="","",IFERROR(INDEX('Your points'!$B$6:$B$11,MATCH(IFERROR(TRIM(INDEX($A754:$T754,MATCH(Lists!$F$3,$A$1:$T$1,0))&amp;""),""),'Your points'!$A$6:$A$11,0)),0))</f>
        <v/>
      </c>
      <c r="AA754" s="21">
        <f>IF(IFERROR(TRIM(INDEX($A754:$T754,MATCH(Lists!$F$2,$A$1:$T$1,0))&amp;""),"")="","",IFERROR(INDEX('Your points'!$B$15:$B$18,MATCH(IFERROR(TRIM(INDEX($A754:$T754,MATCH(Lists!$F$4,$A$1:$T$1,0))&amp;""),""),'Your points'!$A$15:$A$18,0)),0))</f>
        <v/>
      </c>
      <c r="AB754" s="21">
        <f>IF(IFERROR(TRIM(INDEX($A754:$T754,MATCH(Lists!$F$2,$A$1:$T$1,0))&amp;""),"")="","",N(Z754)+N(AA754))</f>
        <v/>
      </c>
      <c r="AC754" s="21">
        <f>IF(IFERROR(TRIM(INDEX($A754:$T754,MATCH(Lists!$F$2,$A$1:$T$1,0))&amp;""),"")="","",IFERROR(VALUE(IFERROR(TRIM(INDEX($A754:$T754,MATCH(Lists!$F$5,$A$1:$T$1,0))&amp;""),"")),""))</f>
        <v/>
      </c>
      <c r="AD754" s="21">
        <f>IF(AB754="","",IF(AB754&gt;='Your points'!$B$21,1,0))</f>
        <v/>
      </c>
      <c r="AE754" s="21">
        <f>IF(IFERROR(TRIM(INDEX($A754:$T754,MATCH(Lists!$F$2,$A$1:$T$1,0))&amp;""),"")="","",IF(IFERROR(TRIM(INDEX($A754:$T754,MATCH(Lists!$F$8,$A$1:$T$1,0))&amp;""),"")&lt;&gt;"",1,0))</f>
        <v/>
      </c>
      <c r="AF754" s="21">
        <f>IF(IFERROR(TRIM(INDEX($A754:$T754,MATCH(Lists!$F$2,$A$1:$T$1,0))&amp;""),"")="","",IF(IFERROR(TRIM(INDEX($A754:$T754,MATCH(Lists!$F$6,$A$1:$T$1,0))&amp;""),"")="","(no UTM)",IFERROR(TRIM(INDEX($A754:$T754,MATCH(Lists!$F$6,$A$1:$T$1,0))&amp;""),"")))</f>
        <v/>
      </c>
      <c r="AG754" s="21">
        <f>IF(IFERROR(TRIM(INDEX($A754:$T754,MATCH(Lists!$F$2,$A$1:$T$1,0))&amp;""),"")="","",IF(IFERROR(TRIM(INDEX($A754:$T754,MATCH(Lists!$F$7,$A$1:$T$1,0))&amp;""),"")="","(none)",IFERROR(TRIM(INDEX($A754:$T754,MATCH(Lists!$F$7,$A$1:$T$1,0))&amp;""),"")))</f>
        <v/>
      </c>
      <c r="AH754" s="21">
        <f>IF(AF754="","",IF(COUNTIFS($AF$2:AF754,AF754,$AG$2:AG754,AG754)=1,1,0))</f>
        <v/>
      </c>
      <c r="AI754" s="21">
        <f>IF(AH754=1,SUM($AH$2:AH754),"")</f>
        <v/>
      </c>
      <c r="AJ754" s="21">
        <f>IF(IFERROR(TRIM(INDEX($A754:$T754,MATCH(Lists!$F$2,$A$1:$T$1,0))&amp;""),"")="","",IF($W754=Lists!$A$3,1,0))</f>
        <v/>
      </c>
      <c r="AK754" s="21">
        <f>IF(IFERROR(TRIM(INDEX($A754:$T754,MATCH(Lists!$F$2,$A$1:$T$1,0))&amp;""),"")="","",IF($X754="Y",1,0))</f>
        <v/>
      </c>
    </row>
    <row r="755">
      <c r="U755" s="19" t="n"/>
      <c r="V755" s="22" t="n"/>
      <c r="W755" s="22" t="n"/>
      <c r="X755" s="22" t="n"/>
      <c r="Y755" s="19" t="n"/>
      <c r="Z755" s="21">
        <f>IF(IFERROR(TRIM(INDEX($A755:$T755,MATCH(Lists!$F$2,$A$1:$T$1,0))&amp;""),"")="","",IFERROR(INDEX('Your points'!$B$6:$B$11,MATCH(IFERROR(TRIM(INDEX($A755:$T755,MATCH(Lists!$F$3,$A$1:$T$1,0))&amp;""),""),'Your points'!$A$6:$A$11,0)),0))</f>
        <v/>
      </c>
      <c r="AA755" s="21">
        <f>IF(IFERROR(TRIM(INDEX($A755:$T755,MATCH(Lists!$F$2,$A$1:$T$1,0))&amp;""),"")="","",IFERROR(INDEX('Your points'!$B$15:$B$18,MATCH(IFERROR(TRIM(INDEX($A755:$T755,MATCH(Lists!$F$4,$A$1:$T$1,0))&amp;""),""),'Your points'!$A$15:$A$18,0)),0))</f>
        <v/>
      </c>
      <c r="AB755" s="21">
        <f>IF(IFERROR(TRIM(INDEX($A755:$T755,MATCH(Lists!$F$2,$A$1:$T$1,0))&amp;""),"")="","",N(Z755)+N(AA755))</f>
        <v/>
      </c>
      <c r="AC755" s="21">
        <f>IF(IFERROR(TRIM(INDEX($A755:$T755,MATCH(Lists!$F$2,$A$1:$T$1,0))&amp;""),"")="","",IFERROR(VALUE(IFERROR(TRIM(INDEX($A755:$T755,MATCH(Lists!$F$5,$A$1:$T$1,0))&amp;""),"")),""))</f>
        <v/>
      </c>
      <c r="AD755" s="21">
        <f>IF(AB755="","",IF(AB755&gt;='Your points'!$B$21,1,0))</f>
        <v/>
      </c>
      <c r="AE755" s="21">
        <f>IF(IFERROR(TRIM(INDEX($A755:$T755,MATCH(Lists!$F$2,$A$1:$T$1,0))&amp;""),"")="","",IF(IFERROR(TRIM(INDEX($A755:$T755,MATCH(Lists!$F$8,$A$1:$T$1,0))&amp;""),"")&lt;&gt;"",1,0))</f>
        <v/>
      </c>
      <c r="AF755" s="21">
        <f>IF(IFERROR(TRIM(INDEX($A755:$T755,MATCH(Lists!$F$2,$A$1:$T$1,0))&amp;""),"")="","",IF(IFERROR(TRIM(INDEX($A755:$T755,MATCH(Lists!$F$6,$A$1:$T$1,0))&amp;""),"")="","(no UTM)",IFERROR(TRIM(INDEX($A755:$T755,MATCH(Lists!$F$6,$A$1:$T$1,0))&amp;""),"")))</f>
        <v/>
      </c>
      <c r="AG755" s="21">
        <f>IF(IFERROR(TRIM(INDEX($A755:$T755,MATCH(Lists!$F$2,$A$1:$T$1,0))&amp;""),"")="","",IF(IFERROR(TRIM(INDEX($A755:$T755,MATCH(Lists!$F$7,$A$1:$T$1,0))&amp;""),"")="","(none)",IFERROR(TRIM(INDEX($A755:$T755,MATCH(Lists!$F$7,$A$1:$T$1,0))&amp;""),"")))</f>
        <v/>
      </c>
      <c r="AH755" s="21">
        <f>IF(AF755="","",IF(COUNTIFS($AF$2:AF755,AF755,$AG$2:AG755,AG755)=1,1,0))</f>
        <v/>
      </c>
      <c r="AI755" s="21">
        <f>IF(AH755=1,SUM($AH$2:AH755),"")</f>
        <v/>
      </c>
      <c r="AJ755" s="21">
        <f>IF(IFERROR(TRIM(INDEX($A755:$T755,MATCH(Lists!$F$2,$A$1:$T$1,0))&amp;""),"")="","",IF($W755=Lists!$A$3,1,0))</f>
        <v/>
      </c>
      <c r="AK755" s="21">
        <f>IF(IFERROR(TRIM(INDEX($A755:$T755,MATCH(Lists!$F$2,$A$1:$T$1,0))&amp;""),"")="","",IF($X755="Y",1,0))</f>
        <v/>
      </c>
    </row>
    <row r="756">
      <c r="U756" s="19" t="n"/>
      <c r="V756" s="22" t="n"/>
      <c r="W756" s="22" t="n"/>
      <c r="X756" s="22" t="n"/>
      <c r="Y756" s="19" t="n"/>
      <c r="Z756" s="21">
        <f>IF(IFERROR(TRIM(INDEX($A756:$T756,MATCH(Lists!$F$2,$A$1:$T$1,0))&amp;""),"")="","",IFERROR(INDEX('Your points'!$B$6:$B$11,MATCH(IFERROR(TRIM(INDEX($A756:$T756,MATCH(Lists!$F$3,$A$1:$T$1,0))&amp;""),""),'Your points'!$A$6:$A$11,0)),0))</f>
        <v/>
      </c>
      <c r="AA756" s="21">
        <f>IF(IFERROR(TRIM(INDEX($A756:$T756,MATCH(Lists!$F$2,$A$1:$T$1,0))&amp;""),"")="","",IFERROR(INDEX('Your points'!$B$15:$B$18,MATCH(IFERROR(TRIM(INDEX($A756:$T756,MATCH(Lists!$F$4,$A$1:$T$1,0))&amp;""),""),'Your points'!$A$15:$A$18,0)),0))</f>
        <v/>
      </c>
      <c r="AB756" s="21">
        <f>IF(IFERROR(TRIM(INDEX($A756:$T756,MATCH(Lists!$F$2,$A$1:$T$1,0))&amp;""),"")="","",N(Z756)+N(AA756))</f>
        <v/>
      </c>
      <c r="AC756" s="21">
        <f>IF(IFERROR(TRIM(INDEX($A756:$T756,MATCH(Lists!$F$2,$A$1:$T$1,0))&amp;""),"")="","",IFERROR(VALUE(IFERROR(TRIM(INDEX($A756:$T756,MATCH(Lists!$F$5,$A$1:$T$1,0))&amp;""),"")),""))</f>
        <v/>
      </c>
      <c r="AD756" s="21">
        <f>IF(AB756="","",IF(AB756&gt;='Your points'!$B$21,1,0))</f>
        <v/>
      </c>
      <c r="AE756" s="21">
        <f>IF(IFERROR(TRIM(INDEX($A756:$T756,MATCH(Lists!$F$2,$A$1:$T$1,0))&amp;""),"")="","",IF(IFERROR(TRIM(INDEX($A756:$T756,MATCH(Lists!$F$8,$A$1:$T$1,0))&amp;""),"")&lt;&gt;"",1,0))</f>
        <v/>
      </c>
      <c r="AF756" s="21">
        <f>IF(IFERROR(TRIM(INDEX($A756:$T756,MATCH(Lists!$F$2,$A$1:$T$1,0))&amp;""),"")="","",IF(IFERROR(TRIM(INDEX($A756:$T756,MATCH(Lists!$F$6,$A$1:$T$1,0))&amp;""),"")="","(no UTM)",IFERROR(TRIM(INDEX($A756:$T756,MATCH(Lists!$F$6,$A$1:$T$1,0))&amp;""),"")))</f>
        <v/>
      </c>
      <c r="AG756" s="21">
        <f>IF(IFERROR(TRIM(INDEX($A756:$T756,MATCH(Lists!$F$2,$A$1:$T$1,0))&amp;""),"")="","",IF(IFERROR(TRIM(INDEX($A756:$T756,MATCH(Lists!$F$7,$A$1:$T$1,0))&amp;""),"")="","(none)",IFERROR(TRIM(INDEX($A756:$T756,MATCH(Lists!$F$7,$A$1:$T$1,0))&amp;""),"")))</f>
        <v/>
      </c>
      <c r="AH756" s="21">
        <f>IF(AF756="","",IF(COUNTIFS($AF$2:AF756,AF756,$AG$2:AG756,AG756)=1,1,0))</f>
        <v/>
      </c>
      <c r="AI756" s="21">
        <f>IF(AH756=1,SUM($AH$2:AH756),"")</f>
        <v/>
      </c>
      <c r="AJ756" s="21">
        <f>IF(IFERROR(TRIM(INDEX($A756:$T756,MATCH(Lists!$F$2,$A$1:$T$1,0))&amp;""),"")="","",IF($W756=Lists!$A$3,1,0))</f>
        <v/>
      </c>
      <c r="AK756" s="21">
        <f>IF(IFERROR(TRIM(INDEX($A756:$T756,MATCH(Lists!$F$2,$A$1:$T$1,0))&amp;""),"")="","",IF($X756="Y",1,0))</f>
        <v/>
      </c>
    </row>
    <row r="757">
      <c r="U757" s="19" t="n"/>
      <c r="V757" s="22" t="n"/>
      <c r="W757" s="22" t="n"/>
      <c r="X757" s="22" t="n"/>
      <c r="Y757" s="19" t="n"/>
      <c r="Z757" s="21">
        <f>IF(IFERROR(TRIM(INDEX($A757:$T757,MATCH(Lists!$F$2,$A$1:$T$1,0))&amp;""),"")="","",IFERROR(INDEX('Your points'!$B$6:$B$11,MATCH(IFERROR(TRIM(INDEX($A757:$T757,MATCH(Lists!$F$3,$A$1:$T$1,0))&amp;""),""),'Your points'!$A$6:$A$11,0)),0))</f>
        <v/>
      </c>
      <c r="AA757" s="21">
        <f>IF(IFERROR(TRIM(INDEX($A757:$T757,MATCH(Lists!$F$2,$A$1:$T$1,0))&amp;""),"")="","",IFERROR(INDEX('Your points'!$B$15:$B$18,MATCH(IFERROR(TRIM(INDEX($A757:$T757,MATCH(Lists!$F$4,$A$1:$T$1,0))&amp;""),""),'Your points'!$A$15:$A$18,0)),0))</f>
        <v/>
      </c>
      <c r="AB757" s="21">
        <f>IF(IFERROR(TRIM(INDEX($A757:$T757,MATCH(Lists!$F$2,$A$1:$T$1,0))&amp;""),"")="","",N(Z757)+N(AA757))</f>
        <v/>
      </c>
      <c r="AC757" s="21">
        <f>IF(IFERROR(TRIM(INDEX($A757:$T757,MATCH(Lists!$F$2,$A$1:$T$1,0))&amp;""),"")="","",IFERROR(VALUE(IFERROR(TRIM(INDEX($A757:$T757,MATCH(Lists!$F$5,$A$1:$T$1,0))&amp;""),"")),""))</f>
        <v/>
      </c>
      <c r="AD757" s="21">
        <f>IF(AB757="","",IF(AB757&gt;='Your points'!$B$21,1,0))</f>
        <v/>
      </c>
      <c r="AE757" s="21">
        <f>IF(IFERROR(TRIM(INDEX($A757:$T757,MATCH(Lists!$F$2,$A$1:$T$1,0))&amp;""),"")="","",IF(IFERROR(TRIM(INDEX($A757:$T757,MATCH(Lists!$F$8,$A$1:$T$1,0))&amp;""),"")&lt;&gt;"",1,0))</f>
        <v/>
      </c>
      <c r="AF757" s="21">
        <f>IF(IFERROR(TRIM(INDEX($A757:$T757,MATCH(Lists!$F$2,$A$1:$T$1,0))&amp;""),"")="","",IF(IFERROR(TRIM(INDEX($A757:$T757,MATCH(Lists!$F$6,$A$1:$T$1,0))&amp;""),"")="","(no UTM)",IFERROR(TRIM(INDEX($A757:$T757,MATCH(Lists!$F$6,$A$1:$T$1,0))&amp;""),"")))</f>
        <v/>
      </c>
      <c r="AG757" s="21">
        <f>IF(IFERROR(TRIM(INDEX($A757:$T757,MATCH(Lists!$F$2,$A$1:$T$1,0))&amp;""),"")="","",IF(IFERROR(TRIM(INDEX($A757:$T757,MATCH(Lists!$F$7,$A$1:$T$1,0))&amp;""),"")="","(none)",IFERROR(TRIM(INDEX($A757:$T757,MATCH(Lists!$F$7,$A$1:$T$1,0))&amp;""),"")))</f>
        <v/>
      </c>
      <c r="AH757" s="21">
        <f>IF(AF757="","",IF(COUNTIFS($AF$2:AF757,AF757,$AG$2:AG757,AG757)=1,1,0))</f>
        <v/>
      </c>
      <c r="AI757" s="21">
        <f>IF(AH757=1,SUM($AH$2:AH757),"")</f>
        <v/>
      </c>
      <c r="AJ757" s="21">
        <f>IF(IFERROR(TRIM(INDEX($A757:$T757,MATCH(Lists!$F$2,$A$1:$T$1,0))&amp;""),"")="","",IF($W757=Lists!$A$3,1,0))</f>
        <v/>
      </c>
      <c r="AK757" s="21">
        <f>IF(IFERROR(TRIM(INDEX($A757:$T757,MATCH(Lists!$F$2,$A$1:$T$1,0))&amp;""),"")="","",IF($X757="Y",1,0))</f>
        <v/>
      </c>
    </row>
    <row r="758">
      <c r="U758" s="19" t="n"/>
      <c r="V758" s="22" t="n"/>
      <c r="W758" s="22" t="n"/>
      <c r="X758" s="22" t="n"/>
      <c r="Y758" s="19" t="n"/>
      <c r="Z758" s="21">
        <f>IF(IFERROR(TRIM(INDEX($A758:$T758,MATCH(Lists!$F$2,$A$1:$T$1,0))&amp;""),"")="","",IFERROR(INDEX('Your points'!$B$6:$B$11,MATCH(IFERROR(TRIM(INDEX($A758:$T758,MATCH(Lists!$F$3,$A$1:$T$1,0))&amp;""),""),'Your points'!$A$6:$A$11,0)),0))</f>
        <v/>
      </c>
      <c r="AA758" s="21">
        <f>IF(IFERROR(TRIM(INDEX($A758:$T758,MATCH(Lists!$F$2,$A$1:$T$1,0))&amp;""),"")="","",IFERROR(INDEX('Your points'!$B$15:$B$18,MATCH(IFERROR(TRIM(INDEX($A758:$T758,MATCH(Lists!$F$4,$A$1:$T$1,0))&amp;""),""),'Your points'!$A$15:$A$18,0)),0))</f>
        <v/>
      </c>
      <c r="AB758" s="21">
        <f>IF(IFERROR(TRIM(INDEX($A758:$T758,MATCH(Lists!$F$2,$A$1:$T$1,0))&amp;""),"")="","",N(Z758)+N(AA758))</f>
        <v/>
      </c>
      <c r="AC758" s="21">
        <f>IF(IFERROR(TRIM(INDEX($A758:$T758,MATCH(Lists!$F$2,$A$1:$T$1,0))&amp;""),"")="","",IFERROR(VALUE(IFERROR(TRIM(INDEX($A758:$T758,MATCH(Lists!$F$5,$A$1:$T$1,0))&amp;""),"")),""))</f>
        <v/>
      </c>
      <c r="AD758" s="21">
        <f>IF(AB758="","",IF(AB758&gt;='Your points'!$B$21,1,0))</f>
        <v/>
      </c>
      <c r="AE758" s="21">
        <f>IF(IFERROR(TRIM(INDEX($A758:$T758,MATCH(Lists!$F$2,$A$1:$T$1,0))&amp;""),"")="","",IF(IFERROR(TRIM(INDEX($A758:$T758,MATCH(Lists!$F$8,$A$1:$T$1,0))&amp;""),"")&lt;&gt;"",1,0))</f>
        <v/>
      </c>
      <c r="AF758" s="21">
        <f>IF(IFERROR(TRIM(INDEX($A758:$T758,MATCH(Lists!$F$2,$A$1:$T$1,0))&amp;""),"")="","",IF(IFERROR(TRIM(INDEX($A758:$T758,MATCH(Lists!$F$6,$A$1:$T$1,0))&amp;""),"")="","(no UTM)",IFERROR(TRIM(INDEX($A758:$T758,MATCH(Lists!$F$6,$A$1:$T$1,0))&amp;""),"")))</f>
        <v/>
      </c>
      <c r="AG758" s="21">
        <f>IF(IFERROR(TRIM(INDEX($A758:$T758,MATCH(Lists!$F$2,$A$1:$T$1,0))&amp;""),"")="","",IF(IFERROR(TRIM(INDEX($A758:$T758,MATCH(Lists!$F$7,$A$1:$T$1,0))&amp;""),"")="","(none)",IFERROR(TRIM(INDEX($A758:$T758,MATCH(Lists!$F$7,$A$1:$T$1,0))&amp;""),"")))</f>
        <v/>
      </c>
      <c r="AH758" s="21">
        <f>IF(AF758="","",IF(COUNTIFS($AF$2:AF758,AF758,$AG$2:AG758,AG758)=1,1,0))</f>
        <v/>
      </c>
      <c r="AI758" s="21">
        <f>IF(AH758=1,SUM($AH$2:AH758),"")</f>
        <v/>
      </c>
      <c r="AJ758" s="21">
        <f>IF(IFERROR(TRIM(INDEX($A758:$T758,MATCH(Lists!$F$2,$A$1:$T$1,0))&amp;""),"")="","",IF($W758=Lists!$A$3,1,0))</f>
        <v/>
      </c>
      <c r="AK758" s="21">
        <f>IF(IFERROR(TRIM(INDEX($A758:$T758,MATCH(Lists!$F$2,$A$1:$T$1,0))&amp;""),"")="","",IF($X758="Y",1,0))</f>
        <v/>
      </c>
    </row>
    <row r="759">
      <c r="U759" s="19" t="n"/>
      <c r="V759" s="22" t="n"/>
      <c r="W759" s="22" t="n"/>
      <c r="X759" s="22" t="n"/>
      <c r="Y759" s="19" t="n"/>
      <c r="Z759" s="21">
        <f>IF(IFERROR(TRIM(INDEX($A759:$T759,MATCH(Lists!$F$2,$A$1:$T$1,0))&amp;""),"")="","",IFERROR(INDEX('Your points'!$B$6:$B$11,MATCH(IFERROR(TRIM(INDEX($A759:$T759,MATCH(Lists!$F$3,$A$1:$T$1,0))&amp;""),""),'Your points'!$A$6:$A$11,0)),0))</f>
        <v/>
      </c>
      <c r="AA759" s="21">
        <f>IF(IFERROR(TRIM(INDEX($A759:$T759,MATCH(Lists!$F$2,$A$1:$T$1,0))&amp;""),"")="","",IFERROR(INDEX('Your points'!$B$15:$B$18,MATCH(IFERROR(TRIM(INDEX($A759:$T759,MATCH(Lists!$F$4,$A$1:$T$1,0))&amp;""),""),'Your points'!$A$15:$A$18,0)),0))</f>
        <v/>
      </c>
      <c r="AB759" s="21">
        <f>IF(IFERROR(TRIM(INDEX($A759:$T759,MATCH(Lists!$F$2,$A$1:$T$1,0))&amp;""),"")="","",N(Z759)+N(AA759))</f>
        <v/>
      </c>
      <c r="AC759" s="21">
        <f>IF(IFERROR(TRIM(INDEX($A759:$T759,MATCH(Lists!$F$2,$A$1:$T$1,0))&amp;""),"")="","",IFERROR(VALUE(IFERROR(TRIM(INDEX($A759:$T759,MATCH(Lists!$F$5,$A$1:$T$1,0))&amp;""),"")),""))</f>
        <v/>
      </c>
      <c r="AD759" s="21">
        <f>IF(AB759="","",IF(AB759&gt;='Your points'!$B$21,1,0))</f>
        <v/>
      </c>
      <c r="AE759" s="21">
        <f>IF(IFERROR(TRIM(INDEX($A759:$T759,MATCH(Lists!$F$2,$A$1:$T$1,0))&amp;""),"")="","",IF(IFERROR(TRIM(INDEX($A759:$T759,MATCH(Lists!$F$8,$A$1:$T$1,0))&amp;""),"")&lt;&gt;"",1,0))</f>
        <v/>
      </c>
      <c r="AF759" s="21">
        <f>IF(IFERROR(TRIM(INDEX($A759:$T759,MATCH(Lists!$F$2,$A$1:$T$1,0))&amp;""),"")="","",IF(IFERROR(TRIM(INDEX($A759:$T759,MATCH(Lists!$F$6,$A$1:$T$1,0))&amp;""),"")="","(no UTM)",IFERROR(TRIM(INDEX($A759:$T759,MATCH(Lists!$F$6,$A$1:$T$1,0))&amp;""),"")))</f>
        <v/>
      </c>
      <c r="AG759" s="21">
        <f>IF(IFERROR(TRIM(INDEX($A759:$T759,MATCH(Lists!$F$2,$A$1:$T$1,0))&amp;""),"")="","",IF(IFERROR(TRIM(INDEX($A759:$T759,MATCH(Lists!$F$7,$A$1:$T$1,0))&amp;""),"")="","(none)",IFERROR(TRIM(INDEX($A759:$T759,MATCH(Lists!$F$7,$A$1:$T$1,0))&amp;""),"")))</f>
        <v/>
      </c>
      <c r="AH759" s="21">
        <f>IF(AF759="","",IF(COUNTIFS($AF$2:AF759,AF759,$AG$2:AG759,AG759)=1,1,0))</f>
        <v/>
      </c>
      <c r="AI759" s="21">
        <f>IF(AH759=1,SUM($AH$2:AH759),"")</f>
        <v/>
      </c>
      <c r="AJ759" s="21">
        <f>IF(IFERROR(TRIM(INDEX($A759:$T759,MATCH(Lists!$F$2,$A$1:$T$1,0))&amp;""),"")="","",IF($W759=Lists!$A$3,1,0))</f>
        <v/>
      </c>
      <c r="AK759" s="21">
        <f>IF(IFERROR(TRIM(INDEX($A759:$T759,MATCH(Lists!$F$2,$A$1:$T$1,0))&amp;""),"")="","",IF($X759="Y",1,0))</f>
        <v/>
      </c>
    </row>
    <row r="760">
      <c r="U760" s="19" t="n"/>
      <c r="V760" s="22" t="n"/>
      <c r="W760" s="22" t="n"/>
      <c r="X760" s="22" t="n"/>
      <c r="Y760" s="19" t="n"/>
      <c r="Z760" s="21">
        <f>IF(IFERROR(TRIM(INDEX($A760:$T760,MATCH(Lists!$F$2,$A$1:$T$1,0))&amp;""),"")="","",IFERROR(INDEX('Your points'!$B$6:$B$11,MATCH(IFERROR(TRIM(INDEX($A760:$T760,MATCH(Lists!$F$3,$A$1:$T$1,0))&amp;""),""),'Your points'!$A$6:$A$11,0)),0))</f>
        <v/>
      </c>
      <c r="AA760" s="21">
        <f>IF(IFERROR(TRIM(INDEX($A760:$T760,MATCH(Lists!$F$2,$A$1:$T$1,0))&amp;""),"")="","",IFERROR(INDEX('Your points'!$B$15:$B$18,MATCH(IFERROR(TRIM(INDEX($A760:$T760,MATCH(Lists!$F$4,$A$1:$T$1,0))&amp;""),""),'Your points'!$A$15:$A$18,0)),0))</f>
        <v/>
      </c>
      <c r="AB760" s="21">
        <f>IF(IFERROR(TRIM(INDEX($A760:$T760,MATCH(Lists!$F$2,$A$1:$T$1,0))&amp;""),"")="","",N(Z760)+N(AA760))</f>
        <v/>
      </c>
      <c r="AC760" s="21">
        <f>IF(IFERROR(TRIM(INDEX($A760:$T760,MATCH(Lists!$F$2,$A$1:$T$1,0))&amp;""),"")="","",IFERROR(VALUE(IFERROR(TRIM(INDEX($A760:$T760,MATCH(Lists!$F$5,$A$1:$T$1,0))&amp;""),"")),""))</f>
        <v/>
      </c>
      <c r="AD760" s="21">
        <f>IF(AB760="","",IF(AB760&gt;='Your points'!$B$21,1,0))</f>
        <v/>
      </c>
      <c r="AE760" s="21">
        <f>IF(IFERROR(TRIM(INDEX($A760:$T760,MATCH(Lists!$F$2,$A$1:$T$1,0))&amp;""),"")="","",IF(IFERROR(TRIM(INDEX($A760:$T760,MATCH(Lists!$F$8,$A$1:$T$1,0))&amp;""),"")&lt;&gt;"",1,0))</f>
        <v/>
      </c>
      <c r="AF760" s="21">
        <f>IF(IFERROR(TRIM(INDEX($A760:$T760,MATCH(Lists!$F$2,$A$1:$T$1,0))&amp;""),"")="","",IF(IFERROR(TRIM(INDEX($A760:$T760,MATCH(Lists!$F$6,$A$1:$T$1,0))&amp;""),"")="","(no UTM)",IFERROR(TRIM(INDEX($A760:$T760,MATCH(Lists!$F$6,$A$1:$T$1,0))&amp;""),"")))</f>
        <v/>
      </c>
      <c r="AG760" s="21">
        <f>IF(IFERROR(TRIM(INDEX($A760:$T760,MATCH(Lists!$F$2,$A$1:$T$1,0))&amp;""),"")="","",IF(IFERROR(TRIM(INDEX($A760:$T760,MATCH(Lists!$F$7,$A$1:$T$1,0))&amp;""),"")="","(none)",IFERROR(TRIM(INDEX($A760:$T760,MATCH(Lists!$F$7,$A$1:$T$1,0))&amp;""),"")))</f>
        <v/>
      </c>
      <c r="AH760" s="21">
        <f>IF(AF760="","",IF(COUNTIFS($AF$2:AF760,AF760,$AG$2:AG760,AG760)=1,1,0))</f>
        <v/>
      </c>
      <c r="AI760" s="21">
        <f>IF(AH760=1,SUM($AH$2:AH760),"")</f>
        <v/>
      </c>
      <c r="AJ760" s="21">
        <f>IF(IFERROR(TRIM(INDEX($A760:$T760,MATCH(Lists!$F$2,$A$1:$T$1,0))&amp;""),"")="","",IF($W760=Lists!$A$3,1,0))</f>
        <v/>
      </c>
      <c r="AK760" s="21">
        <f>IF(IFERROR(TRIM(INDEX($A760:$T760,MATCH(Lists!$F$2,$A$1:$T$1,0))&amp;""),"")="","",IF($X760="Y",1,0))</f>
        <v/>
      </c>
    </row>
    <row r="761">
      <c r="U761" s="19" t="n"/>
      <c r="V761" s="22" t="n"/>
      <c r="W761" s="22" t="n"/>
      <c r="X761" s="22" t="n"/>
      <c r="Y761" s="19" t="n"/>
      <c r="Z761" s="21">
        <f>IF(IFERROR(TRIM(INDEX($A761:$T761,MATCH(Lists!$F$2,$A$1:$T$1,0))&amp;""),"")="","",IFERROR(INDEX('Your points'!$B$6:$B$11,MATCH(IFERROR(TRIM(INDEX($A761:$T761,MATCH(Lists!$F$3,$A$1:$T$1,0))&amp;""),""),'Your points'!$A$6:$A$11,0)),0))</f>
        <v/>
      </c>
      <c r="AA761" s="21">
        <f>IF(IFERROR(TRIM(INDEX($A761:$T761,MATCH(Lists!$F$2,$A$1:$T$1,0))&amp;""),"")="","",IFERROR(INDEX('Your points'!$B$15:$B$18,MATCH(IFERROR(TRIM(INDEX($A761:$T761,MATCH(Lists!$F$4,$A$1:$T$1,0))&amp;""),""),'Your points'!$A$15:$A$18,0)),0))</f>
        <v/>
      </c>
      <c r="AB761" s="21">
        <f>IF(IFERROR(TRIM(INDEX($A761:$T761,MATCH(Lists!$F$2,$A$1:$T$1,0))&amp;""),"")="","",N(Z761)+N(AA761))</f>
        <v/>
      </c>
      <c r="AC761" s="21">
        <f>IF(IFERROR(TRIM(INDEX($A761:$T761,MATCH(Lists!$F$2,$A$1:$T$1,0))&amp;""),"")="","",IFERROR(VALUE(IFERROR(TRIM(INDEX($A761:$T761,MATCH(Lists!$F$5,$A$1:$T$1,0))&amp;""),"")),""))</f>
        <v/>
      </c>
      <c r="AD761" s="21">
        <f>IF(AB761="","",IF(AB761&gt;='Your points'!$B$21,1,0))</f>
        <v/>
      </c>
      <c r="AE761" s="21">
        <f>IF(IFERROR(TRIM(INDEX($A761:$T761,MATCH(Lists!$F$2,$A$1:$T$1,0))&amp;""),"")="","",IF(IFERROR(TRIM(INDEX($A761:$T761,MATCH(Lists!$F$8,$A$1:$T$1,0))&amp;""),"")&lt;&gt;"",1,0))</f>
        <v/>
      </c>
      <c r="AF761" s="21">
        <f>IF(IFERROR(TRIM(INDEX($A761:$T761,MATCH(Lists!$F$2,$A$1:$T$1,0))&amp;""),"")="","",IF(IFERROR(TRIM(INDEX($A761:$T761,MATCH(Lists!$F$6,$A$1:$T$1,0))&amp;""),"")="","(no UTM)",IFERROR(TRIM(INDEX($A761:$T761,MATCH(Lists!$F$6,$A$1:$T$1,0))&amp;""),"")))</f>
        <v/>
      </c>
      <c r="AG761" s="21">
        <f>IF(IFERROR(TRIM(INDEX($A761:$T761,MATCH(Lists!$F$2,$A$1:$T$1,0))&amp;""),"")="","",IF(IFERROR(TRIM(INDEX($A761:$T761,MATCH(Lists!$F$7,$A$1:$T$1,0))&amp;""),"")="","(none)",IFERROR(TRIM(INDEX($A761:$T761,MATCH(Lists!$F$7,$A$1:$T$1,0))&amp;""),"")))</f>
        <v/>
      </c>
      <c r="AH761" s="21">
        <f>IF(AF761="","",IF(COUNTIFS($AF$2:AF761,AF761,$AG$2:AG761,AG761)=1,1,0))</f>
        <v/>
      </c>
      <c r="AI761" s="21">
        <f>IF(AH761=1,SUM($AH$2:AH761),"")</f>
        <v/>
      </c>
      <c r="AJ761" s="21">
        <f>IF(IFERROR(TRIM(INDEX($A761:$T761,MATCH(Lists!$F$2,$A$1:$T$1,0))&amp;""),"")="","",IF($W761=Lists!$A$3,1,0))</f>
        <v/>
      </c>
      <c r="AK761" s="21">
        <f>IF(IFERROR(TRIM(INDEX($A761:$T761,MATCH(Lists!$F$2,$A$1:$T$1,0))&amp;""),"")="","",IF($X761="Y",1,0))</f>
        <v/>
      </c>
    </row>
    <row r="762">
      <c r="U762" s="19" t="n"/>
      <c r="V762" s="22" t="n"/>
      <c r="W762" s="22" t="n"/>
      <c r="X762" s="22" t="n"/>
      <c r="Y762" s="19" t="n"/>
      <c r="Z762" s="21">
        <f>IF(IFERROR(TRIM(INDEX($A762:$T762,MATCH(Lists!$F$2,$A$1:$T$1,0))&amp;""),"")="","",IFERROR(INDEX('Your points'!$B$6:$B$11,MATCH(IFERROR(TRIM(INDEX($A762:$T762,MATCH(Lists!$F$3,$A$1:$T$1,0))&amp;""),""),'Your points'!$A$6:$A$11,0)),0))</f>
        <v/>
      </c>
      <c r="AA762" s="21">
        <f>IF(IFERROR(TRIM(INDEX($A762:$T762,MATCH(Lists!$F$2,$A$1:$T$1,0))&amp;""),"")="","",IFERROR(INDEX('Your points'!$B$15:$B$18,MATCH(IFERROR(TRIM(INDEX($A762:$T762,MATCH(Lists!$F$4,$A$1:$T$1,0))&amp;""),""),'Your points'!$A$15:$A$18,0)),0))</f>
        <v/>
      </c>
      <c r="AB762" s="21">
        <f>IF(IFERROR(TRIM(INDEX($A762:$T762,MATCH(Lists!$F$2,$A$1:$T$1,0))&amp;""),"")="","",N(Z762)+N(AA762))</f>
        <v/>
      </c>
      <c r="AC762" s="21">
        <f>IF(IFERROR(TRIM(INDEX($A762:$T762,MATCH(Lists!$F$2,$A$1:$T$1,0))&amp;""),"")="","",IFERROR(VALUE(IFERROR(TRIM(INDEX($A762:$T762,MATCH(Lists!$F$5,$A$1:$T$1,0))&amp;""),"")),""))</f>
        <v/>
      </c>
      <c r="AD762" s="21">
        <f>IF(AB762="","",IF(AB762&gt;='Your points'!$B$21,1,0))</f>
        <v/>
      </c>
      <c r="AE762" s="21">
        <f>IF(IFERROR(TRIM(INDEX($A762:$T762,MATCH(Lists!$F$2,$A$1:$T$1,0))&amp;""),"")="","",IF(IFERROR(TRIM(INDEX($A762:$T762,MATCH(Lists!$F$8,$A$1:$T$1,0))&amp;""),"")&lt;&gt;"",1,0))</f>
        <v/>
      </c>
      <c r="AF762" s="21">
        <f>IF(IFERROR(TRIM(INDEX($A762:$T762,MATCH(Lists!$F$2,$A$1:$T$1,0))&amp;""),"")="","",IF(IFERROR(TRIM(INDEX($A762:$T762,MATCH(Lists!$F$6,$A$1:$T$1,0))&amp;""),"")="","(no UTM)",IFERROR(TRIM(INDEX($A762:$T762,MATCH(Lists!$F$6,$A$1:$T$1,0))&amp;""),"")))</f>
        <v/>
      </c>
      <c r="AG762" s="21">
        <f>IF(IFERROR(TRIM(INDEX($A762:$T762,MATCH(Lists!$F$2,$A$1:$T$1,0))&amp;""),"")="","",IF(IFERROR(TRIM(INDEX($A762:$T762,MATCH(Lists!$F$7,$A$1:$T$1,0))&amp;""),"")="","(none)",IFERROR(TRIM(INDEX($A762:$T762,MATCH(Lists!$F$7,$A$1:$T$1,0))&amp;""),"")))</f>
        <v/>
      </c>
      <c r="AH762" s="21">
        <f>IF(AF762="","",IF(COUNTIFS($AF$2:AF762,AF762,$AG$2:AG762,AG762)=1,1,0))</f>
        <v/>
      </c>
      <c r="AI762" s="21">
        <f>IF(AH762=1,SUM($AH$2:AH762),"")</f>
        <v/>
      </c>
      <c r="AJ762" s="21">
        <f>IF(IFERROR(TRIM(INDEX($A762:$T762,MATCH(Lists!$F$2,$A$1:$T$1,0))&amp;""),"")="","",IF($W762=Lists!$A$3,1,0))</f>
        <v/>
      </c>
      <c r="AK762" s="21">
        <f>IF(IFERROR(TRIM(INDEX($A762:$T762,MATCH(Lists!$F$2,$A$1:$T$1,0))&amp;""),"")="","",IF($X762="Y",1,0))</f>
        <v/>
      </c>
    </row>
    <row r="763">
      <c r="U763" s="19" t="n"/>
      <c r="V763" s="22" t="n"/>
      <c r="W763" s="22" t="n"/>
      <c r="X763" s="22" t="n"/>
      <c r="Y763" s="19" t="n"/>
      <c r="Z763" s="21">
        <f>IF(IFERROR(TRIM(INDEX($A763:$T763,MATCH(Lists!$F$2,$A$1:$T$1,0))&amp;""),"")="","",IFERROR(INDEX('Your points'!$B$6:$B$11,MATCH(IFERROR(TRIM(INDEX($A763:$T763,MATCH(Lists!$F$3,$A$1:$T$1,0))&amp;""),""),'Your points'!$A$6:$A$11,0)),0))</f>
        <v/>
      </c>
      <c r="AA763" s="21">
        <f>IF(IFERROR(TRIM(INDEX($A763:$T763,MATCH(Lists!$F$2,$A$1:$T$1,0))&amp;""),"")="","",IFERROR(INDEX('Your points'!$B$15:$B$18,MATCH(IFERROR(TRIM(INDEX($A763:$T763,MATCH(Lists!$F$4,$A$1:$T$1,0))&amp;""),""),'Your points'!$A$15:$A$18,0)),0))</f>
        <v/>
      </c>
      <c r="AB763" s="21">
        <f>IF(IFERROR(TRIM(INDEX($A763:$T763,MATCH(Lists!$F$2,$A$1:$T$1,0))&amp;""),"")="","",N(Z763)+N(AA763))</f>
        <v/>
      </c>
      <c r="AC763" s="21">
        <f>IF(IFERROR(TRIM(INDEX($A763:$T763,MATCH(Lists!$F$2,$A$1:$T$1,0))&amp;""),"")="","",IFERROR(VALUE(IFERROR(TRIM(INDEX($A763:$T763,MATCH(Lists!$F$5,$A$1:$T$1,0))&amp;""),"")),""))</f>
        <v/>
      </c>
      <c r="AD763" s="21">
        <f>IF(AB763="","",IF(AB763&gt;='Your points'!$B$21,1,0))</f>
        <v/>
      </c>
      <c r="AE763" s="21">
        <f>IF(IFERROR(TRIM(INDEX($A763:$T763,MATCH(Lists!$F$2,$A$1:$T$1,0))&amp;""),"")="","",IF(IFERROR(TRIM(INDEX($A763:$T763,MATCH(Lists!$F$8,$A$1:$T$1,0))&amp;""),"")&lt;&gt;"",1,0))</f>
        <v/>
      </c>
      <c r="AF763" s="21">
        <f>IF(IFERROR(TRIM(INDEX($A763:$T763,MATCH(Lists!$F$2,$A$1:$T$1,0))&amp;""),"")="","",IF(IFERROR(TRIM(INDEX($A763:$T763,MATCH(Lists!$F$6,$A$1:$T$1,0))&amp;""),"")="","(no UTM)",IFERROR(TRIM(INDEX($A763:$T763,MATCH(Lists!$F$6,$A$1:$T$1,0))&amp;""),"")))</f>
        <v/>
      </c>
      <c r="AG763" s="21">
        <f>IF(IFERROR(TRIM(INDEX($A763:$T763,MATCH(Lists!$F$2,$A$1:$T$1,0))&amp;""),"")="","",IF(IFERROR(TRIM(INDEX($A763:$T763,MATCH(Lists!$F$7,$A$1:$T$1,0))&amp;""),"")="","(none)",IFERROR(TRIM(INDEX($A763:$T763,MATCH(Lists!$F$7,$A$1:$T$1,0))&amp;""),"")))</f>
        <v/>
      </c>
      <c r="AH763" s="21">
        <f>IF(AF763="","",IF(COUNTIFS($AF$2:AF763,AF763,$AG$2:AG763,AG763)=1,1,0))</f>
        <v/>
      </c>
      <c r="AI763" s="21">
        <f>IF(AH763=1,SUM($AH$2:AH763),"")</f>
        <v/>
      </c>
      <c r="AJ763" s="21">
        <f>IF(IFERROR(TRIM(INDEX($A763:$T763,MATCH(Lists!$F$2,$A$1:$T$1,0))&amp;""),"")="","",IF($W763=Lists!$A$3,1,0))</f>
        <v/>
      </c>
      <c r="AK763" s="21">
        <f>IF(IFERROR(TRIM(INDEX($A763:$T763,MATCH(Lists!$F$2,$A$1:$T$1,0))&amp;""),"")="","",IF($X763="Y",1,0))</f>
        <v/>
      </c>
    </row>
    <row r="764">
      <c r="U764" s="19" t="n"/>
      <c r="V764" s="22" t="n"/>
      <c r="W764" s="22" t="n"/>
      <c r="X764" s="22" t="n"/>
      <c r="Y764" s="19" t="n"/>
      <c r="Z764" s="21">
        <f>IF(IFERROR(TRIM(INDEX($A764:$T764,MATCH(Lists!$F$2,$A$1:$T$1,0))&amp;""),"")="","",IFERROR(INDEX('Your points'!$B$6:$B$11,MATCH(IFERROR(TRIM(INDEX($A764:$T764,MATCH(Lists!$F$3,$A$1:$T$1,0))&amp;""),""),'Your points'!$A$6:$A$11,0)),0))</f>
        <v/>
      </c>
      <c r="AA764" s="21">
        <f>IF(IFERROR(TRIM(INDEX($A764:$T764,MATCH(Lists!$F$2,$A$1:$T$1,0))&amp;""),"")="","",IFERROR(INDEX('Your points'!$B$15:$B$18,MATCH(IFERROR(TRIM(INDEX($A764:$T764,MATCH(Lists!$F$4,$A$1:$T$1,0))&amp;""),""),'Your points'!$A$15:$A$18,0)),0))</f>
        <v/>
      </c>
      <c r="AB764" s="21">
        <f>IF(IFERROR(TRIM(INDEX($A764:$T764,MATCH(Lists!$F$2,$A$1:$T$1,0))&amp;""),"")="","",N(Z764)+N(AA764))</f>
        <v/>
      </c>
      <c r="AC764" s="21">
        <f>IF(IFERROR(TRIM(INDEX($A764:$T764,MATCH(Lists!$F$2,$A$1:$T$1,0))&amp;""),"")="","",IFERROR(VALUE(IFERROR(TRIM(INDEX($A764:$T764,MATCH(Lists!$F$5,$A$1:$T$1,0))&amp;""),"")),""))</f>
        <v/>
      </c>
      <c r="AD764" s="21">
        <f>IF(AB764="","",IF(AB764&gt;='Your points'!$B$21,1,0))</f>
        <v/>
      </c>
      <c r="AE764" s="21">
        <f>IF(IFERROR(TRIM(INDEX($A764:$T764,MATCH(Lists!$F$2,$A$1:$T$1,0))&amp;""),"")="","",IF(IFERROR(TRIM(INDEX($A764:$T764,MATCH(Lists!$F$8,$A$1:$T$1,0))&amp;""),"")&lt;&gt;"",1,0))</f>
        <v/>
      </c>
      <c r="AF764" s="21">
        <f>IF(IFERROR(TRIM(INDEX($A764:$T764,MATCH(Lists!$F$2,$A$1:$T$1,0))&amp;""),"")="","",IF(IFERROR(TRIM(INDEX($A764:$T764,MATCH(Lists!$F$6,$A$1:$T$1,0))&amp;""),"")="","(no UTM)",IFERROR(TRIM(INDEX($A764:$T764,MATCH(Lists!$F$6,$A$1:$T$1,0))&amp;""),"")))</f>
        <v/>
      </c>
      <c r="AG764" s="21">
        <f>IF(IFERROR(TRIM(INDEX($A764:$T764,MATCH(Lists!$F$2,$A$1:$T$1,0))&amp;""),"")="","",IF(IFERROR(TRIM(INDEX($A764:$T764,MATCH(Lists!$F$7,$A$1:$T$1,0))&amp;""),"")="","(none)",IFERROR(TRIM(INDEX($A764:$T764,MATCH(Lists!$F$7,$A$1:$T$1,0))&amp;""),"")))</f>
        <v/>
      </c>
      <c r="AH764" s="21">
        <f>IF(AF764="","",IF(COUNTIFS($AF$2:AF764,AF764,$AG$2:AG764,AG764)=1,1,0))</f>
        <v/>
      </c>
      <c r="AI764" s="21">
        <f>IF(AH764=1,SUM($AH$2:AH764),"")</f>
        <v/>
      </c>
      <c r="AJ764" s="21">
        <f>IF(IFERROR(TRIM(INDEX($A764:$T764,MATCH(Lists!$F$2,$A$1:$T$1,0))&amp;""),"")="","",IF($W764=Lists!$A$3,1,0))</f>
        <v/>
      </c>
      <c r="AK764" s="21">
        <f>IF(IFERROR(TRIM(INDEX($A764:$T764,MATCH(Lists!$F$2,$A$1:$T$1,0))&amp;""),"")="","",IF($X764="Y",1,0))</f>
        <v/>
      </c>
    </row>
    <row r="765">
      <c r="U765" s="19" t="n"/>
      <c r="V765" s="22" t="n"/>
      <c r="W765" s="22" t="n"/>
      <c r="X765" s="22" t="n"/>
      <c r="Y765" s="19" t="n"/>
      <c r="Z765" s="21">
        <f>IF(IFERROR(TRIM(INDEX($A765:$T765,MATCH(Lists!$F$2,$A$1:$T$1,0))&amp;""),"")="","",IFERROR(INDEX('Your points'!$B$6:$B$11,MATCH(IFERROR(TRIM(INDEX($A765:$T765,MATCH(Lists!$F$3,$A$1:$T$1,0))&amp;""),""),'Your points'!$A$6:$A$11,0)),0))</f>
        <v/>
      </c>
      <c r="AA765" s="21">
        <f>IF(IFERROR(TRIM(INDEX($A765:$T765,MATCH(Lists!$F$2,$A$1:$T$1,0))&amp;""),"")="","",IFERROR(INDEX('Your points'!$B$15:$B$18,MATCH(IFERROR(TRIM(INDEX($A765:$T765,MATCH(Lists!$F$4,$A$1:$T$1,0))&amp;""),""),'Your points'!$A$15:$A$18,0)),0))</f>
        <v/>
      </c>
      <c r="AB765" s="21">
        <f>IF(IFERROR(TRIM(INDEX($A765:$T765,MATCH(Lists!$F$2,$A$1:$T$1,0))&amp;""),"")="","",N(Z765)+N(AA765))</f>
        <v/>
      </c>
      <c r="AC765" s="21">
        <f>IF(IFERROR(TRIM(INDEX($A765:$T765,MATCH(Lists!$F$2,$A$1:$T$1,0))&amp;""),"")="","",IFERROR(VALUE(IFERROR(TRIM(INDEX($A765:$T765,MATCH(Lists!$F$5,$A$1:$T$1,0))&amp;""),"")),""))</f>
        <v/>
      </c>
      <c r="AD765" s="21">
        <f>IF(AB765="","",IF(AB765&gt;='Your points'!$B$21,1,0))</f>
        <v/>
      </c>
      <c r="AE765" s="21">
        <f>IF(IFERROR(TRIM(INDEX($A765:$T765,MATCH(Lists!$F$2,$A$1:$T$1,0))&amp;""),"")="","",IF(IFERROR(TRIM(INDEX($A765:$T765,MATCH(Lists!$F$8,$A$1:$T$1,0))&amp;""),"")&lt;&gt;"",1,0))</f>
        <v/>
      </c>
      <c r="AF765" s="21">
        <f>IF(IFERROR(TRIM(INDEX($A765:$T765,MATCH(Lists!$F$2,$A$1:$T$1,0))&amp;""),"")="","",IF(IFERROR(TRIM(INDEX($A765:$T765,MATCH(Lists!$F$6,$A$1:$T$1,0))&amp;""),"")="","(no UTM)",IFERROR(TRIM(INDEX($A765:$T765,MATCH(Lists!$F$6,$A$1:$T$1,0))&amp;""),"")))</f>
        <v/>
      </c>
      <c r="AG765" s="21">
        <f>IF(IFERROR(TRIM(INDEX($A765:$T765,MATCH(Lists!$F$2,$A$1:$T$1,0))&amp;""),"")="","",IF(IFERROR(TRIM(INDEX($A765:$T765,MATCH(Lists!$F$7,$A$1:$T$1,0))&amp;""),"")="","(none)",IFERROR(TRIM(INDEX($A765:$T765,MATCH(Lists!$F$7,$A$1:$T$1,0))&amp;""),"")))</f>
        <v/>
      </c>
      <c r="AH765" s="21">
        <f>IF(AF765="","",IF(COUNTIFS($AF$2:AF765,AF765,$AG$2:AG765,AG765)=1,1,0))</f>
        <v/>
      </c>
      <c r="AI765" s="21">
        <f>IF(AH765=1,SUM($AH$2:AH765),"")</f>
        <v/>
      </c>
      <c r="AJ765" s="21">
        <f>IF(IFERROR(TRIM(INDEX($A765:$T765,MATCH(Lists!$F$2,$A$1:$T$1,0))&amp;""),"")="","",IF($W765=Lists!$A$3,1,0))</f>
        <v/>
      </c>
      <c r="AK765" s="21">
        <f>IF(IFERROR(TRIM(INDEX($A765:$T765,MATCH(Lists!$F$2,$A$1:$T$1,0))&amp;""),"")="","",IF($X765="Y",1,0))</f>
        <v/>
      </c>
    </row>
    <row r="766">
      <c r="U766" s="19" t="n"/>
      <c r="V766" s="22" t="n"/>
      <c r="W766" s="22" t="n"/>
      <c r="X766" s="22" t="n"/>
      <c r="Y766" s="19" t="n"/>
      <c r="Z766" s="21">
        <f>IF(IFERROR(TRIM(INDEX($A766:$T766,MATCH(Lists!$F$2,$A$1:$T$1,0))&amp;""),"")="","",IFERROR(INDEX('Your points'!$B$6:$B$11,MATCH(IFERROR(TRIM(INDEX($A766:$T766,MATCH(Lists!$F$3,$A$1:$T$1,0))&amp;""),""),'Your points'!$A$6:$A$11,0)),0))</f>
        <v/>
      </c>
      <c r="AA766" s="21">
        <f>IF(IFERROR(TRIM(INDEX($A766:$T766,MATCH(Lists!$F$2,$A$1:$T$1,0))&amp;""),"")="","",IFERROR(INDEX('Your points'!$B$15:$B$18,MATCH(IFERROR(TRIM(INDEX($A766:$T766,MATCH(Lists!$F$4,$A$1:$T$1,0))&amp;""),""),'Your points'!$A$15:$A$18,0)),0))</f>
        <v/>
      </c>
      <c r="AB766" s="21">
        <f>IF(IFERROR(TRIM(INDEX($A766:$T766,MATCH(Lists!$F$2,$A$1:$T$1,0))&amp;""),"")="","",N(Z766)+N(AA766))</f>
        <v/>
      </c>
      <c r="AC766" s="21">
        <f>IF(IFERROR(TRIM(INDEX($A766:$T766,MATCH(Lists!$F$2,$A$1:$T$1,0))&amp;""),"")="","",IFERROR(VALUE(IFERROR(TRIM(INDEX($A766:$T766,MATCH(Lists!$F$5,$A$1:$T$1,0))&amp;""),"")),""))</f>
        <v/>
      </c>
      <c r="AD766" s="21">
        <f>IF(AB766="","",IF(AB766&gt;='Your points'!$B$21,1,0))</f>
        <v/>
      </c>
      <c r="AE766" s="21">
        <f>IF(IFERROR(TRIM(INDEX($A766:$T766,MATCH(Lists!$F$2,$A$1:$T$1,0))&amp;""),"")="","",IF(IFERROR(TRIM(INDEX($A766:$T766,MATCH(Lists!$F$8,$A$1:$T$1,0))&amp;""),"")&lt;&gt;"",1,0))</f>
        <v/>
      </c>
      <c r="AF766" s="21">
        <f>IF(IFERROR(TRIM(INDEX($A766:$T766,MATCH(Lists!$F$2,$A$1:$T$1,0))&amp;""),"")="","",IF(IFERROR(TRIM(INDEX($A766:$T766,MATCH(Lists!$F$6,$A$1:$T$1,0))&amp;""),"")="","(no UTM)",IFERROR(TRIM(INDEX($A766:$T766,MATCH(Lists!$F$6,$A$1:$T$1,0))&amp;""),"")))</f>
        <v/>
      </c>
      <c r="AG766" s="21">
        <f>IF(IFERROR(TRIM(INDEX($A766:$T766,MATCH(Lists!$F$2,$A$1:$T$1,0))&amp;""),"")="","",IF(IFERROR(TRIM(INDEX($A766:$T766,MATCH(Lists!$F$7,$A$1:$T$1,0))&amp;""),"")="","(none)",IFERROR(TRIM(INDEX($A766:$T766,MATCH(Lists!$F$7,$A$1:$T$1,0))&amp;""),"")))</f>
        <v/>
      </c>
      <c r="AH766" s="21">
        <f>IF(AF766="","",IF(COUNTIFS($AF$2:AF766,AF766,$AG$2:AG766,AG766)=1,1,0))</f>
        <v/>
      </c>
      <c r="AI766" s="21">
        <f>IF(AH766=1,SUM($AH$2:AH766),"")</f>
        <v/>
      </c>
      <c r="AJ766" s="21">
        <f>IF(IFERROR(TRIM(INDEX($A766:$T766,MATCH(Lists!$F$2,$A$1:$T$1,0))&amp;""),"")="","",IF($W766=Lists!$A$3,1,0))</f>
        <v/>
      </c>
      <c r="AK766" s="21">
        <f>IF(IFERROR(TRIM(INDEX($A766:$T766,MATCH(Lists!$F$2,$A$1:$T$1,0))&amp;""),"")="","",IF($X766="Y",1,0))</f>
        <v/>
      </c>
    </row>
    <row r="767">
      <c r="U767" s="19" t="n"/>
      <c r="V767" s="22" t="n"/>
      <c r="W767" s="22" t="n"/>
      <c r="X767" s="22" t="n"/>
      <c r="Y767" s="19" t="n"/>
      <c r="Z767" s="21">
        <f>IF(IFERROR(TRIM(INDEX($A767:$T767,MATCH(Lists!$F$2,$A$1:$T$1,0))&amp;""),"")="","",IFERROR(INDEX('Your points'!$B$6:$B$11,MATCH(IFERROR(TRIM(INDEX($A767:$T767,MATCH(Lists!$F$3,$A$1:$T$1,0))&amp;""),""),'Your points'!$A$6:$A$11,0)),0))</f>
        <v/>
      </c>
      <c r="AA767" s="21">
        <f>IF(IFERROR(TRIM(INDEX($A767:$T767,MATCH(Lists!$F$2,$A$1:$T$1,0))&amp;""),"")="","",IFERROR(INDEX('Your points'!$B$15:$B$18,MATCH(IFERROR(TRIM(INDEX($A767:$T767,MATCH(Lists!$F$4,$A$1:$T$1,0))&amp;""),""),'Your points'!$A$15:$A$18,0)),0))</f>
        <v/>
      </c>
      <c r="AB767" s="21">
        <f>IF(IFERROR(TRIM(INDEX($A767:$T767,MATCH(Lists!$F$2,$A$1:$T$1,0))&amp;""),"")="","",N(Z767)+N(AA767))</f>
        <v/>
      </c>
      <c r="AC767" s="21">
        <f>IF(IFERROR(TRIM(INDEX($A767:$T767,MATCH(Lists!$F$2,$A$1:$T$1,0))&amp;""),"")="","",IFERROR(VALUE(IFERROR(TRIM(INDEX($A767:$T767,MATCH(Lists!$F$5,$A$1:$T$1,0))&amp;""),"")),""))</f>
        <v/>
      </c>
      <c r="AD767" s="21">
        <f>IF(AB767="","",IF(AB767&gt;='Your points'!$B$21,1,0))</f>
        <v/>
      </c>
      <c r="AE767" s="21">
        <f>IF(IFERROR(TRIM(INDEX($A767:$T767,MATCH(Lists!$F$2,$A$1:$T$1,0))&amp;""),"")="","",IF(IFERROR(TRIM(INDEX($A767:$T767,MATCH(Lists!$F$8,$A$1:$T$1,0))&amp;""),"")&lt;&gt;"",1,0))</f>
        <v/>
      </c>
      <c r="AF767" s="21">
        <f>IF(IFERROR(TRIM(INDEX($A767:$T767,MATCH(Lists!$F$2,$A$1:$T$1,0))&amp;""),"")="","",IF(IFERROR(TRIM(INDEX($A767:$T767,MATCH(Lists!$F$6,$A$1:$T$1,0))&amp;""),"")="","(no UTM)",IFERROR(TRIM(INDEX($A767:$T767,MATCH(Lists!$F$6,$A$1:$T$1,0))&amp;""),"")))</f>
        <v/>
      </c>
      <c r="AG767" s="21">
        <f>IF(IFERROR(TRIM(INDEX($A767:$T767,MATCH(Lists!$F$2,$A$1:$T$1,0))&amp;""),"")="","",IF(IFERROR(TRIM(INDEX($A767:$T767,MATCH(Lists!$F$7,$A$1:$T$1,0))&amp;""),"")="","(none)",IFERROR(TRIM(INDEX($A767:$T767,MATCH(Lists!$F$7,$A$1:$T$1,0))&amp;""),"")))</f>
        <v/>
      </c>
      <c r="AH767" s="21">
        <f>IF(AF767="","",IF(COUNTIFS($AF$2:AF767,AF767,$AG$2:AG767,AG767)=1,1,0))</f>
        <v/>
      </c>
      <c r="AI767" s="21">
        <f>IF(AH767=1,SUM($AH$2:AH767),"")</f>
        <v/>
      </c>
      <c r="AJ767" s="21">
        <f>IF(IFERROR(TRIM(INDEX($A767:$T767,MATCH(Lists!$F$2,$A$1:$T$1,0))&amp;""),"")="","",IF($W767=Lists!$A$3,1,0))</f>
        <v/>
      </c>
      <c r="AK767" s="21">
        <f>IF(IFERROR(TRIM(INDEX($A767:$T767,MATCH(Lists!$F$2,$A$1:$T$1,0))&amp;""),"")="","",IF($X767="Y",1,0))</f>
        <v/>
      </c>
    </row>
    <row r="768">
      <c r="U768" s="19" t="n"/>
      <c r="V768" s="22" t="n"/>
      <c r="W768" s="22" t="n"/>
      <c r="X768" s="22" t="n"/>
      <c r="Y768" s="19" t="n"/>
      <c r="Z768" s="21">
        <f>IF(IFERROR(TRIM(INDEX($A768:$T768,MATCH(Lists!$F$2,$A$1:$T$1,0))&amp;""),"")="","",IFERROR(INDEX('Your points'!$B$6:$B$11,MATCH(IFERROR(TRIM(INDEX($A768:$T768,MATCH(Lists!$F$3,$A$1:$T$1,0))&amp;""),""),'Your points'!$A$6:$A$11,0)),0))</f>
        <v/>
      </c>
      <c r="AA768" s="21">
        <f>IF(IFERROR(TRIM(INDEX($A768:$T768,MATCH(Lists!$F$2,$A$1:$T$1,0))&amp;""),"")="","",IFERROR(INDEX('Your points'!$B$15:$B$18,MATCH(IFERROR(TRIM(INDEX($A768:$T768,MATCH(Lists!$F$4,$A$1:$T$1,0))&amp;""),""),'Your points'!$A$15:$A$18,0)),0))</f>
        <v/>
      </c>
      <c r="AB768" s="21">
        <f>IF(IFERROR(TRIM(INDEX($A768:$T768,MATCH(Lists!$F$2,$A$1:$T$1,0))&amp;""),"")="","",N(Z768)+N(AA768))</f>
        <v/>
      </c>
      <c r="AC768" s="21">
        <f>IF(IFERROR(TRIM(INDEX($A768:$T768,MATCH(Lists!$F$2,$A$1:$T$1,0))&amp;""),"")="","",IFERROR(VALUE(IFERROR(TRIM(INDEX($A768:$T768,MATCH(Lists!$F$5,$A$1:$T$1,0))&amp;""),"")),""))</f>
        <v/>
      </c>
      <c r="AD768" s="21">
        <f>IF(AB768="","",IF(AB768&gt;='Your points'!$B$21,1,0))</f>
        <v/>
      </c>
      <c r="AE768" s="21">
        <f>IF(IFERROR(TRIM(INDEX($A768:$T768,MATCH(Lists!$F$2,$A$1:$T$1,0))&amp;""),"")="","",IF(IFERROR(TRIM(INDEX($A768:$T768,MATCH(Lists!$F$8,$A$1:$T$1,0))&amp;""),"")&lt;&gt;"",1,0))</f>
        <v/>
      </c>
      <c r="AF768" s="21">
        <f>IF(IFERROR(TRIM(INDEX($A768:$T768,MATCH(Lists!$F$2,$A$1:$T$1,0))&amp;""),"")="","",IF(IFERROR(TRIM(INDEX($A768:$T768,MATCH(Lists!$F$6,$A$1:$T$1,0))&amp;""),"")="","(no UTM)",IFERROR(TRIM(INDEX($A768:$T768,MATCH(Lists!$F$6,$A$1:$T$1,0))&amp;""),"")))</f>
        <v/>
      </c>
      <c r="AG768" s="21">
        <f>IF(IFERROR(TRIM(INDEX($A768:$T768,MATCH(Lists!$F$2,$A$1:$T$1,0))&amp;""),"")="","",IF(IFERROR(TRIM(INDEX($A768:$T768,MATCH(Lists!$F$7,$A$1:$T$1,0))&amp;""),"")="","(none)",IFERROR(TRIM(INDEX($A768:$T768,MATCH(Lists!$F$7,$A$1:$T$1,0))&amp;""),"")))</f>
        <v/>
      </c>
      <c r="AH768" s="21">
        <f>IF(AF768="","",IF(COUNTIFS($AF$2:AF768,AF768,$AG$2:AG768,AG768)=1,1,0))</f>
        <v/>
      </c>
      <c r="AI768" s="21">
        <f>IF(AH768=1,SUM($AH$2:AH768),"")</f>
        <v/>
      </c>
      <c r="AJ768" s="21">
        <f>IF(IFERROR(TRIM(INDEX($A768:$T768,MATCH(Lists!$F$2,$A$1:$T$1,0))&amp;""),"")="","",IF($W768=Lists!$A$3,1,0))</f>
        <v/>
      </c>
      <c r="AK768" s="21">
        <f>IF(IFERROR(TRIM(INDEX($A768:$T768,MATCH(Lists!$F$2,$A$1:$T$1,0))&amp;""),"")="","",IF($X768="Y",1,0))</f>
        <v/>
      </c>
    </row>
    <row r="769">
      <c r="U769" s="19" t="n"/>
      <c r="V769" s="22" t="n"/>
      <c r="W769" s="22" t="n"/>
      <c r="X769" s="22" t="n"/>
      <c r="Y769" s="19" t="n"/>
      <c r="Z769" s="21">
        <f>IF(IFERROR(TRIM(INDEX($A769:$T769,MATCH(Lists!$F$2,$A$1:$T$1,0))&amp;""),"")="","",IFERROR(INDEX('Your points'!$B$6:$B$11,MATCH(IFERROR(TRIM(INDEX($A769:$T769,MATCH(Lists!$F$3,$A$1:$T$1,0))&amp;""),""),'Your points'!$A$6:$A$11,0)),0))</f>
        <v/>
      </c>
      <c r="AA769" s="21">
        <f>IF(IFERROR(TRIM(INDEX($A769:$T769,MATCH(Lists!$F$2,$A$1:$T$1,0))&amp;""),"")="","",IFERROR(INDEX('Your points'!$B$15:$B$18,MATCH(IFERROR(TRIM(INDEX($A769:$T769,MATCH(Lists!$F$4,$A$1:$T$1,0))&amp;""),""),'Your points'!$A$15:$A$18,0)),0))</f>
        <v/>
      </c>
      <c r="AB769" s="21">
        <f>IF(IFERROR(TRIM(INDEX($A769:$T769,MATCH(Lists!$F$2,$A$1:$T$1,0))&amp;""),"")="","",N(Z769)+N(AA769))</f>
        <v/>
      </c>
      <c r="AC769" s="21">
        <f>IF(IFERROR(TRIM(INDEX($A769:$T769,MATCH(Lists!$F$2,$A$1:$T$1,0))&amp;""),"")="","",IFERROR(VALUE(IFERROR(TRIM(INDEX($A769:$T769,MATCH(Lists!$F$5,$A$1:$T$1,0))&amp;""),"")),""))</f>
        <v/>
      </c>
      <c r="AD769" s="21">
        <f>IF(AB769="","",IF(AB769&gt;='Your points'!$B$21,1,0))</f>
        <v/>
      </c>
      <c r="AE769" s="21">
        <f>IF(IFERROR(TRIM(INDEX($A769:$T769,MATCH(Lists!$F$2,$A$1:$T$1,0))&amp;""),"")="","",IF(IFERROR(TRIM(INDEX($A769:$T769,MATCH(Lists!$F$8,$A$1:$T$1,0))&amp;""),"")&lt;&gt;"",1,0))</f>
        <v/>
      </c>
      <c r="AF769" s="21">
        <f>IF(IFERROR(TRIM(INDEX($A769:$T769,MATCH(Lists!$F$2,$A$1:$T$1,0))&amp;""),"")="","",IF(IFERROR(TRIM(INDEX($A769:$T769,MATCH(Lists!$F$6,$A$1:$T$1,0))&amp;""),"")="","(no UTM)",IFERROR(TRIM(INDEX($A769:$T769,MATCH(Lists!$F$6,$A$1:$T$1,0))&amp;""),"")))</f>
        <v/>
      </c>
      <c r="AG769" s="21">
        <f>IF(IFERROR(TRIM(INDEX($A769:$T769,MATCH(Lists!$F$2,$A$1:$T$1,0))&amp;""),"")="","",IF(IFERROR(TRIM(INDEX($A769:$T769,MATCH(Lists!$F$7,$A$1:$T$1,0))&amp;""),"")="","(none)",IFERROR(TRIM(INDEX($A769:$T769,MATCH(Lists!$F$7,$A$1:$T$1,0))&amp;""),"")))</f>
        <v/>
      </c>
      <c r="AH769" s="21">
        <f>IF(AF769="","",IF(COUNTIFS($AF$2:AF769,AF769,$AG$2:AG769,AG769)=1,1,0))</f>
        <v/>
      </c>
      <c r="AI769" s="21">
        <f>IF(AH769=1,SUM($AH$2:AH769),"")</f>
        <v/>
      </c>
      <c r="AJ769" s="21">
        <f>IF(IFERROR(TRIM(INDEX($A769:$T769,MATCH(Lists!$F$2,$A$1:$T$1,0))&amp;""),"")="","",IF($W769=Lists!$A$3,1,0))</f>
        <v/>
      </c>
      <c r="AK769" s="21">
        <f>IF(IFERROR(TRIM(INDEX($A769:$T769,MATCH(Lists!$F$2,$A$1:$T$1,0))&amp;""),"")="","",IF($X769="Y",1,0))</f>
        <v/>
      </c>
    </row>
    <row r="770">
      <c r="U770" s="19" t="n"/>
      <c r="V770" s="22" t="n"/>
      <c r="W770" s="22" t="n"/>
      <c r="X770" s="22" t="n"/>
      <c r="Y770" s="19" t="n"/>
      <c r="Z770" s="21">
        <f>IF(IFERROR(TRIM(INDEX($A770:$T770,MATCH(Lists!$F$2,$A$1:$T$1,0))&amp;""),"")="","",IFERROR(INDEX('Your points'!$B$6:$B$11,MATCH(IFERROR(TRIM(INDEX($A770:$T770,MATCH(Lists!$F$3,$A$1:$T$1,0))&amp;""),""),'Your points'!$A$6:$A$11,0)),0))</f>
        <v/>
      </c>
      <c r="AA770" s="21">
        <f>IF(IFERROR(TRIM(INDEX($A770:$T770,MATCH(Lists!$F$2,$A$1:$T$1,0))&amp;""),"")="","",IFERROR(INDEX('Your points'!$B$15:$B$18,MATCH(IFERROR(TRIM(INDEX($A770:$T770,MATCH(Lists!$F$4,$A$1:$T$1,0))&amp;""),""),'Your points'!$A$15:$A$18,0)),0))</f>
        <v/>
      </c>
      <c r="AB770" s="21">
        <f>IF(IFERROR(TRIM(INDEX($A770:$T770,MATCH(Lists!$F$2,$A$1:$T$1,0))&amp;""),"")="","",N(Z770)+N(AA770))</f>
        <v/>
      </c>
      <c r="AC770" s="21">
        <f>IF(IFERROR(TRIM(INDEX($A770:$T770,MATCH(Lists!$F$2,$A$1:$T$1,0))&amp;""),"")="","",IFERROR(VALUE(IFERROR(TRIM(INDEX($A770:$T770,MATCH(Lists!$F$5,$A$1:$T$1,0))&amp;""),"")),""))</f>
        <v/>
      </c>
      <c r="AD770" s="21">
        <f>IF(AB770="","",IF(AB770&gt;='Your points'!$B$21,1,0))</f>
        <v/>
      </c>
      <c r="AE770" s="21">
        <f>IF(IFERROR(TRIM(INDEX($A770:$T770,MATCH(Lists!$F$2,$A$1:$T$1,0))&amp;""),"")="","",IF(IFERROR(TRIM(INDEX($A770:$T770,MATCH(Lists!$F$8,$A$1:$T$1,0))&amp;""),"")&lt;&gt;"",1,0))</f>
        <v/>
      </c>
      <c r="AF770" s="21">
        <f>IF(IFERROR(TRIM(INDEX($A770:$T770,MATCH(Lists!$F$2,$A$1:$T$1,0))&amp;""),"")="","",IF(IFERROR(TRIM(INDEX($A770:$T770,MATCH(Lists!$F$6,$A$1:$T$1,0))&amp;""),"")="","(no UTM)",IFERROR(TRIM(INDEX($A770:$T770,MATCH(Lists!$F$6,$A$1:$T$1,0))&amp;""),"")))</f>
        <v/>
      </c>
      <c r="AG770" s="21">
        <f>IF(IFERROR(TRIM(INDEX($A770:$T770,MATCH(Lists!$F$2,$A$1:$T$1,0))&amp;""),"")="","",IF(IFERROR(TRIM(INDEX($A770:$T770,MATCH(Lists!$F$7,$A$1:$T$1,0))&amp;""),"")="","(none)",IFERROR(TRIM(INDEX($A770:$T770,MATCH(Lists!$F$7,$A$1:$T$1,0))&amp;""),"")))</f>
        <v/>
      </c>
      <c r="AH770" s="21">
        <f>IF(AF770="","",IF(COUNTIFS($AF$2:AF770,AF770,$AG$2:AG770,AG770)=1,1,0))</f>
        <v/>
      </c>
      <c r="AI770" s="21">
        <f>IF(AH770=1,SUM($AH$2:AH770),"")</f>
        <v/>
      </c>
      <c r="AJ770" s="21">
        <f>IF(IFERROR(TRIM(INDEX($A770:$T770,MATCH(Lists!$F$2,$A$1:$T$1,0))&amp;""),"")="","",IF($W770=Lists!$A$3,1,0))</f>
        <v/>
      </c>
      <c r="AK770" s="21">
        <f>IF(IFERROR(TRIM(INDEX($A770:$T770,MATCH(Lists!$F$2,$A$1:$T$1,0))&amp;""),"")="","",IF($X770="Y",1,0))</f>
        <v/>
      </c>
    </row>
    <row r="771">
      <c r="U771" s="19" t="n"/>
      <c r="V771" s="22" t="n"/>
      <c r="W771" s="22" t="n"/>
      <c r="X771" s="22" t="n"/>
      <c r="Y771" s="19" t="n"/>
      <c r="Z771" s="21">
        <f>IF(IFERROR(TRIM(INDEX($A771:$T771,MATCH(Lists!$F$2,$A$1:$T$1,0))&amp;""),"")="","",IFERROR(INDEX('Your points'!$B$6:$B$11,MATCH(IFERROR(TRIM(INDEX($A771:$T771,MATCH(Lists!$F$3,$A$1:$T$1,0))&amp;""),""),'Your points'!$A$6:$A$11,0)),0))</f>
        <v/>
      </c>
      <c r="AA771" s="21">
        <f>IF(IFERROR(TRIM(INDEX($A771:$T771,MATCH(Lists!$F$2,$A$1:$T$1,0))&amp;""),"")="","",IFERROR(INDEX('Your points'!$B$15:$B$18,MATCH(IFERROR(TRIM(INDEX($A771:$T771,MATCH(Lists!$F$4,$A$1:$T$1,0))&amp;""),""),'Your points'!$A$15:$A$18,0)),0))</f>
        <v/>
      </c>
      <c r="AB771" s="21">
        <f>IF(IFERROR(TRIM(INDEX($A771:$T771,MATCH(Lists!$F$2,$A$1:$T$1,0))&amp;""),"")="","",N(Z771)+N(AA771))</f>
        <v/>
      </c>
      <c r="AC771" s="21">
        <f>IF(IFERROR(TRIM(INDEX($A771:$T771,MATCH(Lists!$F$2,$A$1:$T$1,0))&amp;""),"")="","",IFERROR(VALUE(IFERROR(TRIM(INDEX($A771:$T771,MATCH(Lists!$F$5,$A$1:$T$1,0))&amp;""),"")),""))</f>
        <v/>
      </c>
      <c r="AD771" s="21">
        <f>IF(AB771="","",IF(AB771&gt;='Your points'!$B$21,1,0))</f>
        <v/>
      </c>
      <c r="AE771" s="21">
        <f>IF(IFERROR(TRIM(INDEX($A771:$T771,MATCH(Lists!$F$2,$A$1:$T$1,0))&amp;""),"")="","",IF(IFERROR(TRIM(INDEX($A771:$T771,MATCH(Lists!$F$8,$A$1:$T$1,0))&amp;""),"")&lt;&gt;"",1,0))</f>
        <v/>
      </c>
      <c r="AF771" s="21">
        <f>IF(IFERROR(TRIM(INDEX($A771:$T771,MATCH(Lists!$F$2,$A$1:$T$1,0))&amp;""),"")="","",IF(IFERROR(TRIM(INDEX($A771:$T771,MATCH(Lists!$F$6,$A$1:$T$1,0))&amp;""),"")="","(no UTM)",IFERROR(TRIM(INDEX($A771:$T771,MATCH(Lists!$F$6,$A$1:$T$1,0))&amp;""),"")))</f>
        <v/>
      </c>
      <c r="AG771" s="21">
        <f>IF(IFERROR(TRIM(INDEX($A771:$T771,MATCH(Lists!$F$2,$A$1:$T$1,0))&amp;""),"")="","",IF(IFERROR(TRIM(INDEX($A771:$T771,MATCH(Lists!$F$7,$A$1:$T$1,0))&amp;""),"")="","(none)",IFERROR(TRIM(INDEX($A771:$T771,MATCH(Lists!$F$7,$A$1:$T$1,0))&amp;""),"")))</f>
        <v/>
      </c>
      <c r="AH771" s="21">
        <f>IF(AF771="","",IF(COUNTIFS($AF$2:AF771,AF771,$AG$2:AG771,AG771)=1,1,0))</f>
        <v/>
      </c>
      <c r="AI771" s="21">
        <f>IF(AH771=1,SUM($AH$2:AH771),"")</f>
        <v/>
      </c>
      <c r="AJ771" s="21">
        <f>IF(IFERROR(TRIM(INDEX($A771:$T771,MATCH(Lists!$F$2,$A$1:$T$1,0))&amp;""),"")="","",IF($W771=Lists!$A$3,1,0))</f>
        <v/>
      </c>
      <c r="AK771" s="21">
        <f>IF(IFERROR(TRIM(INDEX($A771:$T771,MATCH(Lists!$F$2,$A$1:$T$1,0))&amp;""),"")="","",IF($X771="Y",1,0))</f>
        <v/>
      </c>
    </row>
    <row r="772">
      <c r="U772" s="19" t="n"/>
      <c r="V772" s="22" t="n"/>
      <c r="W772" s="22" t="n"/>
      <c r="X772" s="22" t="n"/>
      <c r="Y772" s="19" t="n"/>
      <c r="Z772" s="21">
        <f>IF(IFERROR(TRIM(INDEX($A772:$T772,MATCH(Lists!$F$2,$A$1:$T$1,0))&amp;""),"")="","",IFERROR(INDEX('Your points'!$B$6:$B$11,MATCH(IFERROR(TRIM(INDEX($A772:$T772,MATCH(Lists!$F$3,$A$1:$T$1,0))&amp;""),""),'Your points'!$A$6:$A$11,0)),0))</f>
        <v/>
      </c>
      <c r="AA772" s="21">
        <f>IF(IFERROR(TRIM(INDEX($A772:$T772,MATCH(Lists!$F$2,$A$1:$T$1,0))&amp;""),"")="","",IFERROR(INDEX('Your points'!$B$15:$B$18,MATCH(IFERROR(TRIM(INDEX($A772:$T772,MATCH(Lists!$F$4,$A$1:$T$1,0))&amp;""),""),'Your points'!$A$15:$A$18,0)),0))</f>
        <v/>
      </c>
      <c r="AB772" s="21">
        <f>IF(IFERROR(TRIM(INDEX($A772:$T772,MATCH(Lists!$F$2,$A$1:$T$1,0))&amp;""),"")="","",N(Z772)+N(AA772))</f>
        <v/>
      </c>
      <c r="AC772" s="21">
        <f>IF(IFERROR(TRIM(INDEX($A772:$T772,MATCH(Lists!$F$2,$A$1:$T$1,0))&amp;""),"")="","",IFERROR(VALUE(IFERROR(TRIM(INDEX($A772:$T772,MATCH(Lists!$F$5,$A$1:$T$1,0))&amp;""),"")),""))</f>
        <v/>
      </c>
      <c r="AD772" s="21">
        <f>IF(AB772="","",IF(AB772&gt;='Your points'!$B$21,1,0))</f>
        <v/>
      </c>
      <c r="AE772" s="21">
        <f>IF(IFERROR(TRIM(INDEX($A772:$T772,MATCH(Lists!$F$2,$A$1:$T$1,0))&amp;""),"")="","",IF(IFERROR(TRIM(INDEX($A772:$T772,MATCH(Lists!$F$8,$A$1:$T$1,0))&amp;""),"")&lt;&gt;"",1,0))</f>
        <v/>
      </c>
      <c r="AF772" s="21">
        <f>IF(IFERROR(TRIM(INDEX($A772:$T772,MATCH(Lists!$F$2,$A$1:$T$1,0))&amp;""),"")="","",IF(IFERROR(TRIM(INDEX($A772:$T772,MATCH(Lists!$F$6,$A$1:$T$1,0))&amp;""),"")="","(no UTM)",IFERROR(TRIM(INDEX($A772:$T772,MATCH(Lists!$F$6,$A$1:$T$1,0))&amp;""),"")))</f>
        <v/>
      </c>
      <c r="AG772" s="21">
        <f>IF(IFERROR(TRIM(INDEX($A772:$T772,MATCH(Lists!$F$2,$A$1:$T$1,0))&amp;""),"")="","",IF(IFERROR(TRIM(INDEX($A772:$T772,MATCH(Lists!$F$7,$A$1:$T$1,0))&amp;""),"")="","(none)",IFERROR(TRIM(INDEX($A772:$T772,MATCH(Lists!$F$7,$A$1:$T$1,0))&amp;""),"")))</f>
        <v/>
      </c>
      <c r="AH772" s="21">
        <f>IF(AF772="","",IF(COUNTIFS($AF$2:AF772,AF772,$AG$2:AG772,AG772)=1,1,0))</f>
        <v/>
      </c>
      <c r="AI772" s="21">
        <f>IF(AH772=1,SUM($AH$2:AH772),"")</f>
        <v/>
      </c>
      <c r="AJ772" s="21">
        <f>IF(IFERROR(TRIM(INDEX($A772:$T772,MATCH(Lists!$F$2,$A$1:$T$1,0))&amp;""),"")="","",IF($W772=Lists!$A$3,1,0))</f>
        <v/>
      </c>
      <c r="AK772" s="21">
        <f>IF(IFERROR(TRIM(INDEX($A772:$T772,MATCH(Lists!$F$2,$A$1:$T$1,0))&amp;""),"")="","",IF($X772="Y",1,0))</f>
        <v/>
      </c>
    </row>
    <row r="773">
      <c r="U773" s="19" t="n"/>
      <c r="V773" s="22" t="n"/>
      <c r="W773" s="22" t="n"/>
      <c r="X773" s="22" t="n"/>
      <c r="Y773" s="19" t="n"/>
      <c r="Z773" s="21">
        <f>IF(IFERROR(TRIM(INDEX($A773:$T773,MATCH(Lists!$F$2,$A$1:$T$1,0))&amp;""),"")="","",IFERROR(INDEX('Your points'!$B$6:$B$11,MATCH(IFERROR(TRIM(INDEX($A773:$T773,MATCH(Lists!$F$3,$A$1:$T$1,0))&amp;""),""),'Your points'!$A$6:$A$11,0)),0))</f>
        <v/>
      </c>
      <c r="AA773" s="21">
        <f>IF(IFERROR(TRIM(INDEX($A773:$T773,MATCH(Lists!$F$2,$A$1:$T$1,0))&amp;""),"")="","",IFERROR(INDEX('Your points'!$B$15:$B$18,MATCH(IFERROR(TRIM(INDEX($A773:$T773,MATCH(Lists!$F$4,$A$1:$T$1,0))&amp;""),""),'Your points'!$A$15:$A$18,0)),0))</f>
        <v/>
      </c>
      <c r="AB773" s="21">
        <f>IF(IFERROR(TRIM(INDEX($A773:$T773,MATCH(Lists!$F$2,$A$1:$T$1,0))&amp;""),"")="","",N(Z773)+N(AA773))</f>
        <v/>
      </c>
      <c r="AC773" s="21">
        <f>IF(IFERROR(TRIM(INDEX($A773:$T773,MATCH(Lists!$F$2,$A$1:$T$1,0))&amp;""),"")="","",IFERROR(VALUE(IFERROR(TRIM(INDEX($A773:$T773,MATCH(Lists!$F$5,$A$1:$T$1,0))&amp;""),"")),""))</f>
        <v/>
      </c>
      <c r="AD773" s="21">
        <f>IF(AB773="","",IF(AB773&gt;='Your points'!$B$21,1,0))</f>
        <v/>
      </c>
      <c r="AE773" s="21">
        <f>IF(IFERROR(TRIM(INDEX($A773:$T773,MATCH(Lists!$F$2,$A$1:$T$1,0))&amp;""),"")="","",IF(IFERROR(TRIM(INDEX($A773:$T773,MATCH(Lists!$F$8,$A$1:$T$1,0))&amp;""),"")&lt;&gt;"",1,0))</f>
        <v/>
      </c>
      <c r="AF773" s="21">
        <f>IF(IFERROR(TRIM(INDEX($A773:$T773,MATCH(Lists!$F$2,$A$1:$T$1,0))&amp;""),"")="","",IF(IFERROR(TRIM(INDEX($A773:$T773,MATCH(Lists!$F$6,$A$1:$T$1,0))&amp;""),"")="","(no UTM)",IFERROR(TRIM(INDEX($A773:$T773,MATCH(Lists!$F$6,$A$1:$T$1,0))&amp;""),"")))</f>
        <v/>
      </c>
      <c r="AG773" s="21">
        <f>IF(IFERROR(TRIM(INDEX($A773:$T773,MATCH(Lists!$F$2,$A$1:$T$1,0))&amp;""),"")="","",IF(IFERROR(TRIM(INDEX($A773:$T773,MATCH(Lists!$F$7,$A$1:$T$1,0))&amp;""),"")="","(none)",IFERROR(TRIM(INDEX($A773:$T773,MATCH(Lists!$F$7,$A$1:$T$1,0))&amp;""),"")))</f>
        <v/>
      </c>
      <c r="AH773" s="21">
        <f>IF(AF773="","",IF(COUNTIFS($AF$2:AF773,AF773,$AG$2:AG773,AG773)=1,1,0))</f>
        <v/>
      </c>
      <c r="AI773" s="21">
        <f>IF(AH773=1,SUM($AH$2:AH773),"")</f>
        <v/>
      </c>
      <c r="AJ773" s="21">
        <f>IF(IFERROR(TRIM(INDEX($A773:$T773,MATCH(Lists!$F$2,$A$1:$T$1,0))&amp;""),"")="","",IF($W773=Lists!$A$3,1,0))</f>
        <v/>
      </c>
      <c r="AK773" s="21">
        <f>IF(IFERROR(TRIM(INDEX($A773:$T773,MATCH(Lists!$F$2,$A$1:$T$1,0))&amp;""),"")="","",IF($X773="Y",1,0))</f>
        <v/>
      </c>
    </row>
    <row r="774">
      <c r="U774" s="19" t="n"/>
      <c r="V774" s="22" t="n"/>
      <c r="W774" s="22" t="n"/>
      <c r="X774" s="22" t="n"/>
      <c r="Y774" s="19" t="n"/>
      <c r="Z774" s="21">
        <f>IF(IFERROR(TRIM(INDEX($A774:$T774,MATCH(Lists!$F$2,$A$1:$T$1,0))&amp;""),"")="","",IFERROR(INDEX('Your points'!$B$6:$B$11,MATCH(IFERROR(TRIM(INDEX($A774:$T774,MATCH(Lists!$F$3,$A$1:$T$1,0))&amp;""),""),'Your points'!$A$6:$A$11,0)),0))</f>
        <v/>
      </c>
      <c r="AA774" s="21">
        <f>IF(IFERROR(TRIM(INDEX($A774:$T774,MATCH(Lists!$F$2,$A$1:$T$1,0))&amp;""),"")="","",IFERROR(INDEX('Your points'!$B$15:$B$18,MATCH(IFERROR(TRIM(INDEX($A774:$T774,MATCH(Lists!$F$4,$A$1:$T$1,0))&amp;""),""),'Your points'!$A$15:$A$18,0)),0))</f>
        <v/>
      </c>
      <c r="AB774" s="21">
        <f>IF(IFERROR(TRIM(INDEX($A774:$T774,MATCH(Lists!$F$2,$A$1:$T$1,0))&amp;""),"")="","",N(Z774)+N(AA774))</f>
        <v/>
      </c>
      <c r="AC774" s="21">
        <f>IF(IFERROR(TRIM(INDEX($A774:$T774,MATCH(Lists!$F$2,$A$1:$T$1,0))&amp;""),"")="","",IFERROR(VALUE(IFERROR(TRIM(INDEX($A774:$T774,MATCH(Lists!$F$5,$A$1:$T$1,0))&amp;""),"")),""))</f>
        <v/>
      </c>
      <c r="AD774" s="21">
        <f>IF(AB774="","",IF(AB774&gt;='Your points'!$B$21,1,0))</f>
        <v/>
      </c>
      <c r="AE774" s="21">
        <f>IF(IFERROR(TRIM(INDEX($A774:$T774,MATCH(Lists!$F$2,$A$1:$T$1,0))&amp;""),"")="","",IF(IFERROR(TRIM(INDEX($A774:$T774,MATCH(Lists!$F$8,$A$1:$T$1,0))&amp;""),"")&lt;&gt;"",1,0))</f>
        <v/>
      </c>
      <c r="AF774" s="21">
        <f>IF(IFERROR(TRIM(INDEX($A774:$T774,MATCH(Lists!$F$2,$A$1:$T$1,0))&amp;""),"")="","",IF(IFERROR(TRIM(INDEX($A774:$T774,MATCH(Lists!$F$6,$A$1:$T$1,0))&amp;""),"")="","(no UTM)",IFERROR(TRIM(INDEX($A774:$T774,MATCH(Lists!$F$6,$A$1:$T$1,0))&amp;""),"")))</f>
        <v/>
      </c>
      <c r="AG774" s="21">
        <f>IF(IFERROR(TRIM(INDEX($A774:$T774,MATCH(Lists!$F$2,$A$1:$T$1,0))&amp;""),"")="","",IF(IFERROR(TRIM(INDEX($A774:$T774,MATCH(Lists!$F$7,$A$1:$T$1,0))&amp;""),"")="","(none)",IFERROR(TRIM(INDEX($A774:$T774,MATCH(Lists!$F$7,$A$1:$T$1,0))&amp;""),"")))</f>
        <v/>
      </c>
      <c r="AH774" s="21">
        <f>IF(AF774="","",IF(COUNTIFS($AF$2:AF774,AF774,$AG$2:AG774,AG774)=1,1,0))</f>
        <v/>
      </c>
      <c r="AI774" s="21">
        <f>IF(AH774=1,SUM($AH$2:AH774),"")</f>
        <v/>
      </c>
      <c r="AJ774" s="21">
        <f>IF(IFERROR(TRIM(INDEX($A774:$T774,MATCH(Lists!$F$2,$A$1:$T$1,0))&amp;""),"")="","",IF($W774=Lists!$A$3,1,0))</f>
        <v/>
      </c>
      <c r="AK774" s="21">
        <f>IF(IFERROR(TRIM(INDEX($A774:$T774,MATCH(Lists!$F$2,$A$1:$T$1,0))&amp;""),"")="","",IF($X774="Y",1,0))</f>
        <v/>
      </c>
    </row>
    <row r="775">
      <c r="U775" s="19" t="n"/>
      <c r="V775" s="22" t="n"/>
      <c r="W775" s="22" t="n"/>
      <c r="X775" s="22" t="n"/>
      <c r="Y775" s="19" t="n"/>
      <c r="Z775" s="21">
        <f>IF(IFERROR(TRIM(INDEX($A775:$T775,MATCH(Lists!$F$2,$A$1:$T$1,0))&amp;""),"")="","",IFERROR(INDEX('Your points'!$B$6:$B$11,MATCH(IFERROR(TRIM(INDEX($A775:$T775,MATCH(Lists!$F$3,$A$1:$T$1,0))&amp;""),""),'Your points'!$A$6:$A$11,0)),0))</f>
        <v/>
      </c>
      <c r="AA775" s="21">
        <f>IF(IFERROR(TRIM(INDEX($A775:$T775,MATCH(Lists!$F$2,$A$1:$T$1,0))&amp;""),"")="","",IFERROR(INDEX('Your points'!$B$15:$B$18,MATCH(IFERROR(TRIM(INDEX($A775:$T775,MATCH(Lists!$F$4,$A$1:$T$1,0))&amp;""),""),'Your points'!$A$15:$A$18,0)),0))</f>
        <v/>
      </c>
      <c r="AB775" s="21">
        <f>IF(IFERROR(TRIM(INDEX($A775:$T775,MATCH(Lists!$F$2,$A$1:$T$1,0))&amp;""),"")="","",N(Z775)+N(AA775))</f>
        <v/>
      </c>
      <c r="AC775" s="21">
        <f>IF(IFERROR(TRIM(INDEX($A775:$T775,MATCH(Lists!$F$2,$A$1:$T$1,0))&amp;""),"")="","",IFERROR(VALUE(IFERROR(TRIM(INDEX($A775:$T775,MATCH(Lists!$F$5,$A$1:$T$1,0))&amp;""),"")),""))</f>
        <v/>
      </c>
      <c r="AD775" s="21">
        <f>IF(AB775="","",IF(AB775&gt;='Your points'!$B$21,1,0))</f>
        <v/>
      </c>
      <c r="AE775" s="21">
        <f>IF(IFERROR(TRIM(INDEX($A775:$T775,MATCH(Lists!$F$2,$A$1:$T$1,0))&amp;""),"")="","",IF(IFERROR(TRIM(INDEX($A775:$T775,MATCH(Lists!$F$8,$A$1:$T$1,0))&amp;""),"")&lt;&gt;"",1,0))</f>
        <v/>
      </c>
      <c r="AF775" s="21">
        <f>IF(IFERROR(TRIM(INDEX($A775:$T775,MATCH(Lists!$F$2,$A$1:$T$1,0))&amp;""),"")="","",IF(IFERROR(TRIM(INDEX($A775:$T775,MATCH(Lists!$F$6,$A$1:$T$1,0))&amp;""),"")="","(no UTM)",IFERROR(TRIM(INDEX($A775:$T775,MATCH(Lists!$F$6,$A$1:$T$1,0))&amp;""),"")))</f>
        <v/>
      </c>
      <c r="AG775" s="21">
        <f>IF(IFERROR(TRIM(INDEX($A775:$T775,MATCH(Lists!$F$2,$A$1:$T$1,0))&amp;""),"")="","",IF(IFERROR(TRIM(INDEX($A775:$T775,MATCH(Lists!$F$7,$A$1:$T$1,0))&amp;""),"")="","(none)",IFERROR(TRIM(INDEX($A775:$T775,MATCH(Lists!$F$7,$A$1:$T$1,0))&amp;""),"")))</f>
        <v/>
      </c>
      <c r="AH775" s="21">
        <f>IF(AF775="","",IF(COUNTIFS($AF$2:AF775,AF775,$AG$2:AG775,AG775)=1,1,0))</f>
        <v/>
      </c>
      <c r="AI775" s="21">
        <f>IF(AH775=1,SUM($AH$2:AH775),"")</f>
        <v/>
      </c>
      <c r="AJ775" s="21">
        <f>IF(IFERROR(TRIM(INDEX($A775:$T775,MATCH(Lists!$F$2,$A$1:$T$1,0))&amp;""),"")="","",IF($W775=Lists!$A$3,1,0))</f>
        <v/>
      </c>
      <c r="AK775" s="21">
        <f>IF(IFERROR(TRIM(INDEX($A775:$T775,MATCH(Lists!$F$2,$A$1:$T$1,0))&amp;""),"")="","",IF($X775="Y",1,0))</f>
        <v/>
      </c>
    </row>
    <row r="776">
      <c r="U776" s="19" t="n"/>
      <c r="V776" s="22" t="n"/>
      <c r="W776" s="22" t="n"/>
      <c r="X776" s="22" t="n"/>
      <c r="Y776" s="19" t="n"/>
      <c r="Z776" s="21">
        <f>IF(IFERROR(TRIM(INDEX($A776:$T776,MATCH(Lists!$F$2,$A$1:$T$1,0))&amp;""),"")="","",IFERROR(INDEX('Your points'!$B$6:$B$11,MATCH(IFERROR(TRIM(INDEX($A776:$T776,MATCH(Lists!$F$3,$A$1:$T$1,0))&amp;""),""),'Your points'!$A$6:$A$11,0)),0))</f>
        <v/>
      </c>
      <c r="AA776" s="21">
        <f>IF(IFERROR(TRIM(INDEX($A776:$T776,MATCH(Lists!$F$2,$A$1:$T$1,0))&amp;""),"")="","",IFERROR(INDEX('Your points'!$B$15:$B$18,MATCH(IFERROR(TRIM(INDEX($A776:$T776,MATCH(Lists!$F$4,$A$1:$T$1,0))&amp;""),""),'Your points'!$A$15:$A$18,0)),0))</f>
        <v/>
      </c>
      <c r="AB776" s="21">
        <f>IF(IFERROR(TRIM(INDEX($A776:$T776,MATCH(Lists!$F$2,$A$1:$T$1,0))&amp;""),"")="","",N(Z776)+N(AA776))</f>
        <v/>
      </c>
      <c r="AC776" s="21">
        <f>IF(IFERROR(TRIM(INDEX($A776:$T776,MATCH(Lists!$F$2,$A$1:$T$1,0))&amp;""),"")="","",IFERROR(VALUE(IFERROR(TRIM(INDEX($A776:$T776,MATCH(Lists!$F$5,$A$1:$T$1,0))&amp;""),"")),""))</f>
        <v/>
      </c>
      <c r="AD776" s="21">
        <f>IF(AB776="","",IF(AB776&gt;='Your points'!$B$21,1,0))</f>
        <v/>
      </c>
      <c r="AE776" s="21">
        <f>IF(IFERROR(TRIM(INDEX($A776:$T776,MATCH(Lists!$F$2,$A$1:$T$1,0))&amp;""),"")="","",IF(IFERROR(TRIM(INDEX($A776:$T776,MATCH(Lists!$F$8,$A$1:$T$1,0))&amp;""),"")&lt;&gt;"",1,0))</f>
        <v/>
      </c>
      <c r="AF776" s="21">
        <f>IF(IFERROR(TRIM(INDEX($A776:$T776,MATCH(Lists!$F$2,$A$1:$T$1,0))&amp;""),"")="","",IF(IFERROR(TRIM(INDEX($A776:$T776,MATCH(Lists!$F$6,$A$1:$T$1,0))&amp;""),"")="","(no UTM)",IFERROR(TRIM(INDEX($A776:$T776,MATCH(Lists!$F$6,$A$1:$T$1,0))&amp;""),"")))</f>
        <v/>
      </c>
      <c r="AG776" s="21">
        <f>IF(IFERROR(TRIM(INDEX($A776:$T776,MATCH(Lists!$F$2,$A$1:$T$1,0))&amp;""),"")="","",IF(IFERROR(TRIM(INDEX($A776:$T776,MATCH(Lists!$F$7,$A$1:$T$1,0))&amp;""),"")="","(none)",IFERROR(TRIM(INDEX($A776:$T776,MATCH(Lists!$F$7,$A$1:$T$1,0))&amp;""),"")))</f>
        <v/>
      </c>
      <c r="AH776" s="21">
        <f>IF(AF776="","",IF(COUNTIFS($AF$2:AF776,AF776,$AG$2:AG776,AG776)=1,1,0))</f>
        <v/>
      </c>
      <c r="AI776" s="21">
        <f>IF(AH776=1,SUM($AH$2:AH776),"")</f>
        <v/>
      </c>
      <c r="AJ776" s="21">
        <f>IF(IFERROR(TRIM(INDEX($A776:$T776,MATCH(Lists!$F$2,$A$1:$T$1,0))&amp;""),"")="","",IF($W776=Lists!$A$3,1,0))</f>
        <v/>
      </c>
      <c r="AK776" s="21">
        <f>IF(IFERROR(TRIM(INDEX($A776:$T776,MATCH(Lists!$F$2,$A$1:$T$1,0))&amp;""),"")="","",IF($X776="Y",1,0))</f>
        <v/>
      </c>
    </row>
    <row r="777">
      <c r="U777" s="19" t="n"/>
      <c r="V777" s="22" t="n"/>
      <c r="W777" s="22" t="n"/>
      <c r="X777" s="22" t="n"/>
      <c r="Y777" s="19" t="n"/>
      <c r="Z777" s="21">
        <f>IF(IFERROR(TRIM(INDEX($A777:$T777,MATCH(Lists!$F$2,$A$1:$T$1,0))&amp;""),"")="","",IFERROR(INDEX('Your points'!$B$6:$B$11,MATCH(IFERROR(TRIM(INDEX($A777:$T777,MATCH(Lists!$F$3,$A$1:$T$1,0))&amp;""),""),'Your points'!$A$6:$A$11,0)),0))</f>
        <v/>
      </c>
      <c r="AA777" s="21">
        <f>IF(IFERROR(TRIM(INDEX($A777:$T777,MATCH(Lists!$F$2,$A$1:$T$1,0))&amp;""),"")="","",IFERROR(INDEX('Your points'!$B$15:$B$18,MATCH(IFERROR(TRIM(INDEX($A777:$T777,MATCH(Lists!$F$4,$A$1:$T$1,0))&amp;""),""),'Your points'!$A$15:$A$18,0)),0))</f>
        <v/>
      </c>
      <c r="AB777" s="21">
        <f>IF(IFERROR(TRIM(INDEX($A777:$T777,MATCH(Lists!$F$2,$A$1:$T$1,0))&amp;""),"")="","",N(Z777)+N(AA777))</f>
        <v/>
      </c>
      <c r="AC777" s="21">
        <f>IF(IFERROR(TRIM(INDEX($A777:$T777,MATCH(Lists!$F$2,$A$1:$T$1,0))&amp;""),"")="","",IFERROR(VALUE(IFERROR(TRIM(INDEX($A777:$T777,MATCH(Lists!$F$5,$A$1:$T$1,0))&amp;""),"")),""))</f>
        <v/>
      </c>
      <c r="AD777" s="21">
        <f>IF(AB777="","",IF(AB777&gt;='Your points'!$B$21,1,0))</f>
        <v/>
      </c>
      <c r="AE777" s="21">
        <f>IF(IFERROR(TRIM(INDEX($A777:$T777,MATCH(Lists!$F$2,$A$1:$T$1,0))&amp;""),"")="","",IF(IFERROR(TRIM(INDEX($A777:$T777,MATCH(Lists!$F$8,$A$1:$T$1,0))&amp;""),"")&lt;&gt;"",1,0))</f>
        <v/>
      </c>
      <c r="AF777" s="21">
        <f>IF(IFERROR(TRIM(INDEX($A777:$T777,MATCH(Lists!$F$2,$A$1:$T$1,0))&amp;""),"")="","",IF(IFERROR(TRIM(INDEX($A777:$T777,MATCH(Lists!$F$6,$A$1:$T$1,0))&amp;""),"")="","(no UTM)",IFERROR(TRIM(INDEX($A777:$T777,MATCH(Lists!$F$6,$A$1:$T$1,0))&amp;""),"")))</f>
        <v/>
      </c>
      <c r="AG777" s="21">
        <f>IF(IFERROR(TRIM(INDEX($A777:$T777,MATCH(Lists!$F$2,$A$1:$T$1,0))&amp;""),"")="","",IF(IFERROR(TRIM(INDEX($A777:$T777,MATCH(Lists!$F$7,$A$1:$T$1,0))&amp;""),"")="","(none)",IFERROR(TRIM(INDEX($A777:$T777,MATCH(Lists!$F$7,$A$1:$T$1,0))&amp;""),"")))</f>
        <v/>
      </c>
      <c r="AH777" s="21">
        <f>IF(AF777="","",IF(COUNTIFS($AF$2:AF777,AF777,$AG$2:AG777,AG777)=1,1,0))</f>
        <v/>
      </c>
      <c r="AI777" s="21">
        <f>IF(AH777=1,SUM($AH$2:AH777),"")</f>
        <v/>
      </c>
      <c r="AJ777" s="21">
        <f>IF(IFERROR(TRIM(INDEX($A777:$T777,MATCH(Lists!$F$2,$A$1:$T$1,0))&amp;""),"")="","",IF($W777=Lists!$A$3,1,0))</f>
        <v/>
      </c>
      <c r="AK777" s="21">
        <f>IF(IFERROR(TRIM(INDEX($A777:$T777,MATCH(Lists!$F$2,$A$1:$T$1,0))&amp;""),"")="","",IF($X777="Y",1,0))</f>
        <v/>
      </c>
    </row>
    <row r="778">
      <c r="U778" s="19" t="n"/>
      <c r="V778" s="22" t="n"/>
      <c r="W778" s="22" t="n"/>
      <c r="X778" s="22" t="n"/>
      <c r="Y778" s="19" t="n"/>
      <c r="Z778" s="21">
        <f>IF(IFERROR(TRIM(INDEX($A778:$T778,MATCH(Lists!$F$2,$A$1:$T$1,0))&amp;""),"")="","",IFERROR(INDEX('Your points'!$B$6:$B$11,MATCH(IFERROR(TRIM(INDEX($A778:$T778,MATCH(Lists!$F$3,$A$1:$T$1,0))&amp;""),""),'Your points'!$A$6:$A$11,0)),0))</f>
        <v/>
      </c>
      <c r="AA778" s="21">
        <f>IF(IFERROR(TRIM(INDEX($A778:$T778,MATCH(Lists!$F$2,$A$1:$T$1,0))&amp;""),"")="","",IFERROR(INDEX('Your points'!$B$15:$B$18,MATCH(IFERROR(TRIM(INDEX($A778:$T778,MATCH(Lists!$F$4,$A$1:$T$1,0))&amp;""),""),'Your points'!$A$15:$A$18,0)),0))</f>
        <v/>
      </c>
      <c r="AB778" s="21">
        <f>IF(IFERROR(TRIM(INDEX($A778:$T778,MATCH(Lists!$F$2,$A$1:$T$1,0))&amp;""),"")="","",N(Z778)+N(AA778))</f>
        <v/>
      </c>
      <c r="AC778" s="21">
        <f>IF(IFERROR(TRIM(INDEX($A778:$T778,MATCH(Lists!$F$2,$A$1:$T$1,0))&amp;""),"")="","",IFERROR(VALUE(IFERROR(TRIM(INDEX($A778:$T778,MATCH(Lists!$F$5,$A$1:$T$1,0))&amp;""),"")),""))</f>
        <v/>
      </c>
      <c r="AD778" s="21">
        <f>IF(AB778="","",IF(AB778&gt;='Your points'!$B$21,1,0))</f>
        <v/>
      </c>
      <c r="AE778" s="21">
        <f>IF(IFERROR(TRIM(INDEX($A778:$T778,MATCH(Lists!$F$2,$A$1:$T$1,0))&amp;""),"")="","",IF(IFERROR(TRIM(INDEX($A778:$T778,MATCH(Lists!$F$8,$A$1:$T$1,0))&amp;""),"")&lt;&gt;"",1,0))</f>
        <v/>
      </c>
      <c r="AF778" s="21">
        <f>IF(IFERROR(TRIM(INDEX($A778:$T778,MATCH(Lists!$F$2,$A$1:$T$1,0))&amp;""),"")="","",IF(IFERROR(TRIM(INDEX($A778:$T778,MATCH(Lists!$F$6,$A$1:$T$1,0))&amp;""),"")="","(no UTM)",IFERROR(TRIM(INDEX($A778:$T778,MATCH(Lists!$F$6,$A$1:$T$1,0))&amp;""),"")))</f>
        <v/>
      </c>
      <c r="AG778" s="21">
        <f>IF(IFERROR(TRIM(INDEX($A778:$T778,MATCH(Lists!$F$2,$A$1:$T$1,0))&amp;""),"")="","",IF(IFERROR(TRIM(INDEX($A778:$T778,MATCH(Lists!$F$7,$A$1:$T$1,0))&amp;""),"")="","(none)",IFERROR(TRIM(INDEX($A778:$T778,MATCH(Lists!$F$7,$A$1:$T$1,0))&amp;""),"")))</f>
        <v/>
      </c>
      <c r="AH778" s="21">
        <f>IF(AF778="","",IF(COUNTIFS($AF$2:AF778,AF778,$AG$2:AG778,AG778)=1,1,0))</f>
        <v/>
      </c>
      <c r="AI778" s="21">
        <f>IF(AH778=1,SUM($AH$2:AH778),"")</f>
        <v/>
      </c>
      <c r="AJ778" s="21">
        <f>IF(IFERROR(TRIM(INDEX($A778:$T778,MATCH(Lists!$F$2,$A$1:$T$1,0))&amp;""),"")="","",IF($W778=Lists!$A$3,1,0))</f>
        <v/>
      </c>
      <c r="AK778" s="21">
        <f>IF(IFERROR(TRIM(INDEX($A778:$T778,MATCH(Lists!$F$2,$A$1:$T$1,0))&amp;""),"")="","",IF($X778="Y",1,0))</f>
        <v/>
      </c>
    </row>
    <row r="779">
      <c r="U779" s="19" t="n"/>
      <c r="V779" s="22" t="n"/>
      <c r="W779" s="22" t="n"/>
      <c r="X779" s="22" t="n"/>
      <c r="Y779" s="19" t="n"/>
      <c r="Z779" s="21">
        <f>IF(IFERROR(TRIM(INDEX($A779:$T779,MATCH(Lists!$F$2,$A$1:$T$1,0))&amp;""),"")="","",IFERROR(INDEX('Your points'!$B$6:$B$11,MATCH(IFERROR(TRIM(INDEX($A779:$T779,MATCH(Lists!$F$3,$A$1:$T$1,0))&amp;""),""),'Your points'!$A$6:$A$11,0)),0))</f>
        <v/>
      </c>
      <c r="AA779" s="21">
        <f>IF(IFERROR(TRIM(INDEX($A779:$T779,MATCH(Lists!$F$2,$A$1:$T$1,0))&amp;""),"")="","",IFERROR(INDEX('Your points'!$B$15:$B$18,MATCH(IFERROR(TRIM(INDEX($A779:$T779,MATCH(Lists!$F$4,$A$1:$T$1,0))&amp;""),""),'Your points'!$A$15:$A$18,0)),0))</f>
        <v/>
      </c>
      <c r="AB779" s="21">
        <f>IF(IFERROR(TRIM(INDEX($A779:$T779,MATCH(Lists!$F$2,$A$1:$T$1,0))&amp;""),"")="","",N(Z779)+N(AA779))</f>
        <v/>
      </c>
      <c r="AC779" s="21">
        <f>IF(IFERROR(TRIM(INDEX($A779:$T779,MATCH(Lists!$F$2,$A$1:$T$1,0))&amp;""),"")="","",IFERROR(VALUE(IFERROR(TRIM(INDEX($A779:$T779,MATCH(Lists!$F$5,$A$1:$T$1,0))&amp;""),"")),""))</f>
        <v/>
      </c>
      <c r="AD779" s="21">
        <f>IF(AB779="","",IF(AB779&gt;='Your points'!$B$21,1,0))</f>
        <v/>
      </c>
      <c r="AE779" s="21">
        <f>IF(IFERROR(TRIM(INDEX($A779:$T779,MATCH(Lists!$F$2,$A$1:$T$1,0))&amp;""),"")="","",IF(IFERROR(TRIM(INDEX($A779:$T779,MATCH(Lists!$F$8,$A$1:$T$1,0))&amp;""),"")&lt;&gt;"",1,0))</f>
        <v/>
      </c>
      <c r="AF779" s="21">
        <f>IF(IFERROR(TRIM(INDEX($A779:$T779,MATCH(Lists!$F$2,$A$1:$T$1,0))&amp;""),"")="","",IF(IFERROR(TRIM(INDEX($A779:$T779,MATCH(Lists!$F$6,$A$1:$T$1,0))&amp;""),"")="","(no UTM)",IFERROR(TRIM(INDEX($A779:$T779,MATCH(Lists!$F$6,$A$1:$T$1,0))&amp;""),"")))</f>
        <v/>
      </c>
      <c r="AG779" s="21">
        <f>IF(IFERROR(TRIM(INDEX($A779:$T779,MATCH(Lists!$F$2,$A$1:$T$1,0))&amp;""),"")="","",IF(IFERROR(TRIM(INDEX($A779:$T779,MATCH(Lists!$F$7,$A$1:$T$1,0))&amp;""),"")="","(none)",IFERROR(TRIM(INDEX($A779:$T779,MATCH(Lists!$F$7,$A$1:$T$1,0))&amp;""),"")))</f>
        <v/>
      </c>
      <c r="AH779" s="21">
        <f>IF(AF779="","",IF(COUNTIFS($AF$2:AF779,AF779,$AG$2:AG779,AG779)=1,1,0))</f>
        <v/>
      </c>
      <c r="AI779" s="21">
        <f>IF(AH779=1,SUM($AH$2:AH779),"")</f>
        <v/>
      </c>
      <c r="AJ779" s="21">
        <f>IF(IFERROR(TRIM(INDEX($A779:$T779,MATCH(Lists!$F$2,$A$1:$T$1,0))&amp;""),"")="","",IF($W779=Lists!$A$3,1,0))</f>
        <v/>
      </c>
      <c r="AK779" s="21">
        <f>IF(IFERROR(TRIM(INDEX($A779:$T779,MATCH(Lists!$F$2,$A$1:$T$1,0))&amp;""),"")="","",IF($X779="Y",1,0))</f>
        <v/>
      </c>
    </row>
    <row r="780">
      <c r="U780" s="19" t="n"/>
      <c r="V780" s="22" t="n"/>
      <c r="W780" s="22" t="n"/>
      <c r="X780" s="22" t="n"/>
      <c r="Y780" s="19" t="n"/>
      <c r="Z780" s="21">
        <f>IF(IFERROR(TRIM(INDEX($A780:$T780,MATCH(Lists!$F$2,$A$1:$T$1,0))&amp;""),"")="","",IFERROR(INDEX('Your points'!$B$6:$B$11,MATCH(IFERROR(TRIM(INDEX($A780:$T780,MATCH(Lists!$F$3,$A$1:$T$1,0))&amp;""),""),'Your points'!$A$6:$A$11,0)),0))</f>
        <v/>
      </c>
      <c r="AA780" s="21">
        <f>IF(IFERROR(TRIM(INDEX($A780:$T780,MATCH(Lists!$F$2,$A$1:$T$1,0))&amp;""),"")="","",IFERROR(INDEX('Your points'!$B$15:$B$18,MATCH(IFERROR(TRIM(INDEX($A780:$T780,MATCH(Lists!$F$4,$A$1:$T$1,0))&amp;""),""),'Your points'!$A$15:$A$18,0)),0))</f>
        <v/>
      </c>
      <c r="AB780" s="21">
        <f>IF(IFERROR(TRIM(INDEX($A780:$T780,MATCH(Lists!$F$2,$A$1:$T$1,0))&amp;""),"")="","",N(Z780)+N(AA780))</f>
        <v/>
      </c>
      <c r="AC780" s="21">
        <f>IF(IFERROR(TRIM(INDEX($A780:$T780,MATCH(Lists!$F$2,$A$1:$T$1,0))&amp;""),"")="","",IFERROR(VALUE(IFERROR(TRIM(INDEX($A780:$T780,MATCH(Lists!$F$5,$A$1:$T$1,0))&amp;""),"")),""))</f>
        <v/>
      </c>
      <c r="AD780" s="21">
        <f>IF(AB780="","",IF(AB780&gt;='Your points'!$B$21,1,0))</f>
        <v/>
      </c>
      <c r="AE780" s="21">
        <f>IF(IFERROR(TRIM(INDEX($A780:$T780,MATCH(Lists!$F$2,$A$1:$T$1,0))&amp;""),"")="","",IF(IFERROR(TRIM(INDEX($A780:$T780,MATCH(Lists!$F$8,$A$1:$T$1,0))&amp;""),"")&lt;&gt;"",1,0))</f>
        <v/>
      </c>
      <c r="AF780" s="21">
        <f>IF(IFERROR(TRIM(INDEX($A780:$T780,MATCH(Lists!$F$2,$A$1:$T$1,0))&amp;""),"")="","",IF(IFERROR(TRIM(INDEX($A780:$T780,MATCH(Lists!$F$6,$A$1:$T$1,0))&amp;""),"")="","(no UTM)",IFERROR(TRIM(INDEX($A780:$T780,MATCH(Lists!$F$6,$A$1:$T$1,0))&amp;""),"")))</f>
        <v/>
      </c>
      <c r="AG780" s="21">
        <f>IF(IFERROR(TRIM(INDEX($A780:$T780,MATCH(Lists!$F$2,$A$1:$T$1,0))&amp;""),"")="","",IF(IFERROR(TRIM(INDEX($A780:$T780,MATCH(Lists!$F$7,$A$1:$T$1,0))&amp;""),"")="","(none)",IFERROR(TRIM(INDEX($A780:$T780,MATCH(Lists!$F$7,$A$1:$T$1,0))&amp;""),"")))</f>
        <v/>
      </c>
      <c r="AH780" s="21">
        <f>IF(AF780="","",IF(COUNTIFS($AF$2:AF780,AF780,$AG$2:AG780,AG780)=1,1,0))</f>
        <v/>
      </c>
      <c r="AI780" s="21">
        <f>IF(AH780=1,SUM($AH$2:AH780),"")</f>
        <v/>
      </c>
      <c r="AJ780" s="21">
        <f>IF(IFERROR(TRIM(INDEX($A780:$T780,MATCH(Lists!$F$2,$A$1:$T$1,0))&amp;""),"")="","",IF($W780=Lists!$A$3,1,0))</f>
        <v/>
      </c>
      <c r="AK780" s="21">
        <f>IF(IFERROR(TRIM(INDEX($A780:$T780,MATCH(Lists!$F$2,$A$1:$T$1,0))&amp;""),"")="","",IF($X780="Y",1,0))</f>
        <v/>
      </c>
    </row>
    <row r="781">
      <c r="U781" s="19" t="n"/>
      <c r="V781" s="22" t="n"/>
      <c r="W781" s="22" t="n"/>
      <c r="X781" s="22" t="n"/>
      <c r="Y781" s="19" t="n"/>
      <c r="Z781" s="21">
        <f>IF(IFERROR(TRIM(INDEX($A781:$T781,MATCH(Lists!$F$2,$A$1:$T$1,0))&amp;""),"")="","",IFERROR(INDEX('Your points'!$B$6:$B$11,MATCH(IFERROR(TRIM(INDEX($A781:$T781,MATCH(Lists!$F$3,$A$1:$T$1,0))&amp;""),""),'Your points'!$A$6:$A$11,0)),0))</f>
        <v/>
      </c>
      <c r="AA781" s="21">
        <f>IF(IFERROR(TRIM(INDEX($A781:$T781,MATCH(Lists!$F$2,$A$1:$T$1,0))&amp;""),"")="","",IFERROR(INDEX('Your points'!$B$15:$B$18,MATCH(IFERROR(TRIM(INDEX($A781:$T781,MATCH(Lists!$F$4,$A$1:$T$1,0))&amp;""),""),'Your points'!$A$15:$A$18,0)),0))</f>
        <v/>
      </c>
      <c r="AB781" s="21">
        <f>IF(IFERROR(TRIM(INDEX($A781:$T781,MATCH(Lists!$F$2,$A$1:$T$1,0))&amp;""),"")="","",N(Z781)+N(AA781))</f>
        <v/>
      </c>
      <c r="AC781" s="21">
        <f>IF(IFERROR(TRIM(INDEX($A781:$T781,MATCH(Lists!$F$2,$A$1:$T$1,0))&amp;""),"")="","",IFERROR(VALUE(IFERROR(TRIM(INDEX($A781:$T781,MATCH(Lists!$F$5,$A$1:$T$1,0))&amp;""),"")),""))</f>
        <v/>
      </c>
      <c r="AD781" s="21">
        <f>IF(AB781="","",IF(AB781&gt;='Your points'!$B$21,1,0))</f>
        <v/>
      </c>
      <c r="AE781" s="21">
        <f>IF(IFERROR(TRIM(INDEX($A781:$T781,MATCH(Lists!$F$2,$A$1:$T$1,0))&amp;""),"")="","",IF(IFERROR(TRIM(INDEX($A781:$T781,MATCH(Lists!$F$8,$A$1:$T$1,0))&amp;""),"")&lt;&gt;"",1,0))</f>
        <v/>
      </c>
      <c r="AF781" s="21">
        <f>IF(IFERROR(TRIM(INDEX($A781:$T781,MATCH(Lists!$F$2,$A$1:$T$1,0))&amp;""),"")="","",IF(IFERROR(TRIM(INDEX($A781:$T781,MATCH(Lists!$F$6,$A$1:$T$1,0))&amp;""),"")="","(no UTM)",IFERROR(TRIM(INDEX($A781:$T781,MATCH(Lists!$F$6,$A$1:$T$1,0))&amp;""),"")))</f>
        <v/>
      </c>
      <c r="AG781" s="21">
        <f>IF(IFERROR(TRIM(INDEX($A781:$T781,MATCH(Lists!$F$2,$A$1:$T$1,0))&amp;""),"")="","",IF(IFERROR(TRIM(INDEX($A781:$T781,MATCH(Lists!$F$7,$A$1:$T$1,0))&amp;""),"")="","(none)",IFERROR(TRIM(INDEX($A781:$T781,MATCH(Lists!$F$7,$A$1:$T$1,0))&amp;""),"")))</f>
        <v/>
      </c>
      <c r="AH781" s="21">
        <f>IF(AF781="","",IF(COUNTIFS($AF$2:AF781,AF781,$AG$2:AG781,AG781)=1,1,0))</f>
        <v/>
      </c>
      <c r="AI781" s="21">
        <f>IF(AH781=1,SUM($AH$2:AH781),"")</f>
        <v/>
      </c>
      <c r="AJ781" s="21">
        <f>IF(IFERROR(TRIM(INDEX($A781:$T781,MATCH(Lists!$F$2,$A$1:$T$1,0))&amp;""),"")="","",IF($W781=Lists!$A$3,1,0))</f>
        <v/>
      </c>
      <c r="AK781" s="21">
        <f>IF(IFERROR(TRIM(INDEX($A781:$T781,MATCH(Lists!$F$2,$A$1:$T$1,0))&amp;""),"")="","",IF($X781="Y",1,0))</f>
        <v/>
      </c>
    </row>
    <row r="782">
      <c r="U782" s="19" t="n"/>
      <c r="V782" s="22" t="n"/>
      <c r="W782" s="22" t="n"/>
      <c r="X782" s="22" t="n"/>
      <c r="Y782" s="19" t="n"/>
      <c r="Z782" s="21">
        <f>IF(IFERROR(TRIM(INDEX($A782:$T782,MATCH(Lists!$F$2,$A$1:$T$1,0))&amp;""),"")="","",IFERROR(INDEX('Your points'!$B$6:$B$11,MATCH(IFERROR(TRIM(INDEX($A782:$T782,MATCH(Lists!$F$3,$A$1:$T$1,0))&amp;""),""),'Your points'!$A$6:$A$11,0)),0))</f>
        <v/>
      </c>
      <c r="AA782" s="21">
        <f>IF(IFERROR(TRIM(INDEX($A782:$T782,MATCH(Lists!$F$2,$A$1:$T$1,0))&amp;""),"")="","",IFERROR(INDEX('Your points'!$B$15:$B$18,MATCH(IFERROR(TRIM(INDEX($A782:$T782,MATCH(Lists!$F$4,$A$1:$T$1,0))&amp;""),""),'Your points'!$A$15:$A$18,0)),0))</f>
        <v/>
      </c>
      <c r="AB782" s="21">
        <f>IF(IFERROR(TRIM(INDEX($A782:$T782,MATCH(Lists!$F$2,$A$1:$T$1,0))&amp;""),"")="","",N(Z782)+N(AA782))</f>
        <v/>
      </c>
      <c r="AC782" s="21">
        <f>IF(IFERROR(TRIM(INDEX($A782:$T782,MATCH(Lists!$F$2,$A$1:$T$1,0))&amp;""),"")="","",IFERROR(VALUE(IFERROR(TRIM(INDEX($A782:$T782,MATCH(Lists!$F$5,$A$1:$T$1,0))&amp;""),"")),""))</f>
        <v/>
      </c>
      <c r="AD782" s="21">
        <f>IF(AB782="","",IF(AB782&gt;='Your points'!$B$21,1,0))</f>
        <v/>
      </c>
      <c r="AE782" s="21">
        <f>IF(IFERROR(TRIM(INDEX($A782:$T782,MATCH(Lists!$F$2,$A$1:$T$1,0))&amp;""),"")="","",IF(IFERROR(TRIM(INDEX($A782:$T782,MATCH(Lists!$F$8,$A$1:$T$1,0))&amp;""),"")&lt;&gt;"",1,0))</f>
        <v/>
      </c>
      <c r="AF782" s="21">
        <f>IF(IFERROR(TRIM(INDEX($A782:$T782,MATCH(Lists!$F$2,$A$1:$T$1,0))&amp;""),"")="","",IF(IFERROR(TRIM(INDEX($A782:$T782,MATCH(Lists!$F$6,$A$1:$T$1,0))&amp;""),"")="","(no UTM)",IFERROR(TRIM(INDEX($A782:$T782,MATCH(Lists!$F$6,$A$1:$T$1,0))&amp;""),"")))</f>
        <v/>
      </c>
      <c r="AG782" s="21">
        <f>IF(IFERROR(TRIM(INDEX($A782:$T782,MATCH(Lists!$F$2,$A$1:$T$1,0))&amp;""),"")="","",IF(IFERROR(TRIM(INDEX($A782:$T782,MATCH(Lists!$F$7,$A$1:$T$1,0))&amp;""),"")="","(none)",IFERROR(TRIM(INDEX($A782:$T782,MATCH(Lists!$F$7,$A$1:$T$1,0))&amp;""),"")))</f>
        <v/>
      </c>
      <c r="AH782" s="21">
        <f>IF(AF782="","",IF(COUNTIFS($AF$2:AF782,AF782,$AG$2:AG782,AG782)=1,1,0))</f>
        <v/>
      </c>
      <c r="AI782" s="21">
        <f>IF(AH782=1,SUM($AH$2:AH782),"")</f>
        <v/>
      </c>
      <c r="AJ782" s="21">
        <f>IF(IFERROR(TRIM(INDEX($A782:$T782,MATCH(Lists!$F$2,$A$1:$T$1,0))&amp;""),"")="","",IF($W782=Lists!$A$3,1,0))</f>
        <v/>
      </c>
      <c r="AK782" s="21">
        <f>IF(IFERROR(TRIM(INDEX($A782:$T782,MATCH(Lists!$F$2,$A$1:$T$1,0))&amp;""),"")="","",IF($X782="Y",1,0))</f>
        <v/>
      </c>
    </row>
    <row r="783">
      <c r="U783" s="19" t="n"/>
      <c r="V783" s="22" t="n"/>
      <c r="W783" s="22" t="n"/>
      <c r="X783" s="22" t="n"/>
      <c r="Y783" s="19" t="n"/>
      <c r="Z783" s="21">
        <f>IF(IFERROR(TRIM(INDEX($A783:$T783,MATCH(Lists!$F$2,$A$1:$T$1,0))&amp;""),"")="","",IFERROR(INDEX('Your points'!$B$6:$B$11,MATCH(IFERROR(TRIM(INDEX($A783:$T783,MATCH(Lists!$F$3,$A$1:$T$1,0))&amp;""),""),'Your points'!$A$6:$A$11,0)),0))</f>
        <v/>
      </c>
      <c r="AA783" s="21">
        <f>IF(IFERROR(TRIM(INDEX($A783:$T783,MATCH(Lists!$F$2,$A$1:$T$1,0))&amp;""),"")="","",IFERROR(INDEX('Your points'!$B$15:$B$18,MATCH(IFERROR(TRIM(INDEX($A783:$T783,MATCH(Lists!$F$4,$A$1:$T$1,0))&amp;""),""),'Your points'!$A$15:$A$18,0)),0))</f>
        <v/>
      </c>
      <c r="AB783" s="21">
        <f>IF(IFERROR(TRIM(INDEX($A783:$T783,MATCH(Lists!$F$2,$A$1:$T$1,0))&amp;""),"")="","",N(Z783)+N(AA783))</f>
        <v/>
      </c>
      <c r="AC783" s="21">
        <f>IF(IFERROR(TRIM(INDEX($A783:$T783,MATCH(Lists!$F$2,$A$1:$T$1,0))&amp;""),"")="","",IFERROR(VALUE(IFERROR(TRIM(INDEX($A783:$T783,MATCH(Lists!$F$5,$A$1:$T$1,0))&amp;""),"")),""))</f>
        <v/>
      </c>
      <c r="AD783" s="21">
        <f>IF(AB783="","",IF(AB783&gt;='Your points'!$B$21,1,0))</f>
        <v/>
      </c>
      <c r="AE783" s="21">
        <f>IF(IFERROR(TRIM(INDEX($A783:$T783,MATCH(Lists!$F$2,$A$1:$T$1,0))&amp;""),"")="","",IF(IFERROR(TRIM(INDEX($A783:$T783,MATCH(Lists!$F$8,$A$1:$T$1,0))&amp;""),"")&lt;&gt;"",1,0))</f>
        <v/>
      </c>
      <c r="AF783" s="21">
        <f>IF(IFERROR(TRIM(INDEX($A783:$T783,MATCH(Lists!$F$2,$A$1:$T$1,0))&amp;""),"")="","",IF(IFERROR(TRIM(INDEX($A783:$T783,MATCH(Lists!$F$6,$A$1:$T$1,0))&amp;""),"")="","(no UTM)",IFERROR(TRIM(INDEX($A783:$T783,MATCH(Lists!$F$6,$A$1:$T$1,0))&amp;""),"")))</f>
        <v/>
      </c>
      <c r="AG783" s="21">
        <f>IF(IFERROR(TRIM(INDEX($A783:$T783,MATCH(Lists!$F$2,$A$1:$T$1,0))&amp;""),"")="","",IF(IFERROR(TRIM(INDEX($A783:$T783,MATCH(Lists!$F$7,$A$1:$T$1,0))&amp;""),"")="","(none)",IFERROR(TRIM(INDEX($A783:$T783,MATCH(Lists!$F$7,$A$1:$T$1,0))&amp;""),"")))</f>
        <v/>
      </c>
      <c r="AH783" s="21">
        <f>IF(AF783="","",IF(COUNTIFS($AF$2:AF783,AF783,$AG$2:AG783,AG783)=1,1,0))</f>
        <v/>
      </c>
      <c r="AI783" s="21">
        <f>IF(AH783=1,SUM($AH$2:AH783),"")</f>
        <v/>
      </c>
      <c r="AJ783" s="21">
        <f>IF(IFERROR(TRIM(INDEX($A783:$T783,MATCH(Lists!$F$2,$A$1:$T$1,0))&amp;""),"")="","",IF($W783=Lists!$A$3,1,0))</f>
        <v/>
      </c>
      <c r="AK783" s="21">
        <f>IF(IFERROR(TRIM(INDEX($A783:$T783,MATCH(Lists!$F$2,$A$1:$T$1,0))&amp;""),"")="","",IF($X783="Y",1,0))</f>
        <v/>
      </c>
    </row>
    <row r="784">
      <c r="U784" s="19" t="n"/>
      <c r="V784" s="22" t="n"/>
      <c r="W784" s="22" t="n"/>
      <c r="X784" s="22" t="n"/>
      <c r="Y784" s="19" t="n"/>
      <c r="Z784" s="21">
        <f>IF(IFERROR(TRIM(INDEX($A784:$T784,MATCH(Lists!$F$2,$A$1:$T$1,0))&amp;""),"")="","",IFERROR(INDEX('Your points'!$B$6:$B$11,MATCH(IFERROR(TRIM(INDEX($A784:$T784,MATCH(Lists!$F$3,$A$1:$T$1,0))&amp;""),""),'Your points'!$A$6:$A$11,0)),0))</f>
        <v/>
      </c>
      <c r="AA784" s="21">
        <f>IF(IFERROR(TRIM(INDEX($A784:$T784,MATCH(Lists!$F$2,$A$1:$T$1,0))&amp;""),"")="","",IFERROR(INDEX('Your points'!$B$15:$B$18,MATCH(IFERROR(TRIM(INDEX($A784:$T784,MATCH(Lists!$F$4,$A$1:$T$1,0))&amp;""),""),'Your points'!$A$15:$A$18,0)),0))</f>
        <v/>
      </c>
      <c r="AB784" s="21">
        <f>IF(IFERROR(TRIM(INDEX($A784:$T784,MATCH(Lists!$F$2,$A$1:$T$1,0))&amp;""),"")="","",N(Z784)+N(AA784))</f>
        <v/>
      </c>
      <c r="AC784" s="21">
        <f>IF(IFERROR(TRIM(INDEX($A784:$T784,MATCH(Lists!$F$2,$A$1:$T$1,0))&amp;""),"")="","",IFERROR(VALUE(IFERROR(TRIM(INDEX($A784:$T784,MATCH(Lists!$F$5,$A$1:$T$1,0))&amp;""),"")),""))</f>
        <v/>
      </c>
      <c r="AD784" s="21">
        <f>IF(AB784="","",IF(AB784&gt;='Your points'!$B$21,1,0))</f>
        <v/>
      </c>
      <c r="AE784" s="21">
        <f>IF(IFERROR(TRIM(INDEX($A784:$T784,MATCH(Lists!$F$2,$A$1:$T$1,0))&amp;""),"")="","",IF(IFERROR(TRIM(INDEX($A784:$T784,MATCH(Lists!$F$8,$A$1:$T$1,0))&amp;""),"")&lt;&gt;"",1,0))</f>
        <v/>
      </c>
      <c r="AF784" s="21">
        <f>IF(IFERROR(TRIM(INDEX($A784:$T784,MATCH(Lists!$F$2,$A$1:$T$1,0))&amp;""),"")="","",IF(IFERROR(TRIM(INDEX($A784:$T784,MATCH(Lists!$F$6,$A$1:$T$1,0))&amp;""),"")="","(no UTM)",IFERROR(TRIM(INDEX($A784:$T784,MATCH(Lists!$F$6,$A$1:$T$1,0))&amp;""),"")))</f>
        <v/>
      </c>
      <c r="AG784" s="21">
        <f>IF(IFERROR(TRIM(INDEX($A784:$T784,MATCH(Lists!$F$2,$A$1:$T$1,0))&amp;""),"")="","",IF(IFERROR(TRIM(INDEX($A784:$T784,MATCH(Lists!$F$7,$A$1:$T$1,0))&amp;""),"")="","(none)",IFERROR(TRIM(INDEX($A784:$T784,MATCH(Lists!$F$7,$A$1:$T$1,0))&amp;""),"")))</f>
        <v/>
      </c>
      <c r="AH784" s="21">
        <f>IF(AF784="","",IF(COUNTIFS($AF$2:AF784,AF784,$AG$2:AG784,AG784)=1,1,0))</f>
        <v/>
      </c>
      <c r="AI784" s="21">
        <f>IF(AH784=1,SUM($AH$2:AH784),"")</f>
        <v/>
      </c>
      <c r="AJ784" s="21">
        <f>IF(IFERROR(TRIM(INDEX($A784:$T784,MATCH(Lists!$F$2,$A$1:$T$1,0))&amp;""),"")="","",IF($W784=Lists!$A$3,1,0))</f>
        <v/>
      </c>
      <c r="AK784" s="21">
        <f>IF(IFERROR(TRIM(INDEX($A784:$T784,MATCH(Lists!$F$2,$A$1:$T$1,0))&amp;""),"")="","",IF($X784="Y",1,0))</f>
        <v/>
      </c>
    </row>
    <row r="785">
      <c r="U785" s="19" t="n"/>
      <c r="V785" s="22" t="n"/>
      <c r="W785" s="22" t="n"/>
      <c r="X785" s="22" t="n"/>
      <c r="Y785" s="19" t="n"/>
      <c r="Z785" s="21">
        <f>IF(IFERROR(TRIM(INDEX($A785:$T785,MATCH(Lists!$F$2,$A$1:$T$1,0))&amp;""),"")="","",IFERROR(INDEX('Your points'!$B$6:$B$11,MATCH(IFERROR(TRIM(INDEX($A785:$T785,MATCH(Lists!$F$3,$A$1:$T$1,0))&amp;""),""),'Your points'!$A$6:$A$11,0)),0))</f>
        <v/>
      </c>
      <c r="AA785" s="21">
        <f>IF(IFERROR(TRIM(INDEX($A785:$T785,MATCH(Lists!$F$2,$A$1:$T$1,0))&amp;""),"")="","",IFERROR(INDEX('Your points'!$B$15:$B$18,MATCH(IFERROR(TRIM(INDEX($A785:$T785,MATCH(Lists!$F$4,$A$1:$T$1,0))&amp;""),""),'Your points'!$A$15:$A$18,0)),0))</f>
        <v/>
      </c>
      <c r="AB785" s="21">
        <f>IF(IFERROR(TRIM(INDEX($A785:$T785,MATCH(Lists!$F$2,$A$1:$T$1,0))&amp;""),"")="","",N(Z785)+N(AA785))</f>
        <v/>
      </c>
      <c r="AC785" s="21">
        <f>IF(IFERROR(TRIM(INDEX($A785:$T785,MATCH(Lists!$F$2,$A$1:$T$1,0))&amp;""),"")="","",IFERROR(VALUE(IFERROR(TRIM(INDEX($A785:$T785,MATCH(Lists!$F$5,$A$1:$T$1,0))&amp;""),"")),""))</f>
        <v/>
      </c>
      <c r="AD785" s="21">
        <f>IF(AB785="","",IF(AB785&gt;='Your points'!$B$21,1,0))</f>
        <v/>
      </c>
      <c r="AE785" s="21">
        <f>IF(IFERROR(TRIM(INDEX($A785:$T785,MATCH(Lists!$F$2,$A$1:$T$1,0))&amp;""),"")="","",IF(IFERROR(TRIM(INDEX($A785:$T785,MATCH(Lists!$F$8,$A$1:$T$1,0))&amp;""),"")&lt;&gt;"",1,0))</f>
        <v/>
      </c>
      <c r="AF785" s="21">
        <f>IF(IFERROR(TRIM(INDEX($A785:$T785,MATCH(Lists!$F$2,$A$1:$T$1,0))&amp;""),"")="","",IF(IFERROR(TRIM(INDEX($A785:$T785,MATCH(Lists!$F$6,$A$1:$T$1,0))&amp;""),"")="","(no UTM)",IFERROR(TRIM(INDEX($A785:$T785,MATCH(Lists!$F$6,$A$1:$T$1,0))&amp;""),"")))</f>
        <v/>
      </c>
      <c r="AG785" s="21">
        <f>IF(IFERROR(TRIM(INDEX($A785:$T785,MATCH(Lists!$F$2,$A$1:$T$1,0))&amp;""),"")="","",IF(IFERROR(TRIM(INDEX($A785:$T785,MATCH(Lists!$F$7,$A$1:$T$1,0))&amp;""),"")="","(none)",IFERROR(TRIM(INDEX($A785:$T785,MATCH(Lists!$F$7,$A$1:$T$1,0))&amp;""),"")))</f>
        <v/>
      </c>
      <c r="AH785" s="21">
        <f>IF(AF785="","",IF(COUNTIFS($AF$2:AF785,AF785,$AG$2:AG785,AG785)=1,1,0))</f>
        <v/>
      </c>
      <c r="AI785" s="21">
        <f>IF(AH785=1,SUM($AH$2:AH785),"")</f>
        <v/>
      </c>
      <c r="AJ785" s="21">
        <f>IF(IFERROR(TRIM(INDEX($A785:$T785,MATCH(Lists!$F$2,$A$1:$T$1,0))&amp;""),"")="","",IF($W785=Lists!$A$3,1,0))</f>
        <v/>
      </c>
      <c r="AK785" s="21">
        <f>IF(IFERROR(TRIM(INDEX($A785:$T785,MATCH(Lists!$F$2,$A$1:$T$1,0))&amp;""),"")="","",IF($X785="Y",1,0))</f>
        <v/>
      </c>
    </row>
    <row r="786">
      <c r="U786" s="19" t="n"/>
      <c r="V786" s="22" t="n"/>
      <c r="W786" s="22" t="n"/>
      <c r="X786" s="22" t="n"/>
      <c r="Y786" s="19" t="n"/>
      <c r="Z786" s="21">
        <f>IF(IFERROR(TRIM(INDEX($A786:$T786,MATCH(Lists!$F$2,$A$1:$T$1,0))&amp;""),"")="","",IFERROR(INDEX('Your points'!$B$6:$B$11,MATCH(IFERROR(TRIM(INDEX($A786:$T786,MATCH(Lists!$F$3,$A$1:$T$1,0))&amp;""),""),'Your points'!$A$6:$A$11,0)),0))</f>
        <v/>
      </c>
      <c r="AA786" s="21">
        <f>IF(IFERROR(TRIM(INDEX($A786:$T786,MATCH(Lists!$F$2,$A$1:$T$1,0))&amp;""),"")="","",IFERROR(INDEX('Your points'!$B$15:$B$18,MATCH(IFERROR(TRIM(INDEX($A786:$T786,MATCH(Lists!$F$4,$A$1:$T$1,0))&amp;""),""),'Your points'!$A$15:$A$18,0)),0))</f>
        <v/>
      </c>
      <c r="AB786" s="21">
        <f>IF(IFERROR(TRIM(INDEX($A786:$T786,MATCH(Lists!$F$2,$A$1:$T$1,0))&amp;""),"")="","",N(Z786)+N(AA786))</f>
        <v/>
      </c>
      <c r="AC786" s="21">
        <f>IF(IFERROR(TRIM(INDEX($A786:$T786,MATCH(Lists!$F$2,$A$1:$T$1,0))&amp;""),"")="","",IFERROR(VALUE(IFERROR(TRIM(INDEX($A786:$T786,MATCH(Lists!$F$5,$A$1:$T$1,0))&amp;""),"")),""))</f>
        <v/>
      </c>
      <c r="AD786" s="21">
        <f>IF(AB786="","",IF(AB786&gt;='Your points'!$B$21,1,0))</f>
        <v/>
      </c>
      <c r="AE786" s="21">
        <f>IF(IFERROR(TRIM(INDEX($A786:$T786,MATCH(Lists!$F$2,$A$1:$T$1,0))&amp;""),"")="","",IF(IFERROR(TRIM(INDEX($A786:$T786,MATCH(Lists!$F$8,$A$1:$T$1,0))&amp;""),"")&lt;&gt;"",1,0))</f>
        <v/>
      </c>
      <c r="AF786" s="21">
        <f>IF(IFERROR(TRIM(INDEX($A786:$T786,MATCH(Lists!$F$2,$A$1:$T$1,0))&amp;""),"")="","",IF(IFERROR(TRIM(INDEX($A786:$T786,MATCH(Lists!$F$6,$A$1:$T$1,0))&amp;""),"")="","(no UTM)",IFERROR(TRIM(INDEX($A786:$T786,MATCH(Lists!$F$6,$A$1:$T$1,0))&amp;""),"")))</f>
        <v/>
      </c>
      <c r="AG786" s="21">
        <f>IF(IFERROR(TRIM(INDEX($A786:$T786,MATCH(Lists!$F$2,$A$1:$T$1,0))&amp;""),"")="","",IF(IFERROR(TRIM(INDEX($A786:$T786,MATCH(Lists!$F$7,$A$1:$T$1,0))&amp;""),"")="","(none)",IFERROR(TRIM(INDEX($A786:$T786,MATCH(Lists!$F$7,$A$1:$T$1,0))&amp;""),"")))</f>
        <v/>
      </c>
      <c r="AH786" s="21">
        <f>IF(AF786="","",IF(COUNTIFS($AF$2:AF786,AF786,$AG$2:AG786,AG786)=1,1,0))</f>
        <v/>
      </c>
      <c r="AI786" s="21">
        <f>IF(AH786=1,SUM($AH$2:AH786),"")</f>
        <v/>
      </c>
      <c r="AJ786" s="21">
        <f>IF(IFERROR(TRIM(INDEX($A786:$T786,MATCH(Lists!$F$2,$A$1:$T$1,0))&amp;""),"")="","",IF($W786=Lists!$A$3,1,0))</f>
        <v/>
      </c>
      <c r="AK786" s="21">
        <f>IF(IFERROR(TRIM(INDEX($A786:$T786,MATCH(Lists!$F$2,$A$1:$T$1,0))&amp;""),"")="","",IF($X786="Y",1,0))</f>
        <v/>
      </c>
    </row>
    <row r="787">
      <c r="U787" s="19" t="n"/>
      <c r="V787" s="22" t="n"/>
      <c r="W787" s="22" t="n"/>
      <c r="X787" s="22" t="n"/>
      <c r="Y787" s="19" t="n"/>
      <c r="Z787" s="21">
        <f>IF(IFERROR(TRIM(INDEX($A787:$T787,MATCH(Lists!$F$2,$A$1:$T$1,0))&amp;""),"")="","",IFERROR(INDEX('Your points'!$B$6:$B$11,MATCH(IFERROR(TRIM(INDEX($A787:$T787,MATCH(Lists!$F$3,$A$1:$T$1,0))&amp;""),""),'Your points'!$A$6:$A$11,0)),0))</f>
        <v/>
      </c>
      <c r="AA787" s="21">
        <f>IF(IFERROR(TRIM(INDEX($A787:$T787,MATCH(Lists!$F$2,$A$1:$T$1,0))&amp;""),"")="","",IFERROR(INDEX('Your points'!$B$15:$B$18,MATCH(IFERROR(TRIM(INDEX($A787:$T787,MATCH(Lists!$F$4,$A$1:$T$1,0))&amp;""),""),'Your points'!$A$15:$A$18,0)),0))</f>
        <v/>
      </c>
      <c r="AB787" s="21">
        <f>IF(IFERROR(TRIM(INDEX($A787:$T787,MATCH(Lists!$F$2,$A$1:$T$1,0))&amp;""),"")="","",N(Z787)+N(AA787))</f>
        <v/>
      </c>
      <c r="AC787" s="21">
        <f>IF(IFERROR(TRIM(INDEX($A787:$T787,MATCH(Lists!$F$2,$A$1:$T$1,0))&amp;""),"")="","",IFERROR(VALUE(IFERROR(TRIM(INDEX($A787:$T787,MATCH(Lists!$F$5,$A$1:$T$1,0))&amp;""),"")),""))</f>
        <v/>
      </c>
      <c r="AD787" s="21">
        <f>IF(AB787="","",IF(AB787&gt;='Your points'!$B$21,1,0))</f>
        <v/>
      </c>
      <c r="AE787" s="21">
        <f>IF(IFERROR(TRIM(INDEX($A787:$T787,MATCH(Lists!$F$2,$A$1:$T$1,0))&amp;""),"")="","",IF(IFERROR(TRIM(INDEX($A787:$T787,MATCH(Lists!$F$8,$A$1:$T$1,0))&amp;""),"")&lt;&gt;"",1,0))</f>
        <v/>
      </c>
      <c r="AF787" s="21">
        <f>IF(IFERROR(TRIM(INDEX($A787:$T787,MATCH(Lists!$F$2,$A$1:$T$1,0))&amp;""),"")="","",IF(IFERROR(TRIM(INDEX($A787:$T787,MATCH(Lists!$F$6,$A$1:$T$1,0))&amp;""),"")="","(no UTM)",IFERROR(TRIM(INDEX($A787:$T787,MATCH(Lists!$F$6,$A$1:$T$1,0))&amp;""),"")))</f>
        <v/>
      </c>
      <c r="AG787" s="21">
        <f>IF(IFERROR(TRIM(INDEX($A787:$T787,MATCH(Lists!$F$2,$A$1:$T$1,0))&amp;""),"")="","",IF(IFERROR(TRIM(INDEX($A787:$T787,MATCH(Lists!$F$7,$A$1:$T$1,0))&amp;""),"")="","(none)",IFERROR(TRIM(INDEX($A787:$T787,MATCH(Lists!$F$7,$A$1:$T$1,0))&amp;""),"")))</f>
        <v/>
      </c>
      <c r="AH787" s="21">
        <f>IF(AF787="","",IF(COUNTIFS($AF$2:AF787,AF787,$AG$2:AG787,AG787)=1,1,0))</f>
        <v/>
      </c>
      <c r="AI787" s="21">
        <f>IF(AH787=1,SUM($AH$2:AH787),"")</f>
        <v/>
      </c>
      <c r="AJ787" s="21">
        <f>IF(IFERROR(TRIM(INDEX($A787:$T787,MATCH(Lists!$F$2,$A$1:$T$1,0))&amp;""),"")="","",IF($W787=Lists!$A$3,1,0))</f>
        <v/>
      </c>
      <c r="AK787" s="21">
        <f>IF(IFERROR(TRIM(INDEX($A787:$T787,MATCH(Lists!$F$2,$A$1:$T$1,0))&amp;""),"")="","",IF($X787="Y",1,0))</f>
        <v/>
      </c>
    </row>
    <row r="788">
      <c r="U788" s="19" t="n"/>
      <c r="V788" s="22" t="n"/>
      <c r="W788" s="22" t="n"/>
      <c r="X788" s="22" t="n"/>
      <c r="Y788" s="19" t="n"/>
      <c r="Z788" s="21">
        <f>IF(IFERROR(TRIM(INDEX($A788:$T788,MATCH(Lists!$F$2,$A$1:$T$1,0))&amp;""),"")="","",IFERROR(INDEX('Your points'!$B$6:$B$11,MATCH(IFERROR(TRIM(INDEX($A788:$T788,MATCH(Lists!$F$3,$A$1:$T$1,0))&amp;""),""),'Your points'!$A$6:$A$11,0)),0))</f>
        <v/>
      </c>
      <c r="AA788" s="21">
        <f>IF(IFERROR(TRIM(INDEX($A788:$T788,MATCH(Lists!$F$2,$A$1:$T$1,0))&amp;""),"")="","",IFERROR(INDEX('Your points'!$B$15:$B$18,MATCH(IFERROR(TRIM(INDEX($A788:$T788,MATCH(Lists!$F$4,$A$1:$T$1,0))&amp;""),""),'Your points'!$A$15:$A$18,0)),0))</f>
        <v/>
      </c>
      <c r="AB788" s="21">
        <f>IF(IFERROR(TRIM(INDEX($A788:$T788,MATCH(Lists!$F$2,$A$1:$T$1,0))&amp;""),"")="","",N(Z788)+N(AA788))</f>
        <v/>
      </c>
      <c r="AC788" s="21">
        <f>IF(IFERROR(TRIM(INDEX($A788:$T788,MATCH(Lists!$F$2,$A$1:$T$1,0))&amp;""),"")="","",IFERROR(VALUE(IFERROR(TRIM(INDEX($A788:$T788,MATCH(Lists!$F$5,$A$1:$T$1,0))&amp;""),"")),""))</f>
        <v/>
      </c>
      <c r="AD788" s="21">
        <f>IF(AB788="","",IF(AB788&gt;='Your points'!$B$21,1,0))</f>
        <v/>
      </c>
      <c r="AE788" s="21">
        <f>IF(IFERROR(TRIM(INDEX($A788:$T788,MATCH(Lists!$F$2,$A$1:$T$1,0))&amp;""),"")="","",IF(IFERROR(TRIM(INDEX($A788:$T788,MATCH(Lists!$F$8,$A$1:$T$1,0))&amp;""),"")&lt;&gt;"",1,0))</f>
        <v/>
      </c>
      <c r="AF788" s="21">
        <f>IF(IFERROR(TRIM(INDEX($A788:$T788,MATCH(Lists!$F$2,$A$1:$T$1,0))&amp;""),"")="","",IF(IFERROR(TRIM(INDEX($A788:$T788,MATCH(Lists!$F$6,$A$1:$T$1,0))&amp;""),"")="","(no UTM)",IFERROR(TRIM(INDEX($A788:$T788,MATCH(Lists!$F$6,$A$1:$T$1,0))&amp;""),"")))</f>
        <v/>
      </c>
      <c r="AG788" s="21">
        <f>IF(IFERROR(TRIM(INDEX($A788:$T788,MATCH(Lists!$F$2,$A$1:$T$1,0))&amp;""),"")="","",IF(IFERROR(TRIM(INDEX($A788:$T788,MATCH(Lists!$F$7,$A$1:$T$1,0))&amp;""),"")="","(none)",IFERROR(TRIM(INDEX($A788:$T788,MATCH(Lists!$F$7,$A$1:$T$1,0))&amp;""),"")))</f>
        <v/>
      </c>
      <c r="AH788" s="21">
        <f>IF(AF788="","",IF(COUNTIFS($AF$2:AF788,AF788,$AG$2:AG788,AG788)=1,1,0))</f>
        <v/>
      </c>
      <c r="AI788" s="21">
        <f>IF(AH788=1,SUM($AH$2:AH788),"")</f>
        <v/>
      </c>
      <c r="AJ788" s="21">
        <f>IF(IFERROR(TRIM(INDEX($A788:$T788,MATCH(Lists!$F$2,$A$1:$T$1,0))&amp;""),"")="","",IF($W788=Lists!$A$3,1,0))</f>
        <v/>
      </c>
      <c r="AK788" s="21">
        <f>IF(IFERROR(TRIM(INDEX($A788:$T788,MATCH(Lists!$F$2,$A$1:$T$1,0))&amp;""),"")="","",IF($X788="Y",1,0))</f>
        <v/>
      </c>
    </row>
    <row r="789">
      <c r="U789" s="19" t="n"/>
      <c r="V789" s="22" t="n"/>
      <c r="W789" s="22" t="n"/>
      <c r="X789" s="22" t="n"/>
      <c r="Y789" s="19" t="n"/>
      <c r="Z789" s="21">
        <f>IF(IFERROR(TRIM(INDEX($A789:$T789,MATCH(Lists!$F$2,$A$1:$T$1,0))&amp;""),"")="","",IFERROR(INDEX('Your points'!$B$6:$B$11,MATCH(IFERROR(TRIM(INDEX($A789:$T789,MATCH(Lists!$F$3,$A$1:$T$1,0))&amp;""),""),'Your points'!$A$6:$A$11,0)),0))</f>
        <v/>
      </c>
      <c r="AA789" s="21">
        <f>IF(IFERROR(TRIM(INDEX($A789:$T789,MATCH(Lists!$F$2,$A$1:$T$1,0))&amp;""),"")="","",IFERROR(INDEX('Your points'!$B$15:$B$18,MATCH(IFERROR(TRIM(INDEX($A789:$T789,MATCH(Lists!$F$4,$A$1:$T$1,0))&amp;""),""),'Your points'!$A$15:$A$18,0)),0))</f>
        <v/>
      </c>
      <c r="AB789" s="21">
        <f>IF(IFERROR(TRIM(INDEX($A789:$T789,MATCH(Lists!$F$2,$A$1:$T$1,0))&amp;""),"")="","",N(Z789)+N(AA789))</f>
        <v/>
      </c>
      <c r="AC789" s="21">
        <f>IF(IFERROR(TRIM(INDEX($A789:$T789,MATCH(Lists!$F$2,$A$1:$T$1,0))&amp;""),"")="","",IFERROR(VALUE(IFERROR(TRIM(INDEX($A789:$T789,MATCH(Lists!$F$5,$A$1:$T$1,0))&amp;""),"")),""))</f>
        <v/>
      </c>
      <c r="AD789" s="21">
        <f>IF(AB789="","",IF(AB789&gt;='Your points'!$B$21,1,0))</f>
        <v/>
      </c>
      <c r="AE789" s="21">
        <f>IF(IFERROR(TRIM(INDEX($A789:$T789,MATCH(Lists!$F$2,$A$1:$T$1,0))&amp;""),"")="","",IF(IFERROR(TRIM(INDEX($A789:$T789,MATCH(Lists!$F$8,$A$1:$T$1,0))&amp;""),"")&lt;&gt;"",1,0))</f>
        <v/>
      </c>
      <c r="AF789" s="21">
        <f>IF(IFERROR(TRIM(INDEX($A789:$T789,MATCH(Lists!$F$2,$A$1:$T$1,0))&amp;""),"")="","",IF(IFERROR(TRIM(INDEX($A789:$T789,MATCH(Lists!$F$6,$A$1:$T$1,0))&amp;""),"")="","(no UTM)",IFERROR(TRIM(INDEX($A789:$T789,MATCH(Lists!$F$6,$A$1:$T$1,0))&amp;""),"")))</f>
        <v/>
      </c>
      <c r="AG789" s="21">
        <f>IF(IFERROR(TRIM(INDEX($A789:$T789,MATCH(Lists!$F$2,$A$1:$T$1,0))&amp;""),"")="","",IF(IFERROR(TRIM(INDEX($A789:$T789,MATCH(Lists!$F$7,$A$1:$T$1,0))&amp;""),"")="","(none)",IFERROR(TRIM(INDEX($A789:$T789,MATCH(Lists!$F$7,$A$1:$T$1,0))&amp;""),"")))</f>
        <v/>
      </c>
      <c r="AH789" s="21">
        <f>IF(AF789="","",IF(COUNTIFS($AF$2:AF789,AF789,$AG$2:AG789,AG789)=1,1,0))</f>
        <v/>
      </c>
      <c r="AI789" s="21">
        <f>IF(AH789=1,SUM($AH$2:AH789),"")</f>
        <v/>
      </c>
      <c r="AJ789" s="21">
        <f>IF(IFERROR(TRIM(INDEX($A789:$T789,MATCH(Lists!$F$2,$A$1:$T$1,0))&amp;""),"")="","",IF($W789=Lists!$A$3,1,0))</f>
        <v/>
      </c>
      <c r="AK789" s="21">
        <f>IF(IFERROR(TRIM(INDEX($A789:$T789,MATCH(Lists!$F$2,$A$1:$T$1,0))&amp;""),"")="","",IF($X789="Y",1,0))</f>
        <v/>
      </c>
    </row>
    <row r="790">
      <c r="U790" s="19" t="n"/>
      <c r="V790" s="22" t="n"/>
      <c r="W790" s="22" t="n"/>
      <c r="X790" s="22" t="n"/>
      <c r="Y790" s="19" t="n"/>
      <c r="Z790" s="21">
        <f>IF(IFERROR(TRIM(INDEX($A790:$T790,MATCH(Lists!$F$2,$A$1:$T$1,0))&amp;""),"")="","",IFERROR(INDEX('Your points'!$B$6:$B$11,MATCH(IFERROR(TRIM(INDEX($A790:$T790,MATCH(Lists!$F$3,$A$1:$T$1,0))&amp;""),""),'Your points'!$A$6:$A$11,0)),0))</f>
        <v/>
      </c>
      <c r="AA790" s="21">
        <f>IF(IFERROR(TRIM(INDEX($A790:$T790,MATCH(Lists!$F$2,$A$1:$T$1,0))&amp;""),"")="","",IFERROR(INDEX('Your points'!$B$15:$B$18,MATCH(IFERROR(TRIM(INDEX($A790:$T790,MATCH(Lists!$F$4,$A$1:$T$1,0))&amp;""),""),'Your points'!$A$15:$A$18,0)),0))</f>
        <v/>
      </c>
      <c r="AB790" s="21">
        <f>IF(IFERROR(TRIM(INDEX($A790:$T790,MATCH(Lists!$F$2,$A$1:$T$1,0))&amp;""),"")="","",N(Z790)+N(AA790))</f>
        <v/>
      </c>
      <c r="AC790" s="21">
        <f>IF(IFERROR(TRIM(INDEX($A790:$T790,MATCH(Lists!$F$2,$A$1:$T$1,0))&amp;""),"")="","",IFERROR(VALUE(IFERROR(TRIM(INDEX($A790:$T790,MATCH(Lists!$F$5,$A$1:$T$1,0))&amp;""),"")),""))</f>
        <v/>
      </c>
      <c r="AD790" s="21">
        <f>IF(AB790="","",IF(AB790&gt;='Your points'!$B$21,1,0))</f>
        <v/>
      </c>
      <c r="AE790" s="21">
        <f>IF(IFERROR(TRIM(INDEX($A790:$T790,MATCH(Lists!$F$2,$A$1:$T$1,0))&amp;""),"")="","",IF(IFERROR(TRIM(INDEX($A790:$T790,MATCH(Lists!$F$8,$A$1:$T$1,0))&amp;""),"")&lt;&gt;"",1,0))</f>
        <v/>
      </c>
      <c r="AF790" s="21">
        <f>IF(IFERROR(TRIM(INDEX($A790:$T790,MATCH(Lists!$F$2,$A$1:$T$1,0))&amp;""),"")="","",IF(IFERROR(TRIM(INDEX($A790:$T790,MATCH(Lists!$F$6,$A$1:$T$1,0))&amp;""),"")="","(no UTM)",IFERROR(TRIM(INDEX($A790:$T790,MATCH(Lists!$F$6,$A$1:$T$1,0))&amp;""),"")))</f>
        <v/>
      </c>
      <c r="AG790" s="21">
        <f>IF(IFERROR(TRIM(INDEX($A790:$T790,MATCH(Lists!$F$2,$A$1:$T$1,0))&amp;""),"")="","",IF(IFERROR(TRIM(INDEX($A790:$T790,MATCH(Lists!$F$7,$A$1:$T$1,0))&amp;""),"")="","(none)",IFERROR(TRIM(INDEX($A790:$T790,MATCH(Lists!$F$7,$A$1:$T$1,0))&amp;""),"")))</f>
        <v/>
      </c>
      <c r="AH790" s="21">
        <f>IF(AF790="","",IF(COUNTIFS($AF$2:AF790,AF790,$AG$2:AG790,AG790)=1,1,0))</f>
        <v/>
      </c>
      <c r="AI790" s="21">
        <f>IF(AH790=1,SUM($AH$2:AH790),"")</f>
        <v/>
      </c>
      <c r="AJ790" s="21">
        <f>IF(IFERROR(TRIM(INDEX($A790:$T790,MATCH(Lists!$F$2,$A$1:$T$1,0))&amp;""),"")="","",IF($W790=Lists!$A$3,1,0))</f>
        <v/>
      </c>
      <c r="AK790" s="21">
        <f>IF(IFERROR(TRIM(INDEX($A790:$T790,MATCH(Lists!$F$2,$A$1:$T$1,0))&amp;""),"")="","",IF($X790="Y",1,0))</f>
        <v/>
      </c>
    </row>
    <row r="791">
      <c r="U791" s="19" t="n"/>
      <c r="V791" s="22" t="n"/>
      <c r="W791" s="22" t="n"/>
      <c r="X791" s="22" t="n"/>
      <c r="Y791" s="19" t="n"/>
      <c r="Z791" s="21">
        <f>IF(IFERROR(TRIM(INDEX($A791:$T791,MATCH(Lists!$F$2,$A$1:$T$1,0))&amp;""),"")="","",IFERROR(INDEX('Your points'!$B$6:$B$11,MATCH(IFERROR(TRIM(INDEX($A791:$T791,MATCH(Lists!$F$3,$A$1:$T$1,0))&amp;""),""),'Your points'!$A$6:$A$11,0)),0))</f>
        <v/>
      </c>
      <c r="AA791" s="21">
        <f>IF(IFERROR(TRIM(INDEX($A791:$T791,MATCH(Lists!$F$2,$A$1:$T$1,0))&amp;""),"")="","",IFERROR(INDEX('Your points'!$B$15:$B$18,MATCH(IFERROR(TRIM(INDEX($A791:$T791,MATCH(Lists!$F$4,$A$1:$T$1,0))&amp;""),""),'Your points'!$A$15:$A$18,0)),0))</f>
        <v/>
      </c>
      <c r="AB791" s="21">
        <f>IF(IFERROR(TRIM(INDEX($A791:$T791,MATCH(Lists!$F$2,$A$1:$T$1,0))&amp;""),"")="","",N(Z791)+N(AA791))</f>
        <v/>
      </c>
      <c r="AC791" s="21">
        <f>IF(IFERROR(TRIM(INDEX($A791:$T791,MATCH(Lists!$F$2,$A$1:$T$1,0))&amp;""),"")="","",IFERROR(VALUE(IFERROR(TRIM(INDEX($A791:$T791,MATCH(Lists!$F$5,$A$1:$T$1,0))&amp;""),"")),""))</f>
        <v/>
      </c>
      <c r="AD791" s="21">
        <f>IF(AB791="","",IF(AB791&gt;='Your points'!$B$21,1,0))</f>
        <v/>
      </c>
      <c r="AE791" s="21">
        <f>IF(IFERROR(TRIM(INDEX($A791:$T791,MATCH(Lists!$F$2,$A$1:$T$1,0))&amp;""),"")="","",IF(IFERROR(TRIM(INDEX($A791:$T791,MATCH(Lists!$F$8,$A$1:$T$1,0))&amp;""),"")&lt;&gt;"",1,0))</f>
        <v/>
      </c>
      <c r="AF791" s="21">
        <f>IF(IFERROR(TRIM(INDEX($A791:$T791,MATCH(Lists!$F$2,$A$1:$T$1,0))&amp;""),"")="","",IF(IFERROR(TRIM(INDEX($A791:$T791,MATCH(Lists!$F$6,$A$1:$T$1,0))&amp;""),"")="","(no UTM)",IFERROR(TRIM(INDEX($A791:$T791,MATCH(Lists!$F$6,$A$1:$T$1,0))&amp;""),"")))</f>
        <v/>
      </c>
      <c r="AG791" s="21">
        <f>IF(IFERROR(TRIM(INDEX($A791:$T791,MATCH(Lists!$F$2,$A$1:$T$1,0))&amp;""),"")="","",IF(IFERROR(TRIM(INDEX($A791:$T791,MATCH(Lists!$F$7,$A$1:$T$1,0))&amp;""),"")="","(none)",IFERROR(TRIM(INDEX($A791:$T791,MATCH(Lists!$F$7,$A$1:$T$1,0))&amp;""),"")))</f>
        <v/>
      </c>
      <c r="AH791" s="21">
        <f>IF(AF791="","",IF(COUNTIFS($AF$2:AF791,AF791,$AG$2:AG791,AG791)=1,1,0))</f>
        <v/>
      </c>
      <c r="AI791" s="21">
        <f>IF(AH791=1,SUM($AH$2:AH791),"")</f>
        <v/>
      </c>
      <c r="AJ791" s="21">
        <f>IF(IFERROR(TRIM(INDEX($A791:$T791,MATCH(Lists!$F$2,$A$1:$T$1,0))&amp;""),"")="","",IF($W791=Lists!$A$3,1,0))</f>
        <v/>
      </c>
      <c r="AK791" s="21">
        <f>IF(IFERROR(TRIM(INDEX($A791:$T791,MATCH(Lists!$F$2,$A$1:$T$1,0))&amp;""),"")="","",IF($X791="Y",1,0))</f>
        <v/>
      </c>
    </row>
    <row r="792">
      <c r="U792" s="19" t="n"/>
      <c r="V792" s="22" t="n"/>
      <c r="W792" s="22" t="n"/>
      <c r="X792" s="22" t="n"/>
      <c r="Y792" s="19" t="n"/>
      <c r="Z792" s="21">
        <f>IF(IFERROR(TRIM(INDEX($A792:$T792,MATCH(Lists!$F$2,$A$1:$T$1,0))&amp;""),"")="","",IFERROR(INDEX('Your points'!$B$6:$B$11,MATCH(IFERROR(TRIM(INDEX($A792:$T792,MATCH(Lists!$F$3,$A$1:$T$1,0))&amp;""),""),'Your points'!$A$6:$A$11,0)),0))</f>
        <v/>
      </c>
      <c r="AA792" s="21">
        <f>IF(IFERROR(TRIM(INDEX($A792:$T792,MATCH(Lists!$F$2,$A$1:$T$1,0))&amp;""),"")="","",IFERROR(INDEX('Your points'!$B$15:$B$18,MATCH(IFERROR(TRIM(INDEX($A792:$T792,MATCH(Lists!$F$4,$A$1:$T$1,0))&amp;""),""),'Your points'!$A$15:$A$18,0)),0))</f>
        <v/>
      </c>
      <c r="AB792" s="21">
        <f>IF(IFERROR(TRIM(INDEX($A792:$T792,MATCH(Lists!$F$2,$A$1:$T$1,0))&amp;""),"")="","",N(Z792)+N(AA792))</f>
        <v/>
      </c>
      <c r="AC792" s="21">
        <f>IF(IFERROR(TRIM(INDEX($A792:$T792,MATCH(Lists!$F$2,$A$1:$T$1,0))&amp;""),"")="","",IFERROR(VALUE(IFERROR(TRIM(INDEX($A792:$T792,MATCH(Lists!$F$5,$A$1:$T$1,0))&amp;""),"")),""))</f>
        <v/>
      </c>
      <c r="AD792" s="21">
        <f>IF(AB792="","",IF(AB792&gt;='Your points'!$B$21,1,0))</f>
        <v/>
      </c>
      <c r="AE792" s="21">
        <f>IF(IFERROR(TRIM(INDEX($A792:$T792,MATCH(Lists!$F$2,$A$1:$T$1,0))&amp;""),"")="","",IF(IFERROR(TRIM(INDEX($A792:$T792,MATCH(Lists!$F$8,$A$1:$T$1,0))&amp;""),"")&lt;&gt;"",1,0))</f>
        <v/>
      </c>
      <c r="AF792" s="21">
        <f>IF(IFERROR(TRIM(INDEX($A792:$T792,MATCH(Lists!$F$2,$A$1:$T$1,0))&amp;""),"")="","",IF(IFERROR(TRIM(INDEX($A792:$T792,MATCH(Lists!$F$6,$A$1:$T$1,0))&amp;""),"")="","(no UTM)",IFERROR(TRIM(INDEX($A792:$T792,MATCH(Lists!$F$6,$A$1:$T$1,0))&amp;""),"")))</f>
        <v/>
      </c>
      <c r="AG792" s="21">
        <f>IF(IFERROR(TRIM(INDEX($A792:$T792,MATCH(Lists!$F$2,$A$1:$T$1,0))&amp;""),"")="","",IF(IFERROR(TRIM(INDEX($A792:$T792,MATCH(Lists!$F$7,$A$1:$T$1,0))&amp;""),"")="","(none)",IFERROR(TRIM(INDEX($A792:$T792,MATCH(Lists!$F$7,$A$1:$T$1,0))&amp;""),"")))</f>
        <v/>
      </c>
      <c r="AH792" s="21">
        <f>IF(AF792="","",IF(COUNTIFS($AF$2:AF792,AF792,$AG$2:AG792,AG792)=1,1,0))</f>
        <v/>
      </c>
      <c r="AI792" s="21">
        <f>IF(AH792=1,SUM($AH$2:AH792),"")</f>
        <v/>
      </c>
      <c r="AJ792" s="21">
        <f>IF(IFERROR(TRIM(INDEX($A792:$T792,MATCH(Lists!$F$2,$A$1:$T$1,0))&amp;""),"")="","",IF($W792=Lists!$A$3,1,0))</f>
        <v/>
      </c>
      <c r="AK792" s="21">
        <f>IF(IFERROR(TRIM(INDEX($A792:$T792,MATCH(Lists!$F$2,$A$1:$T$1,0))&amp;""),"")="","",IF($X792="Y",1,0))</f>
        <v/>
      </c>
    </row>
    <row r="793">
      <c r="U793" s="19" t="n"/>
      <c r="V793" s="22" t="n"/>
      <c r="W793" s="22" t="n"/>
      <c r="X793" s="22" t="n"/>
      <c r="Y793" s="19" t="n"/>
      <c r="Z793" s="21">
        <f>IF(IFERROR(TRIM(INDEX($A793:$T793,MATCH(Lists!$F$2,$A$1:$T$1,0))&amp;""),"")="","",IFERROR(INDEX('Your points'!$B$6:$B$11,MATCH(IFERROR(TRIM(INDEX($A793:$T793,MATCH(Lists!$F$3,$A$1:$T$1,0))&amp;""),""),'Your points'!$A$6:$A$11,0)),0))</f>
        <v/>
      </c>
      <c r="AA793" s="21">
        <f>IF(IFERROR(TRIM(INDEX($A793:$T793,MATCH(Lists!$F$2,$A$1:$T$1,0))&amp;""),"")="","",IFERROR(INDEX('Your points'!$B$15:$B$18,MATCH(IFERROR(TRIM(INDEX($A793:$T793,MATCH(Lists!$F$4,$A$1:$T$1,0))&amp;""),""),'Your points'!$A$15:$A$18,0)),0))</f>
        <v/>
      </c>
      <c r="AB793" s="21">
        <f>IF(IFERROR(TRIM(INDEX($A793:$T793,MATCH(Lists!$F$2,$A$1:$T$1,0))&amp;""),"")="","",N(Z793)+N(AA793))</f>
        <v/>
      </c>
      <c r="AC793" s="21">
        <f>IF(IFERROR(TRIM(INDEX($A793:$T793,MATCH(Lists!$F$2,$A$1:$T$1,0))&amp;""),"")="","",IFERROR(VALUE(IFERROR(TRIM(INDEX($A793:$T793,MATCH(Lists!$F$5,$A$1:$T$1,0))&amp;""),"")),""))</f>
        <v/>
      </c>
      <c r="AD793" s="21">
        <f>IF(AB793="","",IF(AB793&gt;='Your points'!$B$21,1,0))</f>
        <v/>
      </c>
      <c r="AE793" s="21">
        <f>IF(IFERROR(TRIM(INDEX($A793:$T793,MATCH(Lists!$F$2,$A$1:$T$1,0))&amp;""),"")="","",IF(IFERROR(TRIM(INDEX($A793:$T793,MATCH(Lists!$F$8,$A$1:$T$1,0))&amp;""),"")&lt;&gt;"",1,0))</f>
        <v/>
      </c>
      <c r="AF793" s="21">
        <f>IF(IFERROR(TRIM(INDEX($A793:$T793,MATCH(Lists!$F$2,$A$1:$T$1,0))&amp;""),"")="","",IF(IFERROR(TRIM(INDEX($A793:$T793,MATCH(Lists!$F$6,$A$1:$T$1,0))&amp;""),"")="","(no UTM)",IFERROR(TRIM(INDEX($A793:$T793,MATCH(Lists!$F$6,$A$1:$T$1,0))&amp;""),"")))</f>
        <v/>
      </c>
      <c r="AG793" s="21">
        <f>IF(IFERROR(TRIM(INDEX($A793:$T793,MATCH(Lists!$F$2,$A$1:$T$1,0))&amp;""),"")="","",IF(IFERROR(TRIM(INDEX($A793:$T793,MATCH(Lists!$F$7,$A$1:$T$1,0))&amp;""),"")="","(none)",IFERROR(TRIM(INDEX($A793:$T793,MATCH(Lists!$F$7,$A$1:$T$1,0))&amp;""),"")))</f>
        <v/>
      </c>
      <c r="AH793" s="21">
        <f>IF(AF793="","",IF(COUNTIFS($AF$2:AF793,AF793,$AG$2:AG793,AG793)=1,1,0))</f>
        <v/>
      </c>
      <c r="AI793" s="21">
        <f>IF(AH793=1,SUM($AH$2:AH793),"")</f>
        <v/>
      </c>
      <c r="AJ793" s="21">
        <f>IF(IFERROR(TRIM(INDEX($A793:$T793,MATCH(Lists!$F$2,$A$1:$T$1,0))&amp;""),"")="","",IF($W793=Lists!$A$3,1,0))</f>
        <v/>
      </c>
      <c r="AK793" s="21">
        <f>IF(IFERROR(TRIM(INDEX($A793:$T793,MATCH(Lists!$F$2,$A$1:$T$1,0))&amp;""),"")="","",IF($X793="Y",1,0))</f>
        <v/>
      </c>
    </row>
    <row r="794">
      <c r="U794" s="19" t="n"/>
      <c r="V794" s="22" t="n"/>
      <c r="W794" s="22" t="n"/>
      <c r="X794" s="22" t="n"/>
      <c r="Y794" s="19" t="n"/>
      <c r="Z794" s="21">
        <f>IF(IFERROR(TRIM(INDEX($A794:$T794,MATCH(Lists!$F$2,$A$1:$T$1,0))&amp;""),"")="","",IFERROR(INDEX('Your points'!$B$6:$B$11,MATCH(IFERROR(TRIM(INDEX($A794:$T794,MATCH(Lists!$F$3,$A$1:$T$1,0))&amp;""),""),'Your points'!$A$6:$A$11,0)),0))</f>
        <v/>
      </c>
      <c r="AA794" s="21">
        <f>IF(IFERROR(TRIM(INDEX($A794:$T794,MATCH(Lists!$F$2,$A$1:$T$1,0))&amp;""),"")="","",IFERROR(INDEX('Your points'!$B$15:$B$18,MATCH(IFERROR(TRIM(INDEX($A794:$T794,MATCH(Lists!$F$4,$A$1:$T$1,0))&amp;""),""),'Your points'!$A$15:$A$18,0)),0))</f>
        <v/>
      </c>
      <c r="AB794" s="21">
        <f>IF(IFERROR(TRIM(INDEX($A794:$T794,MATCH(Lists!$F$2,$A$1:$T$1,0))&amp;""),"")="","",N(Z794)+N(AA794))</f>
        <v/>
      </c>
      <c r="AC794" s="21">
        <f>IF(IFERROR(TRIM(INDEX($A794:$T794,MATCH(Lists!$F$2,$A$1:$T$1,0))&amp;""),"")="","",IFERROR(VALUE(IFERROR(TRIM(INDEX($A794:$T794,MATCH(Lists!$F$5,$A$1:$T$1,0))&amp;""),"")),""))</f>
        <v/>
      </c>
      <c r="AD794" s="21">
        <f>IF(AB794="","",IF(AB794&gt;='Your points'!$B$21,1,0))</f>
        <v/>
      </c>
      <c r="AE794" s="21">
        <f>IF(IFERROR(TRIM(INDEX($A794:$T794,MATCH(Lists!$F$2,$A$1:$T$1,0))&amp;""),"")="","",IF(IFERROR(TRIM(INDEX($A794:$T794,MATCH(Lists!$F$8,$A$1:$T$1,0))&amp;""),"")&lt;&gt;"",1,0))</f>
        <v/>
      </c>
      <c r="AF794" s="21">
        <f>IF(IFERROR(TRIM(INDEX($A794:$T794,MATCH(Lists!$F$2,$A$1:$T$1,0))&amp;""),"")="","",IF(IFERROR(TRIM(INDEX($A794:$T794,MATCH(Lists!$F$6,$A$1:$T$1,0))&amp;""),"")="","(no UTM)",IFERROR(TRIM(INDEX($A794:$T794,MATCH(Lists!$F$6,$A$1:$T$1,0))&amp;""),"")))</f>
        <v/>
      </c>
      <c r="AG794" s="21">
        <f>IF(IFERROR(TRIM(INDEX($A794:$T794,MATCH(Lists!$F$2,$A$1:$T$1,0))&amp;""),"")="","",IF(IFERROR(TRIM(INDEX($A794:$T794,MATCH(Lists!$F$7,$A$1:$T$1,0))&amp;""),"")="","(none)",IFERROR(TRIM(INDEX($A794:$T794,MATCH(Lists!$F$7,$A$1:$T$1,0))&amp;""),"")))</f>
        <v/>
      </c>
      <c r="AH794" s="21">
        <f>IF(AF794="","",IF(COUNTIFS($AF$2:AF794,AF794,$AG$2:AG794,AG794)=1,1,0))</f>
        <v/>
      </c>
      <c r="AI794" s="21">
        <f>IF(AH794=1,SUM($AH$2:AH794),"")</f>
        <v/>
      </c>
      <c r="AJ794" s="21">
        <f>IF(IFERROR(TRIM(INDEX($A794:$T794,MATCH(Lists!$F$2,$A$1:$T$1,0))&amp;""),"")="","",IF($W794=Lists!$A$3,1,0))</f>
        <v/>
      </c>
      <c r="AK794" s="21">
        <f>IF(IFERROR(TRIM(INDEX($A794:$T794,MATCH(Lists!$F$2,$A$1:$T$1,0))&amp;""),"")="","",IF($X794="Y",1,0))</f>
        <v/>
      </c>
    </row>
    <row r="795">
      <c r="U795" s="19" t="n"/>
      <c r="V795" s="22" t="n"/>
      <c r="W795" s="22" t="n"/>
      <c r="X795" s="22" t="n"/>
      <c r="Y795" s="19" t="n"/>
      <c r="Z795" s="21">
        <f>IF(IFERROR(TRIM(INDEX($A795:$T795,MATCH(Lists!$F$2,$A$1:$T$1,0))&amp;""),"")="","",IFERROR(INDEX('Your points'!$B$6:$B$11,MATCH(IFERROR(TRIM(INDEX($A795:$T795,MATCH(Lists!$F$3,$A$1:$T$1,0))&amp;""),""),'Your points'!$A$6:$A$11,0)),0))</f>
        <v/>
      </c>
      <c r="AA795" s="21">
        <f>IF(IFERROR(TRIM(INDEX($A795:$T795,MATCH(Lists!$F$2,$A$1:$T$1,0))&amp;""),"")="","",IFERROR(INDEX('Your points'!$B$15:$B$18,MATCH(IFERROR(TRIM(INDEX($A795:$T795,MATCH(Lists!$F$4,$A$1:$T$1,0))&amp;""),""),'Your points'!$A$15:$A$18,0)),0))</f>
        <v/>
      </c>
      <c r="AB795" s="21">
        <f>IF(IFERROR(TRIM(INDEX($A795:$T795,MATCH(Lists!$F$2,$A$1:$T$1,0))&amp;""),"")="","",N(Z795)+N(AA795))</f>
        <v/>
      </c>
      <c r="AC795" s="21">
        <f>IF(IFERROR(TRIM(INDEX($A795:$T795,MATCH(Lists!$F$2,$A$1:$T$1,0))&amp;""),"")="","",IFERROR(VALUE(IFERROR(TRIM(INDEX($A795:$T795,MATCH(Lists!$F$5,$A$1:$T$1,0))&amp;""),"")),""))</f>
        <v/>
      </c>
      <c r="AD795" s="21">
        <f>IF(AB795="","",IF(AB795&gt;='Your points'!$B$21,1,0))</f>
        <v/>
      </c>
      <c r="AE795" s="21">
        <f>IF(IFERROR(TRIM(INDEX($A795:$T795,MATCH(Lists!$F$2,$A$1:$T$1,0))&amp;""),"")="","",IF(IFERROR(TRIM(INDEX($A795:$T795,MATCH(Lists!$F$8,$A$1:$T$1,0))&amp;""),"")&lt;&gt;"",1,0))</f>
        <v/>
      </c>
      <c r="AF795" s="21">
        <f>IF(IFERROR(TRIM(INDEX($A795:$T795,MATCH(Lists!$F$2,$A$1:$T$1,0))&amp;""),"")="","",IF(IFERROR(TRIM(INDEX($A795:$T795,MATCH(Lists!$F$6,$A$1:$T$1,0))&amp;""),"")="","(no UTM)",IFERROR(TRIM(INDEX($A795:$T795,MATCH(Lists!$F$6,$A$1:$T$1,0))&amp;""),"")))</f>
        <v/>
      </c>
      <c r="AG795" s="21">
        <f>IF(IFERROR(TRIM(INDEX($A795:$T795,MATCH(Lists!$F$2,$A$1:$T$1,0))&amp;""),"")="","",IF(IFERROR(TRIM(INDEX($A795:$T795,MATCH(Lists!$F$7,$A$1:$T$1,0))&amp;""),"")="","(none)",IFERROR(TRIM(INDEX($A795:$T795,MATCH(Lists!$F$7,$A$1:$T$1,0))&amp;""),"")))</f>
        <v/>
      </c>
      <c r="AH795" s="21">
        <f>IF(AF795="","",IF(COUNTIFS($AF$2:AF795,AF795,$AG$2:AG795,AG795)=1,1,0))</f>
        <v/>
      </c>
      <c r="AI795" s="21">
        <f>IF(AH795=1,SUM($AH$2:AH795),"")</f>
        <v/>
      </c>
      <c r="AJ795" s="21">
        <f>IF(IFERROR(TRIM(INDEX($A795:$T795,MATCH(Lists!$F$2,$A$1:$T$1,0))&amp;""),"")="","",IF($W795=Lists!$A$3,1,0))</f>
        <v/>
      </c>
      <c r="AK795" s="21">
        <f>IF(IFERROR(TRIM(INDEX($A795:$T795,MATCH(Lists!$F$2,$A$1:$T$1,0))&amp;""),"")="","",IF($X795="Y",1,0))</f>
        <v/>
      </c>
    </row>
    <row r="796">
      <c r="U796" s="19" t="n"/>
      <c r="V796" s="22" t="n"/>
      <c r="W796" s="22" t="n"/>
      <c r="X796" s="22" t="n"/>
      <c r="Y796" s="19" t="n"/>
      <c r="Z796" s="21">
        <f>IF(IFERROR(TRIM(INDEX($A796:$T796,MATCH(Lists!$F$2,$A$1:$T$1,0))&amp;""),"")="","",IFERROR(INDEX('Your points'!$B$6:$B$11,MATCH(IFERROR(TRIM(INDEX($A796:$T796,MATCH(Lists!$F$3,$A$1:$T$1,0))&amp;""),""),'Your points'!$A$6:$A$11,0)),0))</f>
        <v/>
      </c>
      <c r="AA796" s="21">
        <f>IF(IFERROR(TRIM(INDEX($A796:$T796,MATCH(Lists!$F$2,$A$1:$T$1,0))&amp;""),"")="","",IFERROR(INDEX('Your points'!$B$15:$B$18,MATCH(IFERROR(TRIM(INDEX($A796:$T796,MATCH(Lists!$F$4,$A$1:$T$1,0))&amp;""),""),'Your points'!$A$15:$A$18,0)),0))</f>
        <v/>
      </c>
      <c r="AB796" s="21">
        <f>IF(IFERROR(TRIM(INDEX($A796:$T796,MATCH(Lists!$F$2,$A$1:$T$1,0))&amp;""),"")="","",N(Z796)+N(AA796))</f>
        <v/>
      </c>
      <c r="AC796" s="21">
        <f>IF(IFERROR(TRIM(INDEX($A796:$T796,MATCH(Lists!$F$2,$A$1:$T$1,0))&amp;""),"")="","",IFERROR(VALUE(IFERROR(TRIM(INDEX($A796:$T796,MATCH(Lists!$F$5,$A$1:$T$1,0))&amp;""),"")),""))</f>
        <v/>
      </c>
      <c r="AD796" s="21">
        <f>IF(AB796="","",IF(AB796&gt;='Your points'!$B$21,1,0))</f>
        <v/>
      </c>
      <c r="AE796" s="21">
        <f>IF(IFERROR(TRIM(INDEX($A796:$T796,MATCH(Lists!$F$2,$A$1:$T$1,0))&amp;""),"")="","",IF(IFERROR(TRIM(INDEX($A796:$T796,MATCH(Lists!$F$8,$A$1:$T$1,0))&amp;""),"")&lt;&gt;"",1,0))</f>
        <v/>
      </c>
      <c r="AF796" s="21">
        <f>IF(IFERROR(TRIM(INDEX($A796:$T796,MATCH(Lists!$F$2,$A$1:$T$1,0))&amp;""),"")="","",IF(IFERROR(TRIM(INDEX($A796:$T796,MATCH(Lists!$F$6,$A$1:$T$1,0))&amp;""),"")="","(no UTM)",IFERROR(TRIM(INDEX($A796:$T796,MATCH(Lists!$F$6,$A$1:$T$1,0))&amp;""),"")))</f>
        <v/>
      </c>
      <c r="AG796" s="21">
        <f>IF(IFERROR(TRIM(INDEX($A796:$T796,MATCH(Lists!$F$2,$A$1:$T$1,0))&amp;""),"")="","",IF(IFERROR(TRIM(INDEX($A796:$T796,MATCH(Lists!$F$7,$A$1:$T$1,0))&amp;""),"")="","(none)",IFERROR(TRIM(INDEX($A796:$T796,MATCH(Lists!$F$7,$A$1:$T$1,0))&amp;""),"")))</f>
        <v/>
      </c>
      <c r="AH796" s="21">
        <f>IF(AF796="","",IF(COUNTIFS($AF$2:AF796,AF796,$AG$2:AG796,AG796)=1,1,0))</f>
        <v/>
      </c>
      <c r="AI796" s="21">
        <f>IF(AH796=1,SUM($AH$2:AH796),"")</f>
        <v/>
      </c>
      <c r="AJ796" s="21">
        <f>IF(IFERROR(TRIM(INDEX($A796:$T796,MATCH(Lists!$F$2,$A$1:$T$1,0))&amp;""),"")="","",IF($W796=Lists!$A$3,1,0))</f>
        <v/>
      </c>
      <c r="AK796" s="21">
        <f>IF(IFERROR(TRIM(INDEX($A796:$T796,MATCH(Lists!$F$2,$A$1:$T$1,0))&amp;""),"")="","",IF($X796="Y",1,0))</f>
        <v/>
      </c>
    </row>
    <row r="797">
      <c r="U797" s="19" t="n"/>
      <c r="V797" s="22" t="n"/>
      <c r="W797" s="22" t="n"/>
      <c r="X797" s="22" t="n"/>
      <c r="Y797" s="19" t="n"/>
      <c r="Z797" s="21">
        <f>IF(IFERROR(TRIM(INDEX($A797:$T797,MATCH(Lists!$F$2,$A$1:$T$1,0))&amp;""),"")="","",IFERROR(INDEX('Your points'!$B$6:$B$11,MATCH(IFERROR(TRIM(INDEX($A797:$T797,MATCH(Lists!$F$3,$A$1:$T$1,0))&amp;""),""),'Your points'!$A$6:$A$11,0)),0))</f>
        <v/>
      </c>
      <c r="AA797" s="21">
        <f>IF(IFERROR(TRIM(INDEX($A797:$T797,MATCH(Lists!$F$2,$A$1:$T$1,0))&amp;""),"")="","",IFERROR(INDEX('Your points'!$B$15:$B$18,MATCH(IFERROR(TRIM(INDEX($A797:$T797,MATCH(Lists!$F$4,$A$1:$T$1,0))&amp;""),""),'Your points'!$A$15:$A$18,0)),0))</f>
        <v/>
      </c>
      <c r="AB797" s="21">
        <f>IF(IFERROR(TRIM(INDEX($A797:$T797,MATCH(Lists!$F$2,$A$1:$T$1,0))&amp;""),"")="","",N(Z797)+N(AA797))</f>
        <v/>
      </c>
      <c r="AC797" s="21">
        <f>IF(IFERROR(TRIM(INDEX($A797:$T797,MATCH(Lists!$F$2,$A$1:$T$1,0))&amp;""),"")="","",IFERROR(VALUE(IFERROR(TRIM(INDEX($A797:$T797,MATCH(Lists!$F$5,$A$1:$T$1,0))&amp;""),"")),""))</f>
        <v/>
      </c>
      <c r="AD797" s="21">
        <f>IF(AB797="","",IF(AB797&gt;='Your points'!$B$21,1,0))</f>
        <v/>
      </c>
      <c r="AE797" s="21">
        <f>IF(IFERROR(TRIM(INDEX($A797:$T797,MATCH(Lists!$F$2,$A$1:$T$1,0))&amp;""),"")="","",IF(IFERROR(TRIM(INDEX($A797:$T797,MATCH(Lists!$F$8,$A$1:$T$1,0))&amp;""),"")&lt;&gt;"",1,0))</f>
        <v/>
      </c>
      <c r="AF797" s="21">
        <f>IF(IFERROR(TRIM(INDEX($A797:$T797,MATCH(Lists!$F$2,$A$1:$T$1,0))&amp;""),"")="","",IF(IFERROR(TRIM(INDEX($A797:$T797,MATCH(Lists!$F$6,$A$1:$T$1,0))&amp;""),"")="","(no UTM)",IFERROR(TRIM(INDEX($A797:$T797,MATCH(Lists!$F$6,$A$1:$T$1,0))&amp;""),"")))</f>
        <v/>
      </c>
      <c r="AG797" s="21">
        <f>IF(IFERROR(TRIM(INDEX($A797:$T797,MATCH(Lists!$F$2,$A$1:$T$1,0))&amp;""),"")="","",IF(IFERROR(TRIM(INDEX($A797:$T797,MATCH(Lists!$F$7,$A$1:$T$1,0))&amp;""),"")="","(none)",IFERROR(TRIM(INDEX($A797:$T797,MATCH(Lists!$F$7,$A$1:$T$1,0))&amp;""),"")))</f>
        <v/>
      </c>
      <c r="AH797" s="21">
        <f>IF(AF797="","",IF(COUNTIFS($AF$2:AF797,AF797,$AG$2:AG797,AG797)=1,1,0))</f>
        <v/>
      </c>
      <c r="AI797" s="21">
        <f>IF(AH797=1,SUM($AH$2:AH797),"")</f>
        <v/>
      </c>
      <c r="AJ797" s="21">
        <f>IF(IFERROR(TRIM(INDEX($A797:$T797,MATCH(Lists!$F$2,$A$1:$T$1,0))&amp;""),"")="","",IF($W797=Lists!$A$3,1,0))</f>
        <v/>
      </c>
      <c r="AK797" s="21">
        <f>IF(IFERROR(TRIM(INDEX($A797:$T797,MATCH(Lists!$F$2,$A$1:$T$1,0))&amp;""),"")="","",IF($X797="Y",1,0))</f>
        <v/>
      </c>
    </row>
    <row r="798">
      <c r="U798" s="19" t="n"/>
      <c r="V798" s="22" t="n"/>
      <c r="W798" s="22" t="n"/>
      <c r="X798" s="22" t="n"/>
      <c r="Y798" s="19" t="n"/>
      <c r="Z798" s="21">
        <f>IF(IFERROR(TRIM(INDEX($A798:$T798,MATCH(Lists!$F$2,$A$1:$T$1,0))&amp;""),"")="","",IFERROR(INDEX('Your points'!$B$6:$B$11,MATCH(IFERROR(TRIM(INDEX($A798:$T798,MATCH(Lists!$F$3,$A$1:$T$1,0))&amp;""),""),'Your points'!$A$6:$A$11,0)),0))</f>
        <v/>
      </c>
      <c r="AA798" s="21">
        <f>IF(IFERROR(TRIM(INDEX($A798:$T798,MATCH(Lists!$F$2,$A$1:$T$1,0))&amp;""),"")="","",IFERROR(INDEX('Your points'!$B$15:$B$18,MATCH(IFERROR(TRIM(INDEX($A798:$T798,MATCH(Lists!$F$4,$A$1:$T$1,0))&amp;""),""),'Your points'!$A$15:$A$18,0)),0))</f>
        <v/>
      </c>
      <c r="AB798" s="21">
        <f>IF(IFERROR(TRIM(INDEX($A798:$T798,MATCH(Lists!$F$2,$A$1:$T$1,0))&amp;""),"")="","",N(Z798)+N(AA798))</f>
        <v/>
      </c>
      <c r="AC798" s="21">
        <f>IF(IFERROR(TRIM(INDEX($A798:$T798,MATCH(Lists!$F$2,$A$1:$T$1,0))&amp;""),"")="","",IFERROR(VALUE(IFERROR(TRIM(INDEX($A798:$T798,MATCH(Lists!$F$5,$A$1:$T$1,0))&amp;""),"")),""))</f>
        <v/>
      </c>
      <c r="AD798" s="21">
        <f>IF(AB798="","",IF(AB798&gt;='Your points'!$B$21,1,0))</f>
        <v/>
      </c>
      <c r="AE798" s="21">
        <f>IF(IFERROR(TRIM(INDEX($A798:$T798,MATCH(Lists!$F$2,$A$1:$T$1,0))&amp;""),"")="","",IF(IFERROR(TRIM(INDEX($A798:$T798,MATCH(Lists!$F$8,$A$1:$T$1,0))&amp;""),"")&lt;&gt;"",1,0))</f>
        <v/>
      </c>
      <c r="AF798" s="21">
        <f>IF(IFERROR(TRIM(INDEX($A798:$T798,MATCH(Lists!$F$2,$A$1:$T$1,0))&amp;""),"")="","",IF(IFERROR(TRIM(INDEX($A798:$T798,MATCH(Lists!$F$6,$A$1:$T$1,0))&amp;""),"")="","(no UTM)",IFERROR(TRIM(INDEX($A798:$T798,MATCH(Lists!$F$6,$A$1:$T$1,0))&amp;""),"")))</f>
        <v/>
      </c>
      <c r="AG798" s="21">
        <f>IF(IFERROR(TRIM(INDEX($A798:$T798,MATCH(Lists!$F$2,$A$1:$T$1,0))&amp;""),"")="","",IF(IFERROR(TRIM(INDEX($A798:$T798,MATCH(Lists!$F$7,$A$1:$T$1,0))&amp;""),"")="","(none)",IFERROR(TRIM(INDEX($A798:$T798,MATCH(Lists!$F$7,$A$1:$T$1,0))&amp;""),"")))</f>
        <v/>
      </c>
      <c r="AH798" s="21">
        <f>IF(AF798="","",IF(COUNTIFS($AF$2:AF798,AF798,$AG$2:AG798,AG798)=1,1,0))</f>
        <v/>
      </c>
      <c r="AI798" s="21">
        <f>IF(AH798=1,SUM($AH$2:AH798),"")</f>
        <v/>
      </c>
      <c r="AJ798" s="21">
        <f>IF(IFERROR(TRIM(INDEX($A798:$T798,MATCH(Lists!$F$2,$A$1:$T$1,0))&amp;""),"")="","",IF($W798=Lists!$A$3,1,0))</f>
        <v/>
      </c>
      <c r="AK798" s="21">
        <f>IF(IFERROR(TRIM(INDEX($A798:$T798,MATCH(Lists!$F$2,$A$1:$T$1,0))&amp;""),"")="","",IF($X798="Y",1,0))</f>
        <v/>
      </c>
    </row>
    <row r="799">
      <c r="U799" s="19" t="n"/>
      <c r="V799" s="22" t="n"/>
      <c r="W799" s="22" t="n"/>
      <c r="X799" s="22" t="n"/>
      <c r="Y799" s="19" t="n"/>
      <c r="Z799" s="21">
        <f>IF(IFERROR(TRIM(INDEX($A799:$T799,MATCH(Lists!$F$2,$A$1:$T$1,0))&amp;""),"")="","",IFERROR(INDEX('Your points'!$B$6:$B$11,MATCH(IFERROR(TRIM(INDEX($A799:$T799,MATCH(Lists!$F$3,$A$1:$T$1,0))&amp;""),""),'Your points'!$A$6:$A$11,0)),0))</f>
        <v/>
      </c>
      <c r="AA799" s="21">
        <f>IF(IFERROR(TRIM(INDEX($A799:$T799,MATCH(Lists!$F$2,$A$1:$T$1,0))&amp;""),"")="","",IFERROR(INDEX('Your points'!$B$15:$B$18,MATCH(IFERROR(TRIM(INDEX($A799:$T799,MATCH(Lists!$F$4,$A$1:$T$1,0))&amp;""),""),'Your points'!$A$15:$A$18,0)),0))</f>
        <v/>
      </c>
      <c r="AB799" s="21">
        <f>IF(IFERROR(TRIM(INDEX($A799:$T799,MATCH(Lists!$F$2,$A$1:$T$1,0))&amp;""),"")="","",N(Z799)+N(AA799))</f>
        <v/>
      </c>
      <c r="AC799" s="21">
        <f>IF(IFERROR(TRIM(INDEX($A799:$T799,MATCH(Lists!$F$2,$A$1:$T$1,0))&amp;""),"")="","",IFERROR(VALUE(IFERROR(TRIM(INDEX($A799:$T799,MATCH(Lists!$F$5,$A$1:$T$1,0))&amp;""),"")),""))</f>
        <v/>
      </c>
      <c r="AD799" s="21">
        <f>IF(AB799="","",IF(AB799&gt;='Your points'!$B$21,1,0))</f>
        <v/>
      </c>
      <c r="AE799" s="21">
        <f>IF(IFERROR(TRIM(INDEX($A799:$T799,MATCH(Lists!$F$2,$A$1:$T$1,0))&amp;""),"")="","",IF(IFERROR(TRIM(INDEX($A799:$T799,MATCH(Lists!$F$8,$A$1:$T$1,0))&amp;""),"")&lt;&gt;"",1,0))</f>
        <v/>
      </c>
      <c r="AF799" s="21">
        <f>IF(IFERROR(TRIM(INDEX($A799:$T799,MATCH(Lists!$F$2,$A$1:$T$1,0))&amp;""),"")="","",IF(IFERROR(TRIM(INDEX($A799:$T799,MATCH(Lists!$F$6,$A$1:$T$1,0))&amp;""),"")="","(no UTM)",IFERROR(TRIM(INDEX($A799:$T799,MATCH(Lists!$F$6,$A$1:$T$1,0))&amp;""),"")))</f>
        <v/>
      </c>
      <c r="AG799" s="21">
        <f>IF(IFERROR(TRIM(INDEX($A799:$T799,MATCH(Lists!$F$2,$A$1:$T$1,0))&amp;""),"")="","",IF(IFERROR(TRIM(INDEX($A799:$T799,MATCH(Lists!$F$7,$A$1:$T$1,0))&amp;""),"")="","(none)",IFERROR(TRIM(INDEX($A799:$T799,MATCH(Lists!$F$7,$A$1:$T$1,0))&amp;""),"")))</f>
        <v/>
      </c>
      <c r="AH799" s="21">
        <f>IF(AF799="","",IF(COUNTIFS($AF$2:AF799,AF799,$AG$2:AG799,AG799)=1,1,0))</f>
        <v/>
      </c>
      <c r="AI799" s="21">
        <f>IF(AH799=1,SUM($AH$2:AH799),"")</f>
        <v/>
      </c>
      <c r="AJ799" s="21">
        <f>IF(IFERROR(TRIM(INDEX($A799:$T799,MATCH(Lists!$F$2,$A$1:$T$1,0))&amp;""),"")="","",IF($W799=Lists!$A$3,1,0))</f>
        <v/>
      </c>
      <c r="AK799" s="21">
        <f>IF(IFERROR(TRIM(INDEX($A799:$T799,MATCH(Lists!$F$2,$A$1:$T$1,0))&amp;""),"")="","",IF($X799="Y",1,0))</f>
        <v/>
      </c>
    </row>
    <row r="800">
      <c r="U800" s="19" t="n"/>
      <c r="V800" s="22" t="n"/>
      <c r="W800" s="22" t="n"/>
      <c r="X800" s="22" t="n"/>
      <c r="Y800" s="19" t="n"/>
      <c r="Z800" s="21">
        <f>IF(IFERROR(TRIM(INDEX($A800:$T800,MATCH(Lists!$F$2,$A$1:$T$1,0))&amp;""),"")="","",IFERROR(INDEX('Your points'!$B$6:$B$11,MATCH(IFERROR(TRIM(INDEX($A800:$T800,MATCH(Lists!$F$3,$A$1:$T$1,0))&amp;""),""),'Your points'!$A$6:$A$11,0)),0))</f>
        <v/>
      </c>
      <c r="AA800" s="21">
        <f>IF(IFERROR(TRIM(INDEX($A800:$T800,MATCH(Lists!$F$2,$A$1:$T$1,0))&amp;""),"")="","",IFERROR(INDEX('Your points'!$B$15:$B$18,MATCH(IFERROR(TRIM(INDEX($A800:$T800,MATCH(Lists!$F$4,$A$1:$T$1,0))&amp;""),""),'Your points'!$A$15:$A$18,0)),0))</f>
        <v/>
      </c>
      <c r="AB800" s="21">
        <f>IF(IFERROR(TRIM(INDEX($A800:$T800,MATCH(Lists!$F$2,$A$1:$T$1,0))&amp;""),"")="","",N(Z800)+N(AA800))</f>
        <v/>
      </c>
      <c r="AC800" s="21">
        <f>IF(IFERROR(TRIM(INDEX($A800:$T800,MATCH(Lists!$F$2,$A$1:$T$1,0))&amp;""),"")="","",IFERROR(VALUE(IFERROR(TRIM(INDEX($A800:$T800,MATCH(Lists!$F$5,$A$1:$T$1,0))&amp;""),"")),""))</f>
        <v/>
      </c>
      <c r="AD800" s="21">
        <f>IF(AB800="","",IF(AB800&gt;='Your points'!$B$21,1,0))</f>
        <v/>
      </c>
      <c r="AE800" s="21">
        <f>IF(IFERROR(TRIM(INDEX($A800:$T800,MATCH(Lists!$F$2,$A$1:$T$1,0))&amp;""),"")="","",IF(IFERROR(TRIM(INDEX($A800:$T800,MATCH(Lists!$F$8,$A$1:$T$1,0))&amp;""),"")&lt;&gt;"",1,0))</f>
        <v/>
      </c>
      <c r="AF800" s="21">
        <f>IF(IFERROR(TRIM(INDEX($A800:$T800,MATCH(Lists!$F$2,$A$1:$T$1,0))&amp;""),"")="","",IF(IFERROR(TRIM(INDEX($A800:$T800,MATCH(Lists!$F$6,$A$1:$T$1,0))&amp;""),"")="","(no UTM)",IFERROR(TRIM(INDEX($A800:$T800,MATCH(Lists!$F$6,$A$1:$T$1,0))&amp;""),"")))</f>
        <v/>
      </c>
      <c r="AG800" s="21">
        <f>IF(IFERROR(TRIM(INDEX($A800:$T800,MATCH(Lists!$F$2,$A$1:$T$1,0))&amp;""),"")="","",IF(IFERROR(TRIM(INDEX($A800:$T800,MATCH(Lists!$F$7,$A$1:$T$1,0))&amp;""),"")="","(none)",IFERROR(TRIM(INDEX($A800:$T800,MATCH(Lists!$F$7,$A$1:$T$1,0))&amp;""),"")))</f>
        <v/>
      </c>
      <c r="AH800" s="21">
        <f>IF(AF800="","",IF(COUNTIFS($AF$2:AF800,AF800,$AG$2:AG800,AG800)=1,1,0))</f>
        <v/>
      </c>
      <c r="AI800" s="21">
        <f>IF(AH800=1,SUM($AH$2:AH800),"")</f>
        <v/>
      </c>
      <c r="AJ800" s="21">
        <f>IF(IFERROR(TRIM(INDEX($A800:$T800,MATCH(Lists!$F$2,$A$1:$T$1,0))&amp;""),"")="","",IF($W800=Lists!$A$3,1,0))</f>
        <v/>
      </c>
      <c r="AK800" s="21">
        <f>IF(IFERROR(TRIM(INDEX($A800:$T800,MATCH(Lists!$F$2,$A$1:$T$1,0))&amp;""),"")="","",IF($X800="Y",1,0))</f>
        <v/>
      </c>
    </row>
    <row r="801">
      <c r="U801" s="19" t="n"/>
      <c r="V801" s="22" t="n"/>
      <c r="W801" s="22" t="n"/>
      <c r="X801" s="22" t="n"/>
      <c r="Y801" s="19" t="n"/>
      <c r="Z801" s="21">
        <f>IF(IFERROR(TRIM(INDEX($A801:$T801,MATCH(Lists!$F$2,$A$1:$T$1,0))&amp;""),"")="","",IFERROR(INDEX('Your points'!$B$6:$B$11,MATCH(IFERROR(TRIM(INDEX($A801:$T801,MATCH(Lists!$F$3,$A$1:$T$1,0))&amp;""),""),'Your points'!$A$6:$A$11,0)),0))</f>
        <v/>
      </c>
      <c r="AA801" s="21">
        <f>IF(IFERROR(TRIM(INDEX($A801:$T801,MATCH(Lists!$F$2,$A$1:$T$1,0))&amp;""),"")="","",IFERROR(INDEX('Your points'!$B$15:$B$18,MATCH(IFERROR(TRIM(INDEX($A801:$T801,MATCH(Lists!$F$4,$A$1:$T$1,0))&amp;""),""),'Your points'!$A$15:$A$18,0)),0))</f>
        <v/>
      </c>
      <c r="AB801" s="21">
        <f>IF(IFERROR(TRIM(INDEX($A801:$T801,MATCH(Lists!$F$2,$A$1:$T$1,0))&amp;""),"")="","",N(Z801)+N(AA801))</f>
        <v/>
      </c>
      <c r="AC801" s="21">
        <f>IF(IFERROR(TRIM(INDEX($A801:$T801,MATCH(Lists!$F$2,$A$1:$T$1,0))&amp;""),"")="","",IFERROR(VALUE(IFERROR(TRIM(INDEX($A801:$T801,MATCH(Lists!$F$5,$A$1:$T$1,0))&amp;""),"")),""))</f>
        <v/>
      </c>
      <c r="AD801" s="21">
        <f>IF(AB801="","",IF(AB801&gt;='Your points'!$B$21,1,0))</f>
        <v/>
      </c>
      <c r="AE801" s="21">
        <f>IF(IFERROR(TRIM(INDEX($A801:$T801,MATCH(Lists!$F$2,$A$1:$T$1,0))&amp;""),"")="","",IF(IFERROR(TRIM(INDEX($A801:$T801,MATCH(Lists!$F$8,$A$1:$T$1,0))&amp;""),"")&lt;&gt;"",1,0))</f>
        <v/>
      </c>
      <c r="AF801" s="21">
        <f>IF(IFERROR(TRIM(INDEX($A801:$T801,MATCH(Lists!$F$2,$A$1:$T$1,0))&amp;""),"")="","",IF(IFERROR(TRIM(INDEX($A801:$T801,MATCH(Lists!$F$6,$A$1:$T$1,0))&amp;""),"")="","(no UTM)",IFERROR(TRIM(INDEX($A801:$T801,MATCH(Lists!$F$6,$A$1:$T$1,0))&amp;""),"")))</f>
        <v/>
      </c>
      <c r="AG801" s="21">
        <f>IF(IFERROR(TRIM(INDEX($A801:$T801,MATCH(Lists!$F$2,$A$1:$T$1,0))&amp;""),"")="","",IF(IFERROR(TRIM(INDEX($A801:$T801,MATCH(Lists!$F$7,$A$1:$T$1,0))&amp;""),"")="","(none)",IFERROR(TRIM(INDEX($A801:$T801,MATCH(Lists!$F$7,$A$1:$T$1,0))&amp;""),"")))</f>
        <v/>
      </c>
      <c r="AH801" s="21">
        <f>IF(AF801="","",IF(COUNTIFS($AF$2:AF801,AF801,$AG$2:AG801,AG801)=1,1,0))</f>
        <v/>
      </c>
      <c r="AI801" s="21">
        <f>IF(AH801=1,SUM($AH$2:AH801),"")</f>
        <v/>
      </c>
      <c r="AJ801" s="21">
        <f>IF(IFERROR(TRIM(INDEX($A801:$T801,MATCH(Lists!$F$2,$A$1:$T$1,0))&amp;""),"")="","",IF($W801=Lists!$A$3,1,0))</f>
        <v/>
      </c>
      <c r="AK801" s="21">
        <f>IF(IFERROR(TRIM(INDEX($A801:$T801,MATCH(Lists!$F$2,$A$1:$T$1,0))&amp;""),"")="","",IF($X801="Y",1,0))</f>
        <v/>
      </c>
    </row>
    <row r="802">
      <c r="U802" s="19" t="n"/>
      <c r="V802" s="22" t="n"/>
      <c r="W802" s="22" t="n"/>
      <c r="X802" s="22" t="n"/>
      <c r="Y802" s="19" t="n"/>
      <c r="Z802" s="21">
        <f>IF(IFERROR(TRIM(INDEX($A802:$T802,MATCH(Lists!$F$2,$A$1:$T$1,0))&amp;""),"")="","",IFERROR(INDEX('Your points'!$B$6:$B$11,MATCH(IFERROR(TRIM(INDEX($A802:$T802,MATCH(Lists!$F$3,$A$1:$T$1,0))&amp;""),""),'Your points'!$A$6:$A$11,0)),0))</f>
        <v/>
      </c>
      <c r="AA802" s="21">
        <f>IF(IFERROR(TRIM(INDEX($A802:$T802,MATCH(Lists!$F$2,$A$1:$T$1,0))&amp;""),"")="","",IFERROR(INDEX('Your points'!$B$15:$B$18,MATCH(IFERROR(TRIM(INDEX($A802:$T802,MATCH(Lists!$F$4,$A$1:$T$1,0))&amp;""),""),'Your points'!$A$15:$A$18,0)),0))</f>
        <v/>
      </c>
      <c r="AB802" s="21">
        <f>IF(IFERROR(TRIM(INDEX($A802:$T802,MATCH(Lists!$F$2,$A$1:$T$1,0))&amp;""),"")="","",N(Z802)+N(AA802))</f>
        <v/>
      </c>
      <c r="AC802" s="21">
        <f>IF(IFERROR(TRIM(INDEX($A802:$T802,MATCH(Lists!$F$2,$A$1:$T$1,0))&amp;""),"")="","",IFERROR(VALUE(IFERROR(TRIM(INDEX($A802:$T802,MATCH(Lists!$F$5,$A$1:$T$1,0))&amp;""),"")),""))</f>
        <v/>
      </c>
      <c r="AD802" s="21">
        <f>IF(AB802="","",IF(AB802&gt;='Your points'!$B$21,1,0))</f>
        <v/>
      </c>
      <c r="AE802" s="21">
        <f>IF(IFERROR(TRIM(INDEX($A802:$T802,MATCH(Lists!$F$2,$A$1:$T$1,0))&amp;""),"")="","",IF(IFERROR(TRIM(INDEX($A802:$T802,MATCH(Lists!$F$8,$A$1:$T$1,0))&amp;""),"")&lt;&gt;"",1,0))</f>
        <v/>
      </c>
      <c r="AF802" s="21">
        <f>IF(IFERROR(TRIM(INDEX($A802:$T802,MATCH(Lists!$F$2,$A$1:$T$1,0))&amp;""),"")="","",IF(IFERROR(TRIM(INDEX($A802:$T802,MATCH(Lists!$F$6,$A$1:$T$1,0))&amp;""),"")="","(no UTM)",IFERROR(TRIM(INDEX($A802:$T802,MATCH(Lists!$F$6,$A$1:$T$1,0))&amp;""),"")))</f>
        <v/>
      </c>
      <c r="AG802" s="21">
        <f>IF(IFERROR(TRIM(INDEX($A802:$T802,MATCH(Lists!$F$2,$A$1:$T$1,0))&amp;""),"")="","",IF(IFERROR(TRIM(INDEX($A802:$T802,MATCH(Lists!$F$7,$A$1:$T$1,0))&amp;""),"")="","(none)",IFERROR(TRIM(INDEX($A802:$T802,MATCH(Lists!$F$7,$A$1:$T$1,0))&amp;""),"")))</f>
        <v/>
      </c>
      <c r="AH802" s="21">
        <f>IF(AF802="","",IF(COUNTIFS($AF$2:AF802,AF802,$AG$2:AG802,AG802)=1,1,0))</f>
        <v/>
      </c>
      <c r="AI802" s="21">
        <f>IF(AH802=1,SUM($AH$2:AH802),"")</f>
        <v/>
      </c>
      <c r="AJ802" s="21">
        <f>IF(IFERROR(TRIM(INDEX($A802:$T802,MATCH(Lists!$F$2,$A$1:$T$1,0))&amp;""),"")="","",IF($W802=Lists!$A$3,1,0))</f>
        <v/>
      </c>
      <c r="AK802" s="21">
        <f>IF(IFERROR(TRIM(INDEX($A802:$T802,MATCH(Lists!$F$2,$A$1:$T$1,0))&amp;""),"")="","",IF($X802="Y",1,0))</f>
        <v/>
      </c>
    </row>
    <row r="803">
      <c r="U803" s="19" t="n"/>
      <c r="V803" s="22" t="n"/>
      <c r="W803" s="22" t="n"/>
      <c r="X803" s="22" t="n"/>
      <c r="Y803" s="19" t="n"/>
      <c r="Z803" s="21">
        <f>IF(IFERROR(TRIM(INDEX($A803:$T803,MATCH(Lists!$F$2,$A$1:$T$1,0))&amp;""),"")="","",IFERROR(INDEX('Your points'!$B$6:$B$11,MATCH(IFERROR(TRIM(INDEX($A803:$T803,MATCH(Lists!$F$3,$A$1:$T$1,0))&amp;""),""),'Your points'!$A$6:$A$11,0)),0))</f>
        <v/>
      </c>
      <c r="AA803" s="21">
        <f>IF(IFERROR(TRIM(INDEX($A803:$T803,MATCH(Lists!$F$2,$A$1:$T$1,0))&amp;""),"")="","",IFERROR(INDEX('Your points'!$B$15:$B$18,MATCH(IFERROR(TRIM(INDEX($A803:$T803,MATCH(Lists!$F$4,$A$1:$T$1,0))&amp;""),""),'Your points'!$A$15:$A$18,0)),0))</f>
        <v/>
      </c>
      <c r="AB803" s="21">
        <f>IF(IFERROR(TRIM(INDEX($A803:$T803,MATCH(Lists!$F$2,$A$1:$T$1,0))&amp;""),"")="","",N(Z803)+N(AA803))</f>
        <v/>
      </c>
      <c r="AC803" s="21">
        <f>IF(IFERROR(TRIM(INDEX($A803:$T803,MATCH(Lists!$F$2,$A$1:$T$1,0))&amp;""),"")="","",IFERROR(VALUE(IFERROR(TRIM(INDEX($A803:$T803,MATCH(Lists!$F$5,$A$1:$T$1,0))&amp;""),"")),""))</f>
        <v/>
      </c>
      <c r="AD803" s="21">
        <f>IF(AB803="","",IF(AB803&gt;='Your points'!$B$21,1,0))</f>
        <v/>
      </c>
      <c r="AE803" s="21">
        <f>IF(IFERROR(TRIM(INDEX($A803:$T803,MATCH(Lists!$F$2,$A$1:$T$1,0))&amp;""),"")="","",IF(IFERROR(TRIM(INDEX($A803:$T803,MATCH(Lists!$F$8,$A$1:$T$1,0))&amp;""),"")&lt;&gt;"",1,0))</f>
        <v/>
      </c>
      <c r="AF803" s="21">
        <f>IF(IFERROR(TRIM(INDEX($A803:$T803,MATCH(Lists!$F$2,$A$1:$T$1,0))&amp;""),"")="","",IF(IFERROR(TRIM(INDEX($A803:$T803,MATCH(Lists!$F$6,$A$1:$T$1,0))&amp;""),"")="","(no UTM)",IFERROR(TRIM(INDEX($A803:$T803,MATCH(Lists!$F$6,$A$1:$T$1,0))&amp;""),"")))</f>
        <v/>
      </c>
      <c r="AG803" s="21">
        <f>IF(IFERROR(TRIM(INDEX($A803:$T803,MATCH(Lists!$F$2,$A$1:$T$1,0))&amp;""),"")="","",IF(IFERROR(TRIM(INDEX($A803:$T803,MATCH(Lists!$F$7,$A$1:$T$1,0))&amp;""),"")="","(none)",IFERROR(TRIM(INDEX($A803:$T803,MATCH(Lists!$F$7,$A$1:$T$1,0))&amp;""),"")))</f>
        <v/>
      </c>
      <c r="AH803" s="21">
        <f>IF(AF803="","",IF(COUNTIFS($AF$2:AF803,AF803,$AG$2:AG803,AG803)=1,1,0))</f>
        <v/>
      </c>
      <c r="AI803" s="21">
        <f>IF(AH803=1,SUM($AH$2:AH803),"")</f>
        <v/>
      </c>
      <c r="AJ803" s="21">
        <f>IF(IFERROR(TRIM(INDEX($A803:$T803,MATCH(Lists!$F$2,$A$1:$T$1,0))&amp;""),"")="","",IF($W803=Lists!$A$3,1,0))</f>
        <v/>
      </c>
      <c r="AK803" s="21">
        <f>IF(IFERROR(TRIM(INDEX($A803:$T803,MATCH(Lists!$F$2,$A$1:$T$1,0))&amp;""),"")="","",IF($X803="Y",1,0))</f>
        <v/>
      </c>
    </row>
    <row r="804">
      <c r="U804" s="19" t="n"/>
      <c r="V804" s="22" t="n"/>
      <c r="W804" s="22" t="n"/>
      <c r="X804" s="22" t="n"/>
      <c r="Y804" s="19" t="n"/>
      <c r="Z804" s="21">
        <f>IF(IFERROR(TRIM(INDEX($A804:$T804,MATCH(Lists!$F$2,$A$1:$T$1,0))&amp;""),"")="","",IFERROR(INDEX('Your points'!$B$6:$B$11,MATCH(IFERROR(TRIM(INDEX($A804:$T804,MATCH(Lists!$F$3,$A$1:$T$1,0))&amp;""),""),'Your points'!$A$6:$A$11,0)),0))</f>
        <v/>
      </c>
      <c r="AA804" s="21">
        <f>IF(IFERROR(TRIM(INDEX($A804:$T804,MATCH(Lists!$F$2,$A$1:$T$1,0))&amp;""),"")="","",IFERROR(INDEX('Your points'!$B$15:$B$18,MATCH(IFERROR(TRIM(INDEX($A804:$T804,MATCH(Lists!$F$4,$A$1:$T$1,0))&amp;""),""),'Your points'!$A$15:$A$18,0)),0))</f>
        <v/>
      </c>
      <c r="AB804" s="21">
        <f>IF(IFERROR(TRIM(INDEX($A804:$T804,MATCH(Lists!$F$2,$A$1:$T$1,0))&amp;""),"")="","",N(Z804)+N(AA804))</f>
        <v/>
      </c>
      <c r="AC804" s="21">
        <f>IF(IFERROR(TRIM(INDEX($A804:$T804,MATCH(Lists!$F$2,$A$1:$T$1,0))&amp;""),"")="","",IFERROR(VALUE(IFERROR(TRIM(INDEX($A804:$T804,MATCH(Lists!$F$5,$A$1:$T$1,0))&amp;""),"")),""))</f>
        <v/>
      </c>
      <c r="AD804" s="21">
        <f>IF(AB804="","",IF(AB804&gt;='Your points'!$B$21,1,0))</f>
        <v/>
      </c>
      <c r="AE804" s="21">
        <f>IF(IFERROR(TRIM(INDEX($A804:$T804,MATCH(Lists!$F$2,$A$1:$T$1,0))&amp;""),"")="","",IF(IFERROR(TRIM(INDEX($A804:$T804,MATCH(Lists!$F$8,$A$1:$T$1,0))&amp;""),"")&lt;&gt;"",1,0))</f>
        <v/>
      </c>
      <c r="AF804" s="21">
        <f>IF(IFERROR(TRIM(INDEX($A804:$T804,MATCH(Lists!$F$2,$A$1:$T$1,0))&amp;""),"")="","",IF(IFERROR(TRIM(INDEX($A804:$T804,MATCH(Lists!$F$6,$A$1:$T$1,0))&amp;""),"")="","(no UTM)",IFERROR(TRIM(INDEX($A804:$T804,MATCH(Lists!$F$6,$A$1:$T$1,0))&amp;""),"")))</f>
        <v/>
      </c>
      <c r="AG804" s="21">
        <f>IF(IFERROR(TRIM(INDEX($A804:$T804,MATCH(Lists!$F$2,$A$1:$T$1,0))&amp;""),"")="","",IF(IFERROR(TRIM(INDEX($A804:$T804,MATCH(Lists!$F$7,$A$1:$T$1,0))&amp;""),"")="","(none)",IFERROR(TRIM(INDEX($A804:$T804,MATCH(Lists!$F$7,$A$1:$T$1,0))&amp;""),"")))</f>
        <v/>
      </c>
      <c r="AH804" s="21">
        <f>IF(AF804="","",IF(COUNTIFS($AF$2:AF804,AF804,$AG$2:AG804,AG804)=1,1,0))</f>
        <v/>
      </c>
      <c r="AI804" s="21">
        <f>IF(AH804=1,SUM($AH$2:AH804),"")</f>
        <v/>
      </c>
      <c r="AJ804" s="21">
        <f>IF(IFERROR(TRIM(INDEX($A804:$T804,MATCH(Lists!$F$2,$A$1:$T$1,0))&amp;""),"")="","",IF($W804=Lists!$A$3,1,0))</f>
        <v/>
      </c>
      <c r="AK804" s="21">
        <f>IF(IFERROR(TRIM(INDEX($A804:$T804,MATCH(Lists!$F$2,$A$1:$T$1,0))&amp;""),"")="","",IF($X804="Y",1,0))</f>
        <v/>
      </c>
    </row>
    <row r="805">
      <c r="U805" s="19" t="n"/>
      <c r="V805" s="22" t="n"/>
      <c r="W805" s="22" t="n"/>
      <c r="X805" s="22" t="n"/>
      <c r="Y805" s="19" t="n"/>
      <c r="Z805" s="21">
        <f>IF(IFERROR(TRIM(INDEX($A805:$T805,MATCH(Lists!$F$2,$A$1:$T$1,0))&amp;""),"")="","",IFERROR(INDEX('Your points'!$B$6:$B$11,MATCH(IFERROR(TRIM(INDEX($A805:$T805,MATCH(Lists!$F$3,$A$1:$T$1,0))&amp;""),""),'Your points'!$A$6:$A$11,0)),0))</f>
        <v/>
      </c>
      <c r="AA805" s="21">
        <f>IF(IFERROR(TRIM(INDEX($A805:$T805,MATCH(Lists!$F$2,$A$1:$T$1,0))&amp;""),"")="","",IFERROR(INDEX('Your points'!$B$15:$B$18,MATCH(IFERROR(TRIM(INDEX($A805:$T805,MATCH(Lists!$F$4,$A$1:$T$1,0))&amp;""),""),'Your points'!$A$15:$A$18,0)),0))</f>
        <v/>
      </c>
      <c r="AB805" s="21">
        <f>IF(IFERROR(TRIM(INDEX($A805:$T805,MATCH(Lists!$F$2,$A$1:$T$1,0))&amp;""),"")="","",N(Z805)+N(AA805))</f>
        <v/>
      </c>
      <c r="AC805" s="21">
        <f>IF(IFERROR(TRIM(INDEX($A805:$T805,MATCH(Lists!$F$2,$A$1:$T$1,0))&amp;""),"")="","",IFERROR(VALUE(IFERROR(TRIM(INDEX($A805:$T805,MATCH(Lists!$F$5,$A$1:$T$1,0))&amp;""),"")),""))</f>
        <v/>
      </c>
      <c r="AD805" s="21">
        <f>IF(AB805="","",IF(AB805&gt;='Your points'!$B$21,1,0))</f>
        <v/>
      </c>
      <c r="AE805" s="21">
        <f>IF(IFERROR(TRIM(INDEX($A805:$T805,MATCH(Lists!$F$2,$A$1:$T$1,0))&amp;""),"")="","",IF(IFERROR(TRIM(INDEX($A805:$T805,MATCH(Lists!$F$8,$A$1:$T$1,0))&amp;""),"")&lt;&gt;"",1,0))</f>
        <v/>
      </c>
      <c r="AF805" s="21">
        <f>IF(IFERROR(TRIM(INDEX($A805:$T805,MATCH(Lists!$F$2,$A$1:$T$1,0))&amp;""),"")="","",IF(IFERROR(TRIM(INDEX($A805:$T805,MATCH(Lists!$F$6,$A$1:$T$1,0))&amp;""),"")="","(no UTM)",IFERROR(TRIM(INDEX($A805:$T805,MATCH(Lists!$F$6,$A$1:$T$1,0))&amp;""),"")))</f>
        <v/>
      </c>
      <c r="AG805" s="21">
        <f>IF(IFERROR(TRIM(INDEX($A805:$T805,MATCH(Lists!$F$2,$A$1:$T$1,0))&amp;""),"")="","",IF(IFERROR(TRIM(INDEX($A805:$T805,MATCH(Lists!$F$7,$A$1:$T$1,0))&amp;""),"")="","(none)",IFERROR(TRIM(INDEX($A805:$T805,MATCH(Lists!$F$7,$A$1:$T$1,0))&amp;""),"")))</f>
        <v/>
      </c>
      <c r="AH805" s="21">
        <f>IF(AF805="","",IF(COUNTIFS($AF$2:AF805,AF805,$AG$2:AG805,AG805)=1,1,0))</f>
        <v/>
      </c>
      <c r="AI805" s="21">
        <f>IF(AH805=1,SUM($AH$2:AH805),"")</f>
        <v/>
      </c>
      <c r="AJ805" s="21">
        <f>IF(IFERROR(TRIM(INDEX($A805:$T805,MATCH(Lists!$F$2,$A$1:$T$1,0))&amp;""),"")="","",IF($W805=Lists!$A$3,1,0))</f>
        <v/>
      </c>
      <c r="AK805" s="21">
        <f>IF(IFERROR(TRIM(INDEX($A805:$T805,MATCH(Lists!$F$2,$A$1:$T$1,0))&amp;""),"")="","",IF($X805="Y",1,0))</f>
        <v/>
      </c>
    </row>
    <row r="806">
      <c r="U806" s="19" t="n"/>
      <c r="V806" s="22" t="n"/>
      <c r="W806" s="22" t="n"/>
      <c r="X806" s="22" t="n"/>
      <c r="Y806" s="19" t="n"/>
      <c r="Z806" s="21">
        <f>IF(IFERROR(TRIM(INDEX($A806:$T806,MATCH(Lists!$F$2,$A$1:$T$1,0))&amp;""),"")="","",IFERROR(INDEX('Your points'!$B$6:$B$11,MATCH(IFERROR(TRIM(INDEX($A806:$T806,MATCH(Lists!$F$3,$A$1:$T$1,0))&amp;""),""),'Your points'!$A$6:$A$11,0)),0))</f>
        <v/>
      </c>
      <c r="AA806" s="21">
        <f>IF(IFERROR(TRIM(INDEX($A806:$T806,MATCH(Lists!$F$2,$A$1:$T$1,0))&amp;""),"")="","",IFERROR(INDEX('Your points'!$B$15:$B$18,MATCH(IFERROR(TRIM(INDEX($A806:$T806,MATCH(Lists!$F$4,$A$1:$T$1,0))&amp;""),""),'Your points'!$A$15:$A$18,0)),0))</f>
        <v/>
      </c>
      <c r="AB806" s="21">
        <f>IF(IFERROR(TRIM(INDEX($A806:$T806,MATCH(Lists!$F$2,$A$1:$T$1,0))&amp;""),"")="","",N(Z806)+N(AA806))</f>
        <v/>
      </c>
      <c r="AC806" s="21">
        <f>IF(IFERROR(TRIM(INDEX($A806:$T806,MATCH(Lists!$F$2,$A$1:$T$1,0))&amp;""),"")="","",IFERROR(VALUE(IFERROR(TRIM(INDEX($A806:$T806,MATCH(Lists!$F$5,$A$1:$T$1,0))&amp;""),"")),""))</f>
        <v/>
      </c>
      <c r="AD806" s="21">
        <f>IF(AB806="","",IF(AB806&gt;='Your points'!$B$21,1,0))</f>
        <v/>
      </c>
      <c r="AE806" s="21">
        <f>IF(IFERROR(TRIM(INDEX($A806:$T806,MATCH(Lists!$F$2,$A$1:$T$1,0))&amp;""),"")="","",IF(IFERROR(TRIM(INDEX($A806:$T806,MATCH(Lists!$F$8,$A$1:$T$1,0))&amp;""),"")&lt;&gt;"",1,0))</f>
        <v/>
      </c>
      <c r="AF806" s="21">
        <f>IF(IFERROR(TRIM(INDEX($A806:$T806,MATCH(Lists!$F$2,$A$1:$T$1,0))&amp;""),"")="","",IF(IFERROR(TRIM(INDEX($A806:$T806,MATCH(Lists!$F$6,$A$1:$T$1,0))&amp;""),"")="","(no UTM)",IFERROR(TRIM(INDEX($A806:$T806,MATCH(Lists!$F$6,$A$1:$T$1,0))&amp;""),"")))</f>
        <v/>
      </c>
      <c r="AG806" s="21">
        <f>IF(IFERROR(TRIM(INDEX($A806:$T806,MATCH(Lists!$F$2,$A$1:$T$1,0))&amp;""),"")="","",IF(IFERROR(TRIM(INDEX($A806:$T806,MATCH(Lists!$F$7,$A$1:$T$1,0))&amp;""),"")="","(none)",IFERROR(TRIM(INDEX($A806:$T806,MATCH(Lists!$F$7,$A$1:$T$1,0))&amp;""),"")))</f>
        <v/>
      </c>
      <c r="AH806" s="21">
        <f>IF(AF806="","",IF(COUNTIFS($AF$2:AF806,AF806,$AG$2:AG806,AG806)=1,1,0))</f>
        <v/>
      </c>
      <c r="AI806" s="21">
        <f>IF(AH806=1,SUM($AH$2:AH806),"")</f>
        <v/>
      </c>
      <c r="AJ806" s="21">
        <f>IF(IFERROR(TRIM(INDEX($A806:$T806,MATCH(Lists!$F$2,$A$1:$T$1,0))&amp;""),"")="","",IF($W806=Lists!$A$3,1,0))</f>
        <v/>
      </c>
      <c r="AK806" s="21">
        <f>IF(IFERROR(TRIM(INDEX($A806:$T806,MATCH(Lists!$F$2,$A$1:$T$1,0))&amp;""),"")="","",IF($X806="Y",1,0))</f>
        <v/>
      </c>
    </row>
    <row r="807">
      <c r="U807" s="19" t="n"/>
      <c r="V807" s="22" t="n"/>
      <c r="W807" s="22" t="n"/>
      <c r="X807" s="22" t="n"/>
      <c r="Y807" s="19" t="n"/>
      <c r="Z807" s="21">
        <f>IF(IFERROR(TRIM(INDEX($A807:$T807,MATCH(Lists!$F$2,$A$1:$T$1,0))&amp;""),"")="","",IFERROR(INDEX('Your points'!$B$6:$B$11,MATCH(IFERROR(TRIM(INDEX($A807:$T807,MATCH(Lists!$F$3,$A$1:$T$1,0))&amp;""),""),'Your points'!$A$6:$A$11,0)),0))</f>
        <v/>
      </c>
      <c r="AA807" s="21">
        <f>IF(IFERROR(TRIM(INDEX($A807:$T807,MATCH(Lists!$F$2,$A$1:$T$1,0))&amp;""),"")="","",IFERROR(INDEX('Your points'!$B$15:$B$18,MATCH(IFERROR(TRIM(INDEX($A807:$T807,MATCH(Lists!$F$4,$A$1:$T$1,0))&amp;""),""),'Your points'!$A$15:$A$18,0)),0))</f>
        <v/>
      </c>
      <c r="AB807" s="21">
        <f>IF(IFERROR(TRIM(INDEX($A807:$T807,MATCH(Lists!$F$2,$A$1:$T$1,0))&amp;""),"")="","",N(Z807)+N(AA807))</f>
        <v/>
      </c>
      <c r="AC807" s="21">
        <f>IF(IFERROR(TRIM(INDEX($A807:$T807,MATCH(Lists!$F$2,$A$1:$T$1,0))&amp;""),"")="","",IFERROR(VALUE(IFERROR(TRIM(INDEX($A807:$T807,MATCH(Lists!$F$5,$A$1:$T$1,0))&amp;""),"")),""))</f>
        <v/>
      </c>
      <c r="AD807" s="21">
        <f>IF(AB807="","",IF(AB807&gt;='Your points'!$B$21,1,0))</f>
        <v/>
      </c>
      <c r="AE807" s="21">
        <f>IF(IFERROR(TRIM(INDEX($A807:$T807,MATCH(Lists!$F$2,$A$1:$T$1,0))&amp;""),"")="","",IF(IFERROR(TRIM(INDEX($A807:$T807,MATCH(Lists!$F$8,$A$1:$T$1,0))&amp;""),"")&lt;&gt;"",1,0))</f>
        <v/>
      </c>
      <c r="AF807" s="21">
        <f>IF(IFERROR(TRIM(INDEX($A807:$T807,MATCH(Lists!$F$2,$A$1:$T$1,0))&amp;""),"")="","",IF(IFERROR(TRIM(INDEX($A807:$T807,MATCH(Lists!$F$6,$A$1:$T$1,0))&amp;""),"")="","(no UTM)",IFERROR(TRIM(INDEX($A807:$T807,MATCH(Lists!$F$6,$A$1:$T$1,0))&amp;""),"")))</f>
        <v/>
      </c>
      <c r="AG807" s="21">
        <f>IF(IFERROR(TRIM(INDEX($A807:$T807,MATCH(Lists!$F$2,$A$1:$T$1,0))&amp;""),"")="","",IF(IFERROR(TRIM(INDEX($A807:$T807,MATCH(Lists!$F$7,$A$1:$T$1,0))&amp;""),"")="","(none)",IFERROR(TRIM(INDEX($A807:$T807,MATCH(Lists!$F$7,$A$1:$T$1,0))&amp;""),"")))</f>
        <v/>
      </c>
      <c r="AH807" s="21">
        <f>IF(AF807="","",IF(COUNTIFS($AF$2:AF807,AF807,$AG$2:AG807,AG807)=1,1,0))</f>
        <v/>
      </c>
      <c r="AI807" s="21">
        <f>IF(AH807=1,SUM($AH$2:AH807),"")</f>
        <v/>
      </c>
      <c r="AJ807" s="21">
        <f>IF(IFERROR(TRIM(INDEX($A807:$T807,MATCH(Lists!$F$2,$A$1:$T$1,0))&amp;""),"")="","",IF($W807=Lists!$A$3,1,0))</f>
        <v/>
      </c>
      <c r="AK807" s="21">
        <f>IF(IFERROR(TRIM(INDEX($A807:$T807,MATCH(Lists!$F$2,$A$1:$T$1,0))&amp;""),"")="","",IF($X807="Y",1,0))</f>
        <v/>
      </c>
    </row>
    <row r="808">
      <c r="U808" s="19" t="n"/>
      <c r="V808" s="22" t="n"/>
      <c r="W808" s="22" t="n"/>
      <c r="X808" s="22" t="n"/>
      <c r="Y808" s="19" t="n"/>
      <c r="Z808" s="21">
        <f>IF(IFERROR(TRIM(INDEX($A808:$T808,MATCH(Lists!$F$2,$A$1:$T$1,0))&amp;""),"")="","",IFERROR(INDEX('Your points'!$B$6:$B$11,MATCH(IFERROR(TRIM(INDEX($A808:$T808,MATCH(Lists!$F$3,$A$1:$T$1,0))&amp;""),""),'Your points'!$A$6:$A$11,0)),0))</f>
        <v/>
      </c>
      <c r="AA808" s="21">
        <f>IF(IFERROR(TRIM(INDEX($A808:$T808,MATCH(Lists!$F$2,$A$1:$T$1,0))&amp;""),"")="","",IFERROR(INDEX('Your points'!$B$15:$B$18,MATCH(IFERROR(TRIM(INDEX($A808:$T808,MATCH(Lists!$F$4,$A$1:$T$1,0))&amp;""),""),'Your points'!$A$15:$A$18,0)),0))</f>
        <v/>
      </c>
      <c r="AB808" s="21">
        <f>IF(IFERROR(TRIM(INDEX($A808:$T808,MATCH(Lists!$F$2,$A$1:$T$1,0))&amp;""),"")="","",N(Z808)+N(AA808))</f>
        <v/>
      </c>
      <c r="AC808" s="21">
        <f>IF(IFERROR(TRIM(INDEX($A808:$T808,MATCH(Lists!$F$2,$A$1:$T$1,0))&amp;""),"")="","",IFERROR(VALUE(IFERROR(TRIM(INDEX($A808:$T808,MATCH(Lists!$F$5,$A$1:$T$1,0))&amp;""),"")),""))</f>
        <v/>
      </c>
      <c r="AD808" s="21">
        <f>IF(AB808="","",IF(AB808&gt;='Your points'!$B$21,1,0))</f>
        <v/>
      </c>
      <c r="AE808" s="21">
        <f>IF(IFERROR(TRIM(INDEX($A808:$T808,MATCH(Lists!$F$2,$A$1:$T$1,0))&amp;""),"")="","",IF(IFERROR(TRIM(INDEX($A808:$T808,MATCH(Lists!$F$8,$A$1:$T$1,0))&amp;""),"")&lt;&gt;"",1,0))</f>
        <v/>
      </c>
      <c r="AF808" s="21">
        <f>IF(IFERROR(TRIM(INDEX($A808:$T808,MATCH(Lists!$F$2,$A$1:$T$1,0))&amp;""),"")="","",IF(IFERROR(TRIM(INDEX($A808:$T808,MATCH(Lists!$F$6,$A$1:$T$1,0))&amp;""),"")="","(no UTM)",IFERROR(TRIM(INDEX($A808:$T808,MATCH(Lists!$F$6,$A$1:$T$1,0))&amp;""),"")))</f>
        <v/>
      </c>
      <c r="AG808" s="21">
        <f>IF(IFERROR(TRIM(INDEX($A808:$T808,MATCH(Lists!$F$2,$A$1:$T$1,0))&amp;""),"")="","",IF(IFERROR(TRIM(INDEX($A808:$T808,MATCH(Lists!$F$7,$A$1:$T$1,0))&amp;""),"")="","(none)",IFERROR(TRIM(INDEX($A808:$T808,MATCH(Lists!$F$7,$A$1:$T$1,0))&amp;""),"")))</f>
        <v/>
      </c>
      <c r="AH808" s="21">
        <f>IF(AF808="","",IF(COUNTIFS($AF$2:AF808,AF808,$AG$2:AG808,AG808)=1,1,0))</f>
        <v/>
      </c>
      <c r="AI808" s="21">
        <f>IF(AH808=1,SUM($AH$2:AH808),"")</f>
        <v/>
      </c>
      <c r="AJ808" s="21">
        <f>IF(IFERROR(TRIM(INDEX($A808:$T808,MATCH(Lists!$F$2,$A$1:$T$1,0))&amp;""),"")="","",IF($W808=Lists!$A$3,1,0))</f>
        <v/>
      </c>
      <c r="AK808" s="21">
        <f>IF(IFERROR(TRIM(INDEX($A808:$T808,MATCH(Lists!$F$2,$A$1:$T$1,0))&amp;""),"")="","",IF($X808="Y",1,0))</f>
        <v/>
      </c>
    </row>
    <row r="809">
      <c r="U809" s="19" t="n"/>
      <c r="V809" s="22" t="n"/>
      <c r="W809" s="22" t="n"/>
      <c r="X809" s="22" t="n"/>
      <c r="Y809" s="19" t="n"/>
      <c r="Z809" s="21">
        <f>IF(IFERROR(TRIM(INDEX($A809:$T809,MATCH(Lists!$F$2,$A$1:$T$1,0))&amp;""),"")="","",IFERROR(INDEX('Your points'!$B$6:$B$11,MATCH(IFERROR(TRIM(INDEX($A809:$T809,MATCH(Lists!$F$3,$A$1:$T$1,0))&amp;""),""),'Your points'!$A$6:$A$11,0)),0))</f>
        <v/>
      </c>
      <c r="AA809" s="21">
        <f>IF(IFERROR(TRIM(INDEX($A809:$T809,MATCH(Lists!$F$2,$A$1:$T$1,0))&amp;""),"")="","",IFERROR(INDEX('Your points'!$B$15:$B$18,MATCH(IFERROR(TRIM(INDEX($A809:$T809,MATCH(Lists!$F$4,$A$1:$T$1,0))&amp;""),""),'Your points'!$A$15:$A$18,0)),0))</f>
        <v/>
      </c>
      <c r="AB809" s="21">
        <f>IF(IFERROR(TRIM(INDEX($A809:$T809,MATCH(Lists!$F$2,$A$1:$T$1,0))&amp;""),"")="","",N(Z809)+N(AA809))</f>
        <v/>
      </c>
      <c r="AC809" s="21">
        <f>IF(IFERROR(TRIM(INDEX($A809:$T809,MATCH(Lists!$F$2,$A$1:$T$1,0))&amp;""),"")="","",IFERROR(VALUE(IFERROR(TRIM(INDEX($A809:$T809,MATCH(Lists!$F$5,$A$1:$T$1,0))&amp;""),"")),""))</f>
        <v/>
      </c>
      <c r="AD809" s="21">
        <f>IF(AB809="","",IF(AB809&gt;='Your points'!$B$21,1,0))</f>
        <v/>
      </c>
      <c r="AE809" s="21">
        <f>IF(IFERROR(TRIM(INDEX($A809:$T809,MATCH(Lists!$F$2,$A$1:$T$1,0))&amp;""),"")="","",IF(IFERROR(TRIM(INDEX($A809:$T809,MATCH(Lists!$F$8,$A$1:$T$1,0))&amp;""),"")&lt;&gt;"",1,0))</f>
        <v/>
      </c>
      <c r="AF809" s="21">
        <f>IF(IFERROR(TRIM(INDEX($A809:$T809,MATCH(Lists!$F$2,$A$1:$T$1,0))&amp;""),"")="","",IF(IFERROR(TRIM(INDEX($A809:$T809,MATCH(Lists!$F$6,$A$1:$T$1,0))&amp;""),"")="","(no UTM)",IFERROR(TRIM(INDEX($A809:$T809,MATCH(Lists!$F$6,$A$1:$T$1,0))&amp;""),"")))</f>
        <v/>
      </c>
      <c r="AG809" s="21">
        <f>IF(IFERROR(TRIM(INDEX($A809:$T809,MATCH(Lists!$F$2,$A$1:$T$1,0))&amp;""),"")="","",IF(IFERROR(TRIM(INDEX($A809:$T809,MATCH(Lists!$F$7,$A$1:$T$1,0))&amp;""),"")="","(none)",IFERROR(TRIM(INDEX($A809:$T809,MATCH(Lists!$F$7,$A$1:$T$1,0))&amp;""),"")))</f>
        <v/>
      </c>
      <c r="AH809" s="21">
        <f>IF(AF809="","",IF(COUNTIFS($AF$2:AF809,AF809,$AG$2:AG809,AG809)=1,1,0))</f>
        <v/>
      </c>
      <c r="AI809" s="21">
        <f>IF(AH809=1,SUM($AH$2:AH809),"")</f>
        <v/>
      </c>
      <c r="AJ809" s="21">
        <f>IF(IFERROR(TRIM(INDEX($A809:$T809,MATCH(Lists!$F$2,$A$1:$T$1,0))&amp;""),"")="","",IF($W809=Lists!$A$3,1,0))</f>
        <v/>
      </c>
      <c r="AK809" s="21">
        <f>IF(IFERROR(TRIM(INDEX($A809:$T809,MATCH(Lists!$F$2,$A$1:$T$1,0))&amp;""),"")="","",IF($X809="Y",1,0))</f>
        <v/>
      </c>
    </row>
    <row r="810">
      <c r="U810" s="19" t="n"/>
      <c r="V810" s="22" t="n"/>
      <c r="W810" s="22" t="n"/>
      <c r="X810" s="22" t="n"/>
      <c r="Y810" s="19" t="n"/>
      <c r="Z810" s="21">
        <f>IF(IFERROR(TRIM(INDEX($A810:$T810,MATCH(Lists!$F$2,$A$1:$T$1,0))&amp;""),"")="","",IFERROR(INDEX('Your points'!$B$6:$B$11,MATCH(IFERROR(TRIM(INDEX($A810:$T810,MATCH(Lists!$F$3,$A$1:$T$1,0))&amp;""),""),'Your points'!$A$6:$A$11,0)),0))</f>
        <v/>
      </c>
      <c r="AA810" s="21">
        <f>IF(IFERROR(TRIM(INDEX($A810:$T810,MATCH(Lists!$F$2,$A$1:$T$1,0))&amp;""),"")="","",IFERROR(INDEX('Your points'!$B$15:$B$18,MATCH(IFERROR(TRIM(INDEX($A810:$T810,MATCH(Lists!$F$4,$A$1:$T$1,0))&amp;""),""),'Your points'!$A$15:$A$18,0)),0))</f>
        <v/>
      </c>
      <c r="AB810" s="21">
        <f>IF(IFERROR(TRIM(INDEX($A810:$T810,MATCH(Lists!$F$2,$A$1:$T$1,0))&amp;""),"")="","",N(Z810)+N(AA810))</f>
        <v/>
      </c>
      <c r="AC810" s="21">
        <f>IF(IFERROR(TRIM(INDEX($A810:$T810,MATCH(Lists!$F$2,$A$1:$T$1,0))&amp;""),"")="","",IFERROR(VALUE(IFERROR(TRIM(INDEX($A810:$T810,MATCH(Lists!$F$5,$A$1:$T$1,0))&amp;""),"")),""))</f>
        <v/>
      </c>
      <c r="AD810" s="21">
        <f>IF(AB810="","",IF(AB810&gt;='Your points'!$B$21,1,0))</f>
        <v/>
      </c>
      <c r="AE810" s="21">
        <f>IF(IFERROR(TRIM(INDEX($A810:$T810,MATCH(Lists!$F$2,$A$1:$T$1,0))&amp;""),"")="","",IF(IFERROR(TRIM(INDEX($A810:$T810,MATCH(Lists!$F$8,$A$1:$T$1,0))&amp;""),"")&lt;&gt;"",1,0))</f>
        <v/>
      </c>
      <c r="AF810" s="21">
        <f>IF(IFERROR(TRIM(INDEX($A810:$T810,MATCH(Lists!$F$2,$A$1:$T$1,0))&amp;""),"")="","",IF(IFERROR(TRIM(INDEX($A810:$T810,MATCH(Lists!$F$6,$A$1:$T$1,0))&amp;""),"")="","(no UTM)",IFERROR(TRIM(INDEX($A810:$T810,MATCH(Lists!$F$6,$A$1:$T$1,0))&amp;""),"")))</f>
        <v/>
      </c>
      <c r="AG810" s="21">
        <f>IF(IFERROR(TRIM(INDEX($A810:$T810,MATCH(Lists!$F$2,$A$1:$T$1,0))&amp;""),"")="","",IF(IFERROR(TRIM(INDEX($A810:$T810,MATCH(Lists!$F$7,$A$1:$T$1,0))&amp;""),"")="","(none)",IFERROR(TRIM(INDEX($A810:$T810,MATCH(Lists!$F$7,$A$1:$T$1,0))&amp;""),"")))</f>
        <v/>
      </c>
      <c r="AH810" s="21">
        <f>IF(AF810="","",IF(COUNTIFS($AF$2:AF810,AF810,$AG$2:AG810,AG810)=1,1,0))</f>
        <v/>
      </c>
      <c r="AI810" s="21">
        <f>IF(AH810=1,SUM($AH$2:AH810),"")</f>
        <v/>
      </c>
      <c r="AJ810" s="21">
        <f>IF(IFERROR(TRIM(INDEX($A810:$T810,MATCH(Lists!$F$2,$A$1:$T$1,0))&amp;""),"")="","",IF($W810=Lists!$A$3,1,0))</f>
        <v/>
      </c>
      <c r="AK810" s="21">
        <f>IF(IFERROR(TRIM(INDEX($A810:$T810,MATCH(Lists!$F$2,$A$1:$T$1,0))&amp;""),"")="","",IF($X810="Y",1,0))</f>
        <v/>
      </c>
    </row>
    <row r="811">
      <c r="U811" s="19" t="n"/>
      <c r="V811" s="22" t="n"/>
      <c r="W811" s="22" t="n"/>
      <c r="X811" s="22" t="n"/>
      <c r="Y811" s="19" t="n"/>
      <c r="Z811" s="21">
        <f>IF(IFERROR(TRIM(INDEX($A811:$T811,MATCH(Lists!$F$2,$A$1:$T$1,0))&amp;""),"")="","",IFERROR(INDEX('Your points'!$B$6:$B$11,MATCH(IFERROR(TRIM(INDEX($A811:$T811,MATCH(Lists!$F$3,$A$1:$T$1,0))&amp;""),""),'Your points'!$A$6:$A$11,0)),0))</f>
        <v/>
      </c>
      <c r="AA811" s="21">
        <f>IF(IFERROR(TRIM(INDEX($A811:$T811,MATCH(Lists!$F$2,$A$1:$T$1,0))&amp;""),"")="","",IFERROR(INDEX('Your points'!$B$15:$B$18,MATCH(IFERROR(TRIM(INDEX($A811:$T811,MATCH(Lists!$F$4,$A$1:$T$1,0))&amp;""),""),'Your points'!$A$15:$A$18,0)),0))</f>
        <v/>
      </c>
      <c r="AB811" s="21">
        <f>IF(IFERROR(TRIM(INDEX($A811:$T811,MATCH(Lists!$F$2,$A$1:$T$1,0))&amp;""),"")="","",N(Z811)+N(AA811))</f>
        <v/>
      </c>
      <c r="AC811" s="21">
        <f>IF(IFERROR(TRIM(INDEX($A811:$T811,MATCH(Lists!$F$2,$A$1:$T$1,0))&amp;""),"")="","",IFERROR(VALUE(IFERROR(TRIM(INDEX($A811:$T811,MATCH(Lists!$F$5,$A$1:$T$1,0))&amp;""),"")),""))</f>
        <v/>
      </c>
      <c r="AD811" s="21">
        <f>IF(AB811="","",IF(AB811&gt;='Your points'!$B$21,1,0))</f>
        <v/>
      </c>
      <c r="AE811" s="21">
        <f>IF(IFERROR(TRIM(INDEX($A811:$T811,MATCH(Lists!$F$2,$A$1:$T$1,0))&amp;""),"")="","",IF(IFERROR(TRIM(INDEX($A811:$T811,MATCH(Lists!$F$8,$A$1:$T$1,0))&amp;""),"")&lt;&gt;"",1,0))</f>
        <v/>
      </c>
      <c r="AF811" s="21">
        <f>IF(IFERROR(TRIM(INDEX($A811:$T811,MATCH(Lists!$F$2,$A$1:$T$1,0))&amp;""),"")="","",IF(IFERROR(TRIM(INDEX($A811:$T811,MATCH(Lists!$F$6,$A$1:$T$1,0))&amp;""),"")="","(no UTM)",IFERROR(TRIM(INDEX($A811:$T811,MATCH(Lists!$F$6,$A$1:$T$1,0))&amp;""),"")))</f>
        <v/>
      </c>
      <c r="AG811" s="21">
        <f>IF(IFERROR(TRIM(INDEX($A811:$T811,MATCH(Lists!$F$2,$A$1:$T$1,0))&amp;""),"")="","",IF(IFERROR(TRIM(INDEX($A811:$T811,MATCH(Lists!$F$7,$A$1:$T$1,0))&amp;""),"")="","(none)",IFERROR(TRIM(INDEX($A811:$T811,MATCH(Lists!$F$7,$A$1:$T$1,0))&amp;""),"")))</f>
        <v/>
      </c>
      <c r="AH811" s="21">
        <f>IF(AF811="","",IF(COUNTIFS($AF$2:AF811,AF811,$AG$2:AG811,AG811)=1,1,0))</f>
        <v/>
      </c>
      <c r="AI811" s="21">
        <f>IF(AH811=1,SUM($AH$2:AH811),"")</f>
        <v/>
      </c>
      <c r="AJ811" s="21">
        <f>IF(IFERROR(TRIM(INDEX($A811:$T811,MATCH(Lists!$F$2,$A$1:$T$1,0))&amp;""),"")="","",IF($W811=Lists!$A$3,1,0))</f>
        <v/>
      </c>
      <c r="AK811" s="21">
        <f>IF(IFERROR(TRIM(INDEX($A811:$T811,MATCH(Lists!$F$2,$A$1:$T$1,0))&amp;""),"")="","",IF($X811="Y",1,0))</f>
        <v/>
      </c>
    </row>
    <row r="812">
      <c r="U812" s="19" t="n"/>
      <c r="V812" s="22" t="n"/>
      <c r="W812" s="22" t="n"/>
      <c r="X812" s="22" t="n"/>
      <c r="Y812" s="19" t="n"/>
      <c r="Z812" s="21">
        <f>IF(IFERROR(TRIM(INDEX($A812:$T812,MATCH(Lists!$F$2,$A$1:$T$1,0))&amp;""),"")="","",IFERROR(INDEX('Your points'!$B$6:$B$11,MATCH(IFERROR(TRIM(INDEX($A812:$T812,MATCH(Lists!$F$3,$A$1:$T$1,0))&amp;""),""),'Your points'!$A$6:$A$11,0)),0))</f>
        <v/>
      </c>
      <c r="AA812" s="21">
        <f>IF(IFERROR(TRIM(INDEX($A812:$T812,MATCH(Lists!$F$2,$A$1:$T$1,0))&amp;""),"")="","",IFERROR(INDEX('Your points'!$B$15:$B$18,MATCH(IFERROR(TRIM(INDEX($A812:$T812,MATCH(Lists!$F$4,$A$1:$T$1,0))&amp;""),""),'Your points'!$A$15:$A$18,0)),0))</f>
        <v/>
      </c>
      <c r="AB812" s="21">
        <f>IF(IFERROR(TRIM(INDEX($A812:$T812,MATCH(Lists!$F$2,$A$1:$T$1,0))&amp;""),"")="","",N(Z812)+N(AA812))</f>
        <v/>
      </c>
      <c r="AC812" s="21">
        <f>IF(IFERROR(TRIM(INDEX($A812:$T812,MATCH(Lists!$F$2,$A$1:$T$1,0))&amp;""),"")="","",IFERROR(VALUE(IFERROR(TRIM(INDEX($A812:$T812,MATCH(Lists!$F$5,$A$1:$T$1,0))&amp;""),"")),""))</f>
        <v/>
      </c>
      <c r="AD812" s="21">
        <f>IF(AB812="","",IF(AB812&gt;='Your points'!$B$21,1,0))</f>
        <v/>
      </c>
      <c r="AE812" s="21">
        <f>IF(IFERROR(TRIM(INDEX($A812:$T812,MATCH(Lists!$F$2,$A$1:$T$1,0))&amp;""),"")="","",IF(IFERROR(TRIM(INDEX($A812:$T812,MATCH(Lists!$F$8,$A$1:$T$1,0))&amp;""),"")&lt;&gt;"",1,0))</f>
        <v/>
      </c>
      <c r="AF812" s="21">
        <f>IF(IFERROR(TRIM(INDEX($A812:$T812,MATCH(Lists!$F$2,$A$1:$T$1,0))&amp;""),"")="","",IF(IFERROR(TRIM(INDEX($A812:$T812,MATCH(Lists!$F$6,$A$1:$T$1,0))&amp;""),"")="","(no UTM)",IFERROR(TRIM(INDEX($A812:$T812,MATCH(Lists!$F$6,$A$1:$T$1,0))&amp;""),"")))</f>
        <v/>
      </c>
      <c r="AG812" s="21">
        <f>IF(IFERROR(TRIM(INDEX($A812:$T812,MATCH(Lists!$F$2,$A$1:$T$1,0))&amp;""),"")="","",IF(IFERROR(TRIM(INDEX($A812:$T812,MATCH(Lists!$F$7,$A$1:$T$1,0))&amp;""),"")="","(none)",IFERROR(TRIM(INDEX($A812:$T812,MATCH(Lists!$F$7,$A$1:$T$1,0))&amp;""),"")))</f>
        <v/>
      </c>
      <c r="AH812" s="21">
        <f>IF(AF812="","",IF(COUNTIFS($AF$2:AF812,AF812,$AG$2:AG812,AG812)=1,1,0))</f>
        <v/>
      </c>
      <c r="AI812" s="21">
        <f>IF(AH812=1,SUM($AH$2:AH812),"")</f>
        <v/>
      </c>
      <c r="AJ812" s="21">
        <f>IF(IFERROR(TRIM(INDEX($A812:$T812,MATCH(Lists!$F$2,$A$1:$T$1,0))&amp;""),"")="","",IF($W812=Lists!$A$3,1,0))</f>
        <v/>
      </c>
      <c r="AK812" s="21">
        <f>IF(IFERROR(TRIM(INDEX($A812:$T812,MATCH(Lists!$F$2,$A$1:$T$1,0))&amp;""),"")="","",IF($X812="Y",1,0))</f>
        <v/>
      </c>
    </row>
    <row r="813">
      <c r="U813" s="19" t="n"/>
      <c r="V813" s="22" t="n"/>
      <c r="W813" s="22" t="n"/>
      <c r="X813" s="22" t="n"/>
      <c r="Y813" s="19" t="n"/>
      <c r="Z813" s="21">
        <f>IF(IFERROR(TRIM(INDEX($A813:$T813,MATCH(Lists!$F$2,$A$1:$T$1,0))&amp;""),"")="","",IFERROR(INDEX('Your points'!$B$6:$B$11,MATCH(IFERROR(TRIM(INDEX($A813:$T813,MATCH(Lists!$F$3,$A$1:$T$1,0))&amp;""),""),'Your points'!$A$6:$A$11,0)),0))</f>
        <v/>
      </c>
      <c r="AA813" s="21">
        <f>IF(IFERROR(TRIM(INDEX($A813:$T813,MATCH(Lists!$F$2,$A$1:$T$1,0))&amp;""),"")="","",IFERROR(INDEX('Your points'!$B$15:$B$18,MATCH(IFERROR(TRIM(INDEX($A813:$T813,MATCH(Lists!$F$4,$A$1:$T$1,0))&amp;""),""),'Your points'!$A$15:$A$18,0)),0))</f>
        <v/>
      </c>
      <c r="AB813" s="21">
        <f>IF(IFERROR(TRIM(INDEX($A813:$T813,MATCH(Lists!$F$2,$A$1:$T$1,0))&amp;""),"")="","",N(Z813)+N(AA813))</f>
        <v/>
      </c>
      <c r="AC813" s="21">
        <f>IF(IFERROR(TRIM(INDEX($A813:$T813,MATCH(Lists!$F$2,$A$1:$T$1,0))&amp;""),"")="","",IFERROR(VALUE(IFERROR(TRIM(INDEX($A813:$T813,MATCH(Lists!$F$5,$A$1:$T$1,0))&amp;""),"")),""))</f>
        <v/>
      </c>
      <c r="AD813" s="21">
        <f>IF(AB813="","",IF(AB813&gt;='Your points'!$B$21,1,0))</f>
        <v/>
      </c>
      <c r="AE813" s="21">
        <f>IF(IFERROR(TRIM(INDEX($A813:$T813,MATCH(Lists!$F$2,$A$1:$T$1,0))&amp;""),"")="","",IF(IFERROR(TRIM(INDEX($A813:$T813,MATCH(Lists!$F$8,$A$1:$T$1,0))&amp;""),"")&lt;&gt;"",1,0))</f>
        <v/>
      </c>
      <c r="AF813" s="21">
        <f>IF(IFERROR(TRIM(INDEX($A813:$T813,MATCH(Lists!$F$2,$A$1:$T$1,0))&amp;""),"")="","",IF(IFERROR(TRIM(INDEX($A813:$T813,MATCH(Lists!$F$6,$A$1:$T$1,0))&amp;""),"")="","(no UTM)",IFERROR(TRIM(INDEX($A813:$T813,MATCH(Lists!$F$6,$A$1:$T$1,0))&amp;""),"")))</f>
        <v/>
      </c>
      <c r="AG813" s="21">
        <f>IF(IFERROR(TRIM(INDEX($A813:$T813,MATCH(Lists!$F$2,$A$1:$T$1,0))&amp;""),"")="","",IF(IFERROR(TRIM(INDEX($A813:$T813,MATCH(Lists!$F$7,$A$1:$T$1,0))&amp;""),"")="","(none)",IFERROR(TRIM(INDEX($A813:$T813,MATCH(Lists!$F$7,$A$1:$T$1,0))&amp;""),"")))</f>
        <v/>
      </c>
      <c r="AH813" s="21">
        <f>IF(AF813="","",IF(COUNTIFS($AF$2:AF813,AF813,$AG$2:AG813,AG813)=1,1,0))</f>
        <v/>
      </c>
      <c r="AI813" s="21">
        <f>IF(AH813=1,SUM($AH$2:AH813),"")</f>
        <v/>
      </c>
      <c r="AJ813" s="21">
        <f>IF(IFERROR(TRIM(INDEX($A813:$T813,MATCH(Lists!$F$2,$A$1:$T$1,0))&amp;""),"")="","",IF($W813=Lists!$A$3,1,0))</f>
        <v/>
      </c>
      <c r="AK813" s="21">
        <f>IF(IFERROR(TRIM(INDEX($A813:$T813,MATCH(Lists!$F$2,$A$1:$T$1,0))&amp;""),"")="","",IF($X813="Y",1,0))</f>
        <v/>
      </c>
    </row>
    <row r="814">
      <c r="U814" s="19" t="n"/>
      <c r="V814" s="22" t="n"/>
      <c r="W814" s="22" t="n"/>
      <c r="X814" s="22" t="n"/>
      <c r="Y814" s="19" t="n"/>
      <c r="Z814" s="21">
        <f>IF(IFERROR(TRIM(INDEX($A814:$T814,MATCH(Lists!$F$2,$A$1:$T$1,0))&amp;""),"")="","",IFERROR(INDEX('Your points'!$B$6:$B$11,MATCH(IFERROR(TRIM(INDEX($A814:$T814,MATCH(Lists!$F$3,$A$1:$T$1,0))&amp;""),""),'Your points'!$A$6:$A$11,0)),0))</f>
        <v/>
      </c>
      <c r="AA814" s="21">
        <f>IF(IFERROR(TRIM(INDEX($A814:$T814,MATCH(Lists!$F$2,$A$1:$T$1,0))&amp;""),"")="","",IFERROR(INDEX('Your points'!$B$15:$B$18,MATCH(IFERROR(TRIM(INDEX($A814:$T814,MATCH(Lists!$F$4,$A$1:$T$1,0))&amp;""),""),'Your points'!$A$15:$A$18,0)),0))</f>
        <v/>
      </c>
      <c r="AB814" s="21">
        <f>IF(IFERROR(TRIM(INDEX($A814:$T814,MATCH(Lists!$F$2,$A$1:$T$1,0))&amp;""),"")="","",N(Z814)+N(AA814))</f>
        <v/>
      </c>
      <c r="AC814" s="21">
        <f>IF(IFERROR(TRIM(INDEX($A814:$T814,MATCH(Lists!$F$2,$A$1:$T$1,0))&amp;""),"")="","",IFERROR(VALUE(IFERROR(TRIM(INDEX($A814:$T814,MATCH(Lists!$F$5,$A$1:$T$1,0))&amp;""),"")),""))</f>
        <v/>
      </c>
      <c r="AD814" s="21">
        <f>IF(AB814="","",IF(AB814&gt;='Your points'!$B$21,1,0))</f>
        <v/>
      </c>
      <c r="AE814" s="21">
        <f>IF(IFERROR(TRIM(INDEX($A814:$T814,MATCH(Lists!$F$2,$A$1:$T$1,0))&amp;""),"")="","",IF(IFERROR(TRIM(INDEX($A814:$T814,MATCH(Lists!$F$8,$A$1:$T$1,0))&amp;""),"")&lt;&gt;"",1,0))</f>
        <v/>
      </c>
      <c r="AF814" s="21">
        <f>IF(IFERROR(TRIM(INDEX($A814:$T814,MATCH(Lists!$F$2,$A$1:$T$1,0))&amp;""),"")="","",IF(IFERROR(TRIM(INDEX($A814:$T814,MATCH(Lists!$F$6,$A$1:$T$1,0))&amp;""),"")="","(no UTM)",IFERROR(TRIM(INDEX($A814:$T814,MATCH(Lists!$F$6,$A$1:$T$1,0))&amp;""),"")))</f>
        <v/>
      </c>
      <c r="AG814" s="21">
        <f>IF(IFERROR(TRIM(INDEX($A814:$T814,MATCH(Lists!$F$2,$A$1:$T$1,0))&amp;""),"")="","",IF(IFERROR(TRIM(INDEX($A814:$T814,MATCH(Lists!$F$7,$A$1:$T$1,0))&amp;""),"")="","(none)",IFERROR(TRIM(INDEX($A814:$T814,MATCH(Lists!$F$7,$A$1:$T$1,0))&amp;""),"")))</f>
        <v/>
      </c>
      <c r="AH814" s="21">
        <f>IF(AF814="","",IF(COUNTIFS($AF$2:AF814,AF814,$AG$2:AG814,AG814)=1,1,0))</f>
        <v/>
      </c>
      <c r="AI814" s="21">
        <f>IF(AH814=1,SUM($AH$2:AH814),"")</f>
        <v/>
      </c>
      <c r="AJ814" s="21">
        <f>IF(IFERROR(TRIM(INDEX($A814:$T814,MATCH(Lists!$F$2,$A$1:$T$1,0))&amp;""),"")="","",IF($W814=Lists!$A$3,1,0))</f>
        <v/>
      </c>
      <c r="AK814" s="21">
        <f>IF(IFERROR(TRIM(INDEX($A814:$T814,MATCH(Lists!$F$2,$A$1:$T$1,0))&amp;""),"")="","",IF($X814="Y",1,0))</f>
        <v/>
      </c>
    </row>
    <row r="815">
      <c r="U815" s="19" t="n"/>
      <c r="V815" s="22" t="n"/>
      <c r="W815" s="22" t="n"/>
      <c r="X815" s="22" t="n"/>
      <c r="Y815" s="19" t="n"/>
      <c r="Z815" s="21">
        <f>IF(IFERROR(TRIM(INDEX($A815:$T815,MATCH(Lists!$F$2,$A$1:$T$1,0))&amp;""),"")="","",IFERROR(INDEX('Your points'!$B$6:$B$11,MATCH(IFERROR(TRIM(INDEX($A815:$T815,MATCH(Lists!$F$3,$A$1:$T$1,0))&amp;""),""),'Your points'!$A$6:$A$11,0)),0))</f>
        <v/>
      </c>
      <c r="AA815" s="21">
        <f>IF(IFERROR(TRIM(INDEX($A815:$T815,MATCH(Lists!$F$2,$A$1:$T$1,0))&amp;""),"")="","",IFERROR(INDEX('Your points'!$B$15:$B$18,MATCH(IFERROR(TRIM(INDEX($A815:$T815,MATCH(Lists!$F$4,$A$1:$T$1,0))&amp;""),""),'Your points'!$A$15:$A$18,0)),0))</f>
        <v/>
      </c>
      <c r="AB815" s="21">
        <f>IF(IFERROR(TRIM(INDEX($A815:$T815,MATCH(Lists!$F$2,$A$1:$T$1,0))&amp;""),"")="","",N(Z815)+N(AA815))</f>
        <v/>
      </c>
      <c r="AC815" s="21">
        <f>IF(IFERROR(TRIM(INDEX($A815:$T815,MATCH(Lists!$F$2,$A$1:$T$1,0))&amp;""),"")="","",IFERROR(VALUE(IFERROR(TRIM(INDEX($A815:$T815,MATCH(Lists!$F$5,$A$1:$T$1,0))&amp;""),"")),""))</f>
        <v/>
      </c>
      <c r="AD815" s="21">
        <f>IF(AB815="","",IF(AB815&gt;='Your points'!$B$21,1,0))</f>
        <v/>
      </c>
      <c r="AE815" s="21">
        <f>IF(IFERROR(TRIM(INDEX($A815:$T815,MATCH(Lists!$F$2,$A$1:$T$1,0))&amp;""),"")="","",IF(IFERROR(TRIM(INDEX($A815:$T815,MATCH(Lists!$F$8,$A$1:$T$1,0))&amp;""),"")&lt;&gt;"",1,0))</f>
        <v/>
      </c>
      <c r="AF815" s="21">
        <f>IF(IFERROR(TRIM(INDEX($A815:$T815,MATCH(Lists!$F$2,$A$1:$T$1,0))&amp;""),"")="","",IF(IFERROR(TRIM(INDEX($A815:$T815,MATCH(Lists!$F$6,$A$1:$T$1,0))&amp;""),"")="","(no UTM)",IFERROR(TRIM(INDEX($A815:$T815,MATCH(Lists!$F$6,$A$1:$T$1,0))&amp;""),"")))</f>
        <v/>
      </c>
      <c r="AG815" s="21">
        <f>IF(IFERROR(TRIM(INDEX($A815:$T815,MATCH(Lists!$F$2,$A$1:$T$1,0))&amp;""),"")="","",IF(IFERROR(TRIM(INDEX($A815:$T815,MATCH(Lists!$F$7,$A$1:$T$1,0))&amp;""),"")="","(none)",IFERROR(TRIM(INDEX($A815:$T815,MATCH(Lists!$F$7,$A$1:$T$1,0))&amp;""),"")))</f>
        <v/>
      </c>
      <c r="AH815" s="21">
        <f>IF(AF815="","",IF(COUNTIFS($AF$2:AF815,AF815,$AG$2:AG815,AG815)=1,1,0))</f>
        <v/>
      </c>
      <c r="AI815" s="21">
        <f>IF(AH815=1,SUM($AH$2:AH815),"")</f>
        <v/>
      </c>
      <c r="AJ815" s="21">
        <f>IF(IFERROR(TRIM(INDEX($A815:$T815,MATCH(Lists!$F$2,$A$1:$T$1,0))&amp;""),"")="","",IF($W815=Lists!$A$3,1,0))</f>
        <v/>
      </c>
      <c r="AK815" s="21">
        <f>IF(IFERROR(TRIM(INDEX($A815:$T815,MATCH(Lists!$F$2,$A$1:$T$1,0))&amp;""),"")="","",IF($X815="Y",1,0))</f>
        <v/>
      </c>
    </row>
    <row r="816">
      <c r="U816" s="19" t="n"/>
      <c r="V816" s="22" t="n"/>
      <c r="W816" s="22" t="n"/>
      <c r="X816" s="22" t="n"/>
      <c r="Y816" s="19" t="n"/>
      <c r="Z816" s="21">
        <f>IF(IFERROR(TRIM(INDEX($A816:$T816,MATCH(Lists!$F$2,$A$1:$T$1,0))&amp;""),"")="","",IFERROR(INDEX('Your points'!$B$6:$B$11,MATCH(IFERROR(TRIM(INDEX($A816:$T816,MATCH(Lists!$F$3,$A$1:$T$1,0))&amp;""),""),'Your points'!$A$6:$A$11,0)),0))</f>
        <v/>
      </c>
      <c r="AA816" s="21">
        <f>IF(IFERROR(TRIM(INDEX($A816:$T816,MATCH(Lists!$F$2,$A$1:$T$1,0))&amp;""),"")="","",IFERROR(INDEX('Your points'!$B$15:$B$18,MATCH(IFERROR(TRIM(INDEX($A816:$T816,MATCH(Lists!$F$4,$A$1:$T$1,0))&amp;""),""),'Your points'!$A$15:$A$18,0)),0))</f>
        <v/>
      </c>
      <c r="AB816" s="21">
        <f>IF(IFERROR(TRIM(INDEX($A816:$T816,MATCH(Lists!$F$2,$A$1:$T$1,0))&amp;""),"")="","",N(Z816)+N(AA816))</f>
        <v/>
      </c>
      <c r="AC816" s="21">
        <f>IF(IFERROR(TRIM(INDEX($A816:$T816,MATCH(Lists!$F$2,$A$1:$T$1,0))&amp;""),"")="","",IFERROR(VALUE(IFERROR(TRIM(INDEX($A816:$T816,MATCH(Lists!$F$5,$A$1:$T$1,0))&amp;""),"")),""))</f>
        <v/>
      </c>
      <c r="AD816" s="21">
        <f>IF(AB816="","",IF(AB816&gt;='Your points'!$B$21,1,0))</f>
        <v/>
      </c>
      <c r="AE816" s="21">
        <f>IF(IFERROR(TRIM(INDEX($A816:$T816,MATCH(Lists!$F$2,$A$1:$T$1,0))&amp;""),"")="","",IF(IFERROR(TRIM(INDEX($A816:$T816,MATCH(Lists!$F$8,$A$1:$T$1,0))&amp;""),"")&lt;&gt;"",1,0))</f>
        <v/>
      </c>
      <c r="AF816" s="21">
        <f>IF(IFERROR(TRIM(INDEX($A816:$T816,MATCH(Lists!$F$2,$A$1:$T$1,0))&amp;""),"")="","",IF(IFERROR(TRIM(INDEX($A816:$T816,MATCH(Lists!$F$6,$A$1:$T$1,0))&amp;""),"")="","(no UTM)",IFERROR(TRIM(INDEX($A816:$T816,MATCH(Lists!$F$6,$A$1:$T$1,0))&amp;""),"")))</f>
        <v/>
      </c>
      <c r="AG816" s="21">
        <f>IF(IFERROR(TRIM(INDEX($A816:$T816,MATCH(Lists!$F$2,$A$1:$T$1,0))&amp;""),"")="","",IF(IFERROR(TRIM(INDEX($A816:$T816,MATCH(Lists!$F$7,$A$1:$T$1,0))&amp;""),"")="","(none)",IFERROR(TRIM(INDEX($A816:$T816,MATCH(Lists!$F$7,$A$1:$T$1,0))&amp;""),"")))</f>
        <v/>
      </c>
      <c r="AH816" s="21">
        <f>IF(AF816="","",IF(COUNTIFS($AF$2:AF816,AF816,$AG$2:AG816,AG816)=1,1,0))</f>
        <v/>
      </c>
      <c r="AI816" s="21">
        <f>IF(AH816=1,SUM($AH$2:AH816),"")</f>
        <v/>
      </c>
      <c r="AJ816" s="21">
        <f>IF(IFERROR(TRIM(INDEX($A816:$T816,MATCH(Lists!$F$2,$A$1:$T$1,0))&amp;""),"")="","",IF($W816=Lists!$A$3,1,0))</f>
        <v/>
      </c>
      <c r="AK816" s="21">
        <f>IF(IFERROR(TRIM(INDEX($A816:$T816,MATCH(Lists!$F$2,$A$1:$T$1,0))&amp;""),"")="","",IF($X816="Y",1,0))</f>
        <v/>
      </c>
    </row>
    <row r="817">
      <c r="U817" s="19" t="n"/>
      <c r="V817" s="22" t="n"/>
      <c r="W817" s="22" t="n"/>
      <c r="X817" s="22" t="n"/>
      <c r="Y817" s="19" t="n"/>
      <c r="Z817" s="21">
        <f>IF(IFERROR(TRIM(INDEX($A817:$T817,MATCH(Lists!$F$2,$A$1:$T$1,0))&amp;""),"")="","",IFERROR(INDEX('Your points'!$B$6:$B$11,MATCH(IFERROR(TRIM(INDEX($A817:$T817,MATCH(Lists!$F$3,$A$1:$T$1,0))&amp;""),""),'Your points'!$A$6:$A$11,0)),0))</f>
        <v/>
      </c>
      <c r="AA817" s="21">
        <f>IF(IFERROR(TRIM(INDEX($A817:$T817,MATCH(Lists!$F$2,$A$1:$T$1,0))&amp;""),"")="","",IFERROR(INDEX('Your points'!$B$15:$B$18,MATCH(IFERROR(TRIM(INDEX($A817:$T817,MATCH(Lists!$F$4,$A$1:$T$1,0))&amp;""),""),'Your points'!$A$15:$A$18,0)),0))</f>
        <v/>
      </c>
      <c r="AB817" s="21">
        <f>IF(IFERROR(TRIM(INDEX($A817:$T817,MATCH(Lists!$F$2,$A$1:$T$1,0))&amp;""),"")="","",N(Z817)+N(AA817))</f>
        <v/>
      </c>
      <c r="AC817" s="21">
        <f>IF(IFERROR(TRIM(INDEX($A817:$T817,MATCH(Lists!$F$2,$A$1:$T$1,0))&amp;""),"")="","",IFERROR(VALUE(IFERROR(TRIM(INDEX($A817:$T817,MATCH(Lists!$F$5,$A$1:$T$1,0))&amp;""),"")),""))</f>
        <v/>
      </c>
      <c r="AD817" s="21">
        <f>IF(AB817="","",IF(AB817&gt;='Your points'!$B$21,1,0))</f>
        <v/>
      </c>
      <c r="AE817" s="21">
        <f>IF(IFERROR(TRIM(INDEX($A817:$T817,MATCH(Lists!$F$2,$A$1:$T$1,0))&amp;""),"")="","",IF(IFERROR(TRIM(INDEX($A817:$T817,MATCH(Lists!$F$8,$A$1:$T$1,0))&amp;""),"")&lt;&gt;"",1,0))</f>
        <v/>
      </c>
      <c r="AF817" s="21">
        <f>IF(IFERROR(TRIM(INDEX($A817:$T817,MATCH(Lists!$F$2,$A$1:$T$1,0))&amp;""),"")="","",IF(IFERROR(TRIM(INDEX($A817:$T817,MATCH(Lists!$F$6,$A$1:$T$1,0))&amp;""),"")="","(no UTM)",IFERROR(TRIM(INDEX($A817:$T817,MATCH(Lists!$F$6,$A$1:$T$1,0))&amp;""),"")))</f>
        <v/>
      </c>
      <c r="AG817" s="21">
        <f>IF(IFERROR(TRIM(INDEX($A817:$T817,MATCH(Lists!$F$2,$A$1:$T$1,0))&amp;""),"")="","",IF(IFERROR(TRIM(INDEX($A817:$T817,MATCH(Lists!$F$7,$A$1:$T$1,0))&amp;""),"")="","(none)",IFERROR(TRIM(INDEX($A817:$T817,MATCH(Lists!$F$7,$A$1:$T$1,0))&amp;""),"")))</f>
        <v/>
      </c>
      <c r="AH817" s="21">
        <f>IF(AF817="","",IF(COUNTIFS($AF$2:AF817,AF817,$AG$2:AG817,AG817)=1,1,0))</f>
        <v/>
      </c>
      <c r="AI817" s="21">
        <f>IF(AH817=1,SUM($AH$2:AH817),"")</f>
        <v/>
      </c>
      <c r="AJ817" s="21">
        <f>IF(IFERROR(TRIM(INDEX($A817:$T817,MATCH(Lists!$F$2,$A$1:$T$1,0))&amp;""),"")="","",IF($W817=Lists!$A$3,1,0))</f>
        <v/>
      </c>
      <c r="AK817" s="21">
        <f>IF(IFERROR(TRIM(INDEX($A817:$T817,MATCH(Lists!$F$2,$A$1:$T$1,0))&amp;""),"")="","",IF($X817="Y",1,0))</f>
        <v/>
      </c>
    </row>
    <row r="818">
      <c r="U818" s="19" t="n"/>
      <c r="V818" s="22" t="n"/>
      <c r="W818" s="22" t="n"/>
      <c r="X818" s="22" t="n"/>
      <c r="Y818" s="19" t="n"/>
      <c r="Z818" s="21">
        <f>IF(IFERROR(TRIM(INDEX($A818:$T818,MATCH(Lists!$F$2,$A$1:$T$1,0))&amp;""),"")="","",IFERROR(INDEX('Your points'!$B$6:$B$11,MATCH(IFERROR(TRIM(INDEX($A818:$T818,MATCH(Lists!$F$3,$A$1:$T$1,0))&amp;""),""),'Your points'!$A$6:$A$11,0)),0))</f>
        <v/>
      </c>
      <c r="AA818" s="21">
        <f>IF(IFERROR(TRIM(INDEX($A818:$T818,MATCH(Lists!$F$2,$A$1:$T$1,0))&amp;""),"")="","",IFERROR(INDEX('Your points'!$B$15:$B$18,MATCH(IFERROR(TRIM(INDEX($A818:$T818,MATCH(Lists!$F$4,$A$1:$T$1,0))&amp;""),""),'Your points'!$A$15:$A$18,0)),0))</f>
        <v/>
      </c>
      <c r="AB818" s="21">
        <f>IF(IFERROR(TRIM(INDEX($A818:$T818,MATCH(Lists!$F$2,$A$1:$T$1,0))&amp;""),"")="","",N(Z818)+N(AA818))</f>
        <v/>
      </c>
      <c r="AC818" s="21">
        <f>IF(IFERROR(TRIM(INDEX($A818:$T818,MATCH(Lists!$F$2,$A$1:$T$1,0))&amp;""),"")="","",IFERROR(VALUE(IFERROR(TRIM(INDEX($A818:$T818,MATCH(Lists!$F$5,$A$1:$T$1,0))&amp;""),"")),""))</f>
        <v/>
      </c>
      <c r="AD818" s="21">
        <f>IF(AB818="","",IF(AB818&gt;='Your points'!$B$21,1,0))</f>
        <v/>
      </c>
      <c r="AE818" s="21">
        <f>IF(IFERROR(TRIM(INDEX($A818:$T818,MATCH(Lists!$F$2,$A$1:$T$1,0))&amp;""),"")="","",IF(IFERROR(TRIM(INDEX($A818:$T818,MATCH(Lists!$F$8,$A$1:$T$1,0))&amp;""),"")&lt;&gt;"",1,0))</f>
        <v/>
      </c>
      <c r="AF818" s="21">
        <f>IF(IFERROR(TRIM(INDEX($A818:$T818,MATCH(Lists!$F$2,$A$1:$T$1,0))&amp;""),"")="","",IF(IFERROR(TRIM(INDEX($A818:$T818,MATCH(Lists!$F$6,$A$1:$T$1,0))&amp;""),"")="","(no UTM)",IFERROR(TRIM(INDEX($A818:$T818,MATCH(Lists!$F$6,$A$1:$T$1,0))&amp;""),"")))</f>
        <v/>
      </c>
      <c r="AG818" s="21">
        <f>IF(IFERROR(TRIM(INDEX($A818:$T818,MATCH(Lists!$F$2,$A$1:$T$1,0))&amp;""),"")="","",IF(IFERROR(TRIM(INDEX($A818:$T818,MATCH(Lists!$F$7,$A$1:$T$1,0))&amp;""),"")="","(none)",IFERROR(TRIM(INDEX($A818:$T818,MATCH(Lists!$F$7,$A$1:$T$1,0))&amp;""),"")))</f>
        <v/>
      </c>
      <c r="AH818" s="21">
        <f>IF(AF818="","",IF(COUNTIFS($AF$2:AF818,AF818,$AG$2:AG818,AG818)=1,1,0))</f>
        <v/>
      </c>
      <c r="AI818" s="21">
        <f>IF(AH818=1,SUM($AH$2:AH818),"")</f>
        <v/>
      </c>
      <c r="AJ818" s="21">
        <f>IF(IFERROR(TRIM(INDEX($A818:$T818,MATCH(Lists!$F$2,$A$1:$T$1,0))&amp;""),"")="","",IF($W818=Lists!$A$3,1,0))</f>
        <v/>
      </c>
      <c r="AK818" s="21">
        <f>IF(IFERROR(TRIM(INDEX($A818:$T818,MATCH(Lists!$F$2,$A$1:$T$1,0))&amp;""),"")="","",IF($X818="Y",1,0))</f>
        <v/>
      </c>
    </row>
    <row r="819">
      <c r="U819" s="19" t="n"/>
      <c r="V819" s="22" t="n"/>
      <c r="W819" s="22" t="n"/>
      <c r="X819" s="22" t="n"/>
      <c r="Y819" s="19" t="n"/>
      <c r="Z819" s="21">
        <f>IF(IFERROR(TRIM(INDEX($A819:$T819,MATCH(Lists!$F$2,$A$1:$T$1,0))&amp;""),"")="","",IFERROR(INDEX('Your points'!$B$6:$B$11,MATCH(IFERROR(TRIM(INDEX($A819:$T819,MATCH(Lists!$F$3,$A$1:$T$1,0))&amp;""),""),'Your points'!$A$6:$A$11,0)),0))</f>
        <v/>
      </c>
      <c r="AA819" s="21">
        <f>IF(IFERROR(TRIM(INDEX($A819:$T819,MATCH(Lists!$F$2,$A$1:$T$1,0))&amp;""),"")="","",IFERROR(INDEX('Your points'!$B$15:$B$18,MATCH(IFERROR(TRIM(INDEX($A819:$T819,MATCH(Lists!$F$4,$A$1:$T$1,0))&amp;""),""),'Your points'!$A$15:$A$18,0)),0))</f>
        <v/>
      </c>
      <c r="AB819" s="21">
        <f>IF(IFERROR(TRIM(INDEX($A819:$T819,MATCH(Lists!$F$2,$A$1:$T$1,0))&amp;""),"")="","",N(Z819)+N(AA819))</f>
        <v/>
      </c>
      <c r="AC819" s="21">
        <f>IF(IFERROR(TRIM(INDEX($A819:$T819,MATCH(Lists!$F$2,$A$1:$T$1,0))&amp;""),"")="","",IFERROR(VALUE(IFERROR(TRIM(INDEX($A819:$T819,MATCH(Lists!$F$5,$A$1:$T$1,0))&amp;""),"")),""))</f>
        <v/>
      </c>
      <c r="AD819" s="21">
        <f>IF(AB819="","",IF(AB819&gt;='Your points'!$B$21,1,0))</f>
        <v/>
      </c>
      <c r="AE819" s="21">
        <f>IF(IFERROR(TRIM(INDEX($A819:$T819,MATCH(Lists!$F$2,$A$1:$T$1,0))&amp;""),"")="","",IF(IFERROR(TRIM(INDEX($A819:$T819,MATCH(Lists!$F$8,$A$1:$T$1,0))&amp;""),"")&lt;&gt;"",1,0))</f>
        <v/>
      </c>
      <c r="AF819" s="21">
        <f>IF(IFERROR(TRIM(INDEX($A819:$T819,MATCH(Lists!$F$2,$A$1:$T$1,0))&amp;""),"")="","",IF(IFERROR(TRIM(INDEX($A819:$T819,MATCH(Lists!$F$6,$A$1:$T$1,0))&amp;""),"")="","(no UTM)",IFERROR(TRIM(INDEX($A819:$T819,MATCH(Lists!$F$6,$A$1:$T$1,0))&amp;""),"")))</f>
        <v/>
      </c>
      <c r="AG819" s="21">
        <f>IF(IFERROR(TRIM(INDEX($A819:$T819,MATCH(Lists!$F$2,$A$1:$T$1,0))&amp;""),"")="","",IF(IFERROR(TRIM(INDEX($A819:$T819,MATCH(Lists!$F$7,$A$1:$T$1,0))&amp;""),"")="","(none)",IFERROR(TRIM(INDEX($A819:$T819,MATCH(Lists!$F$7,$A$1:$T$1,0))&amp;""),"")))</f>
        <v/>
      </c>
      <c r="AH819" s="21">
        <f>IF(AF819="","",IF(COUNTIFS($AF$2:AF819,AF819,$AG$2:AG819,AG819)=1,1,0))</f>
        <v/>
      </c>
      <c r="AI819" s="21">
        <f>IF(AH819=1,SUM($AH$2:AH819),"")</f>
        <v/>
      </c>
      <c r="AJ819" s="21">
        <f>IF(IFERROR(TRIM(INDEX($A819:$T819,MATCH(Lists!$F$2,$A$1:$T$1,0))&amp;""),"")="","",IF($W819=Lists!$A$3,1,0))</f>
        <v/>
      </c>
      <c r="AK819" s="21">
        <f>IF(IFERROR(TRIM(INDEX($A819:$T819,MATCH(Lists!$F$2,$A$1:$T$1,0))&amp;""),"")="","",IF($X819="Y",1,0))</f>
        <v/>
      </c>
    </row>
    <row r="820">
      <c r="U820" s="19" t="n"/>
      <c r="V820" s="22" t="n"/>
      <c r="W820" s="22" t="n"/>
      <c r="X820" s="22" t="n"/>
      <c r="Y820" s="19" t="n"/>
      <c r="Z820" s="21">
        <f>IF(IFERROR(TRIM(INDEX($A820:$T820,MATCH(Lists!$F$2,$A$1:$T$1,0))&amp;""),"")="","",IFERROR(INDEX('Your points'!$B$6:$B$11,MATCH(IFERROR(TRIM(INDEX($A820:$T820,MATCH(Lists!$F$3,$A$1:$T$1,0))&amp;""),""),'Your points'!$A$6:$A$11,0)),0))</f>
        <v/>
      </c>
      <c r="AA820" s="21">
        <f>IF(IFERROR(TRIM(INDEX($A820:$T820,MATCH(Lists!$F$2,$A$1:$T$1,0))&amp;""),"")="","",IFERROR(INDEX('Your points'!$B$15:$B$18,MATCH(IFERROR(TRIM(INDEX($A820:$T820,MATCH(Lists!$F$4,$A$1:$T$1,0))&amp;""),""),'Your points'!$A$15:$A$18,0)),0))</f>
        <v/>
      </c>
      <c r="AB820" s="21">
        <f>IF(IFERROR(TRIM(INDEX($A820:$T820,MATCH(Lists!$F$2,$A$1:$T$1,0))&amp;""),"")="","",N(Z820)+N(AA820))</f>
        <v/>
      </c>
      <c r="AC820" s="21">
        <f>IF(IFERROR(TRIM(INDEX($A820:$T820,MATCH(Lists!$F$2,$A$1:$T$1,0))&amp;""),"")="","",IFERROR(VALUE(IFERROR(TRIM(INDEX($A820:$T820,MATCH(Lists!$F$5,$A$1:$T$1,0))&amp;""),"")),""))</f>
        <v/>
      </c>
      <c r="AD820" s="21">
        <f>IF(AB820="","",IF(AB820&gt;='Your points'!$B$21,1,0))</f>
        <v/>
      </c>
      <c r="AE820" s="21">
        <f>IF(IFERROR(TRIM(INDEX($A820:$T820,MATCH(Lists!$F$2,$A$1:$T$1,0))&amp;""),"")="","",IF(IFERROR(TRIM(INDEX($A820:$T820,MATCH(Lists!$F$8,$A$1:$T$1,0))&amp;""),"")&lt;&gt;"",1,0))</f>
        <v/>
      </c>
      <c r="AF820" s="21">
        <f>IF(IFERROR(TRIM(INDEX($A820:$T820,MATCH(Lists!$F$2,$A$1:$T$1,0))&amp;""),"")="","",IF(IFERROR(TRIM(INDEX($A820:$T820,MATCH(Lists!$F$6,$A$1:$T$1,0))&amp;""),"")="","(no UTM)",IFERROR(TRIM(INDEX($A820:$T820,MATCH(Lists!$F$6,$A$1:$T$1,0))&amp;""),"")))</f>
        <v/>
      </c>
      <c r="AG820" s="21">
        <f>IF(IFERROR(TRIM(INDEX($A820:$T820,MATCH(Lists!$F$2,$A$1:$T$1,0))&amp;""),"")="","",IF(IFERROR(TRIM(INDEX($A820:$T820,MATCH(Lists!$F$7,$A$1:$T$1,0))&amp;""),"")="","(none)",IFERROR(TRIM(INDEX($A820:$T820,MATCH(Lists!$F$7,$A$1:$T$1,0))&amp;""),"")))</f>
        <v/>
      </c>
      <c r="AH820" s="21">
        <f>IF(AF820="","",IF(COUNTIFS($AF$2:AF820,AF820,$AG$2:AG820,AG820)=1,1,0))</f>
        <v/>
      </c>
      <c r="AI820" s="21">
        <f>IF(AH820=1,SUM($AH$2:AH820),"")</f>
        <v/>
      </c>
      <c r="AJ820" s="21">
        <f>IF(IFERROR(TRIM(INDEX($A820:$T820,MATCH(Lists!$F$2,$A$1:$T$1,0))&amp;""),"")="","",IF($W820=Lists!$A$3,1,0))</f>
        <v/>
      </c>
      <c r="AK820" s="21">
        <f>IF(IFERROR(TRIM(INDEX($A820:$T820,MATCH(Lists!$F$2,$A$1:$T$1,0))&amp;""),"")="","",IF($X820="Y",1,0))</f>
        <v/>
      </c>
    </row>
    <row r="821">
      <c r="U821" s="19" t="n"/>
      <c r="V821" s="22" t="n"/>
      <c r="W821" s="22" t="n"/>
      <c r="X821" s="22" t="n"/>
      <c r="Y821" s="19" t="n"/>
      <c r="Z821" s="21">
        <f>IF(IFERROR(TRIM(INDEX($A821:$T821,MATCH(Lists!$F$2,$A$1:$T$1,0))&amp;""),"")="","",IFERROR(INDEX('Your points'!$B$6:$B$11,MATCH(IFERROR(TRIM(INDEX($A821:$T821,MATCH(Lists!$F$3,$A$1:$T$1,0))&amp;""),""),'Your points'!$A$6:$A$11,0)),0))</f>
        <v/>
      </c>
      <c r="AA821" s="21">
        <f>IF(IFERROR(TRIM(INDEX($A821:$T821,MATCH(Lists!$F$2,$A$1:$T$1,0))&amp;""),"")="","",IFERROR(INDEX('Your points'!$B$15:$B$18,MATCH(IFERROR(TRIM(INDEX($A821:$T821,MATCH(Lists!$F$4,$A$1:$T$1,0))&amp;""),""),'Your points'!$A$15:$A$18,0)),0))</f>
        <v/>
      </c>
      <c r="AB821" s="21">
        <f>IF(IFERROR(TRIM(INDEX($A821:$T821,MATCH(Lists!$F$2,$A$1:$T$1,0))&amp;""),"")="","",N(Z821)+N(AA821))</f>
        <v/>
      </c>
      <c r="AC821" s="21">
        <f>IF(IFERROR(TRIM(INDEX($A821:$T821,MATCH(Lists!$F$2,$A$1:$T$1,0))&amp;""),"")="","",IFERROR(VALUE(IFERROR(TRIM(INDEX($A821:$T821,MATCH(Lists!$F$5,$A$1:$T$1,0))&amp;""),"")),""))</f>
        <v/>
      </c>
      <c r="AD821" s="21">
        <f>IF(AB821="","",IF(AB821&gt;='Your points'!$B$21,1,0))</f>
        <v/>
      </c>
      <c r="AE821" s="21">
        <f>IF(IFERROR(TRIM(INDEX($A821:$T821,MATCH(Lists!$F$2,$A$1:$T$1,0))&amp;""),"")="","",IF(IFERROR(TRIM(INDEX($A821:$T821,MATCH(Lists!$F$8,$A$1:$T$1,0))&amp;""),"")&lt;&gt;"",1,0))</f>
        <v/>
      </c>
      <c r="AF821" s="21">
        <f>IF(IFERROR(TRIM(INDEX($A821:$T821,MATCH(Lists!$F$2,$A$1:$T$1,0))&amp;""),"")="","",IF(IFERROR(TRIM(INDEX($A821:$T821,MATCH(Lists!$F$6,$A$1:$T$1,0))&amp;""),"")="","(no UTM)",IFERROR(TRIM(INDEX($A821:$T821,MATCH(Lists!$F$6,$A$1:$T$1,0))&amp;""),"")))</f>
        <v/>
      </c>
      <c r="AG821" s="21">
        <f>IF(IFERROR(TRIM(INDEX($A821:$T821,MATCH(Lists!$F$2,$A$1:$T$1,0))&amp;""),"")="","",IF(IFERROR(TRIM(INDEX($A821:$T821,MATCH(Lists!$F$7,$A$1:$T$1,0))&amp;""),"")="","(none)",IFERROR(TRIM(INDEX($A821:$T821,MATCH(Lists!$F$7,$A$1:$T$1,0))&amp;""),"")))</f>
        <v/>
      </c>
      <c r="AH821" s="21">
        <f>IF(AF821="","",IF(COUNTIFS($AF$2:AF821,AF821,$AG$2:AG821,AG821)=1,1,0))</f>
        <v/>
      </c>
      <c r="AI821" s="21">
        <f>IF(AH821=1,SUM($AH$2:AH821),"")</f>
        <v/>
      </c>
      <c r="AJ821" s="21">
        <f>IF(IFERROR(TRIM(INDEX($A821:$T821,MATCH(Lists!$F$2,$A$1:$T$1,0))&amp;""),"")="","",IF($W821=Lists!$A$3,1,0))</f>
        <v/>
      </c>
      <c r="AK821" s="21">
        <f>IF(IFERROR(TRIM(INDEX($A821:$T821,MATCH(Lists!$F$2,$A$1:$T$1,0))&amp;""),"")="","",IF($X821="Y",1,0))</f>
        <v/>
      </c>
    </row>
    <row r="822">
      <c r="U822" s="19" t="n"/>
      <c r="V822" s="22" t="n"/>
      <c r="W822" s="22" t="n"/>
      <c r="X822" s="22" t="n"/>
      <c r="Y822" s="19" t="n"/>
      <c r="Z822" s="21">
        <f>IF(IFERROR(TRIM(INDEX($A822:$T822,MATCH(Lists!$F$2,$A$1:$T$1,0))&amp;""),"")="","",IFERROR(INDEX('Your points'!$B$6:$B$11,MATCH(IFERROR(TRIM(INDEX($A822:$T822,MATCH(Lists!$F$3,$A$1:$T$1,0))&amp;""),""),'Your points'!$A$6:$A$11,0)),0))</f>
        <v/>
      </c>
      <c r="AA822" s="21">
        <f>IF(IFERROR(TRIM(INDEX($A822:$T822,MATCH(Lists!$F$2,$A$1:$T$1,0))&amp;""),"")="","",IFERROR(INDEX('Your points'!$B$15:$B$18,MATCH(IFERROR(TRIM(INDEX($A822:$T822,MATCH(Lists!$F$4,$A$1:$T$1,0))&amp;""),""),'Your points'!$A$15:$A$18,0)),0))</f>
        <v/>
      </c>
      <c r="AB822" s="21">
        <f>IF(IFERROR(TRIM(INDEX($A822:$T822,MATCH(Lists!$F$2,$A$1:$T$1,0))&amp;""),"")="","",N(Z822)+N(AA822))</f>
        <v/>
      </c>
      <c r="AC822" s="21">
        <f>IF(IFERROR(TRIM(INDEX($A822:$T822,MATCH(Lists!$F$2,$A$1:$T$1,0))&amp;""),"")="","",IFERROR(VALUE(IFERROR(TRIM(INDEX($A822:$T822,MATCH(Lists!$F$5,$A$1:$T$1,0))&amp;""),"")),""))</f>
        <v/>
      </c>
      <c r="AD822" s="21">
        <f>IF(AB822="","",IF(AB822&gt;='Your points'!$B$21,1,0))</f>
        <v/>
      </c>
      <c r="AE822" s="21">
        <f>IF(IFERROR(TRIM(INDEX($A822:$T822,MATCH(Lists!$F$2,$A$1:$T$1,0))&amp;""),"")="","",IF(IFERROR(TRIM(INDEX($A822:$T822,MATCH(Lists!$F$8,$A$1:$T$1,0))&amp;""),"")&lt;&gt;"",1,0))</f>
        <v/>
      </c>
      <c r="AF822" s="21">
        <f>IF(IFERROR(TRIM(INDEX($A822:$T822,MATCH(Lists!$F$2,$A$1:$T$1,0))&amp;""),"")="","",IF(IFERROR(TRIM(INDEX($A822:$T822,MATCH(Lists!$F$6,$A$1:$T$1,0))&amp;""),"")="","(no UTM)",IFERROR(TRIM(INDEX($A822:$T822,MATCH(Lists!$F$6,$A$1:$T$1,0))&amp;""),"")))</f>
        <v/>
      </c>
      <c r="AG822" s="21">
        <f>IF(IFERROR(TRIM(INDEX($A822:$T822,MATCH(Lists!$F$2,$A$1:$T$1,0))&amp;""),"")="","",IF(IFERROR(TRIM(INDEX($A822:$T822,MATCH(Lists!$F$7,$A$1:$T$1,0))&amp;""),"")="","(none)",IFERROR(TRIM(INDEX($A822:$T822,MATCH(Lists!$F$7,$A$1:$T$1,0))&amp;""),"")))</f>
        <v/>
      </c>
      <c r="AH822" s="21">
        <f>IF(AF822="","",IF(COUNTIFS($AF$2:AF822,AF822,$AG$2:AG822,AG822)=1,1,0))</f>
        <v/>
      </c>
      <c r="AI822" s="21">
        <f>IF(AH822=1,SUM($AH$2:AH822),"")</f>
        <v/>
      </c>
      <c r="AJ822" s="21">
        <f>IF(IFERROR(TRIM(INDEX($A822:$T822,MATCH(Lists!$F$2,$A$1:$T$1,0))&amp;""),"")="","",IF($W822=Lists!$A$3,1,0))</f>
        <v/>
      </c>
      <c r="AK822" s="21">
        <f>IF(IFERROR(TRIM(INDEX($A822:$T822,MATCH(Lists!$F$2,$A$1:$T$1,0))&amp;""),"")="","",IF($X822="Y",1,0))</f>
        <v/>
      </c>
    </row>
    <row r="823">
      <c r="U823" s="19" t="n"/>
      <c r="V823" s="22" t="n"/>
      <c r="W823" s="22" t="n"/>
      <c r="X823" s="22" t="n"/>
      <c r="Y823" s="19" t="n"/>
      <c r="Z823" s="21">
        <f>IF(IFERROR(TRIM(INDEX($A823:$T823,MATCH(Lists!$F$2,$A$1:$T$1,0))&amp;""),"")="","",IFERROR(INDEX('Your points'!$B$6:$B$11,MATCH(IFERROR(TRIM(INDEX($A823:$T823,MATCH(Lists!$F$3,$A$1:$T$1,0))&amp;""),""),'Your points'!$A$6:$A$11,0)),0))</f>
        <v/>
      </c>
      <c r="AA823" s="21">
        <f>IF(IFERROR(TRIM(INDEX($A823:$T823,MATCH(Lists!$F$2,$A$1:$T$1,0))&amp;""),"")="","",IFERROR(INDEX('Your points'!$B$15:$B$18,MATCH(IFERROR(TRIM(INDEX($A823:$T823,MATCH(Lists!$F$4,$A$1:$T$1,0))&amp;""),""),'Your points'!$A$15:$A$18,0)),0))</f>
        <v/>
      </c>
      <c r="AB823" s="21">
        <f>IF(IFERROR(TRIM(INDEX($A823:$T823,MATCH(Lists!$F$2,$A$1:$T$1,0))&amp;""),"")="","",N(Z823)+N(AA823))</f>
        <v/>
      </c>
      <c r="AC823" s="21">
        <f>IF(IFERROR(TRIM(INDEX($A823:$T823,MATCH(Lists!$F$2,$A$1:$T$1,0))&amp;""),"")="","",IFERROR(VALUE(IFERROR(TRIM(INDEX($A823:$T823,MATCH(Lists!$F$5,$A$1:$T$1,0))&amp;""),"")),""))</f>
        <v/>
      </c>
      <c r="AD823" s="21">
        <f>IF(AB823="","",IF(AB823&gt;='Your points'!$B$21,1,0))</f>
        <v/>
      </c>
      <c r="AE823" s="21">
        <f>IF(IFERROR(TRIM(INDEX($A823:$T823,MATCH(Lists!$F$2,$A$1:$T$1,0))&amp;""),"")="","",IF(IFERROR(TRIM(INDEX($A823:$T823,MATCH(Lists!$F$8,$A$1:$T$1,0))&amp;""),"")&lt;&gt;"",1,0))</f>
        <v/>
      </c>
      <c r="AF823" s="21">
        <f>IF(IFERROR(TRIM(INDEX($A823:$T823,MATCH(Lists!$F$2,$A$1:$T$1,0))&amp;""),"")="","",IF(IFERROR(TRIM(INDEX($A823:$T823,MATCH(Lists!$F$6,$A$1:$T$1,0))&amp;""),"")="","(no UTM)",IFERROR(TRIM(INDEX($A823:$T823,MATCH(Lists!$F$6,$A$1:$T$1,0))&amp;""),"")))</f>
        <v/>
      </c>
      <c r="AG823" s="21">
        <f>IF(IFERROR(TRIM(INDEX($A823:$T823,MATCH(Lists!$F$2,$A$1:$T$1,0))&amp;""),"")="","",IF(IFERROR(TRIM(INDEX($A823:$T823,MATCH(Lists!$F$7,$A$1:$T$1,0))&amp;""),"")="","(none)",IFERROR(TRIM(INDEX($A823:$T823,MATCH(Lists!$F$7,$A$1:$T$1,0))&amp;""),"")))</f>
        <v/>
      </c>
      <c r="AH823" s="21">
        <f>IF(AF823="","",IF(COUNTIFS($AF$2:AF823,AF823,$AG$2:AG823,AG823)=1,1,0))</f>
        <v/>
      </c>
      <c r="AI823" s="21">
        <f>IF(AH823=1,SUM($AH$2:AH823),"")</f>
        <v/>
      </c>
      <c r="AJ823" s="21">
        <f>IF(IFERROR(TRIM(INDEX($A823:$T823,MATCH(Lists!$F$2,$A$1:$T$1,0))&amp;""),"")="","",IF($W823=Lists!$A$3,1,0))</f>
        <v/>
      </c>
      <c r="AK823" s="21">
        <f>IF(IFERROR(TRIM(INDEX($A823:$T823,MATCH(Lists!$F$2,$A$1:$T$1,0))&amp;""),"")="","",IF($X823="Y",1,0))</f>
        <v/>
      </c>
    </row>
    <row r="824">
      <c r="U824" s="19" t="n"/>
      <c r="V824" s="22" t="n"/>
      <c r="W824" s="22" t="n"/>
      <c r="X824" s="22" t="n"/>
      <c r="Y824" s="19" t="n"/>
      <c r="Z824" s="21">
        <f>IF(IFERROR(TRIM(INDEX($A824:$T824,MATCH(Lists!$F$2,$A$1:$T$1,0))&amp;""),"")="","",IFERROR(INDEX('Your points'!$B$6:$B$11,MATCH(IFERROR(TRIM(INDEX($A824:$T824,MATCH(Lists!$F$3,$A$1:$T$1,0))&amp;""),""),'Your points'!$A$6:$A$11,0)),0))</f>
        <v/>
      </c>
      <c r="AA824" s="21">
        <f>IF(IFERROR(TRIM(INDEX($A824:$T824,MATCH(Lists!$F$2,$A$1:$T$1,0))&amp;""),"")="","",IFERROR(INDEX('Your points'!$B$15:$B$18,MATCH(IFERROR(TRIM(INDEX($A824:$T824,MATCH(Lists!$F$4,$A$1:$T$1,0))&amp;""),""),'Your points'!$A$15:$A$18,0)),0))</f>
        <v/>
      </c>
      <c r="AB824" s="21">
        <f>IF(IFERROR(TRIM(INDEX($A824:$T824,MATCH(Lists!$F$2,$A$1:$T$1,0))&amp;""),"")="","",N(Z824)+N(AA824))</f>
        <v/>
      </c>
      <c r="AC824" s="21">
        <f>IF(IFERROR(TRIM(INDEX($A824:$T824,MATCH(Lists!$F$2,$A$1:$T$1,0))&amp;""),"")="","",IFERROR(VALUE(IFERROR(TRIM(INDEX($A824:$T824,MATCH(Lists!$F$5,$A$1:$T$1,0))&amp;""),"")),""))</f>
        <v/>
      </c>
      <c r="AD824" s="21">
        <f>IF(AB824="","",IF(AB824&gt;='Your points'!$B$21,1,0))</f>
        <v/>
      </c>
      <c r="AE824" s="21">
        <f>IF(IFERROR(TRIM(INDEX($A824:$T824,MATCH(Lists!$F$2,$A$1:$T$1,0))&amp;""),"")="","",IF(IFERROR(TRIM(INDEX($A824:$T824,MATCH(Lists!$F$8,$A$1:$T$1,0))&amp;""),"")&lt;&gt;"",1,0))</f>
        <v/>
      </c>
      <c r="AF824" s="21">
        <f>IF(IFERROR(TRIM(INDEX($A824:$T824,MATCH(Lists!$F$2,$A$1:$T$1,0))&amp;""),"")="","",IF(IFERROR(TRIM(INDEX($A824:$T824,MATCH(Lists!$F$6,$A$1:$T$1,0))&amp;""),"")="","(no UTM)",IFERROR(TRIM(INDEX($A824:$T824,MATCH(Lists!$F$6,$A$1:$T$1,0))&amp;""),"")))</f>
        <v/>
      </c>
      <c r="AG824" s="21">
        <f>IF(IFERROR(TRIM(INDEX($A824:$T824,MATCH(Lists!$F$2,$A$1:$T$1,0))&amp;""),"")="","",IF(IFERROR(TRIM(INDEX($A824:$T824,MATCH(Lists!$F$7,$A$1:$T$1,0))&amp;""),"")="","(none)",IFERROR(TRIM(INDEX($A824:$T824,MATCH(Lists!$F$7,$A$1:$T$1,0))&amp;""),"")))</f>
        <v/>
      </c>
      <c r="AH824" s="21">
        <f>IF(AF824="","",IF(COUNTIFS($AF$2:AF824,AF824,$AG$2:AG824,AG824)=1,1,0))</f>
        <v/>
      </c>
      <c r="AI824" s="21">
        <f>IF(AH824=1,SUM($AH$2:AH824),"")</f>
        <v/>
      </c>
      <c r="AJ824" s="21">
        <f>IF(IFERROR(TRIM(INDEX($A824:$T824,MATCH(Lists!$F$2,$A$1:$T$1,0))&amp;""),"")="","",IF($W824=Lists!$A$3,1,0))</f>
        <v/>
      </c>
      <c r="AK824" s="21">
        <f>IF(IFERROR(TRIM(INDEX($A824:$T824,MATCH(Lists!$F$2,$A$1:$T$1,0))&amp;""),"")="","",IF($X824="Y",1,0))</f>
        <v/>
      </c>
    </row>
    <row r="825">
      <c r="U825" s="19" t="n"/>
      <c r="V825" s="22" t="n"/>
      <c r="W825" s="22" t="n"/>
      <c r="X825" s="22" t="n"/>
      <c r="Y825" s="19" t="n"/>
      <c r="Z825" s="21">
        <f>IF(IFERROR(TRIM(INDEX($A825:$T825,MATCH(Lists!$F$2,$A$1:$T$1,0))&amp;""),"")="","",IFERROR(INDEX('Your points'!$B$6:$B$11,MATCH(IFERROR(TRIM(INDEX($A825:$T825,MATCH(Lists!$F$3,$A$1:$T$1,0))&amp;""),""),'Your points'!$A$6:$A$11,0)),0))</f>
        <v/>
      </c>
      <c r="AA825" s="21">
        <f>IF(IFERROR(TRIM(INDEX($A825:$T825,MATCH(Lists!$F$2,$A$1:$T$1,0))&amp;""),"")="","",IFERROR(INDEX('Your points'!$B$15:$B$18,MATCH(IFERROR(TRIM(INDEX($A825:$T825,MATCH(Lists!$F$4,$A$1:$T$1,0))&amp;""),""),'Your points'!$A$15:$A$18,0)),0))</f>
        <v/>
      </c>
      <c r="AB825" s="21">
        <f>IF(IFERROR(TRIM(INDEX($A825:$T825,MATCH(Lists!$F$2,$A$1:$T$1,0))&amp;""),"")="","",N(Z825)+N(AA825))</f>
        <v/>
      </c>
      <c r="AC825" s="21">
        <f>IF(IFERROR(TRIM(INDEX($A825:$T825,MATCH(Lists!$F$2,$A$1:$T$1,0))&amp;""),"")="","",IFERROR(VALUE(IFERROR(TRIM(INDEX($A825:$T825,MATCH(Lists!$F$5,$A$1:$T$1,0))&amp;""),"")),""))</f>
        <v/>
      </c>
      <c r="AD825" s="21">
        <f>IF(AB825="","",IF(AB825&gt;='Your points'!$B$21,1,0))</f>
        <v/>
      </c>
      <c r="AE825" s="21">
        <f>IF(IFERROR(TRIM(INDEX($A825:$T825,MATCH(Lists!$F$2,$A$1:$T$1,0))&amp;""),"")="","",IF(IFERROR(TRIM(INDEX($A825:$T825,MATCH(Lists!$F$8,$A$1:$T$1,0))&amp;""),"")&lt;&gt;"",1,0))</f>
        <v/>
      </c>
      <c r="AF825" s="21">
        <f>IF(IFERROR(TRIM(INDEX($A825:$T825,MATCH(Lists!$F$2,$A$1:$T$1,0))&amp;""),"")="","",IF(IFERROR(TRIM(INDEX($A825:$T825,MATCH(Lists!$F$6,$A$1:$T$1,0))&amp;""),"")="","(no UTM)",IFERROR(TRIM(INDEX($A825:$T825,MATCH(Lists!$F$6,$A$1:$T$1,0))&amp;""),"")))</f>
        <v/>
      </c>
      <c r="AG825" s="21">
        <f>IF(IFERROR(TRIM(INDEX($A825:$T825,MATCH(Lists!$F$2,$A$1:$T$1,0))&amp;""),"")="","",IF(IFERROR(TRIM(INDEX($A825:$T825,MATCH(Lists!$F$7,$A$1:$T$1,0))&amp;""),"")="","(none)",IFERROR(TRIM(INDEX($A825:$T825,MATCH(Lists!$F$7,$A$1:$T$1,0))&amp;""),"")))</f>
        <v/>
      </c>
      <c r="AH825" s="21">
        <f>IF(AF825="","",IF(COUNTIFS($AF$2:AF825,AF825,$AG$2:AG825,AG825)=1,1,0))</f>
        <v/>
      </c>
      <c r="AI825" s="21">
        <f>IF(AH825=1,SUM($AH$2:AH825),"")</f>
        <v/>
      </c>
      <c r="AJ825" s="21">
        <f>IF(IFERROR(TRIM(INDEX($A825:$T825,MATCH(Lists!$F$2,$A$1:$T$1,0))&amp;""),"")="","",IF($W825=Lists!$A$3,1,0))</f>
        <v/>
      </c>
      <c r="AK825" s="21">
        <f>IF(IFERROR(TRIM(INDEX($A825:$T825,MATCH(Lists!$F$2,$A$1:$T$1,0))&amp;""),"")="","",IF($X825="Y",1,0))</f>
        <v/>
      </c>
    </row>
    <row r="826">
      <c r="U826" s="19" t="n"/>
      <c r="V826" s="22" t="n"/>
      <c r="W826" s="22" t="n"/>
      <c r="X826" s="22" t="n"/>
      <c r="Y826" s="19" t="n"/>
      <c r="Z826" s="21">
        <f>IF(IFERROR(TRIM(INDEX($A826:$T826,MATCH(Lists!$F$2,$A$1:$T$1,0))&amp;""),"")="","",IFERROR(INDEX('Your points'!$B$6:$B$11,MATCH(IFERROR(TRIM(INDEX($A826:$T826,MATCH(Lists!$F$3,$A$1:$T$1,0))&amp;""),""),'Your points'!$A$6:$A$11,0)),0))</f>
        <v/>
      </c>
      <c r="AA826" s="21">
        <f>IF(IFERROR(TRIM(INDEX($A826:$T826,MATCH(Lists!$F$2,$A$1:$T$1,0))&amp;""),"")="","",IFERROR(INDEX('Your points'!$B$15:$B$18,MATCH(IFERROR(TRIM(INDEX($A826:$T826,MATCH(Lists!$F$4,$A$1:$T$1,0))&amp;""),""),'Your points'!$A$15:$A$18,0)),0))</f>
        <v/>
      </c>
      <c r="AB826" s="21">
        <f>IF(IFERROR(TRIM(INDEX($A826:$T826,MATCH(Lists!$F$2,$A$1:$T$1,0))&amp;""),"")="","",N(Z826)+N(AA826))</f>
        <v/>
      </c>
      <c r="AC826" s="21">
        <f>IF(IFERROR(TRIM(INDEX($A826:$T826,MATCH(Lists!$F$2,$A$1:$T$1,0))&amp;""),"")="","",IFERROR(VALUE(IFERROR(TRIM(INDEX($A826:$T826,MATCH(Lists!$F$5,$A$1:$T$1,0))&amp;""),"")),""))</f>
        <v/>
      </c>
      <c r="AD826" s="21">
        <f>IF(AB826="","",IF(AB826&gt;='Your points'!$B$21,1,0))</f>
        <v/>
      </c>
      <c r="AE826" s="21">
        <f>IF(IFERROR(TRIM(INDEX($A826:$T826,MATCH(Lists!$F$2,$A$1:$T$1,0))&amp;""),"")="","",IF(IFERROR(TRIM(INDEX($A826:$T826,MATCH(Lists!$F$8,$A$1:$T$1,0))&amp;""),"")&lt;&gt;"",1,0))</f>
        <v/>
      </c>
      <c r="AF826" s="21">
        <f>IF(IFERROR(TRIM(INDEX($A826:$T826,MATCH(Lists!$F$2,$A$1:$T$1,0))&amp;""),"")="","",IF(IFERROR(TRIM(INDEX($A826:$T826,MATCH(Lists!$F$6,$A$1:$T$1,0))&amp;""),"")="","(no UTM)",IFERROR(TRIM(INDEX($A826:$T826,MATCH(Lists!$F$6,$A$1:$T$1,0))&amp;""),"")))</f>
        <v/>
      </c>
      <c r="AG826" s="21">
        <f>IF(IFERROR(TRIM(INDEX($A826:$T826,MATCH(Lists!$F$2,$A$1:$T$1,0))&amp;""),"")="","",IF(IFERROR(TRIM(INDEX($A826:$T826,MATCH(Lists!$F$7,$A$1:$T$1,0))&amp;""),"")="","(none)",IFERROR(TRIM(INDEX($A826:$T826,MATCH(Lists!$F$7,$A$1:$T$1,0))&amp;""),"")))</f>
        <v/>
      </c>
      <c r="AH826" s="21">
        <f>IF(AF826="","",IF(COUNTIFS($AF$2:AF826,AF826,$AG$2:AG826,AG826)=1,1,0))</f>
        <v/>
      </c>
      <c r="AI826" s="21">
        <f>IF(AH826=1,SUM($AH$2:AH826),"")</f>
        <v/>
      </c>
      <c r="AJ826" s="21">
        <f>IF(IFERROR(TRIM(INDEX($A826:$T826,MATCH(Lists!$F$2,$A$1:$T$1,0))&amp;""),"")="","",IF($W826=Lists!$A$3,1,0))</f>
        <v/>
      </c>
      <c r="AK826" s="21">
        <f>IF(IFERROR(TRIM(INDEX($A826:$T826,MATCH(Lists!$F$2,$A$1:$T$1,0))&amp;""),"")="","",IF($X826="Y",1,0))</f>
        <v/>
      </c>
    </row>
    <row r="827">
      <c r="U827" s="19" t="n"/>
      <c r="V827" s="22" t="n"/>
      <c r="W827" s="22" t="n"/>
      <c r="X827" s="22" t="n"/>
      <c r="Y827" s="19" t="n"/>
      <c r="Z827" s="21">
        <f>IF(IFERROR(TRIM(INDEX($A827:$T827,MATCH(Lists!$F$2,$A$1:$T$1,0))&amp;""),"")="","",IFERROR(INDEX('Your points'!$B$6:$B$11,MATCH(IFERROR(TRIM(INDEX($A827:$T827,MATCH(Lists!$F$3,$A$1:$T$1,0))&amp;""),""),'Your points'!$A$6:$A$11,0)),0))</f>
        <v/>
      </c>
      <c r="AA827" s="21">
        <f>IF(IFERROR(TRIM(INDEX($A827:$T827,MATCH(Lists!$F$2,$A$1:$T$1,0))&amp;""),"")="","",IFERROR(INDEX('Your points'!$B$15:$B$18,MATCH(IFERROR(TRIM(INDEX($A827:$T827,MATCH(Lists!$F$4,$A$1:$T$1,0))&amp;""),""),'Your points'!$A$15:$A$18,0)),0))</f>
        <v/>
      </c>
      <c r="AB827" s="21">
        <f>IF(IFERROR(TRIM(INDEX($A827:$T827,MATCH(Lists!$F$2,$A$1:$T$1,0))&amp;""),"")="","",N(Z827)+N(AA827))</f>
        <v/>
      </c>
      <c r="AC827" s="21">
        <f>IF(IFERROR(TRIM(INDEX($A827:$T827,MATCH(Lists!$F$2,$A$1:$T$1,0))&amp;""),"")="","",IFERROR(VALUE(IFERROR(TRIM(INDEX($A827:$T827,MATCH(Lists!$F$5,$A$1:$T$1,0))&amp;""),"")),""))</f>
        <v/>
      </c>
      <c r="AD827" s="21">
        <f>IF(AB827="","",IF(AB827&gt;='Your points'!$B$21,1,0))</f>
        <v/>
      </c>
      <c r="AE827" s="21">
        <f>IF(IFERROR(TRIM(INDEX($A827:$T827,MATCH(Lists!$F$2,$A$1:$T$1,0))&amp;""),"")="","",IF(IFERROR(TRIM(INDEX($A827:$T827,MATCH(Lists!$F$8,$A$1:$T$1,0))&amp;""),"")&lt;&gt;"",1,0))</f>
        <v/>
      </c>
      <c r="AF827" s="21">
        <f>IF(IFERROR(TRIM(INDEX($A827:$T827,MATCH(Lists!$F$2,$A$1:$T$1,0))&amp;""),"")="","",IF(IFERROR(TRIM(INDEX($A827:$T827,MATCH(Lists!$F$6,$A$1:$T$1,0))&amp;""),"")="","(no UTM)",IFERROR(TRIM(INDEX($A827:$T827,MATCH(Lists!$F$6,$A$1:$T$1,0))&amp;""),"")))</f>
        <v/>
      </c>
      <c r="AG827" s="21">
        <f>IF(IFERROR(TRIM(INDEX($A827:$T827,MATCH(Lists!$F$2,$A$1:$T$1,0))&amp;""),"")="","",IF(IFERROR(TRIM(INDEX($A827:$T827,MATCH(Lists!$F$7,$A$1:$T$1,0))&amp;""),"")="","(none)",IFERROR(TRIM(INDEX($A827:$T827,MATCH(Lists!$F$7,$A$1:$T$1,0))&amp;""),"")))</f>
        <v/>
      </c>
      <c r="AH827" s="21">
        <f>IF(AF827="","",IF(COUNTIFS($AF$2:AF827,AF827,$AG$2:AG827,AG827)=1,1,0))</f>
        <v/>
      </c>
      <c r="AI827" s="21">
        <f>IF(AH827=1,SUM($AH$2:AH827),"")</f>
        <v/>
      </c>
      <c r="AJ827" s="21">
        <f>IF(IFERROR(TRIM(INDEX($A827:$T827,MATCH(Lists!$F$2,$A$1:$T$1,0))&amp;""),"")="","",IF($W827=Lists!$A$3,1,0))</f>
        <v/>
      </c>
      <c r="AK827" s="21">
        <f>IF(IFERROR(TRIM(INDEX($A827:$T827,MATCH(Lists!$F$2,$A$1:$T$1,0))&amp;""),"")="","",IF($X827="Y",1,0))</f>
        <v/>
      </c>
    </row>
    <row r="828">
      <c r="U828" s="19" t="n"/>
      <c r="V828" s="22" t="n"/>
      <c r="W828" s="22" t="n"/>
      <c r="X828" s="22" t="n"/>
      <c r="Y828" s="19" t="n"/>
      <c r="Z828" s="21">
        <f>IF(IFERROR(TRIM(INDEX($A828:$T828,MATCH(Lists!$F$2,$A$1:$T$1,0))&amp;""),"")="","",IFERROR(INDEX('Your points'!$B$6:$B$11,MATCH(IFERROR(TRIM(INDEX($A828:$T828,MATCH(Lists!$F$3,$A$1:$T$1,0))&amp;""),""),'Your points'!$A$6:$A$11,0)),0))</f>
        <v/>
      </c>
      <c r="AA828" s="21">
        <f>IF(IFERROR(TRIM(INDEX($A828:$T828,MATCH(Lists!$F$2,$A$1:$T$1,0))&amp;""),"")="","",IFERROR(INDEX('Your points'!$B$15:$B$18,MATCH(IFERROR(TRIM(INDEX($A828:$T828,MATCH(Lists!$F$4,$A$1:$T$1,0))&amp;""),""),'Your points'!$A$15:$A$18,0)),0))</f>
        <v/>
      </c>
      <c r="AB828" s="21">
        <f>IF(IFERROR(TRIM(INDEX($A828:$T828,MATCH(Lists!$F$2,$A$1:$T$1,0))&amp;""),"")="","",N(Z828)+N(AA828))</f>
        <v/>
      </c>
      <c r="AC828" s="21">
        <f>IF(IFERROR(TRIM(INDEX($A828:$T828,MATCH(Lists!$F$2,$A$1:$T$1,0))&amp;""),"")="","",IFERROR(VALUE(IFERROR(TRIM(INDEX($A828:$T828,MATCH(Lists!$F$5,$A$1:$T$1,0))&amp;""),"")),""))</f>
        <v/>
      </c>
      <c r="AD828" s="21">
        <f>IF(AB828="","",IF(AB828&gt;='Your points'!$B$21,1,0))</f>
        <v/>
      </c>
      <c r="AE828" s="21">
        <f>IF(IFERROR(TRIM(INDEX($A828:$T828,MATCH(Lists!$F$2,$A$1:$T$1,0))&amp;""),"")="","",IF(IFERROR(TRIM(INDEX($A828:$T828,MATCH(Lists!$F$8,$A$1:$T$1,0))&amp;""),"")&lt;&gt;"",1,0))</f>
        <v/>
      </c>
      <c r="AF828" s="21">
        <f>IF(IFERROR(TRIM(INDEX($A828:$T828,MATCH(Lists!$F$2,$A$1:$T$1,0))&amp;""),"")="","",IF(IFERROR(TRIM(INDEX($A828:$T828,MATCH(Lists!$F$6,$A$1:$T$1,0))&amp;""),"")="","(no UTM)",IFERROR(TRIM(INDEX($A828:$T828,MATCH(Lists!$F$6,$A$1:$T$1,0))&amp;""),"")))</f>
        <v/>
      </c>
      <c r="AG828" s="21">
        <f>IF(IFERROR(TRIM(INDEX($A828:$T828,MATCH(Lists!$F$2,$A$1:$T$1,0))&amp;""),"")="","",IF(IFERROR(TRIM(INDEX($A828:$T828,MATCH(Lists!$F$7,$A$1:$T$1,0))&amp;""),"")="","(none)",IFERROR(TRIM(INDEX($A828:$T828,MATCH(Lists!$F$7,$A$1:$T$1,0))&amp;""),"")))</f>
        <v/>
      </c>
      <c r="AH828" s="21">
        <f>IF(AF828="","",IF(COUNTIFS($AF$2:AF828,AF828,$AG$2:AG828,AG828)=1,1,0))</f>
        <v/>
      </c>
      <c r="AI828" s="21">
        <f>IF(AH828=1,SUM($AH$2:AH828),"")</f>
        <v/>
      </c>
      <c r="AJ828" s="21">
        <f>IF(IFERROR(TRIM(INDEX($A828:$T828,MATCH(Lists!$F$2,$A$1:$T$1,0))&amp;""),"")="","",IF($W828=Lists!$A$3,1,0))</f>
        <v/>
      </c>
      <c r="AK828" s="21">
        <f>IF(IFERROR(TRIM(INDEX($A828:$T828,MATCH(Lists!$F$2,$A$1:$T$1,0))&amp;""),"")="","",IF($X828="Y",1,0))</f>
        <v/>
      </c>
    </row>
    <row r="829">
      <c r="U829" s="19" t="n"/>
      <c r="V829" s="22" t="n"/>
      <c r="W829" s="22" t="n"/>
      <c r="X829" s="22" t="n"/>
      <c r="Y829" s="19" t="n"/>
      <c r="Z829" s="21">
        <f>IF(IFERROR(TRIM(INDEX($A829:$T829,MATCH(Lists!$F$2,$A$1:$T$1,0))&amp;""),"")="","",IFERROR(INDEX('Your points'!$B$6:$B$11,MATCH(IFERROR(TRIM(INDEX($A829:$T829,MATCH(Lists!$F$3,$A$1:$T$1,0))&amp;""),""),'Your points'!$A$6:$A$11,0)),0))</f>
        <v/>
      </c>
      <c r="AA829" s="21">
        <f>IF(IFERROR(TRIM(INDEX($A829:$T829,MATCH(Lists!$F$2,$A$1:$T$1,0))&amp;""),"")="","",IFERROR(INDEX('Your points'!$B$15:$B$18,MATCH(IFERROR(TRIM(INDEX($A829:$T829,MATCH(Lists!$F$4,$A$1:$T$1,0))&amp;""),""),'Your points'!$A$15:$A$18,0)),0))</f>
        <v/>
      </c>
      <c r="AB829" s="21">
        <f>IF(IFERROR(TRIM(INDEX($A829:$T829,MATCH(Lists!$F$2,$A$1:$T$1,0))&amp;""),"")="","",N(Z829)+N(AA829))</f>
        <v/>
      </c>
      <c r="AC829" s="21">
        <f>IF(IFERROR(TRIM(INDEX($A829:$T829,MATCH(Lists!$F$2,$A$1:$T$1,0))&amp;""),"")="","",IFERROR(VALUE(IFERROR(TRIM(INDEX($A829:$T829,MATCH(Lists!$F$5,$A$1:$T$1,0))&amp;""),"")),""))</f>
        <v/>
      </c>
      <c r="AD829" s="21">
        <f>IF(AB829="","",IF(AB829&gt;='Your points'!$B$21,1,0))</f>
        <v/>
      </c>
      <c r="AE829" s="21">
        <f>IF(IFERROR(TRIM(INDEX($A829:$T829,MATCH(Lists!$F$2,$A$1:$T$1,0))&amp;""),"")="","",IF(IFERROR(TRIM(INDEX($A829:$T829,MATCH(Lists!$F$8,$A$1:$T$1,0))&amp;""),"")&lt;&gt;"",1,0))</f>
        <v/>
      </c>
      <c r="AF829" s="21">
        <f>IF(IFERROR(TRIM(INDEX($A829:$T829,MATCH(Lists!$F$2,$A$1:$T$1,0))&amp;""),"")="","",IF(IFERROR(TRIM(INDEX($A829:$T829,MATCH(Lists!$F$6,$A$1:$T$1,0))&amp;""),"")="","(no UTM)",IFERROR(TRIM(INDEX($A829:$T829,MATCH(Lists!$F$6,$A$1:$T$1,0))&amp;""),"")))</f>
        <v/>
      </c>
      <c r="AG829" s="21">
        <f>IF(IFERROR(TRIM(INDEX($A829:$T829,MATCH(Lists!$F$2,$A$1:$T$1,0))&amp;""),"")="","",IF(IFERROR(TRIM(INDEX($A829:$T829,MATCH(Lists!$F$7,$A$1:$T$1,0))&amp;""),"")="","(none)",IFERROR(TRIM(INDEX($A829:$T829,MATCH(Lists!$F$7,$A$1:$T$1,0))&amp;""),"")))</f>
        <v/>
      </c>
      <c r="AH829" s="21">
        <f>IF(AF829="","",IF(COUNTIFS($AF$2:AF829,AF829,$AG$2:AG829,AG829)=1,1,0))</f>
        <v/>
      </c>
      <c r="AI829" s="21">
        <f>IF(AH829=1,SUM($AH$2:AH829),"")</f>
        <v/>
      </c>
      <c r="AJ829" s="21">
        <f>IF(IFERROR(TRIM(INDEX($A829:$T829,MATCH(Lists!$F$2,$A$1:$T$1,0))&amp;""),"")="","",IF($W829=Lists!$A$3,1,0))</f>
        <v/>
      </c>
      <c r="AK829" s="21">
        <f>IF(IFERROR(TRIM(INDEX($A829:$T829,MATCH(Lists!$F$2,$A$1:$T$1,0))&amp;""),"")="","",IF($X829="Y",1,0))</f>
        <v/>
      </c>
    </row>
    <row r="830">
      <c r="U830" s="19" t="n"/>
      <c r="V830" s="22" t="n"/>
      <c r="W830" s="22" t="n"/>
      <c r="X830" s="22" t="n"/>
      <c r="Y830" s="19" t="n"/>
      <c r="Z830" s="21">
        <f>IF(IFERROR(TRIM(INDEX($A830:$T830,MATCH(Lists!$F$2,$A$1:$T$1,0))&amp;""),"")="","",IFERROR(INDEX('Your points'!$B$6:$B$11,MATCH(IFERROR(TRIM(INDEX($A830:$T830,MATCH(Lists!$F$3,$A$1:$T$1,0))&amp;""),""),'Your points'!$A$6:$A$11,0)),0))</f>
        <v/>
      </c>
      <c r="AA830" s="21">
        <f>IF(IFERROR(TRIM(INDEX($A830:$T830,MATCH(Lists!$F$2,$A$1:$T$1,0))&amp;""),"")="","",IFERROR(INDEX('Your points'!$B$15:$B$18,MATCH(IFERROR(TRIM(INDEX($A830:$T830,MATCH(Lists!$F$4,$A$1:$T$1,0))&amp;""),""),'Your points'!$A$15:$A$18,0)),0))</f>
        <v/>
      </c>
      <c r="AB830" s="21">
        <f>IF(IFERROR(TRIM(INDEX($A830:$T830,MATCH(Lists!$F$2,$A$1:$T$1,0))&amp;""),"")="","",N(Z830)+N(AA830))</f>
        <v/>
      </c>
      <c r="AC830" s="21">
        <f>IF(IFERROR(TRIM(INDEX($A830:$T830,MATCH(Lists!$F$2,$A$1:$T$1,0))&amp;""),"")="","",IFERROR(VALUE(IFERROR(TRIM(INDEX($A830:$T830,MATCH(Lists!$F$5,$A$1:$T$1,0))&amp;""),"")),""))</f>
        <v/>
      </c>
      <c r="AD830" s="21">
        <f>IF(AB830="","",IF(AB830&gt;='Your points'!$B$21,1,0))</f>
        <v/>
      </c>
      <c r="AE830" s="21">
        <f>IF(IFERROR(TRIM(INDEX($A830:$T830,MATCH(Lists!$F$2,$A$1:$T$1,0))&amp;""),"")="","",IF(IFERROR(TRIM(INDEX($A830:$T830,MATCH(Lists!$F$8,$A$1:$T$1,0))&amp;""),"")&lt;&gt;"",1,0))</f>
        <v/>
      </c>
      <c r="AF830" s="21">
        <f>IF(IFERROR(TRIM(INDEX($A830:$T830,MATCH(Lists!$F$2,$A$1:$T$1,0))&amp;""),"")="","",IF(IFERROR(TRIM(INDEX($A830:$T830,MATCH(Lists!$F$6,$A$1:$T$1,0))&amp;""),"")="","(no UTM)",IFERROR(TRIM(INDEX($A830:$T830,MATCH(Lists!$F$6,$A$1:$T$1,0))&amp;""),"")))</f>
        <v/>
      </c>
      <c r="AG830" s="21">
        <f>IF(IFERROR(TRIM(INDEX($A830:$T830,MATCH(Lists!$F$2,$A$1:$T$1,0))&amp;""),"")="","",IF(IFERROR(TRIM(INDEX($A830:$T830,MATCH(Lists!$F$7,$A$1:$T$1,0))&amp;""),"")="","(none)",IFERROR(TRIM(INDEX($A830:$T830,MATCH(Lists!$F$7,$A$1:$T$1,0))&amp;""),"")))</f>
        <v/>
      </c>
      <c r="AH830" s="21">
        <f>IF(AF830="","",IF(COUNTIFS($AF$2:AF830,AF830,$AG$2:AG830,AG830)=1,1,0))</f>
        <v/>
      </c>
      <c r="AI830" s="21">
        <f>IF(AH830=1,SUM($AH$2:AH830),"")</f>
        <v/>
      </c>
      <c r="AJ830" s="21">
        <f>IF(IFERROR(TRIM(INDEX($A830:$T830,MATCH(Lists!$F$2,$A$1:$T$1,0))&amp;""),"")="","",IF($W830=Lists!$A$3,1,0))</f>
        <v/>
      </c>
      <c r="AK830" s="21">
        <f>IF(IFERROR(TRIM(INDEX($A830:$T830,MATCH(Lists!$F$2,$A$1:$T$1,0))&amp;""),"")="","",IF($X830="Y",1,0))</f>
        <v/>
      </c>
    </row>
    <row r="831">
      <c r="U831" s="19" t="n"/>
      <c r="V831" s="22" t="n"/>
      <c r="W831" s="22" t="n"/>
      <c r="X831" s="22" t="n"/>
      <c r="Y831" s="19" t="n"/>
      <c r="Z831" s="21">
        <f>IF(IFERROR(TRIM(INDEX($A831:$T831,MATCH(Lists!$F$2,$A$1:$T$1,0))&amp;""),"")="","",IFERROR(INDEX('Your points'!$B$6:$B$11,MATCH(IFERROR(TRIM(INDEX($A831:$T831,MATCH(Lists!$F$3,$A$1:$T$1,0))&amp;""),""),'Your points'!$A$6:$A$11,0)),0))</f>
        <v/>
      </c>
      <c r="AA831" s="21">
        <f>IF(IFERROR(TRIM(INDEX($A831:$T831,MATCH(Lists!$F$2,$A$1:$T$1,0))&amp;""),"")="","",IFERROR(INDEX('Your points'!$B$15:$B$18,MATCH(IFERROR(TRIM(INDEX($A831:$T831,MATCH(Lists!$F$4,$A$1:$T$1,0))&amp;""),""),'Your points'!$A$15:$A$18,0)),0))</f>
        <v/>
      </c>
      <c r="AB831" s="21">
        <f>IF(IFERROR(TRIM(INDEX($A831:$T831,MATCH(Lists!$F$2,$A$1:$T$1,0))&amp;""),"")="","",N(Z831)+N(AA831))</f>
        <v/>
      </c>
      <c r="AC831" s="21">
        <f>IF(IFERROR(TRIM(INDEX($A831:$T831,MATCH(Lists!$F$2,$A$1:$T$1,0))&amp;""),"")="","",IFERROR(VALUE(IFERROR(TRIM(INDEX($A831:$T831,MATCH(Lists!$F$5,$A$1:$T$1,0))&amp;""),"")),""))</f>
        <v/>
      </c>
      <c r="AD831" s="21">
        <f>IF(AB831="","",IF(AB831&gt;='Your points'!$B$21,1,0))</f>
        <v/>
      </c>
      <c r="AE831" s="21">
        <f>IF(IFERROR(TRIM(INDEX($A831:$T831,MATCH(Lists!$F$2,$A$1:$T$1,0))&amp;""),"")="","",IF(IFERROR(TRIM(INDEX($A831:$T831,MATCH(Lists!$F$8,$A$1:$T$1,0))&amp;""),"")&lt;&gt;"",1,0))</f>
        <v/>
      </c>
      <c r="AF831" s="21">
        <f>IF(IFERROR(TRIM(INDEX($A831:$T831,MATCH(Lists!$F$2,$A$1:$T$1,0))&amp;""),"")="","",IF(IFERROR(TRIM(INDEX($A831:$T831,MATCH(Lists!$F$6,$A$1:$T$1,0))&amp;""),"")="","(no UTM)",IFERROR(TRIM(INDEX($A831:$T831,MATCH(Lists!$F$6,$A$1:$T$1,0))&amp;""),"")))</f>
        <v/>
      </c>
      <c r="AG831" s="21">
        <f>IF(IFERROR(TRIM(INDEX($A831:$T831,MATCH(Lists!$F$2,$A$1:$T$1,0))&amp;""),"")="","",IF(IFERROR(TRIM(INDEX($A831:$T831,MATCH(Lists!$F$7,$A$1:$T$1,0))&amp;""),"")="","(none)",IFERROR(TRIM(INDEX($A831:$T831,MATCH(Lists!$F$7,$A$1:$T$1,0))&amp;""),"")))</f>
        <v/>
      </c>
      <c r="AH831" s="21">
        <f>IF(AF831="","",IF(COUNTIFS($AF$2:AF831,AF831,$AG$2:AG831,AG831)=1,1,0))</f>
        <v/>
      </c>
      <c r="AI831" s="21">
        <f>IF(AH831=1,SUM($AH$2:AH831),"")</f>
        <v/>
      </c>
      <c r="AJ831" s="21">
        <f>IF(IFERROR(TRIM(INDEX($A831:$T831,MATCH(Lists!$F$2,$A$1:$T$1,0))&amp;""),"")="","",IF($W831=Lists!$A$3,1,0))</f>
        <v/>
      </c>
      <c r="AK831" s="21">
        <f>IF(IFERROR(TRIM(INDEX($A831:$T831,MATCH(Lists!$F$2,$A$1:$T$1,0))&amp;""),"")="","",IF($X831="Y",1,0))</f>
        <v/>
      </c>
    </row>
    <row r="832">
      <c r="U832" s="19" t="n"/>
      <c r="V832" s="22" t="n"/>
      <c r="W832" s="22" t="n"/>
      <c r="X832" s="22" t="n"/>
      <c r="Y832" s="19" t="n"/>
      <c r="Z832" s="21">
        <f>IF(IFERROR(TRIM(INDEX($A832:$T832,MATCH(Lists!$F$2,$A$1:$T$1,0))&amp;""),"")="","",IFERROR(INDEX('Your points'!$B$6:$B$11,MATCH(IFERROR(TRIM(INDEX($A832:$T832,MATCH(Lists!$F$3,$A$1:$T$1,0))&amp;""),""),'Your points'!$A$6:$A$11,0)),0))</f>
        <v/>
      </c>
      <c r="AA832" s="21">
        <f>IF(IFERROR(TRIM(INDEX($A832:$T832,MATCH(Lists!$F$2,$A$1:$T$1,0))&amp;""),"")="","",IFERROR(INDEX('Your points'!$B$15:$B$18,MATCH(IFERROR(TRIM(INDEX($A832:$T832,MATCH(Lists!$F$4,$A$1:$T$1,0))&amp;""),""),'Your points'!$A$15:$A$18,0)),0))</f>
        <v/>
      </c>
      <c r="AB832" s="21">
        <f>IF(IFERROR(TRIM(INDEX($A832:$T832,MATCH(Lists!$F$2,$A$1:$T$1,0))&amp;""),"")="","",N(Z832)+N(AA832))</f>
        <v/>
      </c>
      <c r="AC832" s="21">
        <f>IF(IFERROR(TRIM(INDEX($A832:$T832,MATCH(Lists!$F$2,$A$1:$T$1,0))&amp;""),"")="","",IFERROR(VALUE(IFERROR(TRIM(INDEX($A832:$T832,MATCH(Lists!$F$5,$A$1:$T$1,0))&amp;""),"")),""))</f>
        <v/>
      </c>
      <c r="AD832" s="21">
        <f>IF(AB832="","",IF(AB832&gt;='Your points'!$B$21,1,0))</f>
        <v/>
      </c>
      <c r="AE832" s="21">
        <f>IF(IFERROR(TRIM(INDEX($A832:$T832,MATCH(Lists!$F$2,$A$1:$T$1,0))&amp;""),"")="","",IF(IFERROR(TRIM(INDEX($A832:$T832,MATCH(Lists!$F$8,$A$1:$T$1,0))&amp;""),"")&lt;&gt;"",1,0))</f>
        <v/>
      </c>
      <c r="AF832" s="21">
        <f>IF(IFERROR(TRIM(INDEX($A832:$T832,MATCH(Lists!$F$2,$A$1:$T$1,0))&amp;""),"")="","",IF(IFERROR(TRIM(INDEX($A832:$T832,MATCH(Lists!$F$6,$A$1:$T$1,0))&amp;""),"")="","(no UTM)",IFERROR(TRIM(INDEX($A832:$T832,MATCH(Lists!$F$6,$A$1:$T$1,0))&amp;""),"")))</f>
        <v/>
      </c>
      <c r="AG832" s="21">
        <f>IF(IFERROR(TRIM(INDEX($A832:$T832,MATCH(Lists!$F$2,$A$1:$T$1,0))&amp;""),"")="","",IF(IFERROR(TRIM(INDEX($A832:$T832,MATCH(Lists!$F$7,$A$1:$T$1,0))&amp;""),"")="","(none)",IFERROR(TRIM(INDEX($A832:$T832,MATCH(Lists!$F$7,$A$1:$T$1,0))&amp;""),"")))</f>
        <v/>
      </c>
      <c r="AH832" s="21">
        <f>IF(AF832="","",IF(COUNTIFS($AF$2:AF832,AF832,$AG$2:AG832,AG832)=1,1,0))</f>
        <v/>
      </c>
      <c r="AI832" s="21">
        <f>IF(AH832=1,SUM($AH$2:AH832),"")</f>
        <v/>
      </c>
      <c r="AJ832" s="21">
        <f>IF(IFERROR(TRIM(INDEX($A832:$T832,MATCH(Lists!$F$2,$A$1:$T$1,0))&amp;""),"")="","",IF($W832=Lists!$A$3,1,0))</f>
        <v/>
      </c>
      <c r="AK832" s="21">
        <f>IF(IFERROR(TRIM(INDEX($A832:$T832,MATCH(Lists!$F$2,$A$1:$T$1,0))&amp;""),"")="","",IF($X832="Y",1,0))</f>
        <v/>
      </c>
    </row>
    <row r="833">
      <c r="U833" s="19" t="n"/>
      <c r="V833" s="22" t="n"/>
      <c r="W833" s="22" t="n"/>
      <c r="X833" s="22" t="n"/>
      <c r="Y833" s="19" t="n"/>
      <c r="Z833" s="21">
        <f>IF(IFERROR(TRIM(INDEX($A833:$T833,MATCH(Lists!$F$2,$A$1:$T$1,0))&amp;""),"")="","",IFERROR(INDEX('Your points'!$B$6:$B$11,MATCH(IFERROR(TRIM(INDEX($A833:$T833,MATCH(Lists!$F$3,$A$1:$T$1,0))&amp;""),""),'Your points'!$A$6:$A$11,0)),0))</f>
        <v/>
      </c>
      <c r="AA833" s="21">
        <f>IF(IFERROR(TRIM(INDEX($A833:$T833,MATCH(Lists!$F$2,$A$1:$T$1,0))&amp;""),"")="","",IFERROR(INDEX('Your points'!$B$15:$B$18,MATCH(IFERROR(TRIM(INDEX($A833:$T833,MATCH(Lists!$F$4,$A$1:$T$1,0))&amp;""),""),'Your points'!$A$15:$A$18,0)),0))</f>
        <v/>
      </c>
      <c r="AB833" s="21">
        <f>IF(IFERROR(TRIM(INDEX($A833:$T833,MATCH(Lists!$F$2,$A$1:$T$1,0))&amp;""),"")="","",N(Z833)+N(AA833))</f>
        <v/>
      </c>
      <c r="AC833" s="21">
        <f>IF(IFERROR(TRIM(INDEX($A833:$T833,MATCH(Lists!$F$2,$A$1:$T$1,0))&amp;""),"")="","",IFERROR(VALUE(IFERROR(TRIM(INDEX($A833:$T833,MATCH(Lists!$F$5,$A$1:$T$1,0))&amp;""),"")),""))</f>
        <v/>
      </c>
      <c r="AD833" s="21">
        <f>IF(AB833="","",IF(AB833&gt;='Your points'!$B$21,1,0))</f>
        <v/>
      </c>
      <c r="AE833" s="21">
        <f>IF(IFERROR(TRIM(INDEX($A833:$T833,MATCH(Lists!$F$2,$A$1:$T$1,0))&amp;""),"")="","",IF(IFERROR(TRIM(INDEX($A833:$T833,MATCH(Lists!$F$8,$A$1:$T$1,0))&amp;""),"")&lt;&gt;"",1,0))</f>
        <v/>
      </c>
      <c r="AF833" s="21">
        <f>IF(IFERROR(TRIM(INDEX($A833:$T833,MATCH(Lists!$F$2,$A$1:$T$1,0))&amp;""),"")="","",IF(IFERROR(TRIM(INDEX($A833:$T833,MATCH(Lists!$F$6,$A$1:$T$1,0))&amp;""),"")="","(no UTM)",IFERROR(TRIM(INDEX($A833:$T833,MATCH(Lists!$F$6,$A$1:$T$1,0))&amp;""),"")))</f>
        <v/>
      </c>
      <c r="AG833" s="21">
        <f>IF(IFERROR(TRIM(INDEX($A833:$T833,MATCH(Lists!$F$2,$A$1:$T$1,0))&amp;""),"")="","",IF(IFERROR(TRIM(INDEX($A833:$T833,MATCH(Lists!$F$7,$A$1:$T$1,0))&amp;""),"")="","(none)",IFERROR(TRIM(INDEX($A833:$T833,MATCH(Lists!$F$7,$A$1:$T$1,0))&amp;""),"")))</f>
        <v/>
      </c>
      <c r="AH833" s="21">
        <f>IF(AF833="","",IF(COUNTIFS($AF$2:AF833,AF833,$AG$2:AG833,AG833)=1,1,0))</f>
        <v/>
      </c>
      <c r="AI833" s="21">
        <f>IF(AH833=1,SUM($AH$2:AH833),"")</f>
        <v/>
      </c>
      <c r="AJ833" s="21">
        <f>IF(IFERROR(TRIM(INDEX($A833:$T833,MATCH(Lists!$F$2,$A$1:$T$1,0))&amp;""),"")="","",IF($W833=Lists!$A$3,1,0))</f>
        <v/>
      </c>
      <c r="AK833" s="21">
        <f>IF(IFERROR(TRIM(INDEX($A833:$T833,MATCH(Lists!$F$2,$A$1:$T$1,0))&amp;""),"")="","",IF($X833="Y",1,0))</f>
        <v/>
      </c>
    </row>
    <row r="834">
      <c r="U834" s="19" t="n"/>
      <c r="V834" s="22" t="n"/>
      <c r="W834" s="22" t="n"/>
      <c r="X834" s="22" t="n"/>
      <c r="Y834" s="19" t="n"/>
      <c r="Z834" s="21">
        <f>IF(IFERROR(TRIM(INDEX($A834:$T834,MATCH(Lists!$F$2,$A$1:$T$1,0))&amp;""),"")="","",IFERROR(INDEX('Your points'!$B$6:$B$11,MATCH(IFERROR(TRIM(INDEX($A834:$T834,MATCH(Lists!$F$3,$A$1:$T$1,0))&amp;""),""),'Your points'!$A$6:$A$11,0)),0))</f>
        <v/>
      </c>
      <c r="AA834" s="21">
        <f>IF(IFERROR(TRIM(INDEX($A834:$T834,MATCH(Lists!$F$2,$A$1:$T$1,0))&amp;""),"")="","",IFERROR(INDEX('Your points'!$B$15:$B$18,MATCH(IFERROR(TRIM(INDEX($A834:$T834,MATCH(Lists!$F$4,$A$1:$T$1,0))&amp;""),""),'Your points'!$A$15:$A$18,0)),0))</f>
        <v/>
      </c>
      <c r="AB834" s="21">
        <f>IF(IFERROR(TRIM(INDEX($A834:$T834,MATCH(Lists!$F$2,$A$1:$T$1,0))&amp;""),"")="","",N(Z834)+N(AA834))</f>
        <v/>
      </c>
      <c r="AC834" s="21">
        <f>IF(IFERROR(TRIM(INDEX($A834:$T834,MATCH(Lists!$F$2,$A$1:$T$1,0))&amp;""),"")="","",IFERROR(VALUE(IFERROR(TRIM(INDEX($A834:$T834,MATCH(Lists!$F$5,$A$1:$T$1,0))&amp;""),"")),""))</f>
        <v/>
      </c>
      <c r="AD834" s="21">
        <f>IF(AB834="","",IF(AB834&gt;='Your points'!$B$21,1,0))</f>
        <v/>
      </c>
      <c r="AE834" s="21">
        <f>IF(IFERROR(TRIM(INDEX($A834:$T834,MATCH(Lists!$F$2,$A$1:$T$1,0))&amp;""),"")="","",IF(IFERROR(TRIM(INDEX($A834:$T834,MATCH(Lists!$F$8,$A$1:$T$1,0))&amp;""),"")&lt;&gt;"",1,0))</f>
        <v/>
      </c>
      <c r="AF834" s="21">
        <f>IF(IFERROR(TRIM(INDEX($A834:$T834,MATCH(Lists!$F$2,$A$1:$T$1,0))&amp;""),"")="","",IF(IFERROR(TRIM(INDEX($A834:$T834,MATCH(Lists!$F$6,$A$1:$T$1,0))&amp;""),"")="","(no UTM)",IFERROR(TRIM(INDEX($A834:$T834,MATCH(Lists!$F$6,$A$1:$T$1,0))&amp;""),"")))</f>
        <v/>
      </c>
      <c r="AG834" s="21">
        <f>IF(IFERROR(TRIM(INDEX($A834:$T834,MATCH(Lists!$F$2,$A$1:$T$1,0))&amp;""),"")="","",IF(IFERROR(TRIM(INDEX($A834:$T834,MATCH(Lists!$F$7,$A$1:$T$1,0))&amp;""),"")="","(none)",IFERROR(TRIM(INDEX($A834:$T834,MATCH(Lists!$F$7,$A$1:$T$1,0))&amp;""),"")))</f>
        <v/>
      </c>
      <c r="AH834" s="21">
        <f>IF(AF834="","",IF(COUNTIFS($AF$2:AF834,AF834,$AG$2:AG834,AG834)=1,1,0))</f>
        <v/>
      </c>
      <c r="AI834" s="21">
        <f>IF(AH834=1,SUM($AH$2:AH834),"")</f>
        <v/>
      </c>
      <c r="AJ834" s="21">
        <f>IF(IFERROR(TRIM(INDEX($A834:$T834,MATCH(Lists!$F$2,$A$1:$T$1,0))&amp;""),"")="","",IF($W834=Lists!$A$3,1,0))</f>
        <v/>
      </c>
      <c r="AK834" s="21">
        <f>IF(IFERROR(TRIM(INDEX($A834:$T834,MATCH(Lists!$F$2,$A$1:$T$1,0))&amp;""),"")="","",IF($X834="Y",1,0))</f>
        <v/>
      </c>
    </row>
    <row r="835">
      <c r="U835" s="19" t="n"/>
      <c r="V835" s="22" t="n"/>
      <c r="W835" s="22" t="n"/>
      <c r="X835" s="22" t="n"/>
      <c r="Y835" s="19" t="n"/>
      <c r="Z835" s="21">
        <f>IF(IFERROR(TRIM(INDEX($A835:$T835,MATCH(Lists!$F$2,$A$1:$T$1,0))&amp;""),"")="","",IFERROR(INDEX('Your points'!$B$6:$B$11,MATCH(IFERROR(TRIM(INDEX($A835:$T835,MATCH(Lists!$F$3,$A$1:$T$1,0))&amp;""),""),'Your points'!$A$6:$A$11,0)),0))</f>
        <v/>
      </c>
      <c r="AA835" s="21">
        <f>IF(IFERROR(TRIM(INDEX($A835:$T835,MATCH(Lists!$F$2,$A$1:$T$1,0))&amp;""),"")="","",IFERROR(INDEX('Your points'!$B$15:$B$18,MATCH(IFERROR(TRIM(INDEX($A835:$T835,MATCH(Lists!$F$4,$A$1:$T$1,0))&amp;""),""),'Your points'!$A$15:$A$18,0)),0))</f>
        <v/>
      </c>
      <c r="AB835" s="21">
        <f>IF(IFERROR(TRIM(INDEX($A835:$T835,MATCH(Lists!$F$2,$A$1:$T$1,0))&amp;""),"")="","",N(Z835)+N(AA835))</f>
        <v/>
      </c>
      <c r="AC835" s="21">
        <f>IF(IFERROR(TRIM(INDEX($A835:$T835,MATCH(Lists!$F$2,$A$1:$T$1,0))&amp;""),"")="","",IFERROR(VALUE(IFERROR(TRIM(INDEX($A835:$T835,MATCH(Lists!$F$5,$A$1:$T$1,0))&amp;""),"")),""))</f>
        <v/>
      </c>
      <c r="AD835" s="21">
        <f>IF(AB835="","",IF(AB835&gt;='Your points'!$B$21,1,0))</f>
        <v/>
      </c>
      <c r="AE835" s="21">
        <f>IF(IFERROR(TRIM(INDEX($A835:$T835,MATCH(Lists!$F$2,$A$1:$T$1,0))&amp;""),"")="","",IF(IFERROR(TRIM(INDEX($A835:$T835,MATCH(Lists!$F$8,$A$1:$T$1,0))&amp;""),"")&lt;&gt;"",1,0))</f>
        <v/>
      </c>
      <c r="AF835" s="21">
        <f>IF(IFERROR(TRIM(INDEX($A835:$T835,MATCH(Lists!$F$2,$A$1:$T$1,0))&amp;""),"")="","",IF(IFERROR(TRIM(INDEX($A835:$T835,MATCH(Lists!$F$6,$A$1:$T$1,0))&amp;""),"")="","(no UTM)",IFERROR(TRIM(INDEX($A835:$T835,MATCH(Lists!$F$6,$A$1:$T$1,0))&amp;""),"")))</f>
        <v/>
      </c>
      <c r="AG835" s="21">
        <f>IF(IFERROR(TRIM(INDEX($A835:$T835,MATCH(Lists!$F$2,$A$1:$T$1,0))&amp;""),"")="","",IF(IFERROR(TRIM(INDEX($A835:$T835,MATCH(Lists!$F$7,$A$1:$T$1,0))&amp;""),"")="","(none)",IFERROR(TRIM(INDEX($A835:$T835,MATCH(Lists!$F$7,$A$1:$T$1,0))&amp;""),"")))</f>
        <v/>
      </c>
      <c r="AH835" s="21">
        <f>IF(AF835="","",IF(COUNTIFS($AF$2:AF835,AF835,$AG$2:AG835,AG835)=1,1,0))</f>
        <v/>
      </c>
      <c r="AI835" s="21">
        <f>IF(AH835=1,SUM($AH$2:AH835),"")</f>
        <v/>
      </c>
      <c r="AJ835" s="21">
        <f>IF(IFERROR(TRIM(INDEX($A835:$T835,MATCH(Lists!$F$2,$A$1:$T$1,0))&amp;""),"")="","",IF($W835=Lists!$A$3,1,0))</f>
        <v/>
      </c>
      <c r="AK835" s="21">
        <f>IF(IFERROR(TRIM(INDEX($A835:$T835,MATCH(Lists!$F$2,$A$1:$T$1,0))&amp;""),"")="","",IF($X835="Y",1,0))</f>
        <v/>
      </c>
    </row>
    <row r="836">
      <c r="U836" s="19" t="n"/>
      <c r="V836" s="22" t="n"/>
      <c r="W836" s="22" t="n"/>
      <c r="X836" s="22" t="n"/>
      <c r="Y836" s="19" t="n"/>
      <c r="Z836" s="21">
        <f>IF(IFERROR(TRIM(INDEX($A836:$T836,MATCH(Lists!$F$2,$A$1:$T$1,0))&amp;""),"")="","",IFERROR(INDEX('Your points'!$B$6:$B$11,MATCH(IFERROR(TRIM(INDEX($A836:$T836,MATCH(Lists!$F$3,$A$1:$T$1,0))&amp;""),""),'Your points'!$A$6:$A$11,0)),0))</f>
        <v/>
      </c>
      <c r="AA836" s="21">
        <f>IF(IFERROR(TRIM(INDEX($A836:$T836,MATCH(Lists!$F$2,$A$1:$T$1,0))&amp;""),"")="","",IFERROR(INDEX('Your points'!$B$15:$B$18,MATCH(IFERROR(TRIM(INDEX($A836:$T836,MATCH(Lists!$F$4,$A$1:$T$1,0))&amp;""),""),'Your points'!$A$15:$A$18,0)),0))</f>
        <v/>
      </c>
      <c r="AB836" s="21">
        <f>IF(IFERROR(TRIM(INDEX($A836:$T836,MATCH(Lists!$F$2,$A$1:$T$1,0))&amp;""),"")="","",N(Z836)+N(AA836))</f>
        <v/>
      </c>
      <c r="AC836" s="21">
        <f>IF(IFERROR(TRIM(INDEX($A836:$T836,MATCH(Lists!$F$2,$A$1:$T$1,0))&amp;""),"")="","",IFERROR(VALUE(IFERROR(TRIM(INDEX($A836:$T836,MATCH(Lists!$F$5,$A$1:$T$1,0))&amp;""),"")),""))</f>
        <v/>
      </c>
      <c r="AD836" s="21">
        <f>IF(AB836="","",IF(AB836&gt;='Your points'!$B$21,1,0))</f>
        <v/>
      </c>
      <c r="AE836" s="21">
        <f>IF(IFERROR(TRIM(INDEX($A836:$T836,MATCH(Lists!$F$2,$A$1:$T$1,0))&amp;""),"")="","",IF(IFERROR(TRIM(INDEX($A836:$T836,MATCH(Lists!$F$8,$A$1:$T$1,0))&amp;""),"")&lt;&gt;"",1,0))</f>
        <v/>
      </c>
      <c r="AF836" s="21">
        <f>IF(IFERROR(TRIM(INDEX($A836:$T836,MATCH(Lists!$F$2,$A$1:$T$1,0))&amp;""),"")="","",IF(IFERROR(TRIM(INDEX($A836:$T836,MATCH(Lists!$F$6,$A$1:$T$1,0))&amp;""),"")="","(no UTM)",IFERROR(TRIM(INDEX($A836:$T836,MATCH(Lists!$F$6,$A$1:$T$1,0))&amp;""),"")))</f>
        <v/>
      </c>
      <c r="AG836" s="21">
        <f>IF(IFERROR(TRIM(INDEX($A836:$T836,MATCH(Lists!$F$2,$A$1:$T$1,0))&amp;""),"")="","",IF(IFERROR(TRIM(INDEX($A836:$T836,MATCH(Lists!$F$7,$A$1:$T$1,0))&amp;""),"")="","(none)",IFERROR(TRIM(INDEX($A836:$T836,MATCH(Lists!$F$7,$A$1:$T$1,0))&amp;""),"")))</f>
        <v/>
      </c>
      <c r="AH836" s="21">
        <f>IF(AF836="","",IF(COUNTIFS($AF$2:AF836,AF836,$AG$2:AG836,AG836)=1,1,0))</f>
        <v/>
      </c>
      <c r="AI836" s="21">
        <f>IF(AH836=1,SUM($AH$2:AH836),"")</f>
        <v/>
      </c>
      <c r="AJ836" s="21">
        <f>IF(IFERROR(TRIM(INDEX($A836:$T836,MATCH(Lists!$F$2,$A$1:$T$1,0))&amp;""),"")="","",IF($W836=Lists!$A$3,1,0))</f>
        <v/>
      </c>
      <c r="AK836" s="21">
        <f>IF(IFERROR(TRIM(INDEX($A836:$T836,MATCH(Lists!$F$2,$A$1:$T$1,0))&amp;""),"")="","",IF($X836="Y",1,0))</f>
        <v/>
      </c>
    </row>
    <row r="837">
      <c r="U837" s="19" t="n"/>
      <c r="V837" s="22" t="n"/>
      <c r="W837" s="22" t="n"/>
      <c r="X837" s="22" t="n"/>
      <c r="Y837" s="19" t="n"/>
      <c r="Z837" s="21">
        <f>IF(IFERROR(TRIM(INDEX($A837:$T837,MATCH(Lists!$F$2,$A$1:$T$1,0))&amp;""),"")="","",IFERROR(INDEX('Your points'!$B$6:$B$11,MATCH(IFERROR(TRIM(INDEX($A837:$T837,MATCH(Lists!$F$3,$A$1:$T$1,0))&amp;""),""),'Your points'!$A$6:$A$11,0)),0))</f>
        <v/>
      </c>
      <c r="AA837" s="21">
        <f>IF(IFERROR(TRIM(INDEX($A837:$T837,MATCH(Lists!$F$2,$A$1:$T$1,0))&amp;""),"")="","",IFERROR(INDEX('Your points'!$B$15:$B$18,MATCH(IFERROR(TRIM(INDEX($A837:$T837,MATCH(Lists!$F$4,$A$1:$T$1,0))&amp;""),""),'Your points'!$A$15:$A$18,0)),0))</f>
        <v/>
      </c>
      <c r="AB837" s="21">
        <f>IF(IFERROR(TRIM(INDEX($A837:$T837,MATCH(Lists!$F$2,$A$1:$T$1,0))&amp;""),"")="","",N(Z837)+N(AA837))</f>
        <v/>
      </c>
      <c r="AC837" s="21">
        <f>IF(IFERROR(TRIM(INDEX($A837:$T837,MATCH(Lists!$F$2,$A$1:$T$1,0))&amp;""),"")="","",IFERROR(VALUE(IFERROR(TRIM(INDEX($A837:$T837,MATCH(Lists!$F$5,$A$1:$T$1,0))&amp;""),"")),""))</f>
        <v/>
      </c>
      <c r="AD837" s="21">
        <f>IF(AB837="","",IF(AB837&gt;='Your points'!$B$21,1,0))</f>
        <v/>
      </c>
      <c r="AE837" s="21">
        <f>IF(IFERROR(TRIM(INDEX($A837:$T837,MATCH(Lists!$F$2,$A$1:$T$1,0))&amp;""),"")="","",IF(IFERROR(TRIM(INDEX($A837:$T837,MATCH(Lists!$F$8,$A$1:$T$1,0))&amp;""),"")&lt;&gt;"",1,0))</f>
        <v/>
      </c>
      <c r="AF837" s="21">
        <f>IF(IFERROR(TRIM(INDEX($A837:$T837,MATCH(Lists!$F$2,$A$1:$T$1,0))&amp;""),"")="","",IF(IFERROR(TRIM(INDEX($A837:$T837,MATCH(Lists!$F$6,$A$1:$T$1,0))&amp;""),"")="","(no UTM)",IFERROR(TRIM(INDEX($A837:$T837,MATCH(Lists!$F$6,$A$1:$T$1,0))&amp;""),"")))</f>
        <v/>
      </c>
      <c r="AG837" s="21">
        <f>IF(IFERROR(TRIM(INDEX($A837:$T837,MATCH(Lists!$F$2,$A$1:$T$1,0))&amp;""),"")="","",IF(IFERROR(TRIM(INDEX($A837:$T837,MATCH(Lists!$F$7,$A$1:$T$1,0))&amp;""),"")="","(none)",IFERROR(TRIM(INDEX($A837:$T837,MATCH(Lists!$F$7,$A$1:$T$1,0))&amp;""),"")))</f>
        <v/>
      </c>
      <c r="AH837" s="21">
        <f>IF(AF837="","",IF(COUNTIFS($AF$2:AF837,AF837,$AG$2:AG837,AG837)=1,1,0))</f>
        <v/>
      </c>
      <c r="AI837" s="21">
        <f>IF(AH837=1,SUM($AH$2:AH837),"")</f>
        <v/>
      </c>
      <c r="AJ837" s="21">
        <f>IF(IFERROR(TRIM(INDEX($A837:$T837,MATCH(Lists!$F$2,$A$1:$T$1,0))&amp;""),"")="","",IF($W837=Lists!$A$3,1,0))</f>
        <v/>
      </c>
      <c r="AK837" s="21">
        <f>IF(IFERROR(TRIM(INDEX($A837:$T837,MATCH(Lists!$F$2,$A$1:$T$1,0))&amp;""),"")="","",IF($X837="Y",1,0))</f>
        <v/>
      </c>
    </row>
    <row r="838">
      <c r="U838" s="19" t="n"/>
      <c r="V838" s="22" t="n"/>
      <c r="W838" s="22" t="n"/>
      <c r="X838" s="22" t="n"/>
      <c r="Y838" s="19" t="n"/>
      <c r="Z838" s="21">
        <f>IF(IFERROR(TRIM(INDEX($A838:$T838,MATCH(Lists!$F$2,$A$1:$T$1,0))&amp;""),"")="","",IFERROR(INDEX('Your points'!$B$6:$B$11,MATCH(IFERROR(TRIM(INDEX($A838:$T838,MATCH(Lists!$F$3,$A$1:$T$1,0))&amp;""),""),'Your points'!$A$6:$A$11,0)),0))</f>
        <v/>
      </c>
      <c r="AA838" s="21">
        <f>IF(IFERROR(TRIM(INDEX($A838:$T838,MATCH(Lists!$F$2,$A$1:$T$1,0))&amp;""),"")="","",IFERROR(INDEX('Your points'!$B$15:$B$18,MATCH(IFERROR(TRIM(INDEX($A838:$T838,MATCH(Lists!$F$4,$A$1:$T$1,0))&amp;""),""),'Your points'!$A$15:$A$18,0)),0))</f>
        <v/>
      </c>
      <c r="AB838" s="21">
        <f>IF(IFERROR(TRIM(INDEX($A838:$T838,MATCH(Lists!$F$2,$A$1:$T$1,0))&amp;""),"")="","",N(Z838)+N(AA838))</f>
        <v/>
      </c>
      <c r="AC838" s="21">
        <f>IF(IFERROR(TRIM(INDEX($A838:$T838,MATCH(Lists!$F$2,$A$1:$T$1,0))&amp;""),"")="","",IFERROR(VALUE(IFERROR(TRIM(INDEX($A838:$T838,MATCH(Lists!$F$5,$A$1:$T$1,0))&amp;""),"")),""))</f>
        <v/>
      </c>
      <c r="AD838" s="21">
        <f>IF(AB838="","",IF(AB838&gt;='Your points'!$B$21,1,0))</f>
        <v/>
      </c>
      <c r="AE838" s="21">
        <f>IF(IFERROR(TRIM(INDEX($A838:$T838,MATCH(Lists!$F$2,$A$1:$T$1,0))&amp;""),"")="","",IF(IFERROR(TRIM(INDEX($A838:$T838,MATCH(Lists!$F$8,$A$1:$T$1,0))&amp;""),"")&lt;&gt;"",1,0))</f>
        <v/>
      </c>
      <c r="AF838" s="21">
        <f>IF(IFERROR(TRIM(INDEX($A838:$T838,MATCH(Lists!$F$2,$A$1:$T$1,0))&amp;""),"")="","",IF(IFERROR(TRIM(INDEX($A838:$T838,MATCH(Lists!$F$6,$A$1:$T$1,0))&amp;""),"")="","(no UTM)",IFERROR(TRIM(INDEX($A838:$T838,MATCH(Lists!$F$6,$A$1:$T$1,0))&amp;""),"")))</f>
        <v/>
      </c>
      <c r="AG838" s="21">
        <f>IF(IFERROR(TRIM(INDEX($A838:$T838,MATCH(Lists!$F$2,$A$1:$T$1,0))&amp;""),"")="","",IF(IFERROR(TRIM(INDEX($A838:$T838,MATCH(Lists!$F$7,$A$1:$T$1,0))&amp;""),"")="","(none)",IFERROR(TRIM(INDEX($A838:$T838,MATCH(Lists!$F$7,$A$1:$T$1,0))&amp;""),"")))</f>
        <v/>
      </c>
      <c r="AH838" s="21">
        <f>IF(AF838="","",IF(COUNTIFS($AF$2:AF838,AF838,$AG$2:AG838,AG838)=1,1,0))</f>
        <v/>
      </c>
      <c r="AI838" s="21">
        <f>IF(AH838=1,SUM($AH$2:AH838),"")</f>
        <v/>
      </c>
      <c r="AJ838" s="21">
        <f>IF(IFERROR(TRIM(INDEX($A838:$T838,MATCH(Lists!$F$2,$A$1:$T$1,0))&amp;""),"")="","",IF($W838=Lists!$A$3,1,0))</f>
        <v/>
      </c>
      <c r="AK838" s="21">
        <f>IF(IFERROR(TRIM(INDEX($A838:$T838,MATCH(Lists!$F$2,$A$1:$T$1,0))&amp;""),"")="","",IF($X838="Y",1,0))</f>
        <v/>
      </c>
    </row>
    <row r="839">
      <c r="U839" s="19" t="n"/>
      <c r="V839" s="22" t="n"/>
      <c r="W839" s="22" t="n"/>
      <c r="X839" s="22" t="n"/>
      <c r="Y839" s="19" t="n"/>
      <c r="Z839" s="21">
        <f>IF(IFERROR(TRIM(INDEX($A839:$T839,MATCH(Lists!$F$2,$A$1:$T$1,0))&amp;""),"")="","",IFERROR(INDEX('Your points'!$B$6:$B$11,MATCH(IFERROR(TRIM(INDEX($A839:$T839,MATCH(Lists!$F$3,$A$1:$T$1,0))&amp;""),""),'Your points'!$A$6:$A$11,0)),0))</f>
        <v/>
      </c>
      <c r="AA839" s="21">
        <f>IF(IFERROR(TRIM(INDEX($A839:$T839,MATCH(Lists!$F$2,$A$1:$T$1,0))&amp;""),"")="","",IFERROR(INDEX('Your points'!$B$15:$B$18,MATCH(IFERROR(TRIM(INDEX($A839:$T839,MATCH(Lists!$F$4,$A$1:$T$1,0))&amp;""),""),'Your points'!$A$15:$A$18,0)),0))</f>
        <v/>
      </c>
      <c r="AB839" s="21">
        <f>IF(IFERROR(TRIM(INDEX($A839:$T839,MATCH(Lists!$F$2,$A$1:$T$1,0))&amp;""),"")="","",N(Z839)+N(AA839))</f>
        <v/>
      </c>
      <c r="AC839" s="21">
        <f>IF(IFERROR(TRIM(INDEX($A839:$T839,MATCH(Lists!$F$2,$A$1:$T$1,0))&amp;""),"")="","",IFERROR(VALUE(IFERROR(TRIM(INDEX($A839:$T839,MATCH(Lists!$F$5,$A$1:$T$1,0))&amp;""),"")),""))</f>
        <v/>
      </c>
      <c r="AD839" s="21">
        <f>IF(AB839="","",IF(AB839&gt;='Your points'!$B$21,1,0))</f>
        <v/>
      </c>
      <c r="AE839" s="21">
        <f>IF(IFERROR(TRIM(INDEX($A839:$T839,MATCH(Lists!$F$2,$A$1:$T$1,0))&amp;""),"")="","",IF(IFERROR(TRIM(INDEX($A839:$T839,MATCH(Lists!$F$8,$A$1:$T$1,0))&amp;""),"")&lt;&gt;"",1,0))</f>
        <v/>
      </c>
      <c r="AF839" s="21">
        <f>IF(IFERROR(TRIM(INDEX($A839:$T839,MATCH(Lists!$F$2,$A$1:$T$1,0))&amp;""),"")="","",IF(IFERROR(TRIM(INDEX($A839:$T839,MATCH(Lists!$F$6,$A$1:$T$1,0))&amp;""),"")="","(no UTM)",IFERROR(TRIM(INDEX($A839:$T839,MATCH(Lists!$F$6,$A$1:$T$1,0))&amp;""),"")))</f>
        <v/>
      </c>
      <c r="AG839" s="21">
        <f>IF(IFERROR(TRIM(INDEX($A839:$T839,MATCH(Lists!$F$2,$A$1:$T$1,0))&amp;""),"")="","",IF(IFERROR(TRIM(INDEX($A839:$T839,MATCH(Lists!$F$7,$A$1:$T$1,0))&amp;""),"")="","(none)",IFERROR(TRIM(INDEX($A839:$T839,MATCH(Lists!$F$7,$A$1:$T$1,0))&amp;""),"")))</f>
        <v/>
      </c>
      <c r="AH839" s="21">
        <f>IF(AF839="","",IF(COUNTIFS($AF$2:AF839,AF839,$AG$2:AG839,AG839)=1,1,0))</f>
        <v/>
      </c>
      <c r="AI839" s="21">
        <f>IF(AH839=1,SUM($AH$2:AH839),"")</f>
        <v/>
      </c>
      <c r="AJ839" s="21">
        <f>IF(IFERROR(TRIM(INDEX($A839:$T839,MATCH(Lists!$F$2,$A$1:$T$1,0))&amp;""),"")="","",IF($W839=Lists!$A$3,1,0))</f>
        <v/>
      </c>
      <c r="AK839" s="21">
        <f>IF(IFERROR(TRIM(INDEX($A839:$T839,MATCH(Lists!$F$2,$A$1:$T$1,0))&amp;""),"")="","",IF($X839="Y",1,0))</f>
        <v/>
      </c>
    </row>
    <row r="840">
      <c r="U840" s="19" t="n"/>
      <c r="V840" s="22" t="n"/>
      <c r="W840" s="22" t="n"/>
      <c r="X840" s="22" t="n"/>
      <c r="Y840" s="19" t="n"/>
      <c r="Z840" s="21">
        <f>IF(IFERROR(TRIM(INDEX($A840:$T840,MATCH(Lists!$F$2,$A$1:$T$1,0))&amp;""),"")="","",IFERROR(INDEX('Your points'!$B$6:$B$11,MATCH(IFERROR(TRIM(INDEX($A840:$T840,MATCH(Lists!$F$3,$A$1:$T$1,0))&amp;""),""),'Your points'!$A$6:$A$11,0)),0))</f>
        <v/>
      </c>
      <c r="AA840" s="21">
        <f>IF(IFERROR(TRIM(INDEX($A840:$T840,MATCH(Lists!$F$2,$A$1:$T$1,0))&amp;""),"")="","",IFERROR(INDEX('Your points'!$B$15:$B$18,MATCH(IFERROR(TRIM(INDEX($A840:$T840,MATCH(Lists!$F$4,$A$1:$T$1,0))&amp;""),""),'Your points'!$A$15:$A$18,0)),0))</f>
        <v/>
      </c>
      <c r="AB840" s="21">
        <f>IF(IFERROR(TRIM(INDEX($A840:$T840,MATCH(Lists!$F$2,$A$1:$T$1,0))&amp;""),"")="","",N(Z840)+N(AA840))</f>
        <v/>
      </c>
      <c r="AC840" s="21">
        <f>IF(IFERROR(TRIM(INDEX($A840:$T840,MATCH(Lists!$F$2,$A$1:$T$1,0))&amp;""),"")="","",IFERROR(VALUE(IFERROR(TRIM(INDEX($A840:$T840,MATCH(Lists!$F$5,$A$1:$T$1,0))&amp;""),"")),""))</f>
        <v/>
      </c>
      <c r="AD840" s="21">
        <f>IF(AB840="","",IF(AB840&gt;='Your points'!$B$21,1,0))</f>
        <v/>
      </c>
      <c r="AE840" s="21">
        <f>IF(IFERROR(TRIM(INDEX($A840:$T840,MATCH(Lists!$F$2,$A$1:$T$1,0))&amp;""),"")="","",IF(IFERROR(TRIM(INDEX($A840:$T840,MATCH(Lists!$F$8,$A$1:$T$1,0))&amp;""),"")&lt;&gt;"",1,0))</f>
        <v/>
      </c>
      <c r="AF840" s="21">
        <f>IF(IFERROR(TRIM(INDEX($A840:$T840,MATCH(Lists!$F$2,$A$1:$T$1,0))&amp;""),"")="","",IF(IFERROR(TRIM(INDEX($A840:$T840,MATCH(Lists!$F$6,$A$1:$T$1,0))&amp;""),"")="","(no UTM)",IFERROR(TRIM(INDEX($A840:$T840,MATCH(Lists!$F$6,$A$1:$T$1,0))&amp;""),"")))</f>
        <v/>
      </c>
      <c r="AG840" s="21">
        <f>IF(IFERROR(TRIM(INDEX($A840:$T840,MATCH(Lists!$F$2,$A$1:$T$1,0))&amp;""),"")="","",IF(IFERROR(TRIM(INDEX($A840:$T840,MATCH(Lists!$F$7,$A$1:$T$1,0))&amp;""),"")="","(none)",IFERROR(TRIM(INDEX($A840:$T840,MATCH(Lists!$F$7,$A$1:$T$1,0))&amp;""),"")))</f>
        <v/>
      </c>
      <c r="AH840" s="21">
        <f>IF(AF840="","",IF(COUNTIFS($AF$2:AF840,AF840,$AG$2:AG840,AG840)=1,1,0))</f>
        <v/>
      </c>
      <c r="AI840" s="21">
        <f>IF(AH840=1,SUM($AH$2:AH840),"")</f>
        <v/>
      </c>
      <c r="AJ840" s="21">
        <f>IF(IFERROR(TRIM(INDEX($A840:$T840,MATCH(Lists!$F$2,$A$1:$T$1,0))&amp;""),"")="","",IF($W840=Lists!$A$3,1,0))</f>
        <v/>
      </c>
      <c r="AK840" s="21">
        <f>IF(IFERROR(TRIM(INDEX($A840:$T840,MATCH(Lists!$F$2,$A$1:$T$1,0))&amp;""),"")="","",IF($X840="Y",1,0))</f>
        <v/>
      </c>
    </row>
    <row r="841">
      <c r="U841" s="19" t="n"/>
      <c r="V841" s="22" t="n"/>
      <c r="W841" s="22" t="n"/>
      <c r="X841" s="22" t="n"/>
      <c r="Y841" s="19" t="n"/>
      <c r="Z841" s="21">
        <f>IF(IFERROR(TRIM(INDEX($A841:$T841,MATCH(Lists!$F$2,$A$1:$T$1,0))&amp;""),"")="","",IFERROR(INDEX('Your points'!$B$6:$B$11,MATCH(IFERROR(TRIM(INDEX($A841:$T841,MATCH(Lists!$F$3,$A$1:$T$1,0))&amp;""),""),'Your points'!$A$6:$A$11,0)),0))</f>
        <v/>
      </c>
      <c r="AA841" s="21">
        <f>IF(IFERROR(TRIM(INDEX($A841:$T841,MATCH(Lists!$F$2,$A$1:$T$1,0))&amp;""),"")="","",IFERROR(INDEX('Your points'!$B$15:$B$18,MATCH(IFERROR(TRIM(INDEX($A841:$T841,MATCH(Lists!$F$4,$A$1:$T$1,0))&amp;""),""),'Your points'!$A$15:$A$18,0)),0))</f>
        <v/>
      </c>
      <c r="AB841" s="21">
        <f>IF(IFERROR(TRIM(INDEX($A841:$T841,MATCH(Lists!$F$2,$A$1:$T$1,0))&amp;""),"")="","",N(Z841)+N(AA841))</f>
        <v/>
      </c>
      <c r="AC841" s="21">
        <f>IF(IFERROR(TRIM(INDEX($A841:$T841,MATCH(Lists!$F$2,$A$1:$T$1,0))&amp;""),"")="","",IFERROR(VALUE(IFERROR(TRIM(INDEX($A841:$T841,MATCH(Lists!$F$5,$A$1:$T$1,0))&amp;""),"")),""))</f>
        <v/>
      </c>
      <c r="AD841" s="21">
        <f>IF(AB841="","",IF(AB841&gt;='Your points'!$B$21,1,0))</f>
        <v/>
      </c>
      <c r="AE841" s="21">
        <f>IF(IFERROR(TRIM(INDEX($A841:$T841,MATCH(Lists!$F$2,$A$1:$T$1,0))&amp;""),"")="","",IF(IFERROR(TRIM(INDEX($A841:$T841,MATCH(Lists!$F$8,$A$1:$T$1,0))&amp;""),"")&lt;&gt;"",1,0))</f>
        <v/>
      </c>
      <c r="AF841" s="21">
        <f>IF(IFERROR(TRIM(INDEX($A841:$T841,MATCH(Lists!$F$2,$A$1:$T$1,0))&amp;""),"")="","",IF(IFERROR(TRIM(INDEX($A841:$T841,MATCH(Lists!$F$6,$A$1:$T$1,0))&amp;""),"")="","(no UTM)",IFERROR(TRIM(INDEX($A841:$T841,MATCH(Lists!$F$6,$A$1:$T$1,0))&amp;""),"")))</f>
        <v/>
      </c>
      <c r="AG841" s="21">
        <f>IF(IFERROR(TRIM(INDEX($A841:$T841,MATCH(Lists!$F$2,$A$1:$T$1,0))&amp;""),"")="","",IF(IFERROR(TRIM(INDEX($A841:$T841,MATCH(Lists!$F$7,$A$1:$T$1,0))&amp;""),"")="","(none)",IFERROR(TRIM(INDEX($A841:$T841,MATCH(Lists!$F$7,$A$1:$T$1,0))&amp;""),"")))</f>
        <v/>
      </c>
      <c r="AH841" s="21">
        <f>IF(AF841="","",IF(COUNTIFS($AF$2:AF841,AF841,$AG$2:AG841,AG841)=1,1,0))</f>
        <v/>
      </c>
      <c r="AI841" s="21">
        <f>IF(AH841=1,SUM($AH$2:AH841),"")</f>
        <v/>
      </c>
      <c r="AJ841" s="21">
        <f>IF(IFERROR(TRIM(INDEX($A841:$T841,MATCH(Lists!$F$2,$A$1:$T$1,0))&amp;""),"")="","",IF($W841=Lists!$A$3,1,0))</f>
        <v/>
      </c>
      <c r="AK841" s="21">
        <f>IF(IFERROR(TRIM(INDEX($A841:$T841,MATCH(Lists!$F$2,$A$1:$T$1,0))&amp;""),"")="","",IF($X841="Y",1,0))</f>
        <v/>
      </c>
    </row>
    <row r="842">
      <c r="U842" s="19" t="n"/>
      <c r="V842" s="22" t="n"/>
      <c r="W842" s="22" t="n"/>
      <c r="X842" s="22" t="n"/>
      <c r="Y842" s="19" t="n"/>
      <c r="Z842" s="21">
        <f>IF(IFERROR(TRIM(INDEX($A842:$T842,MATCH(Lists!$F$2,$A$1:$T$1,0))&amp;""),"")="","",IFERROR(INDEX('Your points'!$B$6:$B$11,MATCH(IFERROR(TRIM(INDEX($A842:$T842,MATCH(Lists!$F$3,$A$1:$T$1,0))&amp;""),""),'Your points'!$A$6:$A$11,0)),0))</f>
        <v/>
      </c>
      <c r="AA842" s="21">
        <f>IF(IFERROR(TRIM(INDEX($A842:$T842,MATCH(Lists!$F$2,$A$1:$T$1,0))&amp;""),"")="","",IFERROR(INDEX('Your points'!$B$15:$B$18,MATCH(IFERROR(TRIM(INDEX($A842:$T842,MATCH(Lists!$F$4,$A$1:$T$1,0))&amp;""),""),'Your points'!$A$15:$A$18,0)),0))</f>
        <v/>
      </c>
      <c r="AB842" s="21">
        <f>IF(IFERROR(TRIM(INDEX($A842:$T842,MATCH(Lists!$F$2,$A$1:$T$1,0))&amp;""),"")="","",N(Z842)+N(AA842))</f>
        <v/>
      </c>
      <c r="AC842" s="21">
        <f>IF(IFERROR(TRIM(INDEX($A842:$T842,MATCH(Lists!$F$2,$A$1:$T$1,0))&amp;""),"")="","",IFERROR(VALUE(IFERROR(TRIM(INDEX($A842:$T842,MATCH(Lists!$F$5,$A$1:$T$1,0))&amp;""),"")),""))</f>
        <v/>
      </c>
      <c r="AD842" s="21">
        <f>IF(AB842="","",IF(AB842&gt;='Your points'!$B$21,1,0))</f>
        <v/>
      </c>
      <c r="AE842" s="21">
        <f>IF(IFERROR(TRIM(INDEX($A842:$T842,MATCH(Lists!$F$2,$A$1:$T$1,0))&amp;""),"")="","",IF(IFERROR(TRIM(INDEX($A842:$T842,MATCH(Lists!$F$8,$A$1:$T$1,0))&amp;""),"")&lt;&gt;"",1,0))</f>
        <v/>
      </c>
      <c r="AF842" s="21">
        <f>IF(IFERROR(TRIM(INDEX($A842:$T842,MATCH(Lists!$F$2,$A$1:$T$1,0))&amp;""),"")="","",IF(IFERROR(TRIM(INDEX($A842:$T842,MATCH(Lists!$F$6,$A$1:$T$1,0))&amp;""),"")="","(no UTM)",IFERROR(TRIM(INDEX($A842:$T842,MATCH(Lists!$F$6,$A$1:$T$1,0))&amp;""),"")))</f>
        <v/>
      </c>
      <c r="AG842" s="21">
        <f>IF(IFERROR(TRIM(INDEX($A842:$T842,MATCH(Lists!$F$2,$A$1:$T$1,0))&amp;""),"")="","",IF(IFERROR(TRIM(INDEX($A842:$T842,MATCH(Lists!$F$7,$A$1:$T$1,0))&amp;""),"")="","(none)",IFERROR(TRIM(INDEX($A842:$T842,MATCH(Lists!$F$7,$A$1:$T$1,0))&amp;""),"")))</f>
        <v/>
      </c>
      <c r="AH842" s="21">
        <f>IF(AF842="","",IF(COUNTIFS($AF$2:AF842,AF842,$AG$2:AG842,AG842)=1,1,0))</f>
        <v/>
      </c>
      <c r="AI842" s="21">
        <f>IF(AH842=1,SUM($AH$2:AH842),"")</f>
        <v/>
      </c>
      <c r="AJ842" s="21">
        <f>IF(IFERROR(TRIM(INDEX($A842:$T842,MATCH(Lists!$F$2,$A$1:$T$1,0))&amp;""),"")="","",IF($W842=Lists!$A$3,1,0))</f>
        <v/>
      </c>
      <c r="AK842" s="21">
        <f>IF(IFERROR(TRIM(INDEX($A842:$T842,MATCH(Lists!$F$2,$A$1:$T$1,0))&amp;""),"")="","",IF($X842="Y",1,0))</f>
        <v/>
      </c>
    </row>
    <row r="843">
      <c r="U843" s="19" t="n"/>
      <c r="V843" s="22" t="n"/>
      <c r="W843" s="22" t="n"/>
      <c r="X843" s="22" t="n"/>
      <c r="Y843" s="19" t="n"/>
      <c r="Z843" s="21">
        <f>IF(IFERROR(TRIM(INDEX($A843:$T843,MATCH(Lists!$F$2,$A$1:$T$1,0))&amp;""),"")="","",IFERROR(INDEX('Your points'!$B$6:$B$11,MATCH(IFERROR(TRIM(INDEX($A843:$T843,MATCH(Lists!$F$3,$A$1:$T$1,0))&amp;""),""),'Your points'!$A$6:$A$11,0)),0))</f>
        <v/>
      </c>
      <c r="AA843" s="21">
        <f>IF(IFERROR(TRIM(INDEX($A843:$T843,MATCH(Lists!$F$2,$A$1:$T$1,0))&amp;""),"")="","",IFERROR(INDEX('Your points'!$B$15:$B$18,MATCH(IFERROR(TRIM(INDEX($A843:$T843,MATCH(Lists!$F$4,$A$1:$T$1,0))&amp;""),""),'Your points'!$A$15:$A$18,0)),0))</f>
        <v/>
      </c>
      <c r="AB843" s="21">
        <f>IF(IFERROR(TRIM(INDEX($A843:$T843,MATCH(Lists!$F$2,$A$1:$T$1,0))&amp;""),"")="","",N(Z843)+N(AA843))</f>
        <v/>
      </c>
      <c r="AC843" s="21">
        <f>IF(IFERROR(TRIM(INDEX($A843:$T843,MATCH(Lists!$F$2,$A$1:$T$1,0))&amp;""),"")="","",IFERROR(VALUE(IFERROR(TRIM(INDEX($A843:$T843,MATCH(Lists!$F$5,$A$1:$T$1,0))&amp;""),"")),""))</f>
        <v/>
      </c>
      <c r="AD843" s="21">
        <f>IF(AB843="","",IF(AB843&gt;='Your points'!$B$21,1,0))</f>
        <v/>
      </c>
      <c r="AE843" s="21">
        <f>IF(IFERROR(TRIM(INDEX($A843:$T843,MATCH(Lists!$F$2,$A$1:$T$1,0))&amp;""),"")="","",IF(IFERROR(TRIM(INDEX($A843:$T843,MATCH(Lists!$F$8,$A$1:$T$1,0))&amp;""),"")&lt;&gt;"",1,0))</f>
        <v/>
      </c>
      <c r="AF843" s="21">
        <f>IF(IFERROR(TRIM(INDEX($A843:$T843,MATCH(Lists!$F$2,$A$1:$T$1,0))&amp;""),"")="","",IF(IFERROR(TRIM(INDEX($A843:$T843,MATCH(Lists!$F$6,$A$1:$T$1,0))&amp;""),"")="","(no UTM)",IFERROR(TRIM(INDEX($A843:$T843,MATCH(Lists!$F$6,$A$1:$T$1,0))&amp;""),"")))</f>
        <v/>
      </c>
      <c r="AG843" s="21">
        <f>IF(IFERROR(TRIM(INDEX($A843:$T843,MATCH(Lists!$F$2,$A$1:$T$1,0))&amp;""),"")="","",IF(IFERROR(TRIM(INDEX($A843:$T843,MATCH(Lists!$F$7,$A$1:$T$1,0))&amp;""),"")="","(none)",IFERROR(TRIM(INDEX($A843:$T843,MATCH(Lists!$F$7,$A$1:$T$1,0))&amp;""),"")))</f>
        <v/>
      </c>
      <c r="AH843" s="21">
        <f>IF(AF843="","",IF(COUNTIFS($AF$2:AF843,AF843,$AG$2:AG843,AG843)=1,1,0))</f>
        <v/>
      </c>
      <c r="AI843" s="21">
        <f>IF(AH843=1,SUM($AH$2:AH843),"")</f>
        <v/>
      </c>
      <c r="AJ843" s="21">
        <f>IF(IFERROR(TRIM(INDEX($A843:$T843,MATCH(Lists!$F$2,$A$1:$T$1,0))&amp;""),"")="","",IF($W843=Lists!$A$3,1,0))</f>
        <v/>
      </c>
      <c r="AK843" s="21">
        <f>IF(IFERROR(TRIM(INDEX($A843:$T843,MATCH(Lists!$F$2,$A$1:$T$1,0))&amp;""),"")="","",IF($X843="Y",1,0))</f>
        <v/>
      </c>
    </row>
    <row r="844">
      <c r="U844" s="19" t="n"/>
      <c r="V844" s="22" t="n"/>
      <c r="W844" s="22" t="n"/>
      <c r="X844" s="22" t="n"/>
      <c r="Y844" s="19" t="n"/>
      <c r="Z844" s="21">
        <f>IF(IFERROR(TRIM(INDEX($A844:$T844,MATCH(Lists!$F$2,$A$1:$T$1,0))&amp;""),"")="","",IFERROR(INDEX('Your points'!$B$6:$B$11,MATCH(IFERROR(TRIM(INDEX($A844:$T844,MATCH(Lists!$F$3,$A$1:$T$1,0))&amp;""),""),'Your points'!$A$6:$A$11,0)),0))</f>
        <v/>
      </c>
      <c r="AA844" s="21">
        <f>IF(IFERROR(TRIM(INDEX($A844:$T844,MATCH(Lists!$F$2,$A$1:$T$1,0))&amp;""),"")="","",IFERROR(INDEX('Your points'!$B$15:$B$18,MATCH(IFERROR(TRIM(INDEX($A844:$T844,MATCH(Lists!$F$4,$A$1:$T$1,0))&amp;""),""),'Your points'!$A$15:$A$18,0)),0))</f>
        <v/>
      </c>
      <c r="AB844" s="21">
        <f>IF(IFERROR(TRIM(INDEX($A844:$T844,MATCH(Lists!$F$2,$A$1:$T$1,0))&amp;""),"")="","",N(Z844)+N(AA844))</f>
        <v/>
      </c>
      <c r="AC844" s="21">
        <f>IF(IFERROR(TRIM(INDEX($A844:$T844,MATCH(Lists!$F$2,$A$1:$T$1,0))&amp;""),"")="","",IFERROR(VALUE(IFERROR(TRIM(INDEX($A844:$T844,MATCH(Lists!$F$5,$A$1:$T$1,0))&amp;""),"")),""))</f>
        <v/>
      </c>
      <c r="AD844" s="21">
        <f>IF(AB844="","",IF(AB844&gt;='Your points'!$B$21,1,0))</f>
        <v/>
      </c>
      <c r="AE844" s="21">
        <f>IF(IFERROR(TRIM(INDEX($A844:$T844,MATCH(Lists!$F$2,$A$1:$T$1,0))&amp;""),"")="","",IF(IFERROR(TRIM(INDEX($A844:$T844,MATCH(Lists!$F$8,$A$1:$T$1,0))&amp;""),"")&lt;&gt;"",1,0))</f>
        <v/>
      </c>
      <c r="AF844" s="21">
        <f>IF(IFERROR(TRIM(INDEX($A844:$T844,MATCH(Lists!$F$2,$A$1:$T$1,0))&amp;""),"")="","",IF(IFERROR(TRIM(INDEX($A844:$T844,MATCH(Lists!$F$6,$A$1:$T$1,0))&amp;""),"")="","(no UTM)",IFERROR(TRIM(INDEX($A844:$T844,MATCH(Lists!$F$6,$A$1:$T$1,0))&amp;""),"")))</f>
        <v/>
      </c>
      <c r="AG844" s="21">
        <f>IF(IFERROR(TRIM(INDEX($A844:$T844,MATCH(Lists!$F$2,$A$1:$T$1,0))&amp;""),"")="","",IF(IFERROR(TRIM(INDEX($A844:$T844,MATCH(Lists!$F$7,$A$1:$T$1,0))&amp;""),"")="","(none)",IFERROR(TRIM(INDEX($A844:$T844,MATCH(Lists!$F$7,$A$1:$T$1,0))&amp;""),"")))</f>
        <v/>
      </c>
      <c r="AH844" s="21">
        <f>IF(AF844="","",IF(COUNTIFS($AF$2:AF844,AF844,$AG$2:AG844,AG844)=1,1,0))</f>
        <v/>
      </c>
      <c r="AI844" s="21">
        <f>IF(AH844=1,SUM($AH$2:AH844),"")</f>
        <v/>
      </c>
      <c r="AJ844" s="21">
        <f>IF(IFERROR(TRIM(INDEX($A844:$T844,MATCH(Lists!$F$2,$A$1:$T$1,0))&amp;""),"")="","",IF($W844=Lists!$A$3,1,0))</f>
        <v/>
      </c>
      <c r="AK844" s="21">
        <f>IF(IFERROR(TRIM(INDEX($A844:$T844,MATCH(Lists!$F$2,$A$1:$T$1,0))&amp;""),"")="","",IF($X844="Y",1,0))</f>
        <v/>
      </c>
    </row>
    <row r="845">
      <c r="U845" s="19" t="n"/>
      <c r="V845" s="22" t="n"/>
      <c r="W845" s="22" t="n"/>
      <c r="X845" s="22" t="n"/>
      <c r="Y845" s="19" t="n"/>
      <c r="Z845" s="21">
        <f>IF(IFERROR(TRIM(INDEX($A845:$T845,MATCH(Lists!$F$2,$A$1:$T$1,0))&amp;""),"")="","",IFERROR(INDEX('Your points'!$B$6:$B$11,MATCH(IFERROR(TRIM(INDEX($A845:$T845,MATCH(Lists!$F$3,$A$1:$T$1,0))&amp;""),""),'Your points'!$A$6:$A$11,0)),0))</f>
        <v/>
      </c>
      <c r="AA845" s="21">
        <f>IF(IFERROR(TRIM(INDEX($A845:$T845,MATCH(Lists!$F$2,$A$1:$T$1,0))&amp;""),"")="","",IFERROR(INDEX('Your points'!$B$15:$B$18,MATCH(IFERROR(TRIM(INDEX($A845:$T845,MATCH(Lists!$F$4,$A$1:$T$1,0))&amp;""),""),'Your points'!$A$15:$A$18,0)),0))</f>
        <v/>
      </c>
      <c r="AB845" s="21">
        <f>IF(IFERROR(TRIM(INDEX($A845:$T845,MATCH(Lists!$F$2,$A$1:$T$1,0))&amp;""),"")="","",N(Z845)+N(AA845))</f>
        <v/>
      </c>
      <c r="AC845" s="21">
        <f>IF(IFERROR(TRIM(INDEX($A845:$T845,MATCH(Lists!$F$2,$A$1:$T$1,0))&amp;""),"")="","",IFERROR(VALUE(IFERROR(TRIM(INDEX($A845:$T845,MATCH(Lists!$F$5,$A$1:$T$1,0))&amp;""),"")),""))</f>
        <v/>
      </c>
      <c r="AD845" s="21">
        <f>IF(AB845="","",IF(AB845&gt;='Your points'!$B$21,1,0))</f>
        <v/>
      </c>
      <c r="AE845" s="21">
        <f>IF(IFERROR(TRIM(INDEX($A845:$T845,MATCH(Lists!$F$2,$A$1:$T$1,0))&amp;""),"")="","",IF(IFERROR(TRIM(INDEX($A845:$T845,MATCH(Lists!$F$8,$A$1:$T$1,0))&amp;""),"")&lt;&gt;"",1,0))</f>
        <v/>
      </c>
      <c r="AF845" s="21">
        <f>IF(IFERROR(TRIM(INDEX($A845:$T845,MATCH(Lists!$F$2,$A$1:$T$1,0))&amp;""),"")="","",IF(IFERROR(TRIM(INDEX($A845:$T845,MATCH(Lists!$F$6,$A$1:$T$1,0))&amp;""),"")="","(no UTM)",IFERROR(TRIM(INDEX($A845:$T845,MATCH(Lists!$F$6,$A$1:$T$1,0))&amp;""),"")))</f>
        <v/>
      </c>
      <c r="AG845" s="21">
        <f>IF(IFERROR(TRIM(INDEX($A845:$T845,MATCH(Lists!$F$2,$A$1:$T$1,0))&amp;""),"")="","",IF(IFERROR(TRIM(INDEX($A845:$T845,MATCH(Lists!$F$7,$A$1:$T$1,0))&amp;""),"")="","(none)",IFERROR(TRIM(INDEX($A845:$T845,MATCH(Lists!$F$7,$A$1:$T$1,0))&amp;""),"")))</f>
        <v/>
      </c>
      <c r="AH845" s="21">
        <f>IF(AF845="","",IF(COUNTIFS($AF$2:AF845,AF845,$AG$2:AG845,AG845)=1,1,0))</f>
        <v/>
      </c>
      <c r="AI845" s="21">
        <f>IF(AH845=1,SUM($AH$2:AH845),"")</f>
        <v/>
      </c>
      <c r="AJ845" s="21">
        <f>IF(IFERROR(TRIM(INDEX($A845:$T845,MATCH(Lists!$F$2,$A$1:$T$1,0))&amp;""),"")="","",IF($W845=Lists!$A$3,1,0))</f>
        <v/>
      </c>
      <c r="AK845" s="21">
        <f>IF(IFERROR(TRIM(INDEX($A845:$T845,MATCH(Lists!$F$2,$A$1:$T$1,0))&amp;""),"")="","",IF($X845="Y",1,0))</f>
        <v/>
      </c>
    </row>
    <row r="846">
      <c r="U846" s="19" t="n"/>
      <c r="V846" s="22" t="n"/>
      <c r="W846" s="22" t="n"/>
      <c r="X846" s="22" t="n"/>
      <c r="Y846" s="19" t="n"/>
      <c r="Z846" s="21">
        <f>IF(IFERROR(TRIM(INDEX($A846:$T846,MATCH(Lists!$F$2,$A$1:$T$1,0))&amp;""),"")="","",IFERROR(INDEX('Your points'!$B$6:$B$11,MATCH(IFERROR(TRIM(INDEX($A846:$T846,MATCH(Lists!$F$3,$A$1:$T$1,0))&amp;""),""),'Your points'!$A$6:$A$11,0)),0))</f>
        <v/>
      </c>
      <c r="AA846" s="21">
        <f>IF(IFERROR(TRIM(INDEX($A846:$T846,MATCH(Lists!$F$2,$A$1:$T$1,0))&amp;""),"")="","",IFERROR(INDEX('Your points'!$B$15:$B$18,MATCH(IFERROR(TRIM(INDEX($A846:$T846,MATCH(Lists!$F$4,$A$1:$T$1,0))&amp;""),""),'Your points'!$A$15:$A$18,0)),0))</f>
        <v/>
      </c>
      <c r="AB846" s="21">
        <f>IF(IFERROR(TRIM(INDEX($A846:$T846,MATCH(Lists!$F$2,$A$1:$T$1,0))&amp;""),"")="","",N(Z846)+N(AA846))</f>
        <v/>
      </c>
      <c r="AC846" s="21">
        <f>IF(IFERROR(TRIM(INDEX($A846:$T846,MATCH(Lists!$F$2,$A$1:$T$1,0))&amp;""),"")="","",IFERROR(VALUE(IFERROR(TRIM(INDEX($A846:$T846,MATCH(Lists!$F$5,$A$1:$T$1,0))&amp;""),"")),""))</f>
        <v/>
      </c>
      <c r="AD846" s="21">
        <f>IF(AB846="","",IF(AB846&gt;='Your points'!$B$21,1,0))</f>
        <v/>
      </c>
      <c r="AE846" s="21">
        <f>IF(IFERROR(TRIM(INDEX($A846:$T846,MATCH(Lists!$F$2,$A$1:$T$1,0))&amp;""),"")="","",IF(IFERROR(TRIM(INDEX($A846:$T846,MATCH(Lists!$F$8,$A$1:$T$1,0))&amp;""),"")&lt;&gt;"",1,0))</f>
        <v/>
      </c>
      <c r="AF846" s="21">
        <f>IF(IFERROR(TRIM(INDEX($A846:$T846,MATCH(Lists!$F$2,$A$1:$T$1,0))&amp;""),"")="","",IF(IFERROR(TRIM(INDEX($A846:$T846,MATCH(Lists!$F$6,$A$1:$T$1,0))&amp;""),"")="","(no UTM)",IFERROR(TRIM(INDEX($A846:$T846,MATCH(Lists!$F$6,$A$1:$T$1,0))&amp;""),"")))</f>
        <v/>
      </c>
      <c r="AG846" s="21">
        <f>IF(IFERROR(TRIM(INDEX($A846:$T846,MATCH(Lists!$F$2,$A$1:$T$1,0))&amp;""),"")="","",IF(IFERROR(TRIM(INDEX($A846:$T846,MATCH(Lists!$F$7,$A$1:$T$1,0))&amp;""),"")="","(none)",IFERROR(TRIM(INDEX($A846:$T846,MATCH(Lists!$F$7,$A$1:$T$1,0))&amp;""),"")))</f>
        <v/>
      </c>
      <c r="AH846" s="21">
        <f>IF(AF846="","",IF(COUNTIFS($AF$2:AF846,AF846,$AG$2:AG846,AG846)=1,1,0))</f>
        <v/>
      </c>
      <c r="AI846" s="21">
        <f>IF(AH846=1,SUM($AH$2:AH846),"")</f>
        <v/>
      </c>
      <c r="AJ846" s="21">
        <f>IF(IFERROR(TRIM(INDEX($A846:$T846,MATCH(Lists!$F$2,$A$1:$T$1,0))&amp;""),"")="","",IF($W846=Lists!$A$3,1,0))</f>
        <v/>
      </c>
      <c r="AK846" s="21">
        <f>IF(IFERROR(TRIM(INDEX($A846:$T846,MATCH(Lists!$F$2,$A$1:$T$1,0))&amp;""),"")="","",IF($X846="Y",1,0))</f>
        <v/>
      </c>
    </row>
    <row r="847">
      <c r="U847" s="19" t="n"/>
      <c r="V847" s="22" t="n"/>
      <c r="W847" s="22" t="n"/>
      <c r="X847" s="22" t="n"/>
      <c r="Y847" s="19" t="n"/>
      <c r="Z847" s="21">
        <f>IF(IFERROR(TRIM(INDEX($A847:$T847,MATCH(Lists!$F$2,$A$1:$T$1,0))&amp;""),"")="","",IFERROR(INDEX('Your points'!$B$6:$B$11,MATCH(IFERROR(TRIM(INDEX($A847:$T847,MATCH(Lists!$F$3,$A$1:$T$1,0))&amp;""),""),'Your points'!$A$6:$A$11,0)),0))</f>
        <v/>
      </c>
      <c r="AA847" s="21">
        <f>IF(IFERROR(TRIM(INDEX($A847:$T847,MATCH(Lists!$F$2,$A$1:$T$1,0))&amp;""),"")="","",IFERROR(INDEX('Your points'!$B$15:$B$18,MATCH(IFERROR(TRIM(INDEX($A847:$T847,MATCH(Lists!$F$4,$A$1:$T$1,0))&amp;""),""),'Your points'!$A$15:$A$18,0)),0))</f>
        <v/>
      </c>
      <c r="AB847" s="21">
        <f>IF(IFERROR(TRIM(INDEX($A847:$T847,MATCH(Lists!$F$2,$A$1:$T$1,0))&amp;""),"")="","",N(Z847)+N(AA847))</f>
        <v/>
      </c>
      <c r="AC847" s="21">
        <f>IF(IFERROR(TRIM(INDEX($A847:$T847,MATCH(Lists!$F$2,$A$1:$T$1,0))&amp;""),"")="","",IFERROR(VALUE(IFERROR(TRIM(INDEX($A847:$T847,MATCH(Lists!$F$5,$A$1:$T$1,0))&amp;""),"")),""))</f>
        <v/>
      </c>
      <c r="AD847" s="21">
        <f>IF(AB847="","",IF(AB847&gt;='Your points'!$B$21,1,0))</f>
        <v/>
      </c>
      <c r="AE847" s="21">
        <f>IF(IFERROR(TRIM(INDEX($A847:$T847,MATCH(Lists!$F$2,$A$1:$T$1,0))&amp;""),"")="","",IF(IFERROR(TRIM(INDEX($A847:$T847,MATCH(Lists!$F$8,$A$1:$T$1,0))&amp;""),"")&lt;&gt;"",1,0))</f>
        <v/>
      </c>
      <c r="AF847" s="21">
        <f>IF(IFERROR(TRIM(INDEX($A847:$T847,MATCH(Lists!$F$2,$A$1:$T$1,0))&amp;""),"")="","",IF(IFERROR(TRIM(INDEX($A847:$T847,MATCH(Lists!$F$6,$A$1:$T$1,0))&amp;""),"")="","(no UTM)",IFERROR(TRIM(INDEX($A847:$T847,MATCH(Lists!$F$6,$A$1:$T$1,0))&amp;""),"")))</f>
        <v/>
      </c>
      <c r="AG847" s="21">
        <f>IF(IFERROR(TRIM(INDEX($A847:$T847,MATCH(Lists!$F$2,$A$1:$T$1,0))&amp;""),"")="","",IF(IFERROR(TRIM(INDEX($A847:$T847,MATCH(Lists!$F$7,$A$1:$T$1,0))&amp;""),"")="","(none)",IFERROR(TRIM(INDEX($A847:$T847,MATCH(Lists!$F$7,$A$1:$T$1,0))&amp;""),"")))</f>
        <v/>
      </c>
      <c r="AH847" s="21">
        <f>IF(AF847="","",IF(COUNTIFS($AF$2:AF847,AF847,$AG$2:AG847,AG847)=1,1,0))</f>
        <v/>
      </c>
      <c r="AI847" s="21">
        <f>IF(AH847=1,SUM($AH$2:AH847),"")</f>
        <v/>
      </c>
      <c r="AJ847" s="21">
        <f>IF(IFERROR(TRIM(INDEX($A847:$T847,MATCH(Lists!$F$2,$A$1:$T$1,0))&amp;""),"")="","",IF($W847=Lists!$A$3,1,0))</f>
        <v/>
      </c>
      <c r="AK847" s="21">
        <f>IF(IFERROR(TRIM(INDEX($A847:$T847,MATCH(Lists!$F$2,$A$1:$T$1,0))&amp;""),"")="","",IF($X847="Y",1,0))</f>
        <v/>
      </c>
    </row>
    <row r="848">
      <c r="U848" s="19" t="n"/>
      <c r="V848" s="22" t="n"/>
      <c r="W848" s="22" t="n"/>
      <c r="X848" s="22" t="n"/>
      <c r="Y848" s="19" t="n"/>
      <c r="Z848" s="21">
        <f>IF(IFERROR(TRIM(INDEX($A848:$T848,MATCH(Lists!$F$2,$A$1:$T$1,0))&amp;""),"")="","",IFERROR(INDEX('Your points'!$B$6:$B$11,MATCH(IFERROR(TRIM(INDEX($A848:$T848,MATCH(Lists!$F$3,$A$1:$T$1,0))&amp;""),""),'Your points'!$A$6:$A$11,0)),0))</f>
        <v/>
      </c>
      <c r="AA848" s="21">
        <f>IF(IFERROR(TRIM(INDEX($A848:$T848,MATCH(Lists!$F$2,$A$1:$T$1,0))&amp;""),"")="","",IFERROR(INDEX('Your points'!$B$15:$B$18,MATCH(IFERROR(TRIM(INDEX($A848:$T848,MATCH(Lists!$F$4,$A$1:$T$1,0))&amp;""),""),'Your points'!$A$15:$A$18,0)),0))</f>
        <v/>
      </c>
      <c r="AB848" s="21">
        <f>IF(IFERROR(TRIM(INDEX($A848:$T848,MATCH(Lists!$F$2,$A$1:$T$1,0))&amp;""),"")="","",N(Z848)+N(AA848))</f>
        <v/>
      </c>
      <c r="AC848" s="21">
        <f>IF(IFERROR(TRIM(INDEX($A848:$T848,MATCH(Lists!$F$2,$A$1:$T$1,0))&amp;""),"")="","",IFERROR(VALUE(IFERROR(TRIM(INDEX($A848:$T848,MATCH(Lists!$F$5,$A$1:$T$1,0))&amp;""),"")),""))</f>
        <v/>
      </c>
      <c r="AD848" s="21">
        <f>IF(AB848="","",IF(AB848&gt;='Your points'!$B$21,1,0))</f>
        <v/>
      </c>
      <c r="AE848" s="21">
        <f>IF(IFERROR(TRIM(INDEX($A848:$T848,MATCH(Lists!$F$2,$A$1:$T$1,0))&amp;""),"")="","",IF(IFERROR(TRIM(INDEX($A848:$T848,MATCH(Lists!$F$8,$A$1:$T$1,0))&amp;""),"")&lt;&gt;"",1,0))</f>
        <v/>
      </c>
      <c r="AF848" s="21">
        <f>IF(IFERROR(TRIM(INDEX($A848:$T848,MATCH(Lists!$F$2,$A$1:$T$1,0))&amp;""),"")="","",IF(IFERROR(TRIM(INDEX($A848:$T848,MATCH(Lists!$F$6,$A$1:$T$1,0))&amp;""),"")="","(no UTM)",IFERROR(TRIM(INDEX($A848:$T848,MATCH(Lists!$F$6,$A$1:$T$1,0))&amp;""),"")))</f>
        <v/>
      </c>
      <c r="AG848" s="21">
        <f>IF(IFERROR(TRIM(INDEX($A848:$T848,MATCH(Lists!$F$2,$A$1:$T$1,0))&amp;""),"")="","",IF(IFERROR(TRIM(INDEX($A848:$T848,MATCH(Lists!$F$7,$A$1:$T$1,0))&amp;""),"")="","(none)",IFERROR(TRIM(INDEX($A848:$T848,MATCH(Lists!$F$7,$A$1:$T$1,0))&amp;""),"")))</f>
        <v/>
      </c>
      <c r="AH848" s="21">
        <f>IF(AF848="","",IF(COUNTIFS($AF$2:AF848,AF848,$AG$2:AG848,AG848)=1,1,0))</f>
        <v/>
      </c>
      <c r="AI848" s="21">
        <f>IF(AH848=1,SUM($AH$2:AH848),"")</f>
        <v/>
      </c>
      <c r="AJ848" s="21">
        <f>IF(IFERROR(TRIM(INDEX($A848:$T848,MATCH(Lists!$F$2,$A$1:$T$1,0))&amp;""),"")="","",IF($W848=Lists!$A$3,1,0))</f>
        <v/>
      </c>
      <c r="AK848" s="21">
        <f>IF(IFERROR(TRIM(INDEX($A848:$T848,MATCH(Lists!$F$2,$A$1:$T$1,0))&amp;""),"")="","",IF($X848="Y",1,0))</f>
        <v/>
      </c>
    </row>
    <row r="849">
      <c r="U849" s="19" t="n"/>
      <c r="V849" s="22" t="n"/>
      <c r="W849" s="22" t="n"/>
      <c r="X849" s="22" t="n"/>
      <c r="Y849" s="19" t="n"/>
      <c r="Z849" s="21">
        <f>IF(IFERROR(TRIM(INDEX($A849:$T849,MATCH(Lists!$F$2,$A$1:$T$1,0))&amp;""),"")="","",IFERROR(INDEX('Your points'!$B$6:$B$11,MATCH(IFERROR(TRIM(INDEX($A849:$T849,MATCH(Lists!$F$3,$A$1:$T$1,0))&amp;""),""),'Your points'!$A$6:$A$11,0)),0))</f>
        <v/>
      </c>
      <c r="AA849" s="21">
        <f>IF(IFERROR(TRIM(INDEX($A849:$T849,MATCH(Lists!$F$2,$A$1:$T$1,0))&amp;""),"")="","",IFERROR(INDEX('Your points'!$B$15:$B$18,MATCH(IFERROR(TRIM(INDEX($A849:$T849,MATCH(Lists!$F$4,$A$1:$T$1,0))&amp;""),""),'Your points'!$A$15:$A$18,0)),0))</f>
        <v/>
      </c>
      <c r="AB849" s="21">
        <f>IF(IFERROR(TRIM(INDEX($A849:$T849,MATCH(Lists!$F$2,$A$1:$T$1,0))&amp;""),"")="","",N(Z849)+N(AA849))</f>
        <v/>
      </c>
      <c r="AC849" s="21">
        <f>IF(IFERROR(TRIM(INDEX($A849:$T849,MATCH(Lists!$F$2,$A$1:$T$1,0))&amp;""),"")="","",IFERROR(VALUE(IFERROR(TRIM(INDEX($A849:$T849,MATCH(Lists!$F$5,$A$1:$T$1,0))&amp;""),"")),""))</f>
        <v/>
      </c>
      <c r="AD849" s="21">
        <f>IF(AB849="","",IF(AB849&gt;='Your points'!$B$21,1,0))</f>
        <v/>
      </c>
      <c r="AE849" s="21">
        <f>IF(IFERROR(TRIM(INDEX($A849:$T849,MATCH(Lists!$F$2,$A$1:$T$1,0))&amp;""),"")="","",IF(IFERROR(TRIM(INDEX($A849:$T849,MATCH(Lists!$F$8,$A$1:$T$1,0))&amp;""),"")&lt;&gt;"",1,0))</f>
        <v/>
      </c>
      <c r="AF849" s="21">
        <f>IF(IFERROR(TRIM(INDEX($A849:$T849,MATCH(Lists!$F$2,$A$1:$T$1,0))&amp;""),"")="","",IF(IFERROR(TRIM(INDEX($A849:$T849,MATCH(Lists!$F$6,$A$1:$T$1,0))&amp;""),"")="","(no UTM)",IFERROR(TRIM(INDEX($A849:$T849,MATCH(Lists!$F$6,$A$1:$T$1,0))&amp;""),"")))</f>
        <v/>
      </c>
      <c r="AG849" s="21">
        <f>IF(IFERROR(TRIM(INDEX($A849:$T849,MATCH(Lists!$F$2,$A$1:$T$1,0))&amp;""),"")="","",IF(IFERROR(TRIM(INDEX($A849:$T849,MATCH(Lists!$F$7,$A$1:$T$1,0))&amp;""),"")="","(none)",IFERROR(TRIM(INDEX($A849:$T849,MATCH(Lists!$F$7,$A$1:$T$1,0))&amp;""),"")))</f>
        <v/>
      </c>
      <c r="AH849" s="21">
        <f>IF(AF849="","",IF(COUNTIFS($AF$2:AF849,AF849,$AG$2:AG849,AG849)=1,1,0))</f>
        <v/>
      </c>
      <c r="AI849" s="21">
        <f>IF(AH849=1,SUM($AH$2:AH849),"")</f>
        <v/>
      </c>
      <c r="AJ849" s="21">
        <f>IF(IFERROR(TRIM(INDEX($A849:$T849,MATCH(Lists!$F$2,$A$1:$T$1,0))&amp;""),"")="","",IF($W849=Lists!$A$3,1,0))</f>
        <v/>
      </c>
      <c r="AK849" s="21">
        <f>IF(IFERROR(TRIM(INDEX($A849:$T849,MATCH(Lists!$F$2,$A$1:$T$1,0))&amp;""),"")="","",IF($X849="Y",1,0))</f>
        <v/>
      </c>
    </row>
    <row r="850">
      <c r="U850" s="19" t="n"/>
      <c r="V850" s="22" t="n"/>
      <c r="W850" s="22" t="n"/>
      <c r="X850" s="22" t="n"/>
      <c r="Y850" s="19" t="n"/>
      <c r="Z850" s="21">
        <f>IF(IFERROR(TRIM(INDEX($A850:$T850,MATCH(Lists!$F$2,$A$1:$T$1,0))&amp;""),"")="","",IFERROR(INDEX('Your points'!$B$6:$B$11,MATCH(IFERROR(TRIM(INDEX($A850:$T850,MATCH(Lists!$F$3,$A$1:$T$1,0))&amp;""),""),'Your points'!$A$6:$A$11,0)),0))</f>
        <v/>
      </c>
      <c r="AA850" s="21">
        <f>IF(IFERROR(TRIM(INDEX($A850:$T850,MATCH(Lists!$F$2,$A$1:$T$1,0))&amp;""),"")="","",IFERROR(INDEX('Your points'!$B$15:$B$18,MATCH(IFERROR(TRIM(INDEX($A850:$T850,MATCH(Lists!$F$4,$A$1:$T$1,0))&amp;""),""),'Your points'!$A$15:$A$18,0)),0))</f>
        <v/>
      </c>
      <c r="AB850" s="21">
        <f>IF(IFERROR(TRIM(INDEX($A850:$T850,MATCH(Lists!$F$2,$A$1:$T$1,0))&amp;""),"")="","",N(Z850)+N(AA850))</f>
        <v/>
      </c>
      <c r="AC850" s="21">
        <f>IF(IFERROR(TRIM(INDEX($A850:$T850,MATCH(Lists!$F$2,$A$1:$T$1,0))&amp;""),"")="","",IFERROR(VALUE(IFERROR(TRIM(INDEX($A850:$T850,MATCH(Lists!$F$5,$A$1:$T$1,0))&amp;""),"")),""))</f>
        <v/>
      </c>
      <c r="AD850" s="21">
        <f>IF(AB850="","",IF(AB850&gt;='Your points'!$B$21,1,0))</f>
        <v/>
      </c>
      <c r="AE850" s="21">
        <f>IF(IFERROR(TRIM(INDEX($A850:$T850,MATCH(Lists!$F$2,$A$1:$T$1,0))&amp;""),"")="","",IF(IFERROR(TRIM(INDEX($A850:$T850,MATCH(Lists!$F$8,$A$1:$T$1,0))&amp;""),"")&lt;&gt;"",1,0))</f>
        <v/>
      </c>
      <c r="AF850" s="21">
        <f>IF(IFERROR(TRIM(INDEX($A850:$T850,MATCH(Lists!$F$2,$A$1:$T$1,0))&amp;""),"")="","",IF(IFERROR(TRIM(INDEX($A850:$T850,MATCH(Lists!$F$6,$A$1:$T$1,0))&amp;""),"")="","(no UTM)",IFERROR(TRIM(INDEX($A850:$T850,MATCH(Lists!$F$6,$A$1:$T$1,0))&amp;""),"")))</f>
        <v/>
      </c>
      <c r="AG850" s="21">
        <f>IF(IFERROR(TRIM(INDEX($A850:$T850,MATCH(Lists!$F$2,$A$1:$T$1,0))&amp;""),"")="","",IF(IFERROR(TRIM(INDEX($A850:$T850,MATCH(Lists!$F$7,$A$1:$T$1,0))&amp;""),"")="","(none)",IFERROR(TRIM(INDEX($A850:$T850,MATCH(Lists!$F$7,$A$1:$T$1,0))&amp;""),"")))</f>
        <v/>
      </c>
      <c r="AH850" s="21">
        <f>IF(AF850="","",IF(COUNTIFS($AF$2:AF850,AF850,$AG$2:AG850,AG850)=1,1,0))</f>
        <v/>
      </c>
      <c r="AI850" s="21">
        <f>IF(AH850=1,SUM($AH$2:AH850),"")</f>
        <v/>
      </c>
      <c r="AJ850" s="21">
        <f>IF(IFERROR(TRIM(INDEX($A850:$T850,MATCH(Lists!$F$2,$A$1:$T$1,0))&amp;""),"")="","",IF($W850=Lists!$A$3,1,0))</f>
        <v/>
      </c>
      <c r="AK850" s="21">
        <f>IF(IFERROR(TRIM(INDEX($A850:$T850,MATCH(Lists!$F$2,$A$1:$T$1,0))&amp;""),"")="","",IF($X850="Y",1,0))</f>
        <v/>
      </c>
    </row>
    <row r="851">
      <c r="U851" s="19" t="n"/>
      <c r="V851" s="22" t="n"/>
      <c r="W851" s="22" t="n"/>
      <c r="X851" s="22" t="n"/>
      <c r="Y851" s="19" t="n"/>
      <c r="Z851" s="21">
        <f>IF(IFERROR(TRIM(INDEX($A851:$T851,MATCH(Lists!$F$2,$A$1:$T$1,0))&amp;""),"")="","",IFERROR(INDEX('Your points'!$B$6:$B$11,MATCH(IFERROR(TRIM(INDEX($A851:$T851,MATCH(Lists!$F$3,$A$1:$T$1,0))&amp;""),""),'Your points'!$A$6:$A$11,0)),0))</f>
        <v/>
      </c>
      <c r="AA851" s="21">
        <f>IF(IFERROR(TRIM(INDEX($A851:$T851,MATCH(Lists!$F$2,$A$1:$T$1,0))&amp;""),"")="","",IFERROR(INDEX('Your points'!$B$15:$B$18,MATCH(IFERROR(TRIM(INDEX($A851:$T851,MATCH(Lists!$F$4,$A$1:$T$1,0))&amp;""),""),'Your points'!$A$15:$A$18,0)),0))</f>
        <v/>
      </c>
      <c r="AB851" s="21">
        <f>IF(IFERROR(TRIM(INDEX($A851:$T851,MATCH(Lists!$F$2,$A$1:$T$1,0))&amp;""),"")="","",N(Z851)+N(AA851))</f>
        <v/>
      </c>
      <c r="AC851" s="21">
        <f>IF(IFERROR(TRIM(INDEX($A851:$T851,MATCH(Lists!$F$2,$A$1:$T$1,0))&amp;""),"")="","",IFERROR(VALUE(IFERROR(TRIM(INDEX($A851:$T851,MATCH(Lists!$F$5,$A$1:$T$1,0))&amp;""),"")),""))</f>
        <v/>
      </c>
      <c r="AD851" s="21">
        <f>IF(AB851="","",IF(AB851&gt;='Your points'!$B$21,1,0))</f>
        <v/>
      </c>
      <c r="AE851" s="21">
        <f>IF(IFERROR(TRIM(INDEX($A851:$T851,MATCH(Lists!$F$2,$A$1:$T$1,0))&amp;""),"")="","",IF(IFERROR(TRIM(INDEX($A851:$T851,MATCH(Lists!$F$8,$A$1:$T$1,0))&amp;""),"")&lt;&gt;"",1,0))</f>
        <v/>
      </c>
      <c r="AF851" s="21">
        <f>IF(IFERROR(TRIM(INDEX($A851:$T851,MATCH(Lists!$F$2,$A$1:$T$1,0))&amp;""),"")="","",IF(IFERROR(TRIM(INDEX($A851:$T851,MATCH(Lists!$F$6,$A$1:$T$1,0))&amp;""),"")="","(no UTM)",IFERROR(TRIM(INDEX($A851:$T851,MATCH(Lists!$F$6,$A$1:$T$1,0))&amp;""),"")))</f>
        <v/>
      </c>
      <c r="AG851" s="21">
        <f>IF(IFERROR(TRIM(INDEX($A851:$T851,MATCH(Lists!$F$2,$A$1:$T$1,0))&amp;""),"")="","",IF(IFERROR(TRIM(INDEX($A851:$T851,MATCH(Lists!$F$7,$A$1:$T$1,0))&amp;""),"")="","(none)",IFERROR(TRIM(INDEX($A851:$T851,MATCH(Lists!$F$7,$A$1:$T$1,0))&amp;""),"")))</f>
        <v/>
      </c>
      <c r="AH851" s="21">
        <f>IF(AF851="","",IF(COUNTIFS($AF$2:AF851,AF851,$AG$2:AG851,AG851)=1,1,0))</f>
        <v/>
      </c>
      <c r="AI851" s="21">
        <f>IF(AH851=1,SUM($AH$2:AH851),"")</f>
        <v/>
      </c>
      <c r="AJ851" s="21">
        <f>IF(IFERROR(TRIM(INDEX($A851:$T851,MATCH(Lists!$F$2,$A$1:$T$1,0))&amp;""),"")="","",IF($W851=Lists!$A$3,1,0))</f>
        <v/>
      </c>
      <c r="AK851" s="21">
        <f>IF(IFERROR(TRIM(INDEX($A851:$T851,MATCH(Lists!$F$2,$A$1:$T$1,0))&amp;""),"")="","",IF($X851="Y",1,0))</f>
        <v/>
      </c>
    </row>
    <row r="852">
      <c r="U852" s="19" t="n"/>
      <c r="V852" s="22" t="n"/>
      <c r="W852" s="22" t="n"/>
      <c r="X852" s="22" t="n"/>
      <c r="Y852" s="19" t="n"/>
      <c r="Z852" s="21">
        <f>IF(IFERROR(TRIM(INDEX($A852:$T852,MATCH(Lists!$F$2,$A$1:$T$1,0))&amp;""),"")="","",IFERROR(INDEX('Your points'!$B$6:$B$11,MATCH(IFERROR(TRIM(INDEX($A852:$T852,MATCH(Lists!$F$3,$A$1:$T$1,0))&amp;""),""),'Your points'!$A$6:$A$11,0)),0))</f>
        <v/>
      </c>
      <c r="AA852" s="21">
        <f>IF(IFERROR(TRIM(INDEX($A852:$T852,MATCH(Lists!$F$2,$A$1:$T$1,0))&amp;""),"")="","",IFERROR(INDEX('Your points'!$B$15:$B$18,MATCH(IFERROR(TRIM(INDEX($A852:$T852,MATCH(Lists!$F$4,$A$1:$T$1,0))&amp;""),""),'Your points'!$A$15:$A$18,0)),0))</f>
        <v/>
      </c>
      <c r="AB852" s="21">
        <f>IF(IFERROR(TRIM(INDEX($A852:$T852,MATCH(Lists!$F$2,$A$1:$T$1,0))&amp;""),"")="","",N(Z852)+N(AA852))</f>
        <v/>
      </c>
      <c r="AC852" s="21">
        <f>IF(IFERROR(TRIM(INDEX($A852:$T852,MATCH(Lists!$F$2,$A$1:$T$1,0))&amp;""),"")="","",IFERROR(VALUE(IFERROR(TRIM(INDEX($A852:$T852,MATCH(Lists!$F$5,$A$1:$T$1,0))&amp;""),"")),""))</f>
        <v/>
      </c>
      <c r="AD852" s="21">
        <f>IF(AB852="","",IF(AB852&gt;='Your points'!$B$21,1,0))</f>
        <v/>
      </c>
      <c r="AE852" s="21">
        <f>IF(IFERROR(TRIM(INDEX($A852:$T852,MATCH(Lists!$F$2,$A$1:$T$1,0))&amp;""),"")="","",IF(IFERROR(TRIM(INDEX($A852:$T852,MATCH(Lists!$F$8,$A$1:$T$1,0))&amp;""),"")&lt;&gt;"",1,0))</f>
        <v/>
      </c>
      <c r="AF852" s="21">
        <f>IF(IFERROR(TRIM(INDEX($A852:$T852,MATCH(Lists!$F$2,$A$1:$T$1,0))&amp;""),"")="","",IF(IFERROR(TRIM(INDEX($A852:$T852,MATCH(Lists!$F$6,$A$1:$T$1,0))&amp;""),"")="","(no UTM)",IFERROR(TRIM(INDEX($A852:$T852,MATCH(Lists!$F$6,$A$1:$T$1,0))&amp;""),"")))</f>
        <v/>
      </c>
      <c r="AG852" s="21">
        <f>IF(IFERROR(TRIM(INDEX($A852:$T852,MATCH(Lists!$F$2,$A$1:$T$1,0))&amp;""),"")="","",IF(IFERROR(TRIM(INDEX($A852:$T852,MATCH(Lists!$F$7,$A$1:$T$1,0))&amp;""),"")="","(none)",IFERROR(TRIM(INDEX($A852:$T852,MATCH(Lists!$F$7,$A$1:$T$1,0))&amp;""),"")))</f>
        <v/>
      </c>
      <c r="AH852" s="21">
        <f>IF(AF852="","",IF(COUNTIFS($AF$2:AF852,AF852,$AG$2:AG852,AG852)=1,1,0))</f>
        <v/>
      </c>
      <c r="AI852" s="21">
        <f>IF(AH852=1,SUM($AH$2:AH852),"")</f>
        <v/>
      </c>
      <c r="AJ852" s="21">
        <f>IF(IFERROR(TRIM(INDEX($A852:$T852,MATCH(Lists!$F$2,$A$1:$T$1,0))&amp;""),"")="","",IF($W852=Lists!$A$3,1,0))</f>
        <v/>
      </c>
      <c r="AK852" s="21">
        <f>IF(IFERROR(TRIM(INDEX($A852:$T852,MATCH(Lists!$F$2,$A$1:$T$1,0))&amp;""),"")="","",IF($X852="Y",1,0))</f>
        <v/>
      </c>
    </row>
    <row r="853">
      <c r="U853" s="19" t="n"/>
      <c r="V853" s="22" t="n"/>
      <c r="W853" s="22" t="n"/>
      <c r="X853" s="22" t="n"/>
      <c r="Y853" s="19" t="n"/>
      <c r="Z853" s="21">
        <f>IF(IFERROR(TRIM(INDEX($A853:$T853,MATCH(Lists!$F$2,$A$1:$T$1,0))&amp;""),"")="","",IFERROR(INDEX('Your points'!$B$6:$B$11,MATCH(IFERROR(TRIM(INDEX($A853:$T853,MATCH(Lists!$F$3,$A$1:$T$1,0))&amp;""),""),'Your points'!$A$6:$A$11,0)),0))</f>
        <v/>
      </c>
      <c r="AA853" s="21">
        <f>IF(IFERROR(TRIM(INDEX($A853:$T853,MATCH(Lists!$F$2,$A$1:$T$1,0))&amp;""),"")="","",IFERROR(INDEX('Your points'!$B$15:$B$18,MATCH(IFERROR(TRIM(INDEX($A853:$T853,MATCH(Lists!$F$4,$A$1:$T$1,0))&amp;""),""),'Your points'!$A$15:$A$18,0)),0))</f>
        <v/>
      </c>
      <c r="AB853" s="21">
        <f>IF(IFERROR(TRIM(INDEX($A853:$T853,MATCH(Lists!$F$2,$A$1:$T$1,0))&amp;""),"")="","",N(Z853)+N(AA853))</f>
        <v/>
      </c>
      <c r="AC853" s="21">
        <f>IF(IFERROR(TRIM(INDEX($A853:$T853,MATCH(Lists!$F$2,$A$1:$T$1,0))&amp;""),"")="","",IFERROR(VALUE(IFERROR(TRIM(INDEX($A853:$T853,MATCH(Lists!$F$5,$A$1:$T$1,0))&amp;""),"")),""))</f>
        <v/>
      </c>
      <c r="AD853" s="21">
        <f>IF(AB853="","",IF(AB853&gt;='Your points'!$B$21,1,0))</f>
        <v/>
      </c>
      <c r="AE853" s="21">
        <f>IF(IFERROR(TRIM(INDEX($A853:$T853,MATCH(Lists!$F$2,$A$1:$T$1,0))&amp;""),"")="","",IF(IFERROR(TRIM(INDEX($A853:$T853,MATCH(Lists!$F$8,$A$1:$T$1,0))&amp;""),"")&lt;&gt;"",1,0))</f>
        <v/>
      </c>
      <c r="AF853" s="21">
        <f>IF(IFERROR(TRIM(INDEX($A853:$T853,MATCH(Lists!$F$2,$A$1:$T$1,0))&amp;""),"")="","",IF(IFERROR(TRIM(INDEX($A853:$T853,MATCH(Lists!$F$6,$A$1:$T$1,0))&amp;""),"")="","(no UTM)",IFERROR(TRIM(INDEX($A853:$T853,MATCH(Lists!$F$6,$A$1:$T$1,0))&amp;""),"")))</f>
        <v/>
      </c>
      <c r="AG853" s="21">
        <f>IF(IFERROR(TRIM(INDEX($A853:$T853,MATCH(Lists!$F$2,$A$1:$T$1,0))&amp;""),"")="","",IF(IFERROR(TRIM(INDEX($A853:$T853,MATCH(Lists!$F$7,$A$1:$T$1,0))&amp;""),"")="","(none)",IFERROR(TRIM(INDEX($A853:$T853,MATCH(Lists!$F$7,$A$1:$T$1,0))&amp;""),"")))</f>
        <v/>
      </c>
      <c r="AH853" s="21">
        <f>IF(AF853="","",IF(COUNTIFS($AF$2:AF853,AF853,$AG$2:AG853,AG853)=1,1,0))</f>
        <v/>
      </c>
      <c r="AI853" s="21">
        <f>IF(AH853=1,SUM($AH$2:AH853),"")</f>
        <v/>
      </c>
      <c r="AJ853" s="21">
        <f>IF(IFERROR(TRIM(INDEX($A853:$T853,MATCH(Lists!$F$2,$A$1:$T$1,0))&amp;""),"")="","",IF($W853=Lists!$A$3,1,0))</f>
        <v/>
      </c>
      <c r="AK853" s="21">
        <f>IF(IFERROR(TRIM(INDEX($A853:$T853,MATCH(Lists!$F$2,$A$1:$T$1,0))&amp;""),"")="","",IF($X853="Y",1,0))</f>
        <v/>
      </c>
    </row>
    <row r="854">
      <c r="U854" s="19" t="n"/>
      <c r="V854" s="22" t="n"/>
      <c r="W854" s="22" t="n"/>
      <c r="X854" s="22" t="n"/>
      <c r="Y854" s="19" t="n"/>
      <c r="Z854" s="21">
        <f>IF(IFERROR(TRIM(INDEX($A854:$T854,MATCH(Lists!$F$2,$A$1:$T$1,0))&amp;""),"")="","",IFERROR(INDEX('Your points'!$B$6:$B$11,MATCH(IFERROR(TRIM(INDEX($A854:$T854,MATCH(Lists!$F$3,$A$1:$T$1,0))&amp;""),""),'Your points'!$A$6:$A$11,0)),0))</f>
        <v/>
      </c>
      <c r="AA854" s="21">
        <f>IF(IFERROR(TRIM(INDEX($A854:$T854,MATCH(Lists!$F$2,$A$1:$T$1,0))&amp;""),"")="","",IFERROR(INDEX('Your points'!$B$15:$B$18,MATCH(IFERROR(TRIM(INDEX($A854:$T854,MATCH(Lists!$F$4,$A$1:$T$1,0))&amp;""),""),'Your points'!$A$15:$A$18,0)),0))</f>
        <v/>
      </c>
      <c r="AB854" s="21">
        <f>IF(IFERROR(TRIM(INDEX($A854:$T854,MATCH(Lists!$F$2,$A$1:$T$1,0))&amp;""),"")="","",N(Z854)+N(AA854))</f>
        <v/>
      </c>
      <c r="AC854" s="21">
        <f>IF(IFERROR(TRIM(INDEX($A854:$T854,MATCH(Lists!$F$2,$A$1:$T$1,0))&amp;""),"")="","",IFERROR(VALUE(IFERROR(TRIM(INDEX($A854:$T854,MATCH(Lists!$F$5,$A$1:$T$1,0))&amp;""),"")),""))</f>
        <v/>
      </c>
      <c r="AD854" s="21">
        <f>IF(AB854="","",IF(AB854&gt;='Your points'!$B$21,1,0))</f>
        <v/>
      </c>
      <c r="AE854" s="21">
        <f>IF(IFERROR(TRIM(INDEX($A854:$T854,MATCH(Lists!$F$2,$A$1:$T$1,0))&amp;""),"")="","",IF(IFERROR(TRIM(INDEX($A854:$T854,MATCH(Lists!$F$8,$A$1:$T$1,0))&amp;""),"")&lt;&gt;"",1,0))</f>
        <v/>
      </c>
      <c r="AF854" s="21">
        <f>IF(IFERROR(TRIM(INDEX($A854:$T854,MATCH(Lists!$F$2,$A$1:$T$1,0))&amp;""),"")="","",IF(IFERROR(TRIM(INDEX($A854:$T854,MATCH(Lists!$F$6,$A$1:$T$1,0))&amp;""),"")="","(no UTM)",IFERROR(TRIM(INDEX($A854:$T854,MATCH(Lists!$F$6,$A$1:$T$1,0))&amp;""),"")))</f>
        <v/>
      </c>
      <c r="AG854" s="21">
        <f>IF(IFERROR(TRIM(INDEX($A854:$T854,MATCH(Lists!$F$2,$A$1:$T$1,0))&amp;""),"")="","",IF(IFERROR(TRIM(INDEX($A854:$T854,MATCH(Lists!$F$7,$A$1:$T$1,0))&amp;""),"")="","(none)",IFERROR(TRIM(INDEX($A854:$T854,MATCH(Lists!$F$7,$A$1:$T$1,0))&amp;""),"")))</f>
        <v/>
      </c>
      <c r="AH854" s="21">
        <f>IF(AF854="","",IF(COUNTIFS($AF$2:AF854,AF854,$AG$2:AG854,AG854)=1,1,0))</f>
        <v/>
      </c>
      <c r="AI854" s="21">
        <f>IF(AH854=1,SUM($AH$2:AH854),"")</f>
        <v/>
      </c>
      <c r="AJ854" s="21">
        <f>IF(IFERROR(TRIM(INDEX($A854:$T854,MATCH(Lists!$F$2,$A$1:$T$1,0))&amp;""),"")="","",IF($W854=Lists!$A$3,1,0))</f>
        <v/>
      </c>
      <c r="AK854" s="21">
        <f>IF(IFERROR(TRIM(INDEX($A854:$T854,MATCH(Lists!$F$2,$A$1:$T$1,0))&amp;""),"")="","",IF($X854="Y",1,0))</f>
        <v/>
      </c>
    </row>
    <row r="855">
      <c r="U855" s="19" t="n"/>
      <c r="V855" s="22" t="n"/>
      <c r="W855" s="22" t="n"/>
      <c r="X855" s="22" t="n"/>
      <c r="Y855" s="19" t="n"/>
      <c r="Z855" s="21">
        <f>IF(IFERROR(TRIM(INDEX($A855:$T855,MATCH(Lists!$F$2,$A$1:$T$1,0))&amp;""),"")="","",IFERROR(INDEX('Your points'!$B$6:$B$11,MATCH(IFERROR(TRIM(INDEX($A855:$T855,MATCH(Lists!$F$3,$A$1:$T$1,0))&amp;""),""),'Your points'!$A$6:$A$11,0)),0))</f>
        <v/>
      </c>
      <c r="AA855" s="21">
        <f>IF(IFERROR(TRIM(INDEX($A855:$T855,MATCH(Lists!$F$2,$A$1:$T$1,0))&amp;""),"")="","",IFERROR(INDEX('Your points'!$B$15:$B$18,MATCH(IFERROR(TRIM(INDEX($A855:$T855,MATCH(Lists!$F$4,$A$1:$T$1,0))&amp;""),""),'Your points'!$A$15:$A$18,0)),0))</f>
        <v/>
      </c>
      <c r="AB855" s="21">
        <f>IF(IFERROR(TRIM(INDEX($A855:$T855,MATCH(Lists!$F$2,$A$1:$T$1,0))&amp;""),"")="","",N(Z855)+N(AA855))</f>
        <v/>
      </c>
      <c r="AC855" s="21">
        <f>IF(IFERROR(TRIM(INDEX($A855:$T855,MATCH(Lists!$F$2,$A$1:$T$1,0))&amp;""),"")="","",IFERROR(VALUE(IFERROR(TRIM(INDEX($A855:$T855,MATCH(Lists!$F$5,$A$1:$T$1,0))&amp;""),"")),""))</f>
        <v/>
      </c>
      <c r="AD855" s="21">
        <f>IF(AB855="","",IF(AB855&gt;='Your points'!$B$21,1,0))</f>
        <v/>
      </c>
      <c r="AE855" s="21">
        <f>IF(IFERROR(TRIM(INDEX($A855:$T855,MATCH(Lists!$F$2,$A$1:$T$1,0))&amp;""),"")="","",IF(IFERROR(TRIM(INDEX($A855:$T855,MATCH(Lists!$F$8,$A$1:$T$1,0))&amp;""),"")&lt;&gt;"",1,0))</f>
        <v/>
      </c>
      <c r="AF855" s="21">
        <f>IF(IFERROR(TRIM(INDEX($A855:$T855,MATCH(Lists!$F$2,$A$1:$T$1,0))&amp;""),"")="","",IF(IFERROR(TRIM(INDEX($A855:$T855,MATCH(Lists!$F$6,$A$1:$T$1,0))&amp;""),"")="","(no UTM)",IFERROR(TRIM(INDEX($A855:$T855,MATCH(Lists!$F$6,$A$1:$T$1,0))&amp;""),"")))</f>
        <v/>
      </c>
      <c r="AG855" s="21">
        <f>IF(IFERROR(TRIM(INDEX($A855:$T855,MATCH(Lists!$F$2,$A$1:$T$1,0))&amp;""),"")="","",IF(IFERROR(TRIM(INDEX($A855:$T855,MATCH(Lists!$F$7,$A$1:$T$1,0))&amp;""),"")="","(none)",IFERROR(TRIM(INDEX($A855:$T855,MATCH(Lists!$F$7,$A$1:$T$1,0))&amp;""),"")))</f>
        <v/>
      </c>
      <c r="AH855" s="21">
        <f>IF(AF855="","",IF(COUNTIFS($AF$2:AF855,AF855,$AG$2:AG855,AG855)=1,1,0))</f>
        <v/>
      </c>
      <c r="AI855" s="21">
        <f>IF(AH855=1,SUM($AH$2:AH855),"")</f>
        <v/>
      </c>
      <c r="AJ855" s="21">
        <f>IF(IFERROR(TRIM(INDEX($A855:$T855,MATCH(Lists!$F$2,$A$1:$T$1,0))&amp;""),"")="","",IF($W855=Lists!$A$3,1,0))</f>
        <v/>
      </c>
      <c r="AK855" s="21">
        <f>IF(IFERROR(TRIM(INDEX($A855:$T855,MATCH(Lists!$F$2,$A$1:$T$1,0))&amp;""),"")="","",IF($X855="Y",1,0))</f>
        <v/>
      </c>
    </row>
    <row r="856">
      <c r="U856" s="19" t="n"/>
      <c r="V856" s="22" t="n"/>
      <c r="W856" s="22" t="n"/>
      <c r="X856" s="22" t="n"/>
      <c r="Y856" s="19" t="n"/>
      <c r="Z856" s="21">
        <f>IF(IFERROR(TRIM(INDEX($A856:$T856,MATCH(Lists!$F$2,$A$1:$T$1,0))&amp;""),"")="","",IFERROR(INDEX('Your points'!$B$6:$B$11,MATCH(IFERROR(TRIM(INDEX($A856:$T856,MATCH(Lists!$F$3,$A$1:$T$1,0))&amp;""),""),'Your points'!$A$6:$A$11,0)),0))</f>
        <v/>
      </c>
      <c r="AA856" s="21">
        <f>IF(IFERROR(TRIM(INDEX($A856:$T856,MATCH(Lists!$F$2,$A$1:$T$1,0))&amp;""),"")="","",IFERROR(INDEX('Your points'!$B$15:$B$18,MATCH(IFERROR(TRIM(INDEX($A856:$T856,MATCH(Lists!$F$4,$A$1:$T$1,0))&amp;""),""),'Your points'!$A$15:$A$18,0)),0))</f>
        <v/>
      </c>
      <c r="AB856" s="21">
        <f>IF(IFERROR(TRIM(INDEX($A856:$T856,MATCH(Lists!$F$2,$A$1:$T$1,0))&amp;""),"")="","",N(Z856)+N(AA856))</f>
        <v/>
      </c>
      <c r="AC856" s="21">
        <f>IF(IFERROR(TRIM(INDEX($A856:$T856,MATCH(Lists!$F$2,$A$1:$T$1,0))&amp;""),"")="","",IFERROR(VALUE(IFERROR(TRIM(INDEX($A856:$T856,MATCH(Lists!$F$5,$A$1:$T$1,0))&amp;""),"")),""))</f>
        <v/>
      </c>
      <c r="AD856" s="21">
        <f>IF(AB856="","",IF(AB856&gt;='Your points'!$B$21,1,0))</f>
        <v/>
      </c>
      <c r="AE856" s="21">
        <f>IF(IFERROR(TRIM(INDEX($A856:$T856,MATCH(Lists!$F$2,$A$1:$T$1,0))&amp;""),"")="","",IF(IFERROR(TRIM(INDEX($A856:$T856,MATCH(Lists!$F$8,$A$1:$T$1,0))&amp;""),"")&lt;&gt;"",1,0))</f>
        <v/>
      </c>
      <c r="AF856" s="21">
        <f>IF(IFERROR(TRIM(INDEX($A856:$T856,MATCH(Lists!$F$2,$A$1:$T$1,0))&amp;""),"")="","",IF(IFERROR(TRIM(INDEX($A856:$T856,MATCH(Lists!$F$6,$A$1:$T$1,0))&amp;""),"")="","(no UTM)",IFERROR(TRIM(INDEX($A856:$T856,MATCH(Lists!$F$6,$A$1:$T$1,0))&amp;""),"")))</f>
        <v/>
      </c>
      <c r="AG856" s="21">
        <f>IF(IFERROR(TRIM(INDEX($A856:$T856,MATCH(Lists!$F$2,$A$1:$T$1,0))&amp;""),"")="","",IF(IFERROR(TRIM(INDEX($A856:$T856,MATCH(Lists!$F$7,$A$1:$T$1,0))&amp;""),"")="","(none)",IFERROR(TRIM(INDEX($A856:$T856,MATCH(Lists!$F$7,$A$1:$T$1,0))&amp;""),"")))</f>
        <v/>
      </c>
      <c r="AH856" s="21">
        <f>IF(AF856="","",IF(COUNTIFS($AF$2:AF856,AF856,$AG$2:AG856,AG856)=1,1,0))</f>
        <v/>
      </c>
      <c r="AI856" s="21">
        <f>IF(AH856=1,SUM($AH$2:AH856),"")</f>
        <v/>
      </c>
      <c r="AJ856" s="21">
        <f>IF(IFERROR(TRIM(INDEX($A856:$T856,MATCH(Lists!$F$2,$A$1:$T$1,0))&amp;""),"")="","",IF($W856=Lists!$A$3,1,0))</f>
        <v/>
      </c>
      <c r="AK856" s="21">
        <f>IF(IFERROR(TRIM(INDEX($A856:$T856,MATCH(Lists!$F$2,$A$1:$T$1,0))&amp;""),"")="","",IF($X856="Y",1,0))</f>
        <v/>
      </c>
    </row>
    <row r="857">
      <c r="U857" s="19" t="n"/>
      <c r="V857" s="22" t="n"/>
      <c r="W857" s="22" t="n"/>
      <c r="X857" s="22" t="n"/>
      <c r="Y857" s="19" t="n"/>
      <c r="Z857" s="21">
        <f>IF(IFERROR(TRIM(INDEX($A857:$T857,MATCH(Lists!$F$2,$A$1:$T$1,0))&amp;""),"")="","",IFERROR(INDEX('Your points'!$B$6:$B$11,MATCH(IFERROR(TRIM(INDEX($A857:$T857,MATCH(Lists!$F$3,$A$1:$T$1,0))&amp;""),""),'Your points'!$A$6:$A$11,0)),0))</f>
        <v/>
      </c>
      <c r="AA857" s="21">
        <f>IF(IFERROR(TRIM(INDEX($A857:$T857,MATCH(Lists!$F$2,$A$1:$T$1,0))&amp;""),"")="","",IFERROR(INDEX('Your points'!$B$15:$B$18,MATCH(IFERROR(TRIM(INDEX($A857:$T857,MATCH(Lists!$F$4,$A$1:$T$1,0))&amp;""),""),'Your points'!$A$15:$A$18,0)),0))</f>
        <v/>
      </c>
      <c r="AB857" s="21">
        <f>IF(IFERROR(TRIM(INDEX($A857:$T857,MATCH(Lists!$F$2,$A$1:$T$1,0))&amp;""),"")="","",N(Z857)+N(AA857))</f>
        <v/>
      </c>
      <c r="AC857" s="21">
        <f>IF(IFERROR(TRIM(INDEX($A857:$T857,MATCH(Lists!$F$2,$A$1:$T$1,0))&amp;""),"")="","",IFERROR(VALUE(IFERROR(TRIM(INDEX($A857:$T857,MATCH(Lists!$F$5,$A$1:$T$1,0))&amp;""),"")),""))</f>
        <v/>
      </c>
      <c r="AD857" s="21">
        <f>IF(AB857="","",IF(AB857&gt;='Your points'!$B$21,1,0))</f>
        <v/>
      </c>
      <c r="AE857" s="21">
        <f>IF(IFERROR(TRIM(INDEX($A857:$T857,MATCH(Lists!$F$2,$A$1:$T$1,0))&amp;""),"")="","",IF(IFERROR(TRIM(INDEX($A857:$T857,MATCH(Lists!$F$8,$A$1:$T$1,0))&amp;""),"")&lt;&gt;"",1,0))</f>
        <v/>
      </c>
      <c r="AF857" s="21">
        <f>IF(IFERROR(TRIM(INDEX($A857:$T857,MATCH(Lists!$F$2,$A$1:$T$1,0))&amp;""),"")="","",IF(IFERROR(TRIM(INDEX($A857:$T857,MATCH(Lists!$F$6,$A$1:$T$1,0))&amp;""),"")="","(no UTM)",IFERROR(TRIM(INDEX($A857:$T857,MATCH(Lists!$F$6,$A$1:$T$1,0))&amp;""),"")))</f>
        <v/>
      </c>
      <c r="AG857" s="21">
        <f>IF(IFERROR(TRIM(INDEX($A857:$T857,MATCH(Lists!$F$2,$A$1:$T$1,0))&amp;""),"")="","",IF(IFERROR(TRIM(INDEX($A857:$T857,MATCH(Lists!$F$7,$A$1:$T$1,0))&amp;""),"")="","(none)",IFERROR(TRIM(INDEX($A857:$T857,MATCH(Lists!$F$7,$A$1:$T$1,0))&amp;""),"")))</f>
        <v/>
      </c>
      <c r="AH857" s="21">
        <f>IF(AF857="","",IF(COUNTIFS($AF$2:AF857,AF857,$AG$2:AG857,AG857)=1,1,0))</f>
        <v/>
      </c>
      <c r="AI857" s="21">
        <f>IF(AH857=1,SUM($AH$2:AH857),"")</f>
        <v/>
      </c>
      <c r="AJ857" s="21">
        <f>IF(IFERROR(TRIM(INDEX($A857:$T857,MATCH(Lists!$F$2,$A$1:$T$1,0))&amp;""),"")="","",IF($W857=Lists!$A$3,1,0))</f>
        <v/>
      </c>
      <c r="AK857" s="21">
        <f>IF(IFERROR(TRIM(INDEX($A857:$T857,MATCH(Lists!$F$2,$A$1:$T$1,0))&amp;""),"")="","",IF($X857="Y",1,0))</f>
        <v/>
      </c>
    </row>
    <row r="858">
      <c r="U858" s="19" t="n"/>
      <c r="V858" s="22" t="n"/>
      <c r="W858" s="22" t="n"/>
      <c r="X858" s="22" t="n"/>
      <c r="Y858" s="19" t="n"/>
      <c r="Z858" s="21">
        <f>IF(IFERROR(TRIM(INDEX($A858:$T858,MATCH(Lists!$F$2,$A$1:$T$1,0))&amp;""),"")="","",IFERROR(INDEX('Your points'!$B$6:$B$11,MATCH(IFERROR(TRIM(INDEX($A858:$T858,MATCH(Lists!$F$3,$A$1:$T$1,0))&amp;""),""),'Your points'!$A$6:$A$11,0)),0))</f>
        <v/>
      </c>
      <c r="AA858" s="21">
        <f>IF(IFERROR(TRIM(INDEX($A858:$T858,MATCH(Lists!$F$2,$A$1:$T$1,0))&amp;""),"")="","",IFERROR(INDEX('Your points'!$B$15:$B$18,MATCH(IFERROR(TRIM(INDEX($A858:$T858,MATCH(Lists!$F$4,$A$1:$T$1,0))&amp;""),""),'Your points'!$A$15:$A$18,0)),0))</f>
        <v/>
      </c>
      <c r="AB858" s="21">
        <f>IF(IFERROR(TRIM(INDEX($A858:$T858,MATCH(Lists!$F$2,$A$1:$T$1,0))&amp;""),"")="","",N(Z858)+N(AA858))</f>
        <v/>
      </c>
      <c r="AC858" s="21">
        <f>IF(IFERROR(TRIM(INDEX($A858:$T858,MATCH(Lists!$F$2,$A$1:$T$1,0))&amp;""),"")="","",IFERROR(VALUE(IFERROR(TRIM(INDEX($A858:$T858,MATCH(Lists!$F$5,$A$1:$T$1,0))&amp;""),"")),""))</f>
        <v/>
      </c>
      <c r="AD858" s="21">
        <f>IF(AB858="","",IF(AB858&gt;='Your points'!$B$21,1,0))</f>
        <v/>
      </c>
      <c r="AE858" s="21">
        <f>IF(IFERROR(TRIM(INDEX($A858:$T858,MATCH(Lists!$F$2,$A$1:$T$1,0))&amp;""),"")="","",IF(IFERROR(TRIM(INDEX($A858:$T858,MATCH(Lists!$F$8,$A$1:$T$1,0))&amp;""),"")&lt;&gt;"",1,0))</f>
        <v/>
      </c>
      <c r="AF858" s="21">
        <f>IF(IFERROR(TRIM(INDEX($A858:$T858,MATCH(Lists!$F$2,$A$1:$T$1,0))&amp;""),"")="","",IF(IFERROR(TRIM(INDEX($A858:$T858,MATCH(Lists!$F$6,$A$1:$T$1,0))&amp;""),"")="","(no UTM)",IFERROR(TRIM(INDEX($A858:$T858,MATCH(Lists!$F$6,$A$1:$T$1,0))&amp;""),"")))</f>
        <v/>
      </c>
      <c r="AG858" s="21">
        <f>IF(IFERROR(TRIM(INDEX($A858:$T858,MATCH(Lists!$F$2,$A$1:$T$1,0))&amp;""),"")="","",IF(IFERROR(TRIM(INDEX($A858:$T858,MATCH(Lists!$F$7,$A$1:$T$1,0))&amp;""),"")="","(none)",IFERROR(TRIM(INDEX($A858:$T858,MATCH(Lists!$F$7,$A$1:$T$1,0))&amp;""),"")))</f>
        <v/>
      </c>
      <c r="AH858" s="21">
        <f>IF(AF858="","",IF(COUNTIFS($AF$2:AF858,AF858,$AG$2:AG858,AG858)=1,1,0))</f>
        <v/>
      </c>
      <c r="AI858" s="21">
        <f>IF(AH858=1,SUM($AH$2:AH858),"")</f>
        <v/>
      </c>
      <c r="AJ858" s="21">
        <f>IF(IFERROR(TRIM(INDEX($A858:$T858,MATCH(Lists!$F$2,$A$1:$T$1,0))&amp;""),"")="","",IF($W858=Lists!$A$3,1,0))</f>
        <v/>
      </c>
      <c r="AK858" s="21">
        <f>IF(IFERROR(TRIM(INDEX($A858:$T858,MATCH(Lists!$F$2,$A$1:$T$1,0))&amp;""),"")="","",IF($X858="Y",1,0))</f>
        <v/>
      </c>
    </row>
    <row r="859">
      <c r="U859" s="19" t="n"/>
      <c r="V859" s="22" t="n"/>
      <c r="W859" s="22" t="n"/>
      <c r="X859" s="22" t="n"/>
      <c r="Y859" s="19" t="n"/>
      <c r="Z859" s="21">
        <f>IF(IFERROR(TRIM(INDEX($A859:$T859,MATCH(Lists!$F$2,$A$1:$T$1,0))&amp;""),"")="","",IFERROR(INDEX('Your points'!$B$6:$B$11,MATCH(IFERROR(TRIM(INDEX($A859:$T859,MATCH(Lists!$F$3,$A$1:$T$1,0))&amp;""),""),'Your points'!$A$6:$A$11,0)),0))</f>
        <v/>
      </c>
      <c r="AA859" s="21">
        <f>IF(IFERROR(TRIM(INDEX($A859:$T859,MATCH(Lists!$F$2,$A$1:$T$1,0))&amp;""),"")="","",IFERROR(INDEX('Your points'!$B$15:$B$18,MATCH(IFERROR(TRIM(INDEX($A859:$T859,MATCH(Lists!$F$4,$A$1:$T$1,0))&amp;""),""),'Your points'!$A$15:$A$18,0)),0))</f>
        <v/>
      </c>
      <c r="AB859" s="21">
        <f>IF(IFERROR(TRIM(INDEX($A859:$T859,MATCH(Lists!$F$2,$A$1:$T$1,0))&amp;""),"")="","",N(Z859)+N(AA859))</f>
        <v/>
      </c>
      <c r="AC859" s="21">
        <f>IF(IFERROR(TRIM(INDEX($A859:$T859,MATCH(Lists!$F$2,$A$1:$T$1,0))&amp;""),"")="","",IFERROR(VALUE(IFERROR(TRIM(INDEX($A859:$T859,MATCH(Lists!$F$5,$A$1:$T$1,0))&amp;""),"")),""))</f>
        <v/>
      </c>
      <c r="AD859" s="21">
        <f>IF(AB859="","",IF(AB859&gt;='Your points'!$B$21,1,0))</f>
        <v/>
      </c>
      <c r="AE859" s="21">
        <f>IF(IFERROR(TRIM(INDEX($A859:$T859,MATCH(Lists!$F$2,$A$1:$T$1,0))&amp;""),"")="","",IF(IFERROR(TRIM(INDEX($A859:$T859,MATCH(Lists!$F$8,$A$1:$T$1,0))&amp;""),"")&lt;&gt;"",1,0))</f>
        <v/>
      </c>
      <c r="AF859" s="21">
        <f>IF(IFERROR(TRIM(INDEX($A859:$T859,MATCH(Lists!$F$2,$A$1:$T$1,0))&amp;""),"")="","",IF(IFERROR(TRIM(INDEX($A859:$T859,MATCH(Lists!$F$6,$A$1:$T$1,0))&amp;""),"")="","(no UTM)",IFERROR(TRIM(INDEX($A859:$T859,MATCH(Lists!$F$6,$A$1:$T$1,0))&amp;""),"")))</f>
        <v/>
      </c>
      <c r="AG859" s="21">
        <f>IF(IFERROR(TRIM(INDEX($A859:$T859,MATCH(Lists!$F$2,$A$1:$T$1,0))&amp;""),"")="","",IF(IFERROR(TRIM(INDEX($A859:$T859,MATCH(Lists!$F$7,$A$1:$T$1,0))&amp;""),"")="","(none)",IFERROR(TRIM(INDEX($A859:$T859,MATCH(Lists!$F$7,$A$1:$T$1,0))&amp;""),"")))</f>
        <v/>
      </c>
      <c r="AH859" s="21">
        <f>IF(AF859="","",IF(COUNTIFS($AF$2:AF859,AF859,$AG$2:AG859,AG859)=1,1,0))</f>
        <v/>
      </c>
      <c r="AI859" s="21">
        <f>IF(AH859=1,SUM($AH$2:AH859),"")</f>
        <v/>
      </c>
      <c r="AJ859" s="21">
        <f>IF(IFERROR(TRIM(INDEX($A859:$T859,MATCH(Lists!$F$2,$A$1:$T$1,0))&amp;""),"")="","",IF($W859=Lists!$A$3,1,0))</f>
        <v/>
      </c>
      <c r="AK859" s="21">
        <f>IF(IFERROR(TRIM(INDEX($A859:$T859,MATCH(Lists!$F$2,$A$1:$T$1,0))&amp;""),"")="","",IF($X859="Y",1,0))</f>
        <v/>
      </c>
    </row>
    <row r="860">
      <c r="U860" s="19" t="n"/>
      <c r="V860" s="22" t="n"/>
      <c r="W860" s="22" t="n"/>
      <c r="X860" s="22" t="n"/>
      <c r="Y860" s="19" t="n"/>
      <c r="Z860" s="21">
        <f>IF(IFERROR(TRIM(INDEX($A860:$T860,MATCH(Lists!$F$2,$A$1:$T$1,0))&amp;""),"")="","",IFERROR(INDEX('Your points'!$B$6:$B$11,MATCH(IFERROR(TRIM(INDEX($A860:$T860,MATCH(Lists!$F$3,$A$1:$T$1,0))&amp;""),""),'Your points'!$A$6:$A$11,0)),0))</f>
        <v/>
      </c>
      <c r="AA860" s="21">
        <f>IF(IFERROR(TRIM(INDEX($A860:$T860,MATCH(Lists!$F$2,$A$1:$T$1,0))&amp;""),"")="","",IFERROR(INDEX('Your points'!$B$15:$B$18,MATCH(IFERROR(TRIM(INDEX($A860:$T860,MATCH(Lists!$F$4,$A$1:$T$1,0))&amp;""),""),'Your points'!$A$15:$A$18,0)),0))</f>
        <v/>
      </c>
      <c r="AB860" s="21">
        <f>IF(IFERROR(TRIM(INDEX($A860:$T860,MATCH(Lists!$F$2,$A$1:$T$1,0))&amp;""),"")="","",N(Z860)+N(AA860))</f>
        <v/>
      </c>
      <c r="AC860" s="21">
        <f>IF(IFERROR(TRIM(INDEX($A860:$T860,MATCH(Lists!$F$2,$A$1:$T$1,0))&amp;""),"")="","",IFERROR(VALUE(IFERROR(TRIM(INDEX($A860:$T860,MATCH(Lists!$F$5,$A$1:$T$1,0))&amp;""),"")),""))</f>
        <v/>
      </c>
      <c r="AD860" s="21">
        <f>IF(AB860="","",IF(AB860&gt;='Your points'!$B$21,1,0))</f>
        <v/>
      </c>
      <c r="AE860" s="21">
        <f>IF(IFERROR(TRIM(INDEX($A860:$T860,MATCH(Lists!$F$2,$A$1:$T$1,0))&amp;""),"")="","",IF(IFERROR(TRIM(INDEX($A860:$T860,MATCH(Lists!$F$8,$A$1:$T$1,0))&amp;""),"")&lt;&gt;"",1,0))</f>
        <v/>
      </c>
      <c r="AF860" s="21">
        <f>IF(IFERROR(TRIM(INDEX($A860:$T860,MATCH(Lists!$F$2,$A$1:$T$1,0))&amp;""),"")="","",IF(IFERROR(TRIM(INDEX($A860:$T860,MATCH(Lists!$F$6,$A$1:$T$1,0))&amp;""),"")="","(no UTM)",IFERROR(TRIM(INDEX($A860:$T860,MATCH(Lists!$F$6,$A$1:$T$1,0))&amp;""),"")))</f>
        <v/>
      </c>
      <c r="AG860" s="21">
        <f>IF(IFERROR(TRIM(INDEX($A860:$T860,MATCH(Lists!$F$2,$A$1:$T$1,0))&amp;""),"")="","",IF(IFERROR(TRIM(INDEX($A860:$T860,MATCH(Lists!$F$7,$A$1:$T$1,0))&amp;""),"")="","(none)",IFERROR(TRIM(INDEX($A860:$T860,MATCH(Lists!$F$7,$A$1:$T$1,0))&amp;""),"")))</f>
        <v/>
      </c>
      <c r="AH860" s="21">
        <f>IF(AF860="","",IF(COUNTIFS($AF$2:AF860,AF860,$AG$2:AG860,AG860)=1,1,0))</f>
        <v/>
      </c>
      <c r="AI860" s="21">
        <f>IF(AH860=1,SUM($AH$2:AH860),"")</f>
        <v/>
      </c>
      <c r="AJ860" s="21">
        <f>IF(IFERROR(TRIM(INDEX($A860:$T860,MATCH(Lists!$F$2,$A$1:$T$1,0))&amp;""),"")="","",IF($W860=Lists!$A$3,1,0))</f>
        <v/>
      </c>
      <c r="AK860" s="21">
        <f>IF(IFERROR(TRIM(INDEX($A860:$T860,MATCH(Lists!$F$2,$A$1:$T$1,0))&amp;""),"")="","",IF($X860="Y",1,0))</f>
        <v/>
      </c>
    </row>
    <row r="861">
      <c r="U861" s="19" t="n"/>
      <c r="V861" s="22" t="n"/>
      <c r="W861" s="22" t="n"/>
      <c r="X861" s="22" t="n"/>
      <c r="Y861" s="19" t="n"/>
      <c r="Z861" s="21">
        <f>IF(IFERROR(TRIM(INDEX($A861:$T861,MATCH(Lists!$F$2,$A$1:$T$1,0))&amp;""),"")="","",IFERROR(INDEX('Your points'!$B$6:$B$11,MATCH(IFERROR(TRIM(INDEX($A861:$T861,MATCH(Lists!$F$3,$A$1:$T$1,0))&amp;""),""),'Your points'!$A$6:$A$11,0)),0))</f>
        <v/>
      </c>
      <c r="AA861" s="21">
        <f>IF(IFERROR(TRIM(INDEX($A861:$T861,MATCH(Lists!$F$2,$A$1:$T$1,0))&amp;""),"")="","",IFERROR(INDEX('Your points'!$B$15:$B$18,MATCH(IFERROR(TRIM(INDEX($A861:$T861,MATCH(Lists!$F$4,$A$1:$T$1,0))&amp;""),""),'Your points'!$A$15:$A$18,0)),0))</f>
        <v/>
      </c>
      <c r="AB861" s="21">
        <f>IF(IFERROR(TRIM(INDEX($A861:$T861,MATCH(Lists!$F$2,$A$1:$T$1,0))&amp;""),"")="","",N(Z861)+N(AA861))</f>
        <v/>
      </c>
      <c r="AC861" s="21">
        <f>IF(IFERROR(TRIM(INDEX($A861:$T861,MATCH(Lists!$F$2,$A$1:$T$1,0))&amp;""),"")="","",IFERROR(VALUE(IFERROR(TRIM(INDEX($A861:$T861,MATCH(Lists!$F$5,$A$1:$T$1,0))&amp;""),"")),""))</f>
        <v/>
      </c>
      <c r="AD861" s="21">
        <f>IF(AB861="","",IF(AB861&gt;='Your points'!$B$21,1,0))</f>
        <v/>
      </c>
      <c r="AE861" s="21">
        <f>IF(IFERROR(TRIM(INDEX($A861:$T861,MATCH(Lists!$F$2,$A$1:$T$1,0))&amp;""),"")="","",IF(IFERROR(TRIM(INDEX($A861:$T861,MATCH(Lists!$F$8,$A$1:$T$1,0))&amp;""),"")&lt;&gt;"",1,0))</f>
        <v/>
      </c>
      <c r="AF861" s="21">
        <f>IF(IFERROR(TRIM(INDEX($A861:$T861,MATCH(Lists!$F$2,$A$1:$T$1,0))&amp;""),"")="","",IF(IFERROR(TRIM(INDEX($A861:$T861,MATCH(Lists!$F$6,$A$1:$T$1,0))&amp;""),"")="","(no UTM)",IFERROR(TRIM(INDEX($A861:$T861,MATCH(Lists!$F$6,$A$1:$T$1,0))&amp;""),"")))</f>
        <v/>
      </c>
      <c r="AG861" s="21">
        <f>IF(IFERROR(TRIM(INDEX($A861:$T861,MATCH(Lists!$F$2,$A$1:$T$1,0))&amp;""),"")="","",IF(IFERROR(TRIM(INDEX($A861:$T861,MATCH(Lists!$F$7,$A$1:$T$1,0))&amp;""),"")="","(none)",IFERROR(TRIM(INDEX($A861:$T861,MATCH(Lists!$F$7,$A$1:$T$1,0))&amp;""),"")))</f>
        <v/>
      </c>
      <c r="AH861" s="21">
        <f>IF(AF861="","",IF(COUNTIFS($AF$2:AF861,AF861,$AG$2:AG861,AG861)=1,1,0))</f>
        <v/>
      </c>
      <c r="AI861" s="21">
        <f>IF(AH861=1,SUM($AH$2:AH861),"")</f>
        <v/>
      </c>
      <c r="AJ861" s="21">
        <f>IF(IFERROR(TRIM(INDEX($A861:$T861,MATCH(Lists!$F$2,$A$1:$T$1,0))&amp;""),"")="","",IF($W861=Lists!$A$3,1,0))</f>
        <v/>
      </c>
      <c r="AK861" s="21">
        <f>IF(IFERROR(TRIM(INDEX($A861:$T861,MATCH(Lists!$F$2,$A$1:$T$1,0))&amp;""),"")="","",IF($X861="Y",1,0))</f>
        <v/>
      </c>
    </row>
    <row r="862">
      <c r="U862" s="19" t="n"/>
      <c r="V862" s="22" t="n"/>
      <c r="W862" s="22" t="n"/>
      <c r="X862" s="22" t="n"/>
      <c r="Y862" s="19" t="n"/>
      <c r="Z862" s="21">
        <f>IF(IFERROR(TRIM(INDEX($A862:$T862,MATCH(Lists!$F$2,$A$1:$T$1,0))&amp;""),"")="","",IFERROR(INDEX('Your points'!$B$6:$B$11,MATCH(IFERROR(TRIM(INDEX($A862:$T862,MATCH(Lists!$F$3,$A$1:$T$1,0))&amp;""),""),'Your points'!$A$6:$A$11,0)),0))</f>
        <v/>
      </c>
      <c r="AA862" s="21">
        <f>IF(IFERROR(TRIM(INDEX($A862:$T862,MATCH(Lists!$F$2,$A$1:$T$1,0))&amp;""),"")="","",IFERROR(INDEX('Your points'!$B$15:$B$18,MATCH(IFERROR(TRIM(INDEX($A862:$T862,MATCH(Lists!$F$4,$A$1:$T$1,0))&amp;""),""),'Your points'!$A$15:$A$18,0)),0))</f>
        <v/>
      </c>
      <c r="AB862" s="21">
        <f>IF(IFERROR(TRIM(INDEX($A862:$T862,MATCH(Lists!$F$2,$A$1:$T$1,0))&amp;""),"")="","",N(Z862)+N(AA862))</f>
        <v/>
      </c>
      <c r="AC862" s="21">
        <f>IF(IFERROR(TRIM(INDEX($A862:$T862,MATCH(Lists!$F$2,$A$1:$T$1,0))&amp;""),"")="","",IFERROR(VALUE(IFERROR(TRIM(INDEX($A862:$T862,MATCH(Lists!$F$5,$A$1:$T$1,0))&amp;""),"")),""))</f>
        <v/>
      </c>
      <c r="AD862" s="21">
        <f>IF(AB862="","",IF(AB862&gt;='Your points'!$B$21,1,0))</f>
        <v/>
      </c>
      <c r="AE862" s="21">
        <f>IF(IFERROR(TRIM(INDEX($A862:$T862,MATCH(Lists!$F$2,$A$1:$T$1,0))&amp;""),"")="","",IF(IFERROR(TRIM(INDEX($A862:$T862,MATCH(Lists!$F$8,$A$1:$T$1,0))&amp;""),"")&lt;&gt;"",1,0))</f>
        <v/>
      </c>
      <c r="AF862" s="21">
        <f>IF(IFERROR(TRIM(INDEX($A862:$T862,MATCH(Lists!$F$2,$A$1:$T$1,0))&amp;""),"")="","",IF(IFERROR(TRIM(INDEX($A862:$T862,MATCH(Lists!$F$6,$A$1:$T$1,0))&amp;""),"")="","(no UTM)",IFERROR(TRIM(INDEX($A862:$T862,MATCH(Lists!$F$6,$A$1:$T$1,0))&amp;""),"")))</f>
        <v/>
      </c>
      <c r="AG862" s="21">
        <f>IF(IFERROR(TRIM(INDEX($A862:$T862,MATCH(Lists!$F$2,$A$1:$T$1,0))&amp;""),"")="","",IF(IFERROR(TRIM(INDEX($A862:$T862,MATCH(Lists!$F$7,$A$1:$T$1,0))&amp;""),"")="","(none)",IFERROR(TRIM(INDEX($A862:$T862,MATCH(Lists!$F$7,$A$1:$T$1,0))&amp;""),"")))</f>
        <v/>
      </c>
      <c r="AH862" s="21">
        <f>IF(AF862="","",IF(COUNTIFS($AF$2:AF862,AF862,$AG$2:AG862,AG862)=1,1,0))</f>
        <v/>
      </c>
      <c r="AI862" s="21">
        <f>IF(AH862=1,SUM($AH$2:AH862),"")</f>
        <v/>
      </c>
      <c r="AJ862" s="21">
        <f>IF(IFERROR(TRIM(INDEX($A862:$T862,MATCH(Lists!$F$2,$A$1:$T$1,0))&amp;""),"")="","",IF($W862=Lists!$A$3,1,0))</f>
        <v/>
      </c>
      <c r="AK862" s="21">
        <f>IF(IFERROR(TRIM(INDEX($A862:$T862,MATCH(Lists!$F$2,$A$1:$T$1,0))&amp;""),"")="","",IF($X862="Y",1,0))</f>
        <v/>
      </c>
    </row>
    <row r="863">
      <c r="U863" s="19" t="n"/>
      <c r="V863" s="22" t="n"/>
      <c r="W863" s="22" t="n"/>
      <c r="X863" s="22" t="n"/>
      <c r="Y863" s="19" t="n"/>
      <c r="Z863" s="21">
        <f>IF(IFERROR(TRIM(INDEX($A863:$T863,MATCH(Lists!$F$2,$A$1:$T$1,0))&amp;""),"")="","",IFERROR(INDEX('Your points'!$B$6:$B$11,MATCH(IFERROR(TRIM(INDEX($A863:$T863,MATCH(Lists!$F$3,$A$1:$T$1,0))&amp;""),""),'Your points'!$A$6:$A$11,0)),0))</f>
        <v/>
      </c>
      <c r="AA863" s="21">
        <f>IF(IFERROR(TRIM(INDEX($A863:$T863,MATCH(Lists!$F$2,$A$1:$T$1,0))&amp;""),"")="","",IFERROR(INDEX('Your points'!$B$15:$B$18,MATCH(IFERROR(TRIM(INDEX($A863:$T863,MATCH(Lists!$F$4,$A$1:$T$1,0))&amp;""),""),'Your points'!$A$15:$A$18,0)),0))</f>
        <v/>
      </c>
      <c r="AB863" s="21">
        <f>IF(IFERROR(TRIM(INDEX($A863:$T863,MATCH(Lists!$F$2,$A$1:$T$1,0))&amp;""),"")="","",N(Z863)+N(AA863))</f>
        <v/>
      </c>
      <c r="AC863" s="21">
        <f>IF(IFERROR(TRIM(INDEX($A863:$T863,MATCH(Lists!$F$2,$A$1:$T$1,0))&amp;""),"")="","",IFERROR(VALUE(IFERROR(TRIM(INDEX($A863:$T863,MATCH(Lists!$F$5,$A$1:$T$1,0))&amp;""),"")),""))</f>
        <v/>
      </c>
      <c r="AD863" s="21">
        <f>IF(AB863="","",IF(AB863&gt;='Your points'!$B$21,1,0))</f>
        <v/>
      </c>
      <c r="AE863" s="21">
        <f>IF(IFERROR(TRIM(INDEX($A863:$T863,MATCH(Lists!$F$2,$A$1:$T$1,0))&amp;""),"")="","",IF(IFERROR(TRIM(INDEX($A863:$T863,MATCH(Lists!$F$8,$A$1:$T$1,0))&amp;""),"")&lt;&gt;"",1,0))</f>
        <v/>
      </c>
      <c r="AF863" s="21">
        <f>IF(IFERROR(TRIM(INDEX($A863:$T863,MATCH(Lists!$F$2,$A$1:$T$1,0))&amp;""),"")="","",IF(IFERROR(TRIM(INDEX($A863:$T863,MATCH(Lists!$F$6,$A$1:$T$1,0))&amp;""),"")="","(no UTM)",IFERROR(TRIM(INDEX($A863:$T863,MATCH(Lists!$F$6,$A$1:$T$1,0))&amp;""),"")))</f>
        <v/>
      </c>
      <c r="AG863" s="21">
        <f>IF(IFERROR(TRIM(INDEX($A863:$T863,MATCH(Lists!$F$2,$A$1:$T$1,0))&amp;""),"")="","",IF(IFERROR(TRIM(INDEX($A863:$T863,MATCH(Lists!$F$7,$A$1:$T$1,0))&amp;""),"")="","(none)",IFERROR(TRIM(INDEX($A863:$T863,MATCH(Lists!$F$7,$A$1:$T$1,0))&amp;""),"")))</f>
        <v/>
      </c>
      <c r="AH863" s="21">
        <f>IF(AF863="","",IF(COUNTIFS($AF$2:AF863,AF863,$AG$2:AG863,AG863)=1,1,0))</f>
        <v/>
      </c>
      <c r="AI863" s="21">
        <f>IF(AH863=1,SUM($AH$2:AH863),"")</f>
        <v/>
      </c>
      <c r="AJ863" s="21">
        <f>IF(IFERROR(TRIM(INDEX($A863:$T863,MATCH(Lists!$F$2,$A$1:$T$1,0))&amp;""),"")="","",IF($W863=Lists!$A$3,1,0))</f>
        <v/>
      </c>
      <c r="AK863" s="21">
        <f>IF(IFERROR(TRIM(INDEX($A863:$T863,MATCH(Lists!$F$2,$A$1:$T$1,0))&amp;""),"")="","",IF($X863="Y",1,0))</f>
        <v/>
      </c>
    </row>
    <row r="864">
      <c r="U864" s="19" t="n"/>
      <c r="V864" s="22" t="n"/>
      <c r="W864" s="22" t="n"/>
      <c r="X864" s="22" t="n"/>
      <c r="Y864" s="19" t="n"/>
      <c r="Z864" s="21">
        <f>IF(IFERROR(TRIM(INDEX($A864:$T864,MATCH(Lists!$F$2,$A$1:$T$1,0))&amp;""),"")="","",IFERROR(INDEX('Your points'!$B$6:$B$11,MATCH(IFERROR(TRIM(INDEX($A864:$T864,MATCH(Lists!$F$3,$A$1:$T$1,0))&amp;""),""),'Your points'!$A$6:$A$11,0)),0))</f>
        <v/>
      </c>
      <c r="AA864" s="21">
        <f>IF(IFERROR(TRIM(INDEX($A864:$T864,MATCH(Lists!$F$2,$A$1:$T$1,0))&amp;""),"")="","",IFERROR(INDEX('Your points'!$B$15:$B$18,MATCH(IFERROR(TRIM(INDEX($A864:$T864,MATCH(Lists!$F$4,$A$1:$T$1,0))&amp;""),""),'Your points'!$A$15:$A$18,0)),0))</f>
        <v/>
      </c>
      <c r="AB864" s="21">
        <f>IF(IFERROR(TRIM(INDEX($A864:$T864,MATCH(Lists!$F$2,$A$1:$T$1,0))&amp;""),"")="","",N(Z864)+N(AA864))</f>
        <v/>
      </c>
      <c r="AC864" s="21">
        <f>IF(IFERROR(TRIM(INDEX($A864:$T864,MATCH(Lists!$F$2,$A$1:$T$1,0))&amp;""),"")="","",IFERROR(VALUE(IFERROR(TRIM(INDEX($A864:$T864,MATCH(Lists!$F$5,$A$1:$T$1,0))&amp;""),"")),""))</f>
        <v/>
      </c>
      <c r="AD864" s="21">
        <f>IF(AB864="","",IF(AB864&gt;='Your points'!$B$21,1,0))</f>
        <v/>
      </c>
      <c r="AE864" s="21">
        <f>IF(IFERROR(TRIM(INDEX($A864:$T864,MATCH(Lists!$F$2,$A$1:$T$1,0))&amp;""),"")="","",IF(IFERROR(TRIM(INDEX($A864:$T864,MATCH(Lists!$F$8,$A$1:$T$1,0))&amp;""),"")&lt;&gt;"",1,0))</f>
        <v/>
      </c>
      <c r="AF864" s="21">
        <f>IF(IFERROR(TRIM(INDEX($A864:$T864,MATCH(Lists!$F$2,$A$1:$T$1,0))&amp;""),"")="","",IF(IFERROR(TRIM(INDEX($A864:$T864,MATCH(Lists!$F$6,$A$1:$T$1,0))&amp;""),"")="","(no UTM)",IFERROR(TRIM(INDEX($A864:$T864,MATCH(Lists!$F$6,$A$1:$T$1,0))&amp;""),"")))</f>
        <v/>
      </c>
      <c r="AG864" s="21">
        <f>IF(IFERROR(TRIM(INDEX($A864:$T864,MATCH(Lists!$F$2,$A$1:$T$1,0))&amp;""),"")="","",IF(IFERROR(TRIM(INDEX($A864:$T864,MATCH(Lists!$F$7,$A$1:$T$1,0))&amp;""),"")="","(none)",IFERROR(TRIM(INDEX($A864:$T864,MATCH(Lists!$F$7,$A$1:$T$1,0))&amp;""),"")))</f>
        <v/>
      </c>
      <c r="AH864" s="21">
        <f>IF(AF864="","",IF(COUNTIFS($AF$2:AF864,AF864,$AG$2:AG864,AG864)=1,1,0))</f>
        <v/>
      </c>
      <c r="AI864" s="21">
        <f>IF(AH864=1,SUM($AH$2:AH864),"")</f>
        <v/>
      </c>
      <c r="AJ864" s="21">
        <f>IF(IFERROR(TRIM(INDEX($A864:$T864,MATCH(Lists!$F$2,$A$1:$T$1,0))&amp;""),"")="","",IF($W864=Lists!$A$3,1,0))</f>
        <v/>
      </c>
      <c r="AK864" s="21">
        <f>IF(IFERROR(TRIM(INDEX($A864:$T864,MATCH(Lists!$F$2,$A$1:$T$1,0))&amp;""),"")="","",IF($X864="Y",1,0))</f>
        <v/>
      </c>
    </row>
    <row r="865">
      <c r="U865" s="19" t="n"/>
      <c r="V865" s="22" t="n"/>
      <c r="W865" s="22" t="n"/>
      <c r="X865" s="22" t="n"/>
      <c r="Y865" s="19" t="n"/>
      <c r="Z865" s="21">
        <f>IF(IFERROR(TRIM(INDEX($A865:$T865,MATCH(Lists!$F$2,$A$1:$T$1,0))&amp;""),"")="","",IFERROR(INDEX('Your points'!$B$6:$B$11,MATCH(IFERROR(TRIM(INDEX($A865:$T865,MATCH(Lists!$F$3,$A$1:$T$1,0))&amp;""),""),'Your points'!$A$6:$A$11,0)),0))</f>
        <v/>
      </c>
      <c r="AA865" s="21">
        <f>IF(IFERROR(TRIM(INDEX($A865:$T865,MATCH(Lists!$F$2,$A$1:$T$1,0))&amp;""),"")="","",IFERROR(INDEX('Your points'!$B$15:$B$18,MATCH(IFERROR(TRIM(INDEX($A865:$T865,MATCH(Lists!$F$4,$A$1:$T$1,0))&amp;""),""),'Your points'!$A$15:$A$18,0)),0))</f>
        <v/>
      </c>
      <c r="AB865" s="21">
        <f>IF(IFERROR(TRIM(INDEX($A865:$T865,MATCH(Lists!$F$2,$A$1:$T$1,0))&amp;""),"")="","",N(Z865)+N(AA865))</f>
        <v/>
      </c>
      <c r="AC865" s="21">
        <f>IF(IFERROR(TRIM(INDEX($A865:$T865,MATCH(Lists!$F$2,$A$1:$T$1,0))&amp;""),"")="","",IFERROR(VALUE(IFERROR(TRIM(INDEX($A865:$T865,MATCH(Lists!$F$5,$A$1:$T$1,0))&amp;""),"")),""))</f>
        <v/>
      </c>
      <c r="AD865" s="21">
        <f>IF(AB865="","",IF(AB865&gt;='Your points'!$B$21,1,0))</f>
        <v/>
      </c>
      <c r="AE865" s="21">
        <f>IF(IFERROR(TRIM(INDEX($A865:$T865,MATCH(Lists!$F$2,$A$1:$T$1,0))&amp;""),"")="","",IF(IFERROR(TRIM(INDEX($A865:$T865,MATCH(Lists!$F$8,$A$1:$T$1,0))&amp;""),"")&lt;&gt;"",1,0))</f>
        <v/>
      </c>
      <c r="AF865" s="21">
        <f>IF(IFERROR(TRIM(INDEX($A865:$T865,MATCH(Lists!$F$2,$A$1:$T$1,0))&amp;""),"")="","",IF(IFERROR(TRIM(INDEX($A865:$T865,MATCH(Lists!$F$6,$A$1:$T$1,0))&amp;""),"")="","(no UTM)",IFERROR(TRIM(INDEX($A865:$T865,MATCH(Lists!$F$6,$A$1:$T$1,0))&amp;""),"")))</f>
        <v/>
      </c>
      <c r="AG865" s="21">
        <f>IF(IFERROR(TRIM(INDEX($A865:$T865,MATCH(Lists!$F$2,$A$1:$T$1,0))&amp;""),"")="","",IF(IFERROR(TRIM(INDEX($A865:$T865,MATCH(Lists!$F$7,$A$1:$T$1,0))&amp;""),"")="","(none)",IFERROR(TRIM(INDEX($A865:$T865,MATCH(Lists!$F$7,$A$1:$T$1,0))&amp;""),"")))</f>
        <v/>
      </c>
      <c r="AH865" s="21">
        <f>IF(AF865="","",IF(COUNTIFS($AF$2:AF865,AF865,$AG$2:AG865,AG865)=1,1,0))</f>
        <v/>
      </c>
      <c r="AI865" s="21">
        <f>IF(AH865=1,SUM($AH$2:AH865),"")</f>
        <v/>
      </c>
      <c r="AJ865" s="21">
        <f>IF(IFERROR(TRIM(INDEX($A865:$T865,MATCH(Lists!$F$2,$A$1:$T$1,0))&amp;""),"")="","",IF($W865=Lists!$A$3,1,0))</f>
        <v/>
      </c>
      <c r="AK865" s="21">
        <f>IF(IFERROR(TRIM(INDEX($A865:$T865,MATCH(Lists!$F$2,$A$1:$T$1,0))&amp;""),"")="","",IF($X865="Y",1,0))</f>
        <v/>
      </c>
    </row>
    <row r="866">
      <c r="U866" s="19" t="n"/>
      <c r="V866" s="22" t="n"/>
      <c r="W866" s="22" t="n"/>
      <c r="X866" s="22" t="n"/>
      <c r="Y866" s="19" t="n"/>
      <c r="Z866" s="21">
        <f>IF(IFERROR(TRIM(INDEX($A866:$T866,MATCH(Lists!$F$2,$A$1:$T$1,0))&amp;""),"")="","",IFERROR(INDEX('Your points'!$B$6:$B$11,MATCH(IFERROR(TRIM(INDEX($A866:$T866,MATCH(Lists!$F$3,$A$1:$T$1,0))&amp;""),""),'Your points'!$A$6:$A$11,0)),0))</f>
        <v/>
      </c>
      <c r="AA866" s="21">
        <f>IF(IFERROR(TRIM(INDEX($A866:$T866,MATCH(Lists!$F$2,$A$1:$T$1,0))&amp;""),"")="","",IFERROR(INDEX('Your points'!$B$15:$B$18,MATCH(IFERROR(TRIM(INDEX($A866:$T866,MATCH(Lists!$F$4,$A$1:$T$1,0))&amp;""),""),'Your points'!$A$15:$A$18,0)),0))</f>
        <v/>
      </c>
      <c r="AB866" s="21">
        <f>IF(IFERROR(TRIM(INDEX($A866:$T866,MATCH(Lists!$F$2,$A$1:$T$1,0))&amp;""),"")="","",N(Z866)+N(AA866))</f>
        <v/>
      </c>
      <c r="AC866" s="21">
        <f>IF(IFERROR(TRIM(INDEX($A866:$T866,MATCH(Lists!$F$2,$A$1:$T$1,0))&amp;""),"")="","",IFERROR(VALUE(IFERROR(TRIM(INDEX($A866:$T866,MATCH(Lists!$F$5,$A$1:$T$1,0))&amp;""),"")),""))</f>
        <v/>
      </c>
      <c r="AD866" s="21">
        <f>IF(AB866="","",IF(AB866&gt;='Your points'!$B$21,1,0))</f>
        <v/>
      </c>
      <c r="AE866" s="21">
        <f>IF(IFERROR(TRIM(INDEX($A866:$T866,MATCH(Lists!$F$2,$A$1:$T$1,0))&amp;""),"")="","",IF(IFERROR(TRIM(INDEX($A866:$T866,MATCH(Lists!$F$8,$A$1:$T$1,0))&amp;""),"")&lt;&gt;"",1,0))</f>
        <v/>
      </c>
      <c r="AF866" s="21">
        <f>IF(IFERROR(TRIM(INDEX($A866:$T866,MATCH(Lists!$F$2,$A$1:$T$1,0))&amp;""),"")="","",IF(IFERROR(TRIM(INDEX($A866:$T866,MATCH(Lists!$F$6,$A$1:$T$1,0))&amp;""),"")="","(no UTM)",IFERROR(TRIM(INDEX($A866:$T866,MATCH(Lists!$F$6,$A$1:$T$1,0))&amp;""),"")))</f>
        <v/>
      </c>
      <c r="AG866" s="21">
        <f>IF(IFERROR(TRIM(INDEX($A866:$T866,MATCH(Lists!$F$2,$A$1:$T$1,0))&amp;""),"")="","",IF(IFERROR(TRIM(INDEX($A866:$T866,MATCH(Lists!$F$7,$A$1:$T$1,0))&amp;""),"")="","(none)",IFERROR(TRIM(INDEX($A866:$T866,MATCH(Lists!$F$7,$A$1:$T$1,0))&amp;""),"")))</f>
        <v/>
      </c>
      <c r="AH866" s="21">
        <f>IF(AF866="","",IF(COUNTIFS($AF$2:AF866,AF866,$AG$2:AG866,AG866)=1,1,0))</f>
        <v/>
      </c>
      <c r="AI866" s="21">
        <f>IF(AH866=1,SUM($AH$2:AH866),"")</f>
        <v/>
      </c>
      <c r="AJ866" s="21">
        <f>IF(IFERROR(TRIM(INDEX($A866:$T866,MATCH(Lists!$F$2,$A$1:$T$1,0))&amp;""),"")="","",IF($W866=Lists!$A$3,1,0))</f>
        <v/>
      </c>
      <c r="AK866" s="21">
        <f>IF(IFERROR(TRIM(INDEX($A866:$T866,MATCH(Lists!$F$2,$A$1:$T$1,0))&amp;""),"")="","",IF($X866="Y",1,0))</f>
        <v/>
      </c>
    </row>
    <row r="867">
      <c r="U867" s="19" t="n"/>
      <c r="V867" s="22" t="n"/>
      <c r="W867" s="22" t="n"/>
      <c r="X867" s="22" t="n"/>
      <c r="Y867" s="19" t="n"/>
      <c r="Z867" s="21">
        <f>IF(IFERROR(TRIM(INDEX($A867:$T867,MATCH(Lists!$F$2,$A$1:$T$1,0))&amp;""),"")="","",IFERROR(INDEX('Your points'!$B$6:$B$11,MATCH(IFERROR(TRIM(INDEX($A867:$T867,MATCH(Lists!$F$3,$A$1:$T$1,0))&amp;""),""),'Your points'!$A$6:$A$11,0)),0))</f>
        <v/>
      </c>
      <c r="AA867" s="21">
        <f>IF(IFERROR(TRIM(INDEX($A867:$T867,MATCH(Lists!$F$2,$A$1:$T$1,0))&amp;""),"")="","",IFERROR(INDEX('Your points'!$B$15:$B$18,MATCH(IFERROR(TRIM(INDEX($A867:$T867,MATCH(Lists!$F$4,$A$1:$T$1,0))&amp;""),""),'Your points'!$A$15:$A$18,0)),0))</f>
        <v/>
      </c>
      <c r="AB867" s="21">
        <f>IF(IFERROR(TRIM(INDEX($A867:$T867,MATCH(Lists!$F$2,$A$1:$T$1,0))&amp;""),"")="","",N(Z867)+N(AA867))</f>
        <v/>
      </c>
      <c r="AC867" s="21">
        <f>IF(IFERROR(TRIM(INDEX($A867:$T867,MATCH(Lists!$F$2,$A$1:$T$1,0))&amp;""),"")="","",IFERROR(VALUE(IFERROR(TRIM(INDEX($A867:$T867,MATCH(Lists!$F$5,$A$1:$T$1,0))&amp;""),"")),""))</f>
        <v/>
      </c>
      <c r="AD867" s="21">
        <f>IF(AB867="","",IF(AB867&gt;='Your points'!$B$21,1,0))</f>
        <v/>
      </c>
      <c r="AE867" s="21">
        <f>IF(IFERROR(TRIM(INDEX($A867:$T867,MATCH(Lists!$F$2,$A$1:$T$1,0))&amp;""),"")="","",IF(IFERROR(TRIM(INDEX($A867:$T867,MATCH(Lists!$F$8,$A$1:$T$1,0))&amp;""),"")&lt;&gt;"",1,0))</f>
        <v/>
      </c>
      <c r="AF867" s="21">
        <f>IF(IFERROR(TRIM(INDEX($A867:$T867,MATCH(Lists!$F$2,$A$1:$T$1,0))&amp;""),"")="","",IF(IFERROR(TRIM(INDEX($A867:$T867,MATCH(Lists!$F$6,$A$1:$T$1,0))&amp;""),"")="","(no UTM)",IFERROR(TRIM(INDEX($A867:$T867,MATCH(Lists!$F$6,$A$1:$T$1,0))&amp;""),"")))</f>
        <v/>
      </c>
      <c r="AG867" s="21">
        <f>IF(IFERROR(TRIM(INDEX($A867:$T867,MATCH(Lists!$F$2,$A$1:$T$1,0))&amp;""),"")="","",IF(IFERROR(TRIM(INDEX($A867:$T867,MATCH(Lists!$F$7,$A$1:$T$1,0))&amp;""),"")="","(none)",IFERROR(TRIM(INDEX($A867:$T867,MATCH(Lists!$F$7,$A$1:$T$1,0))&amp;""),"")))</f>
        <v/>
      </c>
      <c r="AH867" s="21">
        <f>IF(AF867="","",IF(COUNTIFS($AF$2:AF867,AF867,$AG$2:AG867,AG867)=1,1,0))</f>
        <v/>
      </c>
      <c r="AI867" s="21">
        <f>IF(AH867=1,SUM($AH$2:AH867),"")</f>
        <v/>
      </c>
      <c r="AJ867" s="21">
        <f>IF(IFERROR(TRIM(INDEX($A867:$T867,MATCH(Lists!$F$2,$A$1:$T$1,0))&amp;""),"")="","",IF($W867=Lists!$A$3,1,0))</f>
        <v/>
      </c>
      <c r="AK867" s="21">
        <f>IF(IFERROR(TRIM(INDEX($A867:$T867,MATCH(Lists!$F$2,$A$1:$T$1,0))&amp;""),"")="","",IF($X867="Y",1,0))</f>
        <v/>
      </c>
    </row>
    <row r="868">
      <c r="U868" s="19" t="n"/>
      <c r="V868" s="22" t="n"/>
      <c r="W868" s="22" t="n"/>
      <c r="X868" s="22" t="n"/>
      <c r="Y868" s="19" t="n"/>
      <c r="Z868" s="21">
        <f>IF(IFERROR(TRIM(INDEX($A868:$T868,MATCH(Lists!$F$2,$A$1:$T$1,0))&amp;""),"")="","",IFERROR(INDEX('Your points'!$B$6:$B$11,MATCH(IFERROR(TRIM(INDEX($A868:$T868,MATCH(Lists!$F$3,$A$1:$T$1,0))&amp;""),""),'Your points'!$A$6:$A$11,0)),0))</f>
        <v/>
      </c>
      <c r="AA868" s="21">
        <f>IF(IFERROR(TRIM(INDEX($A868:$T868,MATCH(Lists!$F$2,$A$1:$T$1,0))&amp;""),"")="","",IFERROR(INDEX('Your points'!$B$15:$B$18,MATCH(IFERROR(TRIM(INDEX($A868:$T868,MATCH(Lists!$F$4,$A$1:$T$1,0))&amp;""),""),'Your points'!$A$15:$A$18,0)),0))</f>
        <v/>
      </c>
      <c r="AB868" s="21">
        <f>IF(IFERROR(TRIM(INDEX($A868:$T868,MATCH(Lists!$F$2,$A$1:$T$1,0))&amp;""),"")="","",N(Z868)+N(AA868))</f>
        <v/>
      </c>
      <c r="AC868" s="21">
        <f>IF(IFERROR(TRIM(INDEX($A868:$T868,MATCH(Lists!$F$2,$A$1:$T$1,0))&amp;""),"")="","",IFERROR(VALUE(IFERROR(TRIM(INDEX($A868:$T868,MATCH(Lists!$F$5,$A$1:$T$1,0))&amp;""),"")),""))</f>
        <v/>
      </c>
      <c r="AD868" s="21">
        <f>IF(AB868="","",IF(AB868&gt;='Your points'!$B$21,1,0))</f>
        <v/>
      </c>
      <c r="AE868" s="21">
        <f>IF(IFERROR(TRIM(INDEX($A868:$T868,MATCH(Lists!$F$2,$A$1:$T$1,0))&amp;""),"")="","",IF(IFERROR(TRIM(INDEX($A868:$T868,MATCH(Lists!$F$8,$A$1:$T$1,0))&amp;""),"")&lt;&gt;"",1,0))</f>
        <v/>
      </c>
      <c r="AF868" s="21">
        <f>IF(IFERROR(TRIM(INDEX($A868:$T868,MATCH(Lists!$F$2,$A$1:$T$1,0))&amp;""),"")="","",IF(IFERROR(TRIM(INDEX($A868:$T868,MATCH(Lists!$F$6,$A$1:$T$1,0))&amp;""),"")="","(no UTM)",IFERROR(TRIM(INDEX($A868:$T868,MATCH(Lists!$F$6,$A$1:$T$1,0))&amp;""),"")))</f>
        <v/>
      </c>
      <c r="AG868" s="21">
        <f>IF(IFERROR(TRIM(INDEX($A868:$T868,MATCH(Lists!$F$2,$A$1:$T$1,0))&amp;""),"")="","",IF(IFERROR(TRIM(INDEX($A868:$T868,MATCH(Lists!$F$7,$A$1:$T$1,0))&amp;""),"")="","(none)",IFERROR(TRIM(INDEX($A868:$T868,MATCH(Lists!$F$7,$A$1:$T$1,0))&amp;""),"")))</f>
        <v/>
      </c>
      <c r="AH868" s="21">
        <f>IF(AF868="","",IF(COUNTIFS($AF$2:AF868,AF868,$AG$2:AG868,AG868)=1,1,0))</f>
        <v/>
      </c>
      <c r="AI868" s="21">
        <f>IF(AH868=1,SUM($AH$2:AH868),"")</f>
        <v/>
      </c>
      <c r="AJ868" s="21">
        <f>IF(IFERROR(TRIM(INDEX($A868:$T868,MATCH(Lists!$F$2,$A$1:$T$1,0))&amp;""),"")="","",IF($W868=Lists!$A$3,1,0))</f>
        <v/>
      </c>
      <c r="AK868" s="21">
        <f>IF(IFERROR(TRIM(INDEX($A868:$T868,MATCH(Lists!$F$2,$A$1:$T$1,0))&amp;""),"")="","",IF($X868="Y",1,0))</f>
        <v/>
      </c>
    </row>
    <row r="869">
      <c r="U869" s="19" t="n"/>
      <c r="V869" s="22" t="n"/>
      <c r="W869" s="22" t="n"/>
      <c r="X869" s="22" t="n"/>
      <c r="Y869" s="19" t="n"/>
      <c r="Z869" s="21">
        <f>IF(IFERROR(TRIM(INDEX($A869:$T869,MATCH(Lists!$F$2,$A$1:$T$1,0))&amp;""),"")="","",IFERROR(INDEX('Your points'!$B$6:$B$11,MATCH(IFERROR(TRIM(INDEX($A869:$T869,MATCH(Lists!$F$3,$A$1:$T$1,0))&amp;""),""),'Your points'!$A$6:$A$11,0)),0))</f>
        <v/>
      </c>
      <c r="AA869" s="21">
        <f>IF(IFERROR(TRIM(INDEX($A869:$T869,MATCH(Lists!$F$2,$A$1:$T$1,0))&amp;""),"")="","",IFERROR(INDEX('Your points'!$B$15:$B$18,MATCH(IFERROR(TRIM(INDEX($A869:$T869,MATCH(Lists!$F$4,$A$1:$T$1,0))&amp;""),""),'Your points'!$A$15:$A$18,0)),0))</f>
        <v/>
      </c>
      <c r="AB869" s="21">
        <f>IF(IFERROR(TRIM(INDEX($A869:$T869,MATCH(Lists!$F$2,$A$1:$T$1,0))&amp;""),"")="","",N(Z869)+N(AA869))</f>
        <v/>
      </c>
      <c r="AC869" s="21">
        <f>IF(IFERROR(TRIM(INDEX($A869:$T869,MATCH(Lists!$F$2,$A$1:$T$1,0))&amp;""),"")="","",IFERROR(VALUE(IFERROR(TRIM(INDEX($A869:$T869,MATCH(Lists!$F$5,$A$1:$T$1,0))&amp;""),"")),""))</f>
        <v/>
      </c>
      <c r="AD869" s="21">
        <f>IF(AB869="","",IF(AB869&gt;='Your points'!$B$21,1,0))</f>
        <v/>
      </c>
      <c r="AE869" s="21">
        <f>IF(IFERROR(TRIM(INDEX($A869:$T869,MATCH(Lists!$F$2,$A$1:$T$1,0))&amp;""),"")="","",IF(IFERROR(TRIM(INDEX($A869:$T869,MATCH(Lists!$F$8,$A$1:$T$1,0))&amp;""),"")&lt;&gt;"",1,0))</f>
        <v/>
      </c>
      <c r="AF869" s="21">
        <f>IF(IFERROR(TRIM(INDEX($A869:$T869,MATCH(Lists!$F$2,$A$1:$T$1,0))&amp;""),"")="","",IF(IFERROR(TRIM(INDEX($A869:$T869,MATCH(Lists!$F$6,$A$1:$T$1,0))&amp;""),"")="","(no UTM)",IFERROR(TRIM(INDEX($A869:$T869,MATCH(Lists!$F$6,$A$1:$T$1,0))&amp;""),"")))</f>
        <v/>
      </c>
      <c r="AG869" s="21">
        <f>IF(IFERROR(TRIM(INDEX($A869:$T869,MATCH(Lists!$F$2,$A$1:$T$1,0))&amp;""),"")="","",IF(IFERROR(TRIM(INDEX($A869:$T869,MATCH(Lists!$F$7,$A$1:$T$1,0))&amp;""),"")="","(none)",IFERROR(TRIM(INDEX($A869:$T869,MATCH(Lists!$F$7,$A$1:$T$1,0))&amp;""),"")))</f>
        <v/>
      </c>
      <c r="AH869" s="21">
        <f>IF(AF869="","",IF(COUNTIFS($AF$2:AF869,AF869,$AG$2:AG869,AG869)=1,1,0))</f>
        <v/>
      </c>
      <c r="AI869" s="21">
        <f>IF(AH869=1,SUM($AH$2:AH869),"")</f>
        <v/>
      </c>
      <c r="AJ869" s="21">
        <f>IF(IFERROR(TRIM(INDEX($A869:$T869,MATCH(Lists!$F$2,$A$1:$T$1,0))&amp;""),"")="","",IF($W869=Lists!$A$3,1,0))</f>
        <v/>
      </c>
      <c r="AK869" s="21">
        <f>IF(IFERROR(TRIM(INDEX($A869:$T869,MATCH(Lists!$F$2,$A$1:$T$1,0))&amp;""),"")="","",IF($X869="Y",1,0))</f>
        <v/>
      </c>
    </row>
    <row r="870">
      <c r="U870" s="19" t="n"/>
      <c r="V870" s="22" t="n"/>
      <c r="W870" s="22" t="n"/>
      <c r="X870" s="22" t="n"/>
      <c r="Y870" s="19" t="n"/>
      <c r="Z870" s="21">
        <f>IF(IFERROR(TRIM(INDEX($A870:$T870,MATCH(Lists!$F$2,$A$1:$T$1,0))&amp;""),"")="","",IFERROR(INDEX('Your points'!$B$6:$B$11,MATCH(IFERROR(TRIM(INDEX($A870:$T870,MATCH(Lists!$F$3,$A$1:$T$1,0))&amp;""),""),'Your points'!$A$6:$A$11,0)),0))</f>
        <v/>
      </c>
      <c r="AA870" s="21">
        <f>IF(IFERROR(TRIM(INDEX($A870:$T870,MATCH(Lists!$F$2,$A$1:$T$1,0))&amp;""),"")="","",IFERROR(INDEX('Your points'!$B$15:$B$18,MATCH(IFERROR(TRIM(INDEX($A870:$T870,MATCH(Lists!$F$4,$A$1:$T$1,0))&amp;""),""),'Your points'!$A$15:$A$18,0)),0))</f>
        <v/>
      </c>
      <c r="AB870" s="21">
        <f>IF(IFERROR(TRIM(INDEX($A870:$T870,MATCH(Lists!$F$2,$A$1:$T$1,0))&amp;""),"")="","",N(Z870)+N(AA870))</f>
        <v/>
      </c>
      <c r="AC870" s="21">
        <f>IF(IFERROR(TRIM(INDEX($A870:$T870,MATCH(Lists!$F$2,$A$1:$T$1,0))&amp;""),"")="","",IFERROR(VALUE(IFERROR(TRIM(INDEX($A870:$T870,MATCH(Lists!$F$5,$A$1:$T$1,0))&amp;""),"")),""))</f>
        <v/>
      </c>
      <c r="AD870" s="21">
        <f>IF(AB870="","",IF(AB870&gt;='Your points'!$B$21,1,0))</f>
        <v/>
      </c>
      <c r="AE870" s="21">
        <f>IF(IFERROR(TRIM(INDEX($A870:$T870,MATCH(Lists!$F$2,$A$1:$T$1,0))&amp;""),"")="","",IF(IFERROR(TRIM(INDEX($A870:$T870,MATCH(Lists!$F$8,$A$1:$T$1,0))&amp;""),"")&lt;&gt;"",1,0))</f>
        <v/>
      </c>
      <c r="AF870" s="21">
        <f>IF(IFERROR(TRIM(INDEX($A870:$T870,MATCH(Lists!$F$2,$A$1:$T$1,0))&amp;""),"")="","",IF(IFERROR(TRIM(INDEX($A870:$T870,MATCH(Lists!$F$6,$A$1:$T$1,0))&amp;""),"")="","(no UTM)",IFERROR(TRIM(INDEX($A870:$T870,MATCH(Lists!$F$6,$A$1:$T$1,0))&amp;""),"")))</f>
        <v/>
      </c>
      <c r="AG870" s="21">
        <f>IF(IFERROR(TRIM(INDEX($A870:$T870,MATCH(Lists!$F$2,$A$1:$T$1,0))&amp;""),"")="","",IF(IFERROR(TRIM(INDEX($A870:$T870,MATCH(Lists!$F$7,$A$1:$T$1,0))&amp;""),"")="","(none)",IFERROR(TRIM(INDEX($A870:$T870,MATCH(Lists!$F$7,$A$1:$T$1,0))&amp;""),"")))</f>
        <v/>
      </c>
      <c r="AH870" s="21">
        <f>IF(AF870="","",IF(COUNTIFS($AF$2:AF870,AF870,$AG$2:AG870,AG870)=1,1,0))</f>
        <v/>
      </c>
      <c r="AI870" s="21">
        <f>IF(AH870=1,SUM($AH$2:AH870),"")</f>
        <v/>
      </c>
      <c r="AJ870" s="21">
        <f>IF(IFERROR(TRIM(INDEX($A870:$T870,MATCH(Lists!$F$2,$A$1:$T$1,0))&amp;""),"")="","",IF($W870=Lists!$A$3,1,0))</f>
        <v/>
      </c>
      <c r="AK870" s="21">
        <f>IF(IFERROR(TRIM(INDEX($A870:$T870,MATCH(Lists!$F$2,$A$1:$T$1,0))&amp;""),"")="","",IF($X870="Y",1,0))</f>
        <v/>
      </c>
    </row>
    <row r="871">
      <c r="U871" s="19" t="n"/>
      <c r="V871" s="22" t="n"/>
      <c r="W871" s="22" t="n"/>
      <c r="X871" s="22" t="n"/>
      <c r="Y871" s="19" t="n"/>
      <c r="Z871" s="21">
        <f>IF(IFERROR(TRIM(INDEX($A871:$T871,MATCH(Lists!$F$2,$A$1:$T$1,0))&amp;""),"")="","",IFERROR(INDEX('Your points'!$B$6:$B$11,MATCH(IFERROR(TRIM(INDEX($A871:$T871,MATCH(Lists!$F$3,$A$1:$T$1,0))&amp;""),""),'Your points'!$A$6:$A$11,0)),0))</f>
        <v/>
      </c>
      <c r="AA871" s="21">
        <f>IF(IFERROR(TRIM(INDEX($A871:$T871,MATCH(Lists!$F$2,$A$1:$T$1,0))&amp;""),"")="","",IFERROR(INDEX('Your points'!$B$15:$B$18,MATCH(IFERROR(TRIM(INDEX($A871:$T871,MATCH(Lists!$F$4,$A$1:$T$1,0))&amp;""),""),'Your points'!$A$15:$A$18,0)),0))</f>
        <v/>
      </c>
      <c r="AB871" s="21">
        <f>IF(IFERROR(TRIM(INDEX($A871:$T871,MATCH(Lists!$F$2,$A$1:$T$1,0))&amp;""),"")="","",N(Z871)+N(AA871))</f>
        <v/>
      </c>
      <c r="AC871" s="21">
        <f>IF(IFERROR(TRIM(INDEX($A871:$T871,MATCH(Lists!$F$2,$A$1:$T$1,0))&amp;""),"")="","",IFERROR(VALUE(IFERROR(TRIM(INDEX($A871:$T871,MATCH(Lists!$F$5,$A$1:$T$1,0))&amp;""),"")),""))</f>
        <v/>
      </c>
      <c r="AD871" s="21">
        <f>IF(AB871="","",IF(AB871&gt;='Your points'!$B$21,1,0))</f>
        <v/>
      </c>
      <c r="AE871" s="21">
        <f>IF(IFERROR(TRIM(INDEX($A871:$T871,MATCH(Lists!$F$2,$A$1:$T$1,0))&amp;""),"")="","",IF(IFERROR(TRIM(INDEX($A871:$T871,MATCH(Lists!$F$8,$A$1:$T$1,0))&amp;""),"")&lt;&gt;"",1,0))</f>
        <v/>
      </c>
      <c r="AF871" s="21">
        <f>IF(IFERROR(TRIM(INDEX($A871:$T871,MATCH(Lists!$F$2,$A$1:$T$1,0))&amp;""),"")="","",IF(IFERROR(TRIM(INDEX($A871:$T871,MATCH(Lists!$F$6,$A$1:$T$1,0))&amp;""),"")="","(no UTM)",IFERROR(TRIM(INDEX($A871:$T871,MATCH(Lists!$F$6,$A$1:$T$1,0))&amp;""),"")))</f>
        <v/>
      </c>
      <c r="AG871" s="21">
        <f>IF(IFERROR(TRIM(INDEX($A871:$T871,MATCH(Lists!$F$2,$A$1:$T$1,0))&amp;""),"")="","",IF(IFERROR(TRIM(INDEX($A871:$T871,MATCH(Lists!$F$7,$A$1:$T$1,0))&amp;""),"")="","(none)",IFERROR(TRIM(INDEX($A871:$T871,MATCH(Lists!$F$7,$A$1:$T$1,0))&amp;""),"")))</f>
        <v/>
      </c>
      <c r="AH871" s="21">
        <f>IF(AF871="","",IF(COUNTIFS($AF$2:AF871,AF871,$AG$2:AG871,AG871)=1,1,0))</f>
        <v/>
      </c>
      <c r="AI871" s="21">
        <f>IF(AH871=1,SUM($AH$2:AH871),"")</f>
        <v/>
      </c>
      <c r="AJ871" s="21">
        <f>IF(IFERROR(TRIM(INDEX($A871:$T871,MATCH(Lists!$F$2,$A$1:$T$1,0))&amp;""),"")="","",IF($W871=Lists!$A$3,1,0))</f>
        <v/>
      </c>
      <c r="AK871" s="21">
        <f>IF(IFERROR(TRIM(INDEX($A871:$T871,MATCH(Lists!$F$2,$A$1:$T$1,0))&amp;""),"")="","",IF($X871="Y",1,0))</f>
        <v/>
      </c>
    </row>
    <row r="872">
      <c r="U872" s="19" t="n"/>
      <c r="V872" s="22" t="n"/>
      <c r="W872" s="22" t="n"/>
      <c r="X872" s="22" t="n"/>
      <c r="Y872" s="19" t="n"/>
      <c r="Z872" s="21">
        <f>IF(IFERROR(TRIM(INDEX($A872:$T872,MATCH(Lists!$F$2,$A$1:$T$1,0))&amp;""),"")="","",IFERROR(INDEX('Your points'!$B$6:$B$11,MATCH(IFERROR(TRIM(INDEX($A872:$T872,MATCH(Lists!$F$3,$A$1:$T$1,0))&amp;""),""),'Your points'!$A$6:$A$11,0)),0))</f>
        <v/>
      </c>
      <c r="AA872" s="21">
        <f>IF(IFERROR(TRIM(INDEX($A872:$T872,MATCH(Lists!$F$2,$A$1:$T$1,0))&amp;""),"")="","",IFERROR(INDEX('Your points'!$B$15:$B$18,MATCH(IFERROR(TRIM(INDEX($A872:$T872,MATCH(Lists!$F$4,$A$1:$T$1,0))&amp;""),""),'Your points'!$A$15:$A$18,0)),0))</f>
        <v/>
      </c>
      <c r="AB872" s="21">
        <f>IF(IFERROR(TRIM(INDEX($A872:$T872,MATCH(Lists!$F$2,$A$1:$T$1,0))&amp;""),"")="","",N(Z872)+N(AA872))</f>
        <v/>
      </c>
      <c r="AC872" s="21">
        <f>IF(IFERROR(TRIM(INDEX($A872:$T872,MATCH(Lists!$F$2,$A$1:$T$1,0))&amp;""),"")="","",IFERROR(VALUE(IFERROR(TRIM(INDEX($A872:$T872,MATCH(Lists!$F$5,$A$1:$T$1,0))&amp;""),"")),""))</f>
        <v/>
      </c>
      <c r="AD872" s="21">
        <f>IF(AB872="","",IF(AB872&gt;='Your points'!$B$21,1,0))</f>
        <v/>
      </c>
      <c r="AE872" s="21">
        <f>IF(IFERROR(TRIM(INDEX($A872:$T872,MATCH(Lists!$F$2,$A$1:$T$1,0))&amp;""),"")="","",IF(IFERROR(TRIM(INDEX($A872:$T872,MATCH(Lists!$F$8,$A$1:$T$1,0))&amp;""),"")&lt;&gt;"",1,0))</f>
        <v/>
      </c>
      <c r="AF872" s="21">
        <f>IF(IFERROR(TRIM(INDEX($A872:$T872,MATCH(Lists!$F$2,$A$1:$T$1,0))&amp;""),"")="","",IF(IFERROR(TRIM(INDEX($A872:$T872,MATCH(Lists!$F$6,$A$1:$T$1,0))&amp;""),"")="","(no UTM)",IFERROR(TRIM(INDEX($A872:$T872,MATCH(Lists!$F$6,$A$1:$T$1,0))&amp;""),"")))</f>
        <v/>
      </c>
      <c r="AG872" s="21">
        <f>IF(IFERROR(TRIM(INDEX($A872:$T872,MATCH(Lists!$F$2,$A$1:$T$1,0))&amp;""),"")="","",IF(IFERROR(TRIM(INDEX($A872:$T872,MATCH(Lists!$F$7,$A$1:$T$1,0))&amp;""),"")="","(none)",IFERROR(TRIM(INDEX($A872:$T872,MATCH(Lists!$F$7,$A$1:$T$1,0))&amp;""),"")))</f>
        <v/>
      </c>
      <c r="AH872" s="21">
        <f>IF(AF872="","",IF(COUNTIFS($AF$2:AF872,AF872,$AG$2:AG872,AG872)=1,1,0))</f>
        <v/>
      </c>
      <c r="AI872" s="21">
        <f>IF(AH872=1,SUM($AH$2:AH872),"")</f>
        <v/>
      </c>
      <c r="AJ872" s="21">
        <f>IF(IFERROR(TRIM(INDEX($A872:$T872,MATCH(Lists!$F$2,$A$1:$T$1,0))&amp;""),"")="","",IF($W872=Lists!$A$3,1,0))</f>
        <v/>
      </c>
      <c r="AK872" s="21">
        <f>IF(IFERROR(TRIM(INDEX($A872:$T872,MATCH(Lists!$F$2,$A$1:$T$1,0))&amp;""),"")="","",IF($X872="Y",1,0))</f>
        <v/>
      </c>
    </row>
    <row r="873">
      <c r="U873" s="19" t="n"/>
      <c r="V873" s="22" t="n"/>
      <c r="W873" s="22" t="n"/>
      <c r="X873" s="22" t="n"/>
      <c r="Y873" s="19" t="n"/>
      <c r="Z873" s="21">
        <f>IF(IFERROR(TRIM(INDEX($A873:$T873,MATCH(Lists!$F$2,$A$1:$T$1,0))&amp;""),"")="","",IFERROR(INDEX('Your points'!$B$6:$B$11,MATCH(IFERROR(TRIM(INDEX($A873:$T873,MATCH(Lists!$F$3,$A$1:$T$1,0))&amp;""),""),'Your points'!$A$6:$A$11,0)),0))</f>
        <v/>
      </c>
      <c r="AA873" s="21">
        <f>IF(IFERROR(TRIM(INDEX($A873:$T873,MATCH(Lists!$F$2,$A$1:$T$1,0))&amp;""),"")="","",IFERROR(INDEX('Your points'!$B$15:$B$18,MATCH(IFERROR(TRIM(INDEX($A873:$T873,MATCH(Lists!$F$4,$A$1:$T$1,0))&amp;""),""),'Your points'!$A$15:$A$18,0)),0))</f>
        <v/>
      </c>
      <c r="AB873" s="21">
        <f>IF(IFERROR(TRIM(INDEX($A873:$T873,MATCH(Lists!$F$2,$A$1:$T$1,0))&amp;""),"")="","",N(Z873)+N(AA873))</f>
        <v/>
      </c>
      <c r="AC873" s="21">
        <f>IF(IFERROR(TRIM(INDEX($A873:$T873,MATCH(Lists!$F$2,$A$1:$T$1,0))&amp;""),"")="","",IFERROR(VALUE(IFERROR(TRIM(INDEX($A873:$T873,MATCH(Lists!$F$5,$A$1:$T$1,0))&amp;""),"")),""))</f>
        <v/>
      </c>
      <c r="AD873" s="21">
        <f>IF(AB873="","",IF(AB873&gt;='Your points'!$B$21,1,0))</f>
        <v/>
      </c>
      <c r="AE873" s="21">
        <f>IF(IFERROR(TRIM(INDEX($A873:$T873,MATCH(Lists!$F$2,$A$1:$T$1,0))&amp;""),"")="","",IF(IFERROR(TRIM(INDEX($A873:$T873,MATCH(Lists!$F$8,$A$1:$T$1,0))&amp;""),"")&lt;&gt;"",1,0))</f>
        <v/>
      </c>
      <c r="AF873" s="21">
        <f>IF(IFERROR(TRIM(INDEX($A873:$T873,MATCH(Lists!$F$2,$A$1:$T$1,0))&amp;""),"")="","",IF(IFERROR(TRIM(INDEX($A873:$T873,MATCH(Lists!$F$6,$A$1:$T$1,0))&amp;""),"")="","(no UTM)",IFERROR(TRIM(INDEX($A873:$T873,MATCH(Lists!$F$6,$A$1:$T$1,0))&amp;""),"")))</f>
        <v/>
      </c>
      <c r="AG873" s="21">
        <f>IF(IFERROR(TRIM(INDEX($A873:$T873,MATCH(Lists!$F$2,$A$1:$T$1,0))&amp;""),"")="","",IF(IFERROR(TRIM(INDEX($A873:$T873,MATCH(Lists!$F$7,$A$1:$T$1,0))&amp;""),"")="","(none)",IFERROR(TRIM(INDEX($A873:$T873,MATCH(Lists!$F$7,$A$1:$T$1,0))&amp;""),"")))</f>
        <v/>
      </c>
      <c r="AH873" s="21">
        <f>IF(AF873="","",IF(COUNTIFS($AF$2:AF873,AF873,$AG$2:AG873,AG873)=1,1,0))</f>
        <v/>
      </c>
      <c r="AI873" s="21">
        <f>IF(AH873=1,SUM($AH$2:AH873),"")</f>
        <v/>
      </c>
      <c r="AJ873" s="21">
        <f>IF(IFERROR(TRIM(INDEX($A873:$T873,MATCH(Lists!$F$2,$A$1:$T$1,0))&amp;""),"")="","",IF($W873=Lists!$A$3,1,0))</f>
        <v/>
      </c>
      <c r="AK873" s="21">
        <f>IF(IFERROR(TRIM(INDEX($A873:$T873,MATCH(Lists!$F$2,$A$1:$T$1,0))&amp;""),"")="","",IF($X873="Y",1,0))</f>
        <v/>
      </c>
    </row>
    <row r="874">
      <c r="U874" s="19" t="n"/>
      <c r="V874" s="22" t="n"/>
      <c r="W874" s="22" t="n"/>
      <c r="X874" s="22" t="n"/>
      <c r="Y874" s="19" t="n"/>
      <c r="Z874" s="21">
        <f>IF(IFERROR(TRIM(INDEX($A874:$T874,MATCH(Lists!$F$2,$A$1:$T$1,0))&amp;""),"")="","",IFERROR(INDEX('Your points'!$B$6:$B$11,MATCH(IFERROR(TRIM(INDEX($A874:$T874,MATCH(Lists!$F$3,$A$1:$T$1,0))&amp;""),""),'Your points'!$A$6:$A$11,0)),0))</f>
        <v/>
      </c>
      <c r="AA874" s="21">
        <f>IF(IFERROR(TRIM(INDEX($A874:$T874,MATCH(Lists!$F$2,$A$1:$T$1,0))&amp;""),"")="","",IFERROR(INDEX('Your points'!$B$15:$B$18,MATCH(IFERROR(TRIM(INDEX($A874:$T874,MATCH(Lists!$F$4,$A$1:$T$1,0))&amp;""),""),'Your points'!$A$15:$A$18,0)),0))</f>
        <v/>
      </c>
      <c r="AB874" s="21">
        <f>IF(IFERROR(TRIM(INDEX($A874:$T874,MATCH(Lists!$F$2,$A$1:$T$1,0))&amp;""),"")="","",N(Z874)+N(AA874))</f>
        <v/>
      </c>
      <c r="AC874" s="21">
        <f>IF(IFERROR(TRIM(INDEX($A874:$T874,MATCH(Lists!$F$2,$A$1:$T$1,0))&amp;""),"")="","",IFERROR(VALUE(IFERROR(TRIM(INDEX($A874:$T874,MATCH(Lists!$F$5,$A$1:$T$1,0))&amp;""),"")),""))</f>
        <v/>
      </c>
      <c r="AD874" s="21">
        <f>IF(AB874="","",IF(AB874&gt;='Your points'!$B$21,1,0))</f>
        <v/>
      </c>
      <c r="AE874" s="21">
        <f>IF(IFERROR(TRIM(INDEX($A874:$T874,MATCH(Lists!$F$2,$A$1:$T$1,0))&amp;""),"")="","",IF(IFERROR(TRIM(INDEX($A874:$T874,MATCH(Lists!$F$8,$A$1:$T$1,0))&amp;""),"")&lt;&gt;"",1,0))</f>
        <v/>
      </c>
      <c r="AF874" s="21">
        <f>IF(IFERROR(TRIM(INDEX($A874:$T874,MATCH(Lists!$F$2,$A$1:$T$1,0))&amp;""),"")="","",IF(IFERROR(TRIM(INDEX($A874:$T874,MATCH(Lists!$F$6,$A$1:$T$1,0))&amp;""),"")="","(no UTM)",IFERROR(TRIM(INDEX($A874:$T874,MATCH(Lists!$F$6,$A$1:$T$1,0))&amp;""),"")))</f>
        <v/>
      </c>
      <c r="AG874" s="21">
        <f>IF(IFERROR(TRIM(INDEX($A874:$T874,MATCH(Lists!$F$2,$A$1:$T$1,0))&amp;""),"")="","",IF(IFERROR(TRIM(INDEX($A874:$T874,MATCH(Lists!$F$7,$A$1:$T$1,0))&amp;""),"")="","(none)",IFERROR(TRIM(INDEX($A874:$T874,MATCH(Lists!$F$7,$A$1:$T$1,0))&amp;""),"")))</f>
        <v/>
      </c>
      <c r="AH874" s="21">
        <f>IF(AF874="","",IF(COUNTIFS($AF$2:AF874,AF874,$AG$2:AG874,AG874)=1,1,0))</f>
        <v/>
      </c>
      <c r="AI874" s="21">
        <f>IF(AH874=1,SUM($AH$2:AH874),"")</f>
        <v/>
      </c>
      <c r="AJ874" s="21">
        <f>IF(IFERROR(TRIM(INDEX($A874:$T874,MATCH(Lists!$F$2,$A$1:$T$1,0))&amp;""),"")="","",IF($W874=Lists!$A$3,1,0))</f>
        <v/>
      </c>
      <c r="AK874" s="21">
        <f>IF(IFERROR(TRIM(INDEX($A874:$T874,MATCH(Lists!$F$2,$A$1:$T$1,0))&amp;""),"")="","",IF($X874="Y",1,0))</f>
        <v/>
      </c>
    </row>
    <row r="875">
      <c r="U875" s="19" t="n"/>
      <c r="V875" s="22" t="n"/>
      <c r="W875" s="22" t="n"/>
      <c r="X875" s="22" t="n"/>
      <c r="Y875" s="19" t="n"/>
      <c r="Z875" s="21">
        <f>IF(IFERROR(TRIM(INDEX($A875:$T875,MATCH(Lists!$F$2,$A$1:$T$1,0))&amp;""),"")="","",IFERROR(INDEX('Your points'!$B$6:$B$11,MATCH(IFERROR(TRIM(INDEX($A875:$T875,MATCH(Lists!$F$3,$A$1:$T$1,0))&amp;""),""),'Your points'!$A$6:$A$11,0)),0))</f>
        <v/>
      </c>
      <c r="AA875" s="21">
        <f>IF(IFERROR(TRIM(INDEX($A875:$T875,MATCH(Lists!$F$2,$A$1:$T$1,0))&amp;""),"")="","",IFERROR(INDEX('Your points'!$B$15:$B$18,MATCH(IFERROR(TRIM(INDEX($A875:$T875,MATCH(Lists!$F$4,$A$1:$T$1,0))&amp;""),""),'Your points'!$A$15:$A$18,0)),0))</f>
        <v/>
      </c>
      <c r="AB875" s="21">
        <f>IF(IFERROR(TRIM(INDEX($A875:$T875,MATCH(Lists!$F$2,$A$1:$T$1,0))&amp;""),"")="","",N(Z875)+N(AA875))</f>
        <v/>
      </c>
      <c r="AC875" s="21">
        <f>IF(IFERROR(TRIM(INDEX($A875:$T875,MATCH(Lists!$F$2,$A$1:$T$1,0))&amp;""),"")="","",IFERROR(VALUE(IFERROR(TRIM(INDEX($A875:$T875,MATCH(Lists!$F$5,$A$1:$T$1,0))&amp;""),"")),""))</f>
        <v/>
      </c>
      <c r="AD875" s="21">
        <f>IF(AB875="","",IF(AB875&gt;='Your points'!$B$21,1,0))</f>
        <v/>
      </c>
      <c r="AE875" s="21">
        <f>IF(IFERROR(TRIM(INDEX($A875:$T875,MATCH(Lists!$F$2,$A$1:$T$1,0))&amp;""),"")="","",IF(IFERROR(TRIM(INDEX($A875:$T875,MATCH(Lists!$F$8,$A$1:$T$1,0))&amp;""),"")&lt;&gt;"",1,0))</f>
        <v/>
      </c>
      <c r="AF875" s="21">
        <f>IF(IFERROR(TRIM(INDEX($A875:$T875,MATCH(Lists!$F$2,$A$1:$T$1,0))&amp;""),"")="","",IF(IFERROR(TRIM(INDEX($A875:$T875,MATCH(Lists!$F$6,$A$1:$T$1,0))&amp;""),"")="","(no UTM)",IFERROR(TRIM(INDEX($A875:$T875,MATCH(Lists!$F$6,$A$1:$T$1,0))&amp;""),"")))</f>
        <v/>
      </c>
      <c r="AG875" s="21">
        <f>IF(IFERROR(TRIM(INDEX($A875:$T875,MATCH(Lists!$F$2,$A$1:$T$1,0))&amp;""),"")="","",IF(IFERROR(TRIM(INDEX($A875:$T875,MATCH(Lists!$F$7,$A$1:$T$1,0))&amp;""),"")="","(none)",IFERROR(TRIM(INDEX($A875:$T875,MATCH(Lists!$F$7,$A$1:$T$1,0))&amp;""),"")))</f>
        <v/>
      </c>
      <c r="AH875" s="21">
        <f>IF(AF875="","",IF(COUNTIFS($AF$2:AF875,AF875,$AG$2:AG875,AG875)=1,1,0))</f>
        <v/>
      </c>
      <c r="AI875" s="21">
        <f>IF(AH875=1,SUM($AH$2:AH875),"")</f>
        <v/>
      </c>
      <c r="AJ875" s="21">
        <f>IF(IFERROR(TRIM(INDEX($A875:$T875,MATCH(Lists!$F$2,$A$1:$T$1,0))&amp;""),"")="","",IF($W875=Lists!$A$3,1,0))</f>
        <v/>
      </c>
      <c r="AK875" s="21">
        <f>IF(IFERROR(TRIM(INDEX($A875:$T875,MATCH(Lists!$F$2,$A$1:$T$1,0))&amp;""),"")="","",IF($X875="Y",1,0))</f>
        <v/>
      </c>
    </row>
    <row r="876">
      <c r="U876" s="19" t="n"/>
      <c r="V876" s="22" t="n"/>
      <c r="W876" s="22" t="n"/>
      <c r="X876" s="22" t="n"/>
      <c r="Y876" s="19" t="n"/>
      <c r="Z876" s="21">
        <f>IF(IFERROR(TRIM(INDEX($A876:$T876,MATCH(Lists!$F$2,$A$1:$T$1,0))&amp;""),"")="","",IFERROR(INDEX('Your points'!$B$6:$B$11,MATCH(IFERROR(TRIM(INDEX($A876:$T876,MATCH(Lists!$F$3,$A$1:$T$1,0))&amp;""),""),'Your points'!$A$6:$A$11,0)),0))</f>
        <v/>
      </c>
      <c r="AA876" s="21">
        <f>IF(IFERROR(TRIM(INDEX($A876:$T876,MATCH(Lists!$F$2,$A$1:$T$1,0))&amp;""),"")="","",IFERROR(INDEX('Your points'!$B$15:$B$18,MATCH(IFERROR(TRIM(INDEX($A876:$T876,MATCH(Lists!$F$4,$A$1:$T$1,0))&amp;""),""),'Your points'!$A$15:$A$18,0)),0))</f>
        <v/>
      </c>
      <c r="AB876" s="21">
        <f>IF(IFERROR(TRIM(INDEX($A876:$T876,MATCH(Lists!$F$2,$A$1:$T$1,0))&amp;""),"")="","",N(Z876)+N(AA876))</f>
        <v/>
      </c>
      <c r="AC876" s="21">
        <f>IF(IFERROR(TRIM(INDEX($A876:$T876,MATCH(Lists!$F$2,$A$1:$T$1,0))&amp;""),"")="","",IFERROR(VALUE(IFERROR(TRIM(INDEX($A876:$T876,MATCH(Lists!$F$5,$A$1:$T$1,0))&amp;""),"")),""))</f>
        <v/>
      </c>
      <c r="AD876" s="21">
        <f>IF(AB876="","",IF(AB876&gt;='Your points'!$B$21,1,0))</f>
        <v/>
      </c>
      <c r="AE876" s="21">
        <f>IF(IFERROR(TRIM(INDEX($A876:$T876,MATCH(Lists!$F$2,$A$1:$T$1,0))&amp;""),"")="","",IF(IFERROR(TRIM(INDEX($A876:$T876,MATCH(Lists!$F$8,$A$1:$T$1,0))&amp;""),"")&lt;&gt;"",1,0))</f>
        <v/>
      </c>
      <c r="AF876" s="21">
        <f>IF(IFERROR(TRIM(INDEX($A876:$T876,MATCH(Lists!$F$2,$A$1:$T$1,0))&amp;""),"")="","",IF(IFERROR(TRIM(INDEX($A876:$T876,MATCH(Lists!$F$6,$A$1:$T$1,0))&amp;""),"")="","(no UTM)",IFERROR(TRIM(INDEX($A876:$T876,MATCH(Lists!$F$6,$A$1:$T$1,0))&amp;""),"")))</f>
        <v/>
      </c>
      <c r="AG876" s="21">
        <f>IF(IFERROR(TRIM(INDEX($A876:$T876,MATCH(Lists!$F$2,$A$1:$T$1,0))&amp;""),"")="","",IF(IFERROR(TRIM(INDEX($A876:$T876,MATCH(Lists!$F$7,$A$1:$T$1,0))&amp;""),"")="","(none)",IFERROR(TRIM(INDEX($A876:$T876,MATCH(Lists!$F$7,$A$1:$T$1,0))&amp;""),"")))</f>
        <v/>
      </c>
      <c r="AH876" s="21">
        <f>IF(AF876="","",IF(COUNTIFS($AF$2:AF876,AF876,$AG$2:AG876,AG876)=1,1,0))</f>
        <v/>
      </c>
      <c r="AI876" s="21">
        <f>IF(AH876=1,SUM($AH$2:AH876),"")</f>
        <v/>
      </c>
      <c r="AJ876" s="21">
        <f>IF(IFERROR(TRIM(INDEX($A876:$T876,MATCH(Lists!$F$2,$A$1:$T$1,0))&amp;""),"")="","",IF($W876=Lists!$A$3,1,0))</f>
        <v/>
      </c>
      <c r="AK876" s="21">
        <f>IF(IFERROR(TRIM(INDEX($A876:$T876,MATCH(Lists!$F$2,$A$1:$T$1,0))&amp;""),"")="","",IF($X876="Y",1,0))</f>
        <v/>
      </c>
    </row>
    <row r="877">
      <c r="U877" s="19" t="n"/>
      <c r="V877" s="22" t="n"/>
      <c r="W877" s="22" t="n"/>
      <c r="X877" s="22" t="n"/>
      <c r="Y877" s="19" t="n"/>
      <c r="Z877" s="21">
        <f>IF(IFERROR(TRIM(INDEX($A877:$T877,MATCH(Lists!$F$2,$A$1:$T$1,0))&amp;""),"")="","",IFERROR(INDEX('Your points'!$B$6:$B$11,MATCH(IFERROR(TRIM(INDEX($A877:$T877,MATCH(Lists!$F$3,$A$1:$T$1,0))&amp;""),""),'Your points'!$A$6:$A$11,0)),0))</f>
        <v/>
      </c>
      <c r="AA877" s="21">
        <f>IF(IFERROR(TRIM(INDEX($A877:$T877,MATCH(Lists!$F$2,$A$1:$T$1,0))&amp;""),"")="","",IFERROR(INDEX('Your points'!$B$15:$B$18,MATCH(IFERROR(TRIM(INDEX($A877:$T877,MATCH(Lists!$F$4,$A$1:$T$1,0))&amp;""),""),'Your points'!$A$15:$A$18,0)),0))</f>
        <v/>
      </c>
      <c r="AB877" s="21">
        <f>IF(IFERROR(TRIM(INDEX($A877:$T877,MATCH(Lists!$F$2,$A$1:$T$1,0))&amp;""),"")="","",N(Z877)+N(AA877))</f>
        <v/>
      </c>
      <c r="AC877" s="21">
        <f>IF(IFERROR(TRIM(INDEX($A877:$T877,MATCH(Lists!$F$2,$A$1:$T$1,0))&amp;""),"")="","",IFERROR(VALUE(IFERROR(TRIM(INDEX($A877:$T877,MATCH(Lists!$F$5,$A$1:$T$1,0))&amp;""),"")),""))</f>
        <v/>
      </c>
      <c r="AD877" s="21">
        <f>IF(AB877="","",IF(AB877&gt;='Your points'!$B$21,1,0))</f>
        <v/>
      </c>
      <c r="AE877" s="21">
        <f>IF(IFERROR(TRIM(INDEX($A877:$T877,MATCH(Lists!$F$2,$A$1:$T$1,0))&amp;""),"")="","",IF(IFERROR(TRIM(INDEX($A877:$T877,MATCH(Lists!$F$8,$A$1:$T$1,0))&amp;""),"")&lt;&gt;"",1,0))</f>
        <v/>
      </c>
      <c r="AF877" s="21">
        <f>IF(IFERROR(TRIM(INDEX($A877:$T877,MATCH(Lists!$F$2,$A$1:$T$1,0))&amp;""),"")="","",IF(IFERROR(TRIM(INDEX($A877:$T877,MATCH(Lists!$F$6,$A$1:$T$1,0))&amp;""),"")="","(no UTM)",IFERROR(TRIM(INDEX($A877:$T877,MATCH(Lists!$F$6,$A$1:$T$1,0))&amp;""),"")))</f>
        <v/>
      </c>
      <c r="AG877" s="21">
        <f>IF(IFERROR(TRIM(INDEX($A877:$T877,MATCH(Lists!$F$2,$A$1:$T$1,0))&amp;""),"")="","",IF(IFERROR(TRIM(INDEX($A877:$T877,MATCH(Lists!$F$7,$A$1:$T$1,0))&amp;""),"")="","(none)",IFERROR(TRIM(INDEX($A877:$T877,MATCH(Lists!$F$7,$A$1:$T$1,0))&amp;""),"")))</f>
        <v/>
      </c>
      <c r="AH877" s="21">
        <f>IF(AF877="","",IF(COUNTIFS($AF$2:AF877,AF877,$AG$2:AG877,AG877)=1,1,0))</f>
        <v/>
      </c>
      <c r="AI877" s="21">
        <f>IF(AH877=1,SUM($AH$2:AH877),"")</f>
        <v/>
      </c>
      <c r="AJ877" s="21">
        <f>IF(IFERROR(TRIM(INDEX($A877:$T877,MATCH(Lists!$F$2,$A$1:$T$1,0))&amp;""),"")="","",IF($W877=Lists!$A$3,1,0))</f>
        <v/>
      </c>
      <c r="AK877" s="21">
        <f>IF(IFERROR(TRIM(INDEX($A877:$T877,MATCH(Lists!$F$2,$A$1:$T$1,0))&amp;""),"")="","",IF($X877="Y",1,0))</f>
        <v/>
      </c>
    </row>
    <row r="878">
      <c r="U878" s="19" t="n"/>
      <c r="V878" s="22" t="n"/>
      <c r="W878" s="22" t="n"/>
      <c r="X878" s="22" t="n"/>
      <c r="Y878" s="19" t="n"/>
      <c r="Z878" s="21">
        <f>IF(IFERROR(TRIM(INDEX($A878:$T878,MATCH(Lists!$F$2,$A$1:$T$1,0))&amp;""),"")="","",IFERROR(INDEX('Your points'!$B$6:$B$11,MATCH(IFERROR(TRIM(INDEX($A878:$T878,MATCH(Lists!$F$3,$A$1:$T$1,0))&amp;""),""),'Your points'!$A$6:$A$11,0)),0))</f>
        <v/>
      </c>
      <c r="AA878" s="21">
        <f>IF(IFERROR(TRIM(INDEX($A878:$T878,MATCH(Lists!$F$2,$A$1:$T$1,0))&amp;""),"")="","",IFERROR(INDEX('Your points'!$B$15:$B$18,MATCH(IFERROR(TRIM(INDEX($A878:$T878,MATCH(Lists!$F$4,$A$1:$T$1,0))&amp;""),""),'Your points'!$A$15:$A$18,0)),0))</f>
        <v/>
      </c>
      <c r="AB878" s="21">
        <f>IF(IFERROR(TRIM(INDEX($A878:$T878,MATCH(Lists!$F$2,$A$1:$T$1,0))&amp;""),"")="","",N(Z878)+N(AA878))</f>
        <v/>
      </c>
      <c r="AC878" s="21">
        <f>IF(IFERROR(TRIM(INDEX($A878:$T878,MATCH(Lists!$F$2,$A$1:$T$1,0))&amp;""),"")="","",IFERROR(VALUE(IFERROR(TRIM(INDEX($A878:$T878,MATCH(Lists!$F$5,$A$1:$T$1,0))&amp;""),"")),""))</f>
        <v/>
      </c>
      <c r="AD878" s="21">
        <f>IF(AB878="","",IF(AB878&gt;='Your points'!$B$21,1,0))</f>
        <v/>
      </c>
      <c r="AE878" s="21">
        <f>IF(IFERROR(TRIM(INDEX($A878:$T878,MATCH(Lists!$F$2,$A$1:$T$1,0))&amp;""),"")="","",IF(IFERROR(TRIM(INDEX($A878:$T878,MATCH(Lists!$F$8,$A$1:$T$1,0))&amp;""),"")&lt;&gt;"",1,0))</f>
        <v/>
      </c>
      <c r="AF878" s="21">
        <f>IF(IFERROR(TRIM(INDEX($A878:$T878,MATCH(Lists!$F$2,$A$1:$T$1,0))&amp;""),"")="","",IF(IFERROR(TRIM(INDEX($A878:$T878,MATCH(Lists!$F$6,$A$1:$T$1,0))&amp;""),"")="","(no UTM)",IFERROR(TRIM(INDEX($A878:$T878,MATCH(Lists!$F$6,$A$1:$T$1,0))&amp;""),"")))</f>
        <v/>
      </c>
      <c r="AG878" s="21">
        <f>IF(IFERROR(TRIM(INDEX($A878:$T878,MATCH(Lists!$F$2,$A$1:$T$1,0))&amp;""),"")="","",IF(IFERROR(TRIM(INDEX($A878:$T878,MATCH(Lists!$F$7,$A$1:$T$1,0))&amp;""),"")="","(none)",IFERROR(TRIM(INDEX($A878:$T878,MATCH(Lists!$F$7,$A$1:$T$1,0))&amp;""),"")))</f>
        <v/>
      </c>
      <c r="AH878" s="21">
        <f>IF(AF878="","",IF(COUNTIFS($AF$2:AF878,AF878,$AG$2:AG878,AG878)=1,1,0))</f>
        <v/>
      </c>
      <c r="AI878" s="21">
        <f>IF(AH878=1,SUM($AH$2:AH878),"")</f>
        <v/>
      </c>
      <c r="AJ878" s="21">
        <f>IF(IFERROR(TRIM(INDEX($A878:$T878,MATCH(Lists!$F$2,$A$1:$T$1,0))&amp;""),"")="","",IF($W878=Lists!$A$3,1,0))</f>
        <v/>
      </c>
      <c r="AK878" s="21">
        <f>IF(IFERROR(TRIM(INDEX($A878:$T878,MATCH(Lists!$F$2,$A$1:$T$1,0))&amp;""),"")="","",IF($X878="Y",1,0))</f>
        <v/>
      </c>
    </row>
    <row r="879">
      <c r="U879" s="19" t="n"/>
      <c r="V879" s="22" t="n"/>
      <c r="W879" s="22" t="n"/>
      <c r="X879" s="22" t="n"/>
      <c r="Y879" s="19" t="n"/>
      <c r="Z879" s="21">
        <f>IF(IFERROR(TRIM(INDEX($A879:$T879,MATCH(Lists!$F$2,$A$1:$T$1,0))&amp;""),"")="","",IFERROR(INDEX('Your points'!$B$6:$B$11,MATCH(IFERROR(TRIM(INDEX($A879:$T879,MATCH(Lists!$F$3,$A$1:$T$1,0))&amp;""),""),'Your points'!$A$6:$A$11,0)),0))</f>
        <v/>
      </c>
      <c r="AA879" s="21">
        <f>IF(IFERROR(TRIM(INDEX($A879:$T879,MATCH(Lists!$F$2,$A$1:$T$1,0))&amp;""),"")="","",IFERROR(INDEX('Your points'!$B$15:$B$18,MATCH(IFERROR(TRIM(INDEX($A879:$T879,MATCH(Lists!$F$4,$A$1:$T$1,0))&amp;""),""),'Your points'!$A$15:$A$18,0)),0))</f>
        <v/>
      </c>
      <c r="AB879" s="21">
        <f>IF(IFERROR(TRIM(INDEX($A879:$T879,MATCH(Lists!$F$2,$A$1:$T$1,0))&amp;""),"")="","",N(Z879)+N(AA879))</f>
        <v/>
      </c>
      <c r="AC879" s="21">
        <f>IF(IFERROR(TRIM(INDEX($A879:$T879,MATCH(Lists!$F$2,$A$1:$T$1,0))&amp;""),"")="","",IFERROR(VALUE(IFERROR(TRIM(INDEX($A879:$T879,MATCH(Lists!$F$5,$A$1:$T$1,0))&amp;""),"")),""))</f>
        <v/>
      </c>
      <c r="AD879" s="21">
        <f>IF(AB879="","",IF(AB879&gt;='Your points'!$B$21,1,0))</f>
        <v/>
      </c>
      <c r="AE879" s="21">
        <f>IF(IFERROR(TRIM(INDEX($A879:$T879,MATCH(Lists!$F$2,$A$1:$T$1,0))&amp;""),"")="","",IF(IFERROR(TRIM(INDEX($A879:$T879,MATCH(Lists!$F$8,$A$1:$T$1,0))&amp;""),"")&lt;&gt;"",1,0))</f>
        <v/>
      </c>
      <c r="AF879" s="21">
        <f>IF(IFERROR(TRIM(INDEX($A879:$T879,MATCH(Lists!$F$2,$A$1:$T$1,0))&amp;""),"")="","",IF(IFERROR(TRIM(INDEX($A879:$T879,MATCH(Lists!$F$6,$A$1:$T$1,0))&amp;""),"")="","(no UTM)",IFERROR(TRIM(INDEX($A879:$T879,MATCH(Lists!$F$6,$A$1:$T$1,0))&amp;""),"")))</f>
        <v/>
      </c>
      <c r="AG879" s="21">
        <f>IF(IFERROR(TRIM(INDEX($A879:$T879,MATCH(Lists!$F$2,$A$1:$T$1,0))&amp;""),"")="","",IF(IFERROR(TRIM(INDEX($A879:$T879,MATCH(Lists!$F$7,$A$1:$T$1,0))&amp;""),"")="","(none)",IFERROR(TRIM(INDEX($A879:$T879,MATCH(Lists!$F$7,$A$1:$T$1,0))&amp;""),"")))</f>
        <v/>
      </c>
      <c r="AH879" s="21">
        <f>IF(AF879="","",IF(COUNTIFS($AF$2:AF879,AF879,$AG$2:AG879,AG879)=1,1,0))</f>
        <v/>
      </c>
      <c r="AI879" s="21">
        <f>IF(AH879=1,SUM($AH$2:AH879),"")</f>
        <v/>
      </c>
      <c r="AJ879" s="21">
        <f>IF(IFERROR(TRIM(INDEX($A879:$T879,MATCH(Lists!$F$2,$A$1:$T$1,0))&amp;""),"")="","",IF($W879=Lists!$A$3,1,0))</f>
        <v/>
      </c>
      <c r="AK879" s="21">
        <f>IF(IFERROR(TRIM(INDEX($A879:$T879,MATCH(Lists!$F$2,$A$1:$T$1,0))&amp;""),"")="","",IF($X879="Y",1,0))</f>
        <v/>
      </c>
    </row>
    <row r="880">
      <c r="U880" s="19" t="n"/>
      <c r="V880" s="22" t="n"/>
      <c r="W880" s="22" t="n"/>
      <c r="X880" s="22" t="n"/>
      <c r="Y880" s="19" t="n"/>
      <c r="Z880" s="21">
        <f>IF(IFERROR(TRIM(INDEX($A880:$T880,MATCH(Lists!$F$2,$A$1:$T$1,0))&amp;""),"")="","",IFERROR(INDEX('Your points'!$B$6:$B$11,MATCH(IFERROR(TRIM(INDEX($A880:$T880,MATCH(Lists!$F$3,$A$1:$T$1,0))&amp;""),""),'Your points'!$A$6:$A$11,0)),0))</f>
        <v/>
      </c>
      <c r="AA880" s="21">
        <f>IF(IFERROR(TRIM(INDEX($A880:$T880,MATCH(Lists!$F$2,$A$1:$T$1,0))&amp;""),"")="","",IFERROR(INDEX('Your points'!$B$15:$B$18,MATCH(IFERROR(TRIM(INDEX($A880:$T880,MATCH(Lists!$F$4,$A$1:$T$1,0))&amp;""),""),'Your points'!$A$15:$A$18,0)),0))</f>
        <v/>
      </c>
      <c r="AB880" s="21">
        <f>IF(IFERROR(TRIM(INDEX($A880:$T880,MATCH(Lists!$F$2,$A$1:$T$1,0))&amp;""),"")="","",N(Z880)+N(AA880))</f>
        <v/>
      </c>
      <c r="AC880" s="21">
        <f>IF(IFERROR(TRIM(INDEX($A880:$T880,MATCH(Lists!$F$2,$A$1:$T$1,0))&amp;""),"")="","",IFERROR(VALUE(IFERROR(TRIM(INDEX($A880:$T880,MATCH(Lists!$F$5,$A$1:$T$1,0))&amp;""),"")),""))</f>
        <v/>
      </c>
      <c r="AD880" s="21">
        <f>IF(AB880="","",IF(AB880&gt;='Your points'!$B$21,1,0))</f>
        <v/>
      </c>
      <c r="AE880" s="21">
        <f>IF(IFERROR(TRIM(INDEX($A880:$T880,MATCH(Lists!$F$2,$A$1:$T$1,0))&amp;""),"")="","",IF(IFERROR(TRIM(INDEX($A880:$T880,MATCH(Lists!$F$8,$A$1:$T$1,0))&amp;""),"")&lt;&gt;"",1,0))</f>
        <v/>
      </c>
      <c r="AF880" s="21">
        <f>IF(IFERROR(TRIM(INDEX($A880:$T880,MATCH(Lists!$F$2,$A$1:$T$1,0))&amp;""),"")="","",IF(IFERROR(TRIM(INDEX($A880:$T880,MATCH(Lists!$F$6,$A$1:$T$1,0))&amp;""),"")="","(no UTM)",IFERROR(TRIM(INDEX($A880:$T880,MATCH(Lists!$F$6,$A$1:$T$1,0))&amp;""),"")))</f>
        <v/>
      </c>
      <c r="AG880" s="21">
        <f>IF(IFERROR(TRIM(INDEX($A880:$T880,MATCH(Lists!$F$2,$A$1:$T$1,0))&amp;""),"")="","",IF(IFERROR(TRIM(INDEX($A880:$T880,MATCH(Lists!$F$7,$A$1:$T$1,0))&amp;""),"")="","(none)",IFERROR(TRIM(INDEX($A880:$T880,MATCH(Lists!$F$7,$A$1:$T$1,0))&amp;""),"")))</f>
        <v/>
      </c>
      <c r="AH880" s="21">
        <f>IF(AF880="","",IF(COUNTIFS($AF$2:AF880,AF880,$AG$2:AG880,AG880)=1,1,0))</f>
        <v/>
      </c>
      <c r="AI880" s="21">
        <f>IF(AH880=1,SUM($AH$2:AH880),"")</f>
        <v/>
      </c>
      <c r="AJ880" s="21">
        <f>IF(IFERROR(TRIM(INDEX($A880:$T880,MATCH(Lists!$F$2,$A$1:$T$1,0))&amp;""),"")="","",IF($W880=Lists!$A$3,1,0))</f>
        <v/>
      </c>
      <c r="AK880" s="21">
        <f>IF(IFERROR(TRIM(INDEX($A880:$T880,MATCH(Lists!$F$2,$A$1:$T$1,0))&amp;""),"")="","",IF($X880="Y",1,0))</f>
        <v/>
      </c>
    </row>
    <row r="881">
      <c r="U881" s="19" t="n"/>
      <c r="V881" s="22" t="n"/>
      <c r="W881" s="22" t="n"/>
      <c r="X881" s="22" t="n"/>
      <c r="Y881" s="19" t="n"/>
      <c r="Z881" s="21">
        <f>IF(IFERROR(TRIM(INDEX($A881:$T881,MATCH(Lists!$F$2,$A$1:$T$1,0))&amp;""),"")="","",IFERROR(INDEX('Your points'!$B$6:$B$11,MATCH(IFERROR(TRIM(INDEX($A881:$T881,MATCH(Lists!$F$3,$A$1:$T$1,0))&amp;""),""),'Your points'!$A$6:$A$11,0)),0))</f>
        <v/>
      </c>
      <c r="AA881" s="21">
        <f>IF(IFERROR(TRIM(INDEX($A881:$T881,MATCH(Lists!$F$2,$A$1:$T$1,0))&amp;""),"")="","",IFERROR(INDEX('Your points'!$B$15:$B$18,MATCH(IFERROR(TRIM(INDEX($A881:$T881,MATCH(Lists!$F$4,$A$1:$T$1,0))&amp;""),""),'Your points'!$A$15:$A$18,0)),0))</f>
        <v/>
      </c>
      <c r="AB881" s="21">
        <f>IF(IFERROR(TRIM(INDEX($A881:$T881,MATCH(Lists!$F$2,$A$1:$T$1,0))&amp;""),"")="","",N(Z881)+N(AA881))</f>
        <v/>
      </c>
      <c r="AC881" s="21">
        <f>IF(IFERROR(TRIM(INDEX($A881:$T881,MATCH(Lists!$F$2,$A$1:$T$1,0))&amp;""),"")="","",IFERROR(VALUE(IFERROR(TRIM(INDEX($A881:$T881,MATCH(Lists!$F$5,$A$1:$T$1,0))&amp;""),"")),""))</f>
        <v/>
      </c>
      <c r="AD881" s="21">
        <f>IF(AB881="","",IF(AB881&gt;='Your points'!$B$21,1,0))</f>
        <v/>
      </c>
      <c r="AE881" s="21">
        <f>IF(IFERROR(TRIM(INDEX($A881:$T881,MATCH(Lists!$F$2,$A$1:$T$1,0))&amp;""),"")="","",IF(IFERROR(TRIM(INDEX($A881:$T881,MATCH(Lists!$F$8,$A$1:$T$1,0))&amp;""),"")&lt;&gt;"",1,0))</f>
        <v/>
      </c>
      <c r="AF881" s="21">
        <f>IF(IFERROR(TRIM(INDEX($A881:$T881,MATCH(Lists!$F$2,$A$1:$T$1,0))&amp;""),"")="","",IF(IFERROR(TRIM(INDEX($A881:$T881,MATCH(Lists!$F$6,$A$1:$T$1,0))&amp;""),"")="","(no UTM)",IFERROR(TRIM(INDEX($A881:$T881,MATCH(Lists!$F$6,$A$1:$T$1,0))&amp;""),"")))</f>
        <v/>
      </c>
      <c r="AG881" s="21">
        <f>IF(IFERROR(TRIM(INDEX($A881:$T881,MATCH(Lists!$F$2,$A$1:$T$1,0))&amp;""),"")="","",IF(IFERROR(TRIM(INDEX($A881:$T881,MATCH(Lists!$F$7,$A$1:$T$1,0))&amp;""),"")="","(none)",IFERROR(TRIM(INDEX($A881:$T881,MATCH(Lists!$F$7,$A$1:$T$1,0))&amp;""),"")))</f>
        <v/>
      </c>
      <c r="AH881" s="21">
        <f>IF(AF881="","",IF(COUNTIFS($AF$2:AF881,AF881,$AG$2:AG881,AG881)=1,1,0))</f>
        <v/>
      </c>
      <c r="AI881" s="21">
        <f>IF(AH881=1,SUM($AH$2:AH881),"")</f>
        <v/>
      </c>
      <c r="AJ881" s="21">
        <f>IF(IFERROR(TRIM(INDEX($A881:$T881,MATCH(Lists!$F$2,$A$1:$T$1,0))&amp;""),"")="","",IF($W881=Lists!$A$3,1,0))</f>
        <v/>
      </c>
      <c r="AK881" s="21">
        <f>IF(IFERROR(TRIM(INDEX($A881:$T881,MATCH(Lists!$F$2,$A$1:$T$1,0))&amp;""),"")="","",IF($X881="Y",1,0))</f>
        <v/>
      </c>
    </row>
    <row r="882">
      <c r="U882" s="19" t="n"/>
      <c r="V882" s="22" t="n"/>
      <c r="W882" s="22" t="n"/>
      <c r="X882" s="22" t="n"/>
      <c r="Y882" s="19" t="n"/>
      <c r="Z882" s="21">
        <f>IF(IFERROR(TRIM(INDEX($A882:$T882,MATCH(Lists!$F$2,$A$1:$T$1,0))&amp;""),"")="","",IFERROR(INDEX('Your points'!$B$6:$B$11,MATCH(IFERROR(TRIM(INDEX($A882:$T882,MATCH(Lists!$F$3,$A$1:$T$1,0))&amp;""),""),'Your points'!$A$6:$A$11,0)),0))</f>
        <v/>
      </c>
      <c r="AA882" s="21">
        <f>IF(IFERROR(TRIM(INDEX($A882:$T882,MATCH(Lists!$F$2,$A$1:$T$1,0))&amp;""),"")="","",IFERROR(INDEX('Your points'!$B$15:$B$18,MATCH(IFERROR(TRIM(INDEX($A882:$T882,MATCH(Lists!$F$4,$A$1:$T$1,0))&amp;""),""),'Your points'!$A$15:$A$18,0)),0))</f>
        <v/>
      </c>
      <c r="AB882" s="21">
        <f>IF(IFERROR(TRIM(INDEX($A882:$T882,MATCH(Lists!$F$2,$A$1:$T$1,0))&amp;""),"")="","",N(Z882)+N(AA882))</f>
        <v/>
      </c>
      <c r="AC882" s="21">
        <f>IF(IFERROR(TRIM(INDEX($A882:$T882,MATCH(Lists!$F$2,$A$1:$T$1,0))&amp;""),"")="","",IFERROR(VALUE(IFERROR(TRIM(INDEX($A882:$T882,MATCH(Lists!$F$5,$A$1:$T$1,0))&amp;""),"")),""))</f>
        <v/>
      </c>
      <c r="AD882" s="21">
        <f>IF(AB882="","",IF(AB882&gt;='Your points'!$B$21,1,0))</f>
        <v/>
      </c>
      <c r="AE882" s="21">
        <f>IF(IFERROR(TRIM(INDEX($A882:$T882,MATCH(Lists!$F$2,$A$1:$T$1,0))&amp;""),"")="","",IF(IFERROR(TRIM(INDEX($A882:$T882,MATCH(Lists!$F$8,$A$1:$T$1,0))&amp;""),"")&lt;&gt;"",1,0))</f>
        <v/>
      </c>
      <c r="AF882" s="21">
        <f>IF(IFERROR(TRIM(INDEX($A882:$T882,MATCH(Lists!$F$2,$A$1:$T$1,0))&amp;""),"")="","",IF(IFERROR(TRIM(INDEX($A882:$T882,MATCH(Lists!$F$6,$A$1:$T$1,0))&amp;""),"")="","(no UTM)",IFERROR(TRIM(INDEX($A882:$T882,MATCH(Lists!$F$6,$A$1:$T$1,0))&amp;""),"")))</f>
        <v/>
      </c>
      <c r="AG882" s="21">
        <f>IF(IFERROR(TRIM(INDEX($A882:$T882,MATCH(Lists!$F$2,$A$1:$T$1,0))&amp;""),"")="","",IF(IFERROR(TRIM(INDEX($A882:$T882,MATCH(Lists!$F$7,$A$1:$T$1,0))&amp;""),"")="","(none)",IFERROR(TRIM(INDEX($A882:$T882,MATCH(Lists!$F$7,$A$1:$T$1,0))&amp;""),"")))</f>
        <v/>
      </c>
      <c r="AH882" s="21">
        <f>IF(AF882="","",IF(COUNTIFS($AF$2:AF882,AF882,$AG$2:AG882,AG882)=1,1,0))</f>
        <v/>
      </c>
      <c r="AI882" s="21">
        <f>IF(AH882=1,SUM($AH$2:AH882),"")</f>
        <v/>
      </c>
      <c r="AJ882" s="21">
        <f>IF(IFERROR(TRIM(INDEX($A882:$T882,MATCH(Lists!$F$2,$A$1:$T$1,0))&amp;""),"")="","",IF($W882=Lists!$A$3,1,0))</f>
        <v/>
      </c>
      <c r="AK882" s="21">
        <f>IF(IFERROR(TRIM(INDEX($A882:$T882,MATCH(Lists!$F$2,$A$1:$T$1,0))&amp;""),"")="","",IF($X882="Y",1,0))</f>
        <v/>
      </c>
    </row>
    <row r="883">
      <c r="U883" s="19" t="n"/>
      <c r="V883" s="22" t="n"/>
      <c r="W883" s="22" t="n"/>
      <c r="X883" s="22" t="n"/>
      <c r="Y883" s="19" t="n"/>
      <c r="Z883" s="21">
        <f>IF(IFERROR(TRIM(INDEX($A883:$T883,MATCH(Lists!$F$2,$A$1:$T$1,0))&amp;""),"")="","",IFERROR(INDEX('Your points'!$B$6:$B$11,MATCH(IFERROR(TRIM(INDEX($A883:$T883,MATCH(Lists!$F$3,$A$1:$T$1,0))&amp;""),""),'Your points'!$A$6:$A$11,0)),0))</f>
        <v/>
      </c>
      <c r="AA883" s="21">
        <f>IF(IFERROR(TRIM(INDEX($A883:$T883,MATCH(Lists!$F$2,$A$1:$T$1,0))&amp;""),"")="","",IFERROR(INDEX('Your points'!$B$15:$B$18,MATCH(IFERROR(TRIM(INDEX($A883:$T883,MATCH(Lists!$F$4,$A$1:$T$1,0))&amp;""),""),'Your points'!$A$15:$A$18,0)),0))</f>
        <v/>
      </c>
      <c r="AB883" s="21">
        <f>IF(IFERROR(TRIM(INDEX($A883:$T883,MATCH(Lists!$F$2,$A$1:$T$1,0))&amp;""),"")="","",N(Z883)+N(AA883))</f>
        <v/>
      </c>
      <c r="AC883" s="21">
        <f>IF(IFERROR(TRIM(INDEX($A883:$T883,MATCH(Lists!$F$2,$A$1:$T$1,0))&amp;""),"")="","",IFERROR(VALUE(IFERROR(TRIM(INDEX($A883:$T883,MATCH(Lists!$F$5,$A$1:$T$1,0))&amp;""),"")),""))</f>
        <v/>
      </c>
      <c r="AD883" s="21">
        <f>IF(AB883="","",IF(AB883&gt;='Your points'!$B$21,1,0))</f>
        <v/>
      </c>
      <c r="AE883" s="21">
        <f>IF(IFERROR(TRIM(INDEX($A883:$T883,MATCH(Lists!$F$2,$A$1:$T$1,0))&amp;""),"")="","",IF(IFERROR(TRIM(INDEX($A883:$T883,MATCH(Lists!$F$8,$A$1:$T$1,0))&amp;""),"")&lt;&gt;"",1,0))</f>
        <v/>
      </c>
      <c r="AF883" s="21">
        <f>IF(IFERROR(TRIM(INDEX($A883:$T883,MATCH(Lists!$F$2,$A$1:$T$1,0))&amp;""),"")="","",IF(IFERROR(TRIM(INDEX($A883:$T883,MATCH(Lists!$F$6,$A$1:$T$1,0))&amp;""),"")="","(no UTM)",IFERROR(TRIM(INDEX($A883:$T883,MATCH(Lists!$F$6,$A$1:$T$1,0))&amp;""),"")))</f>
        <v/>
      </c>
      <c r="AG883" s="21">
        <f>IF(IFERROR(TRIM(INDEX($A883:$T883,MATCH(Lists!$F$2,$A$1:$T$1,0))&amp;""),"")="","",IF(IFERROR(TRIM(INDEX($A883:$T883,MATCH(Lists!$F$7,$A$1:$T$1,0))&amp;""),"")="","(none)",IFERROR(TRIM(INDEX($A883:$T883,MATCH(Lists!$F$7,$A$1:$T$1,0))&amp;""),"")))</f>
        <v/>
      </c>
      <c r="AH883" s="21">
        <f>IF(AF883="","",IF(COUNTIFS($AF$2:AF883,AF883,$AG$2:AG883,AG883)=1,1,0))</f>
        <v/>
      </c>
      <c r="AI883" s="21">
        <f>IF(AH883=1,SUM($AH$2:AH883),"")</f>
        <v/>
      </c>
      <c r="AJ883" s="21">
        <f>IF(IFERROR(TRIM(INDEX($A883:$T883,MATCH(Lists!$F$2,$A$1:$T$1,0))&amp;""),"")="","",IF($W883=Lists!$A$3,1,0))</f>
        <v/>
      </c>
      <c r="AK883" s="21">
        <f>IF(IFERROR(TRIM(INDEX($A883:$T883,MATCH(Lists!$F$2,$A$1:$T$1,0))&amp;""),"")="","",IF($X883="Y",1,0))</f>
        <v/>
      </c>
    </row>
    <row r="884">
      <c r="U884" s="19" t="n"/>
      <c r="V884" s="22" t="n"/>
      <c r="W884" s="22" t="n"/>
      <c r="X884" s="22" t="n"/>
      <c r="Y884" s="19" t="n"/>
      <c r="Z884" s="21">
        <f>IF(IFERROR(TRIM(INDEX($A884:$T884,MATCH(Lists!$F$2,$A$1:$T$1,0))&amp;""),"")="","",IFERROR(INDEX('Your points'!$B$6:$B$11,MATCH(IFERROR(TRIM(INDEX($A884:$T884,MATCH(Lists!$F$3,$A$1:$T$1,0))&amp;""),""),'Your points'!$A$6:$A$11,0)),0))</f>
        <v/>
      </c>
      <c r="AA884" s="21">
        <f>IF(IFERROR(TRIM(INDEX($A884:$T884,MATCH(Lists!$F$2,$A$1:$T$1,0))&amp;""),"")="","",IFERROR(INDEX('Your points'!$B$15:$B$18,MATCH(IFERROR(TRIM(INDEX($A884:$T884,MATCH(Lists!$F$4,$A$1:$T$1,0))&amp;""),""),'Your points'!$A$15:$A$18,0)),0))</f>
        <v/>
      </c>
      <c r="AB884" s="21">
        <f>IF(IFERROR(TRIM(INDEX($A884:$T884,MATCH(Lists!$F$2,$A$1:$T$1,0))&amp;""),"")="","",N(Z884)+N(AA884))</f>
        <v/>
      </c>
      <c r="AC884" s="21">
        <f>IF(IFERROR(TRIM(INDEX($A884:$T884,MATCH(Lists!$F$2,$A$1:$T$1,0))&amp;""),"")="","",IFERROR(VALUE(IFERROR(TRIM(INDEX($A884:$T884,MATCH(Lists!$F$5,$A$1:$T$1,0))&amp;""),"")),""))</f>
        <v/>
      </c>
      <c r="AD884" s="21">
        <f>IF(AB884="","",IF(AB884&gt;='Your points'!$B$21,1,0))</f>
        <v/>
      </c>
      <c r="AE884" s="21">
        <f>IF(IFERROR(TRIM(INDEX($A884:$T884,MATCH(Lists!$F$2,$A$1:$T$1,0))&amp;""),"")="","",IF(IFERROR(TRIM(INDEX($A884:$T884,MATCH(Lists!$F$8,$A$1:$T$1,0))&amp;""),"")&lt;&gt;"",1,0))</f>
        <v/>
      </c>
      <c r="AF884" s="21">
        <f>IF(IFERROR(TRIM(INDEX($A884:$T884,MATCH(Lists!$F$2,$A$1:$T$1,0))&amp;""),"")="","",IF(IFERROR(TRIM(INDEX($A884:$T884,MATCH(Lists!$F$6,$A$1:$T$1,0))&amp;""),"")="","(no UTM)",IFERROR(TRIM(INDEX($A884:$T884,MATCH(Lists!$F$6,$A$1:$T$1,0))&amp;""),"")))</f>
        <v/>
      </c>
      <c r="AG884" s="21">
        <f>IF(IFERROR(TRIM(INDEX($A884:$T884,MATCH(Lists!$F$2,$A$1:$T$1,0))&amp;""),"")="","",IF(IFERROR(TRIM(INDEX($A884:$T884,MATCH(Lists!$F$7,$A$1:$T$1,0))&amp;""),"")="","(none)",IFERROR(TRIM(INDEX($A884:$T884,MATCH(Lists!$F$7,$A$1:$T$1,0))&amp;""),"")))</f>
        <v/>
      </c>
      <c r="AH884" s="21">
        <f>IF(AF884="","",IF(COUNTIFS($AF$2:AF884,AF884,$AG$2:AG884,AG884)=1,1,0))</f>
        <v/>
      </c>
      <c r="AI884" s="21">
        <f>IF(AH884=1,SUM($AH$2:AH884),"")</f>
        <v/>
      </c>
      <c r="AJ884" s="21">
        <f>IF(IFERROR(TRIM(INDEX($A884:$T884,MATCH(Lists!$F$2,$A$1:$T$1,0))&amp;""),"")="","",IF($W884=Lists!$A$3,1,0))</f>
        <v/>
      </c>
      <c r="AK884" s="21">
        <f>IF(IFERROR(TRIM(INDEX($A884:$T884,MATCH(Lists!$F$2,$A$1:$T$1,0))&amp;""),"")="","",IF($X884="Y",1,0))</f>
        <v/>
      </c>
    </row>
    <row r="885">
      <c r="U885" s="19" t="n"/>
      <c r="V885" s="22" t="n"/>
      <c r="W885" s="22" t="n"/>
      <c r="X885" s="22" t="n"/>
      <c r="Y885" s="19" t="n"/>
      <c r="Z885" s="21">
        <f>IF(IFERROR(TRIM(INDEX($A885:$T885,MATCH(Lists!$F$2,$A$1:$T$1,0))&amp;""),"")="","",IFERROR(INDEX('Your points'!$B$6:$B$11,MATCH(IFERROR(TRIM(INDEX($A885:$T885,MATCH(Lists!$F$3,$A$1:$T$1,0))&amp;""),""),'Your points'!$A$6:$A$11,0)),0))</f>
        <v/>
      </c>
      <c r="AA885" s="21">
        <f>IF(IFERROR(TRIM(INDEX($A885:$T885,MATCH(Lists!$F$2,$A$1:$T$1,0))&amp;""),"")="","",IFERROR(INDEX('Your points'!$B$15:$B$18,MATCH(IFERROR(TRIM(INDEX($A885:$T885,MATCH(Lists!$F$4,$A$1:$T$1,0))&amp;""),""),'Your points'!$A$15:$A$18,0)),0))</f>
        <v/>
      </c>
      <c r="AB885" s="21">
        <f>IF(IFERROR(TRIM(INDEX($A885:$T885,MATCH(Lists!$F$2,$A$1:$T$1,0))&amp;""),"")="","",N(Z885)+N(AA885))</f>
        <v/>
      </c>
      <c r="AC885" s="21">
        <f>IF(IFERROR(TRIM(INDEX($A885:$T885,MATCH(Lists!$F$2,$A$1:$T$1,0))&amp;""),"")="","",IFERROR(VALUE(IFERROR(TRIM(INDEX($A885:$T885,MATCH(Lists!$F$5,$A$1:$T$1,0))&amp;""),"")),""))</f>
        <v/>
      </c>
      <c r="AD885" s="21">
        <f>IF(AB885="","",IF(AB885&gt;='Your points'!$B$21,1,0))</f>
        <v/>
      </c>
      <c r="AE885" s="21">
        <f>IF(IFERROR(TRIM(INDEX($A885:$T885,MATCH(Lists!$F$2,$A$1:$T$1,0))&amp;""),"")="","",IF(IFERROR(TRIM(INDEX($A885:$T885,MATCH(Lists!$F$8,$A$1:$T$1,0))&amp;""),"")&lt;&gt;"",1,0))</f>
        <v/>
      </c>
      <c r="AF885" s="21">
        <f>IF(IFERROR(TRIM(INDEX($A885:$T885,MATCH(Lists!$F$2,$A$1:$T$1,0))&amp;""),"")="","",IF(IFERROR(TRIM(INDEX($A885:$T885,MATCH(Lists!$F$6,$A$1:$T$1,0))&amp;""),"")="","(no UTM)",IFERROR(TRIM(INDEX($A885:$T885,MATCH(Lists!$F$6,$A$1:$T$1,0))&amp;""),"")))</f>
        <v/>
      </c>
      <c r="AG885" s="21">
        <f>IF(IFERROR(TRIM(INDEX($A885:$T885,MATCH(Lists!$F$2,$A$1:$T$1,0))&amp;""),"")="","",IF(IFERROR(TRIM(INDEX($A885:$T885,MATCH(Lists!$F$7,$A$1:$T$1,0))&amp;""),"")="","(none)",IFERROR(TRIM(INDEX($A885:$T885,MATCH(Lists!$F$7,$A$1:$T$1,0))&amp;""),"")))</f>
        <v/>
      </c>
      <c r="AH885" s="21">
        <f>IF(AF885="","",IF(COUNTIFS($AF$2:AF885,AF885,$AG$2:AG885,AG885)=1,1,0))</f>
        <v/>
      </c>
      <c r="AI885" s="21">
        <f>IF(AH885=1,SUM($AH$2:AH885),"")</f>
        <v/>
      </c>
      <c r="AJ885" s="21">
        <f>IF(IFERROR(TRIM(INDEX($A885:$T885,MATCH(Lists!$F$2,$A$1:$T$1,0))&amp;""),"")="","",IF($W885=Lists!$A$3,1,0))</f>
        <v/>
      </c>
      <c r="AK885" s="21">
        <f>IF(IFERROR(TRIM(INDEX($A885:$T885,MATCH(Lists!$F$2,$A$1:$T$1,0))&amp;""),"")="","",IF($X885="Y",1,0))</f>
        <v/>
      </c>
    </row>
    <row r="886">
      <c r="U886" s="19" t="n"/>
      <c r="V886" s="22" t="n"/>
      <c r="W886" s="22" t="n"/>
      <c r="X886" s="22" t="n"/>
      <c r="Y886" s="19" t="n"/>
      <c r="Z886" s="21">
        <f>IF(IFERROR(TRIM(INDEX($A886:$T886,MATCH(Lists!$F$2,$A$1:$T$1,0))&amp;""),"")="","",IFERROR(INDEX('Your points'!$B$6:$B$11,MATCH(IFERROR(TRIM(INDEX($A886:$T886,MATCH(Lists!$F$3,$A$1:$T$1,0))&amp;""),""),'Your points'!$A$6:$A$11,0)),0))</f>
        <v/>
      </c>
      <c r="AA886" s="21">
        <f>IF(IFERROR(TRIM(INDEX($A886:$T886,MATCH(Lists!$F$2,$A$1:$T$1,0))&amp;""),"")="","",IFERROR(INDEX('Your points'!$B$15:$B$18,MATCH(IFERROR(TRIM(INDEX($A886:$T886,MATCH(Lists!$F$4,$A$1:$T$1,0))&amp;""),""),'Your points'!$A$15:$A$18,0)),0))</f>
        <v/>
      </c>
      <c r="AB886" s="21">
        <f>IF(IFERROR(TRIM(INDEX($A886:$T886,MATCH(Lists!$F$2,$A$1:$T$1,0))&amp;""),"")="","",N(Z886)+N(AA886))</f>
        <v/>
      </c>
      <c r="AC886" s="21">
        <f>IF(IFERROR(TRIM(INDEX($A886:$T886,MATCH(Lists!$F$2,$A$1:$T$1,0))&amp;""),"")="","",IFERROR(VALUE(IFERROR(TRIM(INDEX($A886:$T886,MATCH(Lists!$F$5,$A$1:$T$1,0))&amp;""),"")),""))</f>
        <v/>
      </c>
      <c r="AD886" s="21">
        <f>IF(AB886="","",IF(AB886&gt;='Your points'!$B$21,1,0))</f>
        <v/>
      </c>
      <c r="AE886" s="21">
        <f>IF(IFERROR(TRIM(INDEX($A886:$T886,MATCH(Lists!$F$2,$A$1:$T$1,0))&amp;""),"")="","",IF(IFERROR(TRIM(INDEX($A886:$T886,MATCH(Lists!$F$8,$A$1:$T$1,0))&amp;""),"")&lt;&gt;"",1,0))</f>
        <v/>
      </c>
      <c r="AF886" s="21">
        <f>IF(IFERROR(TRIM(INDEX($A886:$T886,MATCH(Lists!$F$2,$A$1:$T$1,0))&amp;""),"")="","",IF(IFERROR(TRIM(INDEX($A886:$T886,MATCH(Lists!$F$6,$A$1:$T$1,0))&amp;""),"")="","(no UTM)",IFERROR(TRIM(INDEX($A886:$T886,MATCH(Lists!$F$6,$A$1:$T$1,0))&amp;""),"")))</f>
        <v/>
      </c>
      <c r="AG886" s="21">
        <f>IF(IFERROR(TRIM(INDEX($A886:$T886,MATCH(Lists!$F$2,$A$1:$T$1,0))&amp;""),"")="","",IF(IFERROR(TRIM(INDEX($A886:$T886,MATCH(Lists!$F$7,$A$1:$T$1,0))&amp;""),"")="","(none)",IFERROR(TRIM(INDEX($A886:$T886,MATCH(Lists!$F$7,$A$1:$T$1,0))&amp;""),"")))</f>
        <v/>
      </c>
      <c r="AH886" s="21">
        <f>IF(AF886="","",IF(COUNTIFS($AF$2:AF886,AF886,$AG$2:AG886,AG886)=1,1,0))</f>
        <v/>
      </c>
      <c r="AI886" s="21">
        <f>IF(AH886=1,SUM($AH$2:AH886),"")</f>
        <v/>
      </c>
      <c r="AJ886" s="21">
        <f>IF(IFERROR(TRIM(INDEX($A886:$T886,MATCH(Lists!$F$2,$A$1:$T$1,0))&amp;""),"")="","",IF($W886=Lists!$A$3,1,0))</f>
        <v/>
      </c>
      <c r="AK886" s="21">
        <f>IF(IFERROR(TRIM(INDEX($A886:$T886,MATCH(Lists!$F$2,$A$1:$T$1,0))&amp;""),"")="","",IF($X886="Y",1,0))</f>
        <v/>
      </c>
    </row>
    <row r="887">
      <c r="U887" s="19" t="n"/>
      <c r="V887" s="22" t="n"/>
      <c r="W887" s="22" t="n"/>
      <c r="X887" s="22" t="n"/>
      <c r="Y887" s="19" t="n"/>
      <c r="Z887" s="21">
        <f>IF(IFERROR(TRIM(INDEX($A887:$T887,MATCH(Lists!$F$2,$A$1:$T$1,0))&amp;""),"")="","",IFERROR(INDEX('Your points'!$B$6:$B$11,MATCH(IFERROR(TRIM(INDEX($A887:$T887,MATCH(Lists!$F$3,$A$1:$T$1,0))&amp;""),""),'Your points'!$A$6:$A$11,0)),0))</f>
        <v/>
      </c>
      <c r="AA887" s="21">
        <f>IF(IFERROR(TRIM(INDEX($A887:$T887,MATCH(Lists!$F$2,$A$1:$T$1,0))&amp;""),"")="","",IFERROR(INDEX('Your points'!$B$15:$B$18,MATCH(IFERROR(TRIM(INDEX($A887:$T887,MATCH(Lists!$F$4,$A$1:$T$1,0))&amp;""),""),'Your points'!$A$15:$A$18,0)),0))</f>
        <v/>
      </c>
      <c r="AB887" s="21">
        <f>IF(IFERROR(TRIM(INDEX($A887:$T887,MATCH(Lists!$F$2,$A$1:$T$1,0))&amp;""),"")="","",N(Z887)+N(AA887))</f>
        <v/>
      </c>
      <c r="AC887" s="21">
        <f>IF(IFERROR(TRIM(INDEX($A887:$T887,MATCH(Lists!$F$2,$A$1:$T$1,0))&amp;""),"")="","",IFERROR(VALUE(IFERROR(TRIM(INDEX($A887:$T887,MATCH(Lists!$F$5,$A$1:$T$1,0))&amp;""),"")),""))</f>
        <v/>
      </c>
      <c r="AD887" s="21">
        <f>IF(AB887="","",IF(AB887&gt;='Your points'!$B$21,1,0))</f>
        <v/>
      </c>
      <c r="AE887" s="21">
        <f>IF(IFERROR(TRIM(INDEX($A887:$T887,MATCH(Lists!$F$2,$A$1:$T$1,0))&amp;""),"")="","",IF(IFERROR(TRIM(INDEX($A887:$T887,MATCH(Lists!$F$8,$A$1:$T$1,0))&amp;""),"")&lt;&gt;"",1,0))</f>
        <v/>
      </c>
      <c r="AF887" s="21">
        <f>IF(IFERROR(TRIM(INDEX($A887:$T887,MATCH(Lists!$F$2,$A$1:$T$1,0))&amp;""),"")="","",IF(IFERROR(TRIM(INDEX($A887:$T887,MATCH(Lists!$F$6,$A$1:$T$1,0))&amp;""),"")="","(no UTM)",IFERROR(TRIM(INDEX($A887:$T887,MATCH(Lists!$F$6,$A$1:$T$1,0))&amp;""),"")))</f>
        <v/>
      </c>
      <c r="AG887" s="21">
        <f>IF(IFERROR(TRIM(INDEX($A887:$T887,MATCH(Lists!$F$2,$A$1:$T$1,0))&amp;""),"")="","",IF(IFERROR(TRIM(INDEX($A887:$T887,MATCH(Lists!$F$7,$A$1:$T$1,0))&amp;""),"")="","(none)",IFERROR(TRIM(INDEX($A887:$T887,MATCH(Lists!$F$7,$A$1:$T$1,0))&amp;""),"")))</f>
        <v/>
      </c>
      <c r="AH887" s="21">
        <f>IF(AF887="","",IF(COUNTIFS($AF$2:AF887,AF887,$AG$2:AG887,AG887)=1,1,0))</f>
        <v/>
      </c>
      <c r="AI887" s="21">
        <f>IF(AH887=1,SUM($AH$2:AH887),"")</f>
        <v/>
      </c>
      <c r="AJ887" s="21">
        <f>IF(IFERROR(TRIM(INDEX($A887:$T887,MATCH(Lists!$F$2,$A$1:$T$1,0))&amp;""),"")="","",IF($W887=Lists!$A$3,1,0))</f>
        <v/>
      </c>
      <c r="AK887" s="21">
        <f>IF(IFERROR(TRIM(INDEX($A887:$T887,MATCH(Lists!$F$2,$A$1:$T$1,0))&amp;""),"")="","",IF($X887="Y",1,0))</f>
        <v/>
      </c>
    </row>
    <row r="888">
      <c r="U888" s="19" t="n"/>
      <c r="V888" s="22" t="n"/>
      <c r="W888" s="22" t="n"/>
      <c r="X888" s="22" t="n"/>
      <c r="Y888" s="19" t="n"/>
      <c r="Z888" s="21">
        <f>IF(IFERROR(TRIM(INDEX($A888:$T888,MATCH(Lists!$F$2,$A$1:$T$1,0))&amp;""),"")="","",IFERROR(INDEX('Your points'!$B$6:$B$11,MATCH(IFERROR(TRIM(INDEX($A888:$T888,MATCH(Lists!$F$3,$A$1:$T$1,0))&amp;""),""),'Your points'!$A$6:$A$11,0)),0))</f>
        <v/>
      </c>
      <c r="AA888" s="21">
        <f>IF(IFERROR(TRIM(INDEX($A888:$T888,MATCH(Lists!$F$2,$A$1:$T$1,0))&amp;""),"")="","",IFERROR(INDEX('Your points'!$B$15:$B$18,MATCH(IFERROR(TRIM(INDEX($A888:$T888,MATCH(Lists!$F$4,$A$1:$T$1,0))&amp;""),""),'Your points'!$A$15:$A$18,0)),0))</f>
        <v/>
      </c>
      <c r="AB888" s="21">
        <f>IF(IFERROR(TRIM(INDEX($A888:$T888,MATCH(Lists!$F$2,$A$1:$T$1,0))&amp;""),"")="","",N(Z888)+N(AA888))</f>
        <v/>
      </c>
      <c r="AC888" s="21">
        <f>IF(IFERROR(TRIM(INDEX($A888:$T888,MATCH(Lists!$F$2,$A$1:$T$1,0))&amp;""),"")="","",IFERROR(VALUE(IFERROR(TRIM(INDEX($A888:$T888,MATCH(Lists!$F$5,$A$1:$T$1,0))&amp;""),"")),""))</f>
        <v/>
      </c>
      <c r="AD888" s="21">
        <f>IF(AB888="","",IF(AB888&gt;='Your points'!$B$21,1,0))</f>
        <v/>
      </c>
      <c r="AE888" s="21">
        <f>IF(IFERROR(TRIM(INDEX($A888:$T888,MATCH(Lists!$F$2,$A$1:$T$1,0))&amp;""),"")="","",IF(IFERROR(TRIM(INDEX($A888:$T888,MATCH(Lists!$F$8,$A$1:$T$1,0))&amp;""),"")&lt;&gt;"",1,0))</f>
        <v/>
      </c>
      <c r="AF888" s="21">
        <f>IF(IFERROR(TRIM(INDEX($A888:$T888,MATCH(Lists!$F$2,$A$1:$T$1,0))&amp;""),"")="","",IF(IFERROR(TRIM(INDEX($A888:$T888,MATCH(Lists!$F$6,$A$1:$T$1,0))&amp;""),"")="","(no UTM)",IFERROR(TRIM(INDEX($A888:$T888,MATCH(Lists!$F$6,$A$1:$T$1,0))&amp;""),"")))</f>
        <v/>
      </c>
      <c r="AG888" s="21">
        <f>IF(IFERROR(TRIM(INDEX($A888:$T888,MATCH(Lists!$F$2,$A$1:$T$1,0))&amp;""),"")="","",IF(IFERROR(TRIM(INDEX($A888:$T888,MATCH(Lists!$F$7,$A$1:$T$1,0))&amp;""),"")="","(none)",IFERROR(TRIM(INDEX($A888:$T888,MATCH(Lists!$F$7,$A$1:$T$1,0))&amp;""),"")))</f>
        <v/>
      </c>
      <c r="AH888" s="21">
        <f>IF(AF888="","",IF(COUNTIFS($AF$2:AF888,AF888,$AG$2:AG888,AG888)=1,1,0))</f>
        <v/>
      </c>
      <c r="AI888" s="21">
        <f>IF(AH888=1,SUM($AH$2:AH888),"")</f>
        <v/>
      </c>
      <c r="AJ888" s="21">
        <f>IF(IFERROR(TRIM(INDEX($A888:$T888,MATCH(Lists!$F$2,$A$1:$T$1,0))&amp;""),"")="","",IF($W888=Lists!$A$3,1,0))</f>
        <v/>
      </c>
      <c r="AK888" s="21">
        <f>IF(IFERROR(TRIM(INDEX($A888:$T888,MATCH(Lists!$F$2,$A$1:$T$1,0))&amp;""),"")="","",IF($X888="Y",1,0))</f>
        <v/>
      </c>
    </row>
    <row r="889">
      <c r="U889" s="19" t="n"/>
      <c r="V889" s="22" t="n"/>
      <c r="W889" s="22" t="n"/>
      <c r="X889" s="22" t="n"/>
      <c r="Y889" s="19" t="n"/>
      <c r="Z889" s="21">
        <f>IF(IFERROR(TRIM(INDEX($A889:$T889,MATCH(Lists!$F$2,$A$1:$T$1,0))&amp;""),"")="","",IFERROR(INDEX('Your points'!$B$6:$B$11,MATCH(IFERROR(TRIM(INDEX($A889:$T889,MATCH(Lists!$F$3,$A$1:$T$1,0))&amp;""),""),'Your points'!$A$6:$A$11,0)),0))</f>
        <v/>
      </c>
      <c r="AA889" s="21">
        <f>IF(IFERROR(TRIM(INDEX($A889:$T889,MATCH(Lists!$F$2,$A$1:$T$1,0))&amp;""),"")="","",IFERROR(INDEX('Your points'!$B$15:$B$18,MATCH(IFERROR(TRIM(INDEX($A889:$T889,MATCH(Lists!$F$4,$A$1:$T$1,0))&amp;""),""),'Your points'!$A$15:$A$18,0)),0))</f>
        <v/>
      </c>
      <c r="AB889" s="21">
        <f>IF(IFERROR(TRIM(INDEX($A889:$T889,MATCH(Lists!$F$2,$A$1:$T$1,0))&amp;""),"")="","",N(Z889)+N(AA889))</f>
        <v/>
      </c>
      <c r="AC889" s="21">
        <f>IF(IFERROR(TRIM(INDEX($A889:$T889,MATCH(Lists!$F$2,$A$1:$T$1,0))&amp;""),"")="","",IFERROR(VALUE(IFERROR(TRIM(INDEX($A889:$T889,MATCH(Lists!$F$5,$A$1:$T$1,0))&amp;""),"")),""))</f>
        <v/>
      </c>
      <c r="AD889" s="21">
        <f>IF(AB889="","",IF(AB889&gt;='Your points'!$B$21,1,0))</f>
        <v/>
      </c>
      <c r="AE889" s="21">
        <f>IF(IFERROR(TRIM(INDEX($A889:$T889,MATCH(Lists!$F$2,$A$1:$T$1,0))&amp;""),"")="","",IF(IFERROR(TRIM(INDEX($A889:$T889,MATCH(Lists!$F$8,$A$1:$T$1,0))&amp;""),"")&lt;&gt;"",1,0))</f>
        <v/>
      </c>
      <c r="AF889" s="21">
        <f>IF(IFERROR(TRIM(INDEX($A889:$T889,MATCH(Lists!$F$2,$A$1:$T$1,0))&amp;""),"")="","",IF(IFERROR(TRIM(INDEX($A889:$T889,MATCH(Lists!$F$6,$A$1:$T$1,0))&amp;""),"")="","(no UTM)",IFERROR(TRIM(INDEX($A889:$T889,MATCH(Lists!$F$6,$A$1:$T$1,0))&amp;""),"")))</f>
        <v/>
      </c>
      <c r="AG889" s="21">
        <f>IF(IFERROR(TRIM(INDEX($A889:$T889,MATCH(Lists!$F$2,$A$1:$T$1,0))&amp;""),"")="","",IF(IFERROR(TRIM(INDEX($A889:$T889,MATCH(Lists!$F$7,$A$1:$T$1,0))&amp;""),"")="","(none)",IFERROR(TRIM(INDEX($A889:$T889,MATCH(Lists!$F$7,$A$1:$T$1,0))&amp;""),"")))</f>
        <v/>
      </c>
      <c r="AH889" s="21">
        <f>IF(AF889="","",IF(COUNTIFS($AF$2:AF889,AF889,$AG$2:AG889,AG889)=1,1,0))</f>
        <v/>
      </c>
      <c r="AI889" s="21">
        <f>IF(AH889=1,SUM($AH$2:AH889),"")</f>
        <v/>
      </c>
      <c r="AJ889" s="21">
        <f>IF(IFERROR(TRIM(INDEX($A889:$T889,MATCH(Lists!$F$2,$A$1:$T$1,0))&amp;""),"")="","",IF($W889=Lists!$A$3,1,0))</f>
        <v/>
      </c>
      <c r="AK889" s="21">
        <f>IF(IFERROR(TRIM(INDEX($A889:$T889,MATCH(Lists!$F$2,$A$1:$T$1,0))&amp;""),"")="","",IF($X889="Y",1,0))</f>
        <v/>
      </c>
    </row>
    <row r="890">
      <c r="U890" s="19" t="n"/>
      <c r="V890" s="22" t="n"/>
      <c r="W890" s="22" t="n"/>
      <c r="X890" s="22" t="n"/>
      <c r="Y890" s="19" t="n"/>
      <c r="Z890" s="21">
        <f>IF(IFERROR(TRIM(INDEX($A890:$T890,MATCH(Lists!$F$2,$A$1:$T$1,0))&amp;""),"")="","",IFERROR(INDEX('Your points'!$B$6:$B$11,MATCH(IFERROR(TRIM(INDEX($A890:$T890,MATCH(Lists!$F$3,$A$1:$T$1,0))&amp;""),""),'Your points'!$A$6:$A$11,0)),0))</f>
        <v/>
      </c>
      <c r="AA890" s="21">
        <f>IF(IFERROR(TRIM(INDEX($A890:$T890,MATCH(Lists!$F$2,$A$1:$T$1,0))&amp;""),"")="","",IFERROR(INDEX('Your points'!$B$15:$B$18,MATCH(IFERROR(TRIM(INDEX($A890:$T890,MATCH(Lists!$F$4,$A$1:$T$1,0))&amp;""),""),'Your points'!$A$15:$A$18,0)),0))</f>
        <v/>
      </c>
      <c r="AB890" s="21">
        <f>IF(IFERROR(TRIM(INDEX($A890:$T890,MATCH(Lists!$F$2,$A$1:$T$1,0))&amp;""),"")="","",N(Z890)+N(AA890))</f>
        <v/>
      </c>
      <c r="AC890" s="21">
        <f>IF(IFERROR(TRIM(INDEX($A890:$T890,MATCH(Lists!$F$2,$A$1:$T$1,0))&amp;""),"")="","",IFERROR(VALUE(IFERROR(TRIM(INDEX($A890:$T890,MATCH(Lists!$F$5,$A$1:$T$1,0))&amp;""),"")),""))</f>
        <v/>
      </c>
      <c r="AD890" s="21">
        <f>IF(AB890="","",IF(AB890&gt;='Your points'!$B$21,1,0))</f>
        <v/>
      </c>
      <c r="AE890" s="21">
        <f>IF(IFERROR(TRIM(INDEX($A890:$T890,MATCH(Lists!$F$2,$A$1:$T$1,0))&amp;""),"")="","",IF(IFERROR(TRIM(INDEX($A890:$T890,MATCH(Lists!$F$8,$A$1:$T$1,0))&amp;""),"")&lt;&gt;"",1,0))</f>
        <v/>
      </c>
      <c r="AF890" s="21">
        <f>IF(IFERROR(TRIM(INDEX($A890:$T890,MATCH(Lists!$F$2,$A$1:$T$1,0))&amp;""),"")="","",IF(IFERROR(TRIM(INDEX($A890:$T890,MATCH(Lists!$F$6,$A$1:$T$1,0))&amp;""),"")="","(no UTM)",IFERROR(TRIM(INDEX($A890:$T890,MATCH(Lists!$F$6,$A$1:$T$1,0))&amp;""),"")))</f>
        <v/>
      </c>
      <c r="AG890" s="21">
        <f>IF(IFERROR(TRIM(INDEX($A890:$T890,MATCH(Lists!$F$2,$A$1:$T$1,0))&amp;""),"")="","",IF(IFERROR(TRIM(INDEX($A890:$T890,MATCH(Lists!$F$7,$A$1:$T$1,0))&amp;""),"")="","(none)",IFERROR(TRIM(INDEX($A890:$T890,MATCH(Lists!$F$7,$A$1:$T$1,0))&amp;""),"")))</f>
        <v/>
      </c>
      <c r="AH890" s="21">
        <f>IF(AF890="","",IF(COUNTIFS($AF$2:AF890,AF890,$AG$2:AG890,AG890)=1,1,0))</f>
        <v/>
      </c>
      <c r="AI890" s="21">
        <f>IF(AH890=1,SUM($AH$2:AH890),"")</f>
        <v/>
      </c>
      <c r="AJ890" s="21">
        <f>IF(IFERROR(TRIM(INDEX($A890:$T890,MATCH(Lists!$F$2,$A$1:$T$1,0))&amp;""),"")="","",IF($W890=Lists!$A$3,1,0))</f>
        <v/>
      </c>
      <c r="AK890" s="21">
        <f>IF(IFERROR(TRIM(INDEX($A890:$T890,MATCH(Lists!$F$2,$A$1:$T$1,0))&amp;""),"")="","",IF($X890="Y",1,0))</f>
        <v/>
      </c>
    </row>
    <row r="891">
      <c r="U891" s="19" t="n"/>
      <c r="V891" s="22" t="n"/>
      <c r="W891" s="22" t="n"/>
      <c r="X891" s="22" t="n"/>
      <c r="Y891" s="19" t="n"/>
      <c r="Z891" s="21">
        <f>IF(IFERROR(TRIM(INDEX($A891:$T891,MATCH(Lists!$F$2,$A$1:$T$1,0))&amp;""),"")="","",IFERROR(INDEX('Your points'!$B$6:$B$11,MATCH(IFERROR(TRIM(INDEX($A891:$T891,MATCH(Lists!$F$3,$A$1:$T$1,0))&amp;""),""),'Your points'!$A$6:$A$11,0)),0))</f>
        <v/>
      </c>
      <c r="AA891" s="21">
        <f>IF(IFERROR(TRIM(INDEX($A891:$T891,MATCH(Lists!$F$2,$A$1:$T$1,0))&amp;""),"")="","",IFERROR(INDEX('Your points'!$B$15:$B$18,MATCH(IFERROR(TRIM(INDEX($A891:$T891,MATCH(Lists!$F$4,$A$1:$T$1,0))&amp;""),""),'Your points'!$A$15:$A$18,0)),0))</f>
        <v/>
      </c>
      <c r="AB891" s="21">
        <f>IF(IFERROR(TRIM(INDEX($A891:$T891,MATCH(Lists!$F$2,$A$1:$T$1,0))&amp;""),"")="","",N(Z891)+N(AA891))</f>
        <v/>
      </c>
      <c r="AC891" s="21">
        <f>IF(IFERROR(TRIM(INDEX($A891:$T891,MATCH(Lists!$F$2,$A$1:$T$1,0))&amp;""),"")="","",IFERROR(VALUE(IFERROR(TRIM(INDEX($A891:$T891,MATCH(Lists!$F$5,$A$1:$T$1,0))&amp;""),"")),""))</f>
        <v/>
      </c>
      <c r="AD891" s="21">
        <f>IF(AB891="","",IF(AB891&gt;='Your points'!$B$21,1,0))</f>
        <v/>
      </c>
      <c r="AE891" s="21">
        <f>IF(IFERROR(TRIM(INDEX($A891:$T891,MATCH(Lists!$F$2,$A$1:$T$1,0))&amp;""),"")="","",IF(IFERROR(TRIM(INDEX($A891:$T891,MATCH(Lists!$F$8,$A$1:$T$1,0))&amp;""),"")&lt;&gt;"",1,0))</f>
        <v/>
      </c>
      <c r="AF891" s="21">
        <f>IF(IFERROR(TRIM(INDEX($A891:$T891,MATCH(Lists!$F$2,$A$1:$T$1,0))&amp;""),"")="","",IF(IFERROR(TRIM(INDEX($A891:$T891,MATCH(Lists!$F$6,$A$1:$T$1,0))&amp;""),"")="","(no UTM)",IFERROR(TRIM(INDEX($A891:$T891,MATCH(Lists!$F$6,$A$1:$T$1,0))&amp;""),"")))</f>
        <v/>
      </c>
      <c r="AG891" s="21">
        <f>IF(IFERROR(TRIM(INDEX($A891:$T891,MATCH(Lists!$F$2,$A$1:$T$1,0))&amp;""),"")="","",IF(IFERROR(TRIM(INDEX($A891:$T891,MATCH(Lists!$F$7,$A$1:$T$1,0))&amp;""),"")="","(none)",IFERROR(TRIM(INDEX($A891:$T891,MATCH(Lists!$F$7,$A$1:$T$1,0))&amp;""),"")))</f>
        <v/>
      </c>
      <c r="AH891" s="21">
        <f>IF(AF891="","",IF(COUNTIFS($AF$2:AF891,AF891,$AG$2:AG891,AG891)=1,1,0))</f>
        <v/>
      </c>
      <c r="AI891" s="21">
        <f>IF(AH891=1,SUM($AH$2:AH891),"")</f>
        <v/>
      </c>
      <c r="AJ891" s="21">
        <f>IF(IFERROR(TRIM(INDEX($A891:$T891,MATCH(Lists!$F$2,$A$1:$T$1,0))&amp;""),"")="","",IF($W891=Lists!$A$3,1,0))</f>
        <v/>
      </c>
      <c r="AK891" s="21">
        <f>IF(IFERROR(TRIM(INDEX($A891:$T891,MATCH(Lists!$F$2,$A$1:$T$1,0))&amp;""),"")="","",IF($X891="Y",1,0))</f>
        <v/>
      </c>
    </row>
    <row r="892">
      <c r="U892" s="19" t="n"/>
      <c r="V892" s="22" t="n"/>
      <c r="W892" s="22" t="n"/>
      <c r="X892" s="22" t="n"/>
      <c r="Y892" s="19" t="n"/>
      <c r="Z892" s="21">
        <f>IF(IFERROR(TRIM(INDEX($A892:$T892,MATCH(Lists!$F$2,$A$1:$T$1,0))&amp;""),"")="","",IFERROR(INDEX('Your points'!$B$6:$B$11,MATCH(IFERROR(TRIM(INDEX($A892:$T892,MATCH(Lists!$F$3,$A$1:$T$1,0))&amp;""),""),'Your points'!$A$6:$A$11,0)),0))</f>
        <v/>
      </c>
      <c r="AA892" s="21">
        <f>IF(IFERROR(TRIM(INDEX($A892:$T892,MATCH(Lists!$F$2,$A$1:$T$1,0))&amp;""),"")="","",IFERROR(INDEX('Your points'!$B$15:$B$18,MATCH(IFERROR(TRIM(INDEX($A892:$T892,MATCH(Lists!$F$4,$A$1:$T$1,0))&amp;""),""),'Your points'!$A$15:$A$18,0)),0))</f>
        <v/>
      </c>
      <c r="AB892" s="21">
        <f>IF(IFERROR(TRIM(INDEX($A892:$T892,MATCH(Lists!$F$2,$A$1:$T$1,0))&amp;""),"")="","",N(Z892)+N(AA892))</f>
        <v/>
      </c>
      <c r="AC892" s="21">
        <f>IF(IFERROR(TRIM(INDEX($A892:$T892,MATCH(Lists!$F$2,$A$1:$T$1,0))&amp;""),"")="","",IFERROR(VALUE(IFERROR(TRIM(INDEX($A892:$T892,MATCH(Lists!$F$5,$A$1:$T$1,0))&amp;""),"")),""))</f>
        <v/>
      </c>
      <c r="AD892" s="21">
        <f>IF(AB892="","",IF(AB892&gt;='Your points'!$B$21,1,0))</f>
        <v/>
      </c>
      <c r="AE892" s="21">
        <f>IF(IFERROR(TRIM(INDEX($A892:$T892,MATCH(Lists!$F$2,$A$1:$T$1,0))&amp;""),"")="","",IF(IFERROR(TRIM(INDEX($A892:$T892,MATCH(Lists!$F$8,$A$1:$T$1,0))&amp;""),"")&lt;&gt;"",1,0))</f>
        <v/>
      </c>
      <c r="AF892" s="21">
        <f>IF(IFERROR(TRIM(INDEX($A892:$T892,MATCH(Lists!$F$2,$A$1:$T$1,0))&amp;""),"")="","",IF(IFERROR(TRIM(INDEX($A892:$T892,MATCH(Lists!$F$6,$A$1:$T$1,0))&amp;""),"")="","(no UTM)",IFERROR(TRIM(INDEX($A892:$T892,MATCH(Lists!$F$6,$A$1:$T$1,0))&amp;""),"")))</f>
        <v/>
      </c>
      <c r="AG892" s="21">
        <f>IF(IFERROR(TRIM(INDEX($A892:$T892,MATCH(Lists!$F$2,$A$1:$T$1,0))&amp;""),"")="","",IF(IFERROR(TRIM(INDEX($A892:$T892,MATCH(Lists!$F$7,$A$1:$T$1,0))&amp;""),"")="","(none)",IFERROR(TRIM(INDEX($A892:$T892,MATCH(Lists!$F$7,$A$1:$T$1,0))&amp;""),"")))</f>
        <v/>
      </c>
      <c r="AH892" s="21">
        <f>IF(AF892="","",IF(COUNTIFS($AF$2:AF892,AF892,$AG$2:AG892,AG892)=1,1,0))</f>
        <v/>
      </c>
      <c r="AI892" s="21">
        <f>IF(AH892=1,SUM($AH$2:AH892),"")</f>
        <v/>
      </c>
      <c r="AJ892" s="21">
        <f>IF(IFERROR(TRIM(INDEX($A892:$T892,MATCH(Lists!$F$2,$A$1:$T$1,0))&amp;""),"")="","",IF($W892=Lists!$A$3,1,0))</f>
        <v/>
      </c>
      <c r="AK892" s="21">
        <f>IF(IFERROR(TRIM(INDEX($A892:$T892,MATCH(Lists!$F$2,$A$1:$T$1,0))&amp;""),"")="","",IF($X892="Y",1,0))</f>
        <v/>
      </c>
    </row>
    <row r="893">
      <c r="U893" s="19" t="n"/>
      <c r="V893" s="22" t="n"/>
      <c r="W893" s="22" t="n"/>
      <c r="X893" s="22" t="n"/>
      <c r="Y893" s="19" t="n"/>
      <c r="Z893" s="21">
        <f>IF(IFERROR(TRIM(INDEX($A893:$T893,MATCH(Lists!$F$2,$A$1:$T$1,0))&amp;""),"")="","",IFERROR(INDEX('Your points'!$B$6:$B$11,MATCH(IFERROR(TRIM(INDEX($A893:$T893,MATCH(Lists!$F$3,$A$1:$T$1,0))&amp;""),""),'Your points'!$A$6:$A$11,0)),0))</f>
        <v/>
      </c>
      <c r="AA893" s="21">
        <f>IF(IFERROR(TRIM(INDEX($A893:$T893,MATCH(Lists!$F$2,$A$1:$T$1,0))&amp;""),"")="","",IFERROR(INDEX('Your points'!$B$15:$B$18,MATCH(IFERROR(TRIM(INDEX($A893:$T893,MATCH(Lists!$F$4,$A$1:$T$1,0))&amp;""),""),'Your points'!$A$15:$A$18,0)),0))</f>
        <v/>
      </c>
      <c r="AB893" s="21">
        <f>IF(IFERROR(TRIM(INDEX($A893:$T893,MATCH(Lists!$F$2,$A$1:$T$1,0))&amp;""),"")="","",N(Z893)+N(AA893))</f>
        <v/>
      </c>
      <c r="AC893" s="21">
        <f>IF(IFERROR(TRIM(INDEX($A893:$T893,MATCH(Lists!$F$2,$A$1:$T$1,0))&amp;""),"")="","",IFERROR(VALUE(IFERROR(TRIM(INDEX($A893:$T893,MATCH(Lists!$F$5,$A$1:$T$1,0))&amp;""),"")),""))</f>
        <v/>
      </c>
      <c r="AD893" s="21">
        <f>IF(AB893="","",IF(AB893&gt;='Your points'!$B$21,1,0))</f>
        <v/>
      </c>
      <c r="AE893" s="21">
        <f>IF(IFERROR(TRIM(INDEX($A893:$T893,MATCH(Lists!$F$2,$A$1:$T$1,0))&amp;""),"")="","",IF(IFERROR(TRIM(INDEX($A893:$T893,MATCH(Lists!$F$8,$A$1:$T$1,0))&amp;""),"")&lt;&gt;"",1,0))</f>
        <v/>
      </c>
      <c r="AF893" s="21">
        <f>IF(IFERROR(TRIM(INDEX($A893:$T893,MATCH(Lists!$F$2,$A$1:$T$1,0))&amp;""),"")="","",IF(IFERROR(TRIM(INDEX($A893:$T893,MATCH(Lists!$F$6,$A$1:$T$1,0))&amp;""),"")="","(no UTM)",IFERROR(TRIM(INDEX($A893:$T893,MATCH(Lists!$F$6,$A$1:$T$1,0))&amp;""),"")))</f>
        <v/>
      </c>
      <c r="AG893" s="21">
        <f>IF(IFERROR(TRIM(INDEX($A893:$T893,MATCH(Lists!$F$2,$A$1:$T$1,0))&amp;""),"")="","",IF(IFERROR(TRIM(INDEX($A893:$T893,MATCH(Lists!$F$7,$A$1:$T$1,0))&amp;""),"")="","(none)",IFERROR(TRIM(INDEX($A893:$T893,MATCH(Lists!$F$7,$A$1:$T$1,0))&amp;""),"")))</f>
        <v/>
      </c>
      <c r="AH893" s="21">
        <f>IF(AF893="","",IF(COUNTIFS($AF$2:AF893,AF893,$AG$2:AG893,AG893)=1,1,0))</f>
        <v/>
      </c>
      <c r="AI893" s="21">
        <f>IF(AH893=1,SUM($AH$2:AH893),"")</f>
        <v/>
      </c>
      <c r="AJ893" s="21">
        <f>IF(IFERROR(TRIM(INDEX($A893:$T893,MATCH(Lists!$F$2,$A$1:$T$1,0))&amp;""),"")="","",IF($W893=Lists!$A$3,1,0))</f>
        <v/>
      </c>
      <c r="AK893" s="21">
        <f>IF(IFERROR(TRIM(INDEX($A893:$T893,MATCH(Lists!$F$2,$A$1:$T$1,0))&amp;""),"")="","",IF($X893="Y",1,0))</f>
        <v/>
      </c>
    </row>
    <row r="894">
      <c r="U894" s="19" t="n"/>
      <c r="V894" s="22" t="n"/>
      <c r="W894" s="22" t="n"/>
      <c r="X894" s="22" t="n"/>
      <c r="Y894" s="19" t="n"/>
      <c r="Z894" s="21">
        <f>IF(IFERROR(TRIM(INDEX($A894:$T894,MATCH(Lists!$F$2,$A$1:$T$1,0))&amp;""),"")="","",IFERROR(INDEX('Your points'!$B$6:$B$11,MATCH(IFERROR(TRIM(INDEX($A894:$T894,MATCH(Lists!$F$3,$A$1:$T$1,0))&amp;""),""),'Your points'!$A$6:$A$11,0)),0))</f>
        <v/>
      </c>
      <c r="AA894" s="21">
        <f>IF(IFERROR(TRIM(INDEX($A894:$T894,MATCH(Lists!$F$2,$A$1:$T$1,0))&amp;""),"")="","",IFERROR(INDEX('Your points'!$B$15:$B$18,MATCH(IFERROR(TRIM(INDEX($A894:$T894,MATCH(Lists!$F$4,$A$1:$T$1,0))&amp;""),""),'Your points'!$A$15:$A$18,0)),0))</f>
        <v/>
      </c>
      <c r="AB894" s="21">
        <f>IF(IFERROR(TRIM(INDEX($A894:$T894,MATCH(Lists!$F$2,$A$1:$T$1,0))&amp;""),"")="","",N(Z894)+N(AA894))</f>
        <v/>
      </c>
      <c r="AC894" s="21">
        <f>IF(IFERROR(TRIM(INDEX($A894:$T894,MATCH(Lists!$F$2,$A$1:$T$1,0))&amp;""),"")="","",IFERROR(VALUE(IFERROR(TRIM(INDEX($A894:$T894,MATCH(Lists!$F$5,$A$1:$T$1,0))&amp;""),"")),""))</f>
        <v/>
      </c>
      <c r="AD894" s="21">
        <f>IF(AB894="","",IF(AB894&gt;='Your points'!$B$21,1,0))</f>
        <v/>
      </c>
      <c r="AE894" s="21">
        <f>IF(IFERROR(TRIM(INDEX($A894:$T894,MATCH(Lists!$F$2,$A$1:$T$1,0))&amp;""),"")="","",IF(IFERROR(TRIM(INDEX($A894:$T894,MATCH(Lists!$F$8,$A$1:$T$1,0))&amp;""),"")&lt;&gt;"",1,0))</f>
        <v/>
      </c>
      <c r="AF894" s="21">
        <f>IF(IFERROR(TRIM(INDEX($A894:$T894,MATCH(Lists!$F$2,$A$1:$T$1,0))&amp;""),"")="","",IF(IFERROR(TRIM(INDEX($A894:$T894,MATCH(Lists!$F$6,$A$1:$T$1,0))&amp;""),"")="","(no UTM)",IFERROR(TRIM(INDEX($A894:$T894,MATCH(Lists!$F$6,$A$1:$T$1,0))&amp;""),"")))</f>
        <v/>
      </c>
      <c r="AG894" s="21">
        <f>IF(IFERROR(TRIM(INDEX($A894:$T894,MATCH(Lists!$F$2,$A$1:$T$1,0))&amp;""),"")="","",IF(IFERROR(TRIM(INDEX($A894:$T894,MATCH(Lists!$F$7,$A$1:$T$1,0))&amp;""),"")="","(none)",IFERROR(TRIM(INDEX($A894:$T894,MATCH(Lists!$F$7,$A$1:$T$1,0))&amp;""),"")))</f>
        <v/>
      </c>
      <c r="AH894" s="21">
        <f>IF(AF894="","",IF(COUNTIFS($AF$2:AF894,AF894,$AG$2:AG894,AG894)=1,1,0))</f>
        <v/>
      </c>
      <c r="AI894" s="21">
        <f>IF(AH894=1,SUM($AH$2:AH894),"")</f>
        <v/>
      </c>
      <c r="AJ894" s="21">
        <f>IF(IFERROR(TRIM(INDEX($A894:$T894,MATCH(Lists!$F$2,$A$1:$T$1,0))&amp;""),"")="","",IF($W894=Lists!$A$3,1,0))</f>
        <v/>
      </c>
      <c r="AK894" s="21">
        <f>IF(IFERROR(TRIM(INDEX($A894:$T894,MATCH(Lists!$F$2,$A$1:$T$1,0))&amp;""),"")="","",IF($X894="Y",1,0))</f>
        <v/>
      </c>
    </row>
    <row r="895">
      <c r="U895" s="19" t="n"/>
      <c r="V895" s="22" t="n"/>
      <c r="W895" s="22" t="n"/>
      <c r="X895" s="22" t="n"/>
      <c r="Y895" s="19" t="n"/>
      <c r="Z895" s="21">
        <f>IF(IFERROR(TRIM(INDEX($A895:$T895,MATCH(Lists!$F$2,$A$1:$T$1,0))&amp;""),"")="","",IFERROR(INDEX('Your points'!$B$6:$B$11,MATCH(IFERROR(TRIM(INDEX($A895:$T895,MATCH(Lists!$F$3,$A$1:$T$1,0))&amp;""),""),'Your points'!$A$6:$A$11,0)),0))</f>
        <v/>
      </c>
      <c r="AA895" s="21">
        <f>IF(IFERROR(TRIM(INDEX($A895:$T895,MATCH(Lists!$F$2,$A$1:$T$1,0))&amp;""),"")="","",IFERROR(INDEX('Your points'!$B$15:$B$18,MATCH(IFERROR(TRIM(INDEX($A895:$T895,MATCH(Lists!$F$4,$A$1:$T$1,0))&amp;""),""),'Your points'!$A$15:$A$18,0)),0))</f>
        <v/>
      </c>
      <c r="AB895" s="21">
        <f>IF(IFERROR(TRIM(INDEX($A895:$T895,MATCH(Lists!$F$2,$A$1:$T$1,0))&amp;""),"")="","",N(Z895)+N(AA895))</f>
        <v/>
      </c>
      <c r="AC895" s="21">
        <f>IF(IFERROR(TRIM(INDEX($A895:$T895,MATCH(Lists!$F$2,$A$1:$T$1,0))&amp;""),"")="","",IFERROR(VALUE(IFERROR(TRIM(INDEX($A895:$T895,MATCH(Lists!$F$5,$A$1:$T$1,0))&amp;""),"")),""))</f>
        <v/>
      </c>
      <c r="AD895" s="21">
        <f>IF(AB895="","",IF(AB895&gt;='Your points'!$B$21,1,0))</f>
        <v/>
      </c>
      <c r="AE895" s="21">
        <f>IF(IFERROR(TRIM(INDEX($A895:$T895,MATCH(Lists!$F$2,$A$1:$T$1,0))&amp;""),"")="","",IF(IFERROR(TRIM(INDEX($A895:$T895,MATCH(Lists!$F$8,$A$1:$T$1,0))&amp;""),"")&lt;&gt;"",1,0))</f>
        <v/>
      </c>
      <c r="AF895" s="21">
        <f>IF(IFERROR(TRIM(INDEX($A895:$T895,MATCH(Lists!$F$2,$A$1:$T$1,0))&amp;""),"")="","",IF(IFERROR(TRIM(INDEX($A895:$T895,MATCH(Lists!$F$6,$A$1:$T$1,0))&amp;""),"")="","(no UTM)",IFERROR(TRIM(INDEX($A895:$T895,MATCH(Lists!$F$6,$A$1:$T$1,0))&amp;""),"")))</f>
        <v/>
      </c>
      <c r="AG895" s="21">
        <f>IF(IFERROR(TRIM(INDEX($A895:$T895,MATCH(Lists!$F$2,$A$1:$T$1,0))&amp;""),"")="","",IF(IFERROR(TRIM(INDEX($A895:$T895,MATCH(Lists!$F$7,$A$1:$T$1,0))&amp;""),"")="","(none)",IFERROR(TRIM(INDEX($A895:$T895,MATCH(Lists!$F$7,$A$1:$T$1,0))&amp;""),"")))</f>
        <v/>
      </c>
      <c r="AH895" s="21">
        <f>IF(AF895="","",IF(COUNTIFS($AF$2:AF895,AF895,$AG$2:AG895,AG895)=1,1,0))</f>
        <v/>
      </c>
      <c r="AI895" s="21">
        <f>IF(AH895=1,SUM($AH$2:AH895),"")</f>
        <v/>
      </c>
      <c r="AJ895" s="21">
        <f>IF(IFERROR(TRIM(INDEX($A895:$T895,MATCH(Lists!$F$2,$A$1:$T$1,0))&amp;""),"")="","",IF($W895=Lists!$A$3,1,0))</f>
        <v/>
      </c>
      <c r="AK895" s="21">
        <f>IF(IFERROR(TRIM(INDEX($A895:$T895,MATCH(Lists!$F$2,$A$1:$T$1,0))&amp;""),"")="","",IF($X895="Y",1,0))</f>
        <v/>
      </c>
    </row>
    <row r="896">
      <c r="U896" s="19" t="n"/>
      <c r="V896" s="22" t="n"/>
      <c r="W896" s="22" t="n"/>
      <c r="X896" s="22" t="n"/>
      <c r="Y896" s="19" t="n"/>
      <c r="Z896" s="21">
        <f>IF(IFERROR(TRIM(INDEX($A896:$T896,MATCH(Lists!$F$2,$A$1:$T$1,0))&amp;""),"")="","",IFERROR(INDEX('Your points'!$B$6:$B$11,MATCH(IFERROR(TRIM(INDEX($A896:$T896,MATCH(Lists!$F$3,$A$1:$T$1,0))&amp;""),""),'Your points'!$A$6:$A$11,0)),0))</f>
        <v/>
      </c>
      <c r="AA896" s="21">
        <f>IF(IFERROR(TRIM(INDEX($A896:$T896,MATCH(Lists!$F$2,$A$1:$T$1,0))&amp;""),"")="","",IFERROR(INDEX('Your points'!$B$15:$B$18,MATCH(IFERROR(TRIM(INDEX($A896:$T896,MATCH(Lists!$F$4,$A$1:$T$1,0))&amp;""),""),'Your points'!$A$15:$A$18,0)),0))</f>
        <v/>
      </c>
      <c r="AB896" s="21">
        <f>IF(IFERROR(TRIM(INDEX($A896:$T896,MATCH(Lists!$F$2,$A$1:$T$1,0))&amp;""),"")="","",N(Z896)+N(AA896))</f>
        <v/>
      </c>
      <c r="AC896" s="21">
        <f>IF(IFERROR(TRIM(INDEX($A896:$T896,MATCH(Lists!$F$2,$A$1:$T$1,0))&amp;""),"")="","",IFERROR(VALUE(IFERROR(TRIM(INDEX($A896:$T896,MATCH(Lists!$F$5,$A$1:$T$1,0))&amp;""),"")),""))</f>
        <v/>
      </c>
      <c r="AD896" s="21">
        <f>IF(AB896="","",IF(AB896&gt;='Your points'!$B$21,1,0))</f>
        <v/>
      </c>
      <c r="AE896" s="21">
        <f>IF(IFERROR(TRIM(INDEX($A896:$T896,MATCH(Lists!$F$2,$A$1:$T$1,0))&amp;""),"")="","",IF(IFERROR(TRIM(INDEX($A896:$T896,MATCH(Lists!$F$8,$A$1:$T$1,0))&amp;""),"")&lt;&gt;"",1,0))</f>
        <v/>
      </c>
      <c r="AF896" s="21">
        <f>IF(IFERROR(TRIM(INDEX($A896:$T896,MATCH(Lists!$F$2,$A$1:$T$1,0))&amp;""),"")="","",IF(IFERROR(TRIM(INDEX($A896:$T896,MATCH(Lists!$F$6,$A$1:$T$1,0))&amp;""),"")="","(no UTM)",IFERROR(TRIM(INDEX($A896:$T896,MATCH(Lists!$F$6,$A$1:$T$1,0))&amp;""),"")))</f>
        <v/>
      </c>
      <c r="AG896" s="21">
        <f>IF(IFERROR(TRIM(INDEX($A896:$T896,MATCH(Lists!$F$2,$A$1:$T$1,0))&amp;""),"")="","",IF(IFERROR(TRIM(INDEX($A896:$T896,MATCH(Lists!$F$7,$A$1:$T$1,0))&amp;""),"")="","(none)",IFERROR(TRIM(INDEX($A896:$T896,MATCH(Lists!$F$7,$A$1:$T$1,0))&amp;""),"")))</f>
        <v/>
      </c>
      <c r="AH896" s="21">
        <f>IF(AF896="","",IF(COUNTIFS($AF$2:AF896,AF896,$AG$2:AG896,AG896)=1,1,0))</f>
        <v/>
      </c>
      <c r="AI896" s="21">
        <f>IF(AH896=1,SUM($AH$2:AH896),"")</f>
        <v/>
      </c>
      <c r="AJ896" s="21">
        <f>IF(IFERROR(TRIM(INDEX($A896:$T896,MATCH(Lists!$F$2,$A$1:$T$1,0))&amp;""),"")="","",IF($W896=Lists!$A$3,1,0))</f>
        <v/>
      </c>
      <c r="AK896" s="21">
        <f>IF(IFERROR(TRIM(INDEX($A896:$T896,MATCH(Lists!$F$2,$A$1:$T$1,0))&amp;""),"")="","",IF($X896="Y",1,0))</f>
        <v/>
      </c>
    </row>
    <row r="897">
      <c r="U897" s="19" t="n"/>
      <c r="V897" s="22" t="n"/>
      <c r="W897" s="22" t="n"/>
      <c r="X897" s="22" t="n"/>
      <c r="Y897" s="19" t="n"/>
      <c r="Z897" s="21">
        <f>IF(IFERROR(TRIM(INDEX($A897:$T897,MATCH(Lists!$F$2,$A$1:$T$1,0))&amp;""),"")="","",IFERROR(INDEX('Your points'!$B$6:$B$11,MATCH(IFERROR(TRIM(INDEX($A897:$T897,MATCH(Lists!$F$3,$A$1:$T$1,0))&amp;""),""),'Your points'!$A$6:$A$11,0)),0))</f>
        <v/>
      </c>
      <c r="AA897" s="21">
        <f>IF(IFERROR(TRIM(INDEX($A897:$T897,MATCH(Lists!$F$2,$A$1:$T$1,0))&amp;""),"")="","",IFERROR(INDEX('Your points'!$B$15:$B$18,MATCH(IFERROR(TRIM(INDEX($A897:$T897,MATCH(Lists!$F$4,$A$1:$T$1,0))&amp;""),""),'Your points'!$A$15:$A$18,0)),0))</f>
        <v/>
      </c>
      <c r="AB897" s="21">
        <f>IF(IFERROR(TRIM(INDEX($A897:$T897,MATCH(Lists!$F$2,$A$1:$T$1,0))&amp;""),"")="","",N(Z897)+N(AA897))</f>
        <v/>
      </c>
      <c r="AC897" s="21">
        <f>IF(IFERROR(TRIM(INDEX($A897:$T897,MATCH(Lists!$F$2,$A$1:$T$1,0))&amp;""),"")="","",IFERROR(VALUE(IFERROR(TRIM(INDEX($A897:$T897,MATCH(Lists!$F$5,$A$1:$T$1,0))&amp;""),"")),""))</f>
        <v/>
      </c>
      <c r="AD897" s="21">
        <f>IF(AB897="","",IF(AB897&gt;='Your points'!$B$21,1,0))</f>
        <v/>
      </c>
      <c r="AE897" s="21">
        <f>IF(IFERROR(TRIM(INDEX($A897:$T897,MATCH(Lists!$F$2,$A$1:$T$1,0))&amp;""),"")="","",IF(IFERROR(TRIM(INDEX($A897:$T897,MATCH(Lists!$F$8,$A$1:$T$1,0))&amp;""),"")&lt;&gt;"",1,0))</f>
        <v/>
      </c>
      <c r="AF897" s="21">
        <f>IF(IFERROR(TRIM(INDEX($A897:$T897,MATCH(Lists!$F$2,$A$1:$T$1,0))&amp;""),"")="","",IF(IFERROR(TRIM(INDEX($A897:$T897,MATCH(Lists!$F$6,$A$1:$T$1,0))&amp;""),"")="","(no UTM)",IFERROR(TRIM(INDEX($A897:$T897,MATCH(Lists!$F$6,$A$1:$T$1,0))&amp;""),"")))</f>
        <v/>
      </c>
      <c r="AG897" s="21">
        <f>IF(IFERROR(TRIM(INDEX($A897:$T897,MATCH(Lists!$F$2,$A$1:$T$1,0))&amp;""),"")="","",IF(IFERROR(TRIM(INDEX($A897:$T897,MATCH(Lists!$F$7,$A$1:$T$1,0))&amp;""),"")="","(none)",IFERROR(TRIM(INDEX($A897:$T897,MATCH(Lists!$F$7,$A$1:$T$1,0))&amp;""),"")))</f>
        <v/>
      </c>
      <c r="AH897" s="21">
        <f>IF(AF897="","",IF(COUNTIFS($AF$2:AF897,AF897,$AG$2:AG897,AG897)=1,1,0))</f>
        <v/>
      </c>
      <c r="AI897" s="21">
        <f>IF(AH897=1,SUM($AH$2:AH897),"")</f>
        <v/>
      </c>
      <c r="AJ897" s="21">
        <f>IF(IFERROR(TRIM(INDEX($A897:$T897,MATCH(Lists!$F$2,$A$1:$T$1,0))&amp;""),"")="","",IF($W897=Lists!$A$3,1,0))</f>
        <v/>
      </c>
      <c r="AK897" s="21">
        <f>IF(IFERROR(TRIM(INDEX($A897:$T897,MATCH(Lists!$F$2,$A$1:$T$1,0))&amp;""),"")="","",IF($X897="Y",1,0))</f>
        <v/>
      </c>
    </row>
    <row r="898">
      <c r="U898" s="19" t="n"/>
      <c r="V898" s="22" t="n"/>
      <c r="W898" s="22" t="n"/>
      <c r="X898" s="22" t="n"/>
      <c r="Y898" s="19" t="n"/>
      <c r="Z898" s="21">
        <f>IF(IFERROR(TRIM(INDEX($A898:$T898,MATCH(Lists!$F$2,$A$1:$T$1,0))&amp;""),"")="","",IFERROR(INDEX('Your points'!$B$6:$B$11,MATCH(IFERROR(TRIM(INDEX($A898:$T898,MATCH(Lists!$F$3,$A$1:$T$1,0))&amp;""),""),'Your points'!$A$6:$A$11,0)),0))</f>
        <v/>
      </c>
      <c r="AA898" s="21">
        <f>IF(IFERROR(TRIM(INDEX($A898:$T898,MATCH(Lists!$F$2,$A$1:$T$1,0))&amp;""),"")="","",IFERROR(INDEX('Your points'!$B$15:$B$18,MATCH(IFERROR(TRIM(INDEX($A898:$T898,MATCH(Lists!$F$4,$A$1:$T$1,0))&amp;""),""),'Your points'!$A$15:$A$18,0)),0))</f>
        <v/>
      </c>
      <c r="AB898" s="21">
        <f>IF(IFERROR(TRIM(INDEX($A898:$T898,MATCH(Lists!$F$2,$A$1:$T$1,0))&amp;""),"")="","",N(Z898)+N(AA898))</f>
        <v/>
      </c>
      <c r="AC898" s="21">
        <f>IF(IFERROR(TRIM(INDEX($A898:$T898,MATCH(Lists!$F$2,$A$1:$T$1,0))&amp;""),"")="","",IFERROR(VALUE(IFERROR(TRIM(INDEX($A898:$T898,MATCH(Lists!$F$5,$A$1:$T$1,0))&amp;""),"")),""))</f>
        <v/>
      </c>
      <c r="AD898" s="21">
        <f>IF(AB898="","",IF(AB898&gt;='Your points'!$B$21,1,0))</f>
        <v/>
      </c>
      <c r="AE898" s="21">
        <f>IF(IFERROR(TRIM(INDEX($A898:$T898,MATCH(Lists!$F$2,$A$1:$T$1,0))&amp;""),"")="","",IF(IFERROR(TRIM(INDEX($A898:$T898,MATCH(Lists!$F$8,$A$1:$T$1,0))&amp;""),"")&lt;&gt;"",1,0))</f>
        <v/>
      </c>
      <c r="AF898" s="21">
        <f>IF(IFERROR(TRIM(INDEX($A898:$T898,MATCH(Lists!$F$2,$A$1:$T$1,0))&amp;""),"")="","",IF(IFERROR(TRIM(INDEX($A898:$T898,MATCH(Lists!$F$6,$A$1:$T$1,0))&amp;""),"")="","(no UTM)",IFERROR(TRIM(INDEX($A898:$T898,MATCH(Lists!$F$6,$A$1:$T$1,0))&amp;""),"")))</f>
        <v/>
      </c>
      <c r="AG898" s="21">
        <f>IF(IFERROR(TRIM(INDEX($A898:$T898,MATCH(Lists!$F$2,$A$1:$T$1,0))&amp;""),"")="","",IF(IFERROR(TRIM(INDEX($A898:$T898,MATCH(Lists!$F$7,$A$1:$T$1,0))&amp;""),"")="","(none)",IFERROR(TRIM(INDEX($A898:$T898,MATCH(Lists!$F$7,$A$1:$T$1,0))&amp;""),"")))</f>
        <v/>
      </c>
      <c r="AH898" s="21">
        <f>IF(AF898="","",IF(COUNTIFS($AF$2:AF898,AF898,$AG$2:AG898,AG898)=1,1,0))</f>
        <v/>
      </c>
      <c r="AI898" s="21">
        <f>IF(AH898=1,SUM($AH$2:AH898),"")</f>
        <v/>
      </c>
      <c r="AJ898" s="21">
        <f>IF(IFERROR(TRIM(INDEX($A898:$T898,MATCH(Lists!$F$2,$A$1:$T$1,0))&amp;""),"")="","",IF($W898=Lists!$A$3,1,0))</f>
        <v/>
      </c>
      <c r="AK898" s="21">
        <f>IF(IFERROR(TRIM(INDEX($A898:$T898,MATCH(Lists!$F$2,$A$1:$T$1,0))&amp;""),"")="","",IF($X898="Y",1,0))</f>
        <v/>
      </c>
    </row>
    <row r="899">
      <c r="U899" s="19" t="n"/>
      <c r="V899" s="22" t="n"/>
      <c r="W899" s="22" t="n"/>
      <c r="X899" s="22" t="n"/>
      <c r="Y899" s="19" t="n"/>
      <c r="Z899" s="21">
        <f>IF(IFERROR(TRIM(INDEX($A899:$T899,MATCH(Lists!$F$2,$A$1:$T$1,0))&amp;""),"")="","",IFERROR(INDEX('Your points'!$B$6:$B$11,MATCH(IFERROR(TRIM(INDEX($A899:$T899,MATCH(Lists!$F$3,$A$1:$T$1,0))&amp;""),""),'Your points'!$A$6:$A$11,0)),0))</f>
        <v/>
      </c>
      <c r="AA899" s="21">
        <f>IF(IFERROR(TRIM(INDEX($A899:$T899,MATCH(Lists!$F$2,$A$1:$T$1,0))&amp;""),"")="","",IFERROR(INDEX('Your points'!$B$15:$B$18,MATCH(IFERROR(TRIM(INDEX($A899:$T899,MATCH(Lists!$F$4,$A$1:$T$1,0))&amp;""),""),'Your points'!$A$15:$A$18,0)),0))</f>
        <v/>
      </c>
      <c r="AB899" s="21">
        <f>IF(IFERROR(TRIM(INDEX($A899:$T899,MATCH(Lists!$F$2,$A$1:$T$1,0))&amp;""),"")="","",N(Z899)+N(AA899))</f>
        <v/>
      </c>
      <c r="AC899" s="21">
        <f>IF(IFERROR(TRIM(INDEX($A899:$T899,MATCH(Lists!$F$2,$A$1:$T$1,0))&amp;""),"")="","",IFERROR(VALUE(IFERROR(TRIM(INDEX($A899:$T899,MATCH(Lists!$F$5,$A$1:$T$1,0))&amp;""),"")),""))</f>
        <v/>
      </c>
      <c r="AD899" s="21">
        <f>IF(AB899="","",IF(AB899&gt;='Your points'!$B$21,1,0))</f>
        <v/>
      </c>
      <c r="AE899" s="21">
        <f>IF(IFERROR(TRIM(INDEX($A899:$T899,MATCH(Lists!$F$2,$A$1:$T$1,0))&amp;""),"")="","",IF(IFERROR(TRIM(INDEX($A899:$T899,MATCH(Lists!$F$8,$A$1:$T$1,0))&amp;""),"")&lt;&gt;"",1,0))</f>
        <v/>
      </c>
      <c r="AF899" s="21">
        <f>IF(IFERROR(TRIM(INDEX($A899:$T899,MATCH(Lists!$F$2,$A$1:$T$1,0))&amp;""),"")="","",IF(IFERROR(TRIM(INDEX($A899:$T899,MATCH(Lists!$F$6,$A$1:$T$1,0))&amp;""),"")="","(no UTM)",IFERROR(TRIM(INDEX($A899:$T899,MATCH(Lists!$F$6,$A$1:$T$1,0))&amp;""),"")))</f>
        <v/>
      </c>
      <c r="AG899" s="21">
        <f>IF(IFERROR(TRIM(INDEX($A899:$T899,MATCH(Lists!$F$2,$A$1:$T$1,0))&amp;""),"")="","",IF(IFERROR(TRIM(INDEX($A899:$T899,MATCH(Lists!$F$7,$A$1:$T$1,0))&amp;""),"")="","(none)",IFERROR(TRIM(INDEX($A899:$T899,MATCH(Lists!$F$7,$A$1:$T$1,0))&amp;""),"")))</f>
        <v/>
      </c>
      <c r="AH899" s="21">
        <f>IF(AF899="","",IF(COUNTIFS($AF$2:AF899,AF899,$AG$2:AG899,AG899)=1,1,0))</f>
        <v/>
      </c>
      <c r="AI899" s="21">
        <f>IF(AH899=1,SUM($AH$2:AH899),"")</f>
        <v/>
      </c>
      <c r="AJ899" s="21">
        <f>IF(IFERROR(TRIM(INDEX($A899:$T899,MATCH(Lists!$F$2,$A$1:$T$1,0))&amp;""),"")="","",IF($W899=Lists!$A$3,1,0))</f>
        <v/>
      </c>
      <c r="AK899" s="21">
        <f>IF(IFERROR(TRIM(INDEX($A899:$T899,MATCH(Lists!$F$2,$A$1:$T$1,0))&amp;""),"")="","",IF($X899="Y",1,0))</f>
        <v/>
      </c>
    </row>
    <row r="900">
      <c r="U900" s="19" t="n"/>
      <c r="V900" s="22" t="n"/>
      <c r="W900" s="22" t="n"/>
      <c r="X900" s="22" t="n"/>
      <c r="Y900" s="19" t="n"/>
      <c r="Z900" s="21">
        <f>IF(IFERROR(TRIM(INDEX($A900:$T900,MATCH(Lists!$F$2,$A$1:$T$1,0))&amp;""),"")="","",IFERROR(INDEX('Your points'!$B$6:$B$11,MATCH(IFERROR(TRIM(INDEX($A900:$T900,MATCH(Lists!$F$3,$A$1:$T$1,0))&amp;""),""),'Your points'!$A$6:$A$11,0)),0))</f>
        <v/>
      </c>
      <c r="AA900" s="21">
        <f>IF(IFERROR(TRIM(INDEX($A900:$T900,MATCH(Lists!$F$2,$A$1:$T$1,0))&amp;""),"")="","",IFERROR(INDEX('Your points'!$B$15:$B$18,MATCH(IFERROR(TRIM(INDEX($A900:$T900,MATCH(Lists!$F$4,$A$1:$T$1,0))&amp;""),""),'Your points'!$A$15:$A$18,0)),0))</f>
        <v/>
      </c>
      <c r="AB900" s="21">
        <f>IF(IFERROR(TRIM(INDEX($A900:$T900,MATCH(Lists!$F$2,$A$1:$T$1,0))&amp;""),"")="","",N(Z900)+N(AA900))</f>
        <v/>
      </c>
      <c r="AC900" s="21">
        <f>IF(IFERROR(TRIM(INDEX($A900:$T900,MATCH(Lists!$F$2,$A$1:$T$1,0))&amp;""),"")="","",IFERROR(VALUE(IFERROR(TRIM(INDEX($A900:$T900,MATCH(Lists!$F$5,$A$1:$T$1,0))&amp;""),"")),""))</f>
        <v/>
      </c>
      <c r="AD900" s="21">
        <f>IF(AB900="","",IF(AB900&gt;='Your points'!$B$21,1,0))</f>
        <v/>
      </c>
      <c r="AE900" s="21">
        <f>IF(IFERROR(TRIM(INDEX($A900:$T900,MATCH(Lists!$F$2,$A$1:$T$1,0))&amp;""),"")="","",IF(IFERROR(TRIM(INDEX($A900:$T900,MATCH(Lists!$F$8,$A$1:$T$1,0))&amp;""),"")&lt;&gt;"",1,0))</f>
        <v/>
      </c>
      <c r="AF900" s="21">
        <f>IF(IFERROR(TRIM(INDEX($A900:$T900,MATCH(Lists!$F$2,$A$1:$T$1,0))&amp;""),"")="","",IF(IFERROR(TRIM(INDEX($A900:$T900,MATCH(Lists!$F$6,$A$1:$T$1,0))&amp;""),"")="","(no UTM)",IFERROR(TRIM(INDEX($A900:$T900,MATCH(Lists!$F$6,$A$1:$T$1,0))&amp;""),"")))</f>
        <v/>
      </c>
      <c r="AG900" s="21">
        <f>IF(IFERROR(TRIM(INDEX($A900:$T900,MATCH(Lists!$F$2,$A$1:$T$1,0))&amp;""),"")="","",IF(IFERROR(TRIM(INDEX($A900:$T900,MATCH(Lists!$F$7,$A$1:$T$1,0))&amp;""),"")="","(none)",IFERROR(TRIM(INDEX($A900:$T900,MATCH(Lists!$F$7,$A$1:$T$1,0))&amp;""),"")))</f>
        <v/>
      </c>
      <c r="AH900" s="21">
        <f>IF(AF900="","",IF(COUNTIFS($AF$2:AF900,AF900,$AG$2:AG900,AG900)=1,1,0))</f>
        <v/>
      </c>
      <c r="AI900" s="21">
        <f>IF(AH900=1,SUM($AH$2:AH900),"")</f>
        <v/>
      </c>
      <c r="AJ900" s="21">
        <f>IF(IFERROR(TRIM(INDEX($A900:$T900,MATCH(Lists!$F$2,$A$1:$T$1,0))&amp;""),"")="","",IF($W900=Lists!$A$3,1,0))</f>
        <v/>
      </c>
      <c r="AK900" s="21">
        <f>IF(IFERROR(TRIM(INDEX($A900:$T900,MATCH(Lists!$F$2,$A$1:$T$1,0))&amp;""),"")="","",IF($X900="Y",1,0))</f>
        <v/>
      </c>
    </row>
    <row r="901">
      <c r="U901" s="19" t="n"/>
      <c r="V901" s="22" t="n"/>
      <c r="W901" s="22" t="n"/>
      <c r="X901" s="22" t="n"/>
      <c r="Y901" s="19" t="n"/>
      <c r="Z901" s="21">
        <f>IF(IFERROR(TRIM(INDEX($A901:$T901,MATCH(Lists!$F$2,$A$1:$T$1,0))&amp;""),"")="","",IFERROR(INDEX('Your points'!$B$6:$B$11,MATCH(IFERROR(TRIM(INDEX($A901:$T901,MATCH(Lists!$F$3,$A$1:$T$1,0))&amp;""),""),'Your points'!$A$6:$A$11,0)),0))</f>
        <v/>
      </c>
      <c r="AA901" s="21">
        <f>IF(IFERROR(TRIM(INDEX($A901:$T901,MATCH(Lists!$F$2,$A$1:$T$1,0))&amp;""),"")="","",IFERROR(INDEX('Your points'!$B$15:$B$18,MATCH(IFERROR(TRIM(INDEX($A901:$T901,MATCH(Lists!$F$4,$A$1:$T$1,0))&amp;""),""),'Your points'!$A$15:$A$18,0)),0))</f>
        <v/>
      </c>
      <c r="AB901" s="21">
        <f>IF(IFERROR(TRIM(INDEX($A901:$T901,MATCH(Lists!$F$2,$A$1:$T$1,0))&amp;""),"")="","",N(Z901)+N(AA901))</f>
        <v/>
      </c>
      <c r="AC901" s="21">
        <f>IF(IFERROR(TRIM(INDEX($A901:$T901,MATCH(Lists!$F$2,$A$1:$T$1,0))&amp;""),"")="","",IFERROR(VALUE(IFERROR(TRIM(INDEX($A901:$T901,MATCH(Lists!$F$5,$A$1:$T$1,0))&amp;""),"")),""))</f>
        <v/>
      </c>
      <c r="AD901" s="21">
        <f>IF(AB901="","",IF(AB901&gt;='Your points'!$B$21,1,0))</f>
        <v/>
      </c>
      <c r="AE901" s="21">
        <f>IF(IFERROR(TRIM(INDEX($A901:$T901,MATCH(Lists!$F$2,$A$1:$T$1,0))&amp;""),"")="","",IF(IFERROR(TRIM(INDEX($A901:$T901,MATCH(Lists!$F$8,$A$1:$T$1,0))&amp;""),"")&lt;&gt;"",1,0))</f>
        <v/>
      </c>
      <c r="AF901" s="21">
        <f>IF(IFERROR(TRIM(INDEX($A901:$T901,MATCH(Lists!$F$2,$A$1:$T$1,0))&amp;""),"")="","",IF(IFERROR(TRIM(INDEX($A901:$T901,MATCH(Lists!$F$6,$A$1:$T$1,0))&amp;""),"")="","(no UTM)",IFERROR(TRIM(INDEX($A901:$T901,MATCH(Lists!$F$6,$A$1:$T$1,0))&amp;""),"")))</f>
        <v/>
      </c>
      <c r="AG901" s="21">
        <f>IF(IFERROR(TRIM(INDEX($A901:$T901,MATCH(Lists!$F$2,$A$1:$T$1,0))&amp;""),"")="","",IF(IFERROR(TRIM(INDEX($A901:$T901,MATCH(Lists!$F$7,$A$1:$T$1,0))&amp;""),"")="","(none)",IFERROR(TRIM(INDEX($A901:$T901,MATCH(Lists!$F$7,$A$1:$T$1,0))&amp;""),"")))</f>
        <v/>
      </c>
      <c r="AH901" s="21">
        <f>IF(AF901="","",IF(COUNTIFS($AF$2:AF901,AF901,$AG$2:AG901,AG901)=1,1,0))</f>
        <v/>
      </c>
      <c r="AI901" s="21">
        <f>IF(AH901=1,SUM($AH$2:AH901),"")</f>
        <v/>
      </c>
      <c r="AJ901" s="21">
        <f>IF(IFERROR(TRIM(INDEX($A901:$T901,MATCH(Lists!$F$2,$A$1:$T$1,0))&amp;""),"")="","",IF($W901=Lists!$A$3,1,0))</f>
        <v/>
      </c>
      <c r="AK901" s="21">
        <f>IF(IFERROR(TRIM(INDEX($A901:$T901,MATCH(Lists!$F$2,$A$1:$T$1,0))&amp;""),"")="","",IF($X901="Y",1,0))</f>
        <v/>
      </c>
    </row>
    <row r="902">
      <c r="U902" s="19" t="n"/>
      <c r="V902" s="22" t="n"/>
      <c r="W902" s="22" t="n"/>
      <c r="X902" s="22" t="n"/>
      <c r="Y902" s="19" t="n"/>
      <c r="Z902" s="21">
        <f>IF(IFERROR(TRIM(INDEX($A902:$T902,MATCH(Lists!$F$2,$A$1:$T$1,0))&amp;""),"")="","",IFERROR(INDEX('Your points'!$B$6:$B$11,MATCH(IFERROR(TRIM(INDEX($A902:$T902,MATCH(Lists!$F$3,$A$1:$T$1,0))&amp;""),""),'Your points'!$A$6:$A$11,0)),0))</f>
        <v/>
      </c>
      <c r="AA902" s="21">
        <f>IF(IFERROR(TRIM(INDEX($A902:$T902,MATCH(Lists!$F$2,$A$1:$T$1,0))&amp;""),"")="","",IFERROR(INDEX('Your points'!$B$15:$B$18,MATCH(IFERROR(TRIM(INDEX($A902:$T902,MATCH(Lists!$F$4,$A$1:$T$1,0))&amp;""),""),'Your points'!$A$15:$A$18,0)),0))</f>
        <v/>
      </c>
      <c r="AB902" s="21">
        <f>IF(IFERROR(TRIM(INDEX($A902:$T902,MATCH(Lists!$F$2,$A$1:$T$1,0))&amp;""),"")="","",N(Z902)+N(AA902))</f>
        <v/>
      </c>
      <c r="AC902" s="21">
        <f>IF(IFERROR(TRIM(INDEX($A902:$T902,MATCH(Lists!$F$2,$A$1:$T$1,0))&amp;""),"")="","",IFERROR(VALUE(IFERROR(TRIM(INDEX($A902:$T902,MATCH(Lists!$F$5,$A$1:$T$1,0))&amp;""),"")),""))</f>
        <v/>
      </c>
      <c r="AD902" s="21">
        <f>IF(AB902="","",IF(AB902&gt;='Your points'!$B$21,1,0))</f>
        <v/>
      </c>
      <c r="AE902" s="21">
        <f>IF(IFERROR(TRIM(INDEX($A902:$T902,MATCH(Lists!$F$2,$A$1:$T$1,0))&amp;""),"")="","",IF(IFERROR(TRIM(INDEX($A902:$T902,MATCH(Lists!$F$8,$A$1:$T$1,0))&amp;""),"")&lt;&gt;"",1,0))</f>
        <v/>
      </c>
      <c r="AF902" s="21">
        <f>IF(IFERROR(TRIM(INDEX($A902:$T902,MATCH(Lists!$F$2,$A$1:$T$1,0))&amp;""),"")="","",IF(IFERROR(TRIM(INDEX($A902:$T902,MATCH(Lists!$F$6,$A$1:$T$1,0))&amp;""),"")="","(no UTM)",IFERROR(TRIM(INDEX($A902:$T902,MATCH(Lists!$F$6,$A$1:$T$1,0))&amp;""),"")))</f>
        <v/>
      </c>
      <c r="AG902" s="21">
        <f>IF(IFERROR(TRIM(INDEX($A902:$T902,MATCH(Lists!$F$2,$A$1:$T$1,0))&amp;""),"")="","",IF(IFERROR(TRIM(INDEX($A902:$T902,MATCH(Lists!$F$7,$A$1:$T$1,0))&amp;""),"")="","(none)",IFERROR(TRIM(INDEX($A902:$T902,MATCH(Lists!$F$7,$A$1:$T$1,0))&amp;""),"")))</f>
        <v/>
      </c>
      <c r="AH902" s="21">
        <f>IF(AF902="","",IF(COUNTIFS($AF$2:AF902,AF902,$AG$2:AG902,AG902)=1,1,0))</f>
        <v/>
      </c>
      <c r="AI902" s="21">
        <f>IF(AH902=1,SUM($AH$2:AH902),"")</f>
        <v/>
      </c>
      <c r="AJ902" s="21">
        <f>IF(IFERROR(TRIM(INDEX($A902:$T902,MATCH(Lists!$F$2,$A$1:$T$1,0))&amp;""),"")="","",IF($W902=Lists!$A$3,1,0))</f>
        <v/>
      </c>
      <c r="AK902" s="21">
        <f>IF(IFERROR(TRIM(INDEX($A902:$T902,MATCH(Lists!$F$2,$A$1:$T$1,0))&amp;""),"")="","",IF($X902="Y",1,0))</f>
        <v/>
      </c>
    </row>
    <row r="903">
      <c r="U903" s="19" t="n"/>
      <c r="V903" s="22" t="n"/>
      <c r="W903" s="22" t="n"/>
      <c r="X903" s="22" t="n"/>
      <c r="Y903" s="19" t="n"/>
      <c r="Z903" s="21">
        <f>IF(IFERROR(TRIM(INDEX($A903:$T903,MATCH(Lists!$F$2,$A$1:$T$1,0))&amp;""),"")="","",IFERROR(INDEX('Your points'!$B$6:$B$11,MATCH(IFERROR(TRIM(INDEX($A903:$T903,MATCH(Lists!$F$3,$A$1:$T$1,0))&amp;""),""),'Your points'!$A$6:$A$11,0)),0))</f>
        <v/>
      </c>
      <c r="AA903" s="21">
        <f>IF(IFERROR(TRIM(INDEX($A903:$T903,MATCH(Lists!$F$2,$A$1:$T$1,0))&amp;""),"")="","",IFERROR(INDEX('Your points'!$B$15:$B$18,MATCH(IFERROR(TRIM(INDEX($A903:$T903,MATCH(Lists!$F$4,$A$1:$T$1,0))&amp;""),""),'Your points'!$A$15:$A$18,0)),0))</f>
        <v/>
      </c>
      <c r="AB903" s="21">
        <f>IF(IFERROR(TRIM(INDEX($A903:$T903,MATCH(Lists!$F$2,$A$1:$T$1,0))&amp;""),"")="","",N(Z903)+N(AA903))</f>
        <v/>
      </c>
      <c r="AC903" s="21">
        <f>IF(IFERROR(TRIM(INDEX($A903:$T903,MATCH(Lists!$F$2,$A$1:$T$1,0))&amp;""),"")="","",IFERROR(VALUE(IFERROR(TRIM(INDEX($A903:$T903,MATCH(Lists!$F$5,$A$1:$T$1,0))&amp;""),"")),""))</f>
        <v/>
      </c>
      <c r="AD903" s="21">
        <f>IF(AB903="","",IF(AB903&gt;='Your points'!$B$21,1,0))</f>
        <v/>
      </c>
      <c r="AE903" s="21">
        <f>IF(IFERROR(TRIM(INDEX($A903:$T903,MATCH(Lists!$F$2,$A$1:$T$1,0))&amp;""),"")="","",IF(IFERROR(TRIM(INDEX($A903:$T903,MATCH(Lists!$F$8,$A$1:$T$1,0))&amp;""),"")&lt;&gt;"",1,0))</f>
        <v/>
      </c>
      <c r="AF903" s="21">
        <f>IF(IFERROR(TRIM(INDEX($A903:$T903,MATCH(Lists!$F$2,$A$1:$T$1,0))&amp;""),"")="","",IF(IFERROR(TRIM(INDEX($A903:$T903,MATCH(Lists!$F$6,$A$1:$T$1,0))&amp;""),"")="","(no UTM)",IFERROR(TRIM(INDEX($A903:$T903,MATCH(Lists!$F$6,$A$1:$T$1,0))&amp;""),"")))</f>
        <v/>
      </c>
      <c r="AG903" s="21">
        <f>IF(IFERROR(TRIM(INDEX($A903:$T903,MATCH(Lists!$F$2,$A$1:$T$1,0))&amp;""),"")="","",IF(IFERROR(TRIM(INDEX($A903:$T903,MATCH(Lists!$F$7,$A$1:$T$1,0))&amp;""),"")="","(none)",IFERROR(TRIM(INDEX($A903:$T903,MATCH(Lists!$F$7,$A$1:$T$1,0))&amp;""),"")))</f>
        <v/>
      </c>
      <c r="AH903" s="21">
        <f>IF(AF903="","",IF(COUNTIFS($AF$2:AF903,AF903,$AG$2:AG903,AG903)=1,1,0))</f>
        <v/>
      </c>
      <c r="AI903" s="21">
        <f>IF(AH903=1,SUM($AH$2:AH903),"")</f>
        <v/>
      </c>
      <c r="AJ903" s="21">
        <f>IF(IFERROR(TRIM(INDEX($A903:$T903,MATCH(Lists!$F$2,$A$1:$T$1,0))&amp;""),"")="","",IF($W903=Lists!$A$3,1,0))</f>
        <v/>
      </c>
      <c r="AK903" s="21">
        <f>IF(IFERROR(TRIM(INDEX($A903:$T903,MATCH(Lists!$F$2,$A$1:$T$1,0))&amp;""),"")="","",IF($X903="Y",1,0))</f>
        <v/>
      </c>
    </row>
    <row r="904">
      <c r="U904" s="19" t="n"/>
      <c r="V904" s="22" t="n"/>
      <c r="W904" s="22" t="n"/>
      <c r="X904" s="22" t="n"/>
      <c r="Y904" s="19" t="n"/>
      <c r="Z904" s="21">
        <f>IF(IFERROR(TRIM(INDEX($A904:$T904,MATCH(Lists!$F$2,$A$1:$T$1,0))&amp;""),"")="","",IFERROR(INDEX('Your points'!$B$6:$B$11,MATCH(IFERROR(TRIM(INDEX($A904:$T904,MATCH(Lists!$F$3,$A$1:$T$1,0))&amp;""),""),'Your points'!$A$6:$A$11,0)),0))</f>
        <v/>
      </c>
      <c r="AA904" s="21">
        <f>IF(IFERROR(TRIM(INDEX($A904:$T904,MATCH(Lists!$F$2,$A$1:$T$1,0))&amp;""),"")="","",IFERROR(INDEX('Your points'!$B$15:$B$18,MATCH(IFERROR(TRIM(INDEX($A904:$T904,MATCH(Lists!$F$4,$A$1:$T$1,0))&amp;""),""),'Your points'!$A$15:$A$18,0)),0))</f>
        <v/>
      </c>
      <c r="AB904" s="21">
        <f>IF(IFERROR(TRIM(INDEX($A904:$T904,MATCH(Lists!$F$2,$A$1:$T$1,0))&amp;""),"")="","",N(Z904)+N(AA904))</f>
        <v/>
      </c>
      <c r="AC904" s="21">
        <f>IF(IFERROR(TRIM(INDEX($A904:$T904,MATCH(Lists!$F$2,$A$1:$T$1,0))&amp;""),"")="","",IFERROR(VALUE(IFERROR(TRIM(INDEX($A904:$T904,MATCH(Lists!$F$5,$A$1:$T$1,0))&amp;""),"")),""))</f>
        <v/>
      </c>
      <c r="AD904" s="21">
        <f>IF(AB904="","",IF(AB904&gt;='Your points'!$B$21,1,0))</f>
        <v/>
      </c>
      <c r="AE904" s="21">
        <f>IF(IFERROR(TRIM(INDEX($A904:$T904,MATCH(Lists!$F$2,$A$1:$T$1,0))&amp;""),"")="","",IF(IFERROR(TRIM(INDEX($A904:$T904,MATCH(Lists!$F$8,$A$1:$T$1,0))&amp;""),"")&lt;&gt;"",1,0))</f>
        <v/>
      </c>
      <c r="AF904" s="21">
        <f>IF(IFERROR(TRIM(INDEX($A904:$T904,MATCH(Lists!$F$2,$A$1:$T$1,0))&amp;""),"")="","",IF(IFERROR(TRIM(INDEX($A904:$T904,MATCH(Lists!$F$6,$A$1:$T$1,0))&amp;""),"")="","(no UTM)",IFERROR(TRIM(INDEX($A904:$T904,MATCH(Lists!$F$6,$A$1:$T$1,0))&amp;""),"")))</f>
        <v/>
      </c>
      <c r="AG904" s="21">
        <f>IF(IFERROR(TRIM(INDEX($A904:$T904,MATCH(Lists!$F$2,$A$1:$T$1,0))&amp;""),"")="","",IF(IFERROR(TRIM(INDEX($A904:$T904,MATCH(Lists!$F$7,$A$1:$T$1,0))&amp;""),"")="","(none)",IFERROR(TRIM(INDEX($A904:$T904,MATCH(Lists!$F$7,$A$1:$T$1,0))&amp;""),"")))</f>
        <v/>
      </c>
      <c r="AH904" s="21">
        <f>IF(AF904="","",IF(COUNTIFS($AF$2:AF904,AF904,$AG$2:AG904,AG904)=1,1,0))</f>
        <v/>
      </c>
      <c r="AI904" s="21">
        <f>IF(AH904=1,SUM($AH$2:AH904),"")</f>
        <v/>
      </c>
      <c r="AJ904" s="21">
        <f>IF(IFERROR(TRIM(INDEX($A904:$T904,MATCH(Lists!$F$2,$A$1:$T$1,0))&amp;""),"")="","",IF($W904=Lists!$A$3,1,0))</f>
        <v/>
      </c>
      <c r="AK904" s="21">
        <f>IF(IFERROR(TRIM(INDEX($A904:$T904,MATCH(Lists!$F$2,$A$1:$T$1,0))&amp;""),"")="","",IF($X904="Y",1,0))</f>
        <v/>
      </c>
    </row>
    <row r="905">
      <c r="U905" s="19" t="n"/>
      <c r="V905" s="22" t="n"/>
      <c r="W905" s="22" t="n"/>
      <c r="X905" s="22" t="n"/>
      <c r="Y905" s="19" t="n"/>
      <c r="Z905" s="21">
        <f>IF(IFERROR(TRIM(INDEX($A905:$T905,MATCH(Lists!$F$2,$A$1:$T$1,0))&amp;""),"")="","",IFERROR(INDEX('Your points'!$B$6:$B$11,MATCH(IFERROR(TRIM(INDEX($A905:$T905,MATCH(Lists!$F$3,$A$1:$T$1,0))&amp;""),""),'Your points'!$A$6:$A$11,0)),0))</f>
        <v/>
      </c>
      <c r="AA905" s="21">
        <f>IF(IFERROR(TRIM(INDEX($A905:$T905,MATCH(Lists!$F$2,$A$1:$T$1,0))&amp;""),"")="","",IFERROR(INDEX('Your points'!$B$15:$B$18,MATCH(IFERROR(TRIM(INDEX($A905:$T905,MATCH(Lists!$F$4,$A$1:$T$1,0))&amp;""),""),'Your points'!$A$15:$A$18,0)),0))</f>
        <v/>
      </c>
      <c r="AB905" s="21">
        <f>IF(IFERROR(TRIM(INDEX($A905:$T905,MATCH(Lists!$F$2,$A$1:$T$1,0))&amp;""),"")="","",N(Z905)+N(AA905))</f>
        <v/>
      </c>
      <c r="AC905" s="21">
        <f>IF(IFERROR(TRIM(INDEX($A905:$T905,MATCH(Lists!$F$2,$A$1:$T$1,0))&amp;""),"")="","",IFERROR(VALUE(IFERROR(TRIM(INDEX($A905:$T905,MATCH(Lists!$F$5,$A$1:$T$1,0))&amp;""),"")),""))</f>
        <v/>
      </c>
      <c r="AD905" s="21">
        <f>IF(AB905="","",IF(AB905&gt;='Your points'!$B$21,1,0))</f>
        <v/>
      </c>
      <c r="AE905" s="21">
        <f>IF(IFERROR(TRIM(INDEX($A905:$T905,MATCH(Lists!$F$2,$A$1:$T$1,0))&amp;""),"")="","",IF(IFERROR(TRIM(INDEX($A905:$T905,MATCH(Lists!$F$8,$A$1:$T$1,0))&amp;""),"")&lt;&gt;"",1,0))</f>
        <v/>
      </c>
      <c r="AF905" s="21">
        <f>IF(IFERROR(TRIM(INDEX($A905:$T905,MATCH(Lists!$F$2,$A$1:$T$1,0))&amp;""),"")="","",IF(IFERROR(TRIM(INDEX($A905:$T905,MATCH(Lists!$F$6,$A$1:$T$1,0))&amp;""),"")="","(no UTM)",IFERROR(TRIM(INDEX($A905:$T905,MATCH(Lists!$F$6,$A$1:$T$1,0))&amp;""),"")))</f>
        <v/>
      </c>
      <c r="AG905" s="21">
        <f>IF(IFERROR(TRIM(INDEX($A905:$T905,MATCH(Lists!$F$2,$A$1:$T$1,0))&amp;""),"")="","",IF(IFERROR(TRIM(INDEX($A905:$T905,MATCH(Lists!$F$7,$A$1:$T$1,0))&amp;""),"")="","(none)",IFERROR(TRIM(INDEX($A905:$T905,MATCH(Lists!$F$7,$A$1:$T$1,0))&amp;""),"")))</f>
        <v/>
      </c>
      <c r="AH905" s="21">
        <f>IF(AF905="","",IF(COUNTIFS($AF$2:AF905,AF905,$AG$2:AG905,AG905)=1,1,0))</f>
        <v/>
      </c>
      <c r="AI905" s="21">
        <f>IF(AH905=1,SUM($AH$2:AH905),"")</f>
        <v/>
      </c>
      <c r="AJ905" s="21">
        <f>IF(IFERROR(TRIM(INDEX($A905:$T905,MATCH(Lists!$F$2,$A$1:$T$1,0))&amp;""),"")="","",IF($W905=Lists!$A$3,1,0))</f>
        <v/>
      </c>
      <c r="AK905" s="21">
        <f>IF(IFERROR(TRIM(INDEX($A905:$T905,MATCH(Lists!$F$2,$A$1:$T$1,0))&amp;""),"")="","",IF($X905="Y",1,0))</f>
        <v/>
      </c>
    </row>
    <row r="906">
      <c r="U906" s="19" t="n"/>
      <c r="V906" s="22" t="n"/>
      <c r="W906" s="22" t="n"/>
      <c r="X906" s="22" t="n"/>
      <c r="Y906" s="19" t="n"/>
      <c r="Z906" s="21">
        <f>IF(IFERROR(TRIM(INDEX($A906:$T906,MATCH(Lists!$F$2,$A$1:$T$1,0))&amp;""),"")="","",IFERROR(INDEX('Your points'!$B$6:$B$11,MATCH(IFERROR(TRIM(INDEX($A906:$T906,MATCH(Lists!$F$3,$A$1:$T$1,0))&amp;""),""),'Your points'!$A$6:$A$11,0)),0))</f>
        <v/>
      </c>
      <c r="AA906" s="21">
        <f>IF(IFERROR(TRIM(INDEX($A906:$T906,MATCH(Lists!$F$2,$A$1:$T$1,0))&amp;""),"")="","",IFERROR(INDEX('Your points'!$B$15:$B$18,MATCH(IFERROR(TRIM(INDEX($A906:$T906,MATCH(Lists!$F$4,$A$1:$T$1,0))&amp;""),""),'Your points'!$A$15:$A$18,0)),0))</f>
        <v/>
      </c>
      <c r="AB906" s="21">
        <f>IF(IFERROR(TRIM(INDEX($A906:$T906,MATCH(Lists!$F$2,$A$1:$T$1,0))&amp;""),"")="","",N(Z906)+N(AA906))</f>
        <v/>
      </c>
      <c r="AC906" s="21">
        <f>IF(IFERROR(TRIM(INDEX($A906:$T906,MATCH(Lists!$F$2,$A$1:$T$1,0))&amp;""),"")="","",IFERROR(VALUE(IFERROR(TRIM(INDEX($A906:$T906,MATCH(Lists!$F$5,$A$1:$T$1,0))&amp;""),"")),""))</f>
        <v/>
      </c>
      <c r="AD906" s="21">
        <f>IF(AB906="","",IF(AB906&gt;='Your points'!$B$21,1,0))</f>
        <v/>
      </c>
      <c r="AE906" s="21">
        <f>IF(IFERROR(TRIM(INDEX($A906:$T906,MATCH(Lists!$F$2,$A$1:$T$1,0))&amp;""),"")="","",IF(IFERROR(TRIM(INDEX($A906:$T906,MATCH(Lists!$F$8,$A$1:$T$1,0))&amp;""),"")&lt;&gt;"",1,0))</f>
        <v/>
      </c>
      <c r="AF906" s="21">
        <f>IF(IFERROR(TRIM(INDEX($A906:$T906,MATCH(Lists!$F$2,$A$1:$T$1,0))&amp;""),"")="","",IF(IFERROR(TRIM(INDEX($A906:$T906,MATCH(Lists!$F$6,$A$1:$T$1,0))&amp;""),"")="","(no UTM)",IFERROR(TRIM(INDEX($A906:$T906,MATCH(Lists!$F$6,$A$1:$T$1,0))&amp;""),"")))</f>
        <v/>
      </c>
      <c r="AG906" s="21">
        <f>IF(IFERROR(TRIM(INDEX($A906:$T906,MATCH(Lists!$F$2,$A$1:$T$1,0))&amp;""),"")="","",IF(IFERROR(TRIM(INDEX($A906:$T906,MATCH(Lists!$F$7,$A$1:$T$1,0))&amp;""),"")="","(none)",IFERROR(TRIM(INDEX($A906:$T906,MATCH(Lists!$F$7,$A$1:$T$1,0))&amp;""),"")))</f>
        <v/>
      </c>
      <c r="AH906" s="21">
        <f>IF(AF906="","",IF(COUNTIFS($AF$2:AF906,AF906,$AG$2:AG906,AG906)=1,1,0))</f>
        <v/>
      </c>
      <c r="AI906" s="21">
        <f>IF(AH906=1,SUM($AH$2:AH906),"")</f>
        <v/>
      </c>
      <c r="AJ906" s="21">
        <f>IF(IFERROR(TRIM(INDEX($A906:$T906,MATCH(Lists!$F$2,$A$1:$T$1,0))&amp;""),"")="","",IF($W906=Lists!$A$3,1,0))</f>
        <v/>
      </c>
      <c r="AK906" s="21">
        <f>IF(IFERROR(TRIM(INDEX($A906:$T906,MATCH(Lists!$F$2,$A$1:$T$1,0))&amp;""),"")="","",IF($X906="Y",1,0))</f>
        <v/>
      </c>
    </row>
    <row r="907">
      <c r="U907" s="19" t="n"/>
      <c r="V907" s="22" t="n"/>
      <c r="W907" s="22" t="n"/>
      <c r="X907" s="22" t="n"/>
      <c r="Y907" s="19" t="n"/>
      <c r="Z907" s="21">
        <f>IF(IFERROR(TRIM(INDEX($A907:$T907,MATCH(Lists!$F$2,$A$1:$T$1,0))&amp;""),"")="","",IFERROR(INDEX('Your points'!$B$6:$B$11,MATCH(IFERROR(TRIM(INDEX($A907:$T907,MATCH(Lists!$F$3,$A$1:$T$1,0))&amp;""),""),'Your points'!$A$6:$A$11,0)),0))</f>
        <v/>
      </c>
      <c r="AA907" s="21">
        <f>IF(IFERROR(TRIM(INDEX($A907:$T907,MATCH(Lists!$F$2,$A$1:$T$1,0))&amp;""),"")="","",IFERROR(INDEX('Your points'!$B$15:$B$18,MATCH(IFERROR(TRIM(INDEX($A907:$T907,MATCH(Lists!$F$4,$A$1:$T$1,0))&amp;""),""),'Your points'!$A$15:$A$18,0)),0))</f>
        <v/>
      </c>
      <c r="AB907" s="21">
        <f>IF(IFERROR(TRIM(INDEX($A907:$T907,MATCH(Lists!$F$2,$A$1:$T$1,0))&amp;""),"")="","",N(Z907)+N(AA907))</f>
        <v/>
      </c>
      <c r="AC907" s="21">
        <f>IF(IFERROR(TRIM(INDEX($A907:$T907,MATCH(Lists!$F$2,$A$1:$T$1,0))&amp;""),"")="","",IFERROR(VALUE(IFERROR(TRIM(INDEX($A907:$T907,MATCH(Lists!$F$5,$A$1:$T$1,0))&amp;""),"")),""))</f>
        <v/>
      </c>
      <c r="AD907" s="21">
        <f>IF(AB907="","",IF(AB907&gt;='Your points'!$B$21,1,0))</f>
        <v/>
      </c>
      <c r="AE907" s="21">
        <f>IF(IFERROR(TRIM(INDEX($A907:$T907,MATCH(Lists!$F$2,$A$1:$T$1,0))&amp;""),"")="","",IF(IFERROR(TRIM(INDEX($A907:$T907,MATCH(Lists!$F$8,$A$1:$T$1,0))&amp;""),"")&lt;&gt;"",1,0))</f>
        <v/>
      </c>
      <c r="AF907" s="21">
        <f>IF(IFERROR(TRIM(INDEX($A907:$T907,MATCH(Lists!$F$2,$A$1:$T$1,0))&amp;""),"")="","",IF(IFERROR(TRIM(INDEX($A907:$T907,MATCH(Lists!$F$6,$A$1:$T$1,0))&amp;""),"")="","(no UTM)",IFERROR(TRIM(INDEX($A907:$T907,MATCH(Lists!$F$6,$A$1:$T$1,0))&amp;""),"")))</f>
        <v/>
      </c>
      <c r="AG907" s="21">
        <f>IF(IFERROR(TRIM(INDEX($A907:$T907,MATCH(Lists!$F$2,$A$1:$T$1,0))&amp;""),"")="","",IF(IFERROR(TRIM(INDEX($A907:$T907,MATCH(Lists!$F$7,$A$1:$T$1,0))&amp;""),"")="","(none)",IFERROR(TRIM(INDEX($A907:$T907,MATCH(Lists!$F$7,$A$1:$T$1,0))&amp;""),"")))</f>
        <v/>
      </c>
      <c r="AH907" s="21">
        <f>IF(AF907="","",IF(COUNTIFS($AF$2:AF907,AF907,$AG$2:AG907,AG907)=1,1,0))</f>
        <v/>
      </c>
      <c r="AI907" s="21">
        <f>IF(AH907=1,SUM($AH$2:AH907),"")</f>
        <v/>
      </c>
      <c r="AJ907" s="21">
        <f>IF(IFERROR(TRIM(INDEX($A907:$T907,MATCH(Lists!$F$2,$A$1:$T$1,0))&amp;""),"")="","",IF($W907=Lists!$A$3,1,0))</f>
        <v/>
      </c>
      <c r="AK907" s="21">
        <f>IF(IFERROR(TRIM(INDEX($A907:$T907,MATCH(Lists!$F$2,$A$1:$T$1,0))&amp;""),"")="","",IF($X907="Y",1,0))</f>
        <v/>
      </c>
    </row>
    <row r="908">
      <c r="U908" s="19" t="n"/>
      <c r="V908" s="22" t="n"/>
      <c r="W908" s="22" t="n"/>
      <c r="X908" s="22" t="n"/>
      <c r="Y908" s="19" t="n"/>
      <c r="Z908" s="21">
        <f>IF(IFERROR(TRIM(INDEX($A908:$T908,MATCH(Lists!$F$2,$A$1:$T$1,0))&amp;""),"")="","",IFERROR(INDEX('Your points'!$B$6:$B$11,MATCH(IFERROR(TRIM(INDEX($A908:$T908,MATCH(Lists!$F$3,$A$1:$T$1,0))&amp;""),""),'Your points'!$A$6:$A$11,0)),0))</f>
        <v/>
      </c>
      <c r="AA908" s="21">
        <f>IF(IFERROR(TRIM(INDEX($A908:$T908,MATCH(Lists!$F$2,$A$1:$T$1,0))&amp;""),"")="","",IFERROR(INDEX('Your points'!$B$15:$B$18,MATCH(IFERROR(TRIM(INDEX($A908:$T908,MATCH(Lists!$F$4,$A$1:$T$1,0))&amp;""),""),'Your points'!$A$15:$A$18,0)),0))</f>
        <v/>
      </c>
      <c r="AB908" s="21">
        <f>IF(IFERROR(TRIM(INDEX($A908:$T908,MATCH(Lists!$F$2,$A$1:$T$1,0))&amp;""),"")="","",N(Z908)+N(AA908))</f>
        <v/>
      </c>
      <c r="AC908" s="21">
        <f>IF(IFERROR(TRIM(INDEX($A908:$T908,MATCH(Lists!$F$2,$A$1:$T$1,0))&amp;""),"")="","",IFERROR(VALUE(IFERROR(TRIM(INDEX($A908:$T908,MATCH(Lists!$F$5,$A$1:$T$1,0))&amp;""),"")),""))</f>
        <v/>
      </c>
      <c r="AD908" s="21">
        <f>IF(AB908="","",IF(AB908&gt;='Your points'!$B$21,1,0))</f>
        <v/>
      </c>
      <c r="AE908" s="21">
        <f>IF(IFERROR(TRIM(INDEX($A908:$T908,MATCH(Lists!$F$2,$A$1:$T$1,0))&amp;""),"")="","",IF(IFERROR(TRIM(INDEX($A908:$T908,MATCH(Lists!$F$8,$A$1:$T$1,0))&amp;""),"")&lt;&gt;"",1,0))</f>
        <v/>
      </c>
      <c r="AF908" s="21">
        <f>IF(IFERROR(TRIM(INDEX($A908:$T908,MATCH(Lists!$F$2,$A$1:$T$1,0))&amp;""),"")="","",IF(IFERROR(TRIM(INDEX($A908:$T908,MATCH(Lists!$F$6,$A$1:$T$1,0))&amp;""),"")="","(no UTM)",IFERROR(TRIM(INDEX($A908:$T908,MATCH(Lists!$F$6,$A$1:$T$1,0))&amp;""),"")))</f>
        <v/>
      </c>
      <c r="AG908" s="21">
        <f>IF(IFERROR(TRIM(INDEX($A908:$T908,MATCH(Lists!$F$2,$A$1:$T$1,0))&amp;""),"")="","",IF(IFERROR(TRIM(INDEX($A908:$T908,MATCH(Lists!$F$7,$A$1:$T$1,0))&amp;""),"")="","(none)",IFERROR(TRIM(INDEX($A908:$T908,MATCH(Lists!$F$7,$A$1:$T$1,0))&amp;""),"")))</f>
        <v/>
      </c>
      <c r="AH908" s="21">
        <f>IF(AF908="","",IF(COUNTIFS($AF$2:AF908,AF908,$AG$2:AG908,AG908)=1,1,0))</f>
        <v/>
      </c>
      <c r="AI908" s="21">
        <f>IF(AH908=1,SUM($AH$2:AH908),"")</f>
        <v/>
      </c>
      <c r="AJ908" s="21">
        <f>IF(IFERROR(TRIM(INDEX($A908:$T908,MATCH(Lists!$F$2,$A$1:$T$1,0))&amp;""),"")="","",IF($W908=Lists!$A$3,1,0))</f>
        <v/>
      </c>
      <c r="AK908" s="21">
        <f>IF(IFERROR(TRIM(INDEX($A908:$T908,MATCH(Lists!$F$2,$A$1:$T$1,0))&amp;""),"")="","",IF($X908="Y",1,0))</f>
        <v/>
      </c>
    </row>
    <row r="909">
      <c r="U909" s="19" t="n"/>
      <c r="V909" s="22" t="n"/>
      <c r="W909" s="22" t="n"/>
      <c r="X909" s="22" t="n"/>
      <c r="Y909" s="19" t="n"/>
      <c r="Z909" s="21">
        <f>IF(IFERROR(TRIM(INDEX($A909:$T909,MATCH(Lists!$F$2,$A$1:$T$1,0))&amp;""),"")="","",IFERROR(INDEX('Your points'!$B$6:$B$11,MATCH(IFERROR(TRIM(INDEX($A909:$T909,MATCH(Lists!$F$3,$A$1:$T$1,0))&amp;""),""),'Your points'!$A$6:$A$11,0)),0))</f>
        <v/>
      </c>
      <c r="AA909" s="21">
        <f>IF(IFERROR(TRIM(INDEX($A909:$T909,MATCH(Lists!$F$2,$A$1:$T$1,0))&amp;""),"")="","",IFERROR(INDEX('Your points'!$B$15:$B$18,MATCH(IFERROR(TRIM(INDEX($A909:$T909,MATCH(Lists!$F$4,$A$1:$T$1,0))&amp;""),""),'Your points'!$A$15:$A$18,0)),0))</f>
        <v/>
      </c>
      <c r="AB909" s="21">
        <f>IF(IFERROR(TRIM(INDEX($A909:$T909,MATCH(Lists!$F$2,$A$1:$T$1,0))&amp;""),"")="","",N(Z909)+N(AA909))</f>
        <v/>
      </c>
      <c r="AC909" s="21">
        <f>IF(IFERROR(TRIM(INDEX($A909:$T909,MATCH(Lists!$F$2,$A$1:$T$1,0))&amp;""),"")="","",IFERROR(VALUE(IFERROR(TRIM(INDEX($A909:$T909,MATCH(Lists!$F$5,$A$1:$T$1,0))&amp;""),"")),""))</f>
        <v/>
      </c>
      <c r="AD909" s="21">
        <f>IF(AB909="","",IF(AB909&gt;='Your points'!$B$21,1,0))</f>
        <v/>
      </c>
      <c r="AE909" s="21">
        <f>IF(IFERROR(TRIM(INDEX($A909:$T909,MATCH(Lists!$F$2,$A$1:$T$1,0))&amp;""),"")="","",IF(IFERROR(TRIM(INDEX($A909:$T909,MATCH(Lists!$F$8,$A$1:$T$1,0))&amp;""),"")&lt;&gt;"",1,0))</f>
        <v/>
      </c>
      <c r="AF909" s="21">
        <f>IF(IFERROR(TRIM(INDEX($A909:$T909,MATCH(Lists!$F$2,$A$1:$T$1,0))&amp;""),"")="","",IF(IFERROR(TRIM(INDEX($A909:$T909,MATCH(Lists!$F$6,$A$1:$T$1,0))&amp;""),"")="","(no UTM)",IFERROR(TRIM(INDEX($A909:$T909,MATCH(Lists!$F$6,$A$1:$T$1,0))&amp;""),"")))</f>
        <v/>
      </c>
      <c r="AG909" s="21">
        <f>IF(IFERROR(TRIM(INDEX($A909:$T909,MATCH(Lists!$F$2,$A$1:$T$1,0))&amp;""),"")="","",IF(IFERROR(TRIM(INDEX($A909:$T909,MATCH(Lists!$F$7,$A$1:$T$1,0))&amp;""),"")="","(none)",IFERROR(TRIM(INDEX($A909:$T909,MATCH(Lists!$F$7,$A$1:$T$1,0))&amp;""),"")))</f>
        <v/>
      </c>
      <c r="AH909" s="21">
        <f>IF(AF909="","",IF(COUNTIFS($AF$2:AF909,AF909,$AG$2:AG909,AG909)=1,1,0))</f>
        <v/>
      </c>
      <c r="AI909" s="21">
        <f>IF(AH909=1,SUM($AH$2:AH909),"")</f>
        <v/>
      </c>
      <c r="AJ909" s="21">
        <f>IF(IFERROR(TRIM(INDEX($A909:$T909,MATCH(Lists!$F$2,$A$1:$T$1,0))&amp;""),"")="","",IF($W909=Lists!$A$3,1,0))</f>
        <v/>
      </c>
      <c r="AK909" s="21">
        <f>IF(IFERROR(TRIM(INDEX($A909:$T909,MATCH(Lists!$F$2,$A$1:$T$1,0))&amp;""),"")="","",IF($X909="Y",1,0))</f>
        <v/>
      </c>
    </row>
    <row r="910">
      <c r="U910" s="19" t="n"/>
      <c r="V910" s="22" t="n"/>
      <c r="W910" s="22" t="n"/>
      <c r="X910" s="22" t="n"/>
      <c r="Y910" s="19" t="n"/>
      <c r="Z910" s="21">
        <f>IF(IFERROR(TRIM(INDEX($A910:$T910,MATCH(Lists!$F$2,$A$1:$T$1,0))&amp;""),"")="","",IFERROR(INDEX('Your points'!$B$6:$B$11,MATCH(IFERROR(TRIM(INDEX($A910:$T910,MATCH(Lists!$F$3,$A$1:$T$1,0))&amp;""),""),'Your points'!$A$6:$A$11,0)),0))</f>
        <v/>
      </c>
      <c r="AA910" s="21">
        <f>IF(IFERROR(TRIM(INDEX($A910:$T910,MATCH(Lists!$F$2,$A$1:$T$1,0))&amp;""),"")="","",IFERROR(INDEX('Your points'!$B$15:$B$18,MATCH(IFERROR(TRIM(INDEX($A910:$T910,MATCH(Lists!$F$4,$A$1:$T$1,0))&amp;""),""),'Your points'!$A$15:$A$18,0)),0))</f>
        <v/>
      </c>
      <c r="AB910" s="21">
        <f>IF(IFERROR(TRIM(INDEX($A910:$T910,MATCH(Lists!$F$2,$A$1:$T$1,0))&amp;""),"")="","",N(Z910)+N(AA910))</f>
        <v/>
      </c>
      <c r="AC910" s="21">
        <f>IF(IFERROR(TRIM(INDEX($A910:$T910,MATCH(Lists!$F$2,$A$1:$T$1,0))&amp;""),"")="","",IFERROR(VALUE(IFERROR(TRIM(INDEX($A910:$T910,MATCH(Lists!$F$5,$A$1:$T$1,0))&amp;""),"")),""))</f>
        <v/>
      </c>
      <c r="AD910" s="21">
        <f>IF(AB910="","",IF(AB910&gt;='Your points'!$B$21,1,0))</f>
        <v/>
      </c>
      <c r="AE910" s="21">
        <f>IF(IFERROR(TRIM(INDEX($A910:$T910,MATCH(Lists!$F$2,$A$1:$T$1,0))&amp;""),"")="","",IF(IFERROR(TRIM(INDEX($A910:$T910,MATCH(Lists!$F$8,$A$1:$T$1,0))&amp;""),"")&lt;&gt;"",1,0))</f>
        <v/>
      </c>
      <c r="AF910" s="21">
        <f>IF(IFERROR(TRIM(INDEX($A910:$T910,MATCH(Lists!$F$2,$A$1:$T$1,0))&amp;""),"")="","",IF(IFERROR(TRIM(INDEX($A910:$T910,MATCH(Lists!$F$6,$A$1:$T$1,0))&amp;""),"")="","(no UTM)",IFERROR(TRIM(INDEX($A910:$T910,MATCH(Lists!$F$6,$A$1:$T$1,0))&amp;""),"")))</f>
        <v/>
      </c>
      <c r="AG910" s="21">
        <f>IF(IFERROR(TRIM(INDEX($A910:$T910,MATCH(Lists!$F$2,$A$1:$T$1,0))&amp;""),"")="","",IF(IFERROR(TRIM(INDEX($A910:$T910,MATCH(Lists!$F$7,$A$1:$T$1,0))&amp;""),"")="","(none)",IFERROR(TRIM(INDEX($A910:$T910,MATCH(Lists!$F$7,$A$1:$T$1,0))&amp;""),"")))</f>
        <v/>
      </c>
      <c r="AH910" s="21">
        <f>IF(AF910="","",IF(COUNTIFS($AF$2:AF910,AF910,$AG$2:AG910,AG910)=1,1,0))</f>
        <v/>
      </c>
      <c r="AI910" s="21">
        <f>IF(AH910=1,SUM($AH$2:AH910),"")</f>
        <v/>
      </c>
      <c r="AJ910" s="21">
        <f>IF(IFERROR(TRIM(INDEX($A910:$T910,MATCH(Lists!$F$2,$A$1:$T$1,0))&amp;""),"")="","",IF($W910=Lists!$A$3,1,0))</f>
        <v/>
      </c>
      <c r="AK910" s="21">
        <f>IF(IFERROR(TRIM(INDEX($A910:$T910,MATCH(Lists!$F$2,$A$1:$T$1,0))&amp;""),"")="","",IF($X910="Y",1,0))</f>
        <v/>
      </c>
    </row>
    <row r="911">
      <c r="U911" s="19" t="n"/>
      <c r="V911" s="22" t="n"/>
      <c r="W911" s="22" t="n"/>
      <c r="X911" s="22" t="n"/>
      <c r="Y911" s="19" t="n"/>
      <c r="Z911" s="21">
        <f>IF(IFERROR(TRIM(INDEX($A911:$T911,MATCH(Lists!$F$2,$A$1:$T$1,0))&amp;""),"")="","",IFERROR(INDEX('Your points'!$B$6:$B$11,MATCH(IFERROR(TRIM(INDEX($A911:$T911,MATCH(Lists!$F$3,$A$1:$T$1,0))&amp;""),""),'Your points'!$A$6:$A$11,0)),0))</f>
        <v/>
      </c>
      <c r="AA911" s="21">
        <f>IF(IFERROR(TRIM(INDEX($A911:$T911,MATCH(Lists!$F$2,$A$1:$T$1,0))&amp;""),"")="","",IFERROR(INDEX('Your points'!$B$15:$B$18,MATCH(IFERROR(TRIM(INDEX($A911:$T911,MATCH(Lists!$F$4,$A$1:$T$1,0))&amp;""),""),'Your points'!$A$15:$A$18,0)),0))</f>
        <v/>
      </c>
      <c r="AB911" s="21">
        <f>IF(IFERROR(TRIM(INDEX($A911:$T911,MATCH(Lists!$F$2,$A$1:$T$1,0))&amp;""),"")="","",N(Z911)+N(AA911))</f>
        <v/>
      </c>
      <c r="AC911" s="21">
        <f>IF(IFERROR(TRIM(INDEX($A911:$T911,MATCH(Lists!$F$2,$A$1:$T$1,0))&amp;""),"")="","",IFERROR(VALUE(IFERROR(TRIM(INDEX($A911:$T911,MATCH(Lists!$F$5,$A$1:$T$1,0))&amp;""),"")),""))</f>
        <v/>
      </c>
      <c r="AD911" s="21">
        <f>IF(AB911="","",IF(AB911&gt;='Your points'!$B$21,1,0))</f>
        <v/>
      </c>
      <c r="AE911" s="21">
        <f>IF(IFERROR(TRIM(INDEX($A911:$T911,MATCH(Lists!$F$2,$A$1:$T$1,0))&amp;""),"")="","",IF(IFERROR(TRIM(INDEX($A911:$T911,MATCH(Lists!$F$8,$A$1:$T$1,0))&amp;""),"")&lt;&gt;"",1,0))</f>
        <v/>
      </c>
      <c r="AF911" s="21">
        <f>IF(IFERROR(TRIM(INDEX($A911:$T911,MATCH(Lists!$F$2,$A$1:$T$1,0))&amp;""),"")="","",IF(IFERROR(TRIM(INDEX($A911:$T911,MATCH(Lists!$F$6,$A$1:$T$1,0))&amp;""),"")="","(no UTM)",IFERROR(TRIM(INDEX($A911:$T911,MATCH(Lists!$F$6,$A$1:$T$1,0))&amp;""),"")))</f>
        <v/>
      </c>
      <c r="AG911" s="21">
        <f>IF(IFERROR(TRIM(INDEX($A911:$T911,MATCH(Lists!$F$2,$A$1:$T$1,0))&amp;""),"")="","",IF(IFERROR(TRIM(INDEX($A911:$T911,MATCH(Lists!$F$7,$A$1:$T$1,0))&amp;""),"")="","(none)",IFERROR(TRIM(INDEX($A911:$T911,MATCH(Lists!$F$7,$A$1:$T$1,0))&amp;""),"")))</f>
        <v/>
      </c>
      <c r="AH911" s="21">
        <f>IF(AF911="","",IF(COUNTIFS($AF$2:AF911,AF911,$AG$2:AG911,AG911)=1,1,0))</f>
        <v/>
      </c>
      <c r="AI911" s="21">
        <f>IF(AH911=1,SUM($AH$2:AH911),"")</f>
        <v/>
      </c>
      <c r="AJ911" s="21">
        <f>IF(IFERROR(TRIM(INDEX($A911:$T911,MATCH(Lists!$F$2,$A$1:$T$1,0))&amp;""),"")="","",IF($W911=Lists!$A$3,1,0))</f>
        <v/>
      </c>
      <c r="AK911" s="21">
        <f>IF(IFERROR(TRIM(INDEX($A911:$T911,MATCH(Lists!$F$2,$A$1:$T$1,0))&amp;""),"")="","",IF($X911="Y",1,0))</f>
        <v/>
      </c>
    </row>
    <row r="912">
      <c r="U912" s="19" t="n"/>
      <c r="V912" s="22" t="n"/>
      <c r="W912" s="22" t="n"/>
      <c r="X912" s="22" t="n"/>
      <c r="Y912" s="19" t="n"/>
      <c r="Z912" s="21">
        <f>IF(IFERROR(TRIM(INDEX($A912:$T912,MATCH(Lists!$F$2,$A$1:$T$1,0))&amp;""),"")="","",IFERROR(INDEX('Your points'!$B$6:$B$11,MATCH(IFERROR(TRIM(INDEX($A912:$T912,MATCH(Lists!$F$3,$A$1:$T$1,0))&amp;""),""),'Your points'!$A$6:$A$11,0)),0))</f>
        <v/>
      </c>
      <c r="AA912" s="21">
        <f>IF(IFERROR(TRIM(INDEX($A912:$T912,MATCH(Lists!$F$2,$A$1:$T$1,0))&amp;""),"")="","",IFERROR(INDEX('Your points'!$B$15:$B$18,MATCH(IFERROR(TRIM(INDEX($A912:$T912,MATCH(Lists!$F$4,$A$1:$T$1,0))&amp;""),""),'Your points'!$A$15:$A$18,0)),0))</f>
        <v/>
      </c>
      <c r="AB912" s="21">
        <f>IF(IFERROR(TRIM(INDEX($A912:$T912,MATCH(Lists!$F$2,$A$1:$T$1,0))&amp;""),"")="","",N(Z912)+N(AA912))</f>
        <v/>
      </c>
      <c r="AC912" s="21">
        <f>IF(IFERROR(TRIM(INDEX($A912:$T912,MATCH(Lists!$F$2,$A$1:$T$1,0))&amp;""),"")="","",IFERROR(VALUE(IFERROR(TRIM(INDEX($A912:$T912,MATCH(Lists!$F$5,$A$1:$T$1,0))&amp;""),"")),""))</f>
        <v/>
      </c>
      <c r="AD912" s="21">
        <f>IF(AB912="","",IF(AB912&gt;='Your points'!$B$21,1,0))</f>
        <v/>
      </c>
      <c r="AE912" s="21">
        <f>IF(IFERROR(TRIM(INDEX($A912:$T912,MATCH(Lists!$F$2,$A$1:$T$1,0))&amp;""),"")="","",IF(IFERROR(TRIM(INDEX($A912:$T912,MATCH(Lists!$F$8,$A$1:$T$1,0))&amp;""),"")&lt;&gt;"",1,0))</f>
        <v/>
      </c>
      <c r="AF912" s="21">
        <f>IF(IFERROR(TRIM(INDEX($A912:$T912,MATCH(Lists!$F$2,$A$1:$T$1,0))&amp;""),"")="","",IF(IFERROR(TRIM(INDEX($A912:$T912,MATCH(Lists!$F$6,$A$1:$T$1,0))&amp;""),"")="","(no UTM)",IFERROR(TRIM(INDEX($A912:$T912,MATCH(Lists!$F$6,$A$1:$T$1,0))&amp;""),"")))</f>
        <v/>
      </c>
      <c r="AG912" s="21">
        <f>IF(IFERROR(TRIM(INDEX($A912:$T912,MATCH(Lists!$F$2,$A$1:$T$1,0))&amp;""),"")="","",IF(IFERROR(TRIM(INDEX($A912:$T912,MATCH(Lists!$F$7,$A$1:$T$1,0))&amp;""),"")="","(none)",IFERROR(TRIM(INDEX($A912:$T912,MATCH(Lists!$F$7,$A$1:$T$1,0))&amp;""),"")))</f>
        <v/>
      </c>
      <c r="AH912" s="21">
        <f>IF(AF912="","",IF(COUNTIFS($AF$2:AF912,AF912,$AG$2:AG912,AG912)=1,1,0))</f>
        <v/>
      </c>
      <c r="AI912" s="21">
        <f>IF(AH912=1,SUM($AH$2:AH912),"")</f>
        <v/>
      </c>
      <c r="AJ912" s="21">
        <f>IF(IFERROR(TRIM(INDEX($A912:$T912,MATCH(Lists!$F$2,$A$1:$T$1,0))&amp;""),"")="","",IF($W912=Lists!$A$3,1,0))</f>
        <v/>
      </c>
      <c r="AK912" s="21">
        <f>IF(IFERROR(TRIM(INDEX($A912:$T912,MATCH(Lists!$F$2,$A$1:$T$1,0))&amp;""),"")="","",IF($X912="Y",1,0))</f>
        <v/>
      </c>
    </row>
    <row r="913">
      <c r="U913" s="19" t="n"/>
      <c r="V913" s="22" t="n"/>
      <c r="W913" s="22" t="n"/>
      <c r="X913" s="22" t="n"/>
      <c r="Y913" s="19" t="n"/>
      <c r="Z913" s="21">
        <f>IF(IFERROR(TRIM(INDEX($A913:$T913,MATCH(Lists!$F$2,$A$1:$T$1,0))&amp;""),"")="","",IFERROR(INDEX('Your points'!$B$6:$B$11,MATCH(IFERROR(TRIM(INDEX($A913:$T913,MATCH(Lists!$F$3,$A$1:$T$1,0))&amp;""),""),'Your points'!$A$6:$A$11,0)),0))</f>
        <v/>
      </c>
      <c r="AA913" s="21">
        <f>IF(IFERROR(TRIM(INDEX($A913:$T913,MATCH(Lists!$F$2,$A$1:$T$1,0))&amp;""),"")="","",IFERROR(INDEX('Your points'!$B$15:$B$18,MATCH(IFERROR(TRIM(INDEX($A913:$T913,MATCH(Lists!$F$4,$A$1:$T$1,0))&amp;""),""),'Your points'!$A$15:$A$18,0)),0))</f>
        <v/>
      </c>
      <c r="AB913" s="21">
        <f>IF(IFERROR(TRIM(INDEX($A913:$T913,MATCH(Lists!$F$2,$A$1:$T$1,0))&amp;""),"")="","",N(Z913)+N(AA913))</f>
        <v/>
      </c>
      <c r="AC913" s="21">
        <f>IF(IFERROR(TRIM(INDEX($A913:$T913,MATCH(Lists!$F$2,$A$1:$T$1,0))&amp;""),"")="","",IFERROR(VALUE(IFERROR(TRIM(INDEX($A913:$T913,MATCH(Lists!$F$5,$A$1:$T$1,0))&amp;""),"")),""))</f>
        <v/>
      </c>
      <c r="AD913" s="21">
        <f>IF(AB913="","",IF(AB913&gt;='Your points'!$B$21,1,0))</f>
        <v/>
      </c>
      <c r="AE913" s="21">
        <f>IF(IFERROR(TRIM(INDEX($A913:$T913,MATCH(Lists!$F$2,$A$1:$T$1,0))&amp;""),"")="","",IF(IFERROR(TRIM(INDEX($A913:$T913,MATCH(Lists!$F$8,$A$1:$T$1,0))&amp;""),"")&lt;&gt;"",1,0))</f>
        <v/>
      </c>
      <c r="AF913" s="21">
        <f>IF(IFERROR(TRIM(INDEX($A913:$T913,MATCH(Lists!$F$2,$A$1:$T$1,0))&amp;""),"")="","",IF(IFERROR(TRIM(INDEX($A913:$T913,MATCH(Lists!$F$6,$A$1:$T$1,0))&amp;""),"")="","(no UTM)",IFERROR(TRIM(INDEX($A913:$T913,MATCH(Lists!$F$6,$A$1:$T$1,0))&amp;""),"")))</f>
        <v/>
      </c>
      <c r="AG913" s="21">
        <f>IF(IFERROR(TRIM(INDEX($A913:$T913,MATCH(Lists!$F$2,$A$1:$T$1,0))&amp;""),"")="","",IF(IFERROR(TRIM(INDEX($A913:$T913,MATCH(Lists!$F$7,$A$1:$T$1,0))&amp;""),"")="","(none)",IFERROR(TRIM(INDEX($A913:$T913,MATCH(Lists!$F$7,$A$1:$T$1,0))&amp;""),"")))</f>
        <v/>
      </c>
      <c r="AH913" s="21">
        <f>IF(AF913="","",IF(COUNTIFS($AF$2:AF913,AF913,$AG$2:AG913,AG913)=1,1,0))</f>
        <v/>
      </c>
      <c r="AI913" s="21">
        <f>IF(AH913=1,SUM($AH$2:AH913),"")</f>
        <v/>
      </c>
      <c r="AJ913" s="21">
        <f>IF(IFERROR(TRIM(INDEX($A913:$T913,MATCH(Lists!$F$2,$A$1:$T$1,0))&amp;""),"")="","",IF($W913=Lists!$A$3,1,0))</f>
        <v/>
      </c>
      <c r="AK913" s="21">
        <f>IF(IFERROR(TRIM(INDEX($A913:$T913,MATCH(Lists!$F$2,$A$1:$T$1,0))&amp;""),"")="","",IF($X913="Y",1,0))</f>
        <v/>
      </c>
    </row>
    <row r="914">
      <c r="U914" s="19" t="n"/>
      <c r="V914" s="22" t="n"/>
      <c r="W914" s="22" t="n"/>
      <c r="X914" s="22" t="n"/>
      <c r="Y914" s="19" t="n"/>
      <c r="Z914" s="21">
        <f>IF(IFERROR(TRIM(INDEX($A914:$T914,MATCH(Lists!$F$2,$A$1:$T$1,0))&amp;""),"")="","",IFERROR(INDEX('Your points'!$B$6:$B$11,MATCH(IFERROR(TRIM(INDEX($A914:$T914,MATCH(Lists!$F$3,$A$1:$T$1,0))&amp;""),""),'Your points'!$A$6:$A$11,0)),0))</f>
        <v/>
      </c>
      <c r="AA914" s="21">
        <f>IF(IFERROR(TRIM(INDEX($A914:$T914,MATCH(Lists!$F$2,$A$1:$T$1,0))&amp;""),"")="","",IFERROR(INDEX('Your points'!$B$15:$B$18,MATCH(IFERROR(TRIM(INDEX($A914:$T914,MATCH(Lists!$F$4,$A$1:$T$1,0))&amp;""),""),'Your points'!$A$15:$A$18,0)),0))</f>
        <v/>
      </c>
      <c r="AB914" s="21">
        <f>IF(IFERROR(TRIM(INDEX($A914:$T914,MATCH(Lists!$F$2,$A$1:$T$1,0))&amp;""),"")="","",N(Z914)+N(AA914))</f>
        <v/>
      </c>
      <c r="AC914" s="21">
        <f>IF(IFERROR(TRIM(INDEX($A914:$T914,MATCH(Lists!$F$2,$A$1:$T$1,0))&amp;""),"")="","",IFERROR(VALUE(IFERROR(TRIM(INDEX($A914:$T914,MATCH(Lists!$F$5,$A$1:$T$1,0))&amp;""),"")),""))</f>
        <v/>
      </c>
      <c r="AD914" s="21">
        <f>IF(AB914="","",IF(AB914&gt;='Your points'!$B$21,1,0))</f>
        <v/>
      </c>
      <c r="AE914" s="21">
        <f>IF(IFERROR(TRIM(INDEX($A914:$T914,MATCH(Lists!$F$2,$A$1:$T$1,0))&amp;""),"")="","",IF(IFERROR(TRIM(INDEX($A914:$T914,MATCH(Lists!$F$8,$A$1:$T$1,0))&amp;""),"")&lt;&gt;"",1,0))</f>
        <v/>
      </c>
      <c r="AF914" s="21">
        <f>IF(IFERROR(TRIM(INDEX($A914:$T914,MATCH(Lists!$F$2,$A$1:$T$1,0))&amp;""),"")="","",IF(IFERROR(TRIM(INDEX($A914:$T914,MATCH(Lists!$F$6,$A$1:$T$1,0))&amp;""),"")="","(no UTM)",IFERROR(TRIM(INDEX($A914:$T914,MATCH(Lists!$F$6,$A$1:$T$1,0))&amp;""),"")))</f>
        <v/>
      </c>
      <c r="AG914" s="21">
        <f>IF(IFERROR(TRIM(INDEX($A914:$T914,MATCH(Lists!$F$2,$A$1:$T$1,0))&amp;""),"")="","",IF(IFERROR(TRIM(INDEX($A914:$T914,MATCH(Lists!$F$7,$A$1:$T$1,0))&amp;""),"")="","(none)",IFERROR(TRIM(INDEX($A914:$T914,MATCH(Lists!$F$7,$A$1:$T$1,0))&amp;""),"")))</f>
        <v/>
      </c>
      <c r="AH914" s="21">
        <f>IF(AF914="","",IF(COUNTIFS($AF$2:AF914,AF914,$AG$2:AG914,AG914)=1,1,0))</f>
        <v/>
      </c>
      <c r="AI914" s="21">
        <f>IF(AH914=1,SUM($AH$2:AH914),"")</f>
        <v/>
      </c>
      <c r="AJ914" s="21">
        <f>IF(IFERROR(TRIM(INDEX($A914:$T914,MATCH(Lists!$F$2,$A$1:$T$1,0))&amp;""),"")="","",IF($W914=Lists!$A$3,1,0))</f>
        <v/>
      </c>
      <c r="AK914" s="21">
        <f>IF(IFERROR(TRIM(INDEX($A914:$T914,MATCH(Lists!$F$2,$A$1:$T$1,0))&amp;""),"")="","",IF($X914="Y",1,0))</f>
        <v/>
      </c>
    </row>
    <row r="915">
      <c r="U915" s="19" t="n"/>
      <c r="V915" s="22" t="n"/>
      <c r="W915" s="22" t="n"/>
      <c r="X915" s="22" t="n"/>
      <c r="Y915" s="19" t="n"/>
      <c r="Z915" s="21">
        <f>IF(IFERROR(TRIM(INDEX($A915:$T915,MATCH(Lists!$F$2,$A$1:$T$1,0))&amp;""),"")="","",IFERROR(INDEX('Your points'!$B$6:$B$11,MATCH(IFERROR(TRIM(INDEX($A915:$T915,MATCH(Lists!$F$3,$A$1:$T$1,0))&amp;""),""),'Your points'!$A$6:$A$11,0)),0))</f>
        <v/>
      </c>
      <c r="AA915" s="21">
        <f>IF(IFERROR(TRIM(INDEX($A915:$T915,MATCH(Lists!$F$2,$A$1:$T$1,0))&amp;""),"")="","",IFERROR(INDEX('Your points'!$B$15:$B$18,MATCH(IFERROR(TRIM(INDEX($A915:$T915,MATCH(Lists!$F$4,$A$1:$T$1,0))&amp;""),""),'Your points'!$A$15:$A$18,0)),0))</f>
        <v/>
      </c>
      <c r="AB915" s="21">
        <f>IF(IFERROR(TRIM(INDEX($A915:$T915,MATCH(Lists!$F$2,$A$1:$T$1,0))&amp;""),"")="","",N(Z915)+N(AA915))</f>
        <v/>
      </c>
      <c r="AC915" s="21">
        <f>IF(IFERROR(TRIM(INDEX($A915:$T915,MATCH(Lists!$F$2,$A$1:$T$1,0))&amp;""),"")="","",IFERROR(VALUE(IFERROR(TRIM(INDEX($A915:$T915,MATCH(Lists!$F$5,$A$1:$T$1,0))&amp;""),"")),""))</f>
        <v/>
      </c>
      <c r="AD915" s="21">
        <f>IF(AB915="","",IF(AB915&gt;='Your points'!$B$21,1,0))</f>
        <v/>
      </c>
      <c r="AE915" s="21">
        <f>IF(IFERROR(TRIM(INDEX($A915:$T915,MATCH(Lists!$F$2,$A$1:$T$1,0))&amp;""),"")="","",IF(IFERROR(TRIM(INDEX($A915:$T915,MATCH(Lists!$F$8,$A$1:$T$1,0))&amp;""),"")&lt;&gt;"",1,0))</f>
        <v/>
      </c>
      <c r="AF915" s="21">
        <f>IF(IFERROR(TRIM(INDEX($A915:$T915,MATCH(Lists!$F$2,$A$1:$T$1,0))&amp;""),"")="","",IF(IFERROR(TRIM(INDEX($A915:$T915,MATCH(Lists!$F$6,$A$1:$T$1,0))&amp;""),"")="","(no UTM)",IFERROR(TRIM(INDEX($A915:$T915,MATCH(Lists!$F$6,$A$1:$T$1,0))&amp;""),"")))</f>
        <v/>
      </c>
      <c r="AG915" s="21">
        <f>IF(IFERROR(TRIM(INDEX($A915:$T915,MATCH(Lists!$F$2,$A$1:$T$1,0))&amp;""),"")="","",IF(IFERROR(TRIM(INDEX($A915:$T915,MATCH(Lists!$F$7,$A$1:$T$1,0))&amp;""),"")="","(none)",IFERROR(TRIM(INDEX($A915:$T915,MATCH(Lists!$F$7,$A$1:$T$1,0))&amp;""),"")))</f>
        <v/>
      </c>
      <c r="AH915" s="21">
        <f>IF(AF915="","",IF(COUNTIFS($AF$2:AF915,AF915,$AG$2:AG915,AG915)=1,1,0))</f>
        <v/>
      </c>
      <c r="AI915" s="21">
        <f>IF(AH915=1,SUM($AH$2:AH915),"")</f>
        <v/>
      </c>
      <c r="AJ915" s="21">
        <f>IF(IFERROR(TRIM(INDEX($A915:$T915,MATCH(Lists!$F$2,$A$1:$T$1,0))&amp;""),"")="","",IF($W915=Lists!$A$3,1,0))</f>
        <v/>
      </c>
      <c r="AK915" s="21">
        <f>IF(IFERROR(TRIM(INDEX($A915:$T915,MATCH(Lists!$F$2,$A$1:$T$1,0))&amp;""),"")="","",IF($X915="Y",1,0))</f>
        <v/>
      </c>
    </row>
    <row r="916">
      <c r="U916" s="19" t="n"/>
      <c r="V916" s="22" t="n"/>
      <c r="W916" s="22" t="n"/>
      <c r="X916" s="22" t="n"/>
      <c r="Y916" s="19" t="n"/>
      <c r="Z916" s="21">
        <f>IF(IFERROR(TRIM(INDEX($A916:$T916,MATCH(Lists!$F$2,$A$1:$T$1,0))&amp;""),"")="","",IFERROR(INDEX('Your points'!$B$6:$B$11,MATCH(IFERROR(TRIM(INDEX($A916:$T916,MATCH(Lists!$F$3,$A$1:$T$1,0))&amp;""),""),'Your points'!$A$6:$A$11,0)),0))</f>
        <v/>
      </c>
      <c r="AA916" s="21">
        <f>IF(IFERROR(TRIM(INDEX($A916:$T916,MATCH(Lists!$F$2,$A$1:$T$1,0))&amp;""),"")="","",IFERROR(INDEX('Your points'!$B$15:$B$18,MATCH(IFERROR(TRIM(INDEX($A916:$T916,MATCH(Lists!$F$4,$A$1:$T$1,0))&amp;""),""),'Your points'!$A$15:$A$18,0)),0))</f>
        <v/>
      </c>
      <c r="AB916" s="21">
        <f>IF(IFERROR(TRIM(INDEX($A916:$T916,MATCH(Lists!$F$2,$A$1:$T$1,0))&amp;""),"")="","",N(Z916)+N(AA916))</f>
        <v/>
      </c>
      <c r="AC916" s="21">
        <f>IF(IFERROR(TRIM(INDEX($A916:$T916,MATCH(Lists!$F$2,$A$1:$T$1,0))&amp;""),"")="","",IFERROR(VALUE(IFERROR(TRIM(INDEX($A916:$T916,MATCH(Lists!$F$5,$A$1:$T$1,0))&amp;""),"")),""))</f>
        <v/>
      </c>
      <c r="AD916" s="21">
        <f>IF(AB916="","",IF(AB916&gt;='Your points'!$B$21,1,0))</f>
        <v/>
      </c>
      <c r="AE916" s="21">
        <f>IF(IFERROR(TRIM(INDEX($A916:$T916,MATCH(Lists!$F$2,$A$1:$T$1,0))&amp;""),"")="","",IF(IFERROR(TRIM(INDEX($A916:$T916,MATCH(Lists!$F$8,$A$1:$T$1,0))&amp;""),"")&lt;&gt;"",1,0))</f>
        <v/>
      </c>
      <c r="AF916" s="21">
        <f>IF(IFERROR(TRIM(INDEX($A916:$T916,MATCH(Lists!$F$2,$A$1:$T$1,0))&amp;""),"")="","",IF(IFERROR(TRIM(INDEX($A916:$T916,MATCH(Lists!$F$6,$A$1:$T$1,0))&amp;""),"")="","(no UTM)",IFERROR(TRIM(INDEX($A916:$T916,MATCH(Lists!$F$6,$A$1:$T$1,0))&amp;""),"")))</f>
        <v/>
      </c>
      <c r="AG916" s="21">
        <f>IF(IFERROR(TRIM(INDEX($A916:$T916,MATCH(Lists!$F$2,$A$1:$T$1,0))&amp;""),"")="","",IF(IFERROR(TRIM(INDEX($A916:$T916,MATCH(Lists!$F$7,$A$1:$T$1,0))&amp;""),"")="","(none)",IFERROR(TRIM(INDEX($A916:$T916,MATCH(Lists!$F$7,$A$1:$T$1,0))&amp;""),"")))</f>
        <v/>
      </c>
      <c r="AH916" s="21">
        <f>IF(AF916="","",IF(COUNTIFS($AF$2:AF916,AF916,$AG$2:AG916,AG916)=1,1,0))</f>
        <v/>
      </c>
      <c r="AI916" s="21">
        <f>IF(AH916=1,SUM($AH$2:AH916),"")</f>
        <v/>
      </c>
      <c r="AJ916" s="21">
        <f>IF(IFERROR(TRIM(INDEX($A916:$T916,MATCH(Lists!$F$2,$A$1:$T$1,0))&amp;""),"")="","",IF($W916=Lists!$A$3,1,0))</f>
        <v/>
      </c>
      <c r="AK916" s="21">
        <f>IF(IFERROR(TRIM(INDEX($A916:$T916,MATCH(Lists!$F$2,$A$1:$T$1,0))&amp;""),"")="","",IF($X916="Y",1,0))</f>
        <v/>
      </c>
    </row>
    <row r="917">
      <c r="U917" s="19" t="n"/>
      <c r="V917" s="22" t="n"/>
      <c r="W917" s="22" t="n"/>
      <c r="X917" s="22" t="n"/>
      <c r="Y917" s="19" t="n"/>
      <c r="Z917" s="21">
        <f>IF(IFERROR(TRIM(INDEX($A917:$T917,MATCH(Lists!$F$2,$A$1:$T$1,0))&amp;""),"")="","",IFERROR(INDEX('Your points'!$B$6:$B$11,MATCH(IFERROR(TRIM(INDEX($A917:$T917,MATCH(Lists!$F$3,$A$1:$T$1,0))&amp;""),""),'Your points'!$A$6:$A$11,0)),0))</f>
        <v/>
      </c>
      <c r="AA917" s="21">
        <f>IF(IFERROR(TRIM(INDEX($A917:$T917,MATCH(Lists!$F$2,$A$1:$T$1,0))&amp;""),"")="","",IFERROR(INDEX('Your points'!$B$15:$B$18,MATCH(IFERROR(TRIM(INDEX($A917:$T917,MATCH(Lists!$F$4,$A$1:$T$1,0))&amp;""),""),'Your points'!$A$15:$A$18,0)),0))</f>
        <v/>
      </c>
      <c r="AB917" s="21">
        <f>IF(IFERROR(TRIM(INDEX($A917:$T917,MATCH(Lists!$F$2,$A$1:$T$1,0))&amp;""),"")="","",N(Z917)+N(AA917))</f>
        <v/>
      </c>
      <c r="AC917" s="21">
        <f>IF(IFERROR(TRIM(INDEX($A917:$T917,MATCH(Lists!$F$2,$A$1:$T$1,0))&amp;""),"")="","",IFERROR(VALUE(IFERROR(TRIM(INDEX($A917:$T917,MATCH(Lists!$F$5,$A$1:$T$1,0))&amp;""),"")),""))</f>
        <v/>
      </c>
      <c r="AD917" s="21">
        <f>IF(AB917="","",IF(AB917&gt;='Your points'!$B$21,1,0))</f>
        <v/>
      </c>
      <c r="AE917" s="21">
        <f>IF(IFERROR(TRIM(INDEX($A917:$T917,MATCH(Lists!$F$2,$A$1:$T$1,0))&amp;""),"")="","",IF(IFERROR(TRIM(INDEX($A917:$T917,MATCH(Lists!$F$8,$A$1:$T$1,0))&amp;""),"")&lt;&gt;"",1,0))</f>
        <v/>
      </c>
      <c r="AF917" s="21">
        <f>IF(IFERROR(TRIM(INDEX($A917:$T917,MATCH(Lists!$F$2,$A$1:$T$1,0))&amp;""),"")="","",IF(IFERROR(TRIM(INDEX($A917:$T917,MATCH(Lists!$F$6,$A$1:$T$1,0))&amp;""),"")="","(no UTM)",IFERROR(TRIM(INDEX($A917:$T917,MATCH(Lists!$F$6,$A$1:$T$1,0))&amp;""),"")))</f>
        <v/>
      </c>
      <c r="AG917" s="21">
        <f>IF(IFERROR(TRIM(INDEX($A917:$T917,MATCH(Lists!$F$2,$A$1:$T$1,0))&amp;""),"")="","",IF(IFERROR(TRIM(INDEX($A917:$T917,MATCH(Lists!$F$7,$A$1:$T$1,0))&amp;""),"")="","(none)",IFERROR(TRIM(INDEX($A917:$T917,MATCH(Lists!$F$7,$A$1:$T$1,0))&amp;""),"")))</f>
        <v/>
      </c>
      <c r="AH917" s="21">
        <f>IF(AF917="","",IF(COUNTIFS($AF$2:AF917,AF917,$AG$2:AG917,AG917)=1,1,0))</f>
        <v/>
      </c>
      <c r="AI917" s="21">
        <f>IF(AH917=1,SUM($AH$2:AH917),"")</f>
        <v/>
      </c>
      <c r="AJ917" s="21">
        <f>IF(IFERROR(TRIM(INDEX($A917:$T917,MATCH(Lists!$F$2,$A$1:$T$1,0))&amp;""),"")="","",IF($W917=Lists!$A$3,1,0))</f>
        <v/>
      </c>
      <c r="AK917" s="21">
        <f>IF(IFERROR(TRIM(INDEX($A917:$T917,MATCH(Lists!$F$2,$A$1:$T$1,0))&amp;""),"")="","",IF($X917="Y",1,0))</f>
        <v/>
      </c>
    </row>
    <row r="918">
      <c r="U918" s="19" t="n"/>
      <c r="V918" s="22" t="n"/>
      <c r="W918" s="22" t="n"/>
      <c r="X918" s="22" t="n"/>
      <c r="Y918" s="19" t="n"/>
      <c r="Z918" s="21">
        <f>IF(IFERROR(TRIM(INDEX($A918:$T918,MATCH(Lists!$F$2,$A$1:$T$1,0))&amp;""),"")="","",IFERROR(INDEX('Your points'!$B$6:$B$11,MATCH(IFERROR(TRIM(INDEX($A918:$T918,MATCH(Lists!$F$3,$A$1:$T$1,0))&amp;""),""),'Your points'!$A$6:$A$11,0)),0))</f>
        <v/>
      </c>
      <c r="AA918" s="21">
        <f>IF(IFERROR(TRIM(INDEX($A918:$T918,MATCH(Lists!$F$2,$A$1:$T$1,0))&amp;""),"")="","",IFERROR(INDEX('Your points'!$B$15:$B$18,MATCH(IFERROR(TRIM(INDEX($A918:$T918,MATCH(Lists!$F$4,$A$1:$T$1,0))&amp;""),""),'Your points'!$A$15:$A$18,0)),0))</f>
        <v/>
      </c>
      <c r="AB918" s="21">
        <f>IF(IFERROR(TRIM(INDEX($A918:$T918,MATCH(Lists!$F$2,$A$1:$T$1,0))&amp;""),"")="","",N(Z918)+N(AA918))</f>
        <v/>
      </c>
      <c r="AC918" s="21">
        <f>IF(IFERROR(TRIM(INDEX($A918:$T918,MATCH(Lists!$F$2,$A$1:$T$1,0))&amp;""),"")="","",IFERROR(VALUE(IFERROR(TRIM(INDEX($A918:$T918,MATCH(Lists!$F$5,$A$1:$T$1,0))&amp;""),"")),""))</f>
        <v/>
      </c>
      <c r="AD918" s="21">
        <f>IF(AB918="","",IF(AB918&gt;='Your points'!$B$21,1,0))</f>
        <v/>
      </c>
      <c r="AE918" s="21">
        <f>IF(IFERROR(TRIM(INDEX($A918:$T918,MATCH(Lists!$F$2,$A$1:$T$1,0))&amp;""),"")="","",IF(IFERROR(TRIM(INDEX($A918:$T918,MATCH(Lists!$F$8,$A$1:$T$1,0))&amp;""),"")&lt;&gt;"",1,0))</f>
        <v/>
      </c>
      <c r="AF918" s="21">
        <f>IF(IFERROR(TRIM(INDEX($A918:$T918,MATCH(Lists!$F$2,$A$1:$T$1,0))&amp;""),"")="","",IF(IFERROR(TRIM(INDEX($A918:$T918,MATCH(Lists!$F$6,$A$1:$T$1,0))&amp;""),"")="","(no UTM)",IFERROR(TRIM(INDEX($A918:$T918,MATCH(Lists!$F$6,$A$1:$T$1,0))&amp;""),"")))</f>
        <v/>
      </c>
      <c r="AG918" s="21">
        <f>IF(IFERROR(TRIM(INDEX($A918:$T918,MATCH(Lists!$F$2,$A$1:$T$1,0))&amp;""),"")="","",IF(IFERROR(TRIM(INDEX($A918:$T918,MATCH(Lists!$F$7,$A$1:$T$1,0))&amp;""),"")="","(none)",IFERROR(TRIM(INDEX($A918:$T918,MATCH(Lists!$F$7,$A$1:$T$1,0))&amp;""),"")))</f>
        <v/>
      </c>
      <c r="AH918" s="21">
        <f>IF(AF918="","",IF(COUNTIFS($AF$2:AF918,AF918,$AG$2:AG918,AG918)=1,1,0))</f>
        <v/>
      </c>
      <c r="AI918" s="21">
        <f>IF(AH918=1,SUM($AH$2:AH918),"")</f>
        <v/>
      </c>
      <c r="AJ918" s="21">
        <f>IF(IFERROR(TRIM(INDEX($A918:$T918,MATCH(Lists!$F$2,$A$1:$T$1,0))&amp;""),"")="","",IF($W918=Lists!$A$3,1,0))</f>
        <v/>
      </c>
      <c r="AK918" s="21">
        <f>IF(IFERROR(TRIM(INDEX($A918:$T918,MATCH(Lists!$F$2,$A$1:$T$1,0))&amp;""),"")="","",IF($X918="Y",1,0))</f>
        <v/>
      </c>
    </row>
    <row r="919">
      <c r="U919" s="19" t="n"/>
      <c r="V919" s="22" t="n"/>
      <c r="W919" s="22" t="n"/>
      <c r="X919" s="22" t="n"/>
      <c r="Y919" s="19" t="n"/>
      <c r="Z919" s="21">
        <f>IF(IFERROR(TRIM(INDEX($A919:$T919,MATCH(Lists!$F$2,$A$1:$T$1,0))&amp;""),"")="","",IFERROR(INDEX('Your points'!$B$6:$B$11,MATCH(IFERROR(TRIM(INDEX($A919:$T919,MATCH(Lists!$F$3,$A$1:$T$1,0))&amp;""),""),'Your points'!$A$6:$A$11,0)),0))</f>
        <v/>
      </c>
      <c r="AA919" s="21">
        <f>IF(IFERROR(TRIM(INDEX($A919:$T919,MATCH(Lists!$F$2,$A$1:$T$1,0))&amp;""),"")="","",IFERROR(INDEX('Your points'!$B$15:$B$18,MATCH(IFERROR(TRIM(INDEX($A919:$T919,MATCH(Lists!$F$4,$A$1:$T$1,0))&amp;""),""),'Your points'!$A$15:$A$18,0)),0))</f>
        <v/>
      </c>
      <c r="AB919" s="21">
        <f>IF(IFERROR(TRIM(INDEX($A919:$T919,MATCH(Lists!$F$2,$A$1:$T$1,0))&amp;""),"")="","",N(Z919)+N(AA919))</f>
        <v/>
      </c>
      <c r="AC919" s="21">
        <f>IF(IFERROR(TRIM(INDEX($A919:$T919,MATCH(Lists!$F$2,$A$1:$T$1,0))&amp;""),"")="","",IFERROR(VALUE(IFERROR(TRIM(INDEX($A919:$T919,MATCH(Lists!$F$5,$A$1:$T$1,0))&amp;""),"")),""))</f>
        <v/>
      </c>
      <c r="AD919" s="21">
        <f>IF(AB919="","",IF(AB919&gt;='Your points'!$B$21,1,0))</f>
        <v/>
      </c>
      <c r="AE919" s="21">
        <f>IF(IFERROR(TRIM(INDEX($A919:$T919,MATCH(Lists!$F$2,$A$1:$T$1,0))&amp;""),"")="","",IF(IFERROR(TRIM(INDEX($A919:$T919,MATCH(Lists!$F$8,$A$1:$T$1,0))&amp;""),"")&lt;&gt;"",1,0))</f>
        <v/>
      </c>
      <c r="AF919" s="21">
        <f>IF(IFERROR(TRIM(INDEX($A919:$T919,MATCH(Lists!$F$2,$A$1:$T$1,0))&amp;""),"")="","",IF(IFERROR(TRIM(INDEX($A919:$T919,MATCH(Lists!$F$6,$A$1:$T$1,0))&amp;""),"")="","(no UTM)",IFERROR(TRIM(INDEX($A919:$T919,MATCH(Lists!$F$6,$A$1:$T$1,0))&amp;""),"")))</f>
        <v/>
      </c>
      <c r="AG919" s="21">
        <f>IF(IFERROR(TRIM(INDEX($A919:$T919,MATCH(Lists!$F$2,$A$1:$T$1,0))&amp;""),"")="","",IF(IFERROR(TRIM(INDEX($A919:$T919,MATCH(Lists!$F$7,$A$1:$T$1,0))&amp;""),"")="","(none)",IFERROR(TRIM(INDEX($A919:$T919,MATCH(Lists!$F$7,$A$1:$T$1,0))&amp;""),"")))</f>
        <v/>
      </c>
      <c r="AH919" s="21">
        <f>IF(AF919="","",IF(COUNTIFS($AF$2:AF919,AF919,$AG$2:AG919,AG919)=1,1,0))</f>
        <v/>
      </c>
      <c r="AI919" s="21">
        <f>IF(AH919=1,SUM($AH$2:AH919),"")</f>
        <v/>
      </c>
      <c r="AJ919" s="21">
        <f>IF(IFERROR(TRIM(INDEX($A919:$T919,MATCH(Lists!$F$2,$A$1:$T$1,0))&amp;""),"")="","",IF($W919=Lists!$A$3,1,0))</f>
        <v/>
      </c>
      <c r="AK919" s="21">
        <f>IF(IFERROR(TRIM(INDEX($A919:$T919,MATCH(Lists!$F$2,$A$1:$T$1,0))&amp;""),"")="","",IF($X919="Y",1,0))</f>
        <v/>
      </c>
    </row>
    <row r="920">
      <c r="U920" s="19" t="n"/>
      <c r="V920" s="22" t="n"/>
      <c r="W920" s="22" t="n"/>
      <c r="X920" s="22" t="n"/>
      <c r="Y920" s="19" t="n"/>
      <c r="Z920" s="21">
        <f>IF(IFERROR(TRIM(INDEX($A920:$T920,MATCH(Lists!$F$2,$A$1:$T$1,0))&amp;""),"")="","",IFERROR(INDEX('Your points'!$B$6:$B$11,MATCH(IFERROR(TRIM(INDEX($A920:$T920,MATCH(Lists!$F$3,$A$1:$T$1,0))&amp;""),""),'Your points'!$A$6:$A$11,0)),0))</f>
        <v/>
      </c>
      <c r="AA920" s="21">
        <f>IF(IFERROR(TRIM(INDEX($A920:$T920,MATCH(Lists!$F$2,$A$1:$T$1,0))&amp;""),"")="","",IFERROR(INDEX('Your points'!$B$15:$B$18,MATCH(IFERROR(TRIM(INDEX($A920:$T920,MATCH(Lists!$F$4,$A$1:$T$1,0))&amp;""),""),'Your points'!$A$15:$A$18,0)),0))</f>
        <v/>
      </c>
      <c r="AB920" s="21">
        <f>IF(IFERROR(TRIM(INDEX($A920:$T920,MATCH(Lists!$F$2,$A$1:$T$1,0))&amp;""),"")="","",N(Z920)+N(AA920))</f>
        <v/>
      </c>
      <c r="AC920" s="21">
        <f>IF(IFERROR(TRIM(INDEX($A920:$T920,MATCH(Lists!$F$2,$A$1:$T$1,0))&amp;""),"")="","",IFERROR(VALUE(IFERROR(TRIM(INDEX($A920:$T920,MATCH(Lists!$F$5,$A$1:$T$1,0))&amp;""),"")),""))</f>
        <v/>
      </c>
      <c r="AD920" s="21">
        <f>IF(AB920="","",IF(AB920&gt;='Your points'!$B$21,1,0))</f>
        <v/>
      </c>
      <c r="AE920" s="21">
        <f>IF(IFERROR(TRIM(INDEX($A920:$T920,MATCH(Lists!$F$2,$A$1:$T$1,0))&amp;""),"")="","",IF(IFERROR(TRIM(INDEX($A920:$T920,MATCH(Lists!$F$8,$A$1:$T$1,0))&amp;""),"")&lt;&gt;"",1,0))</f>
        <v/>
      </c>
      <c r="AF920" s="21">
        <f>IF(IFERROR(TRIM(INDEX($A920:$T920,MATCH(Lists!$F$2,$A$1:$T$1,0))&amp;""),"")="","",IF(IFERROR(TRIM(INDEX($A920:$T920,MATCH(Lists!$F$6,$A$1:$T$1,0))&amp;""),"")="","(no UTM)",IFERROR(TRIM(INDEX($A920:$T920,MATCH(Lists!$F$6,$A$1:$T$1,0))&amp;""),"")))</f>
        <v/>
      </c>
      <c r="AG920" s="21">
        <f>IF(IFERROR(TRIM(INDEX($A920:$T920,MATCH(Lists!$F$2,$A$1:$T$1,0))&amp;""),"")="","",IF(IFERROR(TRIM(INDEX($A920:$T920,MATCH(Lists!$F$7,$A$1:$T$1,0))&amp;""),"")="","(none)",IFERROR(TRIM(INDEX($A920:$T920,MATCH(Lists!$F$7,$A$1:$T$1,0))&amp;""),"")))</f>
        <v/>
      </c>
      <c r="AH920" s="21">
        <f>IF(AF920="","",IF(COUNTIFS($AF$2:AF920,AF920,$AG$2:AG920,AG920)=1,1,0))</f>
        <v/>
      </c>
      <c r="AI920" s="21">
        <f>IF(AH920=1,SUM($AH$2:AH920),"")</f>
        <v/>
      </c>
      <c r="AJ920" s="21">
        <f>IF(IFERROR(TRIM(INDEX($A920:$T920,MATCH(Lists!$F$2,$A$1:$T$1,0))&amp;""),"")="","",IF($W920=Lists!$A$3,1,0))</f>
        <v/>
      </c>
      <c r="AK920" s="21">
        <f>IF(IFERROR(TRIM(INDEX($A920:$T920,MATCH(Lists!$F$2,$A$1:$T$1,0))&amp;""),"")="","",IF($X920="Y",1,0))</f>
        <v/>
      </c>
    </row>
    <row r="921">
      <c r="U921" s="19" t="n"/>
      <c r="V921" s="22" t="n"/>
      <c r="W921" s="22" t="n"/>
      <c r="X921" s="22" t="n"/>
      <c r="Y921" s="19" t="n"/>
      <c r="Z921" s="21">
        <f>IF(IFERROR(TRIM(INDEX($A921:$T921,MATCH(Lists!$F$2,$A$1:$T$1,0))&amp;""),"")="","",IFERROR(INDEX('Your points'!$B$6:$B$11,MATCH(IFERROR(TRIM(INDEX($A921:$T921,MATCH(Lists!$F$3,$A$1:$T$1,0))&amp;""),""),'Your points'!$A$6:$A$11,0)),0))</f>
        <v/>
      </c>
      <c r="AA921" s="21">
        <f>IF(IFERROR(TRIM(INDEX($A921:$T921,MATCH(Lists!$F$2,$A$1:$T$1,0))&amp;""),"")="","",IFERROR(INDEX('Your points'!$B$15:$B$18,MATCH(IFERROR(TRIM(INDEX($A921:$T921,MATCH(Lists!$F$4,$A$1:$T$1,0))&amp;""),""),'Your points'!$A$15:$A$18,0)),0))</f>
        <v/>
      </c>
      <c r="AB921" s="21">
        <f>IF(IFERROR(TRIM(INDEX($A921:$T921,MATCH(Lists!$F$2,$A$1:$T$1,0))&amp;""),"")="","",N(Z921)+N(AA921))</f>
        <v/>
      </c>
      <c r="AC921" s="21">
        <f>IF(IFERROR(TRIM(INDEX($A921:$T921,MATCH(Lists!$F$2,$A$1:$T$1,0))&amp;""),"")="","",IFERROR(VALUE(IFERROR(TRIM(INDEX($A921:$T921,MATCH(Lists!$F$5,$A$1:$T$1,0))&amp;""),"")),""))</f>
        <v/>
      </c>
      <c r="AD921" s="21">
        <f>IF(AB921="","",IF(AB921&gt;='Your points'!$B$21,1,0))</f>
        <v/>
      </c>
      <c r="AE921" s="21">
        <f>IF(IFERROR(TRIM(INDEX($A921:$T921,MATCH(Lists!$F$2,$A$1:$T$1,0))&amp;""),"")="","",IF(IFERROR(TRIM(INDEX($A921:$T921,MATCH(Lists!$F$8,$A$1:$T$1,0))&amp;""),"")&lt;&gt;"",1,0))</f>
        <v/>
      </c>
      <c r="AF921" s="21">
        <f>IF(IFERROR(TRIM(INDEX($A921:$T921,MATCH(Lists!$F$2,$A$1:$T$1,0))&amp;""),"")="","",IF(IFERROR(TRIM(INDEX($A921:$T921,MATCH(Lists!$F$6,$A$1:$T$1,0))&amp;""),"")="","(no UTM)",IFERROR(TRIM(INDEX($A921:$T921,MATCH(Lists!$F$6,$A$1:$T$1,0))&amp;""),"")))</f>
        <v/>
      </c>
      <c r="AG921" s="21">
        <f>IF(IFERROR(TRIM(INDEX($A921:$T921,MATCH(Lists!$F$2,$A$1:$T$1,0))&amp;""),"")="","",IF(IFERROR(TRIM(INDEX($A921:$T921,MATCH(Lists!$F$7,$A$1:$T$1,0))&amp;""),"")="","(none)",IFERROR(TRIM(INDEX($A921:$T921,MATCH(Lists!$F$7,$A$1:$T$1,0))&amp;""),"")))</f>
        <v/>
      </c>
      <c r="AH921" s="21">
        <f>IF(AF921="","",IF(COUNTIFS($AF$2:AF921,AF921,$AG$2:AG921,AG921)=1,1,0))</f>
        <v/>
      </c>
      <c r="AI921" s="21">
        <f>IF(AH921=1,SUM($AH$2:AH921),"")</f>
        <v/>
      </c>
      <c r="AJ921" s="21">
        <f>IF(IFERROR(TRIM(INDEX($A921:$T921,MATCH(Lists!$F$2,$A$1:$T$1,0))&amp;""),"")="","",IF($W921=Lists!$A$3,1,0))</f>
        <v/>
      </c>
      <c r="AK921" s="21">
        <f>IF(IFERROR(TRIM(INDEX($A921:$T921,MATCH(Lists!$F$2,$A$1:$T$1,0))&amp;""),"")="","",IF($X921="Y",1,0))</f>
        <v/>
      </c>
    </row>
    <row r="922">
      <c r="U922" s="19" t="n"/>
      <c r="V922" s="22" t="n"/>
      <c r="W922" s="22" t="n"/>
      <c r="X922" s="22" t="n"/>
      <c r="Y922" s="19" t="n"/>
      <c r="Z922" s="21">
        <f>IF(IFERROR(TRIM(INDEX($A922:$T922,MATCH(Lists!$F$2,$A$1:$T$1,0))&amp;""),"")="","",IFERROR(INDEX('Your points'!$B$6:$B$11,MATCH(IFERROR(TRIM(INDEX($A922:$T922,MATCH(Lists!$F$3,$A$1:$T$1,0))&amp;""),""),'Your points'!$A$6:$A$11,0)),0))</f>
        <v/>
      </c>
      <c r="AA922" s="21">
        <f>IF(IFERROR(TRIM(INDEX($A922:$T922,MATCH(Lists!$F$2,$A$1:$T$1,0))&amp;""),"")="","",IFERROR(INDEX('Your points'!$B$15:$B$18,MATCH(IFERROR(TRIM(INDEX($A922:$T922,MATCH(Lists!$F$4,$A$1:$T$1,0))&amp;""),""),'Your points'!$A$15:$A$18,0)),0))</f>
        <v/>
      </c>
      <c r="AB922" s="21">
        <f>IF(IFERROR(TRIM(INDEX($A922:$T922,MATCH(Lists!$F$2,$A$1:$T$1,0))&amp;""),"")="","",N(Z922)+N(AA922))</f>
        <v/>
      </c>
      <c r="AC922" s="21">
        <f>IF(IFERROR(TRIM(INDEX($A922:$T922,MATCH(Lists!$F$2,$A$1:$T$1,0))&amp;""),"")="","",IFERROR(VALUE(IFERROR(TRIM(INDEX($A922:$T922,MATCH(Lists!$F$5,$A$1:$T$1,0))&amp;""),"")),""))</f>
        <v/>
      </c>
      <c r="AD922" s="21">
        <f>IF(AB922="","",IF(AB922&gt;='Your points'!$B$21,1,0))</f>
        <v/>
      </c>
      <c r="AE922" s="21">
        <f>IF(IFERROR(TRIM(INDEX($A922:$T922,MATCH(Lists!$F$2,$A$1:$T$1,0))&amp;""),"")="","",IF(IFERROR(TRIM(INDEX($A922:$T922,MATCH(Lists!$F$8,$A$1:$T$1,0))&amp;""),"")&lt;&gt;"",1,0))</f>
        <v/>
      </c>
      <c r="AF922" s="21">
        <f>IF(IFERROR(TRIM(INDEX($A922:$T922,MATCH(Lists!$F$2,$A$1:$T$1,0))&amp;""),"")="","",IF(IFERROR(TRIM(INDEX($A922:$T922,MATCH(Lists!$F$6,$A$1:$T$1,0))&amp;""),"")="","(no UTM)",IFERROR(TRIM(INDEX($A922:$T922,MATCH(Lists!$F$6,$A$1:$T$1,0))&amp;""),"")))</f>
        <v/>
      </c>
      <c r="AG922" s="21">
        <f>IF(IFERROR(TRIM(INDEX($A922:$T922,MATCH(Lists!$F$2,$A$1:$T$1,0))&amp;""),"")="","",IF(IFERROR(TRIM(INDEX($A922:$T922,MATCH(Lists!$F$7,$A$1:$T$1,0))&amp;""),"")="","(none)",IFERROR(TRIM(INDEX($A922:$T922,MATCH(Lists!$F$7,$A$1:$T$1,0))&amp;""),"")))</f>
        <v/>
      </c>
      <c r="AH922" s="21">
        <f>IF(AF922="","",IF(COUNTIFS($AF$2:AF922,AF922,$AG$2:AG922,AG922)=1,1,0))</f>
        <v/>
      </c>
      <c r="AI922" s="21">
        <f>IF(AH922=1,SUM($AH$2:AH922),"")</f>
        <v/>
      </c>
      <c r="AJ922" s="21">
        <f>IF(IFERROR(TRIM(INDEX($A922:$T922,MATCH(Lists!$F$2,$A$1:$T$1,0))&amp;""),"")="","",IF($W922=Lists!$A$3,1,0))</f>
        <v/>
      </c>
      <c r="AK922" s="21">
        <f>IF(IFERROR(TRIM(INDEX($A922:$T922,MATCH(Lists!$F$2,$A$1:$T$1,0))&amp;""),"")="","",IF($X922="Y",1,0))</f>
        <v/>
      </c>
    </row>
    <row r="923">
      <c r="U923" s="19" t="n"/>
      <c r="V923" s="22" t="n"/>
      <c r="W923" s="22" t="n"/>
      <c r="X923" s="22" t="n"/>
      <c r="Y923" s="19" t="n"/>
      <c r="Z923" s="21">
        <f>IF(IFERROR(TRIM(INDEX($A923:$T923,MATCH(Lists!$F$2,$A$1:$T$1,0))&amp;""),"")="","",IFERROR(INDEX('Your points'!$B$6:$B$11,MATCH(IFERROR(TRIM(INDEX($A923:$T923,MATCH(Lists!$F$3,$A$1:$T$1,0))&amp;""),""),'Your points'!$A$6:$A$11,0)),0))</f>
        <v/>
      </c>
      <c r="AA923" s="21">
        <f>IF(IFERROR(TRIM(INDEX($A923:$T923,MATCH(Lists!$F$2,$A$1:$T$1,0))&amp;""),"")="","",IFERROR(INDEX('Your points'!$B$15:$B$18,MATCH(IFERROR(TRIM(INDEX($A923:$T923,MATCH(Lists!$F$4,$A$1:$T$1,0))&amp;""),""),'Your points'!$A$15:$A$18,0)),0))</f>
        <v/>
      </c>
      <c r="AB923" s="21">
        <f>IF(IFERROR(TRIM(INDEX($A923:$T923,MATCH(Lists!$F$2,$A$1:$T$1,0))&amp;""),"")="","",N(Z923)+N(AA923))</f>
        <v/>
      </c>
      <c r="AC923" s="21">
        <f>IF(IFERROR(TRIM(INDEX($A923:$T923,MATCH(Lists!$F$2,$A$1:$T$1,0))&amp;""),"")="","",IFERROR(VALUE(IFERROR(TRIM(INDEX($A923:$T923,MATCH(Lists!$F$5,$A$1:$T$1,0))&amp;""),"")),""))</f>
        <v/>
      </c>
      <c r="AD923" s="21">
        <f>IF(AB923="","",IF(AB923&gt;='Your points'!$B$21,1,0))</f>
        <v/>
      </c>
      <c r="AE923" s="21">
        <f>IF(IFERROR(TRIM(INDEX($A923:$T923,MATCH(Lists!$F$2,$A$1:$T$1,0))&amp;""),"")="","",IF(IFERROR(TRIM(INDEX($A923:$T923,MATCH(Lists!$F$8,$A$1:$T$1,0))&amp;""),"")&lt;&gt;"",1,0))</f>
        <v/>
      </c>
      <c r="AF923" s="21">
        <f>IF(IFERROR(TRIM(INDEX($A923:$T923,MATCH(Lists!$F$2,$A$1:$T$1,0))&amp;""),"")="","",IF(IFERROR(TRIM(INDEX($A923:$T923,MATCH(Lists!$F$6,$A$1:$T$1,0))&amp;""),"")="","(no UTM)",IFERROR(TRIM(INDEX($A923:$T923,MATCH(Lists!$F$6,$A$1:$T$1,0))&amp;""),"")))</f>
        <v/>
      </c>
      <c r="AG923" s="21">
        <f>IF(IFERROR(TRIM(INDEX($A923:$T923,MATCH(Lists!$F$2,$A$1:$T$1,0))&amp;""),"")="","",IF(IFERROR(TRIM(INDEX($A923:$T923,MATCH(Lists!$F$7,$A$1:$T$1,0))&amp;""),"")="","(none)",IFERROR(TRIM(INDEX($A923:$T923,MATCH(Lists!$F$7,$A$1:$T$1,0))&amp;""),"")))</f>
        <v/>
      </c>
      <c r="AH923" s="21">
        <f>IF(AF923="","",IF(COUNTIFS($AF$2:AF923,AF923,$AG$2:AG923,AG923)=1,1,0))</f>
        <v/>
      </c>
      <c r="AI923" s="21">
        <f>IF(AH923=1,SUM($AH$2:AH923),"")</f>
        <v/>
      </c>
      <c r="AJ923" s="21">
        <f>IF(IFERROR(TRIM(INDEX($A923:$T923,MATCH(Lists!$F$2,$A$1:$T$1,0))&amp;""),"")="","",IF($W923=Lists!$A$3,1,0))</f>
        <v/>
      </c>
      <c r="AK923" s="21">
        <f>IF(IFERROR(TRIM(INDEX($A923:$T923,MATCH(Lists!$F$2,$A$1:$T$1,0))&amp;""),"")="","",IF($X923="Y",1,0))</f>
        <v/>
      </c>
    </row>
    <row r="924">
      <c r="U924" s="19" t="n"/>
      <c r="V924" s="22" t="n"/>
      <c r="W924" s="22" t="n"/>
      <c r="X924" s="22" t="n"/>
      <c r="Y924" s="19" t="n"/>
      <c r="Z924" s="21">
        <f>IF(IFERROR(TRIM(INDEX($A924:$T924,MATCH(Lists!$F$2,$A$1:$T$1,0))&amp;""),"")="","",IFERROR(INDEX('Your points'!$B$6:$B$11,MATCH(IFERROR(TRIM(INDEX($A924:$T924,MATCH(Lists!$F$3,$A$1:$T$1,0))&amp;""),""),'Your points'!$A$6:$A$11,0)),0))</f>
        <v/>
      </c>
      <c r="AA924" s="21">
        <f>IF(IFERROR(TRIM(INDEX($A924:$T924,MATCH(Lists!$F$2,$A$1:$T$1,0))&amp;""),"")="","",IFERROR(INDEX('Your points'!$B$15:$B$18,MATCH(IFERROR(TRIM(INDEX($A924:$T924,MATCH(Lists!$F$4,$A$1:$T$1,0))&amp;""),""),'Your points'!$A$15:$A$18,0)),0))</f>
        <v/>
      </c>
      <c r="AB924" s="21">
        <f>IF(IFERROR(TRIM(INDEX($A924:$T924,MATCH(Lists!$F$2,$A$1:$T$1,0))&amp;""),"")="","",N(Z924)+N(AA924))</f>
        <v/>
      </c>
      <c r="AC924" s="21">
        <f>IF(IFERROR(TRIM(INDEX($A924:$T924,MATCH(Lists!$F$2,$A$1:$T$1,0))&amp;""),"")="","",IFERROR(VALUE(IFERROR(TRIM(INDEX($A924:$T924,MATCH(Lists!$F$5,$A$1:$T$1,0))&amp;""),"")),""))</f>
        <v/>
      </c>
      <c r="AD924" s="21">
        <f>IF(AB924="","",IF(AB924&gt;='Your points'!$B$21,1,0))</f>
        <v/>
      </c>
      <c r="AE924" s="21">
        <f>IF(IFERROR(TRIM(INDEX($A924:$T924,MATCH(Lists!$F$2,$A$1:$T$1,0))&amp;""),"")="","",IF(IFERROR(TRIM(INDEX($A924:$T924,MATCH(Lists!$F$8,$A$1:$T$1,0))&amp;""),"")&lt;&gt;"",1,0))</f>
        <v/>
      </c>
      <c r="AF924" s="21">
        <f>IF(IFERROR(TRIM(INDEX($A924:$T924,MATCH(Lists!$F$2,$A$1:$T$1,0))&amp;""),"")="","",IF(IFERROR(TRIM(INDEX($A924:$T924,MATCH(Lists!$F$6,$A$1:$T$1,0))&amp;""),"")="","(no UTM)",IFERROR(TRIM(INDEX($A924:$T924,MATCH(Lists!$F$6,$A$1:$T$1,0))&amp;""),"")))</f>
        <v/>
      </c>
      <c r="AG924" s="21">
        <f>IF(IFERROR(TRIM(INDEX($A924:$T924,MATCH(Lists!$F$2,$A$1:$T$1,0))&amp;""),"")="","",IF(IFERROR(TRIM(INDEX($A924:$T924,MATCH(Lists!$F$7,$A$1:$T$1,0))&amp;""),"")="","(none)",IFERROR(TRIM(INDEX($A924:$T924,MATCH(Lists!$F$7,$A$1:$T$1,0))&amp;""),"")))</f>
        <v/>
      </c>
      <c r="AH924" s="21">
        <f>IF(AF924="","",IF(COUNTIFS($AF$2:AF924,AF924,$AG$2:AG924,AG924)=1,1,0))</f>
        <v/>
      </c>
      <c r="AI924" s="21">
        <f>IF(AH924=1,SUM($AH$2:AH924),"")</f>
        <v/>
      </c>
      <c r="AJ924" s="21">
        <f>IF(IFERROR(TRIM(INDEX($A924:$T924,MATCH(Lists!$F$2,$A$1:$T$1,0))&amp;""),"")="","",IF($W924=Lists!$A$3,1,0))</f>
        <v/>
      </c>
      <c r="AK924" s="21">
        <f>IF(IFERROR(TRIM(INDEX($A924:$T924,MATCH(Lists!$F$2,$A$1:$T$1,0))&amp;""),"")="","",IF($X924="Y",1,0))</f>
        <v/>
      </c>
    </row>
    <row r="925">
      <c r="U925" s="19" t="n"/>
      <c r="V925" s="22" t="n"/>
      <c r="W925" s="22" t="n"/>
      <c r="X925" s="22" t="n"/>
      <c r="Y925" s="19" t="n"/>
      <c r="Z925" s="21">
        <f>IF(IFERROR(TRIM(INDEX($A925:$T925,MATCH(Lists!$F$2,$A$1:$T$1,0))&amp;""),"")="","",IFERROR(INDEX('Your points'!$B$6:$B$11,MATCH(IFERROR(TRIM(INDEX($A925:$T925,MATCH(Lists!$F$3,$A$1:$T$1,0))&amp;""),""),'Your points'!$A$6:$A$11,0)),0))</f>
        <v/>
      </c>
      <c r="AA925" s="21">
        <f>IF(IFERROR(TRIM(INDEX($A925:$T925,MATCH(Lists!$F$2,$A$1:$T$1,0))&amp;""),"")="","",IFERROR(INDEX('Your points'!$B$15:$B$18,MATCH(IFERROR(TRIM(INDEX($A925:$T925,MATCH(Lists!$F$4,$A$1:$T$1,0))&amp;""),""),'Your points'!$A$15:$A$18,0)),0))</f>
        <v/>
      </c>
      <c r="AB925" s="21">
        <f>IF(IFERROR(TRIM(INDEX($A925:$T925,MATCH(Lists!$F$2,$A$1:$T$1,0))&amp;""),"")="","",N(Z925)+N(AA925))</f>
        <v/>
      </c>
      <c r="AC925" s="21">
        <f>IF(IFERROR(TRIM(INDEX($A925:$T925,MATCH(Lists!$F$2,$A$1:$T$1,0))&amp;""),"")="","",IFERROR(VALUE(IFERROR(TRIM(INDEX($A925:$T925,MATCH(Lists!$F$5,$A$1:$T$1,0))&amp;""),"")),""))</f>
        <v/>
      </c>
      <c r="AD925" s="21">
        <f>IF(AB925="","",IF(AB925&gt;='Your points'!$B$21,1,0))</f>
        <v/>
      </c>
      <c r="AE925" s="21">
        <f>IF(IFERROR(TRIM(INDEX($A925:$T925,MATCH(Lists!$F$2,$A$1:$T$1,0))&amp;""),"")="","",IF(IFERROR(TRIM(INDEX($A925:$T925,MATCH(Lists!$F$8,$A$1:$T$1,0))&amp;""),"")&lt;&gt;"",1,0))</f>
        <v/>
      </c>
      <c r="AF925" s="21">
        <f>IF(IFERROR(TRIM(INDEX($A925:$T925,MATCH(Lists!$F$2,$A$1:$T$1,0))&amp;""),"")="","",IF(IFERROR(TRIM(INDEX($A925:$T925,MATCH(Lists!$F$6,$A$1:$T$1,0))&amp;""),"")="","(no UTM)",IFERROR(TRIM(INDEX($A925:$T925,MATCH(Lists!$F$6,$A$1:$T$1,0))&amp;""),"")))</f>
        <v/>
      </c>
      <c r="AG925" s="21">
        <f>IF(IFERROR(TRIM(INDEX($A925:$T925,MATCH(Lists!$F$2,$A$1:$T$1,0))&amp;""),"")="","",IF(IFERROR(TRIM(INDEX($A925:$T925,MATCH(Lists!$F$7,$A$1:$T$1,0))&amp;""),"")="","(none)",IFERROR(TRIM(INDEX($A925:$T925,MATCH(Lists!$F$7,$A$1:$T$1,0))&amp;""),"")))</f>
        <v/>
      </c>
      <c r="AH925" s="21">
        <f>IF(AF925="","",IF(COUNTIFS($AF$2:AF925,AF925,$AG$2:AG925,AG925)=1,1,0))</f>
        <v/>
      </c>
      <c r="AI925" s="21">
        <f>IF(AH925=1,SUM($AH$2:AH925),"")</f>
        <v/>
      </c>
      <c r="AJ925" s="21">
        <f>IF(IFERROR(TRIM(INDEX($A925:$T925,MATCH(Lists!$F$2,$A$1:$T$1,0))&amp;""),"")="","",IF($W925=Lists!$A$3,1,0))</f>
        <v/>
      </c>
      <c r="AK925" s="21">
        <f>IF(IFERROR(TRIM(INDEX($A925:$T925,MATCH(Lists!$F$2,$A$1:$T$1,0))&amp;""),"")="","",IF($X925="Y",1,0))</f>
        <v/>
      </c>
    </row>
    <row r="926">
      <c r="U926" s="19" t="n"/>
      <c r="V926" s="22" t="n"/>
      <c r="W926" s="22" t="n"/>
      <c r="X926" s="22" t="n"/>
      <c r="Y926" s="19" t="n"/>
      <c r="Z926" s="21">
        <f>IF(IFERROR(TRIM(INDEX($A926:$T926,MATCH(Lists!$F$2,$A$1:$T$1,0))&amp;""),"")="","",IFERROR(INDEX('Your points'!$B$6:$B$11,MATCH(IFERROR(TRIM(INDEX($A926:$T926,MATCH(Lists!$F$3,$A$1:$T$1,0))&amp;""),""),'Your points'!$A$6:$A$11,0)),0))</f>
        <v/>
      </c>
      <c r="AA926" s="21">
        <f>IF(IFERROR(TRIM(INDEX($A926:$T926,MATCH(Lists!$F$2,$A$1:$T$1,0))&amp;""),"")="","",IFERROR(INDEX('Your points'!$B$15:$B$18,MATCH(IFERROR(TRIM(INDEX($A926:$T926,MATCH(Lists!$F$4,$A$1:$T$1,0))&amp;""),""),'Your points'!$A$15:$A$18,0)),0))</f>
        <v/>
      </c>
      <c r="AB926" s="21">
        <f>IF(IFERROR(TRIM(INDEX($A926:$T926,MATCH(Lists!$F$2,$A$1:$T$1,0))&amp;""),"")="","",N(Z926)+N(AA926))</f>
        <v/>
      </c>
      <c r="AC926" s="21">
        <f>IF(IFERROR(TRIM(INDEX($A926:$T926,MATCH(Lists!$F$2,$A$1:$T$1,0))&amp;""),"")="","",IFERROR(VALUE(IFERROR(TRIM(INDEX($A926:$T926,MATCH(Lists!$F$5,$A$1:$T$1,0))&amp;""),"")),""))</f>
        <v/>
      </c>
      <c r="AD926" s="21">
        <f>IF(AB926="","",IF(AB926&gt;='Your points'!$B$21,1,0))</f>
        <v/>
      </c>
      <c r="AE926" s="21">
        <f>IF(IFERROR(TRIM(INDEX($A926:$T926,MATCH(Lists!$F$2,$A$1:$T$1,0))&amp;""),"")="","",IF(IFERROR(TRIM(INDEX($A926:$T926,MATCH(Lists!$F$8,$A$1:$T$1,0))&amp;""),"")&lt;&gt;"",1,0))</f>
        <v/>
      </c>
      <c r="AF926" s="21">
        <f>IF(IFERROR(TRIM(INDEX($A926:$T926,MATCH(Lists!$F$2,$A$1:$T$1,0))&amp;""),"")="","",IF(IFERROR(TRIM(INDEX($A926:$T926,MATCH(Lists!$F$6,$A$1:$T$1,0))&amp;""),"")="","(no UTM)",IFERROR(TRIM(INDEX($A926:$T926,MATCH(Lists!$F$6,$A$1:$T$1,0))&amp;""),"")))</f>
        <v/>
      </c>
      <c r="AG926" s="21">
        <f>IF(IFERROR(TRIM(INDEX($A926:$T926,MATCH(Lists!$F$2,$A$1:$T$1,0))&amp;""),"")="","",IF(IFERROR(TRIM(INDEX($A926:$T926,MATCH(Lists!$F$7,$A$1:$T$1,0))&amp;""),"")="","(none)",IFERROR(TRIM(INDEX($A926:$T926,MATCH(Lists!$F$7,$A$1:$T$1,0))&amp;""),"")))</f>
        <v/>
      </c>
      <c r="AH926" s="21">
        <f>IF(AF926="","",IF(COUNTIFS($AF$2:AF926,AF926,$AG$2:AG926,AG926)=1,1,0))</f>
        <v/>
      </c>
      <c r="AI926" s="21">
        <f>IF(AH926=1,SUM($AH$2:AH926),"")</f>
        <v/>
      </c>
      <c r="AJ926" s="21">
        <f>IF(IFERROR(TRIM(INDEX($A926:$T926,MATCH(Lists!$F$2,$A$1:$T$1,0))&amp;""),"")="","",IF($W926=Lists!$A$3,1,0))</f>
        <v/>
      </c>
      <c r="AK926" s="21">
        <f>IF(IFERROR(TRIM(INDEX($A926:$T926,MATCH(Lists!$F$2,$A$1:$T$1,0))&amp;""),"")="","",IF($X926="Y",1,0))</f>
        <v/>
      </c>
    </row>
    <row r="927">
      <c r="U927" s="19" t="n"/>
      <c r="V927" s="22" t="n"/>
      <c r="W927" s="22" t="n"/>
      <c r="X927" s="22" t="n"/>
      <c r="Y927" s="19" t="n"/>
      <c r="Z927" s="21">
        <f>IF(IFERROR(TRIM(INDEX($A927:$T927,MATCH(Lists!$F$2,$A$1:$T$1,0))&amp;""),"")="","",IFERROR(INDEX('Your points'!$B$6:$B$11,MATCH(IFERROR(TRIM(INDEX($A927:$T927,MATCH(Lists!$F$3,$A$1:$T$1,0))&amp;""),""),'Your points'!$A$6:$A$11,0)),0))</f>
        <v/>
      </c>
      <c r="AA927" s="21">
        <f>IF(IFERROR(TRIM(INDEX($A927:$T927,MATCH(Lists!$F$2,$A$1:$T$1,0))&amp;""),"")="","",IFERROR(INDEX('Your points'!$B$15:$B$18,MATCH(IFERROR(TRIM(INDEX($A927:$T927,MATCH(Lists!$F$4,$A$1:$T$1,0))&amp;""),""),'Your points'!$A$15:$A$18,0)),0))</f>
        <v/>
      </c>
      <c r="AB927" s="21">
        <f>IF(IFERROR(TRIM(INDEX($A927:$T927,MATCH(Lists!$F$2,$A$1:$T$1,0))&amp;""),"")="","",N(Z927)+N(AA927))</f>
        <v/>
      </c>
      <c r="AC927" s="21">
        <f>IF(IFERROR(TRIM(INDEX($A927:$T927,MATCH(Lists!$F$2,$A$1:$T$1,0))&amp;""),"")="","",IFERROR(VALUE(IFERROR(TRIM(INDEX($A927:$T927,MATCH(Lists!$F$5,$A$1:$T$1,0))&amp;""),"")),""))</f>
        <v/>
      </c>
      <c r="AD927" s="21">
        <f>IF(AB927="","",IF(AB927&gt;='Your points'!$B$21,1,0))</f>
        <v/>
      </c>
      <c r="AE927" s="21">
        <f>IF(IFERROR(TRIM(INDEX($A927:$T927,MATCH(Lists!$F$2,$A$1:$T$1,0))&amp;""),"")="","",IF(IFERROR(TRIM(INDEX($A927:$T927,MATCH(Lists!$F$8,$A$1:$T$1,0))&amp;""),"")&lt;&gt;"",1,0))</f>
        <v/>
      </c>
      <c r="AF927" s="21">
        <f>IF(IFERROR(TRIM(INDEX($A927:$T927,MATCH(Lists!$F$2,$A$1:$T$1,0))&amp;""),"")="","",IF(IFERROR(TRIM(INDEX($A927:$T927,MATCH(Lists!$F$6,$A$1:$T$1,0))&amp;""),"")="","(no UTM)",IFERROR(TRIM(INDEX($A927:$T927,MATCH(Lists!$F$6,$A$1:$T$1,0))&amp;""),"")))</f>
        <v/>
      </c>
      <c r="AG927" s="21">
        <f>IF(IFERROR(TRIM(INDEX($A927:$T927,MATCH(Lists!$F$2,$A$1:$T$1,0))&amp;""),"")="","",IF(IFERROR(TRIM(INDEX($A927:$T927,MATCH(Lists!$F$7,$A$1:$T$1,0))&amp;""),"")="","(none)",IFERROR(TRIM(INDEX($A927:$T927,MATCH(Lists!$F$7,$A$1:$T$1,0))&amp;""),"")))</f>
        <v/>
      </c>
      <c r="AH927" s="21">
        <f>IF(AF927="","",IF(COUNTIFS($AF$2:AF927,AF927,$AG$2:AG927,AG927)=1,1,0))</f>
        <v/>
      </c>
      <c r="AI927" s="21">
        <f>IF(AH927=1,SUM($AH$2:AH927),"")</f>
        <v/>
      </c>
      <c r="AJ927" s="21">
        <f>IF(IFERROR(TRIM(INDEX($A927:$T927,MATCH(Lists!$F$2,$A$1:$T$1,0))&amp;""),"")="","",IF($W927=Lists!$A$3,1,0))</f>
        <v/>
      </c>
      <c r="AK927" s="21">
        <f>IF(IFERROR(TRIM(INDEX($A927:$T927,MATCH(Lists!$F$2,$A$1:$T$1,0))&amp;""),"")="","",IF($X927="Y",1,0))</f>
        <v/>
      </c>
    </row>
    <row r="928">
      <c r="U928" s="19" t="n"/>
      <c r="V928" s="22" t="n"/>
      <c r="W928" s="22" t="n"/>
      <c r="X928" s="22" t="n"/>
      <c r="Y928" s="19" t="n"/>
      <c r="Z928" s="21">
        <f>IF(IFERROR(TRIM(INDEX($A928:$T928,MATCH(Lists!$F$2,$A$1:$T$1,0))&amp;""),"")="","",IFERROR(INDEX('Your points'!$B$6:$B$11,MATCH(IFERROR(TRIM(INDEX($A928:$T928,MATCH(Lists!$F$3,$A$1:$T$1,0))&amp;""),""),'Your points'!$A$6:$A$11,0)),0))</f>
        <v/>
      </c>
      <c r="AA928" s="21">
        <f>IF(IFERROR(TRIM(INDEX($A928:$T928,MATCH(Lists!$F$2,$A$1:$T$1,0))&amp;""),"")="","",IFERROR(INDEX('Your points'!$B$15:$B$18,MATCH(IFERROR(TRIM(INDEX($A928:$T928,MATCH(Lists!$F$4,$A$1:$T$1,0))&amp;""),""),'Your points'!$A$15:$A$18,0)),0))</f>
        <v/>
      </c>
      <c r="AB928" s="21">
        <f>IF(IFERROR(TRIM(INDEX($A928:$T928,MATCH(Lists!$F$2,$A$1:$T$1,0))&amp;""),"")="","",N(Z928)+N(AA928))</f>
        <v/>
      </c>
      <c r="AC928" s="21">
        <f>IF(IFERROR(TRIM(INDEX($A928:$T928,MATCH(Lists!$F$2,$A$1:$T$1,0))&amp;""),"")="","",IFERROR(VALUE(IFERROR(TRIM(INDEX($A928:$T928,MATCH(Lists!$F$5,$A$1:$T$1,0))&amp;""),"")),""))</f>
        <v/>
      </c>
      <c r="AD928" s="21">
        <f>IF(AB928="","",IF(AB928&gt;='Your points'!$B$21,1,0))</f>
        <v/>
      </c>
      <c r="AE928" s="21">
        <f>IF(IFERROR(TRIM(INDEX($A928:$T928,MATCH(Lists!$F$2,$A$1:$T$1,0))&amp;""),"")="","",IF(IFERROR(TRIM(INDEX($A928:$T928,MATCH(Lists!$F$8,$A$1:$T$1,0))&amp;""),"")&lt;&gt;"",1,0))</f>
        <v/>
      </c>
      <c r="AF928" s="21">
        <f>IF(IFERROR(TRIM(INDEX($A928:$T928,MATCH(Lists!$F$2,$A$1:$T$1,0))&amp;""),"")="","",IF(IFERROR(TRIM(INDEX($A928:$T928,MATCH(Lists!$F$6,$A$1:$T$1,0))&amp;""),"")="","(no UTM)",IFERROR(TRIM(INDEX($A928:$T928,MATCH(Lists!$F$6,$A$1:$T$1,0))&amp;""),"")))</f>
        <v/>
      </c>
      <c r="AG928" s="21">
        <f>IF(IFERROR(TRIM(INDEX($A928:$T928,MATCH(Lists!$F$2,$A$1:$T$1,0))&amp;""),"")="","",IF(IFERROR(TRIM(INDEX($A928:$T928,MATCH(Lists!$F$7,$A$1:$T$1,0))&amp;""),"")="","(none)",IFERROR(TRIM(INDEX($A928:$T928,MATCH(Lists!$F$7,$A$1:$T$1,0))&amp;""),"")))</f>
        <v/>
      </c>
      <c r="AH928" s="21">
        <f>IF(AF928="","",IF(COUNTIFS($AF$2:AF928,AF928,$AG$2:AG928,AG928)=1,1,0))</f>
        <v/>
      </c>
      <c r="AI928" s="21">
        <f>IF(AH928=1,SUM($AH$2:AH928),"")</f>
        <v/>
      </c>
      <c r="AJ928" s="21">
        <f>IF(IFERROR(TRIM(INDEX($A928:$T928,MATCH(Lists!$F$2,$A$1:$T$1,0))&amp;""),"")="","",IF($W928=Lists!$A$3,1,0))</f>
        <v/>
      </c>
      <c r="AK928" s="21">
        <f>IF(IFERROR(TRIM(INDEX($A928:$T928,MATCH(Lists!$F$2,$A$1:$T$1,0))&amp;""),"")="","",IF($X928="Y",1,0))</f>
        <v/>
      </c>
    </row>
    <row r="929">
      <c r="U929" s="19" t="n"/>
      <c r="V929" s="22" t="n"/>
      <c r="W929" s="22" t="n"/>
      <c r="X929" s="22" t="n"/>
      <c r="Y929" s="19" t="n"/>
      <c r="Z929" s="21">
        <f>IF(IFERROR(TRIM(INDEX($A929:$T929,MATCH(Lists!$F$2,$A$1:$T$1,0))&amp;""),"")="","",IFERROR(INDEX('Your points'!$B$6:$B$11,MATCH(IFERROR(TRIM(INDEX($A929:$T929,MATCH(Lists!$F$3,$A$1:$T$1,0))&amp;""),""),'Your points'!$A$6:$A$11,0)),0))</f>
        <v/>
      </c>
      <c r="AA929" s="21">
        <f>IF(IFERROR(TRIM(INDEX($A929:$T929,MATCH(Lists!$F$2,$A$1:$T$1,0))&amp;""),"")="","",IFERROR(INDEX('Your points'!$B$15:$B$18,MATCH(IFERROR(TRIM(INDEX($A929:$T929,MATCH(Lists!$F$4,$A$1:$T$1,0))&amp;""),""),'Your points'!$A$15:$A$18,0)),0))</f>
        <v/>
      </c>
      <c r="AB929" s="21">
        <f>IF(IFERROR(TRIM(INDEX($A929:$T929,MATCH(Lists!$F$2,$A$1:$T$1,0))&amp;""),"")="","",N(Z929)+N(AA929))</f>
        <v/>
      </c>
      <c r="AC929" s="21">
        <f>IF(IFERROR(TRIM(INDEX($A929:$T929,MATCH(Lists!$F$2,$A$1:$T$1,0))&amp;""),"")="","",IFERROR(VALUE(IFERROR(TRIM(INDEX($A929:$T929,MATCH(Lists!$F$5,$A$1:$T$1,0))&amp;""),"")),""))</f>
        <v/>
      </c>
      <c r="AD929" s="21">
        <f>IF(AB929="","",IF(AB929&gt;='Your points'!$B$21,1,0))</f>
        <v/>
      </c>
      <c r="AE929" s="21">
        <f>IF(IFERROR(TRIM(INDEX($A929:$T929,MATCH(Lists!$F$2,$A$1:$T$1,0))&amp;""),"")="","",IF(IFERROR(TRIM(INDEX($A929:$T929,MATCH(Lists!$F$8,$A$1:$T$1,0))&amp;""),"")&lt;&gt;"",1,0))</f>
        <v/>
      </c>
      <c r="AF929" s="21">
        <f>IF(IFERROR(TRIM(INDEX($A929:$T929,MATCH(Lists!$F$2,$A$1:$T$1,0))&amp;""),"")="","",IF(IFERROR(TRIM(INDEX($A929:$T929,MATCH(Lists!$F$6,$A$1:$T$1,0))&amp;""),"")="","(no UTM)",IFERROR(TRIM(INDEX($A929:$T929,MATCH(Lists!$F$6,$A$1:$T$1,0))&amp;""),"")))</f>
        <v/>
      </c>
      <c r="AG929" s="21">
        <f>IF(IFERROR(TRIM(INDEX($A929:$T929,MATCH(Lists!$F$2,$A$1:$T$1,0))&amp;""),"")="","",IF(IFERROR(TRIM(INDEX($A929:$T929,MATCH(Lists!$F$7,$A$1:$T$1,0))&amp;""),"")="","(none)",IFERROR(TRIM(INDEX($A929:$T929,MATCH(Lists!$F$7,$A$1:$T$1,0))&amp;""),"")))</f>
        <v/>
      </c>
      <c r="AH929" s="21">
        <f>IF(AF929="","",IF(COUNTIFS($AF$2:AF929,AF929,$AG$2:AG929,AG929)=1,1,0))</f>
        <v/>
      </c>
      <c r="AI929" s="21">
        <f>IF(AH929=1,SUM($AH$2:AH929),"")</f>
        <v/>
      </c>
      <c r="AJ929" s="21">
        <f>IF(IFERROR(TRIM(INDEX($A929:$T929,MATCH(Lists!$F$2,$A$1:$T$1,0))&amp;""),"")="","",IF($W929=Lists!$A$3,1,0))</f>
        <v/>
      </c>
      <c r="AK929" s="21">
        <f>IF(IFERROR(TRIM(INDEX($A929:$T929,MATCH(Lists!$F$2,$A$1:$T$1,0))&amp;""),"")="","",IF($X929="Y",1,0))</f>
        <v/>
      </c>
    </row>
    <row r="930">
      <c r="U930" s="19" t="n"/>
      <c r="V930" s="22" t="n"/>
      <c r="W930" s="22" t="n"/>
      <c r="X930" s="22" t="n"/>
      <c r="Y930" s="19" t="n"/>
      <c r="Z930" s="21">
        <f>IF(IFERROR(TRIM(INDEX($A930:$T930,MATCH(Lists!$F$2,$A$1:$T$1,0))&amp;""),"")="","",IFERROR(INDEX('Your points'!$B$6:$B$11,MATCH(IFERROR(TRIM(INDEX($A930:$T930,MATCH(Lists!$F$3,$A$1:$T$1,0))&amp;""),""),'Your points'!$A$6:$A$11,0)),0))</f>
        <v/>
      </c>
      <c r="AA930" s="21">
        <f>IF(IFERROR(TRIM(INDEX($A930:$T930,MATCH(Lists!$F$2,$A$1:$T$1,0))&amp;""),"")="","",IFERROR(INDEX('Your points'!$B$15:$B$18,MATCH(IFERROR(TRIM(INDEX($A930:$T930,MATCH(Lists!$F$4,$A$1:$T$1,0))&amp;""),""),'Your points'!$A$15:$A$18,0)),0))</f>
        <v/>
      </c>
      <c r="AB930" s="21">
        <f>IF(IFERROR(TRIM(INDEX($A930:$T930,MATCH(Lists!$F$2,$A$1:$T$1,0))&amp;""),"")="","",N(Z930)+N(AA930))</f>
        <v/>
      </c>
      <c r="AC930" s="21">
        <f>IF(IFERROR(TRIM(INDEX($A930:$T930,MATCH(Lists!$F$2,$A$1:$T$1,0))&amp;""),"")="","",IFERROR(VALUE(IFERROR(TRIM(INDEX($A930:$T930,MATCH(Lists!$F$5,$A$1:$T$1,0))&amp;""),"")),""))</f>
        <v/>
      </c>
      <c r="AD930" s="21">
        <f>IF(AB930="","",IF(AB930&gt;='Your points'!$B$21,1,0))</f>
        <v/>
      </c>
      <c r="AE930" s="21">
        <f>IF(IFERROR(TRIM(INDEX($A930:$T930,MATCH(Lists!$F$2,$A$1:$T$1,0))&amp;""),"")="","",IF(IFERROR(TRIM(INDEX($A930:$T930,MATCH(Lists!$F$8,$A$1:$T$1,0))&amp;""),"")&lt;&gt;"",1,0))</f>
        <v/>
      </c>
      <c r="AF930" s="21">
        <f>IF(IFERROR(TRIM(INDEX($A930:$T930,MATCH(Lists!$F$2,$A$1:$T$1,0))&amp;""),"")="","",IF(IFERROR(TRIM(INDEX($A930:$T930,MATCH(Lists!$F$6,$A$1:$T$1,0))&amp;""),"")="","(no UTM)",IFERROR(TRIM(INDEX($A930:$T930,MATCH(Lists!$F$6,$A$1:$T$1,0))&amp;""),"")))</f>
        <v/>
      </c>
      <c r="AG930" s="21">
        <f>IF(IFERROR(TRIM(INDEX($A930:$T930,MATCH(Lists!$F$2,$A$1:$T$1,0))&amp;""),"")="","",IF(IFERROR(TRIM(INDEX($A930:$T930,MATCH(Lists!$F$7,$A$1:$T$1,0))&amp;""),"")="","(none)",IFERROR(TRIM(INDEX($A930:$T930,MATCH(Lists!$F$7,$A$1:$T$1,0))&amp;""),"")))</f>
        <v/>
      </c>
      <c r="AH930" s="21">
        <f>IF(AF930="","",IF(COUNTIFS($AF$2:AF930,AF930,$AG$2:AG930,AG930)=1,1,0))</f>
        <v/>
      </c>
      <c r="AI930" s="21">
        <f>IF(AH930=1,SUM($AH$2:AH930),"")</f>
        <v/>
      </c>
      <c r="AJ930" s="21">
        <f>IF(IFERROR(TRIM(INDEX($A930:$T930,MATCH(Lists!$F$2,$A$1:$T$1,0))&amp;""),"")="","",IF($W930=Lists!$A$3,1,0))</f>
        <v/>
      </c>
      <c r="AK930" s="21">
        <f>IF(IFERROR(TRIM(INDEX($A930:$T930,MATCH(Lists!$F$2,$A$1:$T$1,0))&amp;""),"")="","",IF($X930="Y",1,0))</f>
        <v/>
      </c>
    </row>
    <row r="931">
      <c r="U931" s="19" t="n"/>
      <c r="V931" s="22" t="n"/>
      <c r="W931" s="22" t="n"/>
      <c r="X931" s="22" t="n"/>
      <c r="Y931" s="19" t="n"/>
      <c r="Z931" s="21">
        <f>IF(IFERROR(TRIM(INDEX($A931:$T931,MATCH(Lists!$F$2,$A$1:$T$1,0))&amp;""),"")="","",IFERROR(INDEX('Your points'!$B$6:$B$11,MATCH(IFERROR(TRIM(INDEX($A931:$T931,MATCH(Lists!$F$3,$A$1:$T$1,0))&amp;""),""),'Your points'!$A$6:$A$11,0)),0))</f>
        <v/>
      </c>
      <c r="AA931" s="21">
        <f>IF(IFERROR(TRIM(INDEX($A931:$T931,MATCH(Lists!$F$2,$A$1:$T$1,0))&amp;""),"")="","",IFERROR(INDEX('Your points'!$B$15:$B$18,MATCH(IFERROR(TRIM(INDEX($A931:$T931,MATCH(Lists!$F$4,$A$1:$T$1,0))&amp;""),""),'Your points'!$A$15:$A$18,0)),0))</f>
        <v/>
      </c>
      <c r="AB931" s="21">
        <f>IF(IFERROR(TRIM(INDEX($A931:$T931,MATCH(Lists!$F$2,$A$1:$T$1,0))&amp;""),"")="","",N(Z931)+N(AA931))</f>
        <v/>
      </c>
      <c r="AC931" s="21">
        <f>IF(IFERROR(TRIM(INDEX($A931:$T931,MATCH(Lists!$F$2,$A$1:$T$1,0))&amp;""),"")="","",IFERROR(VALUE(IFERROR(TRIM(INDEX($A931:$T931,MATCH(Lists!$F$5,$A$1:$T$1,0))&amp;""),"")),""))</f>
        <v/>
      </c>
      <c r="AD931" s="21">
        <f>IF(AB931="","",IF(AB931&gt;='Your points'!$B$21,1,0))</f>
        <v/>
      </c>
      <c r="AE931" s="21">
        <f>IF(IFERROR(TRIM(INDEX($A931:$T931,MATCH(Lists!$F$2,$A$1:$T$1,0))&amp;""),"")="","",IF(IFERROR(TRIM(INDEX($A931:$T931,MATCH(Lists!$F$8,$A$1:$T$1,0))&amp;""),"")&lt;&gt;"",1,0))</f>
        <v/>
      </c>
      <c r="AF931" s="21">
        <f>IF(IFERROR(TRIM(INDEX($A931:$T931,MATCH(Lists!$F$2,$A$1:$T$1,0))&amp;""),"")="","",IF(IFERROR(TRIM(INDEX($A931:$T931,MATCH(Lists!$F$6,$A$1:$T$1,0))&amp;""),"")="","(no UTM)",IFERROR(TRIM(INDEX($A931:$T931,MATCH(Lists!$F$6,$A$1:$T$1,0))&amp;""),"")))</f>
        <v/>
      </c>
      <c r="AG931" s="21">
        <f>IF(IFERROR(TRIM(INDEX($A931:$T931,MATCH(Lists!$F$2,$A$1:$T$1,0))&amp;""),"")="","",IF(IFERROR(TRIM(INDEX($A931:$T931,MATCH(Lists!$F$7,$A$1:$T$1,0))&amp;""),"")="","(none)",IFERROR(TRIM(INDEX($A931:$T931,MATCH(Lists!$F$7,$A$1:$T$1,0))&amp;""),"")))</f>
        <v/>
      </c>
      <c r="AH931" s="21">
        <f>IF(AF931="","",IF(COUNTIFS($AF$2:AF931,AF931,$AG$2:AG931,AG931)=1,1,0))</f>
        <v/>
      </c>
      <c r="AI931" s="21">
        <f>IF(AH931=1,SUM($AH$2:AH931),"")</f>
        <v/>
      </c>
      <c r="AJ931" s="21">
        <f>IF(IFERROR(TRIM(INDEX($A931:$T931,MATCH(Lists!$F$2,$A$1:$T$1,0))&amp;""),"")="","",IF($W931=Lists!$A$3,1,0))</f>
        <v/>
      </c>
      <c r="AK931" s="21">
        <f>IF(IFERROR(TRIM(INDEX($A931:$T931,MATCH(Lists!$F$2,$A$1:$T$1,0))&amp;""),"")="","",IF($X931="Y",1,0))</f>
        <v/>
      </c>
    </row>
    <row r="932">
      <c r="U932" s="19" t="n"/>
      <c r="V932" s="22" t="n"/>
      <c r="W932" s="22" t="n"/>
      <c r="X932" s="22" t="n"/>
      <c r="Y932" s="19" t="n"/>
      <c r="Z932" s="21">
        <f>IF(IFERROR(TRIM(INDEX($A932:$T932,MATCH(Lists!$F$2,$A$1:$T$1,0))&amp;""),"")="","",IFERROR(INDEX('Your points'!$B$6:$B$11,MATCH(IFERROR(TRIM(INDEX($A932:$T932,MATCH(Lists!$F$3,$A$1:$T$1,0))&amp;""),""),'Your points'!$A$6:$A$11,0)),0))</f>
        <v/>
      </c>
      <c r="AA932" s="21">
        <f>IF(IFERROR(TRIM(INDEX($A932:$T932,MATCH(Lists!$F$2,$A$1:$T$1,0))&amp;""),"")="","",IFERROR(INDEX('Your points'!$B$15:$B$18,MATCH(IFERROR(TRIM(INDEX($A932:$T932,MATCH(Lists!$F$4,$A$1:$T$1,0))&amp;""),""),'Your points'!$A$15:$A$18,0)),0))</f>
        <v/>
      </c>
      <c r="AB932" s="21">
        <f>IF(IFERROR(TRIM(INDEX($A932:$T932,MATCH(Lists!$F$2,$A$1:$T$1,0))&amp;""),"")="","",N(Z932)+N(AA932))</f>
        <v/>
      </c>
      <c r="AC932" s="21">
        <f>IF(IFERROR(TRIM(INDEX($A932:$T932,MATCH(Lists!$F$2,$A$1:$T$1,0))&amp;""),"")="","",IFERROR(VALUE(IFERROR(TRIM(INDEX($A932:$T932,MATCH(Lists!$F$5,$A$1:$T$1,0))&amp;""),"")),""))</f>
        <v/>
      </c>
      <c r="AD932" s="21">
        <f>IF(AB932="","",IF(AB932&gt;='Your points'!$B$21,1,0))</f>
        <v/>
      </c>
      <c r="AE932" s="21">
        <f>IF(IFERROR(TRIM(INDEX($A932:$T932,MATCH(Lists!$F$2,$A$1:$T$1,0))&amp;""),"")="","",IF(IFERROR(TRIM(INDEX($A932:$T932,MATCH(Lists!$F$8,$A$1:$T$1,0))&amp;""),"")&lt;&gt;"",1,0))</f>
        <v/>
      </c>
      <c r="AF932" s="21">
        <f>IF(IFERROR(TRIM(INDEX($A932:$T932,MATCH(Lists!$F$2,$A$1:$T$1,0))&amp;""),"")="","",IF(IFERROR(TRIM(INDEX($A932:$T932,MATCH(Lists!$F$6,$A$1:$T$1,0))&amp;""),"")="","(no UTM)",IFERROR(TRIM(INDEX($A932:$T932,MATCH(Lists!$F$6,$A$1:$T$1,0))&amp;""),"")))</f>
        <v/>
      </c>
      <c r="AG932" s="21">
        <f>IF(IFERROR(TRIM(INDEX($A932:$T932,MATCH(Lists!$F$2,$A$1:$T$1,0))&amp;""),"")="","",IF(IFERROR(TRIM(INDEX($A932:$T932,MATCH(Lists!$F$7,$A$1:$T$1,0))&amp;""),"")="","(none)",IFERROR(TRIM(INDEX($A932:$T932,MATCH(Lists!$F$7,$A$1:$T$1,0))&amp;""),"")))</f>
        <v/>
      </c>
      <c r="AH932" s="21">
        <f>IF(AF932="","",IF(COUNTIFS($AF$2:AF932,AF932,$AG$2:AG932,AG932)=1,1,0))</f>
        <v/>
      </c>
      <c r="AI932" s="21">
        <f>IF(AH932=1,SUM($AH$2:AH932),"")</f>
        <v/>
      </c>
      <c r="AJ932" s="21">
        <f>IF(IFERROR(TRIM(INDEX($A932:$T932,MATCH(Lists!$F$2,$A$1:$T$1,0))&amp;""),"")="","",IF($W932=Lists!$A$3,1,0))</f>
        <v/>
      </c>
      <c r="AK932" s="21">
        <f>IF(IFERROR(TRIM(INDEX($A932:$T932,MATCH(Lists!$F$2,$A$1:$T$1,0))&amp;""),"")="","",IF($X932="Y",1,0))</f>
        <v/>
      </c>
    </row>
    <row r="933">
      <c r="U933" s="19" t="n"/>
      <c r="V933" s="22" t="n"/>
      <c r="W933" s="22" t="n"/>
      <c r="X933" s="22" t="n"/>
      <c r="Y933" s="19" t="n"/>
      <c r="Z933" s="21">
        <f>IF(IFERROR(TRIM(INDEX($A933:$T933,MATCH(Lists!$F$2,$A$1:$T$1,0))&amp;""),"")="","",IFERROR(INDEX('Your points'!$B$6:$B$11,MATCH(IFERROR(TRIM(INDEX($A933:$T933,MATCH(Lists!$F$3,$A$1:$T$1,0))&amp;""),""),'Your points'!$A$6:$A$11,0)),0))</f>
        <v/>
      </c>
      <c r="AA933" s="21">
        <f>IF(IFERROR(TRIM(INDEX($A933:$T933,MATCH(Lists!$F$2,$A$1:$T$1,0))&amp;""),"")="","",IFERROR(INDEX('Your points'!$B$15:$B$18,MATCH(IFERROR(TRIM(INDEX($A933:$T933,MATCH(Lists!$F$4,$A$1:$T$1,0))&amp;""),""),'Your points'!$A$15:$A$18,0)),0))</f>
        <v/>
      </c>
      <c r="AB933" s="21">
        <f>IF(IFERROR(TRIM(INDEX($A933:$T933,MATCH(Lists!$F$2,$A$1:$T$1,0))&amp;""),"")="","",N(Z933)+N(AA933))</f>
        <v/>
      </c>
      <c r="AC933" s="21">
        <f>IF(IFERROR(TRIM(INDEX($A933:$T933,MATCH(Lists!$F$2,$A$1:$T$1,0))&amp;""),"")="","",IFERROR(VALUE(IFERROR(TRIM(INDEX($A933:$T933,MATCH(Lists!$F$5,$A$1:$T$1,0))&amp;""),"")),""))</f>
        <v/>
      </c>
      <c r="AD933" s="21">
        <f>IF(AB933="","",IF(AB933&gt;='Your points'!$B$21,1,0))</f>
        <v/>
      </c>
      <c r="AE933" s="21">
        <f>IF(IFERROR(TRIM(INDEX($A933:$T933,MATCH(Lists!$F$2,$A$1:$T$1,0))&amp;""),"")="","",IF(IFERROR(TRIM(INDEX($A933:$T933,MATCH(Lists!$F$8,$A$1:$T$1,0))&amp;""),"")&lt;&gt;"",1,0))</f>
        <v/>
      </c>
      <c r="AF933" s="21">
        <f>IF(IFERROR(TRIM(INDEX($A933:$T933,MATCH(Lists!$F$2,$A$1:$T$1,0))&amp;""),"")="","",IF(IFERROR(TRIM(INDEX($A933:$T933,MATCH(Lists!$F$6,$A$1:$T$1,0))&amp;""),"")="","(no UTM)",IFERROR(TRIM(INDEX($A933:$T933,MATCH(Lists!$F$6,$A$1:$T$1,0))&amp;""),"")))</f>
        <v/>
      </c>
      <c r="AG933" s="21">
        <f>IF(IFERROR(TRIM(INDEX($A933:$T933,MATCH(Lists!$F$2,$A$1:$T$1,0))&amp;""),"")="","",IF(IFERROR(TRIM(INDEX($A933:$T933,MATCH(Lists!$F$7,$A$1:$T$1,0))&amp;""),"")="","(none)",IFERROR(TRIM(INDEX($A933:$T933,MATCH(Lists!$F$7,$A$1:$T$1,0))&amp;""),"")))</f>
        <v/>
      </c>
      <c r="AH933" s="21">
        <f>IF(AF933="","",IF(COUNTIFS($AF$2:AF933,AF933,$AG$2:AG933,AG933)=1,1,0))</f>
        <v/>
      </c>
      <c r="AI933" s="21">
        <f>IF(AH933=1,SUM($AH$2:AH933),"")</f>
        <v/>
      </c>
      <c r="AJ933" s="21">
        <f>IF(IFERROR(TRIM(INDEX($A933:$T933,MATCH(Lists!$F$2,$A$1:$T$1,0))&amp;""),"")="","",IF($W933=Lists!$A$3,1,0))</f>
        <v/>
      </c>
      <c r="AK933" s="21">
        <f>IF(IFERROR(TRIM(INDEX($A933:$T933,MATCH(Lists!$F$2,$A$1:$T$1,0))&amp;""),"")="","",IF($X933="Y",1,0))</f>
        <v/>
      </c>
    </row>
    <row r="934">
      <c r="U934" s="19" t="n"/>
      <c r="V934" s="22" t="n"/>
      <c r="W934" s="22" t="n"/>
      <c r="X934" s="22" t="n"/>
      <c r="Y934" s="19" t="n"/>
      <c r="Z934" s="21">
        <f>IF(IFERROR(TRIM(INDEX($A934:$T934,MATCH(Lists!$F$2,$A$1:$T$1,0))&amp;""),"")="","",IFERROR(INDEX('Your points'!$B$6:$B$11,MATCH(IFERROR(TRIM(INDEX($A934:$T934,MATCH(Lists!$F$3,$A$1:$T$1,0))&amp;""),""),'Your points'!$A$6:$A$11,0)),0))</f>
        <v/>
      </c>
      <c r="AA934" s="21">
        <f>IF(IFERROR(TRIM(INDEX($A934:$T934,MATCH(Lists!$F$2,$A$1:$T$1,0))&amp;""),"")="","",IFERROR(INDEX('Your points'!$B$15:$B$18,MATCH(IFERROR(TRIM(INDEX($A934:$T934,MATCH(Lists!$F$4,$A$1:$T$1,0))&amp;""),""),'Your points'!$A$15:$A$18,0)),0))</f>
        <v/>
      </c>
      <c r="AB934" s="21">
        <f>IF(IFERROR(TRIM(INDEX($A934:$T934,MATCH(Lists!$F$2,$A$1:$T$1,0))&amp;""),"")="","",N(Z934)+N(AA934))</f>
        <v/>
      </c>
      <c r="AC934" s="21">
        <f>IF(IFERROR(TRIM(INDEX($A934:$T934,MATCH(Lists!$F$2,$A$1:$T$1,0))&amp;""),"")="","",IFERROR(VALUE(IFERROR(TRIM(INDEX($A934:$T934,MATCH(Lists!$F$5,$A$1:$T$1,0))&amp;""),"")),""))</f>
        <v/>
      </c>
      <c r="AD934" s="21">
        <f>IF(AB934="","",IF(AB934&gt;='Your points'!$B$21,1,0))</f>
        <v/>
      </c>
      <c r="AE934" s="21">
        <f>IF(IFERROR(TRIM(INDEX($A934:$T934,MATCH(Lists!$F$2,$A$1:$T$1,0))&amp;""),"")="","",IF(IFERROR(TRIM(INDEX($A934:$T934,MATCH(Lists!$F$8,$A$1:$T$1,0))&amp;""),"")&lt;&gt;"",1,0))</f>
        <v/>
      </c>
      <c r="AF934" s="21">
        <f>IF(IFERROR(TRIM(INDEX($A934:$T934,MATCH(Lists!$F$2,$A$1:$T$1,0))&amp;""),"")="","",IF(IFERROR(TRIM(INDEX($A934:$T934,MATCH(Lists!$F$6,$A$1:$T$1,0))&amp;""),"")="","(no UTM)",IFERROR(TRIM(INDEX($A934:$T934,MATCH(Lists!$F$6,$A$1:$T$1,0))&amp;""),"")))</f>
        <v/>
      </c>
      <c r="AG934" s="21">
        <f>IF(IFERROR(TRIM(INDEX($A934:$T934,MATCH(Lists!$F$2,$A$1:$T$1,0))&amp;""),"")="","",IF(IFERROR(TRIM(INDEX($A934:$T934,MATCH(Lists!$F$7,$A$1:$T$1,0))&amp;""),"")="","(none)",IFERROR(TRIM(INDEX($A934:$T934,MATCH(Lists!$F$7,$A$1:$T$1,0))&amp;""),"")))</f>
        <v/>
      </c>
      <c r="AH934" s="21">
        <f>IF(AF934="","",IF(COUNTIFS($AF$2:AF934,AF934,$AG$2:AG934,AG934)=1,1,0))</f>
        <v/>
      </c>
      <c r="AI934" s="21">
        <f>IF(AH934=1,SUM($AH$2:AH934),"")</f>
        <v/>
      </c>
      <c r="AJ934" s="21">
        <f>IF(IFERROR(TRIM(INDEX($A934:$T934,MATCH(Lists!$F$2,$A$1:$T$1,0))&amp;""),"")="","",IF($W934=Lists!$A$3,1,0))</f>
        <v/>
      </c>
      <c r="AK934" s="21">
        <f>IF(IFERROR(TRIM(INDEX($A934:$T934,MATCH(Lists!$F$2,$A$1:$T$1,0))&amp;""),"")="","",IF($X934="Y",1,0))</f>
        <v/>
      </c>
    </row>
    <row r="935">
      <c r="U935" s="19" t="n"/>
      <c r="V935" s="22" t="n"/>
      <c r="W935" s="22" t="n"/>
      <c r="X935" s="22" t="n"/>
      <c r="Y935" s="19" t="n"/>
      <c r="Z935" s="21">
        <f>IF(IFERROR(TRIM(INDEX($A935:$T935,MATCH(Lists!$F$2,$A$1:$T$1,0))&amp;""),"")="","",IFERROR(INDEX('Your points'!$B$6:$B$11,MATCH(IFERROR(TRIM(INDEX($A935:$T935,MATCH(Lists!$F$3,$A$1:$T$1,0))&amp;""),""),'Your points'!$A$6:$A$11,0)),0))</f>
        <v/>
      </c>
      <c r="AA935" s="21">
        <f>IF(IFERROR(TRIM(INDEX($A935:$T935,MATCH(Lists!$F$2,$A$1:$T$1,0))&amp;""),"")="","",IFERROR(INDEX('Your points'!$B$15:$B$18,MATCH(IFERROR(TRIM(INDEX($A935:$T935,MATCH(Lists!$F$4,$A$1:$T$1,0))&amp;""),""),'Your points'!$A$15:$A$18,0)),0))</f>
        <v/>
      </c>
      <c r="AB935" s="21">
        <f>IF(IFERROR(TRIM(INDEX($A935:$T935,MATCH(Lists!$F$2,$A$1:$T$1,0))&amp;""),"")="","",N(Z935)+N(AA935))</f>
        <v/>
      </c>
      <c r="AC935" s="21">
        <f>IF(IFERROR(TRIM(INDEX($A935:$T935,MATCH(Lists!$F$2,$A$1:$T$1,0))&amp;""),"")="","",IFERROR(VALUE(IFERROR(TRIM(INDEX($A935:$T935,MATCH(Lists!$F$5,$A$1:$T$1,0))&amp;""),"")),""))</f>
        <v/>
      </c>
      <c r="AD935" s="21">
        <f>IF(AB935="","",IF(AB935&gt;='Your points'!$B$21,1,0))</f>
        <v/>
      </c>
      <c r="AE935" s="21">
        <f>IF(IFERROR(TRIM(INDEX($A935:$T935,MATCH(Lists!$F$2,$A$1:$T$1,0))&amp;""),"")="","",IF(IFERROR(TRIM(INDEX($A935:$T935,MATCH(Lists!$F$8,$A$1:$T$1,0))&amp;""),"")&lt;&gt;"",1,0))</f>
        <v/>
      </c>
      <c r="AF935" s="21">
        <f>IF(IFERROR(TRIM(INDEX($A935:$T935,MATCH(Lists!$F$2,$A$1:$T$1,0))&amp;""),"")="","",IF(IFERROR(TRIM(INDEX($A935:$T935,MATCH(Lists!$F$6,$A$1:$T$1,0))&amp;""),"")="","(no UTM)",IFERROR(TRIM(INDEX($A935:$T935,MATCH(Lists!$F$6,$A$1:$T$1,0))&amp;""),"")))</f>
        <v/>
      </c>
      <c r="AG935" s="21">
        <f>IF(IFERROR(TRIM(INDEX($A935:$T935,MATCH(Lists!$F$2,$A$1:$T$1,0))&amp;""),"")="","",IF(IFERROR(TRIM(INDEX($A935:$T935,MATCH(Lists!$F$7,$A$1:$T$1,0))&amp;""),"")="","(none)",IFERROR(TRIM(INDEX($A935:$T935,MATCH(Lists!$F$7,$A$1:$T$1,0))&amp;""),"")))</f>
        <v/>
      </c>
      <c r="AH935" s="21">
        <f>IF(AF935="","",IF(COUNTIFS($AF$2:AF935,AF935,$AG$2:AG935,AG935)=1,1,0))</f>
        <v/>
      </c>
      <c r="AI935" s="21">
        <f>IF(AH935=1,SUM($AH$2:AH935),"")</f>
        <v/>
      </c>
      <c r="AJ935" s="21">
        <f>IF(IFERROR(TRIM(INDEX($A935:$T935,MATCH(Lists!$F$2,$A$1:$T$1,0))&amp;""),"")="","",IF($W935=Lists!$A$3,1,0))</f>
        <v/>
      </c>
      <c r="AK935" s="21">
        <f>IF(IFERROR(TRIM(INDEX($A935:$T935,MATCH(Lists!$F$2,$A$1:$T$1,0))&amp;""),"")="","",IF($X935="Y",1,0))</f>
        <v/>
      </c>
    </row>
    <row r="936">
      <c r="U936" s="19" t="n"/>
      <c r="V936" s="22" t="n"/>
      <c r="W936" s="22" t="n"/>
      <c r="X936" s="22" t="n"/>
      <c r="Y936" s="19" t="n"/>
      <c r="Z936" s="21">
        <f>IF(IFERROR(TRIM(INDEX($A936:$T936,MATCH(Lists!$F$2,$A$1:$T$1,0))&amp;""),"")="","",IFERROR(INDEX('Your points'!$B$6:$B$11,MATCH(IFERROR(TRIM(INDEX($A936:$T936,MATCH(Lists!$F$3,$A$1:$T$1,0))&amp;""),""),'Your points'!$A$6:$A$11,0)),0))</f>
        <v/>
      </c>
      <c r="AA936" s="21">
        <f>IF(IFERROR(TRIM(INDEX($A936:$T936,MATCH(Lists!$F$2,$A$1:$T$1,0))&amp;""),"")="","",IFERROR(INDEX('Your points'!$B$15:$B$18,MATCH(IFERROR(TRIM(INDEX($A936:$T936,MATCH(Lists!$F$4,$A$1:$T$1,0))&amp;""),""),'Your points'!$A$15:$A$18,0)),0))</f>
        <v/>
      </c>
      <c r="AB936" s="21">
        <f>IF(IFERROR(TRIM(INDEX($A936:$T936,MATCH(Lists!$F$2,$A$1:$T$1,0))&amp;""),"")="","",N(Z936)+N(AA936))</f>
        <v/>
      </c>
      <c r="AC936" s="21">
        <f>IF(IFERROR(TRIM(INDEX($A936:$T936,MATCH(Lists!$F$2,$A$1:$T$1,0))&amp;""),"")="","",IFERROR(VALUE(IFERROR(TRIM(INDEX($A936:$T936,MATCH(Lists!$F$5,$A$1:$T$1,0))&amp;""),"")),""))</f>
        <v/>
      </c>
      <c r="AD936" s="21">
        <f>IF(AB936="","",IF(AB936&gt;='Your points'!$B$21,1,0))</f>
        <v/>
      </c>
      <c r="AE936" s="21">
        <f>IF(IFERROR(TRIM(INDEX($A936:$T936,MATCH(Lists!$F$2,$A$1:$T$1,0))&amp;""),"")="","",IF(IFERROR(TRIM(INDEX($A936:$T936,MATCH(Lists!$F$8,$A$1:$T$1,0))&amp;""),"")&lt;&gt;"",1,0))</f>
        <v/>
      </c>
      <c r="AF936" s="21">
        <f>IF(IFERROR(TRIM(INDEX($A936:$T936,MATCH(Lists!$F$2,$A$1:$T$1,0))&amp;""),"")="","",IF(IFERROR(TRIM(INDEX($A936:$T936,MATCH(Lists!$F$6,$A$1:$T$1,0))&amp;""),"")="","(no UTM)",IFERROR(TRIM(INDEX($A936:$T936,MATCH(Lists!$F$6,$A$1:$T$1,0))&amp;""),"")))</f>
        <v/>
      </c>
      <c r="AG936" s="21">
        <f>IF(IFERROR(TRIM(INDEX($A936:$T936,MATCH(Lists!$F$2,$A$1:$T$1,0))&amp;""),"")="","",IF(IFERROR(TRIM(INDEX($A936:$T936,MATCH(Lists!$F$7,$A$1:$T$1,0))&amp;""),"")="","(none)",IFERROR(TRIM(INDEX($A936:$T936,MATCH(Lists!$F$7,$A$1:$T$1,0))&amp;""),"")))</f>
        <v/>
      </c>
      <c r="AH936" s="21">
        <f>IF(AF936="","",IF(COUNTIFS($AF$2:AF936,AF936,$AG$2:AG936,AG936)=1,1,0))</f>
        <v/>
      </c>
      <c r="AI936" s="21">
        <f>IF(AH936=1,SUM($AH$2:AH936),"")</f>
        <v/>
      </c>
      <c r="AJ936" s="21">
        <f>IF(IFERROR(TRIM(INDEX($A936:$T936,MATCH(Lists!$F$2,$A$1:$T$1,0))&amp;""),"")="","",IF($W936=Lists!$A$3,1,0))</f>
        <v/>
      </c>
      <c r="AK936" s="21">
        <f>IF(IFERROR(TRIM(INDEX($A936:$T936,MATCH(Lists!$F$2,$A$1:$T$1,0))&amp;""),"")="","",IF($X936="Y",1,0))</f>
        <v/>
      </c>
    </row>
    <row r="937">
      <c r="U937" s="19" t="n"/>
      <c r="V937" s="22" t="n"/>
      <c r="W937" s="22" t="n"/>
      <c r="X937" s="22" t="n"/>
      <c r="Y937" s="19" t="n"/>
      <c r="Z937" s="21">
        <f>IF(IFERROR(TRIM(INDEX($A937:$T937,MATCH(Lists!$F$2,$A$1:$T$1,0))&amp;""),"")="","",IFERROR(INDEX('Your points'!$B$6:$B$11,MATCH(IFERROR(TRIM(INDEX($A937:$T937,MATCH(Lists!$F$3,$A$1:$T$1,0))&amp;""),""),'Your points'!$A$6:$A$11,0)),0))</f>
        <v/>
      </c>
      <c r="AA937" s="21">
        <f>IF(IFERROR(TRIM(INDEX($A937:$T937,MATCH(Lists!$F$2,$A$1:$T$1,0))&amp;""),"")="","",IFERROR(INDEX('Your points'!$B$15:$B$18,MATCH(IFERROR(TRIM(INDEX($A937:$T937,MATCH(Lists!$F$4,$A$1:$T$1,0))&amp;""),""),'Your points'!$A$15:$A$18,0)),0))</f>
        <v/>
      </c>
      <c r="AB937" s="21">
        <f>IF(IFERROR(TRIM(INDEX($A937:$T937,MATCH(Lists!$F$2,$A$1:$T$1,0))&amp;""),"")="","",N(Z937)+N(AA937))</f>
        <v/>
      </c>
      <c r="AC937" s="21">
        <f>IF(IFERROR(TRIM(INDEX($A937:$T937,MATCH(Lists!$F$2,$A$1:$T$1,0))&amp;""),"")="","",IFERROR(VALUE(IFERROR(TRIM(INDEX($A937:$T937,MATCH(Lists!$F$5,$A$1:$T$1,0))&amp;""),"")),""))</f>
        <v/>
      </c>
      <c r="AD937" s="21">
        <f>IF(AB937="","",IF(AB937&gt;='Your points'!$B$21,1,0))</f>
        <v/>
      </c>
      <c r="AE937" s="21">
        <f>IF(IFERROR(TRIM(INDEX($A937:$T937,MATCH(Lists!$F$2,$A$1:$T$1,0))&amp;""),"")="","",IF(IFERROR(TRIM(INDEX($A937:$T937,MATCH(Lists!$F$8,$A$1:$T$1,0))&amp;""),"")&lt;&gt;"",1,0))</f>
        <v/>
      </c>
      <c r="AF937" s="21">
        <f>IF(IFERROR(TRIM(INDEX($A937:$T937,MATCH(Lists!$F$2,$A$1:$T$1,0))&amp;""),"")="","",IF(IFERROR(TRIM(INDEX($A937:$T937,MATCH(Lists!$F$6,$A$1:$T$1,0))&amp;""),"")="","(no UTM)",IFERROR(TRIM(INDEX($A937:$T937,MATCH(Lists!$F$6,$A$1:$T$1,0))&amp;""),"")))</f>
        <v/>
      </c>
      <c r="AG937" s="21">
        <f>IF(IFERROR(TRIM(INDEX($A937:$T937,MATCH(Lists!$F$2,$A$1:$T$1,0))&amp;""),"")="","",IF(IFERROR(TRIM(INDEX($A937:$T937,MATCH(Lists!$F$7,$A$1:$T$1,0))&amp;""),"")="","(none)",IFERROR(TRIM(INDEX($A937:$T937,MATCH(Lists!$F$7,$A$1:$T$1,0))&amp;""),"")))</f>
        <v/>
      </c>
      <c r="AH937" s="21">
        <f>IF(AF937="","",IF(COUNTIFS($AF$2:AF937,AF937,$AG$2:AG937,AG937)=1,1,0))</f>
        <v/>
      </c>
      <c r="AI937" s="21">
        <f>IF(AH937=1,SUM($AH$2:AH937),"")</f>
        <v/>
      </c>
      <c r="AJ937" s="21">
        <f>IF(IFERROR(TRIM(INDEX($A937:$T937,MATCH(Lists!$F$2,$A$1:$T$1,0))&amp;""),"")="","",IF($W937=Lists!$A$3,1,0))</f>
        <v/>
      </c>
      <c r="AK937" s="21">
        <f>IF(IFERROR(TRIM(INDEX($A937:$T937,MATCH(Lists!$F$2,$A$1:$T$1,0))&amp;""),"")="","",IF($X937="Y",1,0))</f>
        <v/>
      </c>
    </row>
    <row r="938">
      <c r="U938" s="19" t="n"/>
      <c r="V938" s="22" t="n"/>
      <c r="W938" s="22" t="n"/>
      <c r="X938" s="22" t="n"/>
      <c r="Y938" s="19" t="n"/>
      <c r="Z938" s="21">
        <f>IF(IFERROR(TRIM(INDEX($A938:$T938,MATCH(Lists!$F$2,$A$1:$T$1,0))&amp;""),"")="","",IFERROR(INDEX('Your points'!$B$6:$B$11,MATCH(IFERROR(TRIM(INDEX($A938:$T938,MATCH(Lists!$F$3,$A$1:$T$1,0))&amp;""),""),'Your points'!$A$6:$A$11,0)),0))</f>
        <v/>
      </c>
      <c r="AA938" s="21">
        <f>IF(IFERROR(TRIM(INDEX($A938:$T938,MATCH(Lists!$F$2,$A$1:$T$1,0))&amp;""),"")="","",IFERROR(INDEX('Your points'!$B$15:$B$18,MATCH(IFERROR(TRIM(INDEX($A938:$T938,MATCH(Lists!$F$4,$A$1:$T$1,0))&amp;""),""),'Your points'!$A$15:$A$18,0)),0))</f>
        <v/>
      </c>
      <c r="AB938" s="21">
        <f>IF(IFERROR(TRIM(INDEX($A938:$T938,MATCH(Lists!$F$2,$A$1:$T$1,0))&amp;""),"")="","",N(Z938)+N(AA938))</f>
        <v/>
      </c>
      <c r="AC938" s="21">
        <f>IF(IFERROR(TRIM(INDEX($A938:$T938,MATCH(Lists!$F$2,$A$1:$T$1,0))&amp;""),"")="","",IFERROR(VALUE(IFERROR(TRIM(INDEX($A938:$T938,MATCH(Lists!$F$5,$A$1:$T$1,0))&amp;""),"")),""))</f>
        <v/>
      </c>
      <c r="AD938" s="21">
        <f>IF(AB938="","",IF(AB938&gt;='Your points'!$B$21,1,0))</f>
        <v/>
      </c>
      <c r="AE938" s="21">
        <f>IF(IFERROR(TRIM(INDEX($A938:$T938,MATCH(Lists!$F$2,$A$1:$T$1,0))&amp;""),"")="","",IF(IFERROR(TRIM(INDEX($A938:$T938,MATCH(Lists!$F$8,$A$1:$T$1,0))&amp;""),"")&lt;&gt;"",1,0))</f>
        <v/>
      </c>
      <c r="AF938" s="21">
        <f>IF(IFERROR(TRIM(INDEX($A938:$T938,MATCH(Lists!$F$2,$A$1:$T$1,0))&amp;""),"")="","",IF(IFERROR(TRIM(INDEX($A938:$T938,MATCH(Lists!$F$6,$A$1:$T$1,0))&amp;""),"")="","(no UTM)",IFERROR(TRIM(INDEX($A938:$T938,MATCH(Lists!$F$6,$A$1:$T$1,0))&amp;""),"")))</f>
        <v/>
      </c>
      <c r="AG938" s="21">
        <f>IF(IFERROR(TRIM(INDEX($A938:$T938,MATCH(Lists!$F$2,$A$1:$T$1,0))&amp;""),"")="","",IF(IFERROR(TRIM(INDEX($A938:$T938,MATCH(Lists!$F$7,$A$1:$T$1,0))&amp;""),"")="","(none)",IFERROR(TRIM(INDEX($A938:$T938,MATCH(Lists!$F$7,$A$1:$T$1,0))&amp;""),"")))</f>
        <v/>
      </c>
      <c r="AH938" s="21">
        <f>IF(AF938="","",IF(COUNTIFS($AF$2:AF938,AF938,$AG$2:AG938,AG938)=1,1,0))</f>
        <v/>
      </c>
      <c r="AI938" s="21">
        <f>IF(AH938=1,SUM($AH$2:AH938),"")</f>
        <v/>
      </c>
      <c r="AJ938" s="21">
        <f>IF(IFERROR(TRIM(INDEX($A938:$T938,MATCH(Lists!$F$2,$A$1:$T$1,0))&amp;""),"")="","",IF($W938=Lists!$A$3,1,0))</f>
        <v/>
      </c>
      <c r="AK938" s="21">
        <f>IF(IFERROR(TRIM(INDEX($A938:$T938,MATCH(Lists!$F$2,$A$1:$T$1,0))&amp;""),"")="","",IF($X938="Y",1,0))</f>
        <v/>
      </c>
    </row>
    <row r="939">
      <c r="U939" s="19" t="n"/>
      <c r="V939" s="22" t="n"/>
      <c r="W939" s="22" t="n"/>
      <c r="X939" s="22" t="n"/>
      <c r="Y939" s="19" t="n"/>
      <c r="Z939" s="21">
        <f>IF(IFERROR(TRIM(INDEX($A939:$T939,MATCH(Lists!$F$2,$A$1:$T$1,0))&amp;""),"")="","",IFERROR(INDEX('Your points'!$B$6:$B$11,MATCH(IFERROR(TRIM(INDEX($A939:$T939,MATCH(Lists!$F$3,$A$1:$T$1,0))&amp;""),""),'Your points'!$A$6:$A$11,0)),0))</f>
        <v/>
      </c>
      <c r="AA939" s="21">
        <f>IF(IFERROR(TRIM(INDEX($A939:$T939,MATCH(Lists!$F$2,$A$1:$T$1,0))&amp;""),"")="","",IFERROR(INDEX('Your points'!$B$15:$B$18,MATCH(IFERROR(TRIM(INDEX($A939:$T939,MATCH(Lists!$F$4,$A$1:$T$1,0))&amp;""),""),'Your points'!$A$15:$A$18,0)),0))</f>
        <v/>
      </c>
      <c r="AB939" s="21">
        <f>IF(IFERROR(TRIM(INDEX($A939:$T939,MATCH(Lists!$F$2,$A$1:$T$1,0))&amp;""),"")="","",N(Z939)+N(AA939))</f>
        <v/>
      </c>
      <c r="AC939" s="21">
        <f>IF(IFERROR(TRIM(INDEX($A939:$T939,MATCH(Lists!$F$2,$A$1:$T$1,0))&amp;""),"")="","",IFERROR(VALUE(IFERROR(TRIM(INDEX($A939:$T939,MATCH(Lists!$F$5,$A$1:$T$1,0))&amp;""),"")),""))</f>
        <v/>
      </c>
      <c r="AD939" s="21">
        <f>IF(AB939="","",IF(AB939&gt;='Your points'!$B$21,1,0))</f>
        <v/>
      </c>
      <c r="AE939" s="21">
        <f>IF(IFERROR(TRIM(INDEX($A939:$T939,MATCH(Lists!$F$2,$A$1:$T$1,0))&amp;""),"")="","",IF(IFERROR(TRIM(INDEX($A939:$T939,MATCH(Lists!$F$8,$A$1:$T$1,0))&amp;""),"")&lt;&gt;"",1,0))</f>
        <v/>
      </c>
      <c r="AF939" s="21">
        <f>IF(IFERROR(TRIM(INDEX($A939:$T939,MATCH(Lists!$F$2,$A$1:$T$1,0))&amp;""),"")="","",IF(IFERROR(TRIM(INDEX($A939:$T939,MATCH(Lists!$F$6,$A$1:$T$1,0))&amp;""),"")="","(no UTM)",IFERROR(TRIM(INDEX($A939:$T939,MATCH(Lists!$F$6,$A$1:$T$1,0))&amp;""),"")))</f>
        <v/>
      </c>
      <c r="AG939" s="21">
        <f>IF(IFERROR(TRIM(INDEX($A939:$T939,MATCH(Lists!$F$2,$A$1:$T$1,0))&amp;""),"")="","",IF(IFERROR(TRIM(INDEX($A939:$T939,MATCH(Lists!$F$7,$A$1:$T$1,0))&amp;""),"")="","(none)",IFERROR(TRIM(INDEX($A939:$T939,MATCH(Lists!$F$7,$A$1:$T$1,0))&amp;""),"")))</f>
        <v/>
      </c>
      <c r="AH939" s="21">
        <f>IF(AF939="","",IF(COUNTIFS($AF$2:AF939,AF939,$AG$2:AG939,AG939)=1,1,0))</f>
        <v/>
      </c>
      <c r="AI939" s="21">
        <f>IF(AH939=1,SUM($AH$2:AH939),"")</f>
        <v/>
      </c>
      <c r="AJ939" s="21">
        <f>IF(IFERROR(TRIM(INDEX($A939:$T939,MATCH(Lists!$F$2,$A$1:$T$1,0))&amp;""),"")="","",IF($W939=Lists!$A$3,1,0))</f>
        <v/>
      </c>
      <c r="AK939" s="21">
        <f>IF(IFERROR(TRIM(INDEX($A939:$T939,MATCH(Lists!$F$2,$A$1:$T$1,0))&amp;""),"")="","",IF($X939="Y",1,0))</f>
        <v/>
      </c>
    </row>
    <row r="940">
      <c r="U940" s="19" t="n"/>
      <c r="V940" s="22" t="n"/>
      <c r="W940" s="22" t="n"/>
      <c r="X940" s="22" t="n"/>
      <c r="Y940" s="19" t="n"/>
      <c r="Z940" s="21">
        <f>IF(IFERROR(TRIM(INDEX($A940:$T940,MATCH(Lists!$F$2,$A$1:$T$1,0))&amp;""),"")="","",IFERROR(INDEX('Your points'!$B$6:$B$11,MATCH(IFERROR(TRIM(INDEX($A940:$T940,MATCH(Lists!$F$3,$A$1:$T$1,0))&amp;""),""),'Your points'!$A$6:$A$11,0)),0))</f>
        <v/>
      </c>
      <c r="AA940" s="21">
        <f>IF(IFERROR(TRIM(INDEX($A940:$T940,MATCH(Lists!$F$2,$A$1:$T$1,0))&amp;""),"")="","",IFERROR(INDEX('Your points'!$B$15:$B$18,MATCH(IFERROR(TRIM(INDEX($A940:$T940,MATCH(Lists!$F$4,$A$1:$T$1,0))&amp;""),""),'Your points'!$A$15:$A$18,0)),0))</f>
        <v/>
      </c>
      <c r="AB940" s="21">
        <f>IF(IFERROR(TRIM(INDEX($A940:$T940,MATCH(Lists!$F$2,$A$1:$T$1,0))&amp;""),"")="","",N(Z940)+N(AA940))</f>
        <v/>
      </c>
      <c r="AC940" s="21">
        <f>IF(IFERROR(TRIM(INDEX($A940:$T940,MATCH(Lists!$F$2,$A$1:$T$1,0))&amp;""),"")="","",IFERROR(VALUE(IFERROR(TRIM(INDEX($A940:$T940,MATCH(Lists!$F$5,$A$1:$T$1,0))&amp;""),"")),""))</f>
        <v/>
      </c>
      <c r="AD940" s="21">
        <f>IF(AB940="","",IF(AB940&gt;='Your points'!$B$21,1,0))</f>
        <v/>
      </c>
      <c r="AE940" s="21">
        <f>IF(IFERROR(TRIM(INDEX($A940:$T940,MATCH(Lists!$F$2,$A$1:$T$1,0))&amp;""),"")="","",IF(IFERROR(TRIM(INDEX($A940:$T940,MATCH(Lists!$F$8,$A$1:$T$1,0))&amp;""),"")&lt;&gt;"",1,0))</f>
        <v/>
      </c>
      <c r="AF940" s="21">
        <f>IF(IFERROR(TRIM(INDEX($A940:$T940,MATCH(Lists!$F$2,$A$1:$T$1,0))&amp;""),"")="","",IF(IFERROR(TRIM(INDEX($A940:$T940,MATCH(Lists!$F$6,$A$1:$T$1,0))&amp;""),"")="","(no UTM)",IFERROR(TRIM(INDEX($A940:$T940,MATCH(Lists!$F$6,$A$1:$T$1,0))&amp;""),"")))</f>
        <v/>
      </c>
      <c r="AG940" s="21">
        <f>IF(IFERROR(TRIM(INDEX($A940:$T940,MATCH(Lists!$F$2,$A$1:$T$1,0))&amp;""),"")="","",IF(IFERROR(TRIM(INDEX($A940:$T940,MATCH(Lists!$F$7,$A$1:$T$1,0))&amp;""),"")="","(none)",IFERROR(TRIM(INDEX($A940:$T940,MATCH(Lists!$F$7,$A$1:$T$1,0))&amp;""),"")))</f>
        <v/>
      </c>
      <c r="AH940" s="21">
        <f>IF(AF940="","",IF(COUNTIFS($AF$2:AF940,AF940,$AG$2:AG940,AG940)=1,1,0))</f>
        <v/>
      </c>
      <c r="AI940" s="21">
        <f>IF(AH940=1,SUM($AH$2:AH940),"")</f>
        <v/>
      </c>
      <c r="AJ940" s="21">
        <f>IF(IFERROR(TRIM(INDEX($A940:$T940,MATCH(Lists!$F$2,$A$1:$T$1,0))&amp;""),"")="","",IF($W940=Lists!$A$3,1,0))</f>
        <v/>
      </c>
      <c r="AK940" s="21">
        <f>IF(IFERROR(TRIM(INDEX($A940:$T940,MATCH(Lists!$F$2,$A$1:$T$1,0))&amp;""),"")="","",IF($X940="Y",1,0))</f>
        <v/>
      </c>
    </row>
    <row r="941">
      <c r="U941" s="19" t="n"/>
      <c r="V941" s="22" t="n"/>
      <c r="W941" s="22" t="n"/>
      <c r="X941" s="22" t="n"/>
      <c r="Y941" s="19" t="n"/>
      <c r="Z941" s="21">
        <f>IF(IFERROR(TRIM(INDEX($A941:$T941,MATCH(Lists!$F$2,$A$1:$T$1,0))&amp;""),"")="","",IFERROR(INDEX('Your points'!$B$6:$B$11,MATCH(IFERROR(TRIM(INDEX($A941:$T941,MATCH(Lists!$F$3,$A$1:$T$1,0))&amp;""),""),'Your points'!$A$6:$A$11,0)),0))</f>
        <v/>
      </c>
      <c r="AA941" s="21">
        <f>IF(IFERROR(TRIM(INDEX($A941:$T941,MATCH(Lists!$F$2,$A$1:$T$1,0))&amp;""),"")="","",IFERROR(INDEX('Your points'!$B$15:$B$18,MATCH(IFERROR(TRIM(INDEX($A941:$T941,MATCH(Lists!$F$4,$A$1:$T$1,0))&amp;""),""),'Your points'!$A$15:$A$18,0)),0))</f>
        <v/>
      </c>
      <c r="AB941" s="21">
        <f>IF(IFERROR(TRIM(INDEX($A941:$T941,MATCH(Lists!$F$2,$A$1:$T$1,0))&amp;""),"")="","",N(Z941)+N(AA941))</f>
        <v/>
      </c>
      <c r="AC941" s="21">
        <f>IF(IFERROR(TRIM(INDEX($A941:$T941,MATCH(Lists!$F$2,$A$1:$T$1,0))&amp;""),"")="","",IFERROR(VALUE(IFERROR(TRIM(INDEX($A941:$T941,MATCH(Lists!$F$5,$A$1:$T$1,0))&amp;""),"")),""))</f>
        <v/>
      </c>
      <c r="AD941" s="21">
        <f>IF(AB941="","",IF(AB941&gt;='Your points'!$B$21,1,0))</f>
        <v/>
      </c>
      <c r="AE941" s="21">
        <f>IF(IFERROR(TRIM(INDEX($A941:$T941,MATCH(Lists!$F$2,$A$1:$T$1,0))&amp;""),"")="","",IF(IFERROR(TRIM(INDEX($A941:$T941,MATCH(Lists!$F$8,$A$1:$T$1,0))&amp;""),"")&lt;&gt;"",1,0))</f>
        <v/>
      </c>
      <c r="AF941" s="21">
        <f>IF(IFERROR(TRIM(INDEX($A941:$T941,MATCH(Lists!$F$2,$A$1:$T$1,0))&amp;""),"")="","",IF(IFERROR(TRIM(INDEX($A941:$T941,MATCH(Lists!$F$6,$A$1:$T$1,0))&amp;""),"")="","(no UTM)",IFERROR(TRIM(INDEX($A941:$T941,MATCH(Lists!$F$6,$A$1:$T$1,0))&amp;""),"")))</f>
        <v/>
      </c>
      <c r="AG941" s="21">
        <f>IF(IFERROR(TRIM(INDEX($A941:$T941,MATCH(Lists!$F$2,$A$1:$T$1,0))&amp;""),"")="","",IF(IFERROR(TRIM(INDEX($A941:$T941,MATCH(Lists!$F$7,$A$1:$T$1,0))&amp;""),"")="","(none)",IFERROR(TRIM(INDEX($A941:$T941,MATCH(Lists!$F$7,$A$1:$T$1,0))&amp;""),"")))</f>
        <v/>
      </c>
      <c r="AH941" s="21">
        <f>IF(AF941="","",IF(COUNTIFS($AF$2:AF941,AF941,$AG$2:AG941,AG941)=1,1,0))</f>
        <v/>
      </c>
      <c r="AI941" s="21">
        <f>IF(AH941=1,SUM($AH$2:AH941),"")</f>
        <v/>
      </c>
      <c r="AJ941" s="21">
        <f>IF(IFERROR(TRIM(INDEX($A941:$T941,MATCH(Lists!$F$2,$A$1:$T$1,0))&amp;""),"")="","",IF($W941=Lists!$A$3,1,0))</f>
        <v/>
      </c>
      <c r="AK941" s="21">
        <f>IF(IFERROR(TRIM(INDEX($A941:$T941,MATCH(Lists!$F$2,$A$1:$T$1,0))&amp;""),"")="","",IF($X941="Y",1,0))</f>
        <v/>
      </c>
    </row>
    <row r="942">
      <c r="U942" s="19" t="n"/>
      <c r="V942" s="22" t="n"/>
      <c r="W942" s="22" t="n"/>
      <c r="X942" s="22" t="n"/>
      <c r="Y942" s="19" t="n"/>
      <c r="Z942" s="21">
        <f>IF(IFERROR(TRIM(INDEX($A942:$T942,MATCH(Lists!$F$2,$A$1:$T$1,0))&amp;""),"")="","",IFERROR(INDEX('Your points'!$B$6:$B$11,MATCH(IFERROR(TRIM(INDEX($A942:$T942,MATCH(Lists!$F$3,$A$1:$T$1,0))&amp;""),""),'Your points'!$A$6:$A$11,0)),0))</f>
        <v/>
      </c>
      <c r="AA942" s="21">
        <f>IF(IFERROR(TRIM(INDEX($A942:$T942,MATCH(Lists!$F$2,$A$1:$T$1,0))&amp;""),"")="","",IFERROR(INDEX('Your points'!$B$15:$B$18,MATCH(IFERROR(TRIM(INDEX($A942:$T942,MATCH(Lists!$F$4,$A$1:$T$1,0))&amp;""),""),'Your points'!$A$15:$A$18,0)),0))</f>
        <v/>
      </c>
      <c r="AB942" s="21">
        <f>IF(IFERROR(TRIM(INDEX($A942:$T942,MATCH(Lists!$F$2,$A$1:$T$1,0))&amp;""),"")="","",N(Z942)+N(AA942))</f>
        <v/>
      </c>
      <c r="AC942" s="21">
        <f>IF(IFERROR(TRIM(INDEX($A942:$T942,MATCH(Lists!$F$2,$A$1:$T$1,0))&amp;""),"")="","",IFERROR(VALUE(IFERROR(TRIM(INDEX($A942:$T942,MATCH(Lists!$F$5,$A$1:$T$1,0))&amp;""),"")),""))</f>
        <v/>
      </c>
      <c r="AD942" s="21">
        <f>IF(AB942="","",IF(AB942&gt;='Your points'!$B$21,1,0))</f>
        <v/>
      </c>
      <c r="AE942" s="21">
        <f>IF(IFERROR(TRIM(INDEX($A942:$T942,MATCH(Lists!$F$2,$A$1:$T$1,0))&amp;""),"")="","",IF(IFERROR(TRIM(INDEX($A942:$T942,MATCH(Lists!$F$8,$A$1:$T$1,0))&amp;""),"")&lt;&gt;"",1,0))</f>
        <v/>
      </c>
      <c r="AF942" s="21">
        <f>IF(IFERROR(TRIM(INDEX($A942:$T942,MATCH(Lists!$F$2,$A$1:$T$1,0))&amp;""),"")="","",IF(IFERROR(TRIM(INDEX($A942:$T942,MATCH(Lists!$F$6,$A$1:$T$1,0))&amp;""),"")="","(no UTM)",IFERROR(TRIM(INDEX($A942:$T942,MATCH(Lists!$F$6,$A$1:$T$1,0))&amp;""),"")))</f>
        <v/>
      </c>
      <c r="AG942" s="21">
        <f>IF(IFERROR(TRIM(INDEX($A942:$T942,MATCH(Lists!$F$2,$A$1:$T$1,0))&amp;""),"")="","",IF(IFERROR(TRIM(INDEX($A942:$T942,MATCH(Lists!$F$7,$A$1:$T$1,0))&amp;""),"")="","(none)",IFERROR(TRIM(INDEX($A942:$T942,MATCH(Lists!$F$7,$A$1:$T$1,0))&amp;""),"")))</f>
        <v/>
      </c>
      <c r="AH942" s="21">
        <f>IF(AF942="","",IF(COUNTIFS($AF$2:AF942,AF942,$AG$2:AG942,AG942)=1,1,0))</f>
        <v/>
      </c>
      <c r="AI942" s="21">
        <f>IF(AH942=1,SUM($AH$2:AH942),"")</f>
        <v/>
      </c>
      <c r="AJ942" s="21">
        <f>IF(IFERROR(TRIM(INDEX($A942:$T942,MATCH(Lists!$F$2,$A$1:$T$1,0))&amp;""),"")="","",IF($W942=Lists!$A$3,1,0))</f>
        <v/>
      </c>
      <c r="AK942" s="21">
        <f>IF(IFERROR(TRIM(INDEX($A942:$T942,MATCH(Lists!$F$2,$A$1:$T$1,0))&amp;""),"")="","",IF($X942="Y",1,0))</f>
        <v/>
      </c>
    </row>
    <row r="943">
      <c r="U943" s="19" t="n"/>
      <c r="V943" s="22" t="n"/>
      <c r="W943" s="22" t="n"/>
      <c r="X943" s="22" t="n"/>
      <c r="Y943" s="19" t="n"/>
      <c r="Z943" s="21">
        <f>IF(IFERROR(TRIM(INDEX($A943:$T943,MATCH(Lists!$F$2,$A$1:$T$1,0))&amp;""),"")="","",IFERROR(INDEX('Your points'!$B$6:$B$11,MATCH(IFERROR(TRIM(INDEX($A943:$T943,MATCH(Lists!$F$3,$A$1:$T$1,0))&amp;""),""),'Your points'!$A$6:$A$11,0)),0))</f>
        <v/>
      </c>
      <c r="AA943" s="21">
        <f>IF(IFERROR(TRIM(INDEX($A943:$T943,MATCH(Lists!$F$2,$A$1:$T$1,0))&amp;""),"")="","",IFERROR(INDEX('Your points'!$B$15:$B$18,MATCH(IFERROR(TRIM(INDEX($A943:$T943,MATCH(Lists!$F$4,$A$1:$T$1,0))&amp;""),""),'Your points'!$A$15:$A$18,0)),0))</f>
        <v/>
      </c>
      <c r="AB943" s="21">
        <f>IF(IFERROR(TRIM(INDEX($A943:$T943,MATCH(Lists!$F$2,$A$1:$T$1,0))&amp;""),"")="","",N(Z943)+N(AA943))</f>
        <v/>
      </c>
      <c r="AC943" s="21">
        <f>IF(IFERROR(TRIM(INDEX($A943:$T943,MATCH(Lists!$F$2,$A$1:$T$1,0))&amp;""),"")="","",IFERROR(VALUE(IFERROR(TRIM(INDEX($A943:$T943,MATCH(Lists!$F$5,$A$1:$T$1,0))&amp;""),"")),""))</f>
        <v/>
      </c>
      <c r="AD943" s="21">
        <f>IF(AB943="","",IF(AB943&gt;='Your points'!$B$21,1,0))</f>
        <v/>
      </c>
      <c r="AE943" s="21">
        <f>IF(IFERROR(TRIM(INDEX($A943:$T943,MATCH(Lists!$F$2,$A$1:$T$1,0))&amp;""),"")="","",IF(IFERROR(TRIM(INDEX($A943:$T943,MATCH(Lists!$F$8,$A$1:$T$1,0))&amp;""),"")&lt;&gt;"",1,0))</f>
        <v/>
      </c>
      <c r="AF943" s="21">
        <f>IF(IFERROR(TRIM(INDEX($A943:$T943,MATCH(Lists!$F$2,$A$1:$T$1,0))&amp;""),"")="","",IF(IFERROR(TRIM(INDEX($A943:$T943,MATCH(Lists!$F$6,$A$1:$T$1,0))&amp;""),"")="","(no UTM)",IFERROR(TRIM(INDEX($A943:$T943,MATCH(Lists!$F$6,$A$1:$T$1,0))&amp;""),"")))</f>
        <v/>
      </c>
      <c r="AG943" s="21">
        <f>IF(IFERROR(TRIM(INDEX($A943:$T943,MATCH(Lists!$F$2,$A$1:$T$1,0))&amp;""),"")="","",IF(IFERROR(TRIM(INDEX($A943:$T943,MATCH(Lists!$F$7,$A$1:$T$1,0))&amp;""),"")="","(none)",IFERROR(TRIM(INDEX($A943:$T943,MATCH(Lists!$F$7,$A$1:$T$1,0))&amp;""),"")))</f>
        <v/>
      </c>
      <c r="AH943" s="21">
        <f>IF(AF943="","",IF(COUNTIFS($AF$2:AF943,AF943,$AG$2:AG943,AG943)=1,1,0))</f>
        <v/>
      </c>
      <c r="AI943" s="21">
        <f>IF(AH943=1,SUM($AH$2:AH943),"")</f>
        <v/>
      </c>
      <c r="AJ943" s="21">
        <f>IF(IFERROR(TRIM(INDEX($A943:$T943,MATCH(Lists!$F$2,$A$1:$T$1,0))&amp;""),"")="","",IF($W943=Lists!$A$3,1,0))</f>
        <v/>
      </c>
      <c r="AK943" s="21">
        <f>IF(IFERROR(TRIM(INDEX($A943:$T943,MATCH(Lists!$F$2,$A$1:$T$1,0))&amp;""),"")="","",IF($X943="Y",1,0))</f>
        <v/>
      </c>
    </row>
    <row r="944">
      <c r="U944" s="19" t="n"/>
      <c r="V944" s="22" t="n"/>
      <c r="W944" s="22" t="n"/>
      <c r="X944" s="22" t="n"/>
      <c r="Y944" s="19" t="n"/>
      <c r="Z944" s="21">
        <f>IF(IFERROR(TRIM(INDEX($A944:$T944,MATCH(Lists!$F$2,$A$1:$T$1,0))&amp;""),"")="","",IFERROR(INDEX('Your points'!$B$6:$B$11,MATCH(IFERROR(TRIM(INDEX($A944:$T944,MATCH(Lists!$F$3,$A$1:$T$1,0))&amp;""),""),'Your points'!$A$6:$A$11,0)),0))</f>
        <v/>
      </c>
      <c r="AA944" s="21">
        <f>IF(IFERROR(TRIM(INDEX($A944:$T944,MATCH(Lists!$F$2,$A$1:$T$1,0))&amp;""),"")="","",IFERROR(INDEX('Your points'!$B$15:$B$18,MATCH(IFERROR(TRIM(INDEX($A944:$T944,MATCH(Lists!$F$4,$A$1:$T$1,0))&amp;""),""),'Your points'!$A$15:$A$18,0)),0))</f>
        <v/>
      </c>
      <c r="AB944" s="21">
        <f>IF(IFERROR(TRIM(INDEX($A944:$T944,MATCH(Lists!$F$2,$A$1:$T$1,0))&amp;""),"")="","",N(Z944)+N(AA944))</f>
        <v/>
      </c>
      <c r="AC944" s="21">
        <f>IF(IFERROR(TRIM(INDEX($A944:$T944,MATCH(Lists!$F$2,$A$1:$T$1,0))&amp;""),"")="","",IFERROR(VALUE(IFERROR(TRIM(INDEX($A944:$T944,MATCH(Lists!$F$5,$A$1:$T$1,0))&amp;""),"")),""))</f>
        <v/>
      </c>
      <c r="AD944" s="21">
        <f>IF(AB944="","",IF(AB944&gt;='Your points'!$B$21,1,0))</f>
        <v/>
      </c>
      <c r="AE944" s="21">
        <f>IF(IFERROR(TRIM(INDEX($A944:$T944,MATCH(Lists!$F$2,$A$1:$T$1,0))&amp;""),"")="","",IF(IFERROR(TRIM(INDEX($A944:$T944,MATCH(Lists!$F$8,$A$1:$T$1,0))&amp;""),"")&lt;&gt;"",1,0))</f>
        <v/>
      </c>
      <c r="AF944" s="21">
        <f>IF(IFERROR(TRIM(INDEX($A944:$T944,MATCH(Lists!$F$2,$A$1:$T$1,0))&amp;""),"")="","",IF(IFERROR(TRIM(INDEX($A944:$T944,MATCH(Lists!$F$6,$A$1:$T$1,0))&amp;""),"")="","(no UTM)",IFERROR(TRIM(INDEX($A944:$T944,MATCH(Lists!$F$6,$A$1:$T$1,0))&amp;""),"")))</f>
        <v/>
      </c>
      <c r="AG944" s="21">
        <f>IF(IFERROR(TRIM(INDEX($A944:$T944,MATCH(Lists!$F$2,$A$1:$T$1,0))&amp;""),"")="","",IF(IFERROR(TRIM(INDEX($A944:$T944,MATCH(Lists!$F$7,$A$1:$T$1,0))&amp;""),"")="","(none)",IFERROR(TRIM(INDEX($A944:$T944,MATCH(Lists!$F$7,$A$1:$T$1,0))&amp;""),"")))</f>
        <v/>
      </c>
      <c r="AH944" s="21">
        <f>IF(AF944="","",IF(COUNTIFS($AF$2:AF944,AF944,$AG$2:AG944,AG944)=1,1,0))</f>
        <v/>
      </c>
      <c r="AI944" s="21">
        <f>IF(AH944=1,SUM($AH$2:AH944),"")</f>
        <v/>
      </c>
      <c r="AJ944" s="21">
        <f>IF(IFERROR(TRIM(INDEX($A944:$T944,MATCH(Lists!$F$2,$A$1:$T$1,0))&amp;""),"")="","",IF($W944=Lists!$A$3,1,0))</f>
        <v/>
      </c>
      <c r="AK944" s="21">
        <f>IF(IFERROR(TRIM(INDEX($A944:$T944,MATCH(Lists!$F$2,$A$1:$T$1,0))&amp;""),"")="","",IF($X944="Y",1,0))</f>
        <v/>
      </c>
    </row>
    <row r="945">
      <c r="U945" s="19" t="n"/>
      <c r="V945" s="22" t="n"/>
      <c r="W945" s="22" t="n"/>
      <c r="X945" s="22" t="n"/>
      <c r="Y945" s="19" t="n"/>
      <c r="Z945" s="21">
        <f>IF(IFERROR(TRIM(INDEX($A945:$T945,MATCH(Lists!$F$2,$A$1:$T$1,0))&amp;""),"")="","",IFERROR(INDEX('Your points'!$B$6:$B$11,MATCH(IFERROR(TRIM(INDEX($A945:$T945,MATCH(Lists!$F$3,$A$1:$T$1,0))&amp;""),""),'Your points'!$A$6:$A$11,0)),0))</f>
        <v/>
      </c>
      <c r="AA945" s="21">
        <f>IF(IFERROR(TRIM(INDEX($A945:$T945,MATCH(Lists!$F$2,$A$1:$T$1,0))&amp;""),"")="","",IFERROR(INDEX('Your points'!$B$15:$B$18,MATCH(IFERROR(TRIM(INDEX($A945:$T945,MATCH(Lists!$F$4,$A$1:$T$1,0))&amp;""),""),'Your points'!$A$15:$A$18,0)),0))</f>
        <v/>
      </c>
      <c r="AB945" s="21">
        <f>IF(IFERROR(TRIM(INDEX($A945:$T945,MATCH(Lists!$F$2,$A$1:$T$1,0))&amp;""),"")="","",N(Z945)+N(AA945))</f>
        <v/>
      </c>
      <c r="AC945" s="21">
        <f>IF(IFERROR(TRIM(INDEX($A945:$T945,MATCH(Lists!$F$2,$A$1:$T$1,0))&amp;""),"")="","",IFERROR(VALUE(IFERROR(TRIM(INDEX($A945:$T945,MATCH(Lists!$F$5,$A$1:$T$1,0))&amp;""),"")),""))</f>
        <v/>
      </c>
      <c r="AD945" s="21">
        <f>IF(AB945="","",IF(AB945&gt;='Your points'!$B$21,1,0))</f>
        <v/>
      </c>
      <c r="AE945" s="21">
        <f>IF(IFERROR(TRIM(INDEX($A945:$T945,MATCH(Lists!$F$2,$A$1:$T$1,0))&amp;""),"")="","",IF(IFERROR(TRIM(INDEX($A945:$T945,MATCH(Lists!$F$8,$A$1:$T$1,0))&amp;""),"")&lt;&gt;"",1,0))</f>
        <v/>
      </c>
      <c r="AF945" s="21">
        <f>IF(IFERROR(TRIM(INDEX($A945:$T945,MATCH(Lists!$F$2,$A$1:$T$1,0))&amp;""),"")="","",IF(IFERROR(TRIM(INDEX($A945:$T945,MATCH(Lists!$F$6,$A$1:$T$1,0))&amp;""),"")="","(no UTM)",IFERROR(TRIM(INDEX($A945:$T945,MATCH(Lists!$F$6,$A$1:$T$1,0))&amp;""),"")))</f>
        <v/>
      </c>
      <c r="AG945" s="21">
        <f>IF(IFERROR(TRIM(INDEX($A945:$T945,MATCH(Lists!$F$2,$A$1:$T$1,0))&amp;""),"")="","",IF(IFERROR(TRIM(INDEX($A945:$T945,MATCH(Lists!$F$7,$A$1:$T$1,0))&amp;""),"")="","(none)",IFERROR(TRIM(INDEX($A945:$T945,MATCH(Lists!$F$7,$A$1:$T$1,0))&amp;""),"")))</f>
        <v/>
      </c>
      <c r="AH945" s="21">
        <f>IF(AF945="","",IF(COUNTIFS($AF$2:AF945,AF945,$AG$2:AG945,AG945)=1,1,0))</f>
        <v/>
      </c>
      <c r="AI945" s="21">
        <f>IF(AH945=1,SUM($AH$2:AH945),"")</f>
        <v/>
      </c>
      <c r="AJ945" s="21">
        <f>IF(IFERROR(TRIM(INDEX($A945:$T945,MATCH(Lists!$F$2,$A$1:$T$1,0))&amp;""),"")="","",IF($W945=Lists!$A$3,1,0))</f>
        <v/>
      </c>
      <c r="AK945" s="21">
        <f>IF(IFERROR(TRIM(INDEX($A945:$T945,MATCH(Lists!$F$2,$A$1:$T$1,0))&amp;""),"")="","",IF($X945="Y",1,0))</f>
        <v/>
      </c>
    </row>
    <row r="946">
      <c r="U946" s="19" t="n"/>
      <c r="V946" s="22" t="n"/>
      <c r="W946" s="22" t="n"/>
      <c r="X946" s="22" t="n"/>
      <c r="Y946" s="19" t="n"/>
      <c r="Z946" s="21">
        <f>IF(IFERROR(TRIM(INDEX($A946:$T946,MATCH(Lists!$F$2,$A$1:$T$1,0))&amp;""),"")="","",IFERROR(INDEX('Your points'!$B$6:$B$11,MATCH(IFERROR(TRIM(INDEX($A946:$T946,MATCH(Lists!$F$3,$A$1:$T$1,0))&amp;""),""),'Your points'!$A$6:$A$11,0)),0))</f>
        <v/>
      </c>
      <c r="AA946" s="21">
        <f>IF(IFERROR(TRIM(INDEX($A946:$T946,MATCH(Lists!$F$2,$A$1:$T$1,0))&amp;""),"")="","",IFERROR(INDEX('Your points'!$B$15:$B$18,MATCH(IFERROR(TRIM(INDEX($A946:$T946,MATCH(Lists!$F$4,$A$1:$T$1,0))&amp;""),""),'Your points'!$A$15:$A$18,0)),0))</f>
        <v/>
      </c>
      <c r="AB946" s="21">
        <f>IF(IFERROR(TRIM(INDEX($A946:$T946,MATCH(Lists!$F$2,$A$1:$T$1,0))&amp;""),"")="","",N(Z946)+N(AA946))</f>
        <v/>
      </c>
      <c r="AC946" s="21">
        <f>IF(IFERROR(TRIM(INDEX($A946:$T946,MATCH(Lists!$F$2,$A$1:$T$1,0))&amp;""),"")="","",IFERROR(VALUE(IFERROR(TRIM(INDEX($A946:$T946,MATCH(Lists!$F$5,$A$1:$T$1,0))&amp;""),"")),""))</f>
        <v/>
      </c>
      <c r="AD946" s="21">
        <f>IF(AB946="","",IF(AB946&gt;='Your points'!$B$21,1,0))</f>
        <v/>
      </c>
      <c r="AE946" s="21">
        <f>IF(IFERROR(TRIM(INDEX($A946:$T946,MATCH(Lists!$F$2,$A$1:$T$1,0))&amp;""),"")="","",IF(IFERROR(TRIM(INDEX($A946:$T946,MATCH(Lists!$F$8,$A$1:$T$1,0))&amp;""),"")&lt;&gt;"",1,0))</f>
        <v/>
      </c>
      <c r="AF946" s="21">
        <f>IF(IFERROR(TRIM(INDEX($A946:$T946,MATCH(Lists!$F$2,$A$1:$T$1,0))&amp;""),"")="","",IF(IFERROR(TRIM(INDEX($A946:$T946,MATCH(Lists!$F$6,$A$1:$T$1,0))&amp;""),"")="","(no UTM)",IFERROR(TRIM(INDEX($A946:$T946,MATCH(Lists!$F$6,$A$1:$T$1,0))&amp;""),"")))</f>
        <v/>
      </c>
      <c r="AG946" s="21">
        <f>IF(IFERROR(TRIM(INDEX($A946:$T946,MATCH(Lists!$F$2,$A$1:$T$1,0))&amp;""),"")="","",IF(IFERROR(TRIM(INDEX($A946:$T946,MATCH(Lists!$F$7,$A$1:$T$1,0))&amp;""),"")="","(none)",IFERROR(TRIM(INDEX($A946:$T946,MATCH(Lists!$F$7,$A$1:$T$1,0))&amp;""),"")))</f>
        <v/>
      </c>
      <c r="AH946" s="21">
        <f>IF(AF946="","",IF(COUNTIFS($AF$2:AF946,AF946,$AG$2:AG946,AG946)=1,1,0))</f>
        <v/>
      </c>
      <c r="AI946" s="21">
        <f>IF(AH946=1,SUM($AH$2:AH946),"")</f>
        <v/>
      </c>
      <c r="AJ946" s="21">
        <f>IF(IFERROR(TRIM(INDEX($A946:$T946,MATCH(Lists!$F$2,$A$1:$T$1,0))&amp;""),"")="","",IF($W946=Lists!$A$3,1,0))</f>
        <v/>
      </c>
      <c r="AK946" s="21">
        <f>IF(IFERROR(TRIM(INDEX($A946:$T946,MATCH(Lists!$F$2,$A$1:$T$1,0))&amp;""),"")="","",IF($X946="Y",1,0))</f>
        <v/>
      </c>
    </row>
    <row r="947">
      <c r="U947" s="19" t="n"/>
      <c r="V947" s="22" t="n"/>
      <c r="W947" s="22" t="n"/>
      <c r="X947" s="22" t="n"/>
      <c r="Y947" s="19" t="n"/>
      <c r="Z947" s="21">
        <f>IF(IFERROR(TRIM(INDEX($A947:$T947,MATCH(Lists!$F$2,$A$1:$T$1,0))&amp;""),"")="","",IFERROR(INDEX('Your points'!$B$6:$B$11,MATCH(IFERROR(TRIM(INDEX($A947:$T947,MATCH(Lists!$F$3,$A$1:$T$1,0))&amp;""),""),'Your points'!$A$6:$A$11,0)),0))</f>
        <v/>
      </c>
      <c r="AA947" s="21">
        <f>IF(IFERROR(TRIM(INDEX($A947:$T947,MATCH(Lists!$F$2,$A$1:$T$1,0))&amp;""),"")="","",IFERROR(INDEX('Your points'!$B$15:$B$18,MATCH(IFERROR(TRIM(INDEX($A947:$T947,MATCH(Lists!$F$4,$A$1:$T$1,0))&amp;""),""),'Your points'!$A$15:$A$18,0)),0))</f>
        <v/>
      </c>
      <c r="AB947" s="21">
        <f>IF(IFERROR(TRIM(INDEX($A947:$T947,MATCH(Lists!$F$2,$A$1:$T$1,0))&amp;""),"")="","",N(Z947)+N(AA947))</f>
        <v/>
      </c>
      <c r="AC947" s="21">
        <f>IF(IFERROR(TRIM(INDEX($A947:$T947,MATCH(Lists!$F$2,$A$1:$T$1,0))&amp;""),"")="","",IFERROR(VALUE(IFERROR(TRIM(INDEX($A947:$T947,MATCH(Lists!$F$5,$A$1:$T$1,0))&amp;""),"")),""))</f>
        <v/>
      </c>
      <c r="AD947" s="21">
        <f>IF(AB947="","",IF(AB947&gt;='Your points'!$B$21,1,0))</f>
        <v/>
      </c>
      <c r="AE947" s="21">
        <f>IF(IFERROR(TRIM(INDEX($A947:$T947,MATCH(Lists!$F$2,$A$1:$T$1,0))&amp;""),"")="","",IF(IFERROR(TRIM(INDEX($A947:$T947,MATCH(Lists!$F$8,$A$1:$T$1,0))&amp;""),"")&lt;&gt;"",1,0))</f>
        <v/>
      </c>
      <c r="AF947" s="21">
        <f>IF(IFERROR(TRIM(INDEX($A947:$T947,MATCH(Lists!$F$2,$A$1:$T$1,0))&amp;""),"")="","",IF(IFERROR(TRIM(INDEX($A947:$T947,MATCH(Lists!$F$6,$A$1:$T$1,0))&amp;""),"")="","(no UTM)",IFERROR(TRIM(INDEX($A947:$T947,MATCH(Lists!$F$6,$A$1:$T$1,0))&amp;""),"")))</f>
        <v/>
      </c>
      <c r="AG947" s="21">
        <f>IF(IFERROR(TRIM(INDEX($A947:$T947,MATCH(Lists!$F$2,$A$1:$T$1,0))&amp;""),"")="","",IF(IFERROR(TRIM(INDEX($A947:$T947,MATCH(Lists!$F$7,$A$1:$T$1,0))&amp;""),"")="","(none)",IFERROR(TRIM(INDEX($A947:$T947,MATCH(Lists!$F$7,$A$1:$T$1,0))&amp;""),"")))</f>
        <v/>
      </c>
      <c r="AH947" s="21">
        <f>IF(AF947="","",IF(COUNTIFS($AF$2:AF947,AF947,$AG$2:AG947,AG947)=1,1,0))</f>
        <v/>
      </c>
      <c r="AI947" s="21">
        <f>IF(AH947=1,SUM($AH$2:AH947),"")</f>
        <v/>
      </c>
      <c r="AJ947" s="21">
        <f>IF(IFERROR(TRIM(INDEX($A947:$T947,MATCH(Lists!$F$2,$A$1:$T$1,0))&amp;""),"")="","",IF($W947=Lists!$A$3,1,0))</f>
        <v/>
      </c>
      <c r="AK947" s="21">
        <f>IF(IFERROR(TRIM(INDEX($A947:$T947,MATCH(Lists!$F$2,$A$1:$T$1,0))&amp;""),"")="","",IF($X947="Y",1,0))</f>
        <v/>
      </c>
    </row>
    <row r="948">
      <c r="U948" s="19" t="n"/>
      <c r="V948" s="22" t="n"/>
      <c r="W948" s="22" t="n"/>
      <c r="X948" s="22" t="n"/>
      <c r="Y948" s="19" t="n"/>
      <c r="Z948" s="21">
        <f>IF(IFERROR(TRIM(INDEX($A948:$T948,MATCH(Lists!$F$2,$A$1:$T$1,0))&amp;""),"")="","",IFERROR(INDEX('Your points'!$B$6:$B$11,MATCH(IFERROR(TRIM(INDEX($A948:$T948,MATCH(Lists!$F$3,$A$1:$T$1,0))&amp;""),""),'Your points'!$A$6:$A$11,0)),0))</f>
        <v/>
      </c>
      <c r="AA948" s="21">
        <f>IF(IFERROR(TRIM(INDEX($A948:$T948,MATCH(Lists!$F$2,$A$1:$T$1,0))&amp;""),"")="","",IFERROR(INDEX('Your points'!$B$15:$B$18,MATCH(IFERROR(TRIM(INDEX($A948:$T948,MATCH(Lists!$F$4,$A$1:$T$1,0))&amp;""),""),'Your points'!$A$15:$A$18,0)),0))</f>
        <v/>
      </c>
      <c r="AB948" s="21">
        <f>IF(IFERROR(TRIM(INDEX($A948:$T948,MATCH(Lists!$F$2,$A$1:$T$1,0))&amp;""),"")="","",N(Z948)+N(AA948))</f>
        <v/>
      </c>
      <c r="AC948" s="21">
        <f>IF(IFERROR(TRIM(INDEX($A948:$T948,MATCH(Lists!$F$2,$A$1:$T$1,0))&amp;""),"")="","",IFERROR(VALUE(IFERROR(TRIM(INDEX($A948:$T948,MATCH(Lists!$F$5,$A$1:$T$1,0))&amp;""),"")),""))</f>
        <v/>
      </c>
      <c r="AD948" s="21">
        <f>IF(AB948="","",IF(AB948&gt;='Your points'!$B$21,1,0))</f>
        <v/>
      </c>
      <c r="AE948" s="21">
        <f>IF(IFERROR(TRIM(INDEX($A948:$T948,MATCH(Lists!$F$2,$A$1:$T$1,0))&amp;""),"")="","",IF(IFERROR(TRIM(INDEX($A948:$T948,MATCH(Lists!$F$8,$A$1:$T$1,0))&amp;""),"")&lt;&gt;"",1,0))</f>
        <v/>
      </c>
      <c r="AF948" s="21">
        <f>IF(IFERROR(TRIM(INDEX($A948:$T948,MATCH(Lists!$F$2,$A$1:$T$1,0))&amp;""),"")="","",IF(IFERROR(TRIM(INDEX($A948:$T948,MATCH(Lists!$F$6,$A$1:$T$1,0))&amp;""),"")="","(no UTM)",IFERROR(TRIM(INDEX($A948:$T948,MATCH(Lists!$F$6,$A$1:$T$1,0))&amp;""),"")))</f>
        <v/>
      </c>
      <c r="AG948" s="21">
        <f>IF(IFERROR(TRIM(INDEX($A948:$T948,MATCH(Lists!$F$2,$A$1:$T$1,0))&amp;""),"")="","",IF(IFERROR(TRIM(INDEX($A948:$T948,MATCH(Lists!$F$7,$A$1:$T$1,0))&amp;""),"")="","(none)",IFERROR(TRIM(INDEX($A948:$T948,MATCH(Lists!$F$7,$A$1:$T$1,0))&amp;""),"")))</f>
        <v/>
      </c>
      <c r="AH948" s="21">
        <f>IF(AF948="","",IF(COUNTIFS($AF$2:AF948,AF948,$AG$2:AG948,AG948)=1,1,0))</f>
        <v/>
      </c>
      <c r="AI948" s="21">
        <f>IF(AH948=1,SUM($AH$2:AH948),"")</f>
        <v/>
      </c>
      <c r="AJ948" s="21">
        <f>IF(IFERROR(TRIM(INDEX($A948:$T948,MATCH(Lists!$F$2,$A$1:$T$1,0))&amp;""),"")="","",IF($W948=Lists!$A$3,1,0))</f>
        <v/>
      </c>
      <c r="AK948" s="21">
        <f>IF(IFERROR(TRIM(INDEX($A948:$T948,MATCH(Lists!$F$2,$A$1:$T$1,0))&amp;""),"")="","",IF($X948="Y",1,0))</f>
        <v/>
      </c>
    </row>
    <row r="949">
      <c r="U949" s="19" t="n"/>
      <c r="V949" s="22" t="n"/>
      <c r="W949" s="22" t="n"/>
      <c r="X949" s="22" t="n"/>
      <c r="Y949" s="19" t="n"/>
      <c r="Z949" s="21">
        <f>IF(IFERROR(TRIM(INDEX($A949:$T949,MATCH(Lists!$F$2,$A$1:$T$1,0))&amp;""),"")="","",IFERROR(INDEX('Your points'!$B$6:$B$11,MATCH(IFERROR(TRIM(INDEX($A949:$T949,MATCH(Lists!$F$3,$A$1:$T$1,0))&amp;""),""),'Your points'!$A$6:$A$11,0)),0))</f>
        <v/>
      </c>
      <c r="AA949" s="21">
        <f>IF(IFERROR(TRIM(INDEX($A949:$T949,MATCH(Lists!$F$2,$A$1:$T$1,0))&amp;""),"")="","",IFERROR(INDEX('Your points'!$B$15:$B$18,MATCH(IFERROR(TRIM(INDEX($A949:$T949,MATCH(Lists!$F$4,$A$1:$T$1,0))&amp;""),""),'Your points'!$A$15:$A$18,0)),0))</f>
        <v/>
      </c>
      <c r="AB949" s="21">
        <f>IF(IFERROR(TRIM(INDEX($A949:$T949,MATCH(Lists!$F$2,$A$1:$T$1,0))&amp;""),"")="","",N(Z949)+N(AA949))</f>
        <v/>
      </c>
      <c r="AC949" s="21">
        <f>IF(IFERROR(TRIM(INDEX($A949:$T949,MATCH(Lists!$F$2,$A$1:$T$1,0))&amp;""),"")="","",IFERROR(VALUE(IFERROR(TRIM(INDEX($A949:$T949,MATCH(Lists!$F$5,$A$1:$T$1,0))&amp;""),"")),""))</f>
        <v/>
      </c>
      <c r="AD949" s="21">
        <f>IF(AB949="","",IF(AB949&gt;='Your points'!$B$21,1,0))</f>
        <v/>
      </c>
      <c r="AE949" s="21">
        <f>IF(IFERROR(TRIM(INDEX($A949:$T949,MATCH(Lists!$F$2,$A$1:$T$1,0))&amp;""),"")="","",IF(IFERROR(TRIM(INDEX($A949:$T949,MATCH(Lists!$F$8,$A$1:$T$1,0))&amp;""),"")&lt;&gt;"",1,0))</f>
        <v/>
      </c>
      <c r="AF949" s="21">
        <f>IF(IFERROR(TRIM(INDEX($A949:$T949,MATCH(Lists!$F$2,$A$1:$T$1,0))&amp;""),"")="","",IF(IFERROR(TRIM(INDEX($A949:$T949,MATCH(Lists!$F$6,$A$1:$T$1,0))&amp;""),"")="","(no UTM)",IFERROR(TRIM(INDEX($A949:$T949,MATCH(Lists!$F$6,$A$1:$T$1,0))&amp;""),"")))</f>
        <v/>
      </c>
      <c r="AG949" s="21">
        <f>IF(IFERROR(TRIM(INDEX($A949:$T949,MATCH(Lists!$F$2,$A$1:$T$1,0))&amp;""),"")="","",IF(IFERROR(TRIM(INDEX($A949:$T949,MATCH(Lists!$F$7,$A$1:$T$1,0))&amp;""),"")="","(none)",IFERROR(TRIM(INDEX($A949:$T949,MATCH(Lists!$F$7,$A$1:$T$1,0))&amp;""),"")))</f>
        <v/>
      </c>
      <c r="AH949" s="21">
        <f>IF(AF949="","",IF(COUNTIFS($AF$2:AF949,AF949,$AG$2:AG949,AG949)=1,1,0))</f>
        <v/>
      </c>
      <c r="AI949" s="21">
        <f>IF(AH949=1,SUM($AH$2:AH949),"")</f>
        <v/>
      </c>
      <c r="AJ949" s="21">
        <f>IF(IFERROR(TRIM(INDEX($A949:$T949,MATCH(Lists!$F$2,$A$1:$T$1,0))&amp;""),"")="","",IF($W949=Lists!$A$3,1,0))</f>
        <v/>
      </c>
      <c r="AK949" s="21">
        <f>IF(IFERROR(TRIM(INDEX($A949:$T949,MATCH(Lists!$F$2,$A$1:$T$1,0))&amp;""),"")="","",IF($X949="Y",1,0))</f>
        <v/>
      </c>
    </row>
    <row r="950">
      <c r="U950" s="19" t="n"/>
      <c r="V950" s="22" t="n"/>
      <c r="W950" s="22" t="n"/>
      <c r="X950" s="22" t="n"/>
      <c r="Y950" s="19" t="n"/>
      <c r="Z950" s="21">
        <f>IF(IFERROR(TRIM(INDEX($A950:$T950,MATCH(Lists!$F$2,$A$1:$T$1,0))&amp;""),"")="","",IFERROR(INDEX('Your points'!$B$6:$B$11,MATCH(IFERROR(TRIM(INDEX($A950:$T950,MATCH(Lists!$F$3,$A$1:$T$1,0))&amp;""),""),'Your points'!$A$6:$A$11,0)),0))</f>
        <v/>
      </c>
      <c r="AA950" s="21">
        <f>IF(IFERROR(TRIM(INDEX($A950:$T950,MATCH(Lists!$F$2,$A$1:$T$1,0))&amp;""),"")="","",IFERROR(INDEX('Your points'!$B$15:$B$18,MATCH(IFERROR(TRIM(INDEX($A950:$T950,MATCH(Lists!$F$4,$A$1:$T$1,0))&amp;""),""),'Your points'!$A$15:$A$18,0)),0))</f>
        <v/>
      </c>
      <c r="AB950" s="21">
        <f>IF(IFERROR(TRIM(INDEX($A950:$T950,MATCH(Lists!$F$2,$A$1:$T$1,0))&amp;""),"")="","",N(Z950)+N(AA950))</f>
        <v/>
      </c>
      <c r="AC950" s="21">
        <f>IF(IFERROR(TRIM(INDEX($A950:$T950,MATCH(Lists!$F$2,$A$1:$T$1,0))&amp;""),"")="","",IFERROR(VALUE(IFERROR(TRIM(INDEX($A950:$T950,MATCH(Lists!$F$5,$A$1:$T$1,0))&amp;""),"")),""))</f>
        <v/>
      </c>
      <c r="AD950" s="21">
        <f>IF(AB950="","",IF(AB950&gt;='Your points'!$B$21,1,0))</f>
        <v/>
      </c>
      <c r="AE950" s="21">
        <f>IF(IFERROR(TRIM(INDEX($A950:$T950,MATCH(Lists!$F$2,$A$1:$T$1,0))&amp;""),"")="","",IF(IFERROR(TRIM(INDEX($A950:$T950,MATCH(Lists!$F$8,$A$1:$T$1,0))&amp;""),"")&lt;&gt;"",1,0))</f>
        <v/>
      </c>
      <c r="AF950" s="21">
        <f>IF(IFERROR(TRIM(INDEX($A950:$T950,MATCH(Lists!$F$2,$A$1:$T$1,0))&amp;""),"")="","",IF(IFERROR(TRIM(INDEX($A950:$T950,MATCH(Lists!$F$6,$A$1:$T$1,0))&amp;""),"")="","(no UTM)",IFERROR(TRIM(INDEX($A950:$T950,MATCH(Lists!$F$6,$A$1:$T$1,0))&amp;""),"")))</f>
        <v/>
      </c>
      <c r="AG950" s="21">
        <f>IF(IFERROR(TRIM(INDEX($A950:$T950,MATCH(Lists!$F$2,$A$1:$T$1,0))&amp;""),"")="","",IF(IFERROR(TRIM(INDEX($A950:$T950,MATCH(Lists!$F$7,$A$1:$T$1,0))&amp;""),"")="","(none)",IFERROR(TRIM(INDEX($A950:$T950,MATCH(Lists!$F$7,$A$1:$T$1,0))&amp;""),"")))</f>
        <v/>
      </c>
      <c r="AH950" s="21">
        <f>IF(AF950="","",IF(COUNTIFS($AF$2:AF950,AF950,$AG$2:AG950,AG950)=1,1,0))</f>
        <v/>
      </c>
      <c r="AI950" s="21">
        <f>IF(AH950=1,SUM($AH$2:AH950),"")</f>
        <v/>
      </c>
      <c r="AJ950" s="21">
        <f>IF(IFERROR(TRIM(INDEX($A950:$T950,MATCH(Lists!$F$2,$A$1:$T$1,0))&amp;""),"")="","",IF($W950=Lists!$A$3,1,0))</f>
        <v/>
      </c>
      <c r="AK950" s="21">
        <f>IF(IFERROR(TRIM(INDEX($A950:$T950,MATCH(Lists!$F$2,$A$1:$T$1,0))&amp;""),"")="","",IF($X950="Y",1,0))</f>
        <v/>
      </c>
    </row>
    <row r="951">
      <c r="U951" s="19" t="n"/>
      <c r="V951" s="22" t="n"/>
      <c r="W951" s="22" t="n"/>
      <c r="X951" s="22" t="n"/>
      <c r="Y951" s="19" t="n"/>
      <c r="Z951" s="21">
        <f>IF(IFERROR(TRIM(INDEX($A951:$T951,MATCH(Lists!$F$2,$A$1:$T$1,0))&amp;""),"")="","",IFERROR(INDEX('Your points'!$B$6:$B$11,MATCH(IFERROR(TRIM(INDEX($A951:$T951,MATCH(Lists!$F$3,$A$1:$T$1,0))&amp;""),""),'Your points'!$A$6:$A$11,0)),0))</f>
        <v/>
      </c>
      <c r="AA951" s="21">
        <f>IF(IFERROR(TRIM(INDEX($A951:$T951,MATCH(Lists!$F$2,$A$1:$T$1,0))&amp;""),"")="","",IFERROR(INDEX('Your points'!$B$15:$B$18,MATCH(IFERROR(TRIM(INDEX($A951:$T951,MATCH(Lists!$F$4,$A$1:$T$1,0))&amp;""),""),'Your points'!$A$15:$A$18,0)),0))</f>
        <v/>
      </c>
      <c r="AB951" s="21">
        <f>IF(IFERROR(TRIM(INDEX($A951:$T951,MATCH(Lists!$F$2,$A$1:$T$1,0))&amp;""),"")="","",N(Z951)+N(AA951))</f>
        <v/>
      </c>
      <c r="AC951" s="21">
        <f>IF(IFERROR(TRIM(INDEX($A951:$T951,MATCH(Lists!$F$2,$A$1:$T$1,0))&amp;""),"")="","",IFERROR(VALUE(IFERROR(TRIM(INDEX($A951:$T951,MATCH(Lists!$F$5,$A$1:$T$1,0))&amp;""),"")),""))</f>
        <v/>
      </c>
      <c r="AD951" s="21">
        <f>IF(AB951="","",IF(AB951&gt;='Your points'!$B$21,1,0))</f>
        <v/>
      </c>
      <c r="AE951" s="21">
        <f>IF(IFERROR(TRIM(INDEX($A951:$T951,MATCH(Lists!$F$2,$A$1:$T$1,0))&amp;""),"")="","",IF(IFERROR(TRIM(INDEX($A951:$T951,MATCH(Lists!$F$8,$A$1:$T$1,0))&amp;""),"")&lt;&gt;"",1,0))</f>
        <v/>
      </c>
      <c r="AF951" s="21">
        <f>IF(IFERROR(TRIM(INDEX($A951:$T951,MATCH(Lists!$F$2,$A$1:$T$1,0))&amp;""),"")="","",IF(IFERROR(TRIM(INDEX($A951:$T951,MATCH(Lists!$F$6,$A$1:$T$1,0))&amp;""),"")="","(no UTM)",IFERROR(TRIM(INDEX($A951:$T951,MATCH(Lists!$F$6,$A$1:$T$1,0))&amp;""),"")))</f>
        <v/>
      </c>
      <c r="AG951" s="21">
        <f>IF(IFERROR(TRIM(INDEX($A951:$T951,MATCH(Lists!$F$2,$A$1:$T$1,0))&amp;""),"")="","",IF(IFERROR(TRIM(INDEX($A951:$T951,MATCH(Lists!$F$7,$A$1:$T$1,0))&amp;""),"")="","(none)",IFERROR(TRIM(INDEX($A951:$T951,MATCH(Lists!$F$7,$A$1:$T$1,0))&amp;""),"")))</f>
        <v/>
      </c>
      <c r="AH951" s="21">
        <f>IF(AF951="","",IF(COUNTIFS($AF$2:AF951,AF951,$AG$2:AG951,AG951)=1,1,0))</f>
        <v/>
      </c>
      <c r="AI951" s="21">
        <f>IF(AH951=1,SUM($AH$2:AH951),"")</f>
        <v/>
      </c>
      <c r="AJ951" s="21">
        <f>IF(IFERROR(TRIM(INDEX($A951:$T951,MATCH(Lists!$F$2,$A$1:$T$1,0))&amp;""),"")="","",IF($W951=Lists!$A$3,1,0))</f>
        <v/>
      </c>
      <c r="AK951" s="21">
        <f>IF(IFERROR(TRIM(INDEX($A951:$T951,MATCH(Lists!$F$2,$A$1:$T$1,0))&amp;""),"")="","",IF($X951="Y",1,0))</f>
        <v/>
      </c>
    </row>
    <row r="952">
      <c r="U952" s="19" t="n"/>
      <c r="V952" s="22" t="n"/>
      <c r="W952" s="22" t="n"/>
      <c r="X952" s="22" t="n"/>
      <c r="Y952" s="19" t="n"/>
      <c r="Z952" s="21">
        <f>IF(IFERROR(TRIM(INDEX($A952:$T952,MATCH(Lists!$F$2,$A$1:$T$1,0))&amp;""),"")="","",IFERROR(INDEX('Your points'!$B$6:$B$11,MATCH(IFERROR(TRIM(INDEX($A952:$T952,MATCH(Lists!$F$3,$A$1:$T$1,0))&amp;""),""),'Your points'!$A$6:$A$11,0)),0))</f>
        <v/>
      </c>
      <c r="AA952" s="21">
        <f>IF(IFERROR(TRIM(INDEX($A952:$T952,MATCH(Lists!$F$2,$A$1:$T$1,0))&amp;""),"")="","",IFERROR(INDEX('Your points'!$B$15:$B$18,MATCH(IFERROR(TRIM(INDEX($A952:$T952,MATCH(Lists!$F$4,$A$1:$T$1,0))&amp;""),""),'Your points'!$A$15:$A$18,0)),0))</f>
        <v/>
      </c>
      <c r="AB952" s="21">
        <f>IF(IFERROR(TRIM(INDEX($A952:$T952,MATCH(Lists!$F$2,$A$1:$T$1,0))&amp;""),"")="","",N(Z952)+N(AA952))</f>
        <v/>
      </c>
      <c r="AC952" s="21">
        <f>IF(IFERROR(TRIM(INDEX($A952:$T952,MATCH(Lists!$F$2,$A$1:$T$1,0))&amp;""),"")="","",IFERROR(VALUE(IFERROR(TRIM(INDEX($A952:$T952,MATCH(Lists!$F$5,$A$1:$T$1,0))&amp;""),"")),""))</f>
        <v/>
      </c>
      <c r="AD952" s="21">
        <f>IF(AB952="","",IF(AB952&gt;='Your points'!$B$21,1,0))</f>
        <v/>
      </c>
      <c r="AE952" s="21">
        <f>IF(IFERROR(TRIM(INDEX($A952:$T952,MATCH(Lists!$F$2,$A$1:$T$1,0))&amp;""),"")="","",IF(IFERROR(TRIM(INDEX($A952:$T952,MATCH(Lists!$F$8,$A$1:$T$1,0))&amp;""),"")&lt;&gt;"",1,0))</f>
        <v/>
      </c>
      <c r="AF952" s="21">
        <f>IF(IFERROR(TRIM(INDEX($A952:$T952,MATCH(Lists!$F$2,$A$1:$T$1,0))&amp;""),"")="","",IF(IFERROR(TRIM(INDEX($A952:$T952,MATCH(Lists!$F$6,$A$1:$T$1,0))&amp;""),"")="","(no UTM)",IFERROR(TRIM(INDEX($A952:$T952,MATCH(Lists!$F$6,$A$1:$T$1,0))&amp;""),"")))</f>
        <v/>
      </c>
      <c r="AG952" s="21">
        <f>IF(IFERROR(TRIM(INDEX($A952:$T952,MATCH(Lists!$F$2,$A$1:$T$1,0))&amp;""),"")="","",IF(IFERROR(TRIM(INDEX($A952:$T952,MATCH(Lists!$F$7,$A$1:$T$1,0))&amp;""),"")="","(none)",IFERROR(TRIM(INDEX($A952:$T952,MATCH(Lists!$F$7,$A$1:$T$1,0))&amp;""),"")))</f>
        <v/>
      </c>
      <c r="AH952" s="21">
        <f>IF(AF952="","",IF(COUNTIFS($AF$2:AF952,AF952,$AG$2:AG952,AG952)=1,1,0))</f>
        <v/>
      </c>
      <c r="AI952" s="21">
        <f>IF(AH952=1,SUM($AH$2:AH952),"")</f>
        <v/>
      </c>
      <c r="AJ952" s="21">
        <f>IF(IFERROR(TRIM(INDEX($A952:$T952,MATCH(Lists!$F$2,$A$1:$T$1,0))&amp;""),"")="","",IF($W952=Lists!$A$3,1,0))</f>
        <v/>
      </c>
      <c r="AK952" s="21">
        <f>IF(IFERROR(TRIM(INDEX($A952:$T952,MATCH(Lists!$F$2,$A$1:$T$1,0))&amp;""),"")="","",IF($X952="Y",1,0))</f>
        <v/>
      </c>
    </row>
    <row r="953">
      <c r="U953" s="19" t="n"/>
      <c r="V953" s="22" t="n"/>
      <c r="W953" s="22" t="n"/>
      <c r="X953" s="22" t="n"/>
      <c r="Y953" s="19" t="n"/>
      <c r="Z953" s="21">
        <f>IF(IFERROR(TRIM(INDEX($A953:$T953,MATCH(Lists!$F$2,$A$1:$T$1,0))&amp;""),"")="","",IFERROR(INDEX('Your points'!$B$6:$B$11,MATCH(IFERROR(TRIM(INDEX($A953:$T953,MATCH(Lists!$F$3,$A$1:$T$1,0))&amp;""),""),'Your points'!$A$6:$A$11,0)),0))</f>
        <v/>
      </c>
      <c r="AA953" s="21">
        <f>IF(IFERROR(TRIM(INDEX($A953:$T953,MATCH(Lists!$F$2,$A$1:$T$1,0))&amp;""),"")="","",IFERROR(INDEX('Your points'!$B$15:$B$18,MATCH(IFERROR(TRIM(INDEX($A953:$T953,MATCH(Lists!$F$4,$A$1:$T$1,0))&amp;""),""),'Your points'!$A$15:$A$18,0)),0))</f>
        <v/>
      </c>
      <c r="AB953" s="21">
        <f>IF(IFERROR(TRIM(INDEX($A953:$T953,MATCH(Lists!$F$2,$A$1:$T$1,0))&amp;""),"")="","",N(Z953)+N(AA953))</f>
        <v/>
      </c>
      <c r="AC953" s="21">
        <f>IF(IFERROR(TRIM(INDEX($A953:$T953,MATCH(Lists!$F$2,$A$1:$T$1,0))&amp;""),"")="","",IFERROR(VALUE(IFERROR(TRIM(INDEX($A953:$T953,MATCH(Lists!$F$5,$A$1:$T$1,0))&amp;""),"")),""))</f>
        <v/>
      </c>
      <c r="AD953" s="21">
        <f>IF(AB953="","",IF(AB953&gt;='Your points'!$B$21,1,0))</f>
        <v/>
      </c>
      <c r="AE953" s="21">
        <f>IF(IFERROR(TRIM(INDEX($A953:$T953,MATCH(Lists!$F$2,$A$1:$T$1,0))&amp;""),"")="","",IF(IFERROR(TRIM(INDEX($A953:$T953,MATCH(Lists!$F$8,$A$1:$T$1,0))&amp;""),"")&lt;&gt;"",1,0))</f>
        <v/>
      </c>
      <c r="AF953" s="21">
        <f>IF(IFERROR(TRIM(INDEX($A953:$T953,MATCH(Lists!$F$2,$A$1:$T$1,0))&amp;""),"")="","",IF(IFERROR(TRIM(INDEX($A953:$T953,MATCH(Lists!$F$6,$A$1:$T$1,0))&amp;""),"")="","(no UTM)",IFERROR(TRIM(INDEX($A953:$T953,MATCH(Lists!$F$6,$A$1:$T$1,0))&amp;""),"")))</f>
        <v/>
      </c>
      <c r="AG953" s="21">
        <f>IF(IFERROR(TRIM(INDEX($A953:$T953,MATCH(Lists!$F$2,$A$1:$T$1,0))&amp;""),"")="","",IF(IFERROR(TRIM(INDEX($A953:$T953,MATCH(Lists!$F$7,$A$1:$T$1,0))&amp;""),"")="","(none)",IFERROR(TRIM(INDEX($A953:$T953,MATCH(Lists!$F$7,$A$1:$T$1,0))&amp;""),"")))</f>
        <v/>
      </c>
      <c r="AH953" s="21">
        <f>IF(AF953="","",IF(COUNTIFS($AF$2:AF953,AF953,$AG$2:AG953,AG953)=1,1,0))</f>
        <v/>
      </c>
      <c r="AI953" s="21">
        <f>IF(AH953=1,SUM($AH$2:AH953),"")</f>
        <v/>
      </c>
      <c r="AJ953" s="21">
        <f>IF(IFERROR(TRIM(INDEX($A953:$T953,MATCH(Lists!$F$2,$A$1:$T$1,0))&amp;""),"")="","",IF($W953=Lists!$A$3,1,0))</f>
        <v/>
      </c>
      <c r="AK953" s="21">
        <f>IF(IFERROR(TRIM(INDEX($A953:$T953,MATCH(Lists!$F$2,$A$1:$T$1,0))&amp;""),"")="","",IF($X953="Y",1,0))</f>
        <v/>
      </c>
    </row>
    <row r="954">
      <c r="U954" s="19" t="n"/>
      <c r="V954" s="22" t="n"/>
      <c r="W954" s="22" t="n"/>
      <c r="X954" s="22" t="n"/>
      <c r="Y954" s="19" t="n"/>
      <c r="Z954" s="21">
        <f>IF(IFERROR(TRIM(INDEX($A954:$T954,MATCH(Lists!$F$2,$A$1:$T$1,0))&amp;""),"")="","",IFERROR(INDEX('Your points'!$B$6:$B$11,MATCH(IFERROR(TRIM(INDEX($A954:$T954,MATCH(Lists!$F$3,$A$1:$T$1,0))&amp;""),""),'Your points'!$A$6:$A$11,0)),0))</f>
        <v/>
      </c>
      <c r="AA954" s="21">
        <f>IF(IFERROR(TRIM(INDEX($A954:$T954,MATCH(Lists!$F$2,$A$1:$T$1,0))&amp;""),"")="","",IFERROR(INDEX('Your points'!$B$15:$B$18,MATCH(IFERROR(TRIM(INDEX($A954:$T954,MATCH(Lists!$F$4,$A$1:$T$1,0))&amp;""),""),'Your points'!$A$15:$A$18,0)),0))</f>
        <v/>
      </c>
      <c r="AB954" s="21">
        <f>IF(IFERROR(TRIM(INDEX($A954:$T954,MATCH(Lists!$F$2,$A$1:$T$1,0))&amp;""),"")="","",N(Z954)+N(AA954))</f>
        <v/>
      </c>
      <c r="AC954" s="21">
        <f>IF(IFERROR(TRIM(INDEX($A954:$T954,MATCH(Lists!$F$2,$A$1:$T$1,0))&amp;""),"")="","",IFERROR(VALUE(IFERROR(TRIM(INDEX($A954:$T954,MATCH(Lists!$F$5,$A$1:$T$1,0))&amp;""),"")),""))</f>
        <v/>
      </c>
      <c r="AD954" s="21">
        <f>IF(AB954="","",IF(AB954&gt;='Your points'!$B$21,1,0))</f>
        <v/>
      </c>
      <c r="AE954" s="21">
        <f>IF(IFERROR(TRIM(INDEX($A954:$T954,MATCH(Lists!$F$2,$A$1:$T$1,0))&amp;""),"")="","",IF(IFERROR(TRIM(INDEX($A954:$T954,MATCH(Lists!$F$8,$A$1:$T$1,0))&amp;""),"")&lt;&gt;"",1,0))</f>
        <v/>
      </c>
      <c r="AF954" s="21">
        <f>IF(IFERROR(TRIM(INDEX($A954:$T954,MATCH(Lists!$F$2,$A$1:$T$1,0))&amp;""),"")="","",IF(IFERROR(TRIM(INDEX($A954:$T954,MATCH(Lists!$F$6,$A$1:$T$1,0))&amp;""),"")="","(no UTM)",IFERROR(TRIM(INDEX($A954:$T954,MATCH(Lists!$F$6,$A$1:$T$1,0))&amp;""),"")))</f>
        <v/>
      </c>
      <c r="AG954" s="21">
        <f>IF(IFERROR(TRIM(INDEX($A954:$T954,MATCH(Lists!$F$2,$A$1:$T$1,0))&amp;""),"")="","",IF(IFERROR(TRIM(INDEX($A954:$T954,MATCH(Lists!$F$7,$A$1:$T$1,0))&amp;""),"")="","(none)",IFERROR(TRIM(INDEX($A954:$T954,MATCH(Lists!$F$7,$A$1:$T$1,0))&amp;""),"")))</f>
        <v/>
      </c>
      <c r="AH954" s="21">
        <f>IF(AF954="","",IF(COUNTIFS($AF$2:AF954,AF954,$AG$2:AG954,AG954)=1,1,0))</f>
        <v/>
      </c>
      <c r="AI954" s="21">
        <f>IF(AH954=1,SUM($AH$2:AH954),"")</f>
        <v/>
      </c>
      <c r="AJ954" s="21">
        <f>IF(IFERROR(TRIM(INDEX($A954:$T954,MATCH(Lists!$F$2,$A$1:$T$1,0))&amp;""),"")="","",IF($W954=Lists!$A$3,1,0))</f>
        <v/>
      </c>
      <c r="AK954" s="21">
        <f>IF(IFERROR(TRIM(INDEX($A954:$T954,MATCH(Lists!$F$2,$A$1:$T$1,0))&amp;""),"")="","",IF($X954="Y",1,0))</f>
        <v/>
      </c>
    </row>
    <row r="955">
      <c r="U955" s="19" t="n"/>
      <c r="V955" s="22" t="n"/>
      <c r="W955" s="22" t="n"/>
      <c r="X955" s="22" t="n"/>
      <c r="Y955" s="19" t="n"/>
      <c r="Z955" s="21">
        <f>IF(IFERROR(TRIM(INDEX($A955:$T955,MATCH(Lists!$F$2,$A$1:$T$1,0))&amp;""),"")="","",IFERROR(INDEX('Your points'!$B$6:$B$11,MATCH(IFERROR(TRIM(INDEX($A955:$T955,MATCH(Lists!$F$3,$A$1:$T$1,0))&amp;""),""),'Your points'!$A$6:$A$11,0)),0))</f>
        <v/>
      </c>
      <c r="AA955" s="21">
        <f>IF(IFERROR(TRIM(INDEX($A955:$T955,MATCH(Lists!$F$2,$A$1:$T$1,0))&amp;""),"")="","",IFERROR(INDEX('Your points'!$B$15:$B$18,MATCH(IFERROR(TRIM(INDEX($A955:$T955,MATCH(Lists!$F$4,$A$1:$T$1,0))&amp;""),""),'Your points'!$A$15:$A$18,0)),0))</f>
        <v/>
      </c>
      <c r="AB955" s="21">
        <f>IF(IFERROR(TRIM(INDEX($A955:$T955,MATCH(Lists!$F$2,$A$1:$T$1,0))&amp;""),"")="","",N(Z955)+N(AA955))</f>
        <v/>
      </c>
      <c r="AC955" s="21">
        <f>IF(IFERROR(TRIM(INDEX($A955:$T955,MATCH(Lists!$F$2,$A$1:$T$1,0))&amp;""),"")="","",IFERROR(VALUE(IFERROR(TRIM(INDEX($A955:$T955,MATCH(Lists!$F$5,$A$1:$T$1,0))&amp;""),"")),""))</f>
        <v/>
      </c>
      <c r="AD955" s="21">
        <f>IF(AB955="","",IF(AB955&gt;='Your points'!$B$21,1,0))</f>
        <v/>
      </c>
      <c r="AE955" s="21">
        <f>IF(IFERROR(TRIM(INDEX($A955:$T955,MATCH(Lists!$F$2,$A$1:$T$1,0))&amp;""),"")="","",IF(IFERROR(TRIM(INDEX($A955:$T955,MATCH(Lists!$F$8,$A$1:$T$1,0))&amp;""),"")&lt;&gt;"",1,0))</f>
        <v/>
      </c>
      <c r="AF955" s="21">
        <f>IF(IFERROR(TRIM(INDEX($A955:$T955,MATCH(Lists!$F$2,$A$1:$T$1,0))&amp;""),"")="","",IF(IFERROR(TRIM(INDEX($A955:$T955,MATCH(Lists!$F$6,$A$1:$T$1,0))&amp;""),"")="","(no UTM)",IFERROR(TRIM(INDEX($A955:$T955,MATCH(Lists!$F$6,$A$1:$T$1,0))&amp;""),"")))</f>
        <v/>
      </c>
      <c r="AG955" s="21">
        <f>IF(IFERROR(TRIM(INDEX($A955:$T955,MATCH(Lists!$F$2,$A$1:$T$1,0))&amp;""),"")="","",IF(IFERROR(TRIM(INDEX($A955:$T955,MATCH(Lists!$F$7,$A$1:$T$1,0))&amp;""),"")="","(none)",IFERROR(TRIM(INDEX($A955:$T955,MATCH(Lists!$F$7,$A$1:$T$1,0))&amp;""),"")))</f>
        <v/>
      </c>
      <c r="AH955" s="21">
        <f>IF(AF955="","",IF(COUNTIFS($AF$2:AF955,AF955,$AG$2:AG955,AG955)=1,1,0))</f>
        <v/>
      </c>
      <c r="AI955" s="21">
        <f>IF(AH955=1,SUM($AH$2:AH955),"")</f>
        <v/>
      </c>
      <c r="AJ955" s="21">
        <f>IF(IFERROR(TRIM(INDEX($A955:$T955,MATCH(Lists!$F$2,$A$1:$T$1,0))&amp;""),"")="","",IF($W955=Lists!$A$3,1,0))</f>
        <v/>
      </c>
      <c r="AK955" s="21">
        <f>IF(IFERROR(TRIM(INDEX($A955:$T955,MATCH(Lists!$F$2,$A$1:$T$1,0))&amp;""),"")="","",IF($X955="Y",1,0))</f>
        <v/>
      </c>
    </row>
    <row r="956">
      <c r="U956" s="19" t="n"/>
      <c r="V956" s="22" t="n"/>
      <c r="W956" s="22" t="n"/>
      <c r="X956" s="22" t="n"/>
      <c r="Y956" s="19" t="n"/>
      <c r="Z956" s="21">
        <f>IF(IFERROR(TRIM(INDEX($A956:$T956,MATCH(Lists!$F$2,$A$1:$T$1,0))&amp;""),"")="","",IFERROR(INDEX('Your points'!$B$6:$B$11,MATCH(IFERROR(TRIM(INDEX($A956:$T956,MATCH(Lists!$F$3,$A$1:$T$1,0))&amp;""),""),'Your points'!$A$6:$A$11,0)),0))</f>
        <v/>
      </c>
      <c r="AA956" s="21">
        <f>IF(IFERROR(TRIM(INDEX($A956:$T956,MATCH(Lists!$F$2,$A$1:$T$1,0))&amp;""),"")="","",IFERROR(INDEX('Your points'!$B$15:$B$18,MATCH(IFERROR(TRIM(INDEX($A956:$T956,MATCH(Lists!$F$4,$A$1:$T$1,0))&amp;""),""),'Your points'!$A$15:$A$18,0)),0))</f>
        <v/>
      </c>
      <c r="AB956" s="21">
        <f>IF(IFERROR(TRIM(INDEX($A956:$T956,MATCH(Lists!$F$2,$A$1:$T$1,0))&amp;""),"")="","",N(Z956)+N(AA956))</f>
        <v/>
      </c>
      <c r="AC956" s="21">
        <f>IF(IFERROR(TRIM(INDEX($A956:$T956,MATCH(Lists!$F$2,$A$1:$T$1,0))&amp;""),"")="","",IFERROR(VALUE(IFERROR(TRIM(INDEX($A956:$T956,MATCH(Lists!$F$5,$A$1:$T$1,0))&amp;""),"")),""))</f>
        <v/>
      </c>
      <c r="AD956" s="21">
        <f>IF(AB956="","",IF(AB956&gt;='Your points'!$B$21,1,0))</f>
        <v/>
      </c>
      <c r="AE956" s="21">
        <f>IF(IFERROR(TRIM(INDEX($A956:$T956,MATCH(Lists!$F$2,$A$1:$T$1,0))&amp;""),"")="","",IF(IFERROR(TRIM(INDEX($A956:$T956,MATCH(Lists!$F$8,$A$1:$T$1,0))&amp;""),"")&lt;&gt;"",1,0))</f>
        <v/>
      </c>
      <c r="AF956" s="21">
        <f>IF(IFERROR(TRIM(INDEX($A956:$T956,MATCH(Lists!$F$2,$A$1:$T$1,0))&amp;""),"")="","",IF(IFERROR(TRIM(INDEX($A956:$T956,MATCH(Lists!$F$6,$A$1:$T$1,0))&amp;""),"")="","(no UTM)",IFERROR(TRIM(INDEX($A956:$T956,MATCH(Lists!$F$6,$A$1:$T$1,0))&amp;""),"")))</f>
        <v/>
      </c>
      <c r="AG956" s="21">
        <f>IF(IFERROR(TRIM(INDEX($A956:$T956,MATCH(Lists!$F$2,$A$1:$T$1,0))&amp;""),"")="","",IF(IFERROR(TRIM(INDEX($A956:$T956,MATCH(Lists!$F$7,$A$1:$T$1,0))&amp;""),"")="","(none)",IFERROR(TRIM(INDEX($A956:$T956,MATCH(Lists!$F$7,$A$1:$T$1,0))&amp;""),"")))</f>
        <v/>
      </c>
      <c r="AH956" s="21">
        <f>IF(AF956="","",IF(COUNTIFS($AF$2:AF956,AF956,$AG$2:AG956,AG956)=1,1,0))</f>
        <v/>
      </c>
      <c r="AI956" s="21">
        <f>IF(AH956=1,SUM($AH$2:AH956),"")</f>
        <v/>
      </c>
      <c r="AJ956" s="21">
        <f>IF(IFERROR(TRIM(INDEX($A956:$T956,MATCH(Lists!$F$2,$A$1:$T$1,0))&amp;""),"")="","",IF($W956=Lists!$A$3,1,0))</f>
        <v/>
      </c>
      <c r="AK956" s="21">
        <f>IF(IFERROR(TRIM(INDEX($A956:$T956,MATCH(Lists!$F$2,$A$1:$T$1,0))&amp;""),"")="","",IF($X956="Y",1,0))</f>
        <v/>
      </c>
    </row>
    <row r="957">
      <c r="U957" s="19" t="n"/>
      <c r="V957" s="22" t="n"/>
      <c r="W957" s="22" t="n"/>
      <c r="X957" s="22" t="n"/>
      <c r="Y957" s="19" t="n"/>
      <c r="Z957" s="21">
        <f>IF(IFERROR(TRIM(INDEX($A957:$T957,MATCH(Lists!$F$2,$A$1:$T$1,0))&amp;""),"")="","",IFERROR(INDEX('Your points'!$B$6:$B$11,MATCH(IFERROR(TRIM(INDEX($A957:$T957,MATCH(Lists!$F$3,$A$1:$T$1,0))&amp;""),""),'Your points'!$A$6:$A$11,0)),0))</f>
        <v/>
      </c>
      <c r="AA957" s="21">
        <f>IF(IFERROR(TRIM(INDEX($A957:$T957,MATCH(Lists!$F$2,$A$1:$T$1,0))&amp;""),"")="","",IFERROR(INDEX('Your points'!$B$15:$B$18,MATCH(IFERROR(TRIM(INDEX($A957:$T957,MATCH(Lists!$F$4,$A$1:$T$1,0))&amp;""),""),'Your points'!$A$15:$A$18,0)),0))</f>
        <v/>
      </c>
      <c r="AB957" s="21">
        <f>IF(IFERROR(TRIM(INDEX($A957:$T957,MATCH(Lists!$F$2,$A$1:$T$1,0))&amp;""),"")="","",N(Z957)+N(AA957))</f>
        <v/>
      </c>
      <c r="AC957" s="21">
        <f>IF(IFERROR(TRIM(INDEX($A957:$T957,MATCH(Lists!$F$2,$A$1:$T$1,0))&amp;""),"")="","",IFERROR(VALUE(IFERROR(TRIM(INDEX($A957:$T957,MATCH(Lists!$F$5,$A$1:$T$1,0))&amp;""),"")),""))</f>
        <v/>
      </c>
      <c r="AD957" s="21">
        <f>IF(AB957="","",IF(AB957&gt;='Your points'!$B$21,1,0))</f>
        <v/>
      </c>
      <c r="AE957" s="21">
        <f>IF(IFERROR(TRIM(INDEX($A957:$T957,MATCH(Lists!$F$2,$A$1:$T$1,0))&amp;""),"")="","",IF(IFERROR(TRIM(INDEX($A957:$T957,MATCH(Lists!$F$8,$A$1:$T$1,0))&amp;""),"")&lt;&gt;"",1,0))</f>
        <v/>
      </c>
      <c r="AF957" s="21">
        <f>IF(IFERROR(TRIM(INDEX($A957:$T957,MATCH(Lists!$F$2,$A$1:$T$1,0))&amp;""),"")="","",IF(IFERROR(TRIM(INDEX($A957:$T957,MATCH(Lists!$F$6,$A$1:$T$1,0))&amp;""),"")="","(no UTM)",IFERROR(TRIM(INDEX($A957:$T957,MATCH(Lists!$F$6,$A$1:$T$1,0))&amp;""),"")))</f>
        <v/>
      </c>
      <c r="AG957" s="21">
        <f>IF(IFERROR(TRIM(INDEX($A957:$T957,MATCH(Lists!$F$2,$A$1:$T$1,0))&amp;""),"")="","",IF(IFERROR(TRIM(INDEX($A957:$T957,MATCH(Lists!$F$7,$A$1:$T$1,0))&amp;""),"")="","(none)",IFERROR(TRIM(INDEX($A957:$T957,MATCH(Lists!$F$7,$A$1:$T$1,0))&amp;""),"")))</f>
        <v/>
      </c>
      <c r="AH957" s="21">
        <f>IF(AF957="","",IF(COUNTIFS($AF$2:AF957,AF957,$AG$2:AG957,AG957)=1,1,0))</f>
        <v/>
      </c>
      <c r="AI957" s="21">
        <f>IF(AH957=1,SUM($AH$2:AH957),"")</f>
        <v/>
      </c>
      <c r="AJ957" s="21">
        <f>IF(IFERROR(TRIM(INDEX($A957:$T957,MATCH(Lists!$F$2,$A$1:$T$1,0))&amp;""),"")="","",IF($W957=Lists!$A$3,1,0))</f>
        <v/>
      </c>
      <c r="AK957" s="21">
        <f>IF(IFERROR(TRIM(INDEX($A957:$T957,MATCH(Lists!$F$2,$A$1:$T$1,0))&amp;""),"")="","",IF($X957="Y",1,0))</f>
        <v/>
      </c>
    </row>
    <row r="958">
      <c r="U958" s="19" t="n"/>
      <c r="V958" s="22" t="n"/>
      <c r="W958" s="22" t="n"/>
      <c r="X958" s="22" t="n"/>
      <c r="Y958" s="19" t="n"/>
      <c r="Z958" s="21">
        <f>IF(IFERROR(TRIM(INDEX($A958:$T958,MATCH(Lists!$F$2,$A$1:$T$1,0))&amp;""),"")="","",IFERROR(INDEX('Your points'!$B$6:$B$11,MATCH(IFERROR(TRIM(INDEX($A958:$T958,MATCH(Lists!$F$3,$A$1:$T$1,0))&amp;""),""),'Your points'!$A$6:$A$11,0)),0))</f>
        <v/>
      </c>
      <c r="AA958" s="21">
        <f>IF(IFERROR(TRIM(INDEX($A958:$T958,MATCH(Lists!$F$2,$A$1:$T$1,0))&amp;""),"")="","",IFERROR(INDEX('Your points'!$B$15:$B$18,MATCH(IFERROR(TRIM(INDEX($A958:$T958,MATCH(Lists!$F$4,$A$1:$T$1,0))&amp;""),""),'Your points'!$A$15:$A$18,0)),0))</f>
        <v/>
      </c>
      <c r="AB958" s="21">
        <f>IF(IFERROR(TRIM(INDEX($A958:$T958,MATCH(Lists!$F$2,$A$1:$T$1,0))&amp;""),"")="","",N(Z958)+N(AA958))</f>
        <v/>
      </c>
      <c r="AC958" s="21">
        <f>IF(IFERROR(TRIM(INDEX($A958:$T958,MATCH(Lists!$F$2,$A$1:$T$1,0))&amp;""),"")="","",IFERROR(VALUE(IFERROR(TRIM(INDEX($A958:$T958,MATCH(Lists!$F$5,$A$1:$T$1,0))&amp;""),"")),""))</f>
        <v/>
      </c>
      <c r="AD958" s="21">
        <f>IF(AB958="","",IF(AB958&gt;='Your points'!$B$21,1,0))</f>
        <v/>
      </c>
      <c r="AE958" s="21">
        <f>IF(IFERROR(TRIM(INDEX($A958:$T958,MATCH(Lists!$F$2,$A$1:$T$1,0))&amp;""),"")="","",IF(IFERROR(TRIM(INDEX($A958:$T958,MATCH(Lists!$F$8,$A$1:$T$1,0))&amp;""),"")&lt;&gt;"",1,0))</f>
        <v/>
      </c>
      <c r="AF958" s="21">
        <f>IF(IFERROR(TRIM(INDEX($A958:$T958,MATCH(Lists!$F$2,$A$1:$T$1,0))&amp;""),"")="","",IF(IFERROR(TRIM(INDEX($A958:$T958,MATCH(Lists!$F$6,$A$1:$T$1,0))&amp;""),"")="","(no UTM)",IFERROR(TRIM(INDEX($A958:$T958,MATCH(Lists!$F$6,$A$1:$T$1,0))&amp;""),"")))</f>
        <v/>
      </c>
      <c r="AG958" s="21">
        <f>IF(IFERROR(TRIM(INDEX($A958:$T958,MATCH(Lists!$F$2,$A$1:$T$1,0))&amp;""),"")="","",IF(IFERROR(TRIM(INDEX($A958:$T958,MATCH(Lists!$F$7,$A$1:$T$1,0))&amp;""),"")="","(none)",IFERROR(TRIM(INDEX($A958:$T958,MATCH(Lists!$F$7,$A$1:$T$1,0))&amp;""),"")))</f>
        <v/>
      </c>
      <c r="AH958" s="21">
        <f>IF(AF958="","",IF(COUNTIFS($AF$2:AF958,AF958,$AG$2:AG958,AG958)=1,1,0))</f>
        <v/>
      </c>
      <c r="AI958" s="21">
        <f>IF(AH958=1,SUM($AH$2:AH958),"")</f>
        <v/>
      </c>
      <c r="AJ958" s="21">
        <f>IF(IFERROR(TRIM(INDEX($A958:$T958,MATCH(Lists!$F$2,$A$1:$T$1,0))&amp;""),"")="","",IF($W958=Lists!$A$3,1,0))</f>
        <v/>
      </c>
      <c r="AK958" s="21">
        <f>IF(IFERROR(TRIM(INDEX($A958:$T958,MATCH(Lists!$F$2,$A$1:$T$1,0))&amp;""),"")="","",IF($X958="Y",1,0))</f>
        <v/>
      </c>
    </row>
    <row r="959">
      <c r="U959" s="19" t="n"/>
      <c r="V959" s="22" t="n"/>
      <c r="W959" s="22" t="n"/>
      <c r="X959" s="22" t="n"/>
      <c r="Y959" s="19" t="n"/>
      <c r="Z959" s="21">
        <f>IF(IFERROR(TRIM(INDEX($A959:$T959,MATCH(Lists!$F$2,$A$1:$T$1,0))&amp;""),"")="","",IFERROR(INDEX('Your points'!$B$6:$B$11,MATCH(IFERROR(TRIM(INDEX($A959:$T959,MATCH(Lists!$F$3,$A$1:$T$1,0))&amp;""),""),'Your points'!$A$6:$A$11,0)),0))</f>
        <v/>
      </c>
      <c r="AA959" s="21">
        <f>IF(IFERROR(TRIM(INDEX($A959:$T959,MATCH(Lists!$F$2,$A$1:$T$1,0))&amp;""),"")="","",IFERROR(INDEX('Your points'!$B$15:$B$18,MATCH(IFERROR(TRIM(INDEX($A959:$T959,MATCH(Lists!$F$4,$A$1:$T$1,0))&amp;""),""),'Your points'!$A$15:$A$18,0)),0))</f>
        <v/>
      </c>
      <c r="AB959" s="21">
        <f>IF(IFERROR(TRIM(INDEX($A959:$T959,MATCH(Lists!$F$2,$A$1:$T$1,0))&amp;""),"")="","",N(Z959)+N(AA959))</f>
        <v/>
      </c>
      <c r="AC959" s="21">
        <f>IF(IFERROR(TRIM(INDEX($A959:$T959,MATCH(Lists!$F$2,$A$1:$T$1,0))&amp;""),"")="","",IFERROR(VALUE(IFERROR(TRIM(INDEX($A959:$T959,MATCH(Lists!$F$5,$A$1:$T$1,0))&amp;""),"")),""))</f>
        <v/>
      </c>
      <c r="AD959" s="21">
        <f>IF(AB959="","",IF(AB959&gt;='Your points'!$B$21,1,0))</f>
        <v/>
      </c>
      <c r="AE959" s="21">
        <f>IF(IFERROR(TRIM(INDEX($A959:$T959,MATCH(Lists!$F$2,$A$1:$T$1,0))&amp;""),"")="","",IF(IFERROR(TRIM(INDEX($A959:$T959,MATCH(Lists!$F$8,$A$1:$T$1,0))&amp;""),"")&lt;&gt;"",1,0))</f>
        <v/>
      </c>
      <c r="AF959" s="21">
        <f>IF(IFERROR(TRIM(INDEX($A959:$T959,MATCH(Lists!$F$2,$A$1:$T$1,0))&amp;""),"")="","",IF(IFERROR(TRIM(INDEX($A959:$T959,MATCH(Lists!$F$6,$A$1:$T$1,0))&amp;""),"")="","(no UTM)",IFERROR(TRIM(INDEX($A959:$T959,MATCH(Lists!$F$6,$A$1:$T$1,0))&amp;""),"")))</f>
        <v/>
      </c>
      <c r="AG959" s="21">
        <f>IF(IFERROR(TRIM(INDEX($A959:$T959,MATCH(Lists!$F$2,$A$1:$T$1,0))&amp;""),"")="","",IF(IFERROR(TRIM(INDEX($A959:$T959,MATCH(Lists!$F$7,$A$1:$T$1,0))&amp;""),"")="","(none)",IFERROR(TRIM(INDEX($A959:$T959,MATCH(Lists!$F$7,$A$1:$T$1,0))&amp;""),"")))</f>
        <v/>
      </c>
      <c r="AH959" s="21">
        <f>IF(AF959="","",IF(COUNTIFS($AF$2:AF959,AF959,$AG$2:AG959,AG959)=1,1,0))</f>
        <v/>
      </c>
      <c r="AI959" s="21">
        <f>IF(AH959=1,SUM($AH$2:AH959),"")</f>
        <v/>
      </c>
      <c r="AJ959" s="21">
        <f>IF(IFERROR(TRIM(INDEX($A959:$T959,MATCH(Lists!$F$2,$A$1:$T$1,0))&amp;""),"")="","",IF($W959=Lists!$A$3,1,0))</f>
        <v/>
      </c>
      <c r="AK959" s="21">
        <f>IF(IFERROR(TRIM(INDEX($A959:$T959,MATCH(Lists!$F$2,$A$1:$T$1,0))&amp;""),"")="","",IF($X959="Y",1,0))</f>
        <v/>
      </c>
    </row>
    <row r="960">
      <c r="U960" s="19" t="n"/>
      <c r="V960" s="22" t="n"/>
      <c r="W960" s="22" t="n"/>
      <c r="X960" s="22" t="n"/>
      <c r="Y960" s="19" t="n"/>
      <c r="Z960" s="21">
        <f>IF(IFERROR(TRIM(INDEX($A960:$T960,MATCH(Lists!$F$2,$A$1:$T$1,0))&amp;""),"")="","",IFERROR(INDEX('Your points'!$B$6:$B$11,MATCH(IFERROR(TRIM(INDEX($A960:$T960,MATCH(Lists!$F$3,$A$1:$T$1,0))&amp;""),""),'Your points'!$A$6:$A$11,0)),0))</f>
        <v/>
      </c>
      <c r="AA960" s="21">
        <f>IF(IFERROR(TRIM(INDEX($A960:$T960,MATCH(Lists!$F$2,$A$1:$T$1,0))&amp;""),"")="","",IFERROR(INDEX('Your points'!$B$15:$B$18,MATCH(IFERROR(TRIM(INDEX($A960:$T960,MATCH(Lists!$F$4,$A$1:$T$1,0))&amp;""),""),'Your points'!$A$15:$A$18,0)),0))</f>
        <v/>
      </c>
      <c r="AB960" s="21">
        <f>IF(IFERROR(TRIM(INDEX($A960:$T960,MATCH(Lists!$F$2,$A$1:$T$1,0))&amp;""),"")="","",N(Z960)+N(AA960))</f>
        <v/>
      </c>
      <c r="AC960" s="21">
        <f>IF(IFERROR(TRIM(INDEX($A960:$T960,MATCH(Lists!$F$2,$A$1:$T$1,0))&amp;""),"")="","",IFERROR(VALUE(IFERROR(TRIM(INDEX($A960:$T960,MATCH(Lists!$F$5,$A$1:$T$1,0))&amp;""),"")),""))</f>
        <v/>
      </c>
      <c r="AD960" s="21">
        <f>IF(AB960="","",IF(AB960&gt;='Your points'!$B$21,1,0))</f>
        <v/>
      </c>
      <c r="AE960" s="21">
        <f>IF(IFERROR(TRIM(INDEX($A960:$T960,MATCH(Lists!$F$2,$A$1:$T$1,0))&amp;""),"")="","",IF(IFERROR(TRIM(INDEX($A960:$T960,MATCH(Lists!$F$8,$A$1:$T$1,0))&amp;""),"")&lt;&gt;"",1,0))</f>
        <v/>
      </c>
      <c r="AF960" s="21">
        <f>IF(IFERROR(TRIM(INDEX($A960:$T960,MATCH(Lists!$F$2,$A$1:$T$1,0))&amp;""),"")="","",IF(IFERROR(TRIM(INDEX($A960:$T960,MATCH(Lists!$F$6,$A$1:$T$1,0))&amp;""),"")="","(no UTM)",IFERROR(TRIM(INDEX($A960:$T960,MATCH(Lists!$F$6,$A$1:$T$1,0))&amp;""),"")))</f>
        <v/>
      </c>
      <c r="AG960" s="21">
        <f>IF(IFERROR(TRIM(INDEX($A960:$T960,MATCH(Lists!$F$2,$A$1:$T$1,0))&amp;""),"")="","",IF(IFERROR(TRIM(INDEX($A960:$T960,MATCH(Lists!$F$7,$A$1:$T$1,0))&amp;""),"")="","(none)",IFERROR(TRIM(INDEX($A960:$T960,MATCH(Lists!$F$7,$A$1:$T$1,0))&amp;""),"")))</f>
        <v/>
      </c>
      <c r="AH960" s="21">
        <f>IF(AF960="","",IF(COUNTIFS($AF$2:AF960,AF960,$AG$2:AG960,AG960)=1,1,0))</f>
        <v/>
      </c>
      <c r="AI960" s="21">
        <f>IF(AH960=1,SUM($AH$2:AH960),"")</f>
        <v/>
      </c>
      <c r="AJ960" s="21">
        <f>IF(IFERROR(TRIM(INDEX($A960:$T960,MATCH(Lists!$F$2,$A$1:$T$1,0))&amp;""),"")="","",IF($W960=Lists!$A$3,1,0))</f>
        <v/>
      </c>
      <c r="AK960" s="21">
        <f>IF(IFERROR(TRIM(INDEX($A960:$T960,MATCH(Lists!$F$2,$A$1:$T$1,0))&amp;""),"")="","",IF($X960="Y",1,0))</f>
        <v/>
      </c>
    </row>
    <row r="961">
      <c r="U961" s="19" t="n"/>
      <c r="V961" s="22" t="n"/>
      <c r="W961" s="22" t="n"/>
      <c r="X961" s="22" t="n"/>
      <c r="Y961" s="19" t="n"/>
      <c r="Z961" s="21">
        <f>IF(IFERROR(TRIM(INDEX($A961:$T961,MATCH(Lists!$F$2,$A$1:$T$1,0))&amp;""),"")="","",IFERROR(INDEX('Your points'!$B$6:$B$11,MATCH(IFERROR(TRIM(INDEX($A961:$T961,MATCH(Lists!$F$3,$A$1:$T$1,0))&amp;""),""),'Your points'!$A$6:$A$11,0)),0))</f>
        <v/>
      </c>
      <c r="AA961" s="21">
        <f>IF(IFERROR(TRIM(INDEX($A961:$T961,MATCH(Lists!$F$2,$A$1:$T$1,0))&amp;""),"")="","",IFERROR(INDEX('Your points'!$B$15:$B$18,MATCH(IFERROR(TRIM(INDEX($A961:$T961,MATCH(Lists!$F$4,$A$1:$T$1,0))&amp;""),""),'Your points'!$A$15:$A$18,0)),0))</f>
        <v/>
      </c>
      <c r="AB961" s="21">
        <f>IF(IFERROR(TRIM(INDEX($A961:$T961,MATCH(Lists!$F$2,$A$1:$T$1,0))&amp;""),"")="","",N(Z961)+N(AA961))</f>
        <v/>
      </c>
      <c r="AC961" s="21">
        <f>IF(IFERROR(TRIM(INDEX($A961:$T961,MATCH(Lists!$F$2,$A$1:$T$1,0))&amp;""),"")="","",IFERROR(VALUE(IFERROR(TRIM(INDEX($A961:$T961,MATCH(Lists!$F$5,$A$1:$T$1,0))&amp;""),"")),""))</f>
        <v/>
      </c>
      <c r="AD961" s="21">
        <f>IF(AB961="","",IF(AB961&gt;='Your points'!$B$21,1,0))</f>
        <v/>
      </c>
      <c r="AE961" s="21">
        <f>IF(IFERROR(TRIM(INDEX($A961:$T961,MATCH(Lists!$F$2,$A$1:$T$1,0))&amp;""),"")="","",IF(IFERROR(TRIM(INDEX($A961:$T961,MATCH(Lists!$F$8,$A$1:$T$1,0))&amp;""),"")&lt;&gt;"",1,0))</f>
        <v/>
      </c>
      <c r="AF961" s="21">
        <f>IF(IFERROR(TRIM(INDEX($A961:$T961,MATCH(Lists!$F$2,$A$1:$T$1,0))&amp;""),"")="","",IF(IFERROR(TRIM(INDEX($A961:$T961,MATCH(Lists!$F$6,$A$1:$T$1,0))&amp;""),"")="","(no UTM)",IFERROR(TRIM(INDEX($A961:$T961,MATCH(Lists!$F$6,$A$1:$T$1,0))&amp;""),"")))</f>
        <v/>
      </c>
      <c r="AG961" s="21">
        <f>IF(IFERROR(TRIM(INDEX($A961:$T961,MATCH(Lists!$F$2,$A$1:$T$1,0))&amp;""),"")="","",IF(IFERROR(TRIM(INDEX($A961:$T961,MATCH(Lists!$F$7,$A$1:$T$1,0))&amp;""),"")="","(none)",IFERROR(TRIM(INDEX($A961:$T961,MATCH(Lists!$F$7,$A$1:$T$1,0))&amp;""),"")))</f>
        <v/>
      </c>
      <c r="AH961" s="21">
        <f>IF(AF961="","",IF(COUNTIFS($AF$2:AF961,AF961,$AG$2:AG961,AG961)=1,1,0))</f>
        <v/>
      </c>
      <c r="AI961" s="21">
        <f>IF(AH961=1,SUM($AH$2:AH961),"")</f>
        <v/>
      </c>
      <c r="AJ961" s="21">
        <f>IF(IFERROR(TRIM(INDEX($A961:$T961,MATCH(Lists!$F$2,$A$1:$T$1,0))&amp;""),"")="","",IF($W961=Lists!$A$3,1,0))</f>
        <v/>
      </c>
      <c r="AK961" s="21">
        <f>IF(IFERROR(TRIM(INDEX($A961:$T961,MATCH(Lists!$F$2,$A$1:$T$1,0))&amp;""),"")="","",IF($X961="Y",1,0))</f>
        <v/>
      </c>
    </row>
    <row r="962">
      <c r="U962" s="19" t="n"/>
      <c r="V962" s="22" t="n"/>
      <c r="W962" s="22" t="n"/>
      <c r="X962" s="22" t="n"/>
      <c r="Y962" s="19" t="n"/>
      <c r="Z962" s="21">
        <f>IF(IFERROR(TRIM(INDEX($A962:$T962,MATCH(Lists!$F$2,$A$1:$T$1,0))&amp;""),"")="","",IFERROR(INDEX('Your points'!$B$6:$B$11,MATCH(IFERROR(TRIM(INDEX($A962:$T962,MATCH(Lists!$F$3,$A$1:$T$1,0))&amp;""),""),'Your points'!$A$6:$A$11,0)),0))</f>
        <v/>
      </c>
      <c r="AA962" s="21">
        <f>IF(IFERROR(TRIM(INDEX($A962:$T962,MATCH(Lists!$F$2,$A$1:$T$1,0))&amp;""),"")="","",IFERROR(INDEX('Your points'!$B$15:$B$18,MATCH(IFERROR(TRIM(INDEX($A962:$T962,MATCH(Lists!$F$4,$A$1:$T$1,0))&amp;""),""),'Your points'!$A$15:$A$18,0)),0))</f>
        <v/>
      </c>
      <c r="AB962" s="21">
        <f>IF(IFERROR(TRIM(INDEX($A962:$T962,MATCH(Lists!$F$2,$A$1:$T$1,0))&amp;""),"")="","",N(Z962)+N(AA962))</f>
        <v/>
      </c>
      <c r="AC962" s="21">
        <f>IF(IFERROR(TRIM(INDEX($A962:$T962,MATCH(Lists!$F$2,$A$1:$T$1,0))&amp;""),"")="","",IFERROR(VALUE(IFERROR(TRIM(INDEX($A962:$T962,MATCH(Lists!$F$5,$A$1:$T$1,0))&amp;""),"")),""))</f>
        <v/>
      </c>
      <c r="AD962" s="21">
        <f>IF(AB962="","",IF(AB962&gt;='Your points'!$B$21,1,0))</f>
        <v/>
      </c>
      <c r="AE962" s="21">
        <f>IF(IFERROR(TRIM(INDEX($A962:$T962,MATCH(Lists!$F$2,$A$1:$T$1,0))&amp;""),"")="","",IF(IFERROR(TRIM(INDEX($A962:$T962,MATCH(Lists!$F$8,$A$1:$T$1,0))&amp;""),"")&lt;&gt;"",1,0))</f>
        <v/>
      </c>
      <c r="AF962" s="21">
        <f>IF(IFERROR(TRIM(INDEX($A962:$T962,MATCH(Lists!$F$2,$A$1:$T$1,0))&amp;""),"")="","",IF(IFERROR(TRIM(INDEX($A962:$T962,MATCH(Lists!$F$6,$A$1:$T$1,0))&amp;""),"")="","(no UTM)",IFERROR(TRIM(INDEX($A962:$T962,MATCH(Lists!$F$6,$A$1:$T$1,0))&amp;""),"")))</f>
        <v/>
      </c>
      <c r="AG962" s="21">
        <f>IF(IFERROR(TRIM(INDEX($A962:$T962,MATCH(Lists!$F$2,$A$1:$T$1,0))&amp;""),"")="","",IF(IFERROR(TRIM(INDEX($A962:$T962,MATCH(Lists!$F$7,$A$1:$T$1,0))&amp;""),"")="","(none)",IFERROR(TRIM(INDEX($A962:$T962,MATCH(Lists!$F$7,$A$1:$T$1,0))&amp;""),"")))</f>
        <v/>
      </c>
      <c r="AH962" s="21">
        <f>IF(AF962="","",IF(COUNTIFS($AF$2:AF962,AF962,$AG$2:AG962,AG962)=1,1,0))</f>
        <v/>
      </c>
      <c r="AI962" s="21">
        <f>IF(AH962=1,SUM($AH$2:AH962),"")</f>
        <v/>
      </c>
      <c r="AJ962" s="21">
        <f>IF(IFERROR(TRIM(INDEX($A962:$T962,MATCH(Lists!$F$2,$A$1:$T$1,0))&amp;""),"")="","",IF($W962=Lists!$A$3,1,0))</f>
        <v/>
      </c>
      <c r="AK962" s="21">
        <f>IF(IFERROR(TRIM(INDEX($A962:$T962,MATCH(Lists!$F$2,$A$1:$T$1,0))&amp;""),"")="","",IF($X962="Y",1,0))</f>
        <v/>
      </c>
    </row>
    <row r="963">
      <c r="U963" s="19" t="n"/>
      <c r="V963" s="22" t="n"/>
      <c r="W963" s="22" t="n"/>
      <c r="X963" s="22" t="n"/>
      <c r="Y963" s="19" t="n"/>
      <c r="Z963" s="21">
        <f>IF(IFERROR(TRIM(INDEX($A963:$T963,MATCH(Lists!$F$2,$A$1:$T$1,0))&amp;""),"")="","",IFERROR(INDEX('Your points'!$B$6:$B$11,MATCH(IFERROR(TRIM(INDEX($A963:$T963,MATCH(Lists!$F$3,$A$1:$T$1,0))&amp;""),""),'Your points'!$A$6:$A$11,0)),0))</f>
        <v/>
      </c>
      <c r="AA963" s="21">
        <f>IF(IFERROR(TRIM(INDEX($A963:$T963,MATCH(Lists!$F$2,$A$1:$T$1,0))&amp;""),"")="","",IFERROR(INDEX('Your points'!$B$15:$B$18,MATCH(IFERROR(TRIM(INDEX($A963:$T963,MATCH(Lists!$F$4,$A$1:$T$1,0))&amp;""),""),'Your points'!$A$15:$A$18,0)),0))</f>
        <v/>
      </c>
      <c r="AB963" s="21">
        <f>IF(IFERROR(TRIM(INDEX($A963:$T963,MATCH(Lists!$F$2,$A$1:$T$1,0))&amp;""),"")="","",N(Z963)+N(AA963))</f>
        <v/>
      </c>
      <c r="AC963" s="21">
        <f>IF(IFERROR(TRIM(INDEX($A963:$T963,MATCH(Lists!$F$2,$A$1:$T$1,0))&amp;""),"")="","",IFERROR(VALUE(IFERROR(TRIM(INDEX($A963:$T963,MATCH(Lists!$F$5,$A$1:$T$1,0))&amp;""),"")),""))</f>
        <v/>
      </c>
      <c r="AD963" s="21">
        <f>IF(AB963="","",IF(AB963&gt;='Your points'!$B$21,1,0))</f>
        <v/>
      </c>
      <c r="AE963" s="21">
        <f>IF(IFERROR(TRIM(INDEX($A963:$T963,MATCH(Lists!$F$2,$A$1:$T$1,0))&amp;""),"")="","",IF(IFERROR(TRIM(INDEX($A963:$T963,MATCH(Lists!$F$8,$A$1:$T$1,0))&amp;""),"")&lt;&gt;"",1,0))</f>
        <v/>
      </c>
      <c r="AF963" s="21">
        <f>IF(IFERROR(TRIM(INDEX($A963:$T963,MATCH(Lists!$F$2,$A$1:$T$1,0))&amp;""),"")="","",IF(IFERROR(TRIM(INDEX($A963:$T963,MATCH(Lists!$F$6,$A$1:$T$1,0))&amp;""),"")="","(no UTM)",IFERROR(TRIM(INDEX($A963:$T963,MATCH(Lists!$F$6,$A$1:$T$1,0))&amp;""),"")))</f>
        <v/>
      </c>
      <c r="AG963" s="21">
        <f>IF(IFERROR(TRIM(INDEX($A963:$T963,MATCH(Lists!$F$2,$A$1:$T$1,0))&amp;""),"")="","",IF(IFERROR(TRIM(INDEX($A963:$T963,MATCH(Lists!$F$7,$A$1:$T$1,0))&amp;""),"")="","(none)",IFERROR(TRIM(INDEX($A963:$T963,MATCH(Lists!$F$7,$A$1:$T$1,0))&amp;""),"")))</f>
        <v/>
      </c>
      <c r="AH963" s="21">
        <f>IF(AF963="","",IF(COUNTIFS($AF$2:AF963,AF963,$AG$2:AG963,AG963)=1,1,0))</f>
        <v/>
      </c>
      <c r="AI963" s="21">
        <f>IF(AH963=1,SUM($AH$2:AH963),"")</f>
        <v/>
      </c>
      <c r="AJ963" s="21">
        <f>IF(IFERROR(TRIM(INDEX($A963:$T963,MATCH(Lists!$F$2,$A$1:$T$1,0))&amp;""),"")="","",IF($W963=Lists!$A$3,1,0))</f>
        <v/>
      </c>
      <c r="AK963" s="21">
        <f>IF(IFERROR(TRIM(INDEX($A963:$T963,MATCH(Lists!$F$2,$A$1:$T$1,0))&amp;""),"")="","",IF($X963="Y",1,0))</f>
        <v/>
      </c>
    </row>
    <row r="964">
      <c r="U964" s="19" t="n"/>
      <c r="V964" s="22" t="n"/>
      <c r="W964" s="22" t="n"/>
      <c r="X964" s="22" t="n"/>
      <c r="Y964" s="19" t="n"/>
      <c r="Z964" s="21">
        <f>IF(IFERROR(TRIM(INDEX($A964:$T964,MATCH(Lists!$F$2,$A$1:$T$1,0))&amp;""),"")="","",IFERROR(INDEX('Your points'!$B$6:$B$11,MATCH(IFERROR(TRIM(INDEX($A964:$T964,MATCH(Lists!$F$3,$A$1:$T$1,0))&amp;""),""),'Your points'!$A$6:$A$11,0)),0))</f>
        <v/>
      </c>
      <c r="AA964" s="21">
        <f>IF(IFERROR(TRIM(INDEX($A964:$T964,MATCH(Lists!$F$2,$A$1:$T$1,0))&amp;""),"")="","",IFERROR(INDEX('Your points'!$B$15:$B$18,MATCH(IFERROR(TRIM(INDEX($A964:$T964,MATCH(Lists!$F$4,$A$1:$T$1,0))&amp;""),""),'Your points'!$A$15:$A$18,0)),0))</f>
        <v/>
      </c>
      <c r="AB964" s="21">
        <f>IF(IFERROR(TRIM(INDEX($A964:$T964,MATCH(Lists!$F$2,$A$1:$T$1,0))&amp;""),"")="","",N(Z964)+N(AA964))</f>
        <v/>
      </c>
      <c r="AC964" s="21">
        <f>IF(IFERROR(TRIM(INDEX($A964:$T964,MATCH(Lists!$F$2,$A$1:$T$1,0))&amp;""),"")="","",IFERROR(VALUE(IFERROR(TRIM(INDEX($A964:$T964,MATCH(Lists!$F$5,$A$1:$T$1,0))&amp;""),"")),""))</f>
        <v/>
      </c>
      <c r="AD964" s="21">
        <f>IF(AB964="","",IF(AB964&gt;='Your points'!$B$21,1,0))</f>
        <v/>
      </c>
      <c r="AE964" s="21">
        <f>IF(IFERROR(TRIM(INDEX($A964:$T964,MATCH(Lists!$F$2,$A$1:$T$1,0))&amp;""),"")="","",IF(IFERROR(TRIM(INDEX($A964:$T964,MATCH(Lists!$F$8,$A$1:$T$1,0))&amp;""),"")&lt;&gt;"",1,0))</f>
        <v/>
      </c>
      <c r="AF964" s="21">
        <f>IF(IFERROR(TRIM(INDEX($A964:$T964,MATCH(Lists!$F$2,$A$1:$T$1,0))&amp;""),"")="","",IF(IFERROR(TRIM(INDEX($A964:$T964,MATCH(Lists!$F$6,$A$1:$T$1,0))&amp;""),"")="","(no UTM)",IFERROR(TRIM(INDEX($A964:$T964,MATCH(Lists!$F$6,$A$1:$T$1,0))&amp;""),"")))</f>
        <v/>
      </c>
      <c r="AG964" s="21">
        <f>IF(IFERROR(TRIM(INDEX($A964:$T964,MATCH(Lists!$F$2,$A$1:$T$1,0))&amp;""),"")="","",IF(IFERROR(TRIM(INDEX($A964:$T964,MATCH(Lists!$F$7,$A$1:$T$1,0))&amp;""),"")="","(none)",IFERROR(TRIM(INDEX($A964:$T964,MATCH(Lists!$F$7,$A$1:$T$1,0))&amp;""),"")))</f>
        <v/>
      </c>
      <c r="AH964" s="21">
        <f>IF(AF964="","",IF(COUNTIFS($AF$2:AF964,AF964,$AG$2:AG964,AG964)=1,1,0))</f>
        <v/>
      </c>
      <c r="AI964" s="21">
        <f>IF(AH964=1,SUM($AH$2:AH964),"")</f>
        <v/>
      </c>
      <c r="AJ964" s="21">
        <f>IF(IFERROR(TRIM(INDEX($A964:$T964,MATCH(Lists!$F$2,$A$1:$T$1,0))&amp;""),"")="","",IF($W964=Lists!$A$3,1,0))</f>
        <v/>
      </c>
      <c r="AK964" s="21">
        <f>IF(IFERROR(TRIM(INDEX($A964:$T964,MATCH(Lists!$F$2,$A$1:$T$1,0))&amp;""),"")="","",IF($X964="Y",1,0))</f>
        <v/>
      </c>
    </row>
    <row r="965">
      <c r="U965" s="19" t="n"/>
      <c r="V965" s="22" t="n"/>
      <c r="W965" s="22" t="n"/>
      <c r="X965" s="22" t="n"/>
      <c r="Y965" s="19" t="n"/>
      <c r="Z965" s="21">
        <f>IF(IFERROR(TRIM(INDEX($A965:$T965,MATCH(Lists!$F$2,$A$1:$T$1,0))&amp;""),"")="","",IFERROR(INDEX('Your points'!$B$6:$B$11,MATCH(IFERROR(TRIM(INDEX($A965:$T965,MATCH(Lists!$F$3,$A$1:$T$1,0))&amp;""),""),'Your points'!$A$6:$A$11,0)),0))</f>
        <v/>
      </c>
      <c r="AA965" s="21">
        <f>IF(IFERROR(TRIM(INDEX($A965:$T965,MATCH(Lists!$F$2,$A$1:$T$1,0))&amp;""),"")="","",IFERROR(INDEX('Your points'!$B$15:$B$18,MATCH(IFERROR(TRIM(INDEX($A965:$T965,MATCH(Lists!$F$4,$A$1:$T$1,0))&amp;""),""),'Your points'!$A$15:$A$18,0)),0))</f>
        <v/>
      </c>
      <c r="AB965" s="21">
        <f>IF(IFERROR(TRIM(INDEX($A965:$T965,MATCH(Lists!$F$2,$A$1:$T$1,0))&amp;""),"")="","",N(Z965)+N(AA965))</f>
        <v/>
      </c>
      <c r="AC965" s="21">
        <f>IF(IFERROR(TRIM(INDEX($A965:$T965,MATCH(Lists!$F$2,$A$1:$T$1,0))&amp;""),"")="","",IFERROR(VALUE(IFERROR(TRIM(INDEX($A965:$T965,MATCH(Lists!$F$5,$A$1:$T$1,0))&amp;""),"")),""))</f>
        <v/>
      </c>
      <c r="AD965" s="21">
        <f>IF(AB965="","",IF(AB965&gt;='Your points'!$B$21,1,0))</f>
        <v/>
      </c>
      <c r="AE965" s="21">
        <f>IF(IFERROR(TRIM(INDEX($A965:$T965,MATCH(Lists!$F$2,$A$1:$T$1,0))&amp;""),"")="","",IF(IFERROR(TRIM(INDEX($A965:$T965,MATCH(Lists!$F$8,$A$1:$T$1,0))&amp;""),"")&lt;&gt;"",1,0))</f>
        <v/>
      </c>
      <c r="AF965" s="21">
        <f>IF(IFERROR(TRIM(INDEX($A965:$T965,MATCH(Lists!$F$2,$A$1:$T$1,0))&amp;""),"")="","",IF(IFERROR(TRIM(INDEX($A965:$T965,MATCH(Lists!$F$6,$A$1:$T$1,0))&amp;""),"")="","(no UTM)",IFERROR(TRIM(INDEX($A965:$T965,MATCH(Lists!$F$6,$A$1:$T$1,0))&amp;""),"")))</f>
        <v/>
      </c>
      <c r="AG965" s="21">
        <f>IF(IFERROR(TRIM(INDEX($A965:$T965,MATCH(Lists!$F$2,$A$1:$T$1,0))&amp;""),"")="","",IF(IFERROR(TRIM(INDEX($A965:$T965,MATCH(Lists!$F$7,$A$1:$T$1,0))&amp;""),"")="","(none)",IFERROR(TRIM(INDEX($A965:$T965,MATCH(Lists!$F$7,$A$1:$T$1,0))&amp;""),"")))</f>
        <v/>
      </c>
      <c r="AH965" s="21">
        <f>IF(AF965="","",IF(COUNTIFS($AF$2:AF965,AF965,$AG$2:AG965,AG965)=1,1,0))</f>
        <v/>
      </c>
      <c r="AI965" s="21">
        <f>IF(AH965=1,SUM($AH$2:AH965),"")</f>
        <v/>
      </c>
      <c r="AJ965" s="21">
        <f>IF(IFERROR(TRIM(INDEX($A965:$T965,MATCH(Lists!$F$2,$A$1:$T$1,0))&amp;""),"")="","",IF($W965=Lists!$A$3,1,0))</f>
        <v/>
      </c>
      <c r="AK965" s="21">
        <f>IF(IFERROR(TRIM(INDEX($A965:$T965,MATCH(Lists!$F$2,$A$1:$T$1,0))&amp;""),"")="","",IF($X965="Y",1,0))</f>
        <v/>
      </c>
    </row>
    <row r="966">
      <c r="U966" s="19" t="n"/>
      <c r="V966" s="22" t="n"/>
      <c r="W966" s="22" t="n"/>
      <c r="X966" s="22" t="n"/>
      <c r="Y966" s="19" t="n"/>
      <c r="Z966" s="21">
        <f>IF(IFERROR(TRIM(INDEX($A966:$T966,MATCH(Lists!$F$2,$A$1:$T$1,0))&amp;""),"")="","",IFERROR(INDEX('Your points'!$B$6:$B$11,MATCH(IFERROR(TRIM(INDEX($A966:$T966,MATCH(Lists!$F$3,$A$1:$T$1,0))&amp;""),""),'Your points'!$A$6:$A$11,0)),0))</f>
        <v/>
      </c>
      <c r="AA966" s="21">
        <f>IF(IFERROR(TRIM(INDEX($A966:$T966,MATCH(Lists!$F$2,$A$1:$T$1,0))&amp;""),"")="","",IFERROR(INDEX('Your points'!$B$15:$B$18,MATCH(IFERROR(TRIM(INDEX($A966:$T966,MATCH(Lists!$F$4,$A$1:$T$1,0))&amp;""),""),'Your points'!$A$15:$A$18,0)),0))</f>
        <v/>
      </c>
      <c r="AB966" s="21">
        <f>IF(IFERROR(TRIM(INDEX($A966:$T966,MATCH(Lists!$F$2,$A$1:$T$1,0))&amp;""),"")="","",N(Z966)+N(AA966))</f>
        <v/>
      </c>
      <c r="AC966" s="21">
        <f>IF(IFERROR(TRIM(INDEX($A966:$T966,MATCH(Lists!$F$2,$A$1:$T$1,0))&amp;""),"")="","",IFERROR(VALUE(IFERROR(TRIM(INDEX($A966:$T966,MATCH(Lists!$F$5,$A$1:$T$1,0))&amp;""),"")),""))</f>
        <v/>
      </c>
      <c r="AD966" s="21">
        <f>IF(AB966="","",IF(AB966&gt;='Your points'!$B$21,1,0))</f>
        <v/>
      </c>
      <c r="AE966" s="21">
        <f>IF(IFERROR(TRIM(INDEX($A966:$T966,MATCH(Lists!$F$2,$A$1:$T$1,0))&amp;""),"")="","",IF(IFERROR(TRIM(INDEX($A966:$T966,MATCH(Lists!$F$8,$A$1:$T$1,0))&amp;""),"")&lt;&gt;"",1,0))</f>
        <v/>
      </c>
      <c r="AF966" s="21">
        <f>IF(IFERROR(TRIM(INDEX($A966:$T966,MATCH(Lists!$F$2,$A$1:$T$1,0))&amp;""),"")="","",IF(IFERROR(TRIM(INDEX($A966:$T966,MATCH(Lists!$F$6,$A$1:$T$1,0))&amp;""),"")="","(no UTM)",IFERROR(TRIM(INDEX($A966:$T966,MATCH(Lists!$F$6,$A$1:$T$1,0))&amp;""),"")))</f>
        <v/>
      </c>
      <c r="AG966" s="21">
        <f>IF(IFERROR(TRIM(INDEX($A966:$T966,MATCH(Lists!$F$2,$A$1:$T$1,0))&amp;""),"")="","",IF(IFERROR(TRIM(INDEX($A966:$T966,MATCH(Lists!$F$7,$A$1:$T$1,0))&amp;""),"")="","(none)",IFERROR(TRIM(INDEX($A966:$T966,MATCH(Lists!$F$7,$A$1:$T$1,0))&amp;""),"")))</f>
        <v/>
      </c>
      <c r="AH966" s="21">
        <f>IF(AF966="","",IF(COUNTIFS($AF$2:AF966,AF966,$AG$2:AG966,AG966)=1,1,0))</f>
        <v/>
      </c>
      <c r="AI966" s="21">
        <f>IF(AH966=1,SUM($AH$2:AH966),"")</f>
        <v/>
      </c>
      <c r="AJ966" s="21">
        <f>IF(IFERROR(TRIM(INDEX($A966:$T966,MATCH(Lists!$F$2,$A$1:$T$1,0))&amp;""),"")="","",IF($W966=Lists!$A$3,1,0))</f>
        <v/>
      </c>
      <c r="AK966" s="21">
        <f>IF(IFERROR(TRIM(INDEX($A966:$T966,MATCH(Lists!$F$2,$A$1:$T$1,0))&amp;""),"")="","",IF($X966="Y",1,0))</f>
        <v/>
      </c>
    </row>
    <row r="967">
      <c r="U967" s="19" t="n"/>
      <c r="V967" s="22" t="n"/>
      <c r="W967" s="22" t="n"/>
      <c r="X967" s="22" t="n"/>
      <c r="Y967" s="19" t="n"/>
      <c r="Z967" s="21">
        <f>IF(IFERROR(TRIM(INDEX($A967:$T967,MATCH(Lists!$F$2,$A$1:$T$1,0))&amp;""),"")="","",IFERROR(INDEX('Your points'!$B$6:$B$11,MATCH(IFERROR(TRIM(INDEX($A967:$T967,MATCH(Lists!$F$3,$A$1:$T$1,0))&amp;""),""),'Your points'!$A$6:$A$11,0)),0))</f>
        <v/>
      </c>
      <c r="AA967" s="21">
        <f>IF(IFERROR(TRIM(INDEX($A967:$T967,MATCH(Lists!$F$2,$A$1:$T$1,0))&amp;""),"")="","",IFERROR(INDEX('Your points'!$B$15:$B$18,MATCH(IFERROR(TRIM(INDEX($A967:$T967,MATCH(Lists!$F$4,$A$1:$T$1,0))&amp;""),""),'Your points'!$A$15:$A$18,0)),0))</f>
        <v/>
      </c>
      <c r="AB967" s="21">
        <f>IF(IFERROR(TRIM(INDEX($A967:$T967,MATCH(Lists!$F$2,$A$1:$T$1,0))&amp;""),"")="","",N(Z967)+N(AA967))</f>
        <v/>
      </c>
      <c r="AC967" s="21">
        <f>IF(IFERROR(TRIM(INDEX($A967:$T967,MATCH(Lists!$F$2,$A$1:$T$1,0))&amp;""),"")="","",IFERROR(VALUE(IFERROR(TRIM(INDEX($A967:$T967,MATCH(Lists!$F$5,$A$1:$T$1,0))&amp;""),"")),""))</f>
        <v/>
      </c>
      <c r="AD967" s="21">
        <f>IF(AB967="","",IF(AB967&gt;='Your points'!$B$21,1,0))</f>
        <v/>
      </c>
      <c r="AE967" s="21">
        <f>IF(IFERROR(TRIM(INDEX($A967:$T967,MATCH(Lists!$F$2,$A$1:$T$1,0))&amp;""),"")="","",IF(IFERROR(TRIM(INDEX($A967:$T967,MATCH(Lists!$F$8,$A$1:$T$1,0))&amp;""),"")&lt;&gt;"",1,0))</f>
        <v/>
      </c>
      <c r="AF967" s="21">
        <f>IF(IFERROR(TRIM(INDEX($A967:$T967,MATCH(Lists!$F$2,$A$1:$T$1,0))&amp;""),"")="","",IF(IFERROR(TRIM(INDEX($A967:$T967,MATCH(Lists!$F$6,$A$1:$T$1,0))&amp;""),"")="","(no UTM)",IFERROR(TRIM(INDEX($A967:$T967,MATCH(Lists!$F$6,$A$1:$T$1,0))&amp;""),"")))</f>
        <v/>
      </c>
      <c r="AG967" s="21">
        <f>IF(IFERROR(TRIM(INDEX($A967:$T967,MATCH(Lists!$F$2,$A$1:$T$1,0))&amp;""),"")="","",IF(IFERROR(TRIM(INDEX($A967:$T967,MATCH(Lists!$F$7,$A$1:$T$1,0))&amp;""),"")="","(none)",IFERROR(TRIM(INDEX($A967:$T967,MATCH(Lists!$F$7,$A$1:$T$1,0))&amp;""),"")))</f>
        <v/>
      </c>
      <c r="AH967" s="21">
        <f>IF(AF967="","",IF(COUNTIFS($AF$2:AF967,AF967,$AG$2:AG967,AG967)=1,1,0))</f>
        <v/>
      </c>
      <c r="AI967" s="21">
        <f>IF(AH967=1,SUM($AH$2:AH967),"")</f>
        <v/>
      </c>
      <c r="AJ967" s="21">
        <f>IF(IFERROR(TRIM(INDEX($A967:$T967,MATCH(Lists!$F$2,$A$1:$T$1,0))&amp;""),"")="","",IF($W967=Lists!$A$3,1,0))</f>
        <v/>
      </c>
      <c r="AK967" s="21">
        <f>IF(IFERROR(TRIM(INDEX($A967:$T967,MATCH(Lists!$F$2,$A$1:$T$1,0))&amp;""),"")="","",IF($X967="Y",1,0))</f>
        <v/>
      </c>
    </row>
    <row r="968">
      <c r="U968" s="19" t="n"/>
      <c r="V968" s="22" t="n"/>
      <c r="W968" s="22" t="n"/>
      <c r="X968" s="22" t="n"/>
      <c r="Y968" s="19" t="n"/>
      <c r="Z968" s="21">
        <f>IF(IFERROR(TRIM(INDEX($A968:$T968,MATCH(Lists!$F$2,$A$1:$T$1,0))&amp;""),"")="","",IFERROR(INDEX('Your points'!$B$6:$B$11,MATCH(IFERROR(TRIM(INDEX($A968:$T968,MATCH(Lists!$F$3,$A$1:$T$1,0))&amp;""),""),'Your points'!$A$6:$A$11,0)),0))</f>
        <v/>
      </c>
      <c r="AA968" s="21">
        <f>IF(IFERROR(TRIM(INDEX($A968:$T968,MATCH(Lists!$F$2,$A$1:$T$1,0))&amp;""),"")="","",IFERROR(INDEX('Your points'!$B$15:$B$18,MATCH(IFERROR(TRIM(INDEX($A968:$T968,MATCH(Lists!$F$4,$A$1:$T$1,0))&amp;""),""),'Your points'!$A$15:$A$18,0)),0))</f>
        <v/>
      </c>
      <c r="AB968" s="21">
        <f>IF(IFERROR(TRIM(INDEX($A968:$T968,MATCH(Lists!$F$2,$A$1:$T$1,0))&amp;""),"")="","",N(Z968)+N(AA968))</f>
        <v/>
      </c>
      <c r="AC968" s="21">
        <f>IF(IFERROR(TRIM(INDEX($A968:$T968,MATCH(Lists!$F$2,$A$1:$T$1,0))&amp;""),"")="","",IFERROR(VALUE(IFERROR(TRIM(INDEX($A968:$T968,MATCH(Lists!$F$5,$A$1:$T$1,0))&amp;""),"")),""))</f>
        <v/>
      </c>
      <c r="AD968" s="21">
        <f>IF(AB968="","",IF(AB968&gt;='Your points'!$B$21,1,0))</f>
        <v/>
      </c>
      <c r="AE968" s="21">
        <f>IF(IFERROR(TRIM(INDEX($A968:$T968,MATCH(Lists!$F$2,$A$1:$T$1,0))&amp;""),"")="","",IF(IFERROR(TRIM(INDEX($A968:$T968,MATCH(Lists!$F$8,$A$1:$T$1,0))&amp;""),"")&lt;&gt;"",1,0))</f>
        <v/>
      </c>
      <c r="AF968" s="21">
        <f>IF(IFERROR(TRIM(INDEX($A968:$T968,MATCH(Lists!$F$2,$A$1:$T$1,0))&amp;""),"")="","",IF(IFERROR(TRIM(INDEX($A968:$T968,MATCH(Lists!$F$6,$A$1:$T$1,0))&amp;""),"")="","(no UTM)",IFERROR(TRIM(INDEX($A968:$T968,MATCH(Lists!$F$6,$A$1:$T$1,0))&amp;""),"")))</f>
        <v/>
      </c>
      <c r="AG968" s="21">
        <f>IF(IFERROR(TRIM(INDEX($A968:$T968,MATCH(Lists!$F$2,$A$1:$T$1,0))&amp;""),"")="","",IF(IFERROR(TRIM(INDEX($A968:$T968,MATCH(Lists!$F$7,$A$1:$T$1,0))&amp;""),"")="","(none)",IFERROR(TRIM(INDEX($A968:$T968,MATCH(Lists!$F$7,$A$1:$T$1,0))&amp;""),"")))</f>
        <v/>
      </c>
      <c r="AH968" s="21">
        <f>IF(AF968="","",IF(COUNTIFS($AF$2:AF968,AF968,$AG$2:AG968,AG968)=1,1,0))</f>
        <v/>
      </c>
      <c r="AI968" s="21">
        <f>IF(AH968=1,SUM($AH$2:AH968),"")</f>
        <v/>
      </c>
      <c r="AJ968" s="21">
        <f>IF(IFERROR(TRIM(INDEX($A968:$T968,MATCH(Lists!$F$2,$A$1:$T$1,0))&amp;""),"")="","",IF($W968=Lists!$A$3,1,0))</f>
        <v/>
      </c>
      <c r="AK968" s="21">
        <f>IF(IFERROR(TRIM(INDEX($A968:$T968,MATCH(Lists!$F$2,$A$1:$T$1,0))&amp;""),"")="","",IF($X968="Y",1,0))</f>
        <v/>
      </c>
    </row>
    <row r="969">
      <c r="U969" s="19" t="n"/>
      <c r="V969" s="22" t="n"/>
      <c r="W969" s="22" t="n"/>
      <c r="X969" s="22" t="n"/>
      <c r="Y969" s="19" t="n"/>
      <c r="Z969" s="21">
        <f>IF(IFERROR(TRIM(INDEX($A969:$T969,MATCH(Lists!$F$2,$A$1:$T$1,0))&amp;""),"")="","",IFERROR(INDEX('Your points'!$B$6:$B$11,MATCH(IFERROR(TRIM(INDEX($A969:$T969,MATCH(Lists!$F$3,$A$1:$T$1,0))&amp;""),""),'Your points'!$A$6:$A$11,0)),0))</f>
        <v/>
      </c>
      <c r="AA969" s="21">
        <f>IF(IFERROR(TRIM(INDEX($A969:$T969,MATCH(Lists!$F$2,$A$1:$T$1,0))&amp;""),"")="","",IFERROR(INDEX('Your points'!$B$15:$B$18,MATCH(IFERROR(TRIM(INDEX($A969:$T969,MATCH(Lists!$F$4,$A$1:$T$1,0))&amp;""),""),'Your points'!$A$15:$A$18,0)),0))</f>
        <v/>
      </c>
      <c r="AB969" s="21">
        <f>IF(IFERROR(TRIM(INDEX($A969:$T969,MATCH(Lists!$F$2,$A$1:$T$1,0))&amp;""),"")="","",N(Z969)+N(AA969))</f>
        <v/>
      </c>
      <c r="AC969" s="21">
        <f>IF(IFERROR(TRIM(INDEX($A969:$T969,MATCH(Lists!$F$2,$A$1:$T$1,0))&amp;""),"")="","",IFERROR(VALUE(IFERROR(TRIM(INDEX($A969:$T969,MATCH(Lists!$F$5,$A$1:$T$1,0))&amp;""),"")),""))</f>
        <v/>
      </c>
      <c r="AD969" s="21">
        <f>IF(AB969="","",IF(AB969&gt;='Your points'!$B$21,1,0))</f>
        <v/>
      </c>
      <c r="AE969" s="21">
        <f>IF(IFERROR(TRIM(INDEX($A969:$T969,MATCH(Lists!$F$2,$A$1:$T$1,0))&amp;""),"")="","",IF(IFERROR(TRIM(INDEX($A969:$T969,MATCH(Lists!$F$8,$A$1:$T$1,0))&amp;""),"")&lt;&gt;"",1,0))</f>
        <v/>
      </c>
      <c r="AF969" s="21">
        <f>IF(IFERROR(TRIM(INDEX($A969:$T969,MATCH(Lists!$F$2,$A$1:$T$1,0))&amp;""),"")="","",IF(IFERROR(TRIM(INDEX($A969:$T969,MATCH(Lists!$F$6,$A$1:$T$1,0))&amp;""),"")="","(no UTM)",IFERROR(TRIM(INDEX($A969:$T969,MATCH(Lists!$F$6,$A$1:$T$1,0))&amp;""),"")))</f>
        <v/>
      </c>
      <c r="AG969" s="21">
        <f>IF(IFERROR(TRIM(INDEX($A969:$T969,MATCH(Lists!$F$2,$A$1:$T$1,0))&amp;""),"")="","",IF(IFERROR(TRIM(INDEX($A969:$T969,MATCH(Lists!$F$7,$A$1:$T$1,0))&amp;""),"")="","(none)",IFERROR(TRIM(INDEX($A969:$T969,MATCH(Lists!$F$7,$A$1:$T$1,0))&amp;""),"")))</f>
        <v/>
      </c>
      <c r="AH969" s="21">
        <f>IF(AF969="","",IF(COUNTIFS($AF$2:AF969,AF969,$AG$2:AG969,AG969)=1,1,0))</f>
        <v/>
      </c>
      <c r="AI969" s="21">
        <f>IF(AH969=1,SUM($AH$2:AH969),"")</f>
        <v/>
      </c>
      <c r="AJ969" s="21">
        <f>IF(IFERROR(TRIM(INDEX($A969:$T969,MATCH(Lists!$F$2,$A$1:$T$1,0))&amp;""),"")="","",IF($W969=Lists!$A$3,1,0))</f>
        <v/>
      </c>
      <c r="AK969" s="21">
        <f>IF(IFERROR(TRIM(INDEX($A969:$T969,MATCH(Lists!$F$2,$A$1:$T$1,0))&amp;""),"")="","",IF($X969="Y",1,0))</f>
        <v/>
      </c>
    </row>
    <row r="970">
      <c r="U970" s="19" t="n"/>
      <c r="V970" s="22" t="n"/>
      <c r="W970" s="22" t="n"/>
      <c r="X970" s="22" t="n"/>
      <c r="Y970" s="19" t="n"/>
      <c r="Z970" s="21">
        <f>IF(IFERROR(TRIM(INDEX($A970:$T970,MATCH(Lists!$F$2,$A$1:$T$1,0))&amp;""),"")="","",IFERROR(INDEX('Your points'!$B$6:$B$11,MATCH(IFERROR(TRIM(INDEX($A970:$T970,MATCH(Lists!$F$3,$A$1:$T$1,0))&amp;""),""),'Your points'!$A$6:$A$11,0)),0))</f>
        <v/>
      </c>
      <c r="AA970" s="21">
        <f>IF(IFERROR(TRIM(INDEX($A970:$T970,MATCH(Lists!$F$2,$A$1:$T$1,0))&amp;""),"")="","",IFERROR(INDEX('Your points'!$B$15:$B$18,MATCH(IFERROR(TRIM(INDEX($A970:$T970,MATCH(Lists!$F$4,$A$1:$T$1,0))&amp;""),""),'Your points'!$A$15:$A$18,0)),0))</f>
        <v/>
      </c>
      <c r="AB970" s="21">
        <f>IF(IFERROR(TRIM(INDEX($A970:$T970,MATCH(Lists!$F$2,$A$1:$T$1,0))&amp;""),"")="","",N(Z970)+N(AA970))</f>
        <v/>
      </c>
      <c r="AC970" s="21">
        <f>IF(IFERROR(TRIM(INDEX($A970:$T970,MATCH(Lists!$F$2,$A$1:$T$1,0))&amp;""),"")="","",IFERROR(VALUE(IFERROR(TRIM(INDEX($A970:$T970,MATCH(Lists!$F$5,$A$1:$T$1,0))&amp;""),"")),""))</f>
        <v/>
      </c>
      <c r="AD970" s="21">
        <f>IF(AB970="","",IF(AB970&gt;='Your points'!$B$21,1,0))</f>
        <v/>
      </c>
      <c r="AE970" s="21">
        <f>IF(IFERROR(TRIM(INDEX($A970:$T970,MATCH(Lists!$F$2,$A$1:$T$1,0))&amp;""),"")="","",IF(IFERROR(TRIM(INDEX($A970:$T970,MATCH(Lists!$F$8,$A$1:$T$1,0))&amp;""),"")&lt;&gt;"",1,0))</f>
        <v/>
      </c>
      <c r="AF970" s="21">
        <f>IF(IFERROR(TRIM(INDEX($A970:$T970,MATCH(Lists!$F$2,$A$1:$T$1,0))&amp;""),"")="","",IF(IFERROR(TRIM(INDEX($A970:$T970,MATCH(Lists!$F$6,$A$1:$T$1,0))&amp;""),"")="","(no UTM)",IFERROR(TRIM(INDEX($A970:$T970,MATCH(Lists!$F$6,$A$1:$T$1,0))&amp;""),"")))</f>
        <v/>
      </c>
      <c r="AG970" s="21">
        <f>IF(IFERROR(TRIM(INDEX($A970:$T970,MATCH(Lists!$F$2,$A$1:$T$1,0))&amp;""),"")="","",IF(IFERROR(TRIM(INDEX($A970:$T970,MATCH(Lists!$F$7,$A$1:$T$1,0))&amp;""),"")="","(none)",IFERROR(TRIM(INDEX($A970:$T970,MATCH(Lists!$F$7,$A$1:$T$1,0))&amp;""),"")))</f>
        <v/>
      </c>
      <c r="AH970" s="21">
        <f>IF(AF970="","",IF(COUNTIFS($AF$2:AF970,AF970,$AG$2:AG970,AG970)=1,1,0))</f>
        <v/>
      </c>
      <c r="AI970" s="21">
        <f>IF(AH970=1,SUM($AH$2:AH970),"")</f>
        <v/>
      </c>
      <c r="AJ970" s="21">
        <f>IF(IFERROR(TRIM(INDEX($A970:$T970,MATCH(Lists!$F$2,$A$1:$T$1,0))&amp;""),"")="","",IF($W970=Lists!$A$3,1,0))</f>
        <v/>
      </c>
      <c r="AK970" s="21">
        <f>IF(IFERROR(TRIM(INDEX($A970:$T970,MATCH(Lists!$F$2,$A$1:$T$1,0))&amp;""),"")="","",IF($X970="Y",1,0))</f>
        <v/>
      </c>
    </row>
    <row r="971">
      <c r="U971" s="19" t="n"/>
      <c r="V971" s="22" t="n"/>
      <c r="W971" s="22" t="n"/>
      <c r="X971" s="22" t="n"/>
      <c r="Y971" s="19" t="n"/>
      <c r="Z971" s="21">
        <f>IF(IFERROR(TRIM(INDEX($A971:$T971,MATCH(Lists!$F$2,$A$1:$T$1,0))&amp;""),"")="","",IFERROR(INDEX('Your points'!$B$6:$B$11,MATCH(IFERROR(TRIM(INDEX($A971:$T971,MATCH(Lists!$F$3,$A$1:$T$1,0))&amp;""),""),'Your points'!$A$6:$A$11,0)),0))</f>
        <v/>
      </c>
      <c r="AA971" s="21">
        <f>IF(IFERROR(TRIM(INDEX($A971:$T971,MATCH(Lists!$F$2,$A$1:$T$1,0))&amp;""),"")="","",IFERROR(INDEX('Your points'!$B$15:$B$18,MATCH(IFERROR(TRIM(INDEX($A971:$T971,MATCH(Lists!$F$4,$A$1:$T$1,0))&amp;""),""),'Your points'!$A$15:$A$18,0)),0))</f>
        <v/>
      </c>
      <c r="AB971" s="21">
        <f>IF(IFERROR(TRIM(INDEX($A971:$T971,MATCH(Lists!$F$2,$A$1:$T$1,0))&amp;""),"")="","",N(Z971)+N(AA971))</f>
        <v/>
      </c>
      <c r="AC971" s="21">
        <f>IF(IFERROR(TRIM(INDEX($A971:$T971,MATCH(Lists!$F$2,$A$1:$T$1,0))&amp;""),"")="","",IFERROR(VALUE(IFERROR(TRIM(INDEX($A971:$T971,MATCH(Lists!$F$5,$A$1:$T$1,0))&amp;""),"")),""))</f>
        <v/>
      </c>
      <c r="AD971" s="21">
        <f>IF(AB971="","",IF(AB971&gt;='Your points'!$B$21,1,0))</f>
        <v/>
      </c>
      <c r="AE971" s="21">
        <f>IF(IFERROR(TRIM(INDEX($A971:$T971,MATCH(Lists!$F$2,$A$1:$T$1,0))&amp;""),"")="","",IF(IFERROR(TRIM(INDEX($A971:$T971,MATCH(Lists!$F$8,$A$1:$T$1,0))&amp;""),"")&lt;&gt;"",1,0))</f>
        <v/>
      </c>
      <c r="AF971" s="21">
        <f>IF(IFERROR(TRIM(INDEX($A971:$T971,MATCH(Lists!$F$2,$A$1:$T$1,0))&amp;""),"")="","",IF(IFERROR(TRIM(INDEX($A971:$T971,MATCH(Lists!$F$6,$A$1:$T$1,0))&amp;""),"")="","(no UTM)",IFERROR(TRIM(INDEX($A971:$T971,MATCH(Lists!$F$6,$A$1:$T$1,0))&amp;""),"")))</f>
        <v/>
      </c>
      <c r="AG971" s="21">
        <f>IF(IFERROR(TRIM(INDEX($A971:$T971,MATCH(Lists!$F$2,$A$1:$T$1,0))&amp;""),"")="","",IF(IFERROR(TRIM(INDEX($A971:$T971,MATCH(Lists!$F$7,$A$1:$T$1,0))&amp;""),"")="","(none)",IFERROR(TRIM(INDEX($A971:$T971,MATCH(Lists!$F$7,$A$1:$T$1,0))&amp;""),"")))</f>
        <v/>
      </c>
      <c r="AH971" s="21">
        <f>IF(AF971="","",IF(COUNTIFS($AF$2:AF971,AF971,$AG$2:AG971,AG971)=1,1,0))</f>
        <v/>
      </c>
      <c r="AI971" s="21">
        <f>IF(AH971=1,SUM($AH$2:AH971),"")</f>
        <v/>
      </c>
      <c r="AJ971" s="21">
        <f>IF(IFERROR(TRIM(INDEX($A971:$T971,MATCH(Lists!$F$2,$A$1:$T$1,0))&amp;""),"")="","",IF($W971=Lists!$A$3,1,0))</f>
        <v/>
      </c>
      <c r="AK971" s="21">
        <f>IF(IFERROR(TRIM(INDEX($A971:$T971,MATCH(Lists!$F$2,$A$1:$T$1,0))&amp;""),"")="","",IF($X971="Y",1,0))</f>
        <v/>
      </c>
    </row>
    <row r="972">
      <c r="U972" s="19" t="n"/>
      <c r="V972" s="22" t="n"/>
      <c r="W972" s="22" t="n"/>
      <c r="X972" s="22" t="n"/>
      <c r="Y972" s="19" t="n"/>
      <c r="Z972" s="21">
        <f>IF(IFERROR(TRIM(INDEX($A972:$T972,MATCH(Lists!$F$2,$A$1:$T$1,0))&amp;""),"")="","",IFERROR(INDEX('Your points'!$B$6:$B$11,MATCH(IFERROR(TRIM(INDEX($A972:$T972,MATCH(Lists!$F$3,$A$1:$T$1,0))&amp;""),""),'Your points'!$A$6:$A$11,0)),0))</f>
        <v/>
      </c>
      <c r="AA972" s="21">
        <f>IF(IFERROR(TRIM(INDEX($A972:$T972,MATCH(Lists!$F$2,$A$1:$T$1,0))&amp;""),"")="","",IFERROR(INDEX('Your points'!$B$15:$B$18,MATCH(IFERROR(TRIM(INDEX($A972:$T972,MATCH(Lists!$F$4,$A$1:$T$1,0))&amp;""),""),'Your points'!$A$15:$A$18,0)),0))</f>
        <v/>
      </c>
      <c r="AB972" s="21">
        <f>IF(IFERROR(TRIM(INDEX($A972:$T972,MATCH(Lists!$F$2,$A$1:$T$1,0))&amp;""),"")="","",N(Z972)+N(AA972))</f>
        <v/>
      </c>
      <c r="AC972" s="21">
        <f>IF(IFERROR(TRIM(INDEX($A972:$T972,MATCH(Lists!$F$2,$A$1:$T$1,0))&amp;""),"")="","",IFERROR(VALUE(IFERROR(TRIM(INDEX($A972:$T972,MATCH(Lists!$F$5,$A$1:$T$1,0))&amp;""),"")),""))</f>
        <v/>
      </c>
      <c r="AD972" s="21">
        <f>IF(AB972="","",IF(AB972&gt;='Your points'!$B$21,1,0))</f>
        <v/>
      </c>
      <c r="AE972" s="21">
        <f>IF(IFERROR(TRIM(INDEX($A972:$T972,MATCH(Lists!$F$2,$A$1:$T$1,0))&amp;""),"")="","",IF(IFERROR(TRIM(INDEX($A972:$T972,MATCH(Lists!$F$8,$A$1:$T$1,0))&amp;""),"")&lt;&gt;"",1,0))</f>
        <v/>
      </c>
      <c r="AF972" s="21">
        <f>IF(IFERROR(TRIM(INDEX($A972:$T972,MATCH(Lists!$F$2,$A$1:$T$1,0))&amp;""),"")="","",IF(IFERROR(TRIM(INDEX($A972:$T972,MATCH(Lists!$F$6,$A$1:$T$1,0))&amp;""),"")="","(no UTM)",IFERROR(TRIM(INDEX($A972:$T972,MATCH(Lists!$F$6,$A$1:$T$1,0))&amp;""),"")))</f>
        <v/>
      </c>
      <c r="AG972" s="21">
        <f>IF(IFERROR(TRIM(INDEX($A972:$T972,MATCH(Lists!$F$2,$A$1:$T$1,0))&amp;""),"")="","",IF(IFERROR(TRIM(INDEX($A972:$T972,MATCH(Lists!$F$7,$A$1:$T$1,0))&amp;""),"")="","(none)",IFERROR(TRIM(INDEX($A972:$T972,MATCH(Lists!$F$7,$A$1:$T$1,0))&amp;""),"")))</f>
        <v/>
      </c>
      <c r="AH972" s="21">
        <f>IF(AF972="","",IF(COUNTIFS($AF$2:AF972,AF972,$AG$2:AG972,AG972)=1,1,0))</f>
        <v/>
      </c>
      <c r="AI972" s="21">
        <f>IF(AH972=1,SUM($AH$2:AH972),"")</f>
        <v/>
      </c>
      <c r="AJ972" s="21">
        <f>IF(IFERROR(TRIM(INDEX($A972:$T972,MATCH(Lists!$F$2,$A$1:$T$1,0))&amp;""),"")="","",IF($W972=Lists!$A$3,1,0))</f>
        <v/>
      </c>
      <c r="AK972" s="21">
        <f>IF(IFERROR(TRIM(INDEX($A972:$T972,MATCH(Lists!$F$2,$A$1:$T$1,0))&amp;""),"")="","",IF($X972="Y",1,0))</f>
        <v/>
      </c>
    </row>
    <row r="973">
      <c r="U973" s="19" t="n"/>
      <c r="V973" s="22" t="n"/>
      <c r="W973" s="22" t="n"/>
      <c r="X973" s="22" t="n"/>
      <c r="Y973" s="19" t="n"/>
      <c r="Z973" s="21">
        <f>IF(IFERROR(TRIM(INDEX($A973:$T973,MATCH(Lists!$F$2,$A$1:$T$1,0))&amp;""),"")="","",IFERROR(INDEX('Your points'!$B$6:$B$11,MATCH(IFERROR(TRIM(INDEX($A973:$T973,MATCH(Lists!$F$3,$A$1:$T$1,0))&amp;""),""),'Your points'!$A$6:$A$11,0)),0))</f>
        <v/>
      </c>
      <c r="AA973" s="21">
        <f>IF(IFERROR(TRIM(INDEX($A973:$T973,MATCH(Lists!$F$2,$A$1:$T$1,0))&amp;""),"")="","",IFERROR(INDEX('Your points'!$B$15:$B$18,MATCH(IFERROR(TRIM(INDEX($A973:$T973,MATCH(Lists!$F$4,$A$1:$T$1,0))&amp;""),""),'Your points'!$A$15:$A$18,0)),0))</f>
        <v/>
      </c>
      <c r="AB973" s="21">
        <f>IF(IFERROR(TRIM(INDEX($A973:$T973,MATCH(Lists!$F$2,$A$1:$T$1,0))&amp;""),"")="","",N(Z973)+N(AA973))</f>
        <v/>
      </c>
      <c r="AC973" s="21">
        <f>IF(IFERROR(TRIM(INDEX($A973:$T973,MATCH(Lists!$F$2,$A$1:$T$1,0))&amp;""),"")="","",IFERROR(VALUE(IFERROR(TRIM(INDEX($A973:$T973,MATCH(Lists!$F$5,$A$1:$T$1,0))&amp;""),"")),""))</f>
        <v/>
      </c>
      <c r="AD973" s="21">
        <f>IF(AB973="","",IF(AB973&gt;='Your points'!$B$21,1,0))</f>
        <v/>
      </c>
      <c r="AE973" s="21">
        <f>IF(IFERROR(TRIM(INDEX($A973:$T973,MATCH(Lists!$F$2,$A$1:$T$1,0))&amp;""),"")="","",IF(IFERROR(TRIM(INDEX($A973:$T973,MATCH(Lists!$F$8,$A$1:$T$1,0))&amp;""),"")&lt;&gt;"",1,0))</f>
        <v/>
      </c>
      <c r="AF973" s="21">
        <f>IF(IFERROR(TRIM(INDEX($A973:$T973,MATCH(Lists!$F$2,$A$1:$T$1,0))&amp;""),"")="","",IF(IFERROR(TRIM(INDEX($A973:$T973,MATCH(Lists!$F$6,$A$1:$T$1,0))&amp;""),"")="","(no UTM)",IFERROR(TRIM(INDEX($A973:$T973,MATCH(Lists!$F$6,$A$1:$T$1,0))&amp;""),"")))</f>
        <v/>
      </c>
      <c r="AG973" s="21">
        <f>IF(IFERROR(TRIM(INDEX($A973:$T973,MATCH(Lists!$F$2,$A$1:$T$1,0))&amp;""),"")="","",IF(IFERROR(TRIM(INDEX($A973:$T973,MATCH(Lists!$F$7,$A$1:$T$1,0))&amp;""),"")="","(none)",IFERROR(TRIM(INDEX($A973:$T973,MATCH(Lists!$F$7,$A$1:$T$1,0))&amp;""),"")))</f>
        <v/>
      </c>
      <c r="AH973" s="21">
        <f>IF(AF973="","",IF(COUNTIFS($AF$2:AF973,AF973,$AG$2:AG973,AG973)=1,1,0))</f>
        <v/>
      </c>
      <c r="AI973" s="21">
        <f>IF(AH973=1,SUM($AH$2:AH973),"")</f>
        <v/>
      </c>
      <c r="AJ973" s="21">
        <f>IF(IFERROR(TRIM(INDEX($A973:$T973,MATCH(Lists!$F$2,$A$1:$T$1,0))&amp;""),"")="","",IF($W973=Lists!$A$3,1,0))</f>
        <v/>
      </c>
      <c r="AK973" s="21">
        <f>IF(IFERROR(TRIM(INDEX($A973:$T973,MATCH(Lists!$F$2,$A$1:$T$1,0))&amp;""),"")="","",IF($X973="Y",1,0))</f>
        <v/>
      </c>
    </row>
    <row r="974">
      <c r="U974" s="19" t="n"/>
      <c r="V974" s="22" t="n"/>
      <c r="W974" s="22" t="n"/>
      <c r="X974" s="22" t="n"/>
      <c r="Y974" s="19" t="n"/>
      <c r="Z974" s="21">
        <f>IF(IFERROR(TRIM(INDEX($A974:$T974,MATCH(Lists!$F$2,$A$1:$T$1,0))&amp;""),"")="","",IFERROR(INDEX('Your points'!$B$6:$B$11,MATCH(IFERROR(TRIM(INDEX($A974:$T974,MATCH(Lists!$F$3,$A$1:$T$1,0))&amp;""),""),'Your points'!$A$6:$A$11,0)),0))</f>
        <v/>
      </c>
      <c r="AA974" s="21">
        <f>IF(IFERROR(TRIM(INDEX($A974:$T974,MATCH(Lists!$F$2,$A$1:$T$1,0))&amp;""),"")="","",IFERROR(INDEX('Your points'!$B$15:$B$18,MATCH(IFERROR(TRIM(INDEX($A974:$T974,MATCH(Lists!$F$4,$A$1:$T$1,0))&amp;""),""),'Your points'!$A$15:$A$18,0)),0))</f>
        <v/>
      </c>
      <c r="AB974" s="21">
        <f>IF(IFERROR(TRIM(INDEX($A974:$T974,MATCH(Lists!$F$2,$A$1:$T$1,0))&amp;""),"")="","",N(Z974)+N(AA974))</f>
        <v/>
      </c>
      <c r="AC974" s="21">
        <f>IF(IFERROR(TRIM(INDEX($A974:$T974,MATCH(Lists!$F$2,$A$1:$T$1,0))&amp;""),"")="","",IFERROR(VALUE(IFERROR(TRIM(INDEX($A974:$T974,MATCH(Lists!$F$5,$A$1:$T$1,0))&amp;""),"")),""))</f>
        <v/>
      </c>
      <c r="AD974" s="21">
        <f>IF(AB974="","",IF(AB974&gt;='Your points'!$B$21,1,0))</f>
        <v/>
      </c>
      <c r="AE974" s="21">
        <f>IF(IFERROR(TRIM(INDEX($A974:$T974,MATCH(Lists!$F$2,$A$1:$T$1,0))&amp;""),"")="","",IF(IFERROR(TRIM(INDEX($A974:$T974,MATCH(Lists!$F$8,$A$1:$T$1,0))&amp;""),"")&lt;&gt;"",1,0))</f>
        <v/>
      </c>
      <c r="AF974" s="21">
        <f>IF(IFERROR(TRIM(INDEX($A974:$T974,MATCH(Lists!$F$2,$A$1:$T$1,0))&amp;""),"")="","",IF(IFERROR(TRIM(INDEX($A974:$T974,MATCH(Lists!$F$6,$A$1:$T$1,0))&amp;""),"")="","(no UTM)",IFERROR(TRIM(INDEX($A974:$T974,MATCH(Lists!$F$6,$A$1:$T$1,0))&amp;""),"")))</f>
        <v/>
      </c>
      <c r="AG974" s="21">
        <f>IF(IFERROR(TRIM(INDEX($A974:$T974,MATCH(Lists!$F$2,$A$1:$T$1,0))&amp;""),"")="","",IF(IFERROR(TRIM(INDEX($A974:$T974,MATCH(Lists!$F$7,$A$1:$T$1,0))&amp;""),"")="","(none)",IFERROR(TRIM(INDEX($A974:$T974,MATCH(Lists!$F$7,$A$1:$T$1,0))&amp;""),"")))</f>
        <v/>
      </c>
      <c r="AH974" s="21">
        <f>IF(AF974="","",IF(COUNTIFS($AF$2:AF974,AF974,$AG$2:AG974,AG974)=1,1,0))</f>
        <v/>
      </c>
      <c r="AI974" s="21">
        <f>IF(AH974=1,SUM($AH$2:AH974),"")</f>
        <v/>
      </c>
      <c r="AJ974" s="21">
        <f>IF(IFERROR(TRIM(INDEX($A974:$T974,MATCH(Lists!$F$2,$A$1:$T$1,0))&amp;""),"")="","",IF($W974=Lists!$A$3,1,0))</f>
        <v/>
      </c>
      <c r="AK974" s="21">
        <f>IF(IFERROR(TRIM(INDEX($A974:$T974,MATCH(Lists!$F$2,$A$1:$T$1,0))&amp;""),"")="","",IF($X974="Y",1,0))</f>
        <v/>
      </c>
    </row>
    <row r="975">
      <c r="U975" s="19" t="n"/>
      <c r="V975" s="22" t="n"/>
      <c r="W975" s="22" t="n"/>
      <c r="X975" s="22" t="n"/>
      <c r="Y975" s="19" t="n"/>
      <c r="Z975" s="21">
        <f>IF(IFERROR(TRIM(INDEX($A975:$T975,MATCH(Lists!$F$2,$A$1:$T$1,0))&amp;""),"")="","",IFERROR(INDEX('Your points'!$B$6:$B$11,MATCH(IFERROR(TRIM(INDEX($A975:$T975,MATCH(Lists!$F$3,$A$1:$T$1,0))&amp;""),""),'Your points'!$A$6:$A$11,0)),0))</f>
        <v/>
      </c>
      <c r="AA975" s="21">
        <f>IF(IFERROR(TRIM(INDEX($A975:$T975,MATCH(Lists!$F$2,$A$1:$T$1,0))&amp;""),"")="","",IFERROR(INDEX('Your points'!$B$15:$B$18,MATCH(IFERROR(TRIM(INDEX($A975:$T975,MATCH(Lists!$F$4,$A$1:$T$1,0))&amp;""),""),'Your points'!$A$15:$A$18,0)),0))</f>
        <v/>
      </c>
      <c r="AB975" s="21">
        <f>IF(IFERROR(TRIM(INDEX($A975:$T975,MATCH(Lists!$F$2,$A$1:$T$1,0))&amp;""),"")="","",N(Z975)+N(AA975))</f>
        <v/>
      </c>
      <c r="AC975" s="21">
        <f>IF(IFERROR(TRIM(INDEX($A975:$T975,MATCH(Lists!$F$2,$A$1:$T$1,0))&amp;""),"")="","",IFERROR(VALUE(IFERROR(TRIM(INDEX($A975:$T975,MATCH(Lists!$F$5,$A$1:$T$1,0))&amp;""),"")),""))</f>
        <v/>
      </c>
      <c r="AD975" s="21">
        <f>IF(AB975="","",IF(AB975&gt;='Your points'!$B$21,1,0))</f>
        <v/>
      </c>
      <c r="AE975" s="21">
        <f>IF(IFERROR(TRIM(INDEX($A975:$T975,MATCH(Lists!$F$2,$A$1:$T$1,0))&amp;""),"")="","",IF(IFERROR(TRIM(INDEX($A975:$T975,MATCH(Lists!$F$8,$A$1:$T$1,0))&amp;""),"")&lt;&gt;"",1,0))</f>
        <v/>
      </c>
      <c r="AF975" s="21">
        <f>IF(IFERROR(TRIM(INDEX($A975:$T975,MATCH(Lists!$F$2,$A$1:$T$1,0))&amp;""),"")="","",IF(IFERROR(TRIM(INDEX($A975:$T975,MATCH(Lists!$F$6,$A$1:$T$1,0))&amp;""),"")="","(no UTM)",IFERROR(TRIM(INDEX($A975:$T975,MATCH(Lists!$F$6,$A$1:$T$1,0))&amp;""),"")))</f>
        <v/>
      </c>
      <c r="AG975" s="21">
        <f>IF(IFERROR(TRIM(INDEX($A975:$T975,MATCH(Lists!$F$2,$A$1:$T$1,0))&amp;""),"")="","",IF(IFERROR(TRIM(INDEX($A975:$T975,MATCH(Lists!$F$7,$A$1:$T$1,0))&amp;""),"")="","(none)",IFERROR(TRIM(INDEX($A975:$T975,MATCH(Lists!$F$7,$A$1:$T$1,0))&amp;""),"")))</f>
        <v/>
      </c>
      <c r="AH975" s="21">
        <f>IF(AF975="","",IF(COUNTIFS($AF$2:AF975,AF975,$AG$2:AG975,AG975)=1,1,0))</f>
        <v/>
      </c>
      <c r="AI975" s="21">
        <f>IF(AH975=1,SUM($AH$2:AH975),"")</f>
        <v/>
      </c>
      <c r="AJ975" s="21">
        <f>IF(IFERROR(TRIM(INDEX($A975:$T975,MATCH(Lists!$F$2,$A$1:$T$1,0))&amp;""),"")="","",IF($W975=Lists!$A$3,1,0))</f>
        <v/>
      </c>
      <c r="AK975" s="21">
        <f>IF(IFERROR(TRIM(INDEX($A975:$T975,MATCH(Lists!$F$2,$A$1:$T$1,0))&amp;""),"")="","",IF($X975="Y",1,0))</f>
        <v/>
      </c>
    </row>
    <row r="976">
      <c r="U976" s="19" t="n"/>
      <c r="V976" s="22" t="n"/>
      <c r="W976" s="22" t="n"/>
      <c r="X976" s="22" t="n"/>
      <c r="Y976" s="19" t="n"/>
      <c r="Z976" s="21">
        <f>IF(IFERROR(TRIM(INDEX($A976:$T976,MATCH(Lists!$F$2,$A$1:$T$1,0))&amp;""),"")="","",IFERROR(INDEX('Your points'!$B$6:$B$11,MATCH(IFERROR(TRIM(INDEX($A976:$T976,MATCH(Lists!$F$3,$A$1:$T$1,0))&amp;""),""),'Your points'!$A$6:$A$11,0)),0))</f>
        <v/>
      </c>
      <c r="AA976" s="21">
        <f>IF(IFERROR(TRIM(INDEX($A976:$T976,MATCH(Lists!$F$2,$A$1:$T$1,0))&amp;""),"")="","",IFERROR(INDEX('Your points'!$B$15:$B$18,MATCH(IFERROR(TRIM(INDEX($A976:$T976,MATCH(Lists!$F$4,$A$1:$T$1,0))&amp;""),""),'Your points'!$A$15:$A$18,0)),0))</f>
        <v/>
      </c>
      <c r="AB976" s="21">
        <f>IF(IFERROR(TRIM(INDEX($A976:$T976,MATCH(Lists!$F$2,$A$1:$T$1,0))&amp;""),"")="","",N(Z976)+N(AA976))</f>
        <v/>
      </c>
      <c r="AC976" s="21">
        <f>IF(IFERROR(TRIM(INDEX($A976:$T976,MATCH(Lists!$F$2,$A$1:$T$1,0))&amp;""),"")="","",IFERROR(VALUE(IFERROR(TRIM(INDEX($A976:$T976,MATCH(Lists!$F$5,$A$1:$T$1,0))&amp;""),"")),""))</f>
        <v/>
      </c>
      <c r="AD976" s="21">
        <f>IF(AB976="","",IF(AB976&gt;='Your points'!$B$21,1,0))</f>
        <v/>
      </c>
      <c r="AE976" s="21">
        <f>IF(IFERROR(TRIM(INDEX($A976:$T976,MATCH(Lists!$F$2,$A$1:$T$1,0))&amp;""),"")="","",IF(IFERROR(TRIM(INDEX($A976:$T976,MATCH(Lists!$F$8,$A$1:$T$1,0))&amp;""),"")&lt;&gt;"",1,0))</f>
        <v/>
      </c>
      <c r="AF976" s="21">
        <f>IF(IFERROR(TRIM(INDEX($A976:$T976,MATCH(Lists!$F$2,$A$1:$T$1,0))&amp;""),"")="","",IF(IFERROR(TRIM(INDEX($A976:$T976,MATCH(Lists!$F$6,$A$1:$T$1,0))&amp;""),"")="","(no UTM)",IFERROR(TRIM(INDEX($A976:$T976,MATCH(Lists!$F$6,$A$1:$T$1,0))&amp;""),"")))</f>
        <v/>
      </c>
      <c r="AG976" s="21">
        <f>IF(IFERROR(TRIM(INDEX($A976:$T976,MATCH(Lists!$F$2,$A$1:$T$1,0))&amp;""),"")="","",IF(IFERROR(TRIM(INDEX($A976:$T976,MATCH(Lists!$F$7,$A$1:$T$1,0))&amp;""),"")="","(none)",IFERROR(TRIM(INDEX($A976:$T976,MATCH(Lists!$F$7,$A$1:$T$1,0))&amp;""),"")))</f>
        <v/>
      </c>
      <c r="AH976" s="21">
        <f>IF(AF976="","",IF(COUNTIFS($AF$2:AF976,AF976,$AG$2:AG976,AG976)=1,1,0))</f>
        <v/>
      </c>
      <c r="AI976" s="21">
        <f>IF(AH976=1,SUM($AH$2:AH976),"")</f>
        <v/>
      </c>
      <c r="AJ976" s="21">
        <f>IF(IFERROR(TRIM(INDEX($A976:$T976,MATCH(Lists!$F$2,$A$1:$T$1,0))&amp;""),"")="","",IF($W976=Lists!$A$3,1,0))</f>
        <v/>
      </c>
      <c r="AK976" s="21">
        <f>IF(IFERROR(TRIM(INDEX($A976:$T976,MATCH(Lists!$F$2,$A$1:$T$1,0))&amp;""),"")="","",IF($X976="Y",1,0))</f>
        <v/>
      </c>
    </row>
    <row r="977">
      <c r="U977" s="19" t="n"/>
      <c r="V977" s="22" t="n"/>
      <c r="W977" s="22" t="n"/>
      <c r="X977" s="22" t="n"/>
      <c r="Y977" s="19" t="n"/>
      <c r="Z977" s="21">
        <f>IF(IFERROR(TRIM(INDEX($A977:$T977,MATCH(Lists!$F$2,$A$1:$T$1,0))&amp;""),"")="","",IFERROR(INDEX('Your points'!$B$6:$B$11,MATCH(IFERROR(TRIM(INDEX($A977:$T977,MATCH(Lists!$F$3,$A$1:$T$1,0))&amp;""),""),'Your points'!$A$6:$A$11,0)),0))</f>
        <v/>
      </c>
      <c r="AA977" s="21">
        <f>IF(IFERROR(TRIM(INDEX($A977:$T977,MATCH(Lists!$F$2,$A$1:$T$1,0))&amp;""),"")="","",IFERROR(INDEX('Your points'!$B$15:$B$18,MATCH(IFERROR(TRIM(INDEX($A977:$T977,MATCH(Lists!$F$4,$A$1:$T$1,0))&amp;""),""),'Your points'!$A$15:$A$18,0)),0))</f>
        <v/>
      </c>
      <c r="AB977" s="21">
        <f>IF(IFERROR(TRIM(INDEX($A977:$T977,MATCH(Lists!$F$2,$A$1:$T$1,0))&amp;""),"")="","",N(Z977)+N(AA977))</f>
        <v/>
      </c>
      <c r="AC977" s="21">
        <f>IF(IFERROR(TRIM(INDEX($A977:$T977,MATCH(Lists!$F$2,$A$1:$T$1,0))&amp;""),"")="","",IFERROR(VALUE(IFERROR(TRIM(INDEX($A977:$T977,MATCH(Lists!$F$5,$A$1:$T$1,0))&amp;""),"")),""))</f>
        <v/>
      </c>
      <c r="AD977" s="21">
        <f>IF(AB977="","",IF(AB977&gt;='Your points'!$B$21,1,0))</f>
        <v/>
      </c>
      <c r="AE977" s="21">
        <f>IF(IFERROR(TRIM(INDEX($A977:$T977,MATCH(Lists!$F$2,$A$1:$T$1,0))&amp;""),"")="","",IF(IFERROR(TRIM(INDEX($A977:$T977,MATCH(Lists!$F$8,$A$1:$T$1,0))&amp;""),"")&lt;&gt;"",1,0))</f>
        <v/>
      </c>
      <c r="AF977" s="21">
        <f>IF(IFERROR(TRIM(INDEX($A977:$T977,MATCH(Lists!$F$2,$A$1:$T$1,0))&amp;""),"")="","",IF(IFERROR(TRIM(INDEX($A977:$T977,MATCH(Lists!$F$6,$A$1:$T$1,0))&amp;""),"")="","(no UTM)",IFERROR(TRIM(INDEX($A977:$T977,MATCH(Lists!$F$6,$A$1:$T$1,0))&amp;""),"")))</f>
        <v/>
      </c>
      <c r="AG977" s="21">
        <f>IF(IFERROR(TRIM(INDEX($A977:$T977,MATCH(Lists!$F$2,$A$1:$T$1,0))&amp;""),"")="","",IF(IFERROR(TRIM(INDEX($A977:$T977,MATCH(Lists!$F$7,$A$1:$T$1,0))&amp;""),"")="","(none)",IFERROR(TRIM(INDEX($A977:$T977,MATCH(Lists!$F$7,$A$1:$T$1,0))&amp;""),"")))</f>
        <v/>
      </c>
      <c r="AH977" s="21">
        <f>IF(AF977="","",IF(COUNTIFS($AF$2:AF977,AF977,$AG$2:AG977,AG977)=1,1,0))</f>
        <v/>
      </c>
      <c r="AI977" s="21">
        <f>IF(AH977=1,SUM($AH$2:AH977),"")</f>
        <v/>
      </c>
      <c r="AJ977" s="21">
        <f>IF(IFERROR(TRIM(INDEX($A977:$T977,MATCH(Lists!$F$2,$A$1:$T$1,0))&amp;""),"")="","",IF($W977=Lists!$A$3,1,0))</f>
        <v/>
      </c>
      <c r="AK977" s="21">
        <f>IF(IFERROR(TRIM(INDEX($A977:$T977,MATCH(Lists!$F$2,$A$1:$T$1,0))&amp;""),"")="","",IF($X977="Y",1,0))</f>
        <v/>
      </c>
    </row>
    <row r="978">
      <c r="U978" s="19" t="n"/>
      <c r="V978" s="22" t="n"/>
      <c r="W978" s="22" t="n"/>
      <c r="X978" s="22" t="n"/>
      <c r="Y978" s="19" t="n"/>
      <c r="Z978" s="21">
        <f>IF(IFERROR(TRIM(INDEX($A978:$T978,MATCH(Lists!$F$2,$A$1:$T$1,0))&amp;""),"")="","",IFERROR(INDEX('Your points'!$B$6:$B$11,MATCH(IFERROR(TRIM(INDEX($A978:$T978,MATCH(Lists!$F$3,$A$1:$T$1,0))&amp;""),""),'Your points'!$A$6:$A$11,0)),0))</f>
        <v/>
      </c>
      <c r="AA978" s="21">
        <f>IF(IFERROR(TRIM(INDEX($A978:$T978,MATCH(Lists!$F$2,$A$1:$T$1,0))&amp;""),"")="","",IFERROR(INDEX('Your points'!$B$15:$B$18,MATCH(IFERROR(TRIM(INDEX($A978:$T978,MATCH(Lists!$F$4,$A$1:$T$1,0))&amp;""),""),'Your points'!$A$15:$A$18,0)),0))</f>
        <v/>
      </c>
      <c r="AB978" s="21">
        <f>IF(IFERROR(TRIM(INDEX($A978:$T978,MATCH(Lists!$F$2,$A$1:$T$1,0))&amp;""),"")="","",N(Z978)+N(AA978))</f>
        <v/>
      </c>
      <c r="AC978" s="21">
        <f>IF(IFERROR(TRIM(INDEX($A978:$T978,MATCH(Lists!$F$2,$A$1:$T$1,0))&amp;""),"")="","",IFERROR(VALUE(IFERROR(TRIM(INDEX($A978:$T978,MATCH(Lists!$F$5,$A$1:$T$1,0))&amp;""),"")),""))</f>
        <v/>
      </c>
      <c r="AD978" s="21">
        <f>IF(AB978="","",IF(AB978&gt;='Your points'!$B$21,1,0))</f>
        <v/>
      </c>
      <c r="AE978" s="21">
        <f>IF(IFERROR(TRIM(INDEX($A978:$T978,MATCH(Lists!$F$2,$A$1:$T$1,0))&amp;""),"")="","",IF(IFERROR(TRIM(INDEX($A978:$T978,MATCH(Lists!$F$8,$A$1:$T$1,0))&amp;""),"")&lt;&gt;"",1,0))</f>
        <v/>
      </c>
      <c r="AF978" s="21">
        <f>IF(IFERROR(TRIM(INDEX($A978:$T978,MATCH(Lists!$F$2,$A$1:$T$1,0))&amp;""),"")="","",IF(IFERROR(TRIM(INDEX($A978:$T978,MATCH(Lists!$F$6,$A$1:$T$1,0))&amp;""),"")="","(no UTM)",IFERROR(TRIM(INDEX($A978:$T978,MATCH(Lists!$F$6,$A$1:$T$1,0))&amp;""),"")))</f>
        <v/>
      </c>
      <c r="AG978" s="21">
        <f>IF(IFERROR(TRIM(INDEX($A978:$T978,MATCH(Lists!$F$2,$A$1:$T$1,0))&amp;""),"")="","",IF(IFERROR(TRIM(INDEX($A978:$T978,MATCH(Lists!$F$7,$A$1:$T$1,0))&amp;""),"")="","(none)",IFERROR(TRIM(INDEX($A978:$T978,MATCH(Lists!$F$7,$A$1:$T$1,0))&amp;""),"")))</f>
        <v/>
      </c>
      <c r="AH978" s="21">
        <f>IF(AF978="","",IF(COUNTIFS($AF$2:AF978,AF978,$AG$2:AG978,AG978)=1,1,0))</f>
        <v/>
      </c>
      <c r="AI978" s="21">
        <f>IF(AH978=1,SUM($AH$2:AH978),"")</f>
        <v/>
      </c>
      <c r="AJ978" s="21">
        <f>IF(IFERROR(TRIM(INDEX($A978:$T978,MATCH(Lists!$F$2,$A$1:$T$1,0))&amp;""),"")="","",IF($W978=Lists!$A$3,1,0))</f>
        <v/>
      </c>
      <c r="AK978" s="21">
        <f>IF(IFERROR(TRIM(INDEX($A978:$T978,MATCH(Lists!$F$2,$A$1:$T$1,0))&amp;""),"")="","",IF($X978="Y",1,0))</f>
        <v/>
      </c>
    </row>
    <row r="979">
      <c r="U979" s="19" t="n"/>
      <c r="V979" s="22" t="n"/>
      <c r="W979" s="22" t="n"/>
      <c r="X979" s="22" t="n"/>
      <c r="Y979" s="19" t="n"/>
      <c r="Z979" s="21">
        <f>IF(IFERROR(TRIM(INDEX($A979:$T979,MATCH(Lists!$F$2,$A$1:$T$1,0))&amp;""),"")="","",IFERROR(INDEX('Your points'!$B$6:$B$11,MATCH(IFERROR(TRIM(INDEX($A979:$T979,MATCH(Lists!$F$3,$A$1:$T$1,0))&amp;""),""),'Your points'!$A$6:$A$11,0)),0))</f>
        <v/>
      </c>
      <c r="AA979" s="21">
        <f>IF(IFERROR(TRIM(INDEX($A979:$T979,MATCH(Lists!$F$2,$A$1:$T$1,0))&amp;""),"")="","",IFERROR(INDEX('Your points'!$B$15:$B$18,MATCH(IFERROR(TRIM(INDEX($A979:$T979,MATCH(Lists!$F$4,$A$1:$T$1,0))&amp;""),""),'Your points'!$A$15:$A$18,0)),0))</f>
        <v/>
      </c>
      <c r="AB979" s="21">
        <f>IF(IFERROR(TRIM(INDEX($A979:$T979,MATCH(Lists!$F$2,$A$1:$T$1,0))&amp;""),"")="","",N(Z979)+N(AA979))</f>
        <v/>
      </c>
      <c r="AC979" s="21">
        <f>IF(IFERROR(TRIM(INDEX($A979:$T979,MATCH(Lists!$F$2,$A$1:$T$1,0))&amp;""),"")="","",IFERROR(VALUE(IFERROR(TRIM(INDEX($A979:$T979,MATCH(Lists!$F$5,$A$1:$T$1,0))&amp;""),"")),""))</f>
        <v/>
      </c>
      <c r="AD979" s="21">
        <f>IF(AB979="","",IF(AB979&gt;='Your points'!$B$21,1,0))</f>
        <v/>
      </c>
      <c r="AE979" s="21">
        <f>IF(IFERROR(TRIM(INDEX($A979:$T979,MATCH(Lists!$F$2,$A$1:$T$1,0))&amp;""),"")="","",IF(IFERROR(TRIM(INDEX($A979:$T979,MATCH(Lists!$F$8,$A$1:$T$1,0))&amp;""),"")&lt;&gt;"",1,0))</f>
        <v/>
      </c>
      <c r="AF979" s="21">
        <f>IF(IFERROR(TRIM(INDEX($A979:$T979,MATCH(Lists!$F$2,$A$1:$T$1,0))&amp;""),"")="","",IF(IFERROR(TRIM(INDEX($A979:$T979,MATCH(Lists!$F$6,$A$1:$T$1,0))&amp;""),"")="","(no UTM)",IFERROR(TRIM(INDEX($A979:$T979,MATCH(Lists!$F$6,$A$1:$T$1,0))&amp;""),"")))</f>
        <v/>
      </c>
      <c r="AG979" s="21">
        <f>IF(IFERROR(TRIM(INDEX($A979:$T979,MATCH(Lists!$F$2,$A$1:$T$1,0))&amp;""),"")="","",IF(IFERROR(TRIM(INDEX($A979:$T979,MATCH(Lists!$F$7,$A$1:$T$1,0))&amp;""),"")="","(none)",IFERROR(TRIM(INDEX($A979:$T979,MATCH(Lists!$F$7,$A$1:$T$1,0))&amp;""),"")))</f>
        <v/>
      </c>
      <c r="AH979" s="21">
        <f>IF(AF979="","",IF(COUNTIFS($AF$2:AF979,AF979,$AG$2:AG979,AG979)=1,1,0))</f>
        <v/>
      </c>
      <c r="AI979" s="21">
        <f>IF(AH979=1,SUM($AH$2:AH979),"")</f>
        <v/>
      </c>
      <c r="AJ979" s="21">
        <f>IF(IFERROR(TRIM(INDEX($A979:$T979,MATCH(Lists!$F$2,$A$1:$T$1,0))&amp;""),"")="","",IF($W979=Lists!$A$3,1,0))</f>
        <v/>
      </c>
      <c r="AK979" s="21">
        <f>IF(IFERROR(TRIM(INDEX($A979:$T979,MATCH(Lists!$F$2,$A$1:$T$1,0))&amp;""),"")="","",IF($X979="Y",1,0))</f>
        <v/>
      </c>
    </row>
    <row r="980">
      <c r="U980" s="19" t="n"/>
      <c r="V980" s="22" t="n"/>
      <c r="W980" s="22" t="n"/>
      <c r="X980" s="22" t="n"/>
      <c r="Y980" s="19" t="n"/>
      <c r="Z980" s="21">
        <f>IF(IFERROR(TRIM(INDEX($A980:$T980,MATCH(Lists!$F$2,$A$1:$T$1,0))&amp;""),"")="","",IFERROR(INDEX('Your points'!$B$6:$B$11,MATCH(IFERROR(TRIM(INDEX($A980:$T980,MATCH(Lists!$F$3,$A$1:$T$1,0))&amp;""),""),'Your points'!$A$6:$A$11,0)),0))</f>
        <v/>
      </c>
      <c r="AA980" s="21">
        <f>IF(IFERROR(TRIM(INDEX($A980:$T980,MATCH(Lists!$F$2,$A$1:$T$1,0))&amp;""),"")="","",IFERROR(INDEX('Your points'!$B$15:$B$18,MATCH(IFERROR(TRIM(INDEX($A980:$T980,MATCH(Lists!$F$4,$A$1:$T$1,0))&amp;""),""),'Your points'!$A$15:$A$18,0)),0))</f>
        <v/>
      </c>
      <c r="AB980" s="21">
        <f>IF(IFERROR(TRIM(INDEX($A980:$T980,MATCH(Lists!$F$2,$A$1:$T$1,0))&amp;""),"")="","",N(Z980)+N(AA980))</f>
        <v/>
      </c>
      <c r="AC980" s="21">
        <f>IF(IFERROR(TRIM(INDEX($A980:$T980,MATCH(Lists!$F$2,$A$1:$T$1,0))&amp;""),"")="","",IFERROR(VALUE(IFERROR(TRIM(INDEX($A980:$T980,MATCH(Lists!$F$5,$A$1:$T$1,0))&amp;""),"")),""))</f>
        <v/>
      </c>
      <c r="AD980" s="21">
        <f>IF(AB980="","",IF(AB980&gt;='Your points'!$B$21,1,0))</f>
        <v/>
      </c>
      <c r="AE980" s="21">
        <f>IF(IFERROR(TRIM(INDEX($A980:$T980,MATCH(Lists!$F$2,$A$1:$T$1,0))&amp;""),"")="","",IF(IFERROR(TRIM(INDEX($A980:$T980,MATCH(Lists!$F$8,$A$1:$T$1,0))&amp;""),"")&lt;&gt;"",1,0))</f>
        <v/>
      </c>
      <c r="AF980" s="21">
        <f>IF(IFERROR(TRIM(INDEX($A980:$T980,MATCH(Lists!$F$2,$A$1:$T$1,0))&amp;""),"")="","",IF(IFERROR(TRIM(INDEX($A980:$T980,MATCH(Lists!$F$6,$A$1:$T$1,0))&amp;""),"")="","(no UTM)",IFERROR(TRIM(INDEX($A980:$T980,MATCH(Lists!$F$6,$A$1:$T$1,0))&amp;""),"")))</f>
        <v/>
      </c>
      <c r="AG980" s="21">
        <f>IF(IFERROR(TRIM(INDEX($A980:$T980,MATCH(Lists!$F$2,$A$1:$T$1,0))&amp;""),"")="","",IF(IFERROR(TRIM(INDEX($A980:$T980,MATCH(Lists!$F$7,$A$1:$T$1,0))&amp;""),"")="","(none)",IFERROR(TRIM(INDEX($A980:$T980,MATCH(Lists!$F$7,$A$1:$T$1,0))&amp;""),"")))</f>
        <v/>
      </c>
      <c r="AH980" s="21">
        <f>IF(AF980="","",IF(COUNTIFS($AF$2:AF980,AF980,$AG$2:AG980,AG980)=1,1,0))</f>
        <v/>
      </c>
      <c r="AI980" s="21">
        <f>IF(AH980=1,SUM($AH$2:AH980),"")</f>
        <v/>
      </c>
      <c r="AJ980" s="21">
        <f>IF(IFERROR(TRIM(INDEX($A980:$T980,MATCH(Lists!$F$2,$A$1:$T$1,0))&amp;""),"")="","",IF($W980=Lists!$A$3,1,0))</f>
        <v/>
      </c>
      <c r="AK980" s="21">
        <f>IF(IFERROR(TRIM(INDEX($A980:$T980,MATCH(Lists!$F$2,$A$1:$T$1,0))&amp;""),"")="","",IF($X980="Y",1,0))</f>
        <v/>
      </c>
    </row>
    <row r="981">
      <c r="U981" s="19" t="n"/>
      <c r="V981" s="22" t="n"/>
      <c r="W981" s="22" t="n"/>
      <c r="X981" s="22" t="n"/>
      <c r="Y981" s="19" t="n"/>
      <c r="Z981" s="21">
        <f>IF(IFERROR(TRIM(INDEX($A981:$T981,MATCH(Lists!$F$2,$A$1:$T$1,0))&amp;""),"")="","",IFERROR(INDEX('Your points'!$B$6:$B$11,MATCH(IFERROR(TRIM(INDEX($A981:$T981,MATCH(Lists!$F$3,$A$1:$T$1,0))&amp;""),""),'Your points'!$A$6:$A$11,0)),0))</f>
        <v/>
      </c>
      <c r="AA981" s="21">
        <f>IF(IFERROR(TRIM(INDEX($A981:$T981,MATCH(Lists!$F$2,$A$1:$T$1,0))&amp;""),"")="","",IFERROR(INDEX('Your points'!$B$15:$B$18,MATCH(IFERROR(TRIM(INDEX($A981:$T981,MATCH(Lists!$F$4,$A$1:$T$1,0))&amp;""),""),'Your points'!$A$15:$A$18,0)),0))</f>
        <v/>
      </c>
      <c r="AB981" s="21">
        <f>IF(IFERROR(TRIM(INDEX($A981:$T981,MATCH(Lists!$F$2,$A$1:$T$1,0))&amp;""),"")="","",N(Z981)+N(AA981))</f>
        <v/>
      </c>
      <c r="AC981" s="21">
        <f>IF(IFERROR(TRIM(INDEX($A981:$T981,MATCH(Lists!$F$2,$A$1:$T$1,0))&amp;""),"")="","",IFERROR(VALUE(IFERROR(TRIM(INDEX($A981:$T981,MATCH(Lists!$F$5,$A$1:$T$1,0))&amp;""),"")),""))</f>
        <v/>
      </c>
      <c r="AD981" s="21">
        <f>IF(AB981="","",IF(AB981&gt;='Your points'!$B$21,1,0))</f>
        <v/>
      </c>
      <c r="AE981" s="21">
        <f>IF(IFERROR(TRIM(INDEX($A981:$T981,MATCH(Lists!$F$2,$A$1:$T$1,0))&amp;""),"")="","",IF(IFERROR(TRIM(INDEX($A981:$T981,MATCH(Lists!$F$8,$A$1:$T$1,0))&amp;""),"")&lt;&gt;"",1,0))</f>
        <v/>
      </c>
      <c r="AF981" s="21">
        <f>IF(IFERROR(TRIM(INDEX($A981:$T981,MATCH(Lists!$F$2,$A$1:$T$1,0))&amp;""),"")="","",IF(IFERROR(TRIM(INDEX($A981:$T981,MATCH(Lists!$F$6,$A$1:$T$1,0))&amp;""),"")="","(no UTM)",IFERROR(TRIM(INDEX($A981:$T981,MATCH(Lists!$F$6,$A$1:$T$1,0))&amp;""),"")))</f>
        <v/>
      </c>
      <c r="AG981" s="21">
        <f>IF(IFERROR(TRIM(INDEX($A981:$T981,MATCH(Lists!$F$2,$A$1:$T$1,0))&amp;""),"")="","",IF(IFERROR(TRIM(INDEX($A981:$T981,MATCH(Lists!$F$7,$A$1:$T$1,0))&amp;""),"")="","(none)",IFERROR(TRIM(INDEX($A981:$T981,MATCH(Lists!$F$7,$A$1:$T$1,0))&amp;""),"")))</f>
        <v/>
      </c>
      <c r="AH981" s="21">
        <f>IF(AF981="","",IF(COUNTIFS($AF$2:AF981,AF981,$AG$2:AG981,AG981)=1,1,0))</f>
        <v/>
      </c>
      <c r="AI981" s="21">
        <f>IF(AH981=1,SUM($AH$2:AH981),"")</f>
        <v/>
      </c>
      <c r="AJ981" s="21">
        <f>IF(IFERROR(TRIM(INDEX($A981:$T981,MATCH(Lists!$F$2,$A$1:$T$1,0))&amp;""),"")="","",IF($W981=Lists!$A$3,1,0))</f>
        <v/>
      </c>
      <c r="AK981" s="21">
        <f>IF(IFERROR(TRIM(INDEX($A981:$T981,MATCH(Lists!$F$2,$A$1:$T$1,0))&amp;""),"")="","",IF($X981="Y",1,0))</f>
        <v/>
      </c>
    </row>
    <row r="982">
      <c r="U982" s="19" t="n"/>
      <c r="V982" s="22" t="n"/>
      <c r="W982" s="22" t="n"/>
      <c r="X982" s="22" t="n"/>
      <c r="Y982" s="19" t="n"/>
      <c r="Z982" s="21">
        <f>IF(IFERROR(TRIM(INDEX($A982:$T982,MATCH(Lists!$F$2,$A$1:$T$1,0))&amp;""),"")="","",IFERROR(INDEX('Your points'!$B$6:$B$11,MATCH(IFERROR(TRIM(INDEX($A982:$T982,MATCH(Lists!$F$3,$A$1:$T$1,0))&amp;""),""),'Your points'!$A$6:$A$11,0)),0))</f>
        <v/>
      </c>
      <c r="AA982" s="21">
        <f>IF(IFERROR(TRIM(INDEX($A982:$T982,MATCH(Lists!$F$2,$A$1:$T$1,0))&amp;""),"")="","",IFERROR(INDEX('Your points'!$B$15:$B$18,MATCH(IFERROR(TRIM(INDEX($A982:$T982,MATCH(Lists!$F$4,$A$1:$T$1,0))&amp;""),""),'Your points'!$A$15:$A$18,0)),0))</f>
        <v/>
      </c>
      <c r="AB982" s="21">
        <f>IF(IFERROR(TRIM(INDEX($A982:$T982,MATCH(Lists!$F$2,$A$1:$T$1,0))&amp;""),"")="","",N(Z982)+N(AA982))</f>
        <v/>
      </c>
      <c r="AC982" s="21">
        <f>IF(IFERROR(TRIM(INDEX($A982:$T982,MATCH(Lists!$F$2,$A$1:$T$1,0))&amp;""),"")="","",IFERROR(VALUE(IFERROR(TRIM(INDEX($A982:$T982,MATCH(Lists!$F$5,$A$1:$T$1,0))&amp;""),"")),""))</f>
        <v/>
      </c>
      <c r="AD982" s="21">
        <f>IF(AB982="","",IF(AB982&gt;='Your points'!$B$21,1,0))</f>
        <v/>
      </c>
      <c r="AE982" s="21">
        <f>IF(IFERROR(TRIM(INDEX($A982:$T982,MATCH(Lists!$F$2,$A$1:$T$1,0))&amp;""),"")="","",IF(IFERROR(TRIM(INDEX($A982:$T982,MATCH(Lists!$F$8,$A$1:$T$1,0))&amp;""),"")&lt;&gt;"",1,0))</f>
        <v/>
      </c>
      <c r="AF982" s="21">
        <f>IF(IFERROR(TRIM(INDEX($A982:$T982,MATCH(Lists!$F$2,$A$1:$T$1,0))&amp;""),"")="","",IF(IFERROR(TRIM(INDEX($A982:$T982,MATCH(Lists!$F$6,$A$1:$T$1,0))&amp;""),"")="","(no UTM)",IFERROR(TRIM(INDEX($A982:$T982,MATCH(Lists!$F$6,$A$1:$T$1,0))&amp;""),"")))</f>
        <v/>
      </c>
      <c r="AG982" s="21">
        <f>IF(IFERROR(TRIM(INDEX($A982:$T982,MATCH(Lists!$F$2,$A$1:$T$1,0))&amp;""),"")="","",IF(IFERROR(TRIM(INDEX($A982:$T982,MATCH(Lists!$F$7,$A$1:$T$1,0))&amp;""),"")="","(none)",IFERROR(TRIM(INDEX($A982:$T982,MATCH(Lists!$F$7,$A$1:$T$1,0))&amp;""),"")))</f>
        <v/>
      </c>
      <c r="AH982" s="21">
        <f>IF(AF982="","",IF(COUNTIFS($AF$2:AF982,AF982,$AG$2:AG982,AG982)=1,1,0))</f>
        <v/>
      </c>
      <c r="AI982" s="21">
        <f>IF(AH982=1,SUM($AH$2:AH982),"")</f>
        <v/>
      </c>
      <c r="AJ982" s="21">
        <f>IF(IFERROR(TRIM(INDEX($A982:$T982,MATCH(Lists!$F$2,$A$1:$T$1,0))&amp;""),"")="","",IF($W982=Lists!$A$3,1,0))</f>
        <v/>
      </c>
      <c r="AK982" s="21">
        <f>IF(IFERROR(TRIM(INDEX($A982:$T982,MATCH(Lists!$F$2,$A$1:$T$1,0))&amp;""),"")="","",IF($X982="Y",1,0))</f>
        <v/>
      </c>
    </row>
    <row r="983">
      <c r="U983" s="19" t="n"/>
      <c r="V983" s="22" t="n"/>
      <c r="W983" s="22" t="n"/>
      <c r="X983" s="22" t="n"/>
      <c r="Y983" s="19" t="n"/>
      <c r="Z983" s="21">
        <f>IF(IFERROR(TRIM(INDEX($A983:$T983,MATCH(Lists!$F$2,$A$1:$T$1,0))&amp;""),"")="","",IFERROR(INDEX('Your points'!$B$6:$B$11,MATCH(IFERROR(TRIM(INDEX($A983:$T983,MATCH(Lists!$F$3,$A$1:$T$1,0))&amp;""),""),'Your points'!$A$6:$A$11,0)),0))</f>
        <v/>
      </c>
      <c r="AA983" s="21">
        <f>IF(IFERROR(TRIM(INDEX($A983:$T983,MATCH(Lists!$F$2,$A$1:$T$1,0))&amp;""),"")="","",IFERROR(INDEX('Your points'!$B$15:$B$18,MATCH(IFERROR(TRIM(INDEX($A983:$T983,MATCH(Lists!$F$4,$A$1:$T$1,0))&amp;""),""),'Your points'!$A$15:$A$18,0)),0))</f>
        <v/>
      </c>
      <c r="AB983" s="21">
        <f>IF(IFERROR(TRIM(INDEX($A983:$T983,MATCH(Lists!$F$2,$A$1:$T$1,0))&amp;""),"")="","",N(Z983)+N(AA983))</f>
        <v/>
      </c>
      <c r="AC983" s="21">
        <f>IF(IFERROR(TRIM(INDEX($A983:$T983,MATCH(Lists!$F$2,$A$1:$T$1,0))&amp;""),"")="","",IFERROR(VALUE(IFERROR(TRIM(INDEX($A983:$T983,MATCH(Lists!$F$5,$A$1:$T$1,0))&amp;""),"")),""))</f>
        <v/>
      </c>
      <c r="AD983" s="21">
        <f>IF(AB983="","",IF(AB983&gt;='Your points'!$B$21,1,0))</f>
        <v/>
      </c>
      <c r="AE983" s="21">
        <f>IF(IFERROR(TRIM(INDEX($A983:$T983,MATCH(Lists!$F$2,$A$1:$T$1,0))&amp;""),"")="","",IF(IFERROR(TRIM(INDEX($A983:$T983,MATCH(Lists!$F$8,$A$1:$T$1,0))&amp;""),"")&lt;&gt;"",1,0))</f>
        <v/>
      </c>
      <c r="AF983" s="21">
        <f>IF(IFERROR(TRIM(INDEX($A983:$T983,MATCH(Lists!$F$2,$A$1:$T$1,0))&amp;""),"")="","",IF(IFERROR(TRIM(INDEX($A983:$T983,MATCH(Lists!$F$6,$A$1:$T$1,0))&amp;""),"")="","(no UTM)",IFERROR(TRIM(INDEX($A983:$T983,MATCH(Lists!$F$6,$A$1:$T$1,0))&amp;""),"")))</f>
        <v/>
      </c>
      <c r="AG983" s="21">
        <f>IF(IFERROR(TRIM(INDEX($A983:$T983,MATCH(Lists!$F$2,$A$1:$T$1,0))&amp;""),"")="","",IF(IFERROR(TRIM(INDEX($A983:$T983,MATCH(Lists!$F$7,$A$1:$T$1,0))&amp;""),"")="","(none)",IFERROR(TRIM(INDEX($A983:$T983,MATCH(Lists!$F$7,$A$1:$T$1,0))&amp;""),"")))</f>
        <v/>
      </c>
      <c r="AH983" s="21">
        <f>IF(AF983="","",IF(COUNTIFS($AF$2:AF983,AF983,$AG$2:AG983,AG983)=1,1,0))</f>
        <v/>
      </c>
      <c r="AI983" s="21">
        <f>IF(AH983=1,SUM($AH$2:AH983),"")</f>
        <v/>
      </c>
      <c r="AJ983" s="21">
        <f>IF(IFERROR(TRIM(INDEX($A983:$T983,MATCH(Lists!$F$2,$A$1:$T$1,0))&amp;""),"")="","",IF($W983=Lists!$A$3,1,0))</f>
        <v/>
      </c>
      <c r="AK983" s="21">
        <f>IF(IFERROR(TRIM(INDEX($A983:$T983,MATCH(Lists!$F$2,$A$1:$T$1,0))&amp;""),"")="","",IF($X983="Y",1,0))</f>
        <v/>
      </c>
    </row>
    <row r="984">
      <c r="U984" s="19" t="n"/>
      <c r="V984" s="22" t="n"/>
      <c r="W984" s="22" t="n"/>
      <c r="X984" s="22" t="n"/>
      <c r="Y984" s="19" t="n"/>
      <c r="Z984" s="21">
        <f>IF(IFERROR(TRIM(INDEX($A984:$T984,MATCH(Lists!$F$2,$A$1:$T$1,0))&amp;""),"")="","",IFERROR(INDEX('Your points'!$B$6:$B$11,MATCH(IFERROR(TRIM(INDEX($A984:$T984,MATCH(Lists!$F$3,$A$1:$T$1,0))&amp;""),""),'Your points'!$A$6:$A$11,0)),0))</f>
        <v/>
      </c>
      <c r="AA984" s="21">
        <f>IF(IFERROR(TRIM(INDEX($A984:$T984,MATCH(Lists!$F$2,$A$1:$T$1,0))&amp;""),"")="","",IFERROR(INDEX('Your points'!$B$15:$B$18,MATCH(IFERROR(TRIM(INDEX($A984:$T984,MATCH(Lists!$F$4,$A$1:$T$1,0))&amp;""),""),'Your points'!$A$15:$A$18,0)),0))</f>
        <v/>
      </c>
      <c r="AB984" s="21">
        <f>IF(IFERROR(TRIM(INDEX($A984:$T984,MATCH(Lists!$F$2,$A$1:$T$1,0))&amp;""),"")="","",N(Z984)+N(AA984))</f>
        <v/>
      </c>
      <c r="AC984" s="21">
        <f>IF(IFERROR(TRIM(INDEX($A984:$T984,MATCH(Lists!$F$2,$A$1:$T$1,0))&amp;""),"")="","",IFERROR(VALUE(IFERROR(TRIM(INDEX($A984:$T984,MATCH(Lists!$F$5,$A$1:$T$1,0))&amp;""),"")),""))</f>
        <v/>
      </c>
      <c r="AD984" s="21">
        <f>IF(AB984="","",IF(AB984&gt;='Your points'!$B$21,1,0))</f>
        <v/>
      </c>
      <c r="AE984" s="21">
        <f>IF(IFERROR(TRIM(INDEX($A984:$T984,MATCH(Lists!$F$2,$A$1:$T$1,0))&amp;""),"")="","",IF(IFERROR(TRIM(INDEX($A984:$T984,MATCH(Lists!$F$8,$A$1:$T$1,0))&amp;""),"")&lt;&gt;"",1,0))</f>
        <v/>
      </c>
      <c r="AF984" s="21">
        <f>IF(IFERROR(TRIM(INDEX($A984:$T984,MATCH(Lists!$F$2,$A$1:$T$1,0))&amp;""),"")="","",IF(IFERROR(TRIM(INDEX($A984:$T984,MATCH(Lists!$F$6,$A$1:$T$1,0))&amp;""),"")="","(no UTM)",IFERROR(TRIM(INDEX($A984:$T984,MATCH(Lists!$F$6,$A$1:$T$1,0))&amp;""),"")))</f>
        <v/>
      </c>
      <c r="AG984" s="21">
        <f>IF(IFERROR(TRIM(INDEX($A984:$T984,MATCH(Lists!$F$2,$A$1:$T$1,0))&amp;""),"")="","",IF(IFERROR(TRIM(INDEX($A984:$T984,MATCH(Lists!$F$7,$A$1:$T$1,0))&amp;""),"")="","(none)",IFERROR(TRIM(INDEX($A984:$T984,MATCH(Lists!$F$7,$A$1:$T$1,0))&amp;""),"")))</f>
        <v/>
      </c>
      <c r="AH984" s="21">
        <f>IF(AF984="","",IF(COUNTIFS($AF$2:AF984,AF984,$AG$2:AG984,AG984)=1,1,0))</f>
        <v/>
      </c>
      <c r="AI984" s="21">
        <f>IF(AH984=1,SUM($AH$2:AH984),"")</f>
        <v/>
      </c>
      <c r="AJ984" s="21">
        <f>IF(IFERROR(TRIM(INDEX($A984:$T984,MATCH(Lists!$F$2,$A$1:$T$1,0))&amp;""),"")="","",IF($W984=Lists!$A$3,1,0))</f>
        <v/>
      </c>
      <c r="AK984" s="21">
        <f>IF(IFERROR(TRIM(INDEX($A984:$T984,MATCH(Lists!$F$2,$A$1:$T$1,0))&amp;""),"")="","",IF($X984="Y",1,0))</f>
        <v/>
      </c>
    </row>
    <row r="985">
      <c r="U985" s="19" t="n"/>
      <c r="V985" s="22" t="n"/>
      <c r="W985" s="22" t="n"/>
      <c r="X985" s="22" t="n"/>
      <c r="Y985" s="19" t="n"/>
      <c r="Z985" s="21">
        <f>IF(IFERROR(TRIM(INDEX($A985:$T985,MATCH(Lists!$F$2,$A$1:$T$1,0))&amp;""),"")="","",IFERROR(INDEX('Your points'!$B$6:$B$11,MATCH(IFERROR(TRIM(INDEX($A985:$T985,MATCH(Lists!$F$3,$A$1:$T$1,0))&amp;""),""),'Your points'!$A$6:$A$11,0)),0))</f>
        <v/>
      </c>
      <c r="AA985" s="21">
        <f>IF(IFERROR(TRIM(INDEX($A985:$T985,MATCH(Lists!$F$2,$A$1:$T$1,0))&amp;""),"")="","",IFERROR(INDEX('Your points'!$B$15:$B$18,MATCH(IFERROR(TRIM(INDEX($A985:$T985,MATCH(Lists!$F$4,$A$1:$T$1,0))&amp;""),""),'Your points'!$A$15:$A$18,0)),0))</f>
        <v/>
      </c>
      <c r="AB985" s="21">
        <f>IF(IFERROR(TRIM(INDEX($A985:$T985,MATCH(Lists!$F$2,$A$1:$T$1,0))&amp;""),"")="","",N(Z985)+N(AA985))</f>
        <v/>
      </c>
      <c r="AC985" s="21">
        <f>IF(IFERROR(TRIM(INDEX($A985:$T985,MATCH(Lists!$F$2,$A$1:$T$1,0))&amp;""),"")="","",IFERROR(VALUE(IFERROR(TRIM(INDEX($A985:$T985,MATCH(Lists!$F$5,$A$1:$T$1,0))&amp;""),"")),""))</f>
        <v/>
      </c>
      <c r="AD985" s="21">
        <f>IF(AB985="","",IF(AB985&gt;='Your points'!$B$21,1,0))</f>
        <v/>
      </c>
      <c r="AE985" s="21">
        <f>IF(IFERROR(TRIM(INDEX($A985:$T985,MATCH(Lists!$F$2,$A$1:$T$1,0))&amp;""),"")="","",IF(IFERROR(TRIM(INDEX($A985:$T985,MATCH(Lists!$F$8,$A$1:$T$1,0))&amp;""),"")&lt;&gt;"",1,0))</f>
        <v/>
      </c>
      <c r="AF985" s="21">
        <f>IF(IFERROR(TRIM(INDEX($A985:$T985,MATCH(Lists!$F$2,$A$1:$T$1,0))&amp;""),"")="","",IF(IFERROR(TRIM(INDEX($A985:$T985,MATCH(Lists!$F$6,$A$1:$T$1,0))&amp;""),"")="","(no UTM)",IFERROR(TRIM(INDEX($A985:$T985,MATCH(Lists!$F$6,$A$1:$T$1,0))&amp;""),"")))</f>
        <v/>
      </c>
      <c r="AG985" s="21">
        <f>IF(IFERROR(TRIM(INDEX($A985:$T985,MATCH(Lists!$F$2,$A$1:$T$1,0))&amp;""),"")="","",IF(IFERROR(TRIM(INDEX($A985:$T985,MATCH(Lists!$F$7,$A$1:$T$1,0))&amp;""),"")="","(none)",IFERROR(TRIM(INDEX($A985:$T985,MATCH(Lists!$F$7,$A$1:$T$1,0))&amp;""),"")))</f>
        <v/>
      </c>
      <c r="AH985" s="21">
        <f>IF(AF985="","",IF(COUNTIFS($AF$2:AF985,AF985,$AG$2:AG985,AG985)=1,1,0))</f>
        <v/>
      </c>
      <c r="AI985" s="21">
        <f>IF(AH985=1,SUM($AH$2:AH985),"")</f>
        <v/>
      </c>
      <c r="AJ985" s="21">
        <f>IF(IFERROR(TRIM(INDEX($A985:$T985,MATCH(Lists!$F$2,$A$1:$T$1,0))&amp;""),"")="","",IF($W985=Lists!$A$3,1,0))</f>
        <v/>
      </c>
      <c r="AK985" s="21">
        <f>IF(IFERROR(TRIM(INDEX($A985:$T985,MATCH(Lists!$F$2,$A$1:$T$1,0))&amp;""),"")="","",IF($X985="Y",1,0))</f>
        <v/>
      </c>
    </row>
    <row r="986">
      <c r="U986" s="19" t="n"/>
      <c r="V986" s="22" t="n"/>
      <c r="W986" s="22" t="n"/>
      <c r="X986" s="22" t="n"/>
      <c r="Y986" s="19" t="n"/>
      <c r="Z986" s="21">
        <f>IF(IFERROR(TRIM(INDEX($A986:$T986,MATCH(Lists!$F$2,$A$1:$T$1,0))&amp;""),"")="","",IFERROR(INDEX('Your points'!$B$6:$B$11,MATCH(IFERROR(TRIM(INDEX($A986:$T986,MATCH(Lists!$F$3,$A$1:$T$1,0))&amp;""),""),'Your points'!$A$6:$A$11,0)),0))</f>
        <v/>
      </c>
      <c r="AA986" s="21">
        <f>IF(IFERROR(TRIM(INDEX($A986:$T986,MATCH(Lists!$F$2,$A$1:$T$1,0))&amp;""),"")="","",IFERROR(INDEX('Your points'!$B$15:$B$18,MATCH(IFERROR(TRIM(INDEX($A986:$T986,MATCH(Lists!$F$4,$A$1:$T$1,0))&amp;""),""),'Your points'!$A$15:$A$18,0)),0))</f>
        <v/>
      </c>
      <c r="AB986" s="21">
        <f>IF(IFERROR(TRIM(INDEX($A986:$T986,MATCH(Lists!$F$2,$A$1:$T$1,0))&amp;""),"")="","",N(Z986)+N(AA986))</f>
        <v/>
      </c>
      <c r="AC986" s="21">
        <f>IF(IFERROR(TRIM(INDEX($A986:$T986,MATCH(Lists!$F$2,$A$1:$T$1,0))&amp;""),"")="","",IFERROR(VALUE(IFERROR(TRIM(INDEX($A986:$T986,MATCH(Lists!$F$5,$A$1:$T$1,0))&amp;""),"")),""))</f>
        <v/>
      </c>
      <c r="AD986" s="21">
        <f>IF(AB986="","",IF(AB986&gt;='Your points'!$B$21,1,0))</f>
        <v/>
      </c>
      <c r="AE986" s="21">
        <f>IF(IFERROR(TRIM(INDEX($A986:$T986,MATCH(Lists!$F$2,$A$1:$T$1,0))&amp;""),"")="","",IF(IFERROR(TRIM(INDEX($A986:$T986,MATCH(Lists!$F$8,$A$1:$T$1,0))&amp;""),"")&lt;&gt;"",1,0))</f>
        <v/>
      </c>
      <c r="AF986" s="21">
        <f>IF(IFERROR(TRIM(INDEX($A986:$T986,MATCH(Lists!$F$2,$A$1:$T$1,0))&amp;""),"")="","",IF(IFERROR(TRIM(INDEX($A986:$T986,MATCH(Lists!$F$6,$A$1:$T$1,0))&amp;""),"")="","(no UTM)",IFERROR(TRIM(INDEX($A986:$T986,MATCH(Lists!$F$6,$A$1:$T$1,0))&amp;""),"")))</f>
        <v/>
      </c>
      <c r="AG986" s="21">
        <f>IF(IFERROR(TRIM(INDEX($A986:$T986,MATCH(Lists!$F$2,$A$1:$T$1,0))&amp;""),"")="","",IF(IFERROR(TRIM(INDEX($A986:$T986,MATCH(Lists!$F$7,$A$1:$T$1,0))&amp;""),"")="","(none)",IFERROR(TRIM(INDEX($A986:$T986,MATCH(Lists!$F$7,$A$1:$T$1,0))&amp;""),"")))</f>
        <v/>
      </c>
      <c r="AH986" s="21">
        <f>IF(AF986="","",IF(COUNTIFS($AF$2:AF986,AF986,$AG$2:AG986,AG986)=1,1,0))</f>
        <v/>
      </c>
      <c r="AI986" s="21">
        <f>IF(AH986=1,SUM($AH$2:AH986),"")</f>
        <v/>
      </c>
      <c r="AJ986" s="21">
        <f>IF(IFERROR(TRIM(INDEX($A986:$T986,MATCH(Lists!$F$2,$A$1:$T$1,0))&amp;""),"")="","",IF($W986=Lists!$A$3,1,0))</f>
        <v/>
      </c>
      <c r="AK986" s="21">
        <f>IF(IFERROR(TRIM(INDEX($A986:$T986,MATCH(Lists!$F$2,$A$1:$T$1,0))&amp;""),"")="","",IF($X986="Y",1,0))</f>
        <v/>
      </c>
    </row>
    <row r="987">
      <c r="U987" s="19" t="n"/>
      <c r="V987" s="22" t="n"/>
      <c r="W987" s="22" t="n"/>
      <c r="X987" s="22" t="n"/>
      <c r="Y987" s="19" t="n"/>
      <c r="Z987" s="21">
        <f>IF(IFERROR(TRIM(INDEX($A987:$T987,MATCH(Lists!$F$2,$A$1:$T$1,0))&amp;""),"")="","",IFERROR(INDEX('Your points'!$B$6:$B$11,MATCH(IFERROR(TRIM(INDEX($A987:$T987,MATCH(Lists!$F$3,$A$1:$T$1,0))&amp;""),""),'Your points'!$A$6:$A$11,0)),0))</f>
        <v/>
      </c>
      <c r="AA987" s="21">
        <f>IF(IFERROR(TRIM(INDEX($A987:$T987,MATCH(Lists!$F$2,$A$1:$T$1,0))&amp;""),"")="","",IFERROR(INDEX('Your points'!$B$15:$B$18,MATCH(IFERROR(TRIM(INDEX($A987:$T987,MATCH(Lists!$F$4,$A$1:$T$1,0))&amp;""),""),'Your points'!$A$15:$A$18,0)),0))</f>
        <v/>
      </c>
      <c r="AB987" s="21">
        <f>IF(IFERROR(TRIM(INDEX($A987:$T987,MATCH(Lists!$F$2,$A$1:$T$1,0))&amp;""),"")="","",N(Z987)+N(AA987))</f>
        <v/>
      </c>
      <c r="AC987" s="21">
        <f>IF(IFERROR(TRIM(INDEX($A987:$T987,MATCH(Lists!$F$2,$A$1:$T$1,0))&amp;""),"")="","",IFERROR(VALUE(IFERROR(TRIM(INDEX($A987:$T987,MATCH(Lists!$F$5,$A$1:$T$1,0))&amp;""),"")),""))</f>
        <v/>
      </c>
      <c r="AD987" s="21">
        <f>IF(AB987="","",IF(AB987&gt;='Your points'!$B$21,1,0))</f>
        <v/>
      </c>
      <c r="AE987" s="21">
        <f>IF(IFERROR(TRIM(INDEX($A987:$T987,MATCH(Lists!$F$2,$A$1:$T$1,0))&amp;""),"")="","",IF(IFERROR(TRIM(INDEX($A987:$T987,MATCH(Lists!$F$8,$A$1:$T$1,0))&amp;""),"")&lt;&gt;"",1,0))</f>
        <v/>
      </c>
      <c r="AF987" s="21">
        <f>IF(IFERROR(TRIM(INDEX($A987:$T987,MATCH(Lists!$F$2,$A$1:$T$1,0))&amp;""),"")="","",IF(IFERROR(TRIM(INDEX($A987:$T987,MATCH(Lists!$F$6,$A$1:$T$1,0))&amp;""),"")="","(no UTM)",IFERROR(TRIM(INDEX($A987:$T987,MATCH(Lists!$F$6,$A$1:$T$1,0))&amp;""),"")))</f>
        <v/>
      </c>
      <c r="AG987" s="21">
        <f>IF(IFERROR(TRIM(INDEX($A987:$T987,MATCH(Lists!$F$2,$A$1:$T$1,0))&amp;""),"")="","",IF(IFERROR(TRIM(INDEX($A987:$T987,MATCH(Lists!$F$7,$A$1:$T$1,0))&amp;""),"")="","(none)",IFERROR(TRIM(INDEX($A987:$T987,MATCH(Lists!$F$7,$A$1:$T$1,0))&amp;""),"")))</f>
        <v/>
      </c>
      <c r="AH987" s="21">
        <f>IF(AF987="","",IF(COUNTIFS($AF$2:AF987,AF987,$AG$2:AG987,AG987)=1,1,0))</f>
        <v/>
      </c>
      <c r="AI987" s="21">
        <f>IF(AH987=1,SUM($AH$2:AH987),"")</f>
        <v/>
      </c>
      <c r="AJ987" s="21">
        <f>IF(IFERROR(TRIM(INDEX($A987:$T987,MATCH(Lists!$F$2,$A$1:$T$1,0))&amp;""),"")="","",IF($W987=Lists!$A$3,1,0))</f>
        <v/>
      </c>
      <c r="AK987" s="21">
        <f>IF(IFERROR(TRIM(INDEX($A987:$T987,MATCH(Lists!$F$2,$A$1:$T$1,0))&amp;""),"")="","",IF($X987="Y",1,0))</f>
        <v/>
      </c>
    </row>
    <row r="988">
      <c r="U988" s="19" t="n"/>
      <c r="V988" s="22" t="n"/>
      <c r="W988" s="22" t="n"/>
      <c r="X988" s="22" t="n"/>
      <c r="Y988" s="19" t="n"/>
      <c r="Z988" s="21">
        <f>IF(IFERROR(TRIM(INDEX($A988:$T988,MATCH(Lists!$F$2,$A$1:$T$1,0))&amp;""),"")="","",IFERROR(INDEX('Your points'!$B$6:$B$11,MATCH(IFERROR(TRIM(INDEX($A988:$T988,MATCH(Lists!$F$3,$A$1:$T$1,0))&amp;""),""),'Your points'!$A$6:$A$11,0)),0))</f>
        <v/>
      </c>
      <c r="AA988" s="21">
        <f>IF(IFERROR(TRIM(INDEX($A988:$T988,MATCH(Lists!$F$2,$A$1:$T$1,0))&amp;""),"")="","",IFERROR(INDEX('Your points'!$B$15:$B$18,MATCH(IFERROR(TRIM(INDEX($A988:$T988,MATCH(Lists!$F$4,$A$1:$T$1,0))&amp;""),""),'Your points'!$A$15:$A$18,0)),0))</f>
        <v/>
      </c>
      <c r="AB988" s="21">
        <f>IF(IFERROR(TRIM(INDEX($A988:$T988,MATCH(Lists!$F$2,$A$1:$T$1,0))&amp;""),"")="","",N(Z988)+N(AA988))</f>
        <v/>
      </c>
      <c r="AC988" s="21">
        <f>IF(IFERROR(TRIM(INDEX($A988:$T988,MATCH(Lists!$F$2,$A$1:$T$1,0))&amp;""),"")="","",IFERROR(VALUE(IFERROR(TRIM(INDEX($A988:$T988,MATCH(Lists!$F$5,$A$1:$T$1,0))&amp;""),"")),""))</f>
        <v/>
      </c>
      <c r="AD988" s="21">
        <f>IF(AB988="","",IF(AB988&gt;='Your points'!$B$21,1,0))</f>
        <v/>
      </c>
      <c r="AE988" s="21">
        <f>IF(IFERROR(TRIM(INDEX($A988:$T988,MATCH(Lists!$F$2,$A$1:$T$1,0))&amp;""),"")="","",IF(IFERROR(TRIM(INDEX($A988:$T988,MATCH(Lists!$F$8,$A$1:$T$1,0))&amp;""),"")&lt;&gt;"",1,0))</f>
        <v/>
      </c>
      <c r="AF988" s="21">
        <f>IF(IFERROR(TRIM(INDEX($A988:$T988,MATCH(Lists!$F$2,$A$1:$T$1,0))&amp;""),"")="","",IF(IFERROR(TRIM(INDEX($A988:$T988,MATCH(Lists!$F$6,$A$1:$T$1,0))&amp;""),"")="","(no UTM)",IFERROR(TRIM(INDEX($A988:$T988,MATCH(Lists!$F$6,$A$1:$T$1,0))&amp;""),"")))</f>
        <v/>
      </c>
      <c r="AG988" s="21">
        <f>IF(IFERROR(TRIM(INDEX($A988:$T988,MATCH(Lists!$F$2,$A$1:$T$1,0))&amp;""),"")="","",IF(IFERROR(TRIM(INDEX($A988:$T988,MATCH(Lists!$F$7,$A$1:$T$1,0))&amp;""),"")="","(none)",IFERROR(TRIM(INDEX($A988:$T988,MATCH(Lists!$F$7,$A$1:$T$1,0))&amp;""),"")))</f>
        <v/>
      </c>
      <c r="AH988" s="21">
        <f>IF(AF988="","",IF(COUNTIFS($AF$2:AF988,AF988,$AG$2:AG988,AG988)=1,1,0))</f>
        <v/>
      </c>
      <c r="AI988" s="21">
        <f>IF(AH988=1,SUM($AH$2:AH988),"")</f>
        <v/>
      </c>
      <c r="AJ988" s="21">
        <f>IF(IFERROR(TRIM(INDEX($A988:$T988,MATCH(Lists!$F$2,$A$1:$T$1,0))&amp;""),"")="","",IF($W988=Lists!$A$3,1,0))</f>
        <v/>
      </c>
      <c r="AK988" s="21">
        <f>IF(IFERROR(TRIM(INDEX($A988:$T988,MATCH(Lists!$F$2,$A$1:$T$1,0))&amp;""),"")="","",IF($X988="Y",1,0))</f>
        <v/>
      </c>
    </row>
    <row r="989">
      <c r="U989" s="19" t="n"/>
      <c r="V989" s="22" t="n"/>
      <c r="W989" s="22" t="n"/>
      <c r="X989" s="22" t="n"/>
      <c r="Y989" s="19" t="n"/>
      <c r="Z989" s="21">
        <f>IF(IFERROR(TRIM(INDEX($A989:$T989,MATCH(Lists!$F$2,$A$1:$T$1,0))&amp;""),"")="","",IFERROR(INDEX('Your points'!$B$6:$B$11,MATCH(IFERROR(TRIM(INDEX($A989:$T989,MATCH(Lists!$F$3,$A$1:$T$1,0))&amp;""),""),'Your points'!$A$6:$A$11,0)),0))</f>
        <v/>
      </c>
      <c r="AA989" s="21">
        <f>IF(IFERROR(TRIM(INDEX($A989:$T989,MATCH(Lists!$F$2,$A$1:$T$1,0))&amp;""),"")="","",IFERROR(INDEX('Your points'!$B$15:$B$18,MATCH(IFERROR(TRIM(INDEX($A989:$T989,MATCH(Lists!$F$4,$A$1:$T$1,0))&amp;""),""),'Your points'!$A$15:$A$18,0)),0))</f>
        <v/>
      </c>
      <c r="AB989" s="21">
        <f>IF(IFERROR(TRIM(INDEX($A989:$T989,MATCH(Lists!$F$2,$A$1:$T$1,0))&amp;""),"")="","",N(Z989)+N(AA989))</f>
        <v/>
      </c>
      <c r="AC989" s="21">
        <f>IF(IFERROR(TRIM(INDEX($A989:$T989,MATCH(Lists!$F$2,$A$1:$T$1,0))&amp;""),"")="","",IFERROR(VALUE(IFERROR(TRIM(INDEX($A989:$T989,MATCH(Lists!$F$5,$A$1:$T$1,0))&amp;""),"")),""))</f>
        <v/>
      </c>
      <c r="AD989" s="21">
        <f>IF(AB989="","",IF(AB989&gt;='Your points'!$B$21,1,0))</f>
        <v/>
      </c>
      <c r="AE989" s="21">
        <f>IF(IFERROR(TRIM(INDEX($A989:$T989,MATCH(Lists!$F$2,$A$1:$T$1,0))&amp;""),"")="","",IF(IFERROR(TRIM(INDEX($A989:$T989,MATCH(Lists!$F$8,$A$1:$T$1,0))&amp;""),"")&lt;&gt;"",1,0))</f>
        <v/>
      </c>
      <c r="AF989" s="21">
        <f>IF(IFERROR(TRIM(INDEX($A989:$T989,MATCH(Lists!$F$2,$A$1:$T$1,0))&amp;""),"")="","",IF(IFERROR(TRIM(INDEX($A989:$T989,MATCH(Lists!$F$6,$A$1:$T$1,0))&amp;""),"")="","(no UTM)",IFERROR(TRIM(INDEX($A989:$T989,MATCH(Lists!$F$6,$A$1:$T$1,0))&amp;""),"")))</f>
        <v/>
      </c>
      <c r="AG989" s="21">
        <f>IF(IFERROR(TRIM(INDEX($A989:$T989,MATCH(Lists!$F$2,$A$1:$T$1,0))&amp;""),"")="","",IF(IFERROR(TRIM(INDEX($A989:$T989,MATCH(Lists!$F$7,$A$1:$T$1,0))&amp;""),"")="","(none)",IFERROR(TRIM(INDEX($A989:$T989,MATCH(Lists!$F$7,$A$1:$T$1,0))&amp;""),"")))</f>
        <v/>
      </c>
      <c r="AH989" s="21">
        <f>IF(AF989="","",IF(COUNTIFS($AF$2:AF989,AF989,$AG$2:AG989,AG989)=1,1,0))</f>
        <v/>
      </c>
      <c r="AI989" s="21">
        <f>IF(AH989=1,SUM($AH$2:AH989),"")</f>
        <v/>
      </c>
      <c r="AJ989" s="21">
        <f>IF(IFERROR(TRIM(INDEX($A989:$T989,MATCH(Lists!$F$2,$A$1:$T$1,0))&amp;""),"")="","",IF($W989=Lists!$A$3,1,0))</f>
        <v/>
      </c>
      <c r="AK989" s="21">
        <f>IF(IFERROR(TRIM(INDEX($A989:$T989,MATCH(Lists!$F$2,$A$1:$T$1,0))&amp;""),"")="","",IF($X989="Y",1,0))</f>
        <v/>
      </c>
    </row>
    <row r="990">
      <c r="U990" s="19" t="n"/>
      <c r="V990" s="22" t="n"/>
      <c r="W990" s="22" t="n"/>
      <c r="X990" s="22" t="n"/>
      <c r="Y990" s="19" t="n"/>
      <c r="Z990" s="21">
        <f>IF(IFERROR(TRIM(INDEX($A990:$T990,MATCH(Lists!$F$2,$A$1:$T$1,0))&amp;""),"")="","",IFERROR(INDEX('Your points'!$B$6:$B$11,MATCH(IFERROR(TRIM(INDEX($A990:$T990,MATCH(Lists!$F$3,$A$1:$T$1,0))&amp;""),""),'Your points'!$A$6:$A$11,0)),0))</f>
        <v/>
      </c>
      <c r="AA990" s="21">
        <f>IF(IFERROR(TRIM(INDEX($A990:$T990,MATCH(Lists!$F$2,$A$1:$T$1,0))&amp;""),"")="","",IFERROR(INDEX('Your points'!$B$15:$B$18,MATCH(IFERROR(TRIM(INDEX($A990:$T990,MATCH(Lists!$F$4,$A$1:$T$1,0))&amp;""),""),'Your points'!$A$15:$A$18,0)),0))</f>
        <v/>
      </c>
      <c r="AB990" s="21">
        <f>IF(IFERROR(TRIM(INDEX($A990:$T990,MATCH(Lists!$F$2,$A$1:$T$1,0))&amp;""),"")="","",N(Z990)+N(AA990))</f>
        <v/>
      </c>
      <c r="AC990" s="21">
        <f>IF(IFERROR(TRIM(INDEX($A990:$T990,MATCH(Lists!$F$2,$A$1:$T$1,0))&amp;""),"")="","",IFERROR(VALUE(IFERROR(TRIM(INDEX($A990:$T990,MATCH(Lists!$F$5,$A$1:$T$1,0))&amp;""),"")),""))</f>
        <v/>
      </c>
      <c r="AD990" s="21">
        <f>IF(AB990="","",IF(AB990&gt;='Your points'!$B$21,1,0))</f>
        <v/>
      </c>
      <c r="AE990" s="21">
        <f>IF(IFERROR(TRIM(INDEX($A990:$T990,MATCH(Lists!$F$2,$A$1:$T$1,0))&amp;""),"")="","",IF(IFERROR(TRIM(INDEX($A990:$T990,MATCH(Lists!$F$8,$A$1:$T$1,0))&amp;""),"")&lt;&gt;"",1,0))</f>
        <v/>
      </c>
      <c r="AF990" s="21">
        <f>IF(IFERROR(TRIM(INDEX($A990:$T990,MATCH(Lists!$F$2,$A$1:$T$1,0))&amp;""),"")="","",IF(IFERROR(TRIM(INDEX($A990:$T990,MATCH(Lists!$F$6,$A$1:$T$1,0))&amp;""),"")="","(no UTM)",IFERROR(TRIM(INDEX($A990:$T990,MATCH(Lists!$F$6,$A$1:$T$1,0))&amp;""),"")))</f>
        <v/>
      </c>
      <c r="AG990" s="21">
        <f>IF(IFERROR(TRIM(INDEX($A990:$T990,MATCH(Lists!$F$2,$A$1:$T$1,0))&amp;""),"")="","",IF(IFERROR(TRIM(INDEX($A990:$T990,MATCH(Lists!$F$7,$A$1:$T$1,0))&amp;""),"")="","(none)",IFERROR(TRIM(INDEX($A990:$T990,MATCH(Lists!$F$7,$A$1:$T$1,0))&amp;""),"")))</f>
        <v/>
      </c>
      <c r="AH990" s="21">
        <f>IF(AF990="","",IF(COUNTIFS($AF$2:AF990,AF990,$AG$2:AG990,AG990)=1,1,0))</f>
        <v/>
      </c>
      <c r="AI990" s="21">
        <f>IF(AH990=1,SUM($AH$2:AH990),"")</f>
        <v/>
      </c>
      <c r="AJ990" s="21">
        <f>IF(IFERROR(TRIM(INDEX($A990:$T990,MATCH(Lists!$F$2,$A$1:$T$1,0))&amp;""),"")="","",IF($W990=Lists!$A$3,1,0))</f>
        <v/>
      </c>
      <c r="AK990" s="21">
        <f>IF(IFERROR(TRIM(INDEX($A990:$T990,MATCH(Lists!$F$2,$A$1:$T$1,0))&amp;""),"")="","",IF($X990="Y",1,0))</f>
        <v/>
      </c>
    </row>
    <row r="991">
      <c r="U991" s="19" t="n"/>
      <c r="V991" s="22" t="n"/>
      <c r="W991" s="22" t="n"/>
      <c r="X991" s="22" t="n"/>
      <c r="Y991" s="19" t="n"/>
      <c r="Z991" s="21">
        <f>IF(IFERROR(TRIM(INDEX($A991:$T991,MATCH(Lists!$F$2,$A$1:$T$1,0))&amp;""),"")="","",IFERROR(INDEX('Your points'!$B$6:$B$11,MATCH(IFERROR(TRIM(INDEX($A991:$T991,MATCH(Lists!$F$3,$A$1:$T$1,0))&amp;""),""),'Your points'!$A$6:$A$11,0)),0))</f>
        <v/>
      </c>
      <c r="AA991" s="21">
        <f>IF(IFERROR(TRIM(INDEX($A991:$T991,MATCH(Lists!$F$2,$A$1:$T$1,0))&amp;""),"")="","",IFERROR(INDEX('Your points'!$B$15:$B$18,MATCH(IFERROR(TRIM(INDEX($A991:$T991,MATCH(Lists!$F$4,$A$1:$T$1,0))&amp;""),""),'Your points'!$A$15:$A$18,0)),0))</f>
        <v/>
      </c>
      <c r="AB991" s="21">
        <f>IF(IFERROR(TRIM(INDEX($A991:$T991,MATCH(Lists!$F$2,$A$1:$T$1,0))&amp;""),"")="","",N(Z991)+N(AA991))</f>
        <v/>
      </c>
      <c r="AC991" s="21">
        <f>IF(IFERROR(TRIM(INDEX($A991:$T991,MATCH(Lists!$F$2,$A$1:$T$1,0))&amp;""),"")="","",IFERROR(VALUE(IFERROR(TRIM(INDEX($A991:$T991,MATCH(Lists!$F$5,$A$1:$T$1,0))&amp;""),"")),""))</f>
        <v/>
      </c>
      <c r="AD991" s="21">
        <f>IF(AB991="","",IF(AB991&gt;='Your points'!$B$21,1,0))</f>
        <v/>
      </c>
      <c r="AE991" s="21">
        <f>IF(IFERROR(TRIM(INDEX($A991:$T991,MATCH(Lists!$F$2,$A$1:$T$1,0))&amp;""),"")="","",IF(IFERROR(TRIM(INDEX($A991:$T991,MATCH(Lists!$F$8,$A$1:$T$1,0))&amp;""),"")&lt;&gt;"",1,0))</f>
        <v/>
      </c>
      <c r="AF991" s="21">
        <f>IF(IFERROR(TRIM(INDEX($A991:$T991,MATCH(Lists!$F$2,$A$1:$T$1,0))&amp;""),"")="","",IF(IFERROR(TRIM(INDEX($A991:$T991,MATCH(Lists!$F$6,$A$1:$T$1,0))&amp;""),"")="","(no UTM)",IFERROR(TRIM(INDEX($A991:$T991,MATCH(Lists!$F$6,$A$1:$T$1,0))&amp;""),"")))</f>
        <v/>
      </c>
      <c r="AG991" s="21">
        <f>IF(IFERROR(TRIM(INDEX($A991:$T991,MATCH(Lists!$F$2,$A$1:$T$1,0))&amp;""),"")="","",IF(IFERROR(TRIM(INDEX($A991:$T991,MATCH(Lists!$F$7,$A$1:$T$1,0))&amp;""),"")="","(none)",IFERROR(TRIM(INDEX($A991:$T991,MATCH(Lists!$F$7,$A$1:$T$1,0))&amp;""),"")))</f>
        <v/>
      </c>
      <c r="AH991" s="21">
        <f>IF(AF991="","",IF(COUNTIFS($AF$2:AF991,AF991,$AG$2:AG991,AG991)=1,1,0))</f>
        <v/>
      </c>
      <c r="AI991" s="21">
        <f>IF(AH991=1,SUM($AH$2:AH991),"")</f>
        <v/>
      </c>
      <c r="AJ991" s="21">
        <f>IF(IFERROR(TRIM(INDEX($A991:$T991,MATCH(Lists!$F$2,$A$1:$T$1,0))&amp;""),"")="","",IF($W991=Lists!$A$3,1,0))</f>
        <v/>
      </c>
      <c r="AK991" s="21">
        <f>IF(IFERROR(TRIM(INDEX($A991:$T991,MATCH(Lists!$F$2,$A$1:$T$1,0))&amp;""),"")="","",IF($X991="Y",1,0))</f>
        <v/>
      </c>
    </row>
    <row r="992">
      <c r="U992" s="19" t="n"/>
      <c r="V992" s="22" t="n"/>
      <c r="W992" s="22" t="n"/>
      <c r="X992" s="22" t="n"/>
      <c r="Y992" s="19" t="n"/>
      <c r="Z992" s="21">
        <f>IF(IFERROR(TRIM(INDEX($A992:$T992,MATCH(Lists!$F$2,$A$1:$T$1,0))&amp;""),"")="","",IFERROR(INDEX('Your points'!$B$6:$B$11,MATCH(IFERROR(TRIM(INDEX($A992:$T992,MATCH(Lists!$F$3,$A$1:$T$1,0))&amp;""),""),'Your points'!$A$6:$A$11,0)),0))</f>
        <v/>
      </c>
      <c r="AA992" s="21">
        <f>IF(IFERROR(TRIM(INDEX($A992:$T992,MATCH(Lists!$F$2,$A$1:$T$1,0))&amp;""),"")="","",IFERROR(INDEX('Your points'!$B$15:$B$18,MATCH(IFERROR(TRIM(INDEX($A992:$T992,MATCH(Lists!$F$4,$A$1:$T$1,0))&amp;""),""),'Your points'!$A$15:$A$18,0)),0))</f>
        <v/>
      </c>
      <c r="AB992" s="21">
        <f>IF(IFERROR(TRIM(INDEX($A992:$T992,MATCH(Lists!$F$2,$A$1:$T$1,0))&amp;""),"")="","",N(Z992)+N(AA992))</f>
        <v/>
      </c>
      <c r="AC992" s="21">
        <f>IF(IFERROR(TRIM(INDEX($A992:$T992,MATCH(Lists!$F$2,$A$1:$T$1,0))&amp;""),"")="","",IFERROR(VALUE(IFERROR(TRIM(INDEX($A992:$T992,MATCH(Lists!$F$5,$A$1:$T$1,0))&amp;""),"")),""))</f>
        <v/>
      </c>
      <c r="AD992" s="21">
        <f>IF(AB992="","",IF(AB992&gt;='Your points'!$B$21,1,0))</f>
        <v/>
      </c>
      <c r="AE992" s="21">
        <f>IF(IFERROR(TRIM(INDEX($A992:$T992,MATCH(Lists!$F$2,$A$1:$T$1,0))&amp;""),"")="","",IF(IFERROR(TRIM(INDEX($A992:$T992,MATCH(Lists!$F$8,$A$1:$T$1,0))&amp;""),"")&lt;&gt;"",1,0))</f>
        <v/>
      </c>
      <c r="AF992" s="21">
        <f>IF(IFERROR(TRIM(INDEX($A992:$T992,MATCH(Lists!$F$2,$A$1:$T$1,0))&amp;""),"")="","",IF(IFERROR(TRIM(INDEX($A992:$T992,MATCH(Lists!$F$6,$A$1:$T$1,0))&amp;""),"")="","(no UTM)",IFERROR(TRIM(INDEX($A992:$T992,MATCH(Lists!$F$6,$A$1:$T$1,0))&amp;""),"")))</f>
        <v/>
      </c>
      <c r="AG992" s="21">
        <f>IF(IFERROR(TRIM(INDEX($A992:$T992,MATCH(Lists!$F$2,$A$1:$T$1,0))&amp;""),"")="","",IF(IFERROR(TRIM(INDEX($A992:$T992,MATCH(Lists!$F$7,$A$1:$T$1,0))&amp;""),"")="","(none)",IFERROR(TRIM(INDEX($A992:$T992,MATCH(Lists!$F$7,$A$1:$T$1,0))&amp;""),"")))</f>
        <v/>
      </c>
      <c r="AH992" s="21">
        <f>IF(AF992="","",IF(COUNTIFS($AF$2:AF992,AF992,$AG$2:AG992,AG992)=1,1,0))</f>
        <v/>
      </c>
      <c r="AI992" s="21">
        <f>IF(AH992=1,SUM($AH$2:AH992),"")</f>
        <v/>
      </c>
      <c r="AJ992" s="21">
        <f>IF(IFERROR(TRIM(INDEX($A992:$T992,MATCH(Lists!$F$2,$A$1:$T$1,0))&amp;""),"")="","",IF($W992=Lists!$A$3,1,0))</f>
        <v/>
      </c>
      <c r="AK992" s="21">
        <f>IF(IFERROR(TRIM(INDEX($A992:$T992,MATCH(Lists!$F$2,$A$1:$T$1,0))&amp;""),"")="","",IF($X992="Y",1,0))</f>
        <v/>
      </c>
    </row>
    <row r="993">
      <c r="U993" s="19" t="n"/>
      <c r="V993" s="22" t="n"/>
      <c r="W993" s="22" t="n"/>
      <c r="X993" s="22" t="n"/>
      <c r="Y993" s="19" t="n"/>
      <c r="Z993" s="21">
        <f>IF(IFERROR(TRIM(INDEX($A993:$T993,MATCH(Lists!$F$2,$A$1:$T$1,0))&amp;""),"")="","",IFERROR(INDEX('Your points'!$B$6:$B$11,MATCH(IFERROR(TRIM(INDEX($A993:$T993,MATCH(Lists!$F$3,$A$1:$T$1,0))&amp;""),""),'Your points'!$A$6:$A$11,0)),0))</f>
        <v/>
      </c>
      <c r="AA993" s="21">
        <f>IF(IFERROR(TRIM(INDEX($A993:$T993,MATCH(Lists!$F$2,$A$1:$T$1,0))&amp;""),"")="","",IFERROR(INDEX('Your points'!$B$15:$B$18,MATCH(IFERROR(TRIM(INDEX($A993:$T993,MATCH(Lists!$F$4,$A$1:$T$1,0))&amp;""),""),'Your points'!$A$15:$A$18,0)),0))</f>
        <v/>
      </c>
      <c r="AB993" s="21">
        <f>IF(IFERROR(TRIM(INDEX($A993:$T993,MATCH(Lists!$F$2,$A$1:$T$1,0))&amp;""),"")="","",N(Z993)+N(AA993))</f>
        <v/>
      </c>
      <c r="AC993" s="21">
        <f>IF(IFERROR(TRIM(INDEX($A993:$T993,MATCH(Lists!$F$2,$A$1:$T$1,0))&amp;""),"")="","",IFERROR(VALUE(IFERROR(TRIM(INDEX($A993:$T993,MATCH(Lists!$F$5,$A$1:$T$1,0))&amp;""),"")),""))</f>
        <v/>
      </c>
      <c r="AD993" s="21">
        <f>IF(AB993="","",IF(AB993&gt;='Your points'!$B$21,1,0))</f>
        <v/>
      </c>
      <c r="AE993" s="21">
        <f>IF(IFERROR(TRIM(INDEX($A993:$T993,MATCH(Lists!$F$2,$A$1:$T$1,0))&amp;""),"")="","",IF(IFERROR(TRIM(INDEX($A993:$T993,MATCH(Lists!$F$8,$A$1:$T$1,0))&amp;""),"")&lt;&gt;"",1,0))</f>
        <v/>
      </c>
      <c r="AF993" s="21">
        <f>IF(IFERROR(TRIM(INDEX($A993:$T993,MATCH(Lists!$F$2,$A$1:$T$1,0))&amp;""),"")="","",IF(IFERROR(TRIM(INDEX($A993:$T993,MATCH(Lists!$F$6,$A$1:$T$1,0))&amp;""),"")="","(no UTM)",IFERROR(TRIM(INDEX($A993:$T993,MATCH(Lists!$F$6,$A$1:$T$1,0))&amp;""),"")))</f>
        <v/>
      </c>
      <c r="AG993" s="21">
        <f>IF(IFERROR(TRIM(INDEX($A993:$T993,MATCH(Lists!$F$2,$A$1:$T$1,0))&amp;""),"")="","",IF(IFERROR(TRIM(INDEX($A993:$T993,MATCH(Lists!$F$7,$A$1:$T$1,0))&amp;""),"")="","(none)",IFERROR(TRIM(INDEX($A993:$T993,MATCH(Lists!$F$7,$A$1:$T$1,0))&amp;""),"")))</f>
        <v/>
      </c>
      <c r="AH993" s="21">
        <f>IF(AF993="","",IF(COUNTIFS($AF$2:AF993,AF993,$AG$2:AG993,AG993)=1,1,0))</f>
        <v/>
      </c>
      <c r="AI993" s="21">
        <f>IF(AH993=1,SUM($AH$2:AH993),"")</f>
        <v/>
      </c>
      <c r="AJ993" s="21">
        <f>IF(IFERROR(TRIM(INDEX($A993:$T993,MATCH(Lists!$F$2,$A$1:$T$1,0))&amp;""),"")="","",IF($W993=Lists!$A$3,1,0))</f>
        <v/>
      </c>
      <c r="AK993" s="21">
        <f>IF(IFERROR(TRIM(INDEX($A993:$T993,MATCH(Lists!$F$2,$A$1:$T$1,0))&amp;""),"")="","",IF($X993="Y",1,0))</f>
        <v/>
      </c>
    </row>
    <row r="994">
      <c r="U994" s="19" t="n"/>
      <c r="V994" s="22" t="n"/>
      <c r="W994" s="22" t="n"/>
      <c r="X994" s="22" t="n"/>
      <c r="Y994" s="19" t="n"/>
      <c r="Z994" s="21">
        <f>IF(IFERROR(TRIM(INDEX($A994:$T994,MATCH(Lists!$F$2,$A$1:$T$1,0))&amp;""),"")="","",IFERROR(INDEX('Your points'!$B$6:$B$11,MATCH(IFERROR(TRIM(INDEX($A994:$T994,MATCH(Lists!$F$3,$A$1:$T$1,0))&amp;""),""),'Your points'!$A$6:$A$11,0)),0))</f>
        <v/>
      </c>
      <c r="AA994" s="21">
        <f>IF(IFERROR(TRIM(INDEX($A994:$T994,MATCH(Lists!$F$2,$A$1:$T$1,0))&amp;""),"")="","",IFERROR(INDEX('Your points'!$B$15:$B$18,MATCH(IFERROR(TRIM(INDEX($A994:$T994,MATCH(Lists!$F$4,$A$1:$T$1,0))&amp;""),""),'Your points'!$A$15:$A$18,0)),0))</f>
        <v/>
      </c>
      <c r="AB994" s="21">
        <f>IF(IFERROR(TRIM(INDEX($A994:$T994,MATCH(Lists!$F$2,$A$1:$T$1,0))&amp;""),"")="","",N(Z994)+N(AA994))</f>
        <v/>
      </c>
      <c r="AC994" s="21">
        <f>IF(IFERROR(TRIM(INDEX($A994:$T994,MATCH(Lists!$F$2,$A$1:$T$1,0))&amp;""),"")="","",IFERROR(VALUE(IFERROR(TRIM(INDEX($A994:$T994,MATCH(Lists!$F$5,$A$1:$T$1,0))&amp;""),"")),""))</f>
        <v/>
      </c>
      <c r="AD994" s="21">
        <f>IF(AB994="","",IF(AB994&gt;='Your points'!$B$21,1,0))</f>
        <v/>
      </c>
      <c r="AE994" s="21">
        <f>IF(IFERROR(TRIM(INDEX($A994:$T994,MATCH(Lists!$F$2,$A$1:$T$1,0))&amp;""),"")="","",IF(IFERROR(TRIM(INDEX($A994:$T994,MATCH(Lists!$F$8,$A$1:$T$1,0))&amp;""),"")&lt;&gt;"",1,0))</f>
        <v/>
      </c>
      <c r="AF994" s="21">
        <f>IF(IFERROR(TRIM(INDEX($A994:$T994,MATCH(Lists!$F$2,$A$1:$T$1,0))&amp;""),"")="","",IF(IFERROR(TRIM(INDEX($A994:$T994,MATCH(Lists!$F$6,$A$1:$T$1,0))&amp;""),"")="","(no UTM)",IFERROR(TRIM(INDEX($A994:$T994,MATCH(Lists!$F$6,$A$1:$T$1,0))&amp;""),"")))</f>
        <v/>
      </c>
      <c r="AG994" s="21">
        <f>IF(IFERROR(TRIM(INDEX($A994:$T994,MATCH(Lists!$F$2,$A$1:$T$1,0))&amp;""),"")="","",IF(IFERROR(TRIM(INDEX($A994:$T994,MATCH(Lists!$F$7,$A$1:$T$1,0))&amp;""),"")="","(none)",IFERROR(TRIM(INDEX($A994:$T994,MATCH(Lists!$F$7,$A$1:$T$1,0))&amp;""),"")))</f>
        <v/>
      </c>
      <c r="AH994" s="21">
        <f>IF(AF994="","",IF(COUNTIFS($AF$2:AF994,AF994,$AG$2:AG994,AG994)=1,1,0))</f>
        <v/>
      </c>
      <c r="AI994" s="21">
        <f>IF(AH994=1,SUM($AH$2:AH994),"")</f>
        <v/>
      </c>
      <c r="AJ994" s="21">
        <f>IF(IFERROR(TRIM(INDEX($A994:$T994,MATCH(Lists!$F$2,$A$1:$T$1,0))&amp;""),"")="","",IF($W994=Lists!$A$3,1,0))</f>
        <v/>
      </c>
      <c r="AK994" s="21">
        <f>IF(IFERROR(TRIM(INDEX($A994:$T994,MATCH(Lists!$F$2,$A$1:$T$1,0))&amp;""),"")="","",IF($X994="Y",1,0))</f>
        <v/>
      </c>
    </row>
    <row r="995">
      <c r="U995" s="19" t="n"/>
      <c r="V995" s="22" t="n"/>
      <c r="W995" s="22" t="n"/>
      <c r="X995" s="22" t="n"/>
      <c r="Y995" s="19" t="n"/>
      <c r="Z995" s="21">
        <f>IF(IFERROR(TRIM(INDEX($A995:$T995,MATCH(Lists!$F$2,$A$1:$T$1,0))&amp;""),"")="","",IFERROR(INDEX('Your points'!$B$6:$B$11,MATCH(IFERROR(TRIM(INDEX($A995:$T995,MATCH(Lists!$F$3,$A$1:$T$1,0))&amp;""),""),'Your points'!$A$6:$A$11,0)),0))</f>
        <v/>
      </c>
      <c r="AA995" s="21">
        <f>IF(IFERROR(TRIM(INDEX($A995:$T995,MATCH(Lists!$F$2,$A$1:$T$1,0))&amp;""),"")="","",IFERROR(INDEX('Your points'!$B$15:$B$18,MATCH(IFERROR(TRIM(INDEX($A995:$T995,MATCH(Lists!$F$4,$A$1:$T$1,0))&amp;""),""),'Your points'!$A$15:$A$18,0)),0))</f>
        <v/>
      </c>
      <c r="AB995" s="21">
        <f>IF(IFERROR(TRIM(INDEX($A995:$T995,MATCH(Lists!$F$2,$A$1:$T$1,0))&amp;""),"")="","",N(Z995)+N(AA995))</f>
        <v/>
      </c>
      <c r="AC995" s="21">
        <f>IF(IFERROR(TRIM(INDEX($A995:$T995,MATCH(Lists!$F$2,$A$1:$T$1,0))&amp;""),"")="","",IFERROR(VALUE(IFERROR(TRIM(INDEX($A995:$T995,MATCH(Lists!$F$5,$A$1:$T$1,0))&amp;""),"")),""))</f>
        <v/>
      </c>
      <c r="AD995" s="21">
        <f>IF(AB995="","",IF(AB995&gt;='Your points'!$B$21,1,0))</f>
        <v/>
      </c>
      <c r="AE995" s="21">
        <f>IF(IFERROR(TRIM(INDEX($A995:$T995,MATCH(Lists!$F$2,$A$1:$T$1,0))&amp;""),"")="","",IF(IFERROR(TRIM(INDEX($A995:$T995,MATCH(Lists!$F$8,$A$1:$T$1,0))&amp;""),"")&lt;&gt;"",1,0))</f>
        <v/>
      </c>
      <c r="AF995" s="21">
        <f>IF(IFERROR(TRIM(INDEX($A995:$T995,MATCH(Lists!$F$2,$A$1:$T$1,0))&amp;""),"")="","",IF(IFERROR(TRIM(INDEX($A995:$T995,MATCH(Lists!$F$6,$A$1:$T$1,0))&amp;""),"")="","(no UTM)",IFERROR(TRIM(INDEX($A995:$T995,MATCH(Lists!$F$6,$A$1:$T$1,0))&amp;""),"")))</f>
        <v/>
      </c>
      <c r="AG995" s="21">
        <f>IF(IFERROR(TRIM(INDEX($A995:$T995,MATCH(Lists!$F$2,$A$1:$T$1,0))&amp;""),"")="","",IF(IFERROR(TRIM(INDEX($A995:$T995,MATCH(Lists!$F$7,$A$1:$T$1,0))&amp;""),"")="","(none)",IFERROR(TRIM(INDEX($A995:$T995,MATCH(Lists!$F$7,$A$1:$T$1,0))&amp;""),"")))</f>
        <v/>
      </c>
      <c r="AH995" s="21">
        <f>IF(AF995="","",IF(COUNTIFS($AF$2:AF995,AF995,$AG$2:AG995,AG995)=1,1,0))</f>
        <v/>
      </c>
      <c r="AI995" s="21">
        <f>IF(AH995=1,SUM($AH$2:AH995),"")</f>
        <v/>
      </c>
      <c r="AJ995" s="21">
        <f>IF(IFERROR(TRIM(INDEX($A995:$T995,MATCH(Lists!$F$2,$A$1:$T$1,0))&amp;""),"")="","",IF($W995=Lists!$A$3,1,0))</f>
        <v/>
      </c>
      <c r="AK995" s="21">
        <f>IF(IFERROR(TRIM(INDEX($A995:$T995,MATCH(Lists!$F$2,$A$1:$T$1,0))&amp;""),"")="","",IF($X995="Y",1,0))</f>
        <v/>
      </c>
    </row>
    <row r="996">
      <c r="U996" s="19" t="n"/>
      <c r="V996" s="22" t="n"/>
      <c r="W996" s="22" t="n"/>
      <c r="X996" s="22" t="n"/>
      <c r="Y996" s="19" t="n"/>
      <c r="Z996" s="21">
        <f>IF(IFERROR(TRIM(INDEX($A996:$T996,MATCH(Lists!$F$2,$A$1:$T$1,0))&amp;""),"")="","",IFERROR(INDEX('Your points'!$B$6:$B$11,MATCH(IFERROR(TRIM(INDEX($A996:$T996,MATCH(Lists!$F$3,$A$1:$T$1,0))&amp;""),""),'Your points'!$A$6:$A$11,0)),0))</f>
        <v/>
      </c>
      <c r="AA996" s="21">
        <f>IF(IFERROR(TRIM(INDEX($A996:$T996,MATCH(Lists!$F$2,$A$1:$T$1,0))&amp;""),"")="","",IFERROR(INDEX('Your points'!$B$15:$B$18,MATCH(IFERROR(TRIM(INDEX($A996:$T996,MATCH(Lists!$F$4,$A$1:$T$1,0))&amp;""),""),'Your points'!$A$15:$A$18,0)),0))</f>
        <v/>
      </c>
      <c r="AB996" s="21">
        <f>IF(IFERROR(TRIM(INDEX($A996:$T996,MATCH(Lists!$F$2,$A$1:$T$1,0))&amp;""),"")="","",N(Z996)+N(AA996))</f>
        <v/>
      </c>
      <c r="AC996" s="21">
        <f>IF(IFERROR(TRIM(INDEX($A996:$T996,MATCH(Lists!$F$2,$A$1:$T$1,0))&amp;""),"")="","",IFERROR(VALUE(IFERROR(TRIM(INDEX($A996:$T996,MATCH(Lists!$F$5,$A$1:$T$1,0))&amp;""),"")),""))</f>
        <v/>
      </c>
      <c r="AD996" s="21">
        <f>IF(AB996="","",IF(AB996&gt;='Your points'!$B$21,1,0))</f>
        <v/>
      </c>
      <c r="AE996" s="21">
        <f>IF(IFERROR(TRIM(INDEX($A996:$T996,MATCH(Lists!$F$2,$A$1:$T$1,0))&amp;""),"")="","",IF(IFERROR(TRIM(INDEX($A996:$T996,MATCH(Lists!$F$8,$A$1:$T$1,0))&amp;""),"")&lt;&gt;"",1,0))</f>
        <v/>
      </c>
      <c r="AF996" s="21">
        <f>IF(IFERROR(TRIM(INDEX($A996:$T996,MATCH(Lists!$F$2,$A$1:$T$1,0))&amp;""),"")="","",IF(IFERROR(TRIM(INDEX($A996:$T996,MATCH(Lists!$F$6,$A$1:$T$1,0))&amp;""),"")="","(no UTM)",IFERROR(TRIM(INDEX($A996:$T996,MATCH(Lists!$F$6,$A$1:$T$1,0))&amp;""),"")))</f>
        <v/>
      </c>
      <c r="AG996" s="21">
        <f>IF(IFERROR(TRIM(INDEX($A996:$T996,MATCH(Lists!$F$2,$A$1:$T$1,0))&amp;""),"")="","",IF(IFERROR(TRIM(INDEX($A996:$T996,MATCH(Lists!$F$7,$A$1:$T$1,0))&amp;""),"")="","(none)",IFERROR(TRIM(INDEX($A996:$T996,MATCH(Lists!$F$7,$A$1:$T$1,0))&amp;""),"")))</f>
        <v/>
      </c>
      <c r="AH996" s="21">
        <f>IF(AF996="","",IF(COUNTIFS($AF$2:AF996,AF996,$AG$2:AG996,AG996)=1,1,0))</f>
        <v/>
      </c>
      <c r="AI996" s="21">
        <f>IF(AH996=1,SUM($AH$2:AH996),"")</f>
        <v/>
      </c>
      <c r="AJ996" s="21">
        <f>IF(IFERROR(TRIM(INDEX($A996:$T996,MATCH(Lists!$F$2,$A$1:$T$1,0))&amp;""),"")="","",IF($W996=Lists!$A$3,1,0))</f>
        <v/>
      </c>
      <c r="AK996" s="21">
        <f>IF(IFERROR(TRIM(INDEX($A996:$T996,MATCH(Lists!$F$2,$A$1:$T$1,0))&amp;""),"")="","",IF($X996="Y",1,0))</f>
        <v/>
      </c>
    </row>
    <row r="997">
      <c r="U997" s="19" t="n"/>
      <c r="V997" s="22" t="n"/>
      <c r="W997" s="22" t="n"/>
      <c r="X997" s="22" t="n"/>
      <c r="Y997" s="19" t="n"/>
      <c r="Z997" s="21">
        <f>IF(IFERROR(TRIM(INDEX($A997:$T997,MATCH(Lists!$F$2,$A$1:$T$1,0))&amp;""),"")="","",IFERROR(INDEX('Your points'!$B$6:$B$11,MATCH(IFERROR(TRIM(INDEX($A997:$T997,MATCH(Lists!$F$3,$A$1:$T$1,0))&amp;""),""),'Your points'!$A$6:$A$11,0)),0))</f>
        <v/>
      </c>
      <c r="AA997" s="21">
        <f>IF(IFERROR(TRIM(INDEX($A997:$T997,MATCH(Lists!$F$2,$A$1:$T$1,0))&amp;""),"")="","",IFERROR(INDEX('Your points'!$B$15:$B$18,MATCH(IFERROR(TRIM(INDEX($A997:$T997,MATCH(Lists!$F$4,$A$1:$T$1,0))&amp;""),""),'Your points'!$A$15:$A$18,0)),0))</f>
        <v/>
      </c>
      <c r="AB997" s="21">
        <f>IF(IFERROR(TRIM(INDEX($A997:$T997,MATCH(Lists!$F$2,$A$1:$T$1,0))&amp;""),"")="","",N(Z997)+N(AA997))</f>
        <v/>
      </c>
      <c r="AC997" s="21">
        <f>IF(IFERROR(TRIM(INDEX($A997:$T997,MATCH(Lists!$F$2,$A$1:$T$1,0))&amp;""),"")="","",IFERROR(VALUE(IFERROR(TRIM(INDEX($A997:$T997,MATCH(Lists!$F$5,$A$1:$T$1,0))&amp;""),"")),""))</f>
        <v/>
      </c>
      <c r="AD997" s="21">
        <f>IF(AB997="","",IF(AB997&gt;='Your points'!$B$21,1,0))</f>
        <v/>
      </c>
      <c r="AE997" s="21">
        <f>IF(IFERROR(TRIM(INDEX($A997:$T997,MATCH(Lists!$F$2,$A$1:$T$1,0))&amp;""),"")="","",IF(IFERROR(TRIM(INDEX($A997:$T997,MATCH(Lists!$F$8,$A$1:$T$1,0))&amp;""),"")&lt;&gt;"",1,0))</f>
        <v/>
      </c>
      <c r="AF997" s="21">
        <f>IF(IFERROR(TRIM(INDEX($A997:$T997,MATCH(Lists!$F$2,$A$1:$T$1,0))&amp;""),"")="","",IF(IFERROR(TRIM(INDEX($A997:$T997,MATCH(Lists!$F$6,$A$1:$T$1,0))&amp;""),"")="","(no UTM)",IFERROR(TRIM(INDEX($A997:$T997,MATCH(Lists!$F$6,$A$1:$T$1,0))&amp;""),"")))</f>
        <v/>
      </c>
      <c r="AG997" s="21">
        <f>IF(IFERROR(TRIM(INDEX($A997:$T997,MATCH(Lists!$F$2,$A$1:$T$1,0))&amp;""),"")="","",IF(IFERROR(TRIM(INDEX($A997:$T997,MATCH(Lists!$F$7,$A$1:$T$1,0))&amp;""),"")="","(none)",IFERROR(TRIM(INDEX($A997:$T997,MATCH(Lists!$F$7,$A$1:$T$1,0))&amp;""),"")))</f>
        <v/>
      </c>
      <c r="AH997" s="21">
        <f>IF(AF997="","",IF(COUNTIFS($AF$2:AF997,AF997,$AG$2:AG997,AG997)=1,1,0))</f>
        <v/>
      </c>
      <c r="AI997" s="21">
        <f>IF(AH997=1,SUM($AH$2:AH997),"")</f>
        <v/>
      </c>
      <c r="AJ997" s="21">
        <f>IF(IFERROR(TRIM(INDEX($A997:$T997,MATCH(Lists!$F$2,$A$1:$T$1,0))&amp;""),"")="","",IF($W997=Lists!$A$3,1,0))</f>
        <v/>
      </c>
      <c r="AK997" s="21">
        <f>IF(IFERROR(TRIM(INDEX($A997:$T997,MATCH(Lists!$F$2,$A$1:$T$1,0))&amp;""),"")="","",IF($X997="Y",1,0))</f>
        <v/>
      </c>
    </row>
    <row r="998">
      <c r="U998" s="19" t="n"/>
      <c r="V998" s="22" t="n"/>
      <c r="W998" s="22" t="n"/>
      <c r="X998" s="22" t="n"/>
      <c r="Y998" s="19" t="n"/>
      <c r="Z998" s="21">
        <f>IF(IFERROR(TRIM(INDEX($A998:$T998,MATCH(Lists!$F$2,$A$1:$T$1,0))&amp;""),"")="","",IFERROR(INDEX('Your points'!$B$6:$B$11,MATCH(IFERROR(TRIM(INDEX($A998:$T998,MATCH(Lists!$F$3,$A$1:$T$1,0))&amp;""),""),'Your points'!$A$6:$A$11,0)),0))</f>
        <v/>
      </c>
      <c r="AA998" s="21">
        <f>IF(IFERROR(TRIM(INDEX($A998:$T998,MATCH(Lists!$F$2,$A$1:$T$1,0))&amp;""),"")="","",IFERROR(INDEX('Your points'!$B$15:$B$18,MATCH(IFERROR(TRIM(INDEX($A998:$T998,MATCH(Lists!$F$4,$A$1:$T$1,0))&amp;""),""),'Your points'!$A$15:$A$18,0)),0))</f>
        <v/>
      </c>
      <c r="AB998" s="21">
        <f>IF(IFERROR(TRIM(INDEX($A998:$T998,MATCH(Lists!$F$2,$A$1:$T$1,0))&amp;""),"")="","",N(Z998)+N(AA998))</f>
        <v/>
      </c>
      <c r="AC998" s="21">
        <f>IF(IFERROR(TRIM(INDEX($A998:$T998,MATCH(Lists!$F$2,$A$1:$T$1,0))&amp;""),"")="","",IFERROR(VALUE(IFERROR(TRIM(INDEX($A998:$T998,MATCH(Lists!$F$5,$A$1:$T$1,0))&amp;""),"")),""))</f>
        <v/>
      </c>
      <c r="AD998" s="21">
        <f>IF(AB998="","",IF(AB998&gt;='Your points'!$B$21,1,0))</f>
        <v/>
      </c>
      <c r="AE998" s="21">
        <f>IF(IFERROR(TRIM(INDEX($A998:$T998,MATCH(Lists!$F$2,$A$1:$T$1,0))&amp;""),"")="","",IF(IFERROR(TRIM(INDEX($A998:$T998,MATCH(Lists!$F$8,$A$1:$T$1,0))&amp;""),"")&lt;&gt;"",1,0))</f>
        <v/>
      </c>
      <c r="AF998" s="21">
        <f>IF(IFERROR(TRIM(INDEX($A998:$T998,MATCH(Lists!$F$2,$A$1:$T$1,0))&amp;""),"")="","",IF(IFERROR(TRIM(INDEX($A998:$T998,MATCH(Lists!$F$6,$A$1:$T$1,0))&amp;""),"")="","(no UTM)",IFERROR(TRIM(INDEX($A998:$T998,MATCH(Lists!$F$6,$A$1:$T$1,0))&amp;""),"")))</f>
        <v/>
      </c>
      <c r="AG998" s="21">
        <f>IF(IFERROR(TRIM(INDEX($A998:$T998,MATCH(Lists!$F$2,$A$1:$T$1,0))&amp;""),"")="","",IF(IFERROR(TRIM(INDEX($A998:$T998,MATCH(Lists!$F$7,$A$1:$T$1,0))&amp;""),"")="","(none)",IFERROR(TRIM(INDEX($A998:$T998,MATCH(Lists!$F$7,$A$1:$T$1,0))&amp;""),"")))</f>
        <v/>
      </c>
      <c r="AH998" s="21">
        <f>IF(AF998="","",IF(COUNTIFS($AF$2:AF998,AF998,$AG$2:AG998,AG998)=1,1,0))</f>
        <v/>
      </c>
      <c r="AI998" s="21">
        <f>IF(AH998=1,SUM($AH$2:AH998),"")</f>
        <v/>
      </c>
      <c r="AJ998" s="21">
        <f>IF(IFERROR(TRIM(INDEX($A998:$T998,MATCH(Lists!$F$2,$A$1:$T$1,0))&amp;""),"")="","",IF($W998=Lists!$A$3,1,0))</f>
        <v/>
      </c>
      <c r="AK998" s="21">
        <f>IF(IFERROR(TRIM(INDEX($A998:$T998,MATCH(Lists!$F$2,$A$1:$T$1,0))&amp;""),"")="","",IF($X998="Y",1,0))</f>
        <v/>
      </c>
    </row>
    <row r="999">
      <c r="U999" s="19" t="n"/>
      <c r="V999" s="22" t="n"/>
      <c r="W999" s="22" t="n"/>
      <c r="X999" s="22" t="n"/>
      <c r="Y999" s="19" t="n"/>
      <c r="Z999" s="21">
        <f>IF(IFERROR(TRIM(INDEX($A999:$T999,MATCH(Lists!$F$2,$A$1:$T$1,0))&amp;""),"")="","",IFERROR(INDEX('Your points'!$B$6:$B$11,MATCH(IFERROR(TRIM(INDEX($A999:$T999,MATCH(Lists!$F$3,$A$1:$T$1,0))&amp;""),""),'Your points'!$A$6:$A$11,0)),0))</f>
        <v/>
      </c>
      <c r="AA999" s="21">
        <f>IF(IFERROR(TRIM(INDEX($A999:$T999,MATCH(Lists!$F$2,$A$1:$T$1,0))&amp;""),"")="","",IFERROR(INDEX('Your points'!$B$15:$B$18,MATCH(IFERROR(TRIM(INDEX($A999:$T999,MATCH(Lists!$F$4,$A$1:$T$1,0))&amp;""),""),'Your points'!$A$15:$A$18,0)),0))</f>
        <v/>
      </c>
      <c r="AB999" s="21">
        <f>IF(IFERROR(TRIM(INDEX($A999:$T999,MATCH(Lists!$F$2,$A$1:$T$1,0))&amp;""),"")="","",N(Z999)+N(AA999))</f>
        <v/>
      </c>
      <c r="AC999" s="21">
        <f>IF(IFERROR(TRIM(INDEX($A999:$T999,MATCH(Lists!$F$2,$A$1:$T$1,0))&amp;""),"")="","",IFERROR(VALUE(IFERROR(TRIM(INDEX($A999:$T999,MATCH(Lists!$F$5,$A$1:$T$1,0))&amp;""),"")),""))</f>
        <v/>
      </c>
      <c r="AD999" s="21">
        <f>IF(AB999="","",IF(AB999&gt;='Your points'!$B$21,1,0))</f>
        <v/>
      </c>
      <c r="AE999" s="21">
        <f>IF(IFERROR(TRIM(INDEX($A999:$T999,MATCH(Lists!$F$2,$A$1:$T$1,0))&amp;""),"")="","",IF(IFERROR(TRIM(INDEX($A999:$T999,MATCH(Lists!$F$8,$A$1:$T$1,0))&amp;""),"")&lt;&gt;"",1,0))</f>
        <v/>
      </c>
      <c r="AF999" s="21">
        <f>IF(IFERROR(TRIM(INDEX($A999:$T999,MATCH(Lists!$F$2,$A$1:$T$1,0))&amp;""),"")="","",IF(IFERROR(TRIM(INDEX($A999:$T999,MATCH(Lists!$F$6,$A$1:$T$1,0))&amp;""),"")="","(no UTM)",IFERROR(TRIM(INDEX($A999:$T999,MATCH(Lists!$F$6,$A$1:$T$1,0))&amp;""),"")))</f>
        <v/>
      </c>
      <c r="AG999" s="21">
        <f>IF(IFERROR(TRIM(INDEX($A999:$T999,MATCH(Lists!$F$2,$A$1:$T$1,0))&amp;""),"")="","",IF(IFERROR(TRIM(INDEX($A999:$T999,MATCH(Lists!$F$7,$A$1:$T$1,0))&amp;""),"")="","(none)",IFERROR(TRIM(INDEX($A999:$T999,MATCH(Lists!$F$7,$A$1:$T$1,0))&amp;""),"")))</f>
        <v/>
      </c>
      <c r="AH999" s="21">
        <f>IF(AF999="","",IF(COUNTIFS($AF$2:AF999,AF999,$AG$2:AG999,AG999)=1,1,0))</f>
        <v/>
      </c>
      <c r="AI999" s="21">
        <f>IF(AH999=1,SUM($AH$2:AH999),"")</f>
        <v/>
      </c>
      <c r="AJ999" s="21">
        <f>IF(IFERROR(TRIM(INDEX($A999:$T999,MATCH(Lists!$F$2,$A$1:$T$1,0))&amp;""),"")="","",IF($W999=Lists!$A$3,1,0))</f>
        <v/>
      </c>
      <c r="AK999" s="21">
        <f>IF(IFERROR(TRIM(INDEX($A999:$T999,MATCH(Lists!$F$2,$A$1:$T$1,0))&amp;""),"")="","",IF($X999="Y",1,0))</f>
        <v/>
      </c>
    </row>
    <row r="1000">
      <c r="U1000" s="19" t="n"/>
      <c r="V1000" s="22" t="n"/>
      <c r="W1000" s="22" t="n"/>
      <c r="X1000" s="22" t="n"/>
      <c r="Y1000" s="19" t="n"/>
      <c r="Z1000" s="21">
        <f>IF(IFERROR(TRIM(INDEX($A1000:$T1000,MATCH(Lists!$F$2,$A$1:$T$1,0))&amp;""),"")="","",IFERROR(INDEX('Your points'!$B$6:$B$11,MATCH(IFERROR(TRIM(INDEX($A1000:$T1000,MATCH(Lists!$F$3,$A$1:$T$1,0))&amp;""),""),'Your points'!$A$6:$A$11,0)),0))</f>
        <v/>
      </c>
      <c r="AA1000" s="21">
        <f>IF(IFERROR(TRIM(INDEX($A1000:$T1000,MATCH(Lists!$F$2,$A$1:$T$1,0))&amp;""),"")="","",IFERROR(INDEX('Your points'!$B$15:$B$18,MATCH(IFERROR(TRIM(INDEX($A1000:$T1000,MATCH(Lists!$F$4,$A$1:$T$1,0))&amp;""),""),'Your points'!$A$15:$A$18,0)),0))</f>
        <v/>
      </c>
      <c r="AB1000" s="21">
        <f>IF(IFERROR(TRIM(INDEX($A1000:$T1000,MATCH(Lists!$F$2,$A$1:$T$1,0))&amp;""),"")="","",N(Z1000)+N(AA1000))</f>
        <v/>
      </c>
      <c r="AC1000" s="21">
        <f>IF(IFERROR(TRIM(INDEX($A1000:$T1000,MATCH(Lists!$F$2,$A$1:$T$1,0))&amp;""),"")="","",IFERROR(VALUE(IFERROR(TRIM(INDEX($A1000:$T1000,MATCH(Lists!$F$5,$A$1:$T$1,0))&amp;""),"")),""))</f>
        <v/>
      </c>
      <c r="AD1000" s="21">
        <f>IF(AB1000="","",IF(AB1000&gt;='Your points'!$B$21,1,0))</f>
        <v/>
      </c>
      <c r="AE1000" s="21">
        <f>IF(IFERROR(TRIM(INDEX($A1000:$T1000,MATCH(Lists!$F$2,$A$1:$T$1,0))&amp;""),"")="","",IF(IFERROR(TRIM(INDEX($A1000:$T1000,MATCH(Lists!$F$8,$A$1:$T$1,0))&amp;""),"")&lt;&gt;"",1,0))</f>
        <v/>
      </c>
      <c r="AF1000" s="21">
        <f>IF(IFERROR(TRIM(INDEX($A1000:$T1000,MATCH(Lists!$F$2,$A$1:$T$1,0))&amp;""),"")="","",IF(IFERROR(TRIM(INDEX($A1000:$T1000,MATCH(Lists!$F$6,$A$1:$T$1,0))&amp;""),"")="","(no UTM)",IFERROR(TRIM(INDEX($A1000:$T1000,MATCH(Lists!$F$6,$A$1:$T$1,0))&amp;""),"")))</f>
        <v/>
      </c>
      <c r="AG1000" s="21">
        <f>IF(IFERROR(TRIM(INDEX($A1000:$T1000,MATCH(Lists!$F$2,$A$1:$T$1,0))&amp;""),"")="","",IF(IFERROR(TRIM(INDEX($A1000:$T1000,MATCH(Lists!$F$7,$A$1:$T$1,0))&amp;""),"")="","(none)",IFERROR(TRIM(INDEX($A1000:$T1000,MATCH(Lists!$F$7,$A$1:$T$1,0))&amp;""),"")))</f>
        <v/>
      </c>
      <c r="AH1000" s="21">
        <f>IF(AF1000="","",IF(COUNTIFS($AF$2:AF1000,AF1000,$AG$2:AG1000,AG1000)=1,1,0))</f>
        <v/>
      </c>
      <c r="AI1000" s="21">
        <f>IF(AH1000=1,SUM($AH$2:AH1000),"")</f>
        <v/>
      </c>
      <c r="AJ1000" s="21">
        <f>IF(IFERROR(TRIM(INDEX($A1000:$T1000,MATCH(Lists!$F$2,$A$1:$T$1,0))&amp;""),"")="","",IF($W1000=Lists!$A$3,1,0))</f>
        <v/>
      </c>
      <c r="AK1000" s="21">
        <f>IF(IFERROR(TRIM(INDEX($A1000:$T1000,MATCH(Lists!$F$2,$A$1:$T$1,0))&amp;""),"")="","",IF($X1000="Y",1,0))</f>
        <v/>
      </c>
    </row>
    <row r="1001">
      <c r="U1001" s="19" t="n"/>
      <c r="V1001" s="22" t="n"/>
      <c r="W1001" s="22" t="n"/>
      <c r="X1001" s="22" t="n"/>
      <c r="Y1001" s="19" t="n"/>
      <c r="Z1001" s="21">
        <f>IF(IFERROR(TRIM(INDEX($A1001:$T1001,MATCH(Lists!$F$2,$A$1:$T$1,0))&amp;""),"")="","",IFERROR(INDEX('Your points'!$B$6:$B$11,MATCH(IFERROR(TRIM(INDEX($A1001:$T1001,MATCH(Lists!$F$3,$A$1:$T$1,0))&amp;""),""),'Your points'!$A$6:$A$11,0)),0))</f>
        <v/>
      </c>
      <c r="AA1001" s="21">
        <f>IF(IFERROR(TRIM(INDEX($A1001:$T1001,MATCH(Lists!$F$2,$A$1:$T$1,0))&amp;""),"")="","",IFERROR(INDEX('Your points'!$B$15:$B$18,MATCH(IFERROR(TRIM(INDEX($A1001:$T1001,MATCH(Lists!$F$4,$A$1:$T$1,0))&amp;""),""),'Your points'!$A$15:$A$18,0)),0))</f>
        <v/>
      </c>
      <c r="AB1001" s="21">
        <f>IF(IFERROR(TRIM(INDEX($A1001:$T1001,MATCH(Lists!$F$2,$A$1:$T$1,0))&amp;""),"")="","",N(Z1001)+N(AA1001))</f>
        <v/>
      </c>
      <c r="AC1001" s="21">
        <f>IF(IFERROR(TRIM(INDEX($A1001:$T1001,MATCH(Lists!$F$2,$A$1:$T$1,0))&amp;""),"")="","",IFERROR(VALUE(IFERROR(TRIM(INDEX($A1001:$T1001,MATCH(Lists!$F$5,$A$1:$T$1,0))&amp;""),"")),""))</f>
        <v/>
      </c>
      <c r="AD1001" s="21">
        <f>IF(AB1001="","",IF(AB1001&gt;='Your points'!$B$21,1,0))</f>
        <v/>
      </c>
      <c r="AE1001" s="21">
        <f>IF(IFERROR(TRIM(INDEX($A1001:$T1001,MATCH(Lists!$F$2,$A$1:$T$1,0))&amp;""),"")="","",IF(IFERROR(TRIM(INDEX($A1001:$T1001,MATCH(Lists!$F$8,$A$1:$T$1,0))&amp;""),"")&lt;&gt;"",1,0))</f>
        <v/>
      </c>
      <c r="AF1001" s="21">
        <f>IF(IFERROR(TRIM(INDEX($A1001:$T1001,MATCH(Lists!$F$2,$A$1:$T$1,0))&amp;""),"")="","",IF(IFERROR(TRIM(INDEX($A1001:$T1001,MATCH(Lists!$F$6,$A$1:$T$1,0))&amp;""),"")="","(no UTM)",IFERROR(TRIM(INDEX($A1001:$T1001,MATCH(Lists!$F$6,$A$1:$T$1,0))&amp;""),"")))</f>
        <v/>
      </c>
      <c r="AG1001" s="21">
        <f>IF(IFERROR(TRIM(INDEX($A1001:$T1001,MATCH(Lists!$F$2,$A$1:$T$1,0))&amp;""),"")="","",IF(IFERROR(TRIM(INDEX($A1001:$T1001,MATCH(Lists!$F$7,$A$1:$T$1,0))&amp;""),"")="","(none)",IFERROR(TRIM(INDEX($A1001:$T1001,MATCH(Lists!$F$7,$A$1:$T$1,0))&amp;""),"")))</f>
        <v/>
      </c>
      <c r="AH1001" s="21">
        <f>IF(AF1001="","",IF(COUNTIFS($AF$2:AF1001,AF1001,$AG$2:AG1001,AG1001)=1,1,0))</f>
        <v/>
      </c>
      <c r="AI1001" s="21">
        <f>IF(AH1001=1,SUM($AH$2:AH1001),"")</f>
        <v/>
      </c>
      <c r="AJ1001" s="21">
        <f>IF(IFERROR(TRIM(INDEX($A1001:$T1001,MATCH(Lists!$F$2,$A$1:$T$1,0))&amp;""),"")="","",IF($W1001=Lists!$A$3,1,0))</f>
        <v/>
      </c>
      <c r="AK1001" s="21">
        <f>IF(IFERROR(TRIM(INDEX($A1001:$T1001,MATCH(Lists!$F$2,$A$1:$T$1,0))&amp;""),"")="","",IF($X1001="Y",1,0))</f>
        <v/>
      </c>
    </row>
  </sheetData>
  <dataValidations count="2">
    <dataValidation sqref="W2:W1001" showDropDown="0" showInputMessage="1" showErrorMessage="1" allowBlank="1" errorTitle="Status" error="Pick a value from the list. New, Booked call held, No-show or Not a fit." promptTitle="Status" prompt="New, Booked call held, No-show or Not a fit." type="list" errorStyle="warning">
      <formula1>Lists!$A$2:$A$5</formula1>
    </dataValidation>
    <dataValidation sqref="X2:X1001" showDropDown="0" showInputMessage="1" showErrorMessage="1" allowBlank="1" errorTitle="Deal created" error="Pick a value from the list. Y once a deal exists for this lead." promptTitle="Deal created" prompt="Y once a deal exists for this lead." type="list" errorStyle="warning">
      <formula1>Lists!$C$2:$C$3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tabColor rgb="004B2E83"/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23" t="inlineStr">
        <is>
          <t>Your points</t>
        </is>
      </c>
    </row>
    <row r="2">
      <c r="A2" s="24" t="inlineStr">
        <is>
          <t>The Leads tab adds these points up for every lead. The defaults match the HornetForms demo request template. Change them to see how a different score would have sorted your past leads.</t>
        </is>
      </c>
    </row>
    <row r="4">
      <c r="A4" s="7" t="inlineStr">
        <is>
          <t>Company size</t>
        </is>
      </c>
    </row>
    <row r="5" ht="28" customHeight="1">
      <c r="A5" s="3" t="inlineStr">
        <is>
          <t>Answer (as it appears in the export)</t>
        </is>
      </c>
      <c r="B5" s="3" t="inlineStr">
        <is>
          <t>Points</t>
        </is>
      </c>
    </row>
    <row r="6">
      <c r="A6" s="22" t="inlineStr">
        <is>
          <t>Just me</t>
        </is>
      </c>
      <c r="B6" s="25" t="n">
        <v>0</v>
      </c>
    </row>
    <row r="7">
      <c r="A7" s="22" t="inlineStr">
        <is>
          <t>2 to 10</t>
        </is>
      </c>
      <c r="B7" s="25" t="n">
        <v>1</v>
      </c>
    </row>
    <row r="8">
      <c r="A8" s="22" t="inlineStr">
        <is>
          <t>11 to 50</t>
        </is>
      </c>
      <c r="B8" s="25" t="n">
        <v>2</v>
      </c>
    </row>
    <row r="9">
      <c r="A9" s="22" t="inlineStr">
        <is>
          <t>51 to 200</t>
        </is>
      </c>
      <c r="B9" s="25" t="n">
        <v>3</v>
      </c>
    </row>
    <row r="10">
      <c r="A10" s="22" t="inlineStr">
        <is>
          <t>201 to 1,000</t>
        </is>
      </c>
      <c r="B10" s="25" t="n">
        <v>3</v>
      </c>
    </row>
    <row r="11">
      <c r="A11" s="22" t="inlineStr">
        <is>
          <t>1,000+</t>
        </is>
      </c>
      <c r="B11" s="25" t="n">
        <v>3</v>
      </c>
    </row>
    <row r="13">
      <c r="A13" s="7" t="inlineStr">
        <is>
          <t>When are you hoping to start?</t>
        </is>
      </c>
    </row>
    <row r="14" ht="28" customHeight="1">
      <c r="A14" s="3" t="inlineStr">
        <is>
          <t>Answer (as it appears in the export)</t>
        </is>
      </c>
      <c r="B14" s="3" t="inlineStr">
        <is>
          <t>Points</t>
        </is>
      </c>
    </row>
    <row r="15">
      <c r="A15" s="22" t="inlineStr">
        <is>
          <t>This month</t>
        </is>
      </c>
      <c r="B15" s="25" t="n">
        <v>3</v>
      </c>
    </row>
    <row r="16">
      <c r="A16" s="22" t="inlineStr">
        <is>
          <t>In the next three months</t>
        </is>
      </c>
      <c r="B16" s="25" t="n">
        <v>2</v>
      </c>
    </row>
    <row r="17">
      <c r="A17" s="22" t="inlineStr">
        <is>
          <t>Later this year</t>
        </is>
      </c>
      <c r="B17" s="25" t="n">
        <v>1</v>
      </c>
    </row>
    <row r="18">
      <c r="A18" s="22" t="inlineStr">
        <is>
          <t>Just exploring</t>
        </is>
      </c>
      <c r="B18" s="25" t="n">
        <v>0</v>
      </c>
    </row>
    <row r="19">
      <c r="A19" s="7" t="inlineStr">
        <is>
          <t>Qualified</t>
        </is>
      </c>
    </row>
    <row r="20" ht="28" customHeight="1">
      <c r="A20" s="3" t="inlineStr">
        <is>
          <t>Setting</t>
        </is>
      </c>
      <c r="B20" s="3" t="inlineStr">
        <is>
          <t>Value</t>
        </is>
      </c>
    </row>
    <row r="21">
      <c r="A21" s="26" t="inlineStr">
        <is>
          <t>Qualified when the score is at least</t>
        </is>
      </c>
      <c r="B21" s="25" t="n">
        <v>4</v>
      </c>
    </row>
    <row r="23">
      <c r="A23" s="14" t="inlineStr">
        <is>
          <t>Yellow = you type. An answer that is not listed here scores 0. Keep the answer text exactly as the form shows it.</t>
        </is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4.xml><?xml version="1.0" encoding="utf-8"?>
<worksheet xmlns="http://schemas.openxmlformats.org/spreadsheetml/2006/main">
  <sheetPr>
    <tabColor rgb="004B2E83"/>
    <outlinePr summaryBelow="1" summaryRight="1"/>
    <pageSetUpPr/>
  </sheetPr>
  <dimension ref="A1:J3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5" customWidth="1" min="1" max="1"/>
    <col width="18" customWidth="1" min="2" max="2"/>
    <col width="22" customWidth="1" min="3" max="3"/>
    <col width="9" customWidth="1" min="4" max="4"/>
    <col width="11" customWidth="1" min="5" max="5"/>
    <col width="11" customWidth="1" min="6" max="6"/>
    <col width="9" customWidth="1" min="7" max="7"/>
    <col width="10" customWidth="1" min="8" max="8"/>
    <col width="10" customWidth="1" min="9" max="9"/>
    <col width="10" customWidth="1" min="10" max="10"/>
  </cols>
  <sheetData>
    <row r="1">
      <c r="A1" s="23" t="inlineStr">
        <is>
          <t>Leads by source and campaign</t>
        </is>
      </c>
    </row>
    <row r="2">
      <c r="A2" s="24">
        <f>"Qualified means a fit score of "&amp;'Your points'!$B$21&amp;" or more. Change the points on the Your points tab."</f>
        <v/>
      </c>
    </row>
    <row r="3">
      <c r="A3" s="27">
        <f>IF(COUNTIF(Leads!$A$2:$A$1001,"EXAMPLE*")&gt;0,"You are looking at EXAMPLE data. Clear A2 to X11 on Leads, then paste your own.","")</f>
        <v/>
      </c>
    </row>
    <row r="4" ht="32" customHeight="1">
      <c r="A4" s="3" t="inlineStr">
        <is>
          <t>#</t>
        </is>
      </c>
      <c r="B4" s="3" t="inlineStr">
        <is>
          <t>utm_source</t>
        </is>
      </c>
      <c r="C4" s="3" t="inlineStr">
        <is>
          <t>utm_campaign</t>
        </is>
      </c>
      <c r="D4" s="3" t="inlineStr">
        <is>
          <t>Leads</t>
        </is>
      </c>
      <c r="E4" s="3" t="inlineStr">
        <is>
          <t>Qualified</t>
        </is>
      </c>
      <c r="F4" s="3" t="inlineStr">
        <is>
          <t>Qualified share</t>
        </is>
      </c>
      <c r="G4" s="3" t="inlineStr">
        <is>
          <t>Booked</t>
        </is>
      </c>
      <c r="H4" s="3" t="inlineStr">
        <is>
          <t>Booked share</t>
        </is>
      </c>
      <c r="I4" s="3" t="inlineStr">
        <is>
          <t>Calls held</t>
        </is>
      </c>
      <c r="J4" s="3" t="inlineStr">
        <is>
          <t>Deals created</t>
        </is>
      </c>
    </row>
    <row r="5">
      <c r="A5" s="28" t="n"/>
      <c r="B5" s="29" t="inlineStr">
        <is>
          <t>All leads</t>
        </is>
      </c>
      <c r="C5" s="29" t="n"/>
      <c r="D5" s="28">
        <f>COUNT(Leads!$AB$2:$AB$1001)</f>
        <v/>
      </c>
      <c r="E5" s="28">
        <f>SUM(Leads!$AD$2:$AD$1001)</f>
        <v/>
      </c>
      <c r="F5" s="30">
        <f>IF(D5=0,"",E5/D5)</f>
        <v/>
      </c>
      <c r="G5" s="28">
        <f>SUM(Leads!$AE$2:$AE$1001)</f>
        <v/>
      </c>
      <c r="H5" s="30">
        <f>IF(D5=0,"",G5/D5)</f>
        <v/>
      </c>
      <c r="I5" s="28">
        <f>SUM(Leads!$AJ$2:$AJ$1001)</f>
        <v/>
      </c>
      <c r="J5" s="28">
        <f>SUM(Leads!$AK$2:$AK$1001)</f>
        <v/>
      </c>
    </row>
    <row r="6">
      <c r="A6" s="31">
        <f>IF(B6="","",1)</f>
        <v/>
      </c>
      <c r="B6" s="32">
        <f>IFERROR(INDEX(Leads!$AF$2:$AF$1001,MATCH(1,Leads!$AI$2:$AI$1001,0)),"")</f>
        <v/>
      </c>
      <c r="C6" s="32">
        <f>IFERROR(INDEX(Leads!$AG$2:$AG$1001,MATCH(1,Leads!$AI$2:$AI$1001,0)),"")</f>
        <v/>
      </c>
      <c r="D6" s="31">
        <f>IF($B6="","",COUNTIFS(Leads!$AF$2:$AF$1001,$B6,Leads!$AG$2:$AG$1001,$C6))</f>
        <v/>
      </c>
      <c r="E6" s="31">
        <f>IF($B6="","",COUNTIFS(Leads!$AF$2:$AF$1001,$B6,Leads!$AG$2:$AG$1001,$C6,Leads!$AD$2:$AD$1001,1))</f>
        <v/>
      </c>
      <c r="F6" s="33">
        <f>IF($B6="","",IF(D6=0,"",E6/D6))</f>
        <v/>
      </c>
      <c r="G6" s="31">
        <f>IF($B6="","",COUNTIFS(Leads!$AF$2:$AF$1001,$B6,Leads!$AG$2:$AG$1001,$C6,Leads!$AE$2:$AE$1001,1))</f>
        <v/>
      </c>
      <c r="H6" s="33">
        <f>IF($B6="","",IF(D6=0,"",G6/D6))</f>
        <v/>
      </c>
      <c r="I6" s="31">
        <f>IF($B6="","",COUNTIFS(Leads!$AF$2:$AF$1001,$B6,Leads!$AG$2:$AG$1001,$C6,Leads!$AJ$2:$AJ$1001,1))</f>
        <v/>
      </c>
      <c r="J6" s="31">
        <f>IF($B6="","",COUNTIFS(Leads!$AF$2:$AF$1001,$B6,Leads!$AG$2:$AG$1001,$C6,Leads!$AK$2:$AK$1001,1))</f>
        <v/>
      </c>
    </row>
    <row r="7">
      <c r="A7" s="31">
        <f>IF(B7="","",2)</f>
        <v/>
      </c>
      <c r="B7" s="32">
        <f>IFERROR(INDEX(Leads!$AF$2:$AF$1001,MATCH(2,Leads!$AI$2:$AI$1001,0)),"")</f>
        <v/>
      </c>
      <c r="C7" s="32">
        <f>IFERROR(INDEX(Leads!$AG$2:$AG$1001,MATCH(2,Leads!$AI$2:$AI$1001,0)),"")</f>
        <v/>
      </c>
      <c r="D7" s="31">
        <f>IF($B7="","",COUNTIFS(Leads!$AF$2:$AF$1001,$B7,Leads!$AG$2:$AG$1001,$C7))</f>
        <v/>
      </c>
      <c r="E7" s="31">
        <f>IF($B7="","",COUNTIFS(Leads!$AF$2:$AF$1001,$B7,Leads!$AG$2:$AG$1001,$C7,Leads!$AD$2:$AD$1001,1))</f>
        <v/>
      </c>
      <c r="F7" s="33">
        <f>IF($B7="","",IF(D7=0,"",E7/D7))</f>
        <v/>
      </c>
      <c r="G7" s="31">
        <f>IF($B7="","",COUNTIFS(Leads!$AF$2:$AF$1001,$B7,Leads!$AG$2:$AG$1001,$C7,Leads!$AE$2:$AE$1001,1))</f>
        <v/>
      </c>
      <c r="H7" s="33">
        <f>IF($B7="","",IF(D7=0,"",G7/D7))</f>
        <v/>
      </c>
      <c r="I7" s="31">
        <f>IF($B7="","",COUNTIFS(Leads!$AF$2:$AF$1001,$B7,Leads!$AG$2:$AG$1001,$C7,Leads!$AJ$2:$AJ$1001,1))</f>
        <v/>
      </c>
      <c r="J7" s="31">
        <f>IF($B7="","",COUNTIFS(Leads!$AF$2:$AF$1001,$B7,Leads!$AG$2:$AG$1001,$C7,Leads!$AK$2:$AK$1001,1))</f>
        <v/>
      </c>
    </row>
    <row r="8">
      <c r="A8" s="31">
        <f>IF(B8="","",3)</f>
        <v/>
      </c>
      <c r="B8" s="32">
        <f>IFERROR(INDEX(Leads!$AF$2:$AF$1001,MATCH(3,Leads!$AI$2:$AI$1001,0)),"")</f>
        <v/>
      </c>
      <c r="C8" s="32">
        <f>IFERROR(INDEX(Leads!$AG$2:$AG$1001,MATCH(3,Leads!$AI$2:$AI$1001,0)),"")</f>
        <v/>
      </c>
      <c r="D8" s="31">
        <f>IF($B8="","",COUNTIFS(Leads!$AF$2:$AF$1001,$B8,Leads!$AG$2:$AG$1001,$C8))</f>
        <v/>
      </c>
      <c r="E8" s="31">
        <f>IF($B8="","",COUNTIFS(Leads!$AF$2:$AF$1001,$B8,Leads!$AG$2:$AG$1001,$C8,Leads!$AD$2:$AD$1001,1))</f>
        <v/>
      </c>
      <c r="F8" s="33">
        <f>IF($B8="","",IF(D8=0,"",E8/D8))</f>
        <v/>
      </c>
      <c r="G8" s="31">
        <f>IF($B8="","",COUNTIFS(Leads!$AF$2:$AF$1001,$B8,Leads!$AG$2:$AG$1001,$C8,Leads!$AE$2:$AE$1001,1))</f>
        <v/>
      </c>
      <c r="H8" s="33">
        <f>IF($B8="","",IF(D8=0,"",G8/D8))</f>
        <v/>
      </c>
      <c r="I8" s="31">
        <f>IF($B8="","",COUNTIFS(Leads!$AF$2:$AF$1001,$B8,Leads!$AG$2:$AG$1001,$C8,Leads!$AJ$2:$AJ$1001,1))</f>
        <v/>
      </c>
      <c r="J8" s="31">
        <f>IF($B8="","",COUNTIFS(Leads!$AF$2:$AF$1001,$B8,Leads!$AG$2:$AG$1001,$C8,Leads!$AK$2:$AK$1001,1))</f>
        <v/>
      </c>
    </row>
    <row r="9">
      <c r="A9" s="31">
        <f>IF(B9="","",4)</f>
        <v/>
      </c>
      <c r="B9" s="32">
        <f>IFERROR(INDEX(Leads!$AF$2:$AF$1001,MATCH(4,Leads!$AI$2:$AI$1001,0)),"")</f>
        <v/>
      </c>
      <c r="C9" s="32">
        <f>IFERROR(INDEX(Leads!$AG$2:$AG$1001,MATCH(4,Leads!$AI$2:$AI$1001,0)),"")</f>
        <v/>
      </c>
      <c r="D9" s="31">
        <f>IF($B9="","",COUNTIFS(Leads!$AF$2:$AF$1001,$B9,Leads!$AG$2:$AG$1001,$C9))</f>
        <v/>
      </c>
      <c r="E9" s="31">
        <f>IF($B9="","",COUNTIFS(Leads!$AF$2:$AF$1001,$B9,Leads!$AG$2:$AG$1001,$C9,Leads!$AD$2:$AD$1001,1))</f>
        <v/>
      </c>
      <c r="F9" s="33">
        <f>IF($B9="","",IF(D9=0,"",E9/D9))</f>
        <v/>
      </c>
      <c r="G9" s="31">
        <f>IF($B9="","",COUNTIFS(Leads!$AF$2:$AF$1001,$B9,Leads!$AG$2:$AG$1001,$C9,Leads!$AE$2:$AE$1001,1))</f>
        <v/>
      </c>
      <c r="H9" s="33">
        <f>IF($B9="","",IF(D9=0,"",G9/D9))</f>
        <v/>
      </c>
      <c r="I9" s="31">
        <f>IF($B9="","",COUNTIFS(Leads!$AF$2:$AF$1001,$B9,Leads!$AG$2:$AG$1001,$C9,Leads!$AJ$2:$AJ$1001,1))</f>
        <v/>
      </c>
      <c r="J9" s="31">
        <f>IF($B9="","",COUNTIFS(Leads!$AF$2:$AF$1001,$B9,Leads!$AG$2:$AG$1001,$C9,Leads!$AK$2:$AK$1001,1))</f>
        <v/>
      </c>
    </row>
    <row r="10">
      <c r="A10" s="31">
        <f>IF(B10="","",5)</f>
        <v/>
      </c>
      <c r="B10" s="32">
        <f>IFERROR(INDEX(Leads!$AF$2:$AF$1001,MATCH(5,Leads!$AI$2:$AI$1001,0)),"")</f>
        <v/>
      </c>
      <c r="C10" s="32">
        <f>IFERROR(INDEX(Leads!$AG$2:$AG$1001,MATCH(5,Leads!$AI$2:$AI$1001,0)),"")</f>
        <v/>
      </c>
      <c r="D10" s="31">
        <f>IF($B10="","",COUNTIFS(Leads!$AF$2:$AF$1001,$B10,Leads!$AG$2:$AG$1001,$C10))</f>
        <v/>
      </c>
      <c r="E10" s="31">
        <f>IF($B10="","",COUNTIFS(Leads!$AF$2:$AF$1001,$B10,Leads!$AG$2:$AG$1001,$C10,Leads!$AD$2:$AD$1001,1))</f>
        <v/>
      </c>
      <c r="F10" s="33">
        <f>IF($B10="","",IF(D10=0,"",E10/D10))</f>
        <v/>
      </c>
      <c r="G10" s="31">
        <f>IF($B10="","",COUNTIFS(Leads!$AF$2:$AF$1001,$B10,Leads!$AG$2:$AG$1001,$C10,Leads!$AE$2:$AE$1001,1))</f>
        <v/>
      </c>
      <c r="H10" s="33">
        <f>IF($B10="","",IF(D10=0,"",G10/D10))</f>
        <v/>
      </c>
      <c r="I10" s="31">
        <f>IF($B10="","",COUNTIFS(Leads!$AF$2:$AF$1001,$B10,Leads!$AG$2:$AG$1001,$C10,Leads!$AJ$2:$AJ$1001,1))</f>
        <v/>
      </c>
      <c r="J10" s="31">
        <f>IF($B10="","",COUNTIFS(Leads!$AF$2:$AF$1001,$B10,Leads!$AG$2:$AG$1001,$C10,Leads!$AK$2:$AK$1001,1))</f>
        <v/>
      </c>
    </row>
    <row r="11">
      <c r="A11" s="31">
        <f>IF(B11="","",6)</f>
        <v/>
      </c>
      <c r="B11" s="32">
        <f>IFERROR(INDEX(Leads!$AF$2:$AF$1001,MATCH(6,Leads!$AI$2:$AI$1001,0)),"")</f>
        <v/>
      </c>
      <c r="C11" s="32">
        <f>IFERROR(INDEX(Leads!$AG$2:$AG$1001,MATCH(6,Leads!$AI$2:$AI$1001,0)),"")</f>
        <v/>
      </c>
      <c r="D11" s="31">
        <f>IF($B11="","",COUNTIFS(Leads!$AF$2:$AF$1001,$B11,Leads!$AG$2:$AG$1001,$C11))</f>
        <v/>
      </c>
      <c r="E11" s="31">
        <f>IF($B11="","",COUNTIFS(Leads!$AF$2:$AF$1001,$B11,Leads!$AG$2:$AG$1001,$C11,Leads!$AD$2:$AD$1001,1))</f>
        <v/>
      </c>
      <c r="F11" s="33">
        <f>IF($B11="","",IF(D11=0,"",E11/D11))</f>
        <v/>
      </c>
      <c r="G11" s="31">
        <f>IF($B11="","",COUNTIFS(Leads!$AF$2:$AF$1001,$B11,Leads!$AG$2:$AG$1001,$C11,Leads!$AE$2:$AE$1001,1))</f>
        <v/>
      </c>
      <c r="H11" s="33">
        <f>IF($B11="","",IF(D11=0,"",G11/D11))</f>
        <v/>
      </c>
      <c r="I11" s="31">
        <f>IF($B11="","",COUNTIFS(Leads!$AF$2:$AF$1001,$B11,Leads!$AG$2:$AG$1001,$C11,Leads!$AJ$2:$AJ$1001,1))</f>
        <v/>
      </c>
      <c r="J11" s="31">
        <f>IF($B11="","",COUNTIFS(Leads!$AF$2:$AF$1001,$B11,Leads!$AG$2:$AG$1001,$C11,Leads!$AK$2:$AK$1001,1))</f>
        <v/>
      </c>
    </row>
    <row r="12">
      <c r="A12" s="31">
        <f>IF(B12="","",7)</f>
        <v/>
      </c>
      <c r="B12" s="32">
        <f>IFERROR(INDEX(Leads!$AF$2:$AF$1001,MATCH(7,Leads!$AI$2:$AI$1001,0)),"")</f>
        <v/>
      </c>
      <c r="C12" s="32">
        <f>IFERROR(INDEX(Leads!$AG$2:$AG$1001,MATCH(7,Leads!$AI$2:$AI$1001,0)),"")</f>
        <v/>
      </c>
      <c r="D12" s="31">
        <f>IF($B12="","",COUNTIFS(Leads!$AF$2:$AF$1001,$B12,Leads!$AG$2:$AG$1001,$C12))</f>
        <v/>
      </c>
      <c r="E12" s="31">
        <f>IF($B12="","",COUNTIFS(Leads!$AF$2:$AF$1001,$B12,Leads!$AG$2:$AG$1001,$C12,Leads!$AD$2:$AD$1001,1))</f>
        <v/>
      </c>
      <c r="F12" s="33">
        <f>IF($B12="","",IF(D12=0,"",E12/D12))</f>
        <v/>
      </c>
      <c r="G12" s="31">
        <f>IF($B12="","",COUNTIFS(Leads!$AF$2:$AF$1001,$B12,Leads!$AG$2:$AG$1001,$C12,Leads!$AE$2:$AE$1001,1))</f>
        <v/>
      </c>
      <c r="H12" s="33">
        <f>IF($B12="","",IF(D12=0,"",G12/D12))</f>
        <v/>
      </c>
      <c r="I12" s="31">
        <f>IF($B12="","",COUNTIFS(Leads!$AF$2:$AF$1001,$B12,Leads!$AG$2:$AG$1001,$C12,Leads!$AJ$2:$AJ$1001,1))</f>
        <v/>
      </c>
      <c r="J12" s="31">
        <f>IF($B12="","",COUNTIFS(Leads!$AF$2:$AF$1001,$B12,Leads!$AG$2:$AG$1001,$C12,Leads!$AK$2:$AK$1001,1))</f>
        <v/>
      </c>
    </row>
    <row r="13">
      <c r="A13" s="31">
        <f>IF(B13="","",8)</f>
        <v/>
      </c>
      <c r="B13" s="32">
        <f>IFERROR(INDEX(Leads!$AF$2:$AF$1001,MATCH(8,Leads!$AI$2:$AI$1001,0)),"")</f>
        <v/>
      </c>
      <c r="C13" s="32">
        <f>IFERROR(INDEX(Leads!$AG$2:$AG$1001,MATCH(8,Leads!$AI$2:$AI$1001,0)),"")</f>
        <v/>
      </c>
      <c r="D13" s="31">
        <f>IF($B13="","",COUNTIFS(Leads!$AF$2:$AF$1001,$B13,Leads!$AG$2:$AG$1001,$C13))</f>
        <v/>
      </c>
      <c r="E13" s="31">
        <f>IF($B13="","",COUNTIFS(Leads!$AF$2:$AF$1001,$B13,Leads!$AG$2:$AG$1001,$C13,Leads!$AD$2:$AD$1001,1))</f>
        <v/>
      </c>
      <c r="F13" s="33">
        <f>IF($B13="","",IF(D13=0,"",E13/D13))</f>
        <v/>
      </c>
      <c r="G13" s="31">
        <f>IF($B13="","",COUNTIFS(Leads!$AF$2:$AF$1001,$B13,Leads!$AG$2:$AG$1001,$C13,Leads!$AE$2:$AE$1001,1))</f>
        <v/>
      </c>
      <c r="H13" s="33">
        <f>IF($B13="","",IF(D13=0,"",G13/D13))</f>
        <v/>
      </c>
      <c r="I13" s="31">
        <f>IF($B13="","",COUNTIFS(Leads!$AF$2:$AF$1001,$B13,Leads!$AG$2:$AG$1001,$C13,Leads!$AJ$2:$AJ$1001,1))</f>
        <v/>
      </c>
      <c r="J13" s="31">
        <f>IF($B13="","",COUNTIFS(Leads!$AF$2:$AF$1001,$B13,Leads!$AG$2:$AG$1001,$C13,Leads!$AK$2:$AK$1001,1))</f>
        <v/>
      </c>
    </row>
    <row r="14">
      <c r="A14" s="31">
        <f>IF(B14="","",9)</f>
        <v/>
      </c>
      <c r="B14" s="32">
        <f>IFERROR(INDEX(Leads!$AF$2:$AF$1001,MATCH(9,Leads!$AI$2:$AI$1001,0)),"")</f>
        <v/>
      </c>
      <c r="C14" s="32">
        <f>IFERROR(INDEX(Leads!$AG$2:$AG$1001,MATCH(9,Leads!$AI$2:$AI$1001,0)),"")</f>
        <v/>
      </c>
      <c r="D14" s="31">
        <f>IF($B14="","",COUNTIFS(Leads!$AF$2:$AF$1001,$B14,Leads!$AG$2:$AG$1001,$C14))</f>
        <v/>
      </c>
      <c r="E14" s="31">
        <f>IF($B14="","",COUNTIFS(Leads!$AF$2:$AF$1001,$B14,Leads!$AG$2:$AG$1001,$C14,Leads!$AD$2:$AD$1001,1))</f>
        <v/>
      </c>
      <c r="F14" s="33">
        <f>IF($B14="","",IF(D14=0,"",E14/D14))</f>
        <v/>
      </c>
      <c r="G14" s="31">
        <f>IF($B14="","",COUNTIFS(Leads!$AF$2:$AF$1001,$B14,Leads!$AG$2:$AG$1001,$C14,Leads!$AE$2:$AE$1001,1))</f>
        <v/>
      </c>
      <c r="H14" s="33">
        <f>IF($B14="","",IF(D14=0,"",G14/D14))</f>
        <v/>
      </c>
      <c r="I14" s="31">
        <f>IF($B14="","",COUNTIFS(Leads!$AF$2:$AF$1001,$B14,Leads!$AG$2:$AG$1001,$C14,Leads!$AJ$2:$AJ$1001,1))</f>
        <v/>
      </c>
      <c r="J14" s="31">
        <f>IF($B14="","",COUNTIFS(Leads!$AF$2:$AF$1001,$B14,Leads!$AG$2:$AG$1001,$C14,Leads!$AK$2:$AK$1001,1))</f>
        <v/>
      </c>
    </row>
    <row r="15">
      <c r="A15" s="31">
        <f>IF(B15="","",10)</f>
        <v/>
      </c>
      <c r="B15" s="32">
        <f>IFERROR(INDEX(Leads!$AF$2:$AF$1001,MATCH(10,Leads!$AI$2:$AI$1001,0)),"")</f>
        <v/>
      </c>
      <c r="C15" s="32">
        <f>IFERROR(INDEX(Leads!$AG$2:$AG$1001,MATCH(10,Leads!$AI$2:$AI$1001,0)),"")</f>
        <v/>
      </c>
      <c r="D15" s="31">
        <f>IF($B15="","",COUNTIFS(Leads!$AF$2:$AF$1001,$B15,Leads!$AG$2:$AG$1001,$C15))</f>
        <v/>
      </c>
      <c r="E15" s="31">
        <f>IF($B15="","",COUNTIFS(Leads!$AF$2:$AF$1001,$B15,Leads!$AG$2:$AG$1001,$C15,Leads!$AD$2:$AD$1001,1))</f>
        <v/>
      </c>
      <c r="F15" s="33">
        <f>IF($B15="","",IF(D15=0,"",E15/D15))</f>
        <v/>
      </c>
      <c r="G15" s="31">
        <f>IF($B15="","",COUNTIFS(Leads!$AF$2:$AF$1001,$B15,Leads!$AG$2:$AG$1001,$C15,Leads!$AE$2:$AE$1001,1))</f>
        <v/>
      </c>
      <c r="H15" s="33">
        <f>IF($B15="","",IF(D15=0,"",G15/D15))</f>
        <v/>
      </c>
      <c r="I15" s="31">
        <f>IF($B15="","",COUNTIFS(Leads!$AF$2:$AF$1001,$B15,Leads!$AG$2:$AG$1001,$C15,Leads!$AJ$2:$AJ$1001,1))</f>
        <v/>
      </c>
      <c r="J15" s="31">
        <f>IF($B15="","",COUNTIFS(Leads!$AF$2:$AF$1001,$B15,Leads!$AG$2:$AG$1001,$C15,Leads!$AK$2:$AK$1001,1))</f>
        <v/>
      </c>
    </row>
    <row r="16">
      <c r="A16" s="31">
        <f>IF(B16="","",11)</f>
        <v/>
      </c>
      <c r="B16" s="32">
        <f>IFERROR(INDEX(Leads!$AF$2:$AF$1001,MATCH(11,Leads!$AI$2:$AI$1001,0)),"")</f>
        <v/>
      </c>
      <c r="C16" s="32">
        <f>IFERROR(INDEX(Leads!$AG$2:$AG$1001,MATCH(11,Leads!$AI$2:$AI$1001,0)),"")</f>
        <v/>
      </c>
      <c r="D16" s="31">
        <f>IF($B16="","",COUNTIFS(Leads!$AF$2:$AF$1001,$B16,Leads!$AG$2:$AG$1001,$C16))</f>
        <v/>
      </c>
      <c r="E16" s="31">
        <f>IF($B16="","",COUNTIFS(Leads!$AF$2:$AF$1001,$B16,Leads!$AG$2:$AG$1001,$C16,Leads!$AD$2:$AD$1001,1))</f>
        <v/>
      </c>
      <c r="F16" s="33">
        <f>IF($B16="","",IF(D16=0,"",E16/D16))</f>
        <v/>
      </c>
      <c r="G16" s="31">
        <f>IF($B16="","",COUNTIFS(Leads!$AF$2:$AF$1001,$B16,Leads!$AG$2:$AG$1001,$C16,Leads!$AE$2:$AE$1001,1))</f>
        <v/>
      </c>
      <c r="H16" s="33">
        <f>IF($B16="","",IF(D16=0,"",G16/D16))</f>
        <v/>
      </c>
      <c r="I16" s="31">
        <f>IF($B16="","",COUNTIFS(Leads!$AF$2:$AF$1001,$B16,Leads!$AG$2:$AG$1001,$C16,Leads!$AJ$2:$AJ$1001,1))</f>
        <v/>
      </c>
      <c r="J16" s="31">
        <f>IF($B16="","",COUNTIFS(Leads!$AF$2:$AF$1001,$B16,Leads!$AG$2:$AG$1001,$C16,Leads!$AK$2:$AK$1001,1))</f>
        <v/>
      </c>
    </row>
    <row r="17">
      <c r="A17" s="31">
        <f>IF(B17="","",12)</f>
        <v/>
      </c>
      <c r="B17" s="32">
        <f>IFERROR(INDEX(Leads!$AF$2:$AF$1001,MATCH(12,Leads!$AI$2:$AI$1001,0)),"")</f>
        <v/>
      </c>
      <c r="C17" s="32">
        <f>IFERROR(INDEX(Leads!$AG$2:$AG$1001,MATCH(12,Leads!$AI$2:$AI$1001,0)),"")</f>
        <v/>
      </c>
      <c r="D17" s="31">
        <f>IF($B17="","",COUNTIFS(Leads!$AF$2:$AF$1001,$B17,Leads!$AG$2:$AG$1001,$C17))</f>
        <v/>
      </c>
      <c r="E17" s="31">
        <f>IF($B17="","",COUNTIFS(Leads!$AF$2:$AF$1001,$B17,Leads!$AG$2:$AG$1001,$C17,Leads!$AD$2:$AD$1001,1))</f>
        <v/>
      </c>
      <c r="F17" s="33">
        <f>IF($B17="","",IF(D17=0,"",E17/D17))</f>
        <v/>
      </c>
      <c r="G17" s="31">
        <f>IF($B17="","",COUNTIFS(Leads!$AF$2:$AF$1001,$B17,Leads!$AG$2:$AG$1001,$C17,Leads!$AE$2:$AE$1001,1))</f>
        <v/>
      </c>
      <c r="H17" s="33">
        <f>IF($B17="","",IF(D17=0,"",G17/D17))</f>
        <v/>
      </c>
      <c r="I17" s="31">
        <f>IF($B17="","",COUNTIFS(Leads!$AF$2:$AF$1001,$B17,Leads!$AG$2:$AG$1001,$C17,Leads!$AJ$2:$AJ$1001,1))</f>
        <v/>
      </c>
      <c r="J17" s="31">
        <f>IF($B17="","",COUNTIFS(Leads!$AF$2:$AF$1001,$B17,Leads!$AG$2:$AG$1001,$C17,Leads!$AK$2:$AK$1001,1))</f>
        <v/>
      </c>
    </row>
    <row r="18">
      <c r="A18" s="31">
        <f>IF(B18="","",13)</f>
        <v/>
      </c>
      <c r="B18" s="32">
        <f>IFERROR(INDEX(Leads!$AF$2:$AF$1001,MATCH(13,Leads!$AI$2:$AI$1001,0)),"")</f>
        <v/>
      </c>
      <c r="C18" s="32">
        <f>IFERROR(INDEX(Leads!$AG$2:$AG$1001,MATCH(13,Leads!$AI$2:$AI$1001,0)),"")</f>
        <v/>
      </c>
      <c r="D18" s="31">
        <f>IF($B18="","",COUNTIFS(Leads!$AF$2:$AF$1001,$B18,Leads!$AG$2:$AG$1001,$C18))</f>
        <v/>
      </c>
      <c r="E18" s="31">
        <f>IF($B18="","",COUNTIFS(Leads!$AF$2:$AF$1001,$B18,Leads!$AG$2:$AG$1001,$C18,Leads!$AD$2:$AD$1001,1))</f>
        <v/>
      </c>
      <c r="F18" s="33">
        <f>IF($B18="","",IF(D18=0,"",E18/D18))</f>
        <v/>
      </c>
      <c r="G18" s="31">
        <f>IF($B18="","",COUNTIFS(Leads!$AF$2:$AF$1001,$B18,Leads!$AG$2:$AG$1001,$C18,Leads!$AE$2:$AE$1001,1))</f>
        <v/>
      </c>
      <c r="H18" s="33">
        <f>IF($B18="","",IF(D18=0,"",G18/D18))</f>
        <v/>
      </c>
      <c r="I18" s="31">
        <f>IF($B18="","",COUNTIFS(Leads!$AF$2:$AF$1001,$B18,Leads!$AG$2:$AG$1001,$C18,Leads!$AJ$2:$AJ$1001,1))</f>
        <v/>
      </c>
      <c r="J18" s="31">
        <f>IF($B18="","",COUNTIFS(Leads!$AF$2:$AF$1001,$B18,Leads!$AG$2:$AG$1001,$C18,Leads!$AK$2:$AK$1001,1))</f>
        <v/>
      </c>
    </row>
    <row r="19">
      <c r="A19" s="31">
        <f>IF(B19="","",14)</f>
        <v/>
      </c>
      <c r="B19" s="32">
        <f>IFERROR(INDEX(Leads!$AF$2:$AF$1001,MATCH(14,Leads!$AI$2:$AI$1001,0)),"")</f>
        <v/>
      </c>
      <c r="C19" s="32">
        <f>IFERROR(INDEX(Leads!$AG$2:$AG$1001,MATCH(14,Leads!$AI$2:$AI$1001,0)),"")</f>
        <v/>
      </c>
      <c r="D19" s="31">
        <f>IF($B19="","",COUNTIFS(Leads!$AF$2:$AF$1001,$B19,Leads!$AG$2:$AG$1001,$C19))</f>
        <v/>
      </c>
      <c r="E19" s="31">
        <f>IF($B19="","",COUNTIFS(Leads!$AF$2:$AF$1001,$B19,Leads!$AG$2:$AG$1001,$C19,Leads!$AD$2:$AD$1001,1))</f>
        <v/>
      </c>
      <c r="F19" s="33">
        <f>IF($B19="","",IF(D19=0,"",E19/D19))</f>
        <v/>
      </c>
      <c r="G19" s="31">
        <f>IF($B19="","",COUNTIFS(Leads!$AF$2:$AF$1001,$B19,Leads!$AG$2:$AG$1001,$C19,Leads!$AE$2:$AE$1001,1))</f>
        <v/>
      </c>
      <c r="H19" s="33">
        <f>IF($B19="","",IF(D19=0,"",G19/D19))</f>
        <v/>
      </c>
      <c r="I19" s="31">
        <f>IF($B19="","",COUNTIFS(Leads!$AF$2:$AF$1001,$B19,Leads!$AG$2:$AG$1001,$C19,Leads!$AJ$2:$AJ$1001,1))</f>
        <v/>
      </c>
      <c r="J19" s="31">
        <f>IF($B19="","",COUNTIFS(Leads!$AF$2:$AF$1001,$B19,Leads!$AG$2:$AG$1001,$C19,Leads!$AK$2:$AK$1001,1))</f>
        <v/>
      </c>
    </row>
    <row r="20">
      <c r="A20" s="31">
        <f>IF(B20="","",15)</f>
        <v/>
      </c>
      <c r="B20" s="32">
        <f>IFERROR(INDEX(Leads!$AF$2:$AF$1001,MATCH(15,Leads!$AI$2:$AI$1001,0)),"")</f>
        <v/>
      </c>
      <c r="C20" s="32">
        <f>IFERROR(INDEX(Leads!$AG$2:$AG$1001,MATCH(15,Leads!$AI$2:$AI$1001,0)),"")</f>
        <v/>
      </c>
      <c r="D20" s="31">
        <f>IF($B20="","",COUNTIFS(Leads!$AF$2:$AF$1001,$B20,Leads!$AG$2:$AG$1001,$C20))</f>
        <v/>
      </c>
      <c r="E20" s="31">
        <f>IF($B20="","",COUNTIFS(Leads!$AF$2:$AF$1001,$B20,Leads!$AG$2:$AG$1001,$C20,Leads!$AD$2:$AD$1001,1))</f>
        <v/>
      </c>
      <c r="F20" s="33">
        <f>IF($B20="","",IF(D20=0,"",E20/D20))</f>
        <v/>
      </c>
      <c r="G20" s="31">
        <f>IF($B20="","",COUNTIFS(Leads!$AF$2:$AF$1001,$B20,Leads!$AG$2:$AG$1001,$C20,Leads!$AE$2:$AE$1001,1))</f>
        <v/>
      </c>
      <c r="H20" s="33">
        <f>IF($B20="","",IF(D20=0,"",G20/D20))</f>
        <v/>
      </c>
      <c r="I20" s="31">
        <f>IF($B20="","",COUNTIFS(Leads!$AF$2:$AF$1001,$B20,Leads!$AG$2:$AG$1001,$C20,Leads!$AJ$2:$AJ$1001,1))</f>
        <v/>
      </c>
      <c r="J20" s="31">
        <f>IF($B20="","",COUNTIFS(Leads!$AF$2:$AF$1001,$B20,Leads!$AG$2:$AG$1001,$C20,Leads!$AK$2:$AK$1001,1))</f>
        <v/>
      </c>
    </row>
    <row r="21">
      <c r="A21" s="31">
        <f>IF(B21="","",16)</f>
        <v/>
      </c>
      <c r="B21" s="32">
        <f>IFERROR(INDEX(Leads!$AF$2:$AF$1001,MATCH(16,Leads!$AI$2:$AI$1001,0)),"")</f>
        <v/>
      </c>
      <c r="C21" s="32">
        <f>IFERROR(INDEX(Leads!$AG$2:$AG$1001,MATCH(16,Leads!$AI$2:$AI$1001,0)),"")</f>
        <v/>
      </c>
      <c r="D21" s="31">
        <f>IF($B21="","",COUNTIFS(Leads!$AF$2:$AF$1001,$B21,Leads!$AG$2:$AG$1001,$C21))</f>
        <v/>
      </c>
      <c r="E21" s="31">
        <f>IF($B21="","",COUNTIFS(Leads!$AF$2:$AF$1001,$B21,Leads!$AG$2:$AG$1001,$C21,Leads!$AD$2:$AD$1001,1))</f>
        <v/>
      </c>
      <c r="F21" s="33">
        <f>IF($B21="","",IF(D21=0,"",E21/D21))</f>
        <v/>
      </c>
      <c r="G21" s="31">
        <f>IF($B21="","",COUNTIFS(Leads!$AF$2:$AF$1001,$B21,Leads!$AG$2:$AG$1001,$C21,Leads!$AE$2:$AE$1001,1))</f>
        <v/>
      </c>
      <c r="H21" s="33">
        <f>IF($B21="","",IF(D21=0,"",G21/D21))</f>
        <v/>
      </c>
      <c r="I21" s="31">
        <f>IF($B21="","",COUNTIFS(Leads!$AF$2:$AF$1001,$B21,Leads!$AG$2:$AG$1001,$C21,Leads!$AJ$2:$AJ$1001,1))</f>
        <v/>
      </c>
      <c r="J21" s="31">
        <f>IF($B21="","",COUNTIFS(Leads!$AF$2:$AF$1001,$B21,Leads!$AG$2:$AG$1001,$C21,Leads!$AK$2:$AK$1001,1))</f>
        <v/>
      </c>
    </row>
    <row r="22">
      <c r="A22" s="31">
        <f>IF(B22="","",17)</f>
        <v/>
      </c>
      <c r="B22" s="32">
        <f>IFERROR(INDEX(Leads!$AF$2:$AF$1001,MATCH(17,Leads!$AI$2:$AI$1001,0)),"")</f>
        <v/>
      </c>
      <c r="C22" s="32">
        <f>IFERROR(INDEX(Leads!$AG$2:$AG$1001,MATCH(17,Leads!$AI$2:$AI$1001,0)),"")</f>
        <v/>
      </c>
      <c r="D22" s="31">
        <f>IF($B22="","",COUNTIFS(Leads!$AF$2:$AF$1001,$B22,Leads!$AG$2:$AG$1001,$C22))</f>
        <v/>
      </c>
      <c r="E22" s="31">
        <f>IF($B22="","",COUNTIFS(Leads!$AF$2:$AF$1001,$B22,Leads!$AG$2:$AG$1001,$C22,Leads!$AD$2:$AD$1001,1))</f>
        <v/>
      </c>
      <c r="F22" s="33">
        <f>IF($B22="","",IF(D22=0,"",E22/D22))</f>
        <v/>
      </c>
      <c r="G22" s="31">
        <f>IF($B22="","",COUNTIFS(Leads!$AF$2:$AF$1001,$B22,Leads!$AG$2:$AG$1001,$C22,Leads!$AE$2:$AE$1001,1))</f>
        <v/>
      </c>
      <c r="H22" s="33">
        <f>IF($B22="","",IF(D22=0,"",G22/D22))</f>
        <v/>
      </c>
      <c r="I22" s="31">
        <f>IF($B22="","",COUNTIFS(Leads!$AF$2:$AF$1001,$B22,Leads!$AG$2:$AG$1001,$C22,Leads!$AJ$2:$AJ$1001,1))</f>
        <v/>
      </c>
      <c r="J22" s="31">
        <f>IF($B22="","",COUNTIFS(Leads!$AF$2:$AF$1001,$B22,Leads!$AG$2:$AG$1001,$C22,Leads!$AK$2:$AK$1001,1))</f>
        <v/>
      </c>
    </row>
    <row r="23">
      <c r="A23" s="31">
        <f>IF(B23="","",18)</f>
        <v/>
      </c>
      <c r="B23" s="32">
        <f>IFERROR(INDEX(Leads!$AF$2:$AF$1001,MATCH(18,Leads!$AI$2:$AI$1001,0)),"")</f>
        <v/>
      </c>
      <c r="C23" s="32">
        <f>IFERROR(INDEX(Leads!$AG$2:$AG$1001,MATCH(18,Leads!$AI$2:$AI$1001,0)),"")</f>
        <v/>
      </c>
      <c r="D23" s="31">
        <f>IF($B23="","",COUNTIFS(Leads!$AF$2:$AF$1001,$B23,Leads!$AG$2:$AG$1001,$C23))</f>
        <v/>
      </c>
      <c r="E23" s="31">
        <f>IF($B23="","",COUNTIFS(Leads!$AF$2:$AF$1001,$B23,Leads!$AG$2:$AG$1001,$C23,Leads!$AD$2:$AD$1001,1))</f>
        <v/>
      </c>
      <c r="F23" s="33">
        <f>IF($B23="","",IF(D23=0,"",E23/D23))</f>
        <v/>
      </c>
      <c r="G23" s="31">
        <f>IF($B23="","",COUNTIFS(Leads!$AF$2:$AF$1001,$B23,Leads!$AG$2:$AG$1001,$C23,Leads!$AE$2:$AE$1001,1))</f>
        <v/>
      </c>
      <c r="H23" s="33">
        <f>IF($B23="","",IF(D23=0,"",G23/D23))</f>
        <v/>
      </c>
      <c r="I23" s="31">
        <f>IF($B23="","",COUNTIFS(Leads!$AF$2:$AF$1001,$B23,Leads!$AG$2:$AG$1001,$C23,Leads!$AJ$2:$AJ$1001,1))</f>
        <v/>
      </c>
      <c r="J23" s="31">
        <f>IF($B23="","",COUNTIFS(Leads!$AF$2:$AF$1001,$B23,Leads!$AG$2:$AG$1001,$C23,Leads!$AK$2:$AK$1001,1))</f>
        <v/>
      </c>
    </row>
    <row r="24">
      <c r="A24" s="31">
        <f>IF(B24="","",19)</f>
        <v/>
      </c>
      <c r="B24" s="32">
        <f>IFERROR(INDEX(Leads!$AF$2:$AF$1001,MATCH(19,Leads!$AI$2:$AI$1001,0)),"")</f>
        <v/>
      </c>
      <c r="C24" s="32">
        <f>IFERROR(INDEX(Leads!$AG$2:$AG$1001,MATCH(19,Leads!$AI$2:$AI$1001,0)),"")</f>
        <v/>
      </c>
      <c r="D24" s="31">
        <f>IF($B24="","",COUNTIFS(Leads!$AF$2:$AF$1001,$B24,Leads!$AG$2:$AG$1001,$C24))</f>
        <v/>
      </c>
      <c r="E24" s="31">
        <f>IF($B24="","",COUNTIFS(Leads!$AF$2:$AF$1001,$B24,Leads!$AG$2:$AG$1001,$C24,Leads!$AD$2:$AD$1001,1))</f>
        <v/>
      </c>
      <c r="F24" s="33">
        <f>IF($B24="","",IF(D24=0,"",E24/D24))</f>
        <v/>
      </c>
      <c r="G24" s="31">
        <f>IF($B24="","",COUNTIFS(Leads!$AF$2:$AF$1001,$B24,Leads!$AG$2:$AG$1001,$C24,Leads!$AE$2:$AE$1001,1))</f>
        <v/>
      </c>
      <c r="H24" s="33">
        <f>IF($B24="","",IF(D24=0,"",G24/D24))</f>
        <v/>
      </c>
      <c r="I24" s="31">
        <f>IF($B24="","",COUNTIFS(Leads!$AF$2:$AF$1001,$B24,Leads!$AG$2:$AG$1001,$C24,Leads!$AJ$2:$AJ$1001,1))</f>
        <v/>
      </c>
      <c r="J24" s="31">
        <f>IF($B24="","",COUNTIFS(Leads!$AF$2:$AF$1001,$B24,Leads!$AG$2:$AG$1001,$C24,Leads!$AK$2:$AK$1001,1))</f>
        <v/>
      </c>
    </row>
    <row r="25">
      <c r="A25" s="31">
        <f>IF(B25="","",20)</f>
        <v/>
      </c>
      <c r="B25" s="32">
        <f>IFERROR(INDEX(Leads!$AF$2:$AF$1001,MATCH(20,Leads!$AI$2:$AI$1001,0)),"")</f>
        <v/>
      </c>
      <c r="C25" s="32">
        <f>IFERROR(INDEX(Leads!$AG$2:$AG$1001,MATCH(20,Leads!$AI$2:$AI$1001,0)),"")</f>
        <v/>
      </c>
      <c r="D25" s="31">
        <f>IF($B25="","",COUNTIFS(Leads!$AF$2:$AF$1001,$B25,Leads!$AG$2:$AG$1001,$C25))</f>
        <v/>
      </c>
      <c r="E25" s="31">
        <f>IF($B25="","",COUNTIFS(Leads!$AF$2:$AF$1001,$B25,Leads!$AG$2:$AG$1001,$C25,Leads!$AD$2:$AD$1001,1))</f>
        <v/>
      </c>
      <c r="F25" s="33">
        <f>IF($B25="","",IF(D25=0,"",E25/D25))</f>
        <v/>
      </c>
      <c r="G25" s="31">
        <f>IF($B25="","",COUNTIFS(Leads!$AF$2:$AF$1001,$B25,Leads!$AG$2:$AG$1001,$C25,Leads!$AE$2:$AE$1001,1))</f>
        <v/>
      </c>
      <c r="H25" s="33">
        <f>IF($B25="","",IF(D25=0,"",G25/D25))</f>
        <v/>
      </c>
      <c r="I25" s="31">
        <f>IF($B25="","",COUNTIFS(Leads!$AF$2:$AF$1001,$B25,Leads!$AG$2:$AG$1001,$C25,Leads!$AJ$2:$AJ$1001,1))</f>
        <v/>
      </c>
      <c r="J25" s="31">
        <f>IF($B25="","",COUNTIFS(Leads!$AF$2:$AF$1001,$B25,Leads!$AG$2:$AG$1001,$C25,Leads!$AK$2:$AK$1001,1))</f>
        <v/>
      </c>
    </row>
    <row r="26">
      <c r="A26" s="31">
        <f>IF(B26="","",21)</f>
        <v/>
      </c>
      <c r="B26" s="32">
        <f>IFERROR(INDEX(Leads!$AF$2:$AF$1001,MATCH(21,Leads!$AI$2:$AI$1001,0)),"")</f>
        <v/>
      </c>
      <c r="C26" s="32">
        <f>IFERROR(INDEX(Leads!$AG$2:$AG$1001,MATCH(21,Leads!$AI$2:$AI$1001,0)),"")</f>
        <v/>
      </c>
      <c r="D26" s="31">
        <f>IF($B26="","",COUNTIFS(Leads!$AF$2:$AF$1001,$B26,Leads!$AG$2:$AG$1001,$C26))</f>
        <v/>
      </c>
      <c r="E26" s="31">
        <f>IF($B26="","",COUNTIFS(Leads!$AF$2:$AF$1001,$B26,Leads!$AG$2:$AG$1001,$C26,Leads!$AD$2:$AD$1001,1))</f>
        <v/>
      </c>
      <c r="F26" s="33">
        <f>IF($B26="","",IF(D26=0,"",E26/D26))</f>
        <v/>
      </c>
      <c r="G26" s="31">
        <f>IF($B26="","",COUNTIFS(Leads!$AF$2:$AF$1001,$B26,Leads!$AG$2:$AG$1001,$C26,Leads!$AE$2:$AE$1001,1))</f>
        <v/>
      </c>
      <c r="H26" s="33">
        <f>IF($B26="","",IF(D26=0,"",G26/D26))</f>
        <v/>
      </c>
      <c r="I26" s="31">
        <f>IF($B26="","",COUNTIFS(Leads!$AF$2:$AF$1001,$B26,Leads!$AG$2:$AG$1001,$C26,Leads!$AJ$2:$AJ$1001,1))</f>
        <v/>
      </c>
      <c r="J26" s="31">
        <f>IF($B26="","",COUNTIFS(Leads!$AF$2:$AF$1001,$B26,Leads!$AG$2:$AG$1001,$C26,Leads!$AK$2:$AK$1001,1))</f>
        <v/>
      </c>
    </row>
    <row r="27">
      <c r="A27" s="31">
        <f>IF(B27="","",22)</f>
        <v/>
      </c>
      <c r="B27" s="32">
        <f>IFERROR(INDEX(Leads!$AF$2:$AF$1001,MATCH(22,Leads!$AI$2:$AI$1001,0)),"")</f>
        <v/>
      </c>
      <c r="C27" s="32">
        <f>IFERROR(INDEX(Leads!$AG$2:$AG$1001,MATCH(22,Leads!$AI$2:$AI$1001,0)),"")</f>
        <v/>
      </c>
      <c r="D27" s="31">
        <f>IF($B27="","",COUNTIFS(Leads!$AF$2:$AF$1001,$B27,Leads!$AG$2:$AG$1001,$C27))</f>
        <v/>
      </c>
      <c r="E27" s="31">
        <f>IF($B27="","",COUNTIFS(Leads!$AF$2:$AF$1001,$B27,Leads!$AG$2:$AG$1001,$C27,Leads!$AD$2:$AD$1001,1))</f>
        <v/>
      </c>
      <c r="F27" s="33">
        <f>IF($B27="","",IF(D27=0,"",E27/D27))</f>
        <v/>
      </c>
      <c r="G27" s="31">
        <f>IF($B27="","",COUNTIFS(Leads!$AF$2:$AF$1001,$B27,Leads!$AG$2:$AG$1001,$C27,Leads!$AE$2:$AE$1001,1))</f>
        <v/>
      </c>
      <c r="H27" s="33">
        <f>IF($B27="","",IF(D27=0,"",G27/D27))</f>
        <v/>
      </c>
      <c r="I27" s="31">
        <f>IF($B27="","",COUNTIFS(Leads!$AF$2:$AF$1001,$B27,Leads!$AG$2:$AG$1001,$C27,Leads!$AJ$2:$AJ$1001,1))</f>
        <v/>
      </c>
      <c r="J27" s="31">
        <f>IF($B27="","",COUNTIFS(Leads!$AF$2:$AF$1001,$B27,Leads!$AG$2:$AG$1001,$C27,Leads!$AK$2:$AK$1001,1))</f>
        <v/>
      </c>
    </row>
    <row r="28">
      <c r="A28" s="31">
        <f>IF(B28="","",23)</f>
        <v/>
      </c>
      <c r="B28" s="32">
        <f>IFERROR(INDEX(Leads!$AF$2:$AF$1001,MATCH(23,Leads!$AI$2:$AI$1001,0)),"")</f>
        <v/>
      </c>
      <c r="C28" s="32">
        <f>IFERROR(INDEX(Leads!$AG$2:$AG$1001,MATCH(23,Leads!$AI$2:$AI$1001,0)),"")</f>
        <v/>
      </c>
      <c r="D28" s="31">
        <f>IF($B28="","",COUNTIFS(Leads!$AF$2:$AF$1001,$B28,Leads!$AG$2:$AG$1001,$C28))</f>
        <v/>
      </c>
      <c r="E28" s="31">
        <f>IF($B28="","",COUNTIFS(Leads!$AF$2:$AF$1001,$B28,Leads!$AG$2:$AG$1001,$C28,Leads!$AD$2:$AD$1001,1))</f>
        <v/>
      </c>
      <c r="F28" s="33">
        <f>IF($B28="","",IF(D28=0,"",E28/D28))</f>
        <v/>
      </c>
      <c r="G28" s="31">
        <f>IF($B28="","",COUNTIFS(Leads!$AF$2:$AF$1001,$B28,Leads!$AG$2:$AG$1001,$C28,Leads!$AE$2:$AE$1001,1))</f>
        <v/>
      </c>
      <c r="H28" s="33">
        <f>IF($B28="","",IF(D28=0,"",G28/D28))</f>
        <v/>
      </c>
      <c r="I28" s="31">
        <f>IF($B28="","",COUNTIFS(Leads!$AF$2:$AF$1001,$B28,Leads!$AG$2:$AG$1001,$C28,Leads!$AJ$2:$AJ$1001,1))</f>
        <v/>
      </c>
      <c r="J28" s="31">
        <f>IF($B28="","",COUNTIFS(Leads!$AF$2:$AF$1001,$B28,Leads!$AG$2:$AG$1001,$C28,Leads!$AK$2:$AK$1001,1))</f>
        <v/>
      </c>
    </row>
    <row r="29">
      <c r="A29" s="31">
        <f>IF(B29="","",24)</f>
        <v/>
      </c>
      <c r="B29" s="32">
        <f>IFERROR(INDEX(Leads!$AF$2:$AF$1001,MATCH(24,Leads!$AI$2:$AI$1001,0)),"")</f>
        <v/>
      </c>
      <c r="C29" s="32">
        <f>IFERROR(INDEX(Leads!$AG$2:$AG$1001,MATCH(24,Leads!$AI$2:$AI$1001,0)),"")</f>
        <v/>
      </c>
      <c r="D29" s="31">
        <f>IF($B29="","",COUNTIFS(Leads!$AF$2:$AF$1001,$B29,Leads!$AG$2:$AG$1001,$C29))</f>
        <v/>
      </c>
      <c r="E29" s="31">
        <f>IF($B29="","",COUNTIFS(Leads!$AF$2:$AF$1001,$B29,Leads!$AG$2:$AG$1001,$C29,Leads!$AD$2:$AD$1001,1))</f>
        <v/>
      </c>
      <c r="F29" s="33">
        <f>IF($B29="","",IF(D29=0,"",E29/D29))</f>
        <v/>
      </c>
      <c r="G29" s="31">
        <f>IF($B29="","",COUNTIFS(Leads!$AF$2:$AF$1001,$B29,Leads!$AG$2:$AG$1001,$C29,Leads!$AE$2:$AE$1001,1))</f>
        <v/>
      </c>
      <c r="H29" s="33">
        <f>IF($B29="","",IF(D29=0,"",G29/D29))</f>
        <v/>
      </c>
      <c r="I29" s="31">
        <f>IF($B29="","",COUNTIFS(Leads!$AF$2:$AF$1001,$B29,Leads!$AG$2:$AG$1001,$C29,Leads!$AJ$2:$AJ$1001,1))</f>
        <v/>
      </c>
      <c r="J29" s="31">
        <f>IF($B29="","",COUNTIFS(Leads!$AF$2:$AF$1001,$B29,Leads!$AG$2:$AG$1001,$C29,Leads!$AK$2:$AK$1001,1))</f>
        <v/>
      </c>
    </row>
    <row r="30">
      <c r="A30" s="31">
        <f>IF(B30="","",25)</f>
        <v/>
      </c>
      <c r="B30" s="32">
        <f>IFERROR(INDEX(Leads!$AF$2:$AF$1001,MATCH(25,Leads!$AI$2:$AI$1001,0)),"")</f>
        <v/>
      </c>
      <c r="C30" s="32">
        <f>IFERROR(INDEX(Leads!$AG$2:$AG$1001,MATCH(25,Leads!$AI$2:$AI$1001,0)),"")</f>
        <v/>
      </c>
      <c r="D30" s="31">
        <f>IF($B30="","",COUNTIFS(Leads!$AF$2:$AF$1001,$B30,Leads!$AG$2:$AG$1001,$C30))</f>
        <v/>
      </c>
      <c r="E30" s="31">
        <f>IF($B30="","",COUNTIFS(Leads!$AF$2:$AF$1001,$B30,Leads!$AG$2:$AG$1001,$C30,Leads!$AD$2:$AD$1001,1))</f>
        <v/>
      </c>
      <c r="F30" s="33">
        <f>IF($B30="","",IF(D30=0,"",E30/D30))</f>
        <v/>
      </c>
      <c r="G30" s="31">
        <f>IF($B30="","",COUNTIFS(Leads!$AF$2:$AF$1001,$B30,Leads!$AG$2:$AG$1001,$C30,Leads!$AE$2:$AE$1001,1))</f>
        <v/>
      </c>
      <c r="H30" s="33">
        <f>IF($B30="","",IF(D30=0,"",G30/D30))</f>
        <v/>
      </c>
      <c r="I30" s="31">
        <f>IF($B30="","",COUNTIFS(Leads!$AF$2:$AF$1001,$B30,Leads!$AG$2:$AG$1001,$C30,Leads!$AJ$2:$AJ$1001,1))</f>
        <v/>
      </c>
      <c r="J30" s="31">
        <f>IF($B30="","",COUNTIFS(Leads!$AF$2:$AF$1001,$B30,Leads!$AG$2:$AG$1001,$C30,Leads!$AK$2:$AK$1001,1))</f>
        <v/>
      </c>
    </row>
    <row r="31">
      <c r="A31" s="31">
        <f>IF(B31="","",26)</f>
        <v/>
      </c>
      <c r="B31" s="32">
        <f>IFERROR(INDEX(Leads!$AF$2:$AF$1001,MATCH(26,Leads!$AI$2:$AI$1001,0)),"")</f>
        <v/>
      </c>
      <c r="C31" s="32">
        <f>IFERROR(INDEX(Leads!$AG$2:$AG$1001,MATCH(26,Leads!$AI$2:$AI$1001,0)),"")</f>
        <v/>
      </c>
      <c r="D31" s="31">
        <f>IF($B31="","",COUNTIFS(Leads!$AF$2:$AF$1001,$B31,Leads!$AG$2:$AG$1001,$C31))</f>
        <v/>
      </c>
      <c r="E31" s="31">
        <f>IF($B31="","",COUNTIFS(Leads!$AF$2:$AF$1001,$B31,Leads!$AG$2:$AG$1001,$C31,Leads!$AD$2:$AD$1001,1))</f>
        <v/>
      </c>
      <c r="F31" s="33">
        <f>IF($B31="","",IF(D31=0,"",E31/D31))</f>
        <v/>
      </c>
      <c r="G31" s="31">
        <f>IF($B31="","",COUNTIFS(Leads!$AF$2:$AF$1001,$B31,Leads!$AG$2:$AG$1001,$C31,Leads!$AE$2:$AE$1001,1))</f>
        <v/>
      </c>
      <c r="H31" s="33">
        <f>IF($B31="","",IF(D31=0,"",G31/D31))</f>
        <v/>
      </c>
      <c r="I31" s="31">
        <f>IF($B31="","",COUNTIFS(Leads!$AF$2:$AF$1001,$B31,Leads!$AG$2:$AG$1001,$C31,Leads!$AJ$2:$AJ$1001,1))</f>
        <v/>
      </c>
      <c r="J31" s="31">
        <f>IF($B31="","",COUNTIFS(Leads!$AF$2:$AF$1001,$B31,Leads!$AG$2:$AG$1001,$C31,Leads!$AK$2:$AK$1001,1))</f>
        <v/>
      </c>
    </row>
    <row r="32">
      <c r="A32" s="31">
        <f>IF(B32="","",27)</f>
        <v/>
      </c>
      <c r="B32" s="32">
        <f>IFERROR(INDEX(Leads!$AF$2:$AF$1001,MATCH(27,Leads!$AI$2:$AI$1001,0)),"")</f>
        <v/>
      </c>
      <c r="C32" s="32">
        <f>IFERROR(INDEX(Leads!$AG$2:$AG$1001,MATCH(27,Leads!$AI$2:$AI$1001,0)),"")</f>
        <v/>
      </c>
      <c r="D32" s="31">
        <f>IF($B32="","",COUNTIFS(Leads!$AF$2:$AF$1001,$B32,Leads!$AG$2:$AG$1001,$C32))</f>
        <v/>
      </c>
      <c r="E32" s="31">
        <f>IF($B32="","",COUNTIFS(Leads!$AF$2:$AF$1001,$B32,Leads!$AG$2:$AG$1001,$C32,Leads!$AD$2:$AD$1001,1))</f>
        <v/>
      </c>
      <c r="F32" s="33">
        <f>IF($B32="","",IF(D32=0,"",E32/D32))</f>
        <v/>
      </c>
      <c r="G32" s="31">
        <f>IF($B32="","",COUNTIFS(Leads!$AF$2:$AF$1001,$B32,Leads!$AG$2:$AG$1001,$C32,Leads!$AE$2:$AE$1001,1))</f>
        <v/>
      </c>
      <c r="H32" s="33">
        <f>IF($B32="","",IF(D32=0,"",G32/D32))</f>
        <v/>
      </c>
      <c r="I32" s="31">
        <f>IF($B32="","",COUNTIFS(Leads!$AF$2:$AF$1001,$B32,Leads!$AG$2:$AG$1001,$C32,Leads!$AJ$2:$AJ$1001,1))</f>
        <v/>
      </c>
      <c r="J32" s="31">
        <f>IF($B32="","",COUNTIFS(Leads!$AF$2:$AF$1001,$B32,Leads!$AG$2:$AG$1001,$C32,Leads!$AK$2:$AK$1001,1))</f>
        <v/>
      </c>
    </row>
    <row r="33">
      <c r="A33" s="31">
        <f>IF(B33="","",28)</f>
        <v/>
      </c>
      <c r="B33" s="32">
        <f>IFERROR(INDEX(Leads!$AF$2:$AF$1001,MATCH(28,Leads!$AI$2:$AI$1001,0)),"")</f>
        <v/>
      </c>
      <c r="C33" s="32">
        <f>IFERROR(INDEX(Leads!$AG$2:$AG$1001,MATCH(28,Leads!$AI$2:$AI$1001,0)),"")</f>
        <v/>
      </c>
      <c r="D33" s="31">
        <f>IF($B33="","",COUNTIFS(Leads!$AF$2:$AF$1001,$B33,Leads!$AG$2:$AG$1001,$C33))</f>
        <v/>
      </c>
      <c r="E33" s="31">
        <f>IF($B33="","",COUNTIFS(Leads!$AF$2:$AF$1001,$B33,Leads!$AG$2:$AG$1001,$C33,Leads!$AD$2:$AD$1001,1))</f>
        <v/>
      </c>
      <c r="F33" s="33">
        <f>IF($B33="","",IF(D33=0,"",E33/D33))</f>
        <v/>
      </c>
      <c r="G33" s="31">
        <f>IF($B33="","",COUNTIFS(Leads!$AF$2:$AF$1001,$B33,Leads!$AG$2:$AG$1001,$C33,Leads!$AE$2:$AE$1001,1))</f>
        <v/>
      </c>
      <c r="H33" s="33">
        <f>IF($B33="","",IF(D33=0,"",G33/D33))</f>
        <v/>
      </c>
      <c r="I33" s="31">
        <f>IF($B33="","",COUNTIFS(Leads!$AF$2:$AF$1001,$B33,Leads!$AG$2:$AG$1001,$C33,Leads!$AJ$2:$AJ$1001,1))</f>
        <v/>
      </c>
      <c r="J33" s="31">
        <f>IF($B33="","",COUNTIFS(Leads!$AF$2:$AF$1001,$B33,Leads!$AG$2:$AG$1001,$C33,Leads!$AK$2:$AK$1001,1))</f>
        <v/>
      </c>
    </row>
    <row r="34">
      <c r="A34" s="31">
        <f>IF(B34="","",29)</f>
        <v/>
      </c>
      <c r="B34" s="32">
        <f>IFERROR(INDEX(Leads!$AF$2:$AF$1001,MATCH(29,Leads!$AI$2:$AI$1001,0)),"")</f>
        <v/>
      </c>
      <c r="C34" s="32">
        <f>IFERROR(INDEX(Leads!$AG$2:$AG$1001,MATCH(29,Leads!$AI$2:$AI$1001,0)),"")</f>
        <v/>
      </c>
      <c r="D34" s="31">
        <f>IF($B34="","",COUNTIFS(Leads!$AF$2:$AF$1001,$B34,Leads!$AG$2:$AG$1001,$C34))</f>
        <v/>
      </c>
      <c r="E34" s="31">
        <f>IF($B34="","",COUNTIFS(Leads!$AF$2:$AF$1001,$B34,Leads!$AG$2:$AG$1001,$C34,Leads!$AD$2:$AD$1001,1))</f>
        <v/>
      </c>
      <c r="F34" s="33">
        <f>IF($B34="","",IF(D34=0,"",E34/D34))</f>
        <v/>
      </c>
      <c r="G34" s="31">
        <f>IF($B34="","",COUNTIFS(Leads!$AF$2:$AF$1001,$B34,Leads!$AG$2:$AG$1001,$C34,Leads!$AE$2:$AE$1001,1))</f>
        <v/>
      </c>
      <c r="H34" s="33">
        <f>IF($B34="","",IF(D34=0,"",G34/D34))</f>
        <v/>
      </c>
      <c r="I34" s="31">
        <f>IF($B34="","",COUNTIFS(Leads!$AF$2:$AF$1001,$B34,Leads!$AG$2:$AG$1001,$C34,Leads!$AJ$2:$AJ$1001,1))</f>
        <v/>
      </c>
      <c r="J34" s="31">
        <f>IF($B34="","",COUNTIFS(Leads!$AF$2:$AF$1001,$B34,Leads!$AG$2:$AG$1001,$C34,Leads!$AK$2:$AK$1001,1))</f>
        <v/>
      </c>
    </row>
    <row r="35">
      <c r="A35" s="31">
        <f>IF(B35="","",30)</f>
        <v/>
      </c>
      <c r="B35" s="32">
        <f>IFERROR(INDEX(Leads!$AF$2:$AF$1001,MATCH(30,Leads!$AI$2:$AI$1001,0)),"")</f>
        <v/>
      </c>
      <c r="C35" s="32">
        <f>IFERROR(INDEX(Leads!$AG$2:$AG$1001,MATCH(30,Leads!$AI$2:$AI$1001,0)),"")</f>
        <v/>
      </c>
      <c r="D35" s="31">
        <f>IF($B35="","",COUNTIFS(Leads!$AF$2:$AF$1001,$B35,Leads!$AG$2:$AG$1001,$C35))</f>
        <v/>
      </c>
      <c r="E35" s="31">
        <f>IF($B35="","",COUNTIFS(Leads!$AF$2:$AF$1001,$B35,Leads!$AG$2:$AG$1001,$C35,Leads!$AD$2:$AD$1001,1))</f>
        <v/>
      </c>
      <c r="F35" s="33">
        <f>IF($B35="","",IF(D35=0,"",E35/D35))</f>
        <v/>
      </c>
      <c r="G35" s="31">
        <f>IF($B35="","",COUNTIFS(Leads!$AF$2:$AF$1001,$B35,Leads!$AG$2:$AG$1001,$C35,Leads!$AE$2:$AE$1001,1))</f>
        <v/>
      </c>
      <c r="H35" s="33">
        <f>IF($B35="","",IF(D35=0,"",G35/D35))</f>
        <v/>
      </c>
      <c r="I35" s="31">
        <f>IF($B35="","",COUNTIFS(Leads!$AF$2:$AF$1001,$B35,Leads!$AG$2:$AG$1001,$C35,Leads!$AJ$2:$AJ$1001,1))</f>
        <v/>
      </c>
      <c r="J35" s="31">
        <f>IF($B35="","",COUNTIFS(Leads!$AF$2:$AF$1001,$B35,Leads!$AG$2:$AG$1001,$C35,Leads!$AK$2:$AK$1001,1))</f>
        <v/>
      </c>
    </row>
    <row r="37">
      <c r="A37" s="27">
        <f>IF(MAX(Leads!$AI$2:$AI$1001)&gt;30,"Only the first 30 source and campaign pairs are shown. There are "&amp;MAX(Leads!$AI$2:$AI$1001)&amp;".","")</f>
        <v/>
      </c>
    </row>
  </sheetData>
  <pageMargins left="0.75" right="0.75" top="1" bottom="1" header="0.5" footer="0.5"/>
  <legacyDrawing xmlns:r="http://schemas.openxmlformats.org/officeDocument/2006/relationships" r:id="anysvml"/>
</worksheet>
</file>

<file path=xl/worksheets/sheet5.xml><?xml version="1.0" encoding="utf-8"?>
<worksheet xmlns="http://schemas.openxmlformats.org/spreadsheetml/2006/main">
  <sheetPr>
    <tabColor rgb="008F8499"/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0" customWidth="1" min="1" max="1"/>
    <col width="3" customWidth="1" min="2" max="2"/>
    <col width="14" customWidth="1" min="3" max="3"/>
    <col width="3" customWidth="1" min="4" max="4"/>
    <col width="22" customWidth="1" min="5" max="5"/>
    <col width="48" customWidth="1" min="6" max="6"/>
  </cols>
  <sheetData>
    <row r="1" ht="32" customHeight="1">
      <c r="A1" s="3" t="inlineStr">
        <is>
          <t>Status</t>
        </is>
      </c>
      <c r="C1" s="3" t="inlineStr">
        <is>
          <t>Deal created</t>
        </is>
      </c>
      <c r="E1" s="3" t="inlineStr">
        <is>
          <t>Column names to look for</t>
        </is>
      </c>
      <c r="F1" s="3" t="inlineStr">
        <is>
          <t>Header in your export (edit if you renamed a question)</t>
        </is>
      </c>
    </row>
    <row r="2">
      <c r="A2" s="22" t="inlineStr">
        <is>
          <t>New</t>
        </is>
      </c>
      <c r="C2" s="22" t="inlineStr">
        <is>
          <t>Y</t>
        </is>
      </c>
      <c r="E2" s="26" t="inlineStr">
        <is>
          <t>Response ID</t>
        </is>
      </c>
      <c r="F2" s="22" t="inlineStr">
        <is>
          <t>Response ID</t>
        </is>
      </c>
    </row>
    <row r="3">
      <c r="A3" s="22" t="inlineStr">
        <is>
          <t>Booked call held</t>
        </is>
      </c>
      <c r="C3" s="22" t="inlineStr">
        <is>
          <t>N</t>
        </is>
      </c>
      <c r="E3" s="26" t="inlineStr">
        <is>
          <t>Company size</t>
        </is>
      </c>
      <c r="F3" s="22" t="inlineStr">
        <is>
          <t>Company size</t>
        </is>
      </c>
    </row>
    <row r="4">
      <c r="A4" s="22" t="inlineStr">
        <is>
          <t>No-show</t>
        </is>
      </c>
      <c r="E4" s="26" t="inlineStr">
        <is>
          <t>Timeline</t>
        </is>
      </c>
      <c r="F4" s="22" t="inlineStr">
        <is>
          <t>When are you hoping to start?</t>
        </is>
      </c>
    </row>
    <row r="5">
      <c r="A5" s="22" t="inlineStr">
        <is>
          <t>Not a fit</t>
        </is>
      </c>
      <c r="E5" s="26" t="inlineStr">
        <is>
          <t>Score in the export</t>
        </is>
      </c>
      <c r="F5" s="22" t="inlineStr">
        <is>
          <t>fit_score</t>
        </is>
      </c>
    </row>
    <row r="6">
      <c r="E6" s="26" t="inlineStr">
        <is>
          <t>Source</t>
        </is>
      </c>
      <c r="F6" s="22" t="inlineStr">
        <is>
          <t>utm_source</t>
        </is>
      </c>
    </row>
    <row r="7">
      <c r="A7" s="14" t="inlineStr">
        <is>
          <t>The second status is counted as a held call. Keep it second.</t>
        </is>
      </c>
      <c r="E7" s="26" t="inlineStr">
        <is>
          <t>Campaign</t>
        </is>
      </c>
      <c r="F7" s="22" t="inlineStr">
        <is>
          <t>utm_campaign</t>
        </is>
      </c>
    </row>
    <row r="8">
      <c r="E8" s="26" t="inlineStr">
        <is>
          <t>Booking</t>
        </is>
      </c>
      <c r="F8" s="22" t="inlineStr">
        <is>
          <t>Book your demo</t>
        </is>
      </c>
    </row>
    <row r="10">
      <c r="E10" s="14" t="inlineStr">
        <is>
          <t>The sheet finds columns by these names, so column order does not matter.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2026-10-26T22:19:06Z</dcterms:created>
  <dcterms:modified xmlns:dcterms="http://purl.org/dc/terms/" xmlns:xsi="http://www.w3.org/2001/XMLSchema-instance" xsi:type="dcterms:W3CDTF">2026-10-26T22:19:11Z</dcterms:modified>
</cp:coreProperties>
</file>