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orm responses" sheetId="2" state="visible" r:id="rId2"/>
    <sheet xmlns:r="http://schemas.openxmlformats.org/officeDocument/2006/relationships" name="Scores" sheetId="3" state="visible" r:id="rId3"/>
    <sheet xmlns:r="http://schemas.openxmlformats.org/officeDocument/2006/relationships" name="Panel summary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b val="1"/>
      <color rgb="00231A2E"/>
      <sz val="16"/>
    </font>
    <font>
      <name val="Arial"/>
      <color rgb="005E5468"/>
      <sz val="10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7" fillId="0" borderId="0" pivotButton="0" quotePrefix="0" xfId="0"/>
    <xf numFmtId="0" fontId="3" fillId="6" borderId="1" applyAlignment="1" pivotButton="0" quotePrefix="0" xfId="0">
      <alignment vertical="center" wrapText="1"/>
    </xf>
    <xf numFmtId="0" fontId="11" fillId="4" borderId="1" pivotButton="0" quotePrefix="0" xfId="0"/>
    <xf numFmtId="0" fontId="11" fillId="4" borderId="1" applyAlignment="1" pivotButton="0" quotePrefix="0" xfId="0">
      <alignment horizontal="center"/>
    </xf>
    <xf numFmtId="2" fontId="11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wrapText="1"/>
    </xf>
    <xf numFmtId="0" fontId="5" fillId="0" borderId="0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8A1C12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export here, starting at this cell, headers included. Rows 2 to 9 are EXAMPLE data: clear them first. Room for 200 scorecards.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L5" authorId="0" shapeId="0">
      <text>
        <t>Flags a scorecard whose avg_score from the form does not match the sheet's own average of the five scores. Usually a rating was left empty or a rule is missing.</t>
      </text>
    </comment>
    <comment ref="N5" authorId="0" shapeId="0">
      <text>
        <t>Helper columns: 1 when the score is 1 or 2 (low) or 4 or 5 (high). Panel summary uses them to spot split scores.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L5" authorId="0" shapeId="0">
      <text>
        <t>Not a verdict. A split means two interviewers saw different things: start the debrief there and talk about the evidence.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A1" authorId="0" shapeId="0">
      <text>
        <t>Type the recommendation options exactly as they appear on your form.</t>
      </text>
    </comment>
    <comment ref="F1" authorId="0" shapeId="0">
      <text>
        <t>You can rename the five competencies in yellow here. The Scores and Panel summary headers follow.</t>
      </text>
    </comment>
    <comment ref="G1" authorId="0" shapeId="0">
      <text>
        <t>If you renamed a question, the hidden field or the calculated field, type its new name here so the sheet can find the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Panel score summary</t>
        </is>
      </c>
    </row>
    <row r="3">
      <c r="B3" s="2" t="inlineStr">
        <is>
          <t>Put every interviewer's scorecard for a role in one table, with the average per candidate and per competency.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Export the scorecards</t>
        </is>
      </c>
      <c r="D6" s="6" t="inlineStr">
        <is>
          <t>In HornetForms, open the scorecard form, go to Responses and export as CSV. To export one role or one round only, filter the table first.</t>
        </is>
      </c>
    </row>
    <row r="7" ht="44" customHeight="1">
      <c r="B7" s="4" t="n">
        <v>2</v>
      </c>
      <c r="C7" s="5" t="inlineStr">
        <is>
          <t>Paste them</t>
        </is>
      </c>
      <c r="D7" s="6" t="inlineStr">
        <is>
          <t>Open Form responses, click A1 and paste the CSV with its headers. Clear the EXAMPLE rows first.</t>
        </is>
      </c>
    </row>
    <row r="8" ht="44" customHeight="1">
      <c r="B8" s="4" t="n">
        <v>3</v>
      </c>
      <c r="C8" s="5" t="inlineStr">
        <is>
          <t>Check Scores</t>
        </is>
      </c>
      <c r="D8" s="6" t="inlineStr">
        <is>
          <t>Scores shows one row per scorecard: five scores, the sheet's own average and the form's avg_score. Check flags a missing score or an average that doesn't match.</t>
        </is>
      </c>
    </row>
    <row r="9" ht="44" customHeight="1">
      <c r="B9" s="4" t="n">
        <v>4</v>
      </c>
      <c r="C9" s="5" t="inlineStr">
        <is>
          <t>Read Panel summary</t>
        </is>
      </c>
      <c r="D9" s="6" t="inlineStr">
        <is>
          <t>One row per candidate: how many scorecards, the average per competency, the overall average, the recommendations and the split scores to talk through.</t>
        </is>
      </c>
    </row>
    <row r="10" ht="44" customHeight="1">
      <c r="B10" s="4" t="n">
        <v>5</v>
      </c>
      <c r="C10" s="5" t="inlineStr">
        <is>
          <t>Talk it through</t>
        </is>
      </c>
      <c r="D10" s="6" t="inlineStr">
        <is>
          <t>Start the debrief with the Talk through column. Scores help you compare. People still make the decision.</t>
        </is>
      </c>
    </row>
    <row r="12">
      <c r="B12" s="7" t="inlineStr">
        <is>
          <t>Color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pasted headers as they come from HornetForms.</t>
        </is>
      </c>
    </row>
    <row r="17">
      <c r="B17" s="7" t="inlineStr">
        <is>
          <t>Good to know</t>
        </is>
      </c>
    </row>
    <row r="18" ht="34" customHeight="1">
      <c r="C18" s="12" t="inlineStr">
        <is>
          <t>Built for the scorecard form in the post: a hidden field named candidate, five rating questions from 1 to 5, a calculated field named avg_score and a Recommendation question.</t>
        </is>
      </c>
    </row>
    <row r="19" ht="34" customHeight="1">
      <c r="C19" s="12" t="inlineStr">
        <is>
          <t>Candidates are told apart by the candidate value in each scorecard link, so use the same value for every interviewer (for example Priya-Example). Capital letters do not matter.</t>
        </is>
      </c>
    </row>
    <row r="20" ht="28" customHeight="1">
      <c r="C20" s="12" t="inlineStr">
        <is>
          <t>A split score is a competency where one interviewer gave 1 or 2 and another gave 4 or 5.</t>
        </is>
      </c>
    </row>
    <row r="21" ht="28" customHeight="1">
      <c r="C21" s="12" t="inlineStr">
        <is>
          <t>If you renamed a question or a competency, change its name on Lists so the sheet finds it.</t>
        </is>
      </c>
    </row>
    <row r="22" ht="28" customHeight="1">
      <c r="C22" s="12" t="inlineStr">
        <is>
          <t>Up to 200 scorecards and 50 candidates.</t>
        </is>
      </c>
    </row>
    <row r="23" ht="28" customHeight="1">
      <c r="C23" s="12" t="inlineStr">
        <is>
          <t>Made for the post at https://hornetforms.com/blog/interview-evaluation-form</t>
        </is>
      </c>
    </row>
    <row r="25">
      <c r="B25" s="7" t="inlineStr">
        <is>
          <t>Example data</t>
        </is>
      </c>
    </row>
    <row r="26" ht="32" customHeight="1">
      <c r="C26" s="13" t="inlineStr">
        <is>
          <t>Rows 2 to 9 on Form responses are EXAMPLE scorecards for three made-up candidates. Swap in your own.</t>
        </is>
      </c>
    </row>
    <row r="28">
      <c r="C28" s="14" t="inlineStr">
        <is>
          <t>Made by HornetForms, hornetforms.com</t>
        </is>
      </c>
    </row>
  </sheetData>
  <mergeCells count="7">
    <mergeCell ref="C20:D20"/>
    <mergeCell ref="C21:D21"/>
    <mergeCell ref="C19:D19"/>
    <mergeCell ref="C26:D26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Z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candidate</t>
        </is>
      </c>
      <c r="E1" s="3" t="inlineStr">
        <is>
          <t>Interviewer name</t>
        </is>
      </c>
      <c r="F1" s="3" t="inlineStr">
        <is>
          <t>Interview round</t>
        </is>
      </c>
      <c r="G1" s="3" t="inlineStr">
        <is>
          <t>Role skills rating</t>
        </is>
      </c>
      <c r="H1" s="3" t="inlineStr">
        <is>
          <t>Role skills notes</t>
        </is>
      </c>
      <c r="I1" s="3" t="inlineStr">
        <is>
          <t>Problem solving rating</t>
        </is>
      </c>
      <c r="J1" s="3" t="inlineStr">
        <is>
          <t>Problem solving notes</t>
        </is>
      </c>
      <c r="K1" s="3" t="inlineStr">
        <is>
          <t>Communication rating</t>
        </is>
      </c>
      <c r="L1" s="3" t="inlineStr">
        <is>
          <t>Communication notes</t>
        </is>
      </c>
      <c r="M1" s="3" t="inlineStr">
        <is>
          <t>Working with others rating</t>
        </is>
      </c>
      <c r="N1" s="3" t="inlineStr">
        <is>
          <t>Working with others notes</t>
        </is>
      </c>
      <c r="O1" s="3" t="inlineStr">
        <is>
          <t>Ownership rating</t>
        </is>
      </c>
      <c r="P1" s="3" t="inlineStr">
        <is>
          <t>Ownership notes</t>
        </is>
      </c>
      <c r="Q1" s="3" t="inlineStr">
        <is>
          <t>avg_score</t>
        </is>
      </c>
      <c r="R1" s="3" t="inlineStr">
        <is>
          <t>Recommendation</t>
        </is>
      </c>
      <c r="S1" s="3" t="inlineStr">
        <is>
          <t>Overall notes</t>
        </is>
      </c>
      <c r="T1" s="3" t="inlineStr">
        <is>
          <t>Form version</t>
        </is>
      </c>
      <c r="U1" s="3" t="n"/>
      <c r="V1" s="3" t="n"/>
      <c r="W1" s="3" t="n"/>
      <c r="X1" s="3" t="n"/>
      <c r="Y1" s="3" t="n"/>
      <c r="Z1" s="3" t="n"/>
    </row>
    <row r="2">
      <c r="A2" s="15" t="inlineStr">
        <is>
          <t>EXAMPLE-01 (delete me)</t>
        </is>
      </c>
      <c r="B2" s="15" t="inlineStr">
        <is>
          <t>2026-11-02T15:10:00.000Z</t>
        </is>
      </c>
      <c r="C2" s="15" t="inlineStr">
        <is>
          <t>2026-11-02T15:01:00.000Z</t>
        </is>
      </c>
      <c r="D2" s="15" t="inlineStr">
        <is>
          <t>Priya-Example</t>
        </is>
      </c>
      <c r="E2" s="15" t="inlineStr">
        <is>
          <t>Ana Example</t>
        </is>
      </c>
      <c r="F2" s="15" t="inlineStr">
        <is>
          <t>Panel</t>
        </is>
      </c>
      <c r="G2" s="15" t="n">
        <v>4</v>
      </c>
      <c r="H2" s="15" t="inlineStr">
        <is>
          <t>Example evidence for role skills.</t>
        </is>
      </c>
      <c r="I2" s="15" t="n">
        <v>4</v>
      </c>
      <c r="J2" s="15" t="inlineStr">
        <is>
          <t>Example evidence for problem solving.</t>
        </is>
      </c>
      <c r="K2" s="15" t="n">
        <v>2</v>
      </c>
      <c r="L2" s="15" t="inlineStr">
        <is>
          <t>Example evidence for communication.</t>
        </is>
      </c>
      <c r="M2" s="15" t="n">
        <v>4</v>
      </c>
      <c r="N2" s="15" t="inlineStr">
        <is>
          <t>Example evidence for working with others.</t>
        </is>
      </c>
      <c r="O2" s="15" t="n">
        <v>5</v>
      </c>
      <c r="P2" s="15" t="inlineStr">
        <is>
          <t>Example evidence for ownership.</t>
        </is>
      </c>
      <c r="Q2" s="15" t="n">
        <v>3.8</v>
      </c>
      <c r="R2" s="15" t="inlineStr">
        <is>
          <t>Move forward</t>
        </is>
      </c>
      <c r="S2" s="15" t="inlineStr">
        <is>
          <t>Example note.</t>
        </is>
      </c>
      <c r="T2" s="15" t="n">
        <v>1</v>
      </c>
    </row>
    <row r="3">
      <c r="A3" s="15" t="inlineStr">
        <is>
          <t>EXAMPLE-02 (delete me)</t>
        </is>
      </c>
      <c r="B3" s="15" t="inlineStr">
        <is>
          <t>2026-11-02T15:11:00.000Z</t>
        </is>
      </c>
      <c r="C3" s="15" t="inlineStr">
        <is>
          <t>2026-11-02T15:02:00.000Z</t>
        </is>
      </c>
      <c r="D3" s="15" t="inlineStr">
        <is>
          <t>Priya-Example</t>
        </is>
      </c>
      <c r="E3" s="15" t="inlineStr">
        <is>
          <t>Ben Example</t>
        </is>
      </c>
      <c r="F3" s="15" t="inlineStr">
        <is>
          <t>Panel</t>
        </is>
      </c>
      <c r="G3" s="15" t="n">
        <v>4</v>
      </c>
      <c r="H3" s="15" t="inlineStr">
        <is>
          <t>Example evidence for role skills.</t>
        </is>
      </c>
      <c r="I3" s="15" t="n">
        <v>3</v>
      </c>
      <c r="J3" s="15" t="inlineStr">
        <is>
          <t>Example evidence for problem solving.</t>
        </is>
      </c>
      <c r="K3" s="15" t="n">
        <v>4</v>
      </c>
      <c r="L3" s="15" t="inlineStr">
        <is>
          <t>Example evidence for communication.</t>
        </is>
      </c>
      <c r="M3" s="15" t="n">
        <v>4</v>
      </c>
      <c r="N3" s="15" t="inlineStr">
        <is>
          <t>Example evidence for working with others.</t>
        </is>
      </c>
      <c r="O3" s="15" t="n">
        <v>4</v>
      </c>
      <c r="P3" s="15" t="inlineStr">
        <is>
          <t>Example evidence for ownership.</t>
        </is>
      </c>
      <c r="Q3" s="15" t="n">
        <v>3.8</v>
      </c>
      <c r="R3" s="15" t="inlineStr">
        <is>
          <t>Move forward</t>
        </is>
      </c>
      <c r="S3" s="15" t="inlineStr">
        <is>
          <t>Example note.</t>
        </is>
      </c>
      <c r="T3" s="15" t="n">
        <v>1</v>
      </c>
    </row>
    <row r="4">
      <c r="A4" s="15" t="inlineStr">
        <is>
          <t>EXAMPLE-03 (delete me)</t>
        </is>
      </c>
      <c r="B4" s="15" t="inlineStr">
        <is>
          <t>2026-11-02T15:12:00.000Z</t>
        </is>
      </c>
      <c r="C4" s="15" t="inlineStr">
        <is>
          <t>2026-11-02T15:03:00.000Z</t>
        </is>
      </c>
      <c r="D4" s="15" t="inlineStr">
        <is>
          <t>Priya-Example</t>
        </is>
      </c>
      <c r="E4" s="15" t="inlineStr">
        <is>
          <t>Cara Example</t>
        </is>
      </c>
      <c r="F4" s="15" t="inlineStr">
        <is>
          <t>Panel</t>
        </is>
      </c>
      <c r="G4" s="15" t="n">
        <v>5</v>
      </c>
      <c r="H4" s="15" t="inlineStr">
        <is>
          <t>Example evidence for role skills.</t>
        </is>
      </c>
      <c r="I4" s="15" t="n">
        <v>4</v>
      </c>
      <c r="J4" s="15" t="inlineStr">
        <is>
          <t>Example evidence for problem solving.</t>
        </is>
      </c>
      <c r="K4" s="15" t="n">
        <v>4</v>
      </c>
      <c r="L4" s="15" t="inlineStr">
        <is>
          <t>Example evidence for communication.</t>
        </is>
      </c>
      <c r="M4" s="15" t="n">
        <v>3</v>
      </c>
      <c r="N4" s="15" t="inlineStr">
        <is>
          <t>Example evidence for working with others.</t>
        </is>
      </c>
      <c r="O4" s="15" t="n">
        <v>4</v>
      </c>
      <c r="P4" s="15" t="inlineStr">
        <is>
          <t>Example evidence for ownership.</t>
        </is>
      </c>
      <c r="Q4" s="15" t="n">
        <v>4</v>
      </c>
      <c r="R4" s="15" t="inlineStr">
        <is>
          <t>Move forward</t>
        </is>
      </c>
      <c r="S4" s="15" t="inlineStr">
        <is>
          <t>Example note.</t>
        </is>
      </c>
      <c r="T4" s="15" t="n">
        <v>1</v>
      </c>
    </row>
    <row r="5">
      <c r="A5" s="15" t="inlineStr">
        <is>
          <t>EXAMPLE-04 (delete me)</t>
        </is>
      </c>
      <c r="B5" s="15" t="inlineStr">
        <is>
          <t>2026-11-03T15:13:00.000Z</t>
        </is>
      </c>
      <c r="C5" s="15" t="inlineStr">
        <is>
          <t>2026-11-03T15:04:00.000Z</t>
        </is>
      </c>
      <c r="D5" s="15" t="inlineStr">
        <is>
          <t>Tom-Example</t>
        </is>
      </c>
      <c r="E5" s="15" t="inlineStr">
        <is>
          <t>Ana Example</t>
        </is>
      </c>
      <c r="F5" s="15" t="inlineStr">
        <is>
          <t>Panel</t>
        </is>
      </c>
      <c r="G5" s="15" t="n">
        <v>3</v>
      </c>
      <c r="H5" s="15" t="inlineStr">
        <is>
          <t>Example evidence for role skills.</t>
        </is>
      </c>
      <c r="I5" s="15" t="n">
        <v>3</v>
      </c>
      <c r="J5" s="15" t="inlineStr">
        <is>
          <t>Example evidence for problem solving.</t>
        </is>
      </c>
      <c r="K5" s="15" t="n">
        <v>3</v>
      </c>
      <c r="L5" s="15" t="inlineStr">
        <is>
          <t>Example evidence for communication.</t>
        </is>
      </c>
      <c r="M5" s="15" t="n">
        <v>4</v>
      </c>
      <c r="N5" s="15" t="inlineStr">
        <is>
          <t>Example evidence for working with others.</t>
        </is>
      </c>
      <c r="O5" s="15" t="n">
        <v>3</v>
      </c>
      <c r="P5" s="15" t="inlineStr">
        <is>
          <t>Example evidence for ownership.</t>
        </is>
      </c>
      <c r="Q5" s="15" t="n">
        <v>3.2</v>
      </c>
      <c r="R5" s="15" t="inlineStr">
        <is>
          <t>Hold</t>
        </is>
      </c>
      <c r="S5" s="15" t="inlineStr">
        <is>
          <t>Example note.</t>
        </is>
      </c>
      <c r="T5" s="15" t="n">
        <v>1</v>
      </c>
    </row>
    <row r="6">
      <c r="A6" s="15" t="inlineStr">
        <is>
          <t>EXAMPLE-05 (delete me)</t>
        </is>
      </c>
      <c r="B6" s="15" t="inlineStr">
        <is>
          <t>2026-11-03T15:14:00.000Z</t>
        </is>
      </c>
      <c r="C6" s="15" t="inlineStr">
        <is>
          <t>2026-11-03T15:05:00.000Z</t>
        </is>
      </c>
      <c r="D6" s="15" t="inlineStr">
        <is>
          <t>Tom-Example</t>
        </is>
      </c>
      <c r="E6" s="15" t="inlineStr">
        <is>
          <t>Ben Example</t>
        </is>
      </c>
      <c r="F6" s="15" t="inlineStr">
        <is>
          <t>Panel</t>
        </is>
      </c>
      <c r="G6" s="15" t="n">
        <v>2</v>
      </c>
      <c r="H6" s="15" t="inlineStr">
        <is>
          <t>Example evidence for role skills.</t>
        </is>
      </c>
      <c r="I6" s="15" t="n">
        <v>3</v>
      </c>
      <c r="J6" s="15" t="inlineStr">
        <is>
          <t>Example evidence for problem solving.</t>
        </is>
      </c>
      <c r="K6" s="15" t="n">
        <v>3</v>
      </c>
      <c r="L6" s="15" t="inlineStr">
        <is>
          <t>Example evidence for communication.</t>
        </is>
      </c>
      <c r="M6" s="15" t="n">
        <v>4</v>
      </c>
      <c r="N6" s="15" t="inlineStr">
        <is>
          <t>Example evidence for working with others.</t>
        </is>
      </c>
      <c r="O6" s="15" t="n">
        <v>2</v>
      </c>
      <c r="P6" s="15" t="inlineStr">
        <is>
          <t>Example evidence for ownership.</t>
        </is>
      </c>
      <c r="Q6" s="15" t="n">
        <v>2.8</v>
      </c>
      <c r="R6" s="15" t="inlineStr">
        <is>
          <t>Do not move forward</t>
        </is>
      </c>
      <c r="S6" s="15" t="inlineStr">
        <is>
          <t>Example note.</t>
        </is>
      </c>
      <c r="T6" s="15" t="n">
        <v>1</v>
      </c>
    </row>
    <row r="7">
      <c r="A7" s="15" t="inlineStr">
        <is>
          <t>EXAMPLE-06 (delete me)</t>
        </is>
      </c>
      <c r="B7" s="15" t="inlineStr">
        <is>
          <t>2026-11-03T15:15:00.000Z</t>
        </is>
      </c>
      <c r="C7" s="15" t="inlineStr">
        <is>
          <t>2026-11-03T15:06:00.000Z</t>
        </is>
      </c>
      <c r="D7" s="15" t="inlineStr">
        <is>
          <t>Tom-Example</t>
        </is>
      </c>
      <c r="E7" s="15" t="inlineStr">
        <is>
          <t>Cara Example</t>
        </is>
      </c>
      <c r="F7" s="15" t="inlineStr">
        <is>
          <t>Panel</t>
        </is>
      </c>
      <c r="G7" s="15" t="n">
        <v>4</v>
      </c>
      <c r="H7" s="15" t="inlineStr">
        <is>
          <t>Example evidence for role skills.</t>
        </is>
      </c>
      <c r="I7" s="15" t="n">
        <v>3</v>
      </c>
      <c r="J7" s="15" t="inlineStr">
        <is>
          <t>Example evidence for problem solving.</t>
        </is>
      </c>
      <c r="K7" s="15" t="n">
        <v>3</v>
      </c>
      <c r="L7" s="15" t="inlineStr">
        <is>
          <t>Example evidence for communication.</t>
        </is>
      </c>
      <c r="M7" s="15" t="n">
        <v>4</v>
      </c>
      <c r="N7" s="15" t="inlineStr">
        <is>
          <t>Example evidence for working with others.</t>
        </is>
      </c>
      <c r="O7" s="15" t="n">
        <v>4</v>
      </c>
      <c r="P7" s="15" t="inlineStr">
        <is>
          <t>Example evidence for ownership.</t>
        </is>
      </c>
      <c r="Q7" s="15" t="n">
        <v>3.6</v>
      </c>
      <c r="R7" s="15" t="inlineStr">
        <is>
          <t>Move forward</t>
        </is>
      </c>
      <c r="S7" s="15" t="inlineStr">
        <is>
          <t>Example note.</t>
        </is>
      </c>
      <c r="T7" s="15" t="n">
        <v>1</v>
      </c>
    </row>
    <row r="8">
      <c r="A8" s="15" t="inlineStr">
        <is>
          <t>EXAMPLE-07 (delete me)</t>
        </is>
      </c>
      <c r="B8" s="15" t="inlineStr">
        <is>
          <t>2026-11-04T15:16:00.000Z</t>
        </is>
      </c>
      <c r="C8" s="15" t="inlineStr">
        <is>
          <t>2026-11-04T15:07:00.000Z</t>
        </is>
      </c>
      <c r="D8" s="15" t="inlineStr">
        <is>
          <t>Sam-Example</t>
        </is>
      </c>
      <c r="E8" s="15" t="inlineStr">
        <is>
          <t>Ana Example</t>
        </is>
      </c>
      <c r="F8" s="15" t="inlineStr">
        <is>
          <t>Phone screen</t>
        </is>
      </c>
      <c r="G8" s="15" t="n">
        <v>3</v>
      </c>
      <c r="H8" s="15" t="inlineStr">
        <is>
          <t>Example evidence for role skills.</t>
        </is>
      </c>
      <c r="I8" s="15" t="n">
        <v>4</v>
      </c>
      <c r="J8" s="15" t="inlineStr">
        <is>
          <t>Example evidence for problem solving.</t>
        </is>
      </c>
      <c r="K8" s="15" t="n">
        <v>4</v>
      </c>
      <c r="L8" s="15" t="inlineStr">
        <is>
          <t>Example evidence for communication.</t>
        </is>
      </c>
      <c r="M8" s="15" t="n">
        <v>3</v>
      </c>
      <c r="N8" s="15" t="inlineStr">
        <is>
          <t>Example evidence for working with others.</t>
        </is>
      </c>
      <c r="O8" s="15" t="n">
        <v>3</v>
      </c>
      <c r="P8" s="15" t="inlineStr">
        <is>
          <t>Example evidence for ownership.</t>
        </is>
      </c>
      <c r="Q8" s="15" t="n">
        <v>3.4</v>
      </c>
      <c r="R8" s="15" t="inlineStr">
        <is>
          <t>Move forward</t>
        </is>
      </c>
      <c r="S8" s="15" t="inlineStr">
        <is>
          <t>Example note.</t>
        </is>
      </c>
      <c r="T8" s="15" t="n">
        <v>1</v>
      </c>
    </row>
    <row r="9">
      <c r="A9" s="15" t="inlineStr">
        <is>
          <t>EXAMPLE-08 (delete me)</t>
        </is>
      </c>
      <c r="B9" s="15" t="inlineStr">
        <is>
          <t>2026-11-04T15:17:00.000Z</t>
        </is>
      </c>
      <c r="C9" s="15" t="inlineStr">
        <is>
          <t>2026-11-04T15:08:00.000Z</t>
        </is>
      </c>
      <c r="D9" s="15" t="inlineStr">
        <is>
          <t>Sam-Example</t>
        </is>
      </c>
      <c r="E9" s="15" t="inlineStr">
        <is>
          <t>Dev Example</t>
        </is>
      </c>
      <c r="F9" s="15" t="inlineStr">
        <is>
          <t>Phone screen</t>
        </is>
      </c>
      <c r="G9" s="15" t="n">
        <v>3</v>
      </c>
      <c r="H9" s="15" t="inlineStr">
        <is>
          <t>Example evidence for role skills.</t>
        </is>
      </c>
      <c r="I9" s="15" t="n">
        <v>3</v>
      </c>
      <c r="J9" s="15" t="inlineStr">
        <is>
          <t>Example evidence for problem solving.</t>
        </is>
      </c>
      <c r="K9" s="15" t="n">
        <v>4</v>
      </c>
      <c r="L9" s="15" t="inlineStr">
        <is>
          <t>Example evidence for communication.</t>
        </is>
      </c>
      <c r="M9" s="15" t="n">
        <v>3</v>
      </c>
      <c r="N9" s="15" t="inlineStr">
        <is>
          <t>Example evidence for working with others.</t>
        </is>
      </c>
      <c r="O9" s="15" t="n">
        <v>3</v>
      </c>
      <c r="P9" s="15" t="inlineStr">
        <is>
          <t>Example evidence for ownership.</t>
        </is>
      </c>
      <c r="Q9" s="15" t="n">
        <v>3.2</v>
      </c>
      <c r="R9" s="15" t="inlineStr">
        <is>
          <t>Hold</t>
        </is>
      </c>
      <c r="S9" s="15" t="inlineStr">
        <is>
          <t>Example note.</t>
        </is>
      </c>
      <c r="T9" s="15" t="n">
        <v>1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W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2" customWidth="1" min="9" max="9"/>
    <col width="12" customWidth="1" min="10" max="10"/>
    <col width="20" customWidth="1" min="11" max="11"/>
    <col width="20" customWidth="1" min="12" max="12"/>
    <col width="12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6" t="inlineStr">
        <is>
          <t>Scores: one row per scorecard</t>
        </is>
      </c>
    </row>
    <row r="2">
      <c r="A2" s="17" t="inlineStr">
        <is>
          <t>Worked out for you from Form responses. Scores run from 1 (well below what the role needs) to 5 (well above). You don't type here.</t>
        </is>
      </c>
    </row>
    <row r="3">
      <c r="A3" s="18">
        <f>IF(COUNTIF('Form responses'!$A$2:$A$201,"EXAMPLE*")&gt;0,"You are looking at EXAMPLE data. Clear rows 2 to 9 on Form responses, then paste your own export.","")</f>
        <v/>
      </c>
    </row>
    <row r="5" ht="34" customHeight="1">
      <c r="A5" s="3" t="inlineStr">
        <is>
          <t>Candidate</t>
        </is>
      </c>
      <c r="B5" s="3" t="inlineStr">
        <is>
          <t>Interviewer</t>
        </is>
      </c>
      <c r="C5" s="3" t="inlineStr">
        <is>
          <t>Round</t>
        </is>
      </c>
      <c r="D5" s="3">
        <f>Lists!$F$5</f>
        <v/>
      </c>
      <c r="E5" s="3">
        <f>Lists!$F$6</f>
        <v/>
      </c>
      <c r="F5" s="3">
        <f>Lists!$F$7</f>
        <v/>
      </c>
      <c r="G5" s="3">
        <f>Lists!$F$8</f>
        <v/>
      </c>
      <c r="H5" s="3">
        <f>Lists!$F$9</f>
        <v/>
      </c>
      <c r="I5" s="3" t="inlineStr">
        <is>
          <t>Average of the five</t>
        </is>
      </c>
      <c r="J5" s="3" t="inlineStr">
        <is>
          <t>Form's avg_score</t>
        </is>
      </c>
      <c r="K5" s="3" t="inlineStr">
        <is>
          <t>Recommendation</t>
        </is>
      </c>
      <c r="L5" s="3" t="inlineStr">
        <is>
          <t>Check</t>
        </is>
      </c>
      <c r="M5" s="19" t="inlineStr">
        <is>
          <t>Candidate number (worked out)</t>
        </is>
      </c>
      <c r="N5" s="19">
        <f>"Low: "&amp;Lists!$F$5</f>
        <v/>
      </c>
      <c r="O5" s="19">
        <f>"Low: "&amp;Lists!$F$6</f>
        <v/>
      </c>
      <c r="P5" s="19">
        <f>"Low: "&amp;Lists!$F$7</f>
        <v/>
      </c>
      <c r="Q5" s="19">
        <f>"Low: "&amp;Lists!$F$8</f>
        <v/>
      </c>
      <c r="R5" s="19">
        <f>"Low: "&amp;Lists!$F$9</f>
        <v/>
      </c>
      <c r="S5" s="19">
        <f>"High: "&amp;Lists!$F$5</f>
        <v/>
      </c>
      <c r="T5" s="19">
        <f>"High: "&amp;Lists!$F$6</f>
        <v/>
      </c>
      <c r="U5" s="19">
        <f>"High: "&amp;Lists!$F$7</f>
        <v/>
      </c>
      <c r="V5" s="19">
        <f>"High: "&amp;Lists!$F$8</f>
        <v/>
      </c>
      <c r="W5" s="19">
        <f>"High: "&amp;Lists!$F$9</f>
        <v/>
      </c>
    </row>
    <row r="6">
      <c r="A6" s="20">
        <f>IFERROR(TRIM(INDEX('Form responses'!$A2:$Z2,MATCH(Lists!$G$2,'Form responses'!$A$1:$Z$1,0))&amp;""),"")</f>
        <v/>
      </c>
      <c r="B6" s="20">
        <f>IF(A6="","",IFERROR(TRIM(INDEX('Form responses'!$A2:$Z2,MATCH(Lists!$G$3,'Form responses'!$A$1:$Z$1,0))&amp;""),""))</f>
        <v/>
      </c>
      <c r="C6" s="20">
        <f>IF(A6="","",IFERROR(TRIM(INDEX('Form responses'!$A2:$Z2,MATCH(Lists!$G$4,'Form responses'!$A$1:$Z$1,0))&amp;""),""))</f>
        <v/>
      </c>
      <c r="D6" s="21">
        <f>IF(A6="","",IFERROR(VALUE(IFERROR(TRIM(INDEX('Form responses'!$A2:$Z2,MATCH(Lists!$G$5,'Form responses'!$A$1:$Z$1,0))&amp;""),"")),""))</f>
        <v/>
      </c>
      <c r="E6" s="21">
        <f>IF(A6="","",IFERROR(VALUE(IFERROR(TRIM(INDEX('Form responses'!$A2:$Z2,MATCH(Lists!$G$6,'Form responses'!$A$1:$Z$1,0))&amp;""),"")),""))</f>
        <v/>
      </c>
      <c r="F6" s="21">
        <f>IF(A6="","",IFERROR(VALUE(IFERROR(TRIM(INDEX('Form responses'!$A2:$Z2,MATCH(Lists!$G$7,'Form responses'!$A$1:$Z$1,0))&amp;""),"")),""))</f>
        <v/>
      </c>
      <c r="G6" s="21">
        <f>IF(A6="","",IFERROR(VALUE(IFERROR(TRIM(INDEX('Form responses'!$A2:$Z2,MATCH(Lists!$G$8,'Form responses'!$A$1:$Z$1,0))&amp;""),"")),""))</f>
        <v/>
      </c>
      <c r="H6" s="21">
        <f>IF(A6="","",IFERROR(VALUE(IFERROR(TRIM(INDEX('Form responses'!$A2:$Z2,MATCH(Lists!$G$9,'Form responses'!$A$1:$Z$1,0))&amp;""),"")),""))</f>
        <v/>
      </c>
      <c r="I6" s="22">
        <f>IF(COUNT(D6:H6)=0,"",ROUND(AVERAGE(D6:H6),2))</f>
        <v/>
      </c>
      <c r="J6" s="22">
        <f>IF(A6="","",IFERROR(VALUE(IFERROR(TRIM(INDEX('Form responses'!$A2:$Z2,MATCH(Lists!$G$10,'Form responses'!$A$1:$Z$1,0))&amp;""),"")),""))</f>
        <v/>
      </c>
      <c r="K6" s="20">
        <f>IF(A6="","",IFERROR(TRIM(INDEX('Form responses'!$A2:$Z2,MATCH(Lists!$G$11,'Form responses'!$A$1:$Z$1,0))&amp;""),""))</f>
        <v/>
      </c>
      <c r="L6" s="20">
        <f>IF(A6="","",IF(COUNT(D6:H6)&lt;5,"Missing a score",IF(AND(ISNUMBER(J6),ABS(J6-I6)&gt;0.01),"Form average differs","OK")))</f>
        <v/>
      </c>
      <c r="M6" s="20">
        <f>IF(A6="","",IF(COUNTIF($A$6:A6,A6)=1,MAX($M$5:M5)+1,""))</f>
        <v/>
      </c>
      <c r="N6" s="20">
        <f>IF(ISNUMBER(D6),IF(D6&lt;=2,1,0),0)</f>
        <v/>
      </c>
      <c r="O6" s="20">
        <f>IF(ISNUMBER(E6),IF(E6&lt;=2,1,0),0)</f>
        <v/>
      </c>
      <c r="P6" s="20">
        <f>IF(ISNUMBER(F6),IF(F6&lt;=2,1,0),0)</f>
        <v/>
      </c>
      <c r="Q6" s="20">
        <f>IF(ISNUMBER(G6),IF(G6&lt;=2,1,0),0)</f>
        <v/>
      </c>
      <c r="R6" s="20">
        <f>IF(ISNUMBER(H6),IF(H6&lt;=2,1,0),0)</f>
        <v/>
      </c>
      <c r="S6" s="20">
        <f>IF(ISNUMBER(D6),IF(D6&gt;=4,1,0),0)</f>
        <v/>
      </c>
      <c r="T6" s="20">
        <f>IF(ISNUMBER(E6),IF(E6&gt;=4,1,0),0)</f>
        <v/>
      </c>
      <c r="U6" s="20">
        <f>IF(ISNUMBER(F6),IF(F6&gt;=4,1,0),0)</f>
        <v/>
      </c>
      <c r="V6" s="20">
        <f>IF(ISNUMBER(G6),IF(G6&gt;=4,1,0),0)</f>
        <v/>
      </c>
      <c r="W6" s="20">
        <f>IF(ISNUMBER(H6),IF(H6&gt;=4,1,0),0)</f>
        <v/>
      </c>
    </row>
    <row r="7">
      <c r="A7" s="20">
        <f>IFERROR(TRIM(INDEX('Form responses'!$A3:$Z3,MATCH(Lists!$G$2,'Form responses'!$A$1:$Z$1,0))&amp;""),"")</f>
        <v/>
      </c>
      <c r="B7" s="20">
        <f>IF(A7="","",IFERROR(TRIM(INDEX('Form responses'!$A3:$Z3,MATCH(Lists!$G$3,'Form responses'!$A$1:$Z$1,0))&amp;""),""))</f>
        <v/>
      </c>
      <c r="C7" s="20">
        <f>IF(A7="","",IFERROR(TRIM(INDEX('Form responses'!$A3:$Z3,MATCH(Lists!$G$4,'Form responses'!$A$1:$Z$1,0))&amp;""),""))</f>
        <v/>
      </c>
      <c r="D7" s="21">
        <f>IF(A7="","",IFERROR(VALUE(IFERROR(TRIM(INDEX('Form responses'!$A3:$Z3,MATCH(Lists!$G$5,'Form responses'!$A$1:$Z$1,0))&amp;""),"")),""))</f>
        <v/>
      </c>
      <c r="E7" s="21">
        <f>IF(A7="","",IFERROR(VALUE(IFERROR(TRIM(INDEX('Form responses'!$A3:$Z3,MATCH(Lists!$G$6,'Form responses'!$A$1:$Z$1,0))&amp;""),"")),""))</f>
        <v/>
      </c>
      <c r="F7" s="21">
        <f>IF(A7="","",IFERROR(VALUE(IFERROR(TRIM(INDEX('Form responses'!$A3:$Z3,MATCH(Lists!$G$7,'Form responses'!$A$1:$Z$1,0))&amp;""),"")),""))</f>
        <v/>
      </c>
      <c r="G7" s="21">
        <f>IF(A7="","",IFERROR(VALUE(IFERROR(TRIM(INDEX('Form responses'!$A3:$Z3,MATCH(Lists!$G$8,'Form responses'!$A$1:$Z$1,0))&amp;""),"")),""))</f>
        <v/>
      </c>
      <c r="H7" s="21">
        <f>IF(A7="","",IFERROR(VALUE(IFERROR(TRIM(INDEX('Form responses'!$A3:$Z3,MATCH(Lists!$G$9,'Form responses'!$A$1:$Z$1,0))&amp;""),"")),""))</f>
        <v/>
      </c>
      <c r="I7" s="22">
        <f>IF(COUNT(D7:H7)=0,"",ROUND(AVERAGE(D7:H7),2))</f>
        <v/>
      </c>
      <c r="J7" s="22">
        <f>IF(A7="","",IFERROR(VALUE(IFERROR(TRIM(INDEX('Form responses'!$A3:$Z3,MATCH(Lists!$G$10,'Form responses'!$A$1:$Z$1,0))&amp;""),"")),""))</f>
        <v/>
      </c>
      <c r="K7" s="20">
        <f>IF(A7="","",IFERROR(TRIM(INDEX('Form responses'!$A3:$Z3,MATCH(Lists!$G$11,'Form responses'!$A$1:$Z$1,0))&amp;""),""))</f>
        <v/>
      </c>
      <c r="L7" s="20">
        <f>IF(A7="","",IF(COUNT(D7:H7)&lt;5,"Missing a score",IF(AND(ISNUMBER(J7),ABS(J7-I7)&gt;0.01),"Form average differs","OK")))</f>
        <v/>
      </c>
      <c r="M7" s="20">
        <f>IF(A7="","",IF(COUNTIF($A$6:A7,A7)=1,MAX($M$5:M6)+1,""))</f>
        <v/>
      </c>
      <c r="N7" s="20">
        <f>IF(ISNUMBER(D7),IF(D7&lt;=2,1,0),0)</f>
        <v/>
      </c>
      <c r="O7" s="20">
        <f>IF(ISNUMBER(E7),IF(E7&lt;=2,1,0),0)</f>
        <v/>
      </c>
      <c r="P7" s="20">
        <f>IF(ISNUMBER(F7),IF(F7&lt;=2,1,0),0)</f>
        <v/>
      </c>
      <c r="Q7" s="20">
        <f>IF(ISNUMBER(G7),IF(G7&lt;=2,1,0),0)</f>
        <v/>
      </c>
      <c r="R7" s="20">
        <f>IF(ISNUMBER(H7),IF(H7&lt;=2,1,0),0)</f>
        <v/>
      </c>
      <c r="S7" s="20">
        <f>IF(ISNUMBER(D7),IF(D7&gt;=4,1,0),0)</f>
        <v/>
      </c>
      <c r="T7" s="20">
        <f>IF(ISNUMBER(E7),IF(E7&gt;=4,1,0),0)</f>
        <v/>
      </c>
      <c r="U7" s="20">
        <f>IF(ISNUMBER(F7),IF(F7&gt;=4,1,0),0)</f>
        <v/>
      </c>
      <c r="V7" s="20">
        <f>IF(ISNUMBER(G7),IF(G7&gt;=4,1,0),0)</f>
        <v/>
      </c>
      <c r="W7" s="20">
        <f>IF(ISNUMBER(H7),IF(H7&gt;=4,1,0),0)</f>
        <v/>
      </c>
    </row>
    <row r="8">
      <c r="A8" s="20">
        <f>IFERROR(TRIM(INDEX('Form responses'!$A4:$Z4,MATCH(Lists!$G$2,'Form responses'!$A$1:$Z$1,0))&amp;""),"")</f>
        <v/>
      </c>
      <c r="B8" s="20">
        <f>IF(A8="","",IFERROR(TRIM(INDEX('Form responses'!$A4:$Z4,MATCH(Lists!$G$3,'Form responses'!$A$1:$Z$1,0))&amp;""),""))</f>
        <v/>
      </c>
      <c r="C8" s="20">
        <f>IF(A8="","",IFERROR(TRIM(INDEX('Form responses'!$A4:$Z4,MATCH(Lists!$G$4,'Form responses'!$A$1:$Z$1,0))&amp;""),""))</f>
        <v/>
      </c>
      <c r="D8" s="21">
        <f>IF(A8="","",IFERROR(VALUE(IFERROR(TRIM(INDEX('Form responses'!$A4:$Z4,MATCH(Lists!$G$5,'Form responses'!$A$1:$Z$1,0))&amp;""),"")),""))</f>
        <v/>
      </c>
      <c r="E8" s="21">
        <f>IF(A8="","",IFERROR(VALUE(IFERROR(TRIM(INDEX('Form responses'!$A4:$Z4,MATCH(Lists!$G$6,'Form responses'!$A$1:$Z$1,0))&amp;""),"")),""))</f>
        <v/>
      </c>
      <c r="F8" s="21">
        <f>IF(A8="","",IFERROR(VALUE(IFERROR(TRIM(INDEX('Form responses'!$A4:$Z4,MATCH(Lists!$G$7,'Form responses'!$A$1:$Z$1,0))&amp;""),"")),""))</f>
        <v/>
      </c>
      <c r="G8" s="21">
        <f>IF(A8="","",IFERROR(VALUE(IFERROR(TRIM(INDEX('Form responses'!$A4:$Z4,MATCH(Lists!$G$8,'Form responses'!$A$1:$Z$1,0))&amp;""),"")),""))</f>
        <v/>
      </c>
      <c r="H8" s="21">
        <f>IF(A8="","",IFERROR(VALUE(IFERROR(TRIM(INDEX('Form responses'!$A4:$Z4,MATCH(Lists!$G$9,'Form responses'!$A$1:$Z$1,0))&amp;""),"")),""))</f>
        <v/>
      </c>
      <c r="I8" s="22">
        <f>IF(COUNT(D8:H8)=0,"",ROUND(AVERAGE(D8:H8),2))</f>
        <v/>
      </c>
      <c r="J8" s="22">
        <f>IF(A8="","",IFERROR(VALUE(IFERROR(TRIM(INDEX('Form responses'!$A4:$Z4,MATCH(Lists!$G$10,'Form responses'!$A$1:$Z$1,0))&amp;""),"")),""))</f>
        <v/>
      </c>
      <c r="K8" s="20">
        <f>IF(A8="","",IFERROR(TRIM(INDEX('Form responses'!$A4:$Z4,MATCH(Lists!$G$11,'Form responses'!$A$1:$Z$1,0))&amp;""),""))</f>
        <v/>
      </c>
      <c r="L8" s="20">
        <f>IF(A8="","",IF(COUNT(D8:H8)&lt;5,"Missing a score",IF(AND(ISNUMBER(J8),ABS(J8-I8)&gt;0.01),"Form average differs","OK")))</f>
        <v/>
      </c>
      <c r="M8" s="20">
        <f>IF(A8="","",IF(COUNTIF($A$6:A8,A8)=1,MAX($M$5:M7)+1,""))</f>
        <v/>
      </c>
      <c r="N8" s="20">
        <f>IF(ISNUMBER(D8),IF(D8&lt;=2,1,0),0)</f>
        <v/>
      </c>
      <c r="O8" s="20">
        <f>IF(ISNUMBER(E8),IF(E8&lt;=2,1,0),0)</f>
        <v/>
      </c>
      <c r="P8" s="20">
        <f>IF(ISNUMBER(F8),IF(F8&lt;=2,1,0),0)</f>
        <v/>
      </c>
      <c r="Q8" s="20">
        <f>IF(ISNUMBER(G8),IF(G8&lt;=2,1,0),0)</f>
        <v/>
      </c>
      <c r="R8" s="20">
        <f>IF(ISNUMBER(H8),IF(H8&lt;=2,1,0),0)</f>
        <v/>
      </c>
      <c r="S8" s="20">
        <f>IF(ISNUMBER(D8),IF(D8&gt;=4,1,0),0)</f>
        <v/>
      </c>
      <c r="T8" s="20">
        <f>IF(ISNUMBER(E8),IF(E8&gt;=4,1,0),0)</f>
        <v/>
      </c>
      <c r="U8" s="20">
        <f>IF(ISNUMBER(F8),IF(F8&gt;=4,1,0),0)</f>
        <v/>
      </c>
      <c r="V8" s="20">
        <f>IF(ISNUMBER(G8),IF(G8&gt;=4,1,0),0)</f>
        <v/>
      </c>
      <c r="W8" s="20">
        <f>IF(ISNUMBER(H8),IF(H8&gt;=4,1,0),0)</f>
        <v/>
      </c>
    </row>
    <row r="9">
      <c r="A9" s="20">
        <f>IFERROR(TRIM(INDEX('Form responses'!$A5:$Z5,MATCH(Lists!$G$2,'Form responses'!$A$1:$Z$1,0))&amp;""),"")</f>
        <v/>
      </c>
      <c r="B9" s="20">
        <f>IF(A9="","",IFERROR(TRIM(INDEX('Form responses'!$A5:$Z5,MATCH(Lists!$G$3,'Form responses'!$A$1:$Z$1,0))&amp;""),""))</f>
        <v/>
      </c>
      <c r="C9" s="20">
        <f>IF(A9="","",IFERROR(TRIM(INDEX('Form responses'!$A5:$Z5,MATCH(Lists!$G$4,'Form responses'!$A$1:$Z$1,0))&amp;""),""))</f>
        <v/>
      </c>
      <c r="D9" s="21">
        <f>IF(A9="","",IFERROR(VALUE(IFERROR(TRIM(INDEX('Form responses'!$A5:$Z5,MATCH(Lists!$G$5,'Form responses'!$A$1:$Z$1,0))&amp;""),"")),""))</f>
        <v/>
      </c>
      <c r="E9" s="21">
        <f>IF(A9="","",IFERROR(VALUE(IFERROR(TRIM(INDEX('Form responses'!$A5:$Z5,MATCH(Lists!$G$6,'Form responses'!$A$1:$Z$1,0))&amp;""),"")),""))</f>
        <v/>
      </c>
      <c r="F9" s="21">
        <f>IF(A9="","",IFERROR(VALUE(IFERROR(TRIM(INDEX('Form responses'!$A5:$Z5,MATCH(Lists!$G$7,'Form responses'!$A$1:$Z$1,0))&amp;""),"")),""))</f>
        <v/>
      </c>
      <c r="G9" s="21">
        <f>IF(A9="","",IFERROR(VALUE(IFERROR(TRIM(INDEX('Form responses'!$A5:$Z5,MATCH(Lists!$G$8,'Form responses'!$A$1:$Z$1,0))&amp;""),"")),""))</f>
        <v/>
      </c>
      <c r="H9" s="21">
        <f>IF(A9="","",IFERROR(VALUE(IFERROR(TRIM(INDEX('Form responses'!$A5:$Z5,MATCH(Lists!$G$9,'Form responses'!$A$1:$Z$1,0))&amp;""),"")),""))</f>
        <v/>
      </c>
      <c r="I9" s="22">
        <f>IF(COUNT(D9:H9)=0,"",ROUND(AVERAGE(D9:H9),2))</f>
        <v/>
      </c>
      <c r="J9" s="22">
        <f>IF(A9="","",IFERROR(VALUE(IFERROR(TRIM(INDEX('Form responses'!$A5:$Z5,MATCH(Lists!$G$10,'Form responses'!$A$1:$Z$1,0))&amp;""),"")),""))</f>
        <v/>
      </c>
      <c r="K9" s="20">
        <f>IF(A9="","",IFERROR(TRIM(INDEX('Form responses'!$A5:$Z5,MATCH(Lists!$G$11,'Form responses'!$A$1:$Z$1,0))&amp;""),""))</f>
        <v/>
      </c>
      <c r="L9" s="20">
        <f>IF(A9="","",IF(COUNT(D9:H9)&lt;5,"Missing a score",IF(AND(ISNUMBER(J9),ABS(J9-I9)&gt;0.01),"Form average differs","OK")))</f>
        <v/>
      </c>
      <c r="M9" s="20">
        <f>IF(A9="","",IF(COUNTIF($A$6:A9,A9)=1,MAX($M$5:M8)+1,""))</f>
        <v/>
      </c>
      <c r="N9" s="20">
        <f>IF(ISNUMBER(D9),IF(D9&lt;=2,1,0),0)</f>
        <v/>
      </c>
      <c r="O9" s="20">
        <f>IF(ISNUMBER(E9),IF(E9&lt;=2,1,0),0)</f>
        <v/>
      </c>
      <c r="P9" s="20">
        <f>IF(ISNUMBER(F9),IF(F9&lt;=2,1,0),0)</f>
        <v/>
      </c>
      <c r="Q9" s="20">
        <f>IF(ISNUMBER(G9),IF(G9&lt;=2,1,0),0)</f>
        <v/>
      </c>
      <c r="R9" s="20">
        <f>IF(ISNUMBER(H9),IF(H9&lt;=2,1,0),0)</f>
        <v/>
      </c>
      <c r="S9" s="20">
        <f>IF(ISNUMBER(D9),IF(D9&gt;=4,1,0),0)</f>
        <v/>
      </c>
      <c r="T9" s="20">
        <f>IF(ISNUMBER(E9),IF(E9&gt;=4,1,0),0)</f>
        <v/>
      </c>
      <c r="U9" s="20">
        <f>IF(ISNUMBER(F9),IF(F9&gt;=4,1,0),0)</f>
        <v/>
      </c>
      <c r="V9" s="20">
        <f>IF(ISNUMBER(G9),IF(G9&gt;=4,1,0),0)</f>
        <v/>
      </c>
      <c r="W9" s="20">
        <f>IF(ISNUMBER(H9),IF(H9&gt;=4,1,0),0)</f>
        <v/>
      </c>
    </row>
    <row r="10">
      <c r="A10" s="20">
        <f>IFERROR(TRIM(INDEX('Form responses'!$A6:$Z6,MATCH(Lists!$G$2,'Form responses'!$A$1:$Z$1,0))&amp;""),"")</f>
        <v/>
      </c>
      <c r="B10" s="20">
        <f>IF(A10="","",IFERROR(TRIM(INDEX('Form responses'!$A6:$Z6,MATCH(Lists!$G$3,'Form responses'!$A$1:$Z$1,0))&amp;""),""))</f>
        <v/>
      </c>
      <c r="C10" s="20">
        <f>IF(A10="","",IFERROR(TRIM(INDEX('Form responses'!$A6:$Z6,MATCH(Lists!$G$4,'Form responses'!$A$1:$Z$1,0))&amp;""),""))</f>
        <v/>
      </c>
      <c r="D10" s="21">
        <f>IF(A10="","",IFERROR(VALUE(IFERROR(TRIM(INDEX('Form responses'!$A6:$Z6,MATCH(Lists!$G$5,'Form responses'!$A$1:$Z$1,0))&amp;""),"")),""))</f>
        <v/>
      </c>
      <c r="E10" s="21">
        <f>IF(A10="","",IFERROR(VALUE(IFERROR(TRIM(INDEX('Form responses'!$A6:$Z6,MATCH(Lists!$G$6,'Form responses'!$A$1:$Z$1,0))&amp;""),"")),""))</f>
        <v/>
      </c>
      <c r="F10" s="21">
        <f>IF(A10="","",IFERROR(VALUE(IFERROR(TRIM(INDEX('Form responses'!$A6:$Z6,MATCH(Lists!$G$7,'Form responses'!$A$1:$Z$1,0))&amp;""),"")),""))</f>
        <v/>
      </c>
      <c r="G10" s="21">
        <f>IF(A10="","",IFERROR(VALUE(IFERROR(TRIM(INDEX('Form responses'!$A6:$Z6,MATCH(Lists!$G$8,'Form responses'!$A$1:$Z$1,0))&amp;""),"")),""))</f>
        <v/>
      </c>
      <c r="H10" s="21">
        <f>IF(A10="","",IFERROR(VALUE(IFERROR(TRIM(INDEX('Form responses'!$A6:$Z6,MATCH(Lists!$G$9,'Form responses'!$A$1:$Z$1,0))&amp;""),"")),""))</f>
        <v/>
      </c>
      <c r="I10" s="22">
        <f>IF(COUNT(D10:H10)=0,"",ROUND(AVERAGE(D10:H10),2))</f>
        <v/>
      </c>
      <c r="J10" s="22">
        <f>IF(A10="","",IFERROR(VALUE(IFERROR(TRIM(INDEX('Form responses'!$A6:$Z6,MATCH(Lists!$G$10,'Form responses'!$A$1:$Z$1,0))&amp;""),"")),""))</f>
        <v/>
      </c>
      <c r="K10" s="20">
        <f>IF(A10="","",IFERROR(TRIM(INDEX('Form responses'!$A6:$Z6,MATCH(Lists!$G$11,'Form responses'!$A$1:$Z$1,0))&amp;""),""))</f>
        <v/>
      </c>
      <c r="L10" s="20">
        <f>IF(A10="","",IF(COUNT(D10:H10)&lt;5,"Missing a score",IF(AND(ISNUMBER(J10),ABS(J10-I10)&gt;0.01),"Form average differs","OK")))</f>
        <v/>
      </c>
      <c r="M10" s="20">
        <f>IF(A10="","",IF(COUNTIF($A$6:A10,A10)=1,MAX($M$5:M9)+1,""))</f>
        <v/>
      </c>
      <c r="N10" s="20">
        <f>IF(ISNUMBER(D10),IF(D10&lt;=2,1,0),0)</f>
        <v/>
      </c>
      <c r="O10" s="20">
        <f>IF(ISNUMBER(E10),IF(E10&lt;=2,1,0),0)</f>
        <v/>
      </c>
      <c r="P10" s="20">
        <f>IF(ISNUMBER(F10),IF(F10&lt;=2,1,0),0)</f>
        <v/>
      </c>
      <c r="Q10" s="20">
        <f>IF(ISNUMBER(G10),IF(G10&lt;=2,1,0),0)</f>
        <v/>
      </c>
      <c r="R10" s="20">
        <f>IF(ISNUMBER(H10),IF(H10&lt;=2,1,0),0)</f>
        <v/>
      </c>
      <c r="S10" s="20">
        <f>IF(ISNUMBER(D10),IF(D10&gt;=4,1,0),0)</f>
        <v/>
      </c>
      <c r="T10" s="20">
        <f>IF(ISNUMBER(E10),IF(E10&gt;=4,1,0),0)</f>
        <v/>
      </c>
      <c r="U10" s="20">
        <f>IF(ISNUMBER(F10),IF(F10&gt;=4,1,0),0)</f>
        <v/>
      </c>
      <c r="V10" s="20">
        <f>IF(ISNUMBER(G10),IF(G10&gt;=4,1,0),0)</f>
        <v/>
      </c>
      <c r="W10" s="20">
        <f>IF(ISNUMBER(H10),IF(H10&gt;=4,1,0),0)</f>
        <v/>
      </c>
    </row>
    <row r="11">
      <c r="A11" s="20">
        <f>IFERROR(TRIM(INDEX('Form responses'!$A7:$Z7,MATCH(Lists!$G$2,'Form responses'!$A$1:$Z$1,0))&amp;""),"")</f>
        <v/>
      </c>
      <c r="B11" s="20">
        <f>IF(A11="","",IFERROR(TRIM(INDEX('Form responses'!$A7:$Z7,MATCH(Lists!$G$3,'Form responses'!$A$1:$Z$1,0))&amp;""),""))</f>
        <v/>
      </c>
      <c r="C11" s="20">
        <f>IF(A11="","",IFERROR(TRIM(INDEX('Form responses'!$A7:$Z7,MATCH(Lists!$G$4,'Form responses'!$A$1:$Z$1,0))&amp;""),""))</f>
        <v/>
      </c>
      <c r="D11" s="21">
        <f>IF(A11="","",IFERROR(VALUE(IFERROR(TRIM(INDEX('Form responses'!$A7:$Z7,MATCH(Lists!$G$5,'Form responses'!$A$1:$Z$1,0))&amp;""),"")),""))</f>
        <v/>
      </c>
      <c r="E11" s="21">
        <f>IF(A11="","",IFERROR(VALUE(IFERROR(TRIM(INDEX('Form responses'!$A7:$Z7,MATCH(Lists!$G$6,'Form responses'!$A$1:$Z$1,0))&amp;""),"")),""))</f>
        <v/>
      </c>
      <c r="F11" s="21">
        <f>IF(A11="","",IFERROR(VALUE(IFERROR(TRIM(INDEX('Form responses'!$A7:$Z7,MATCH(Lists!$G$7,'Form responses'!$A$1:$Z$1,0))&amp;""),"")),""))</f>
        <v/>
      </c>
      <c r="G11" s="21">
        <f>IF(A11="","",IFERROR(VALUE(IFERROR(TRIM(INDEX('Form responses'!$A7:$Z7,MATCH(Lists!$G$8,'Form responses'!$A$1:$Z$1,0))&amp;""),"")),""))</f>
        <v/>
      </c>
      <c r="H11" s="21">
        <f>IF(A11="","",IFERROR(VALUE(IFERROR(TRIM(INDEX('Form responses'!$A7:$Z7,MATCH(Lists!$G$9,'Form responses'!$A$1:$Z$1,0))&amp;""),"")),""))</f>
        <v/>
      </c>
      <c r="I11" s="22">
        <f>IF(COUNT(D11:H11)=0,"",ROUND(AVERAGE(D11:H11),2))</f>
        <v/>
      </c>
      <c r="J11" s="22">
        <f>IF(A11="","",IFERROR(VALUE(IFERROR(TRIM(INDEX('Form responses'!$A7:$Z7,MATCH(Lists!$G$10,'Form responses'!$A$1:$Z$1,0))&amp;""),"")),""))</f>
        <v/>
      </c>
      <c r="K11" s="20">
        <f>IF(A11="","",IFERROR(TRIM(INDEX('Form responses'!$A7:$Z7,MATCH(Lists!$G$11,'Form responses'!$A$1:$Z$1,0))&amp;""),""))</f>
        <v/>
      </c>
      <c r="L11" s="20">
        <f>IF(A11="","",IF(COUNT(D11:H11)&lt;5,"Missing a score",IF(AND(ISNUMBER(J11),ABS(J11-I11)&gt;0.01),"Form average differs","OK")))</f>
        <v/>
      </c>
      <c r="M11" s="20">
        <f>IF(A11="","",IF(COUNTIF($A$6:A11,A11)=1,MAX($M$5:M10)+1,""))</f>
        <v/>
      </c>
      <c r="N11" s="20">
        <f>IF(ISNUMBER(D11),IF(D11&lt;=2,1,0),0)</f>
        <v/>
      </c>
      <c r="O11" s="20">
        <f>IF(ISNUMBER(E11),IF(E11&lt;=2,1,0),0)</f>
        <v/>
      </c>
      <c r="P11" s="20">
        <f>IF(ISNUMBER(F11),IF(F11&lt;=2,1,0),0)</f>
        <v/>
      </c>
      <c r="Q11" s="20">
        <f>IF(ISNUMBER(G11),IF(G11&lt;=2,1,0),0)</f>
        <v/>
      </c>
      <c r="R11" s="20">
        <f>IF(ISNUMBER(H11),IF(H11&lt;=2,1,0),0)</f>
        <v/>
      </c>
      <c r="S11" s="20">
        <f>IF(ISNUMBER(D11),IF(D11&gt;=4,1,0),0)</f>
        <v/>
      </c>
      <c r="T11" s="20">
        <f>IF(ISNUMBER(E11),IF(E11&gt;=4,1,0),0)</f>
        <v/>
      </c>
      <c r="U11" s="20">
        <f>IF(ISNUMBER(F11),IF(F11&gt;=4,1,0),0)</f>
        <v/>
      </c>
      <c r="V11" s="20">
        <f>IF(ISNUMBER(G11),IF(G11&gt;=4,1,0),0)</f>
        <v/>
      </c>
      <c r="W11" s="20">
        <f>IF(ISNUMBER(H11),IF(H11&gt;=4,1,0),0)</f>
        <v/>
      </c>
    </row>
    <row r="12">
      <c r="A12" s="20">
        <f>IFERROR(TRIM(INDEX('Form responses'!$A8:$Z8,MATCH(Lists!$G$2,'Form responses'!$A$1:$Z$1,0))&amp;""),"")</f>
        <v/>
      </c>
      <c r="B12" s="20">
        <f>IF(A12="","",IFERROR(TRIM(INDEX('Form responses'!$A8:$Z8,MATCH(Lists!$G$3,'Form responses'!$A$1:$Z$1,0))&amp;""),""))</f>
        <v/>
      </c>
      <c r="C12" s="20">
        <f>IF(A12="","",IFERROR(TRIM(INDEX('Form responses'!$A8:$Z8,MATCH(Lists!$G$4,'Form responses'!$A$1:$Z$1,0))&amp;""),""))</f>
        <v/>
      </c>
      <c r="D12" s="21">
        <f>IF(A12="","",IFERROR(VALUE(IFERROR(TRIM(INDEX('Form responses'!$A8:$Z8,MATCH(Lists!$G$5,'Form responses'!$A$1:$Z$1,0))&amp;""),"")),""))</f>
        <v/>
      </c>
      <c r="E12" s="21">
        <f>IF(A12="","",IFERROR(VALUE(IFERROR(TRIM(INDEX('Form responses'!$A8:$Z8,MATCH(Lists!$G$6,'Form responses'!$A$1:$Z$1,0))&amp;""),"")),""))</f>
        <v/>
      </c>
      <c r="F12" s="21">
        <f>IF(A12="","",IFERROR(VALUE(IFERROR(TRIM(INDEX('Form responses'!$A8:$Z8,MATCH(Lists!$G$7,'Form responses'!$A$1:$Z$1,0))&amp;""),"")),""))</f>
        <v/>
      </c>
      <c r="G12" s="21">
        <f>IF(A12="","",IFERROR(VALUE(IFERROR(TRIM(INDEX('Form responses'!$A8:$Z8,MATCH(Lists!$G$8,'Form responses'!$A$1:$Z$1,0))&amp;""),"")),""))</f>
        <v/>
      </c>
      <c r="H12" s="21">
        <f>IF(A12="","",IFERROR(VALUE(IFERROR(TRIM(INDEX('Form responses'!$A8:$Z8,MATCH(Lists!$G$9,'Form responses'!$A$1:$Z$1,0))&amp;""),"")),""))</f>
        <v/>
      </c>
      <c r="I12" s="22">
        <f>IF(COUNT(D12:H12)=0,"",ROUND(AVERAGE(D12:H12),2))</f>
        <v/>
      </c>
      <c r="J12" s="22">
        <f>IF(A12="","",IFERROR(VALUE(IFERROR(TRIM(INDEX('Form responses'!$A8:$Z8,MATCH(Lists!$G$10,'Form responses'!$A$1:$Z$1,0))&amp;""),"")),""))</f>
        <v/>
      </c>
      <c r="K12" s="20">
        <f>IF(A12="","",IFERROR(TRIM(INDEX('Form responses'!$A8:$Z8,MATCH(Lists!$G$11,'Form responses'!$A$1:$Z$1,0))&amp;""),""))</f>
        <v/>
      </c>
      <c r="L12" s="20">
        <f>IF(A12="","",IF(COUNT(D12:H12)&lt;5,"Missing a score",IF(AND(ISNUMBER(J12),ABS(J12-I12)&gt;0.01),"Form average differs","OK")))</f>
        <v/>
      </c>
      <c r="M12" s="20">
        <f>IF(A12="","",IF(COUNTIF($A$6:A12,A12)=1,MAX($M$5:M11)+1,""))</f>
        <v/>
      </c>
      <c r="N12" s="20">
        <f>IF(ISNUMBER(D12),IF(D12&lt;=2,1,0),0)</f>
        <v/>
      </c>
      <c r="O12" s="20">
        <f>IF(ISNUMBER(E12),IF(E12&lt;=2,1,0),0)</f>
        <v/>
      </c>
      <c r="P12" s="20">
        <f>IF(ISNUMBER(F12),IF(F12&lt;=2,1,0),0)</f>
        <v/>
      </c>
      <c r="Q12" s="20">
        <f>IF(ISNUMBER(G12),IF(G12&lt;=2,1,0),0)</f>
        <v/>
      </c>
      <c r="R12" s="20">
        <f>IF(ISNUMBER(H12),IF(H12&lt;=2,1,0),0)</f>
        <v/>
      </c>
      <c r="S12" s="20">
        <f>IF(ISNUMBER(D12),IF(D12&gt;=4,1,0),0)</f>
        <v/>
      </c>
      <c r="T12" s="20">
        <f>IF(ISNUMBER(E12),IF(E12&gt;=4,1,0),0)</f>
        <v/>
      </c>
      <c r="U12" s="20">
        <f>IF(ISNUMBER(F12),IF(F12&gt;=4,1,0),0)</f>
        <v/>
      </c>
      <c r="V12" s="20">
        <f>IF(ISNUMBER(G12),IF(G12&gt;=4,1,0),0)</f>
        <v/>
      </c>
      <c r="W12" s="20">
        <f>IF(ISNUMBER(H12),IF(H12&gt;=4,1,0),0)</f>
        <v/>
      </c>
    </row>
    <row r="13">
      <c r="A13" s="20">
        <f>IFERROR(TRIM(INDEX('Form responses'!$A9:$Z9,MATCH(Lists!$G$2,'Form responses'!$A$1:$Z$1,0))&amp;""),"")</f>
        <v/>
      </c>
      <c r="B13" s="20">
        <f>IF(A13="","",IFERROR(TRIM(INDEX('Form responses'!$A9:$Z9,MATCH(Lists!$G$3,'Form responses'!$A$1:$Z$1,0))&amp;""),""))</f>
        <v/>
      </c>
      <c r="C13" s="20">
        <f>IF(A13="","",IFERROR(TRIM(INDEX('Form responses'!$A9:$Z9,MATCH(Lists!$G$4,'Form responses'!$A$1:$Z$1,0))&amp;""),""))</f>
        <v/>
      </c>
      <c r="D13" s="21">
        <f>IF(A13="","",IFERROR(VALUE(IFERROR(TRIM(INDEX('Form responses'!$A9:$Z9,MATCH(Lists!$G$5,'Form responses'!$A$1:$Z$1,0))&amp;""),"")),""))</f>
        <v/>
      </c>
      <c r="E13" s="21">
        <f>IF(A13="","",IFERROR(VALUE(IFERROR(TRIM(INDEX('Form responses'!$A9:$Z9,MATCH(Lists!$G$6,'Form responses'!$A$1:$Z$1,0))&amp;""),"")),""))</f>
        <v/>
      </c>
      <c r="F13" s="21">
        <f>IF(A13="","",IFERROR(VALUE(IFERROR(TRIM(INDEX('Form responses'!$A9:$Z9,MATCH(Lists!$G$7,'Form responses'!$A$1:$Z$1,0))&amp;""),"")),""))</f>
        <v/>
      </c>
      <c r="G13" s="21">
        <f>IF(A13="","",IFERROR(VALUE(IFERROR(TRIM(INDEX('Form responses'!$A9:$Z9,MATCH(Lists!$G$8,'Form responses'!$A$1:$Z$1,0))&amp;""),"")),""))</f>
        <v/>
      </c>
      <c r="H13" s="21">
        <f>IF(A13="","",IFERROR(VALUE(IFERROR(TRIM(INDEX('Form responses'!$A9:$Z9,MATCH(Lists!$G$9,'Form responses'!$A$1:$Z$1,0))&amp;""),"")),""))</f>
        <v/>
      </c>
      <c r="I13" s="22">
        <f>IF(COUNT(D13:H13)=0,"",ROUND(AVERAGE(D13:H13),2))</f>
        <v/>
      </c>
      <c r="J13" s="22">
        <f>IF(A13="","",IFERROR(VALUE(IFERROR(TRIM(INDEX('Form responses'!$A9:$Z9,MATCH(Lists!$G$10,'Form responses'!$A$1:$Z$1,0))&amp;""),"")),""))</f>
        <v/>
      </c>
      <c r="K13" s="20">
        <f>IF(A13="","",IFERROR(TRIM(INDEX('Form responses'!$A9:$Z9,MATCH(Lists!$G$11,'Form responses'!$A$1:$Z$1,0))&amp;""),""))</f>
        <v/>
      </c>
      <c r="L13" s="20">
        <f>IF(A13="","",IF(COUNT(D13:H13)&lt;5,"Missing a score",IF(AND(ISNUMBER(J13),ABS(J13-I13)&gt;0.01),"Form average differs","OK")))</f>
        <v/>
      </c>
      <c r="M13" s="20">
        <f>IF(A13="","",IF(COUNTIF($A$6:A13,A13)=1,MAX($M$5:M12)+1,""))</f>
        <v/>
      </c>
      <c r="N13" s="20">
        <f>IF(ISNUMBER(D13),IF(D13&lt;=2,1,0),0)</f>
        <v/>
      </c>
      <c r="O13" s="20">
        <f>IF(ISNUMBER(E13),IF(E13&lt;=2,1,0),0)</f>
        <v/>
      </c>
      <c r="P13" s="20">
        <f>IF(ISNUMBER(F13),IF(F13&lt;=2,1,0),0)</f>
        <v/>
      </c>
      <c r="Q13" s="20">
        <f>IF(ISNUMBER(G13),IF(G13&lt;=2,1,0),0)</f>
        <v/>
      </c>
      <c r="R13" s="20">
        <f>IF(ISNUMBER(H13),IF(H13&lt;=2,1,0),0)</f>
        <v/>
      </c>
      <c r="S13" s="20">
        <f>IF(ISNUMBER(D13),IF(D13&gt;=4,1,0),0)</f>
        <v/>
      </c>
      <c r="T13" s="20">
        <f>IF(ISNUMBER(E13),IF(E13&gt;=4,1,0),0)</f>
        <v/>
      </c>
      <c r="U13" s="20">
        <f>IF(ISNUMBER(F13),IF(F13&gt;=4,1,0),0)</f>
        <v/>
      </c>
      <c r="V13" s="20">
        <f>IF(ISNUMBER(G13),IF(G13&gt;=4,1,0),0)</f>
        <v/>
      </c>
      <c r="W13" s="20">
        <f>IF(ISNUMBER(H13),IF(H13&gt;=4,1,0),0)</f>
        <v/>
      </c>
    </row>
    <row r="14">
      <c r="A14" s="20">
        <f>IFERROR(TRIM(INDEX('Form responses'!$A10:$Z10,MATCH(Lists!$G$2,'Form responses'!$A$1:$Z$1,0))&amp;""),"")</f>
        <v/>
      </c>
      <c r="B14" s="20">
        <f>IF(A14="","",IFERROR(TRIM(INDEX('Form responses'!$A10:$Z10,MATCH(Lists!$G$3,'Form responses'!$A$1:$Z$1,0))&amp;""),""))</f>
        <v/>
      </c>
      <c r="C14" s="20">
        <f>IF(A14="","",IFERROR(TRIM(INDEX('Form responses'!$A10:$Z10,MATCH(Lists!$G$4,'Form responses'!$A$1:$Z$1,0))&amp;""),""))</f>
        <v/>
      </c>
      <c r="D14" s="21">
        <f>IF(A14="","",IFERROR(VALUE(IFERROR(TRIM(INDEX('Form responses'!$A10:$Z10,MATCH(Lists!$G$5,'Form responses'!$A$1:$Z$1,0))&amp;""),"")),""))</f>
        <v/>
      </c>
      <c r="E14" s="21">
        <f>IF(A14="","",IFERROR(VALUE(IFERROR(TRIM(INDEX('Form responses'!$A10:$Z10,MATCH(Lists!$G$6,'Form responses'!$A$1:$Z$1,0))&amp;""),"")),""))</f>
        <v/>
      </c>
      <c r="F14" s="21">
        <f>IF(A14="","",IFERROR(VALUE(IFERROR(TRIM(INDEX('Form responses'!$A10:$Z10,MATCH(Lists!$G$7,'Form responses'!$A$1:$Z$1,0))&amp;""),"")),""))</f>
        <v/>
      </c>
      <c r="G14" s="21">
        <f>IF(A14="","",IFERROR(VALUE(IFERROR(TRIM(INDEX('Form responses'!$A10:$Z10,MATCH(Lists!$G$8,'Form responses'!$A$1:$Z$1,0))&amp;""),"")),""))</f>
        <v/>
      </c>
      <c r="H14" s="21">
        <f>IF(A14="","",IFERROR(VALUE(IFERROR(TRIM(INDEX('Form responses'!$A10:$Z10,MATCH(Lists!$G$9,'Form responses'!$A$1:$Z$1,0))&amp;""),"")),""))</f>
        <v/>
      </c>
      <c r="I14" s="22">
        <f>IF(COUNT(D14:H14)=0,"",ROUND(AVERAGE(D14:H14),2))</f>
        <v/>
      </c>
      <c r="J14" s="22">
        <f>IF(A14="","",IFERROR(VALUE(IFERROR(TRIM(INDEX('Form responses'!$A10:$Z10,MATCH(Lists!$G$10,'Form responses'!$A$1:$Z$1,0))&amp;""),"")),""))</f>
        <v/>
      </c>
      <c r="K14" s="20">
        <f>IF(A14="","",IFERROR(TRIM(INDEX('Form responses'!$A10:$Z10,MATCH(Lists!$G$11,'Form responses'!$A$1:$Z$1,0))&amp;""),""))</f>
        <v/>
      </c>
      <c r="L14" s="20">
        <f>IF(A14="","",IF(COUNT(D14:H14)&lt;5,"Missing a score",IF(AND(ISNUMBER(J14),ABS(J14-I14)&gt;0.01),"Form average differs","OK")))</f>
        <v/>
      </c>
      <c r="M14" s="20">
        <f>IF(A14="","",IF(COUNTIF($A$6:A14,A14)=1,MAX($M$5:M13)+1,""))</f>
        <v/>
      </c>
      <c r="N14" s="20">
        <f>IF(ISNUMBER(D14),IF(D14&lt;=2,1,0),0)</f>
        <v/>
      </c>
      <c r="O14" s="20">
        <f>IF(ISNUMBER(E14),IF(E14&lt;=2,1,0),0)</f>
        <v/>
      </c>
      <c r="P14" s="20">
        <f>IF(ISNUMBER(F14),IF(F14&lt;=2,1,0),0)</f>
        <v/>
      </c>
      <c r="Q14" s="20">
        <f>IF(ISNUMBER(G14),IF(G14&lt;=2,1,0),0)</f>
        <v/>
      </c>
      <c r="R14" s="20">
        <f>IF(ISNUMBER(H14),IF(H14&lt;=2,1,0),0)</f>
        <v/>
      </c>
      <c r="S14" s="20">
        <f>IF(ISNUMBER(D14),IF(D14&gt;=4,1,0),0)</f>
        <v/>
      </c>
      <c r="T14" s="20">
        <f>IF(ISNUMBER(E14),IF(E14&gt;=4,1,0),0)</f>
        <v/>
      </c>
      <c r="U14" s="20">
        <f>IF(ISNUMBER(F14),IF(F14&gt;=4,1,0),0)</f>
        <v/>
      </c>
      <c r="V14" s="20">
        <f>IF(ISNUMBER(G14),IF(G14&gt;=4,1,0),0)</f>
        <v/>
      </c>
      <c r="W14" s="20">
        <f>IF(ISNUMBER(H14),IF(H14&gt;=4,1,0),0)</f>
        <v/>
      </c>
    </row>
    <row r="15">
      <c r="A15" s="20">
        <f>IFERROR(TRIM(INDEX('Form responses'!$A11:$Z11,MATCH(Lists!$G$2,'Form responses'!$A$1:$Z$1,0))&amp;""),"")</f>
        <v/>
      </c>
      <c r="B15" s="20">
        <f>IF(A15="","",IFERROR(TRIM(INDEX('Form responses'!$A11:$Z11,MATCH(Lists!$G$3,'Form responses'!$A$1:$Z$1,0))&amp;""),""))</f>
        <v/>
      </c>
      <c r="C15" s="20">
        <f>IF(A15="","",IFERROR(TRIM(INDEX('Form responses'!$A11:$Z11,MATCH(Lists!$G$4,'Form responses'!$A$1:$Z$1,0))&amp;""),""))</f>
        <v/>
      </c>
      <c r="D15" s="21">
        <f>IF(A15="","",IFERROR(VALUE(IFERROR(TRIM(INDEX('Form responses'!$A11:$Z11,MATCH(Lists!$G$5,'Form responses'!$A$1:$Z$1,0))&amp;""),"")),""))</f>
        <v/>
      </c>
      <c r="E15" s="21">
        <f>IF(A15="","",IFERROR(VALUE(IFERROR(TRIM(INDEX('Form responses'!$A11:$Z11,MATCH(Lists!$G$6,'Form responses'!$A$1:$Z$1,0))&amp;""),"")),""))</f>
        <v/>
      </c>
      <c r="F15" s="21">
        <f>IF(A15="","",IFERROR(VALUE(IFERROR(TRIM(INDEX('Form responses'!$A11:$Z11,MATCH(Lists!$G$7,'Form responses'!$A$1:$Z$1,0))&amp;""),"")),""))</f>
        <v/>
      </c>
      <c r="G15" s="21">
        <f>IF(A15="","",IFERROR(VALUE(IFERROR(TRIM(INDEX('Form responses'!$A11:$Z11,MATCH(Lists!$G$8,'Form responses'!$A$1:$Z$1,0))&amp;""),"")),""))</f>
        <v/>
      </c>
      <c r="H15" s="21">
        <f>IF(A15="","",IFERROR(VALUE(IFERROR(TRIM(INDEX('Form responses'!$A11:$Z11,MATCH(Lists!$G$9,'Form responses'!$A$1:$Z$1,0))&amp;""),"")),""))</f>
        <v/>
      </c>
      <c r="I15" s="22">
        <f>IF(COUNT(D15:H15)=0,"",ROUND(AVERAGE(D15:H15),2))</f>
        <v/>
      </c>
      <c r="J15" s="22">
        <f>IF(A15="","",IFERROR(VALUE(IFERROR(TRIM(INDEX('Form responses'!$A11:$Z11,MATCH(Lists!$G$10,'Form responses'!$A$1:$Z$1,0))&amp;""),"")),""))</f>
        <v/>
      </c>
      <c r="K15" s="20">
        <f>IF(A15="","",IFERROR(TRIM(INDEX('Form responses'!$A11:$Z11,MATCH(Lists!$G$11,'Form responses'!$A$1:$Z$1,0))&amp;""),""))</f>
        <v/>
      </c>
      <c r="L15" s="20">
        <f>IF(A15="","",IF(COUNT(D15:H15)&lt;5,"Missing a score",IF(AND(ISNUMBER(J15),ABS(J15-I15)&gt;0.01),"Form average differs","OK")))</f>
        <v/>
      </c>
      <c r="M15" s="20">
        <f>IF(A15="","",IF(COUNTIF($A$6:A15,A15)=1,MAX($M$5:M14)+1,""))</f>
        <v/>
      </c>
      <c r="N15" s="20">
        <f>IF(ISNUMBER(D15),IF(D15&lt;=2,1,0),0)</f>
        <v/>
      </c>
      <c r="O15" s="20">
        <f>IF(ISNUMBER(E15),IF(E15&lt;=2,1,0),0)</f>
        <v/>
      </c>
      <c r="P15" s="20">
        <f>IF(ISNUMBER(F15),IF(F15&lt;=2,1,0),0)</f>
        <v/>
      </c>
      <c r="Q15" s="20">
        <f>IF(ISNUMBER(G15),IF(G15&lt;=2,1,0),0)</f>
        <v/>
      </c>
      <c r="R15" s="20">
        <f>IF(ISNUMBER(H15),IF(H15&lt;=2,1,0),0)</f>
        <v/>
      </c>
      <c r="S15" s="20">
        <f>IF(ISNUMBER(D15),IF(D15&gt;=4,1,0),0)</f>
        <v/>
      </c>
      <c r="T15" s="20">
        <f>IF(ISNUMBER(E15),IF(E15&gt;=4,1,0),0)</f>
        <v/>
      </c>
      <c r="U15" s="20">
        <f>IF(ISNUMBER(F15),IF(F15&gt;=4,1,0),0)</f>
        <v/>
      </c>
      <c r="V15" s="20">
        <f>IF(ISNUMBER(G15),IF(G15&gt;=4,1,0),0)</f>
        <v/>
      </c>
      <c r="W15" s="20">
        <f>IF(ISNUMBER(H15),IF(H15&gt;=4,1,0),0)</f>
        <v/>
      </c>
    </row>
    <row r="16">
      <c r="A16" s="20">
        <f>IFERROR(TRIM(INDEX('Form responses'!$A12:$Z12,MATCH(Lists!$G$2,'Form responses'!$A$1:$Z$1,0))&amp;""),"")</f>
        <v/>
      </c>
      <c r="B16" s="20">
        <f>IF(A16="","",IFERROR(TRIM(INDEX('Form responses'!$A12:$Z12,MATCH(Lists!$G$3,'Form responses'!$A$1:$Z$1,0))&amp;""),""))</f>
        <v/>
      </c>
      <c r="C16" s="20">
        <f>IF(A16="","",IFERROR(TRIM(INDEX('Form responses'!$A12:$Z12,MATCH(Lists!$G$4,'Form responses'!$A$1:$Z$1,0))&amp;""),""))</f>
        <v/>
      </c>
      <c r="D16" s="21">
        <f>IF(A16="","",IFERROR(VALUE(IFERROR(TRIM(INDEX('Form responses'!$A12:$Z12,MATCH(Lists!$G$5,'Form responses'!$A$1:$Z$1,0))&amp;""),"")),""))</f>
        <v/>
      </c>
      <c r="E16" s="21">
        <f>IF(A16="","",IFERROR(VALUE(IFERROR(TRIM(INDEX('Form responses'!$A12:$Z12,MATCH(Lists!$G$6,'Form responses'!$A$1:$Z$1,0))&amp;""),"")),""))</f>
        <v/>
      </c>
      <c r="F16" s="21">
        <f>IF(A16="","",IFERROR(VALUE(IFERROR(TRIM(INDEX('Form responses'!$A12:$Z12,MATCH(Lists!$G$7,'Form responses'!$A$1:$Z$1,0))&amp;""),"")),""))</f>
        <v/>
      </c>
      <c r="G16" s="21">
        <f>IF(A16="","",IFERROR(VALUE(IFERROR(TRIM(INDEX('Form responses'!$A12:$Z12,MATCH(Lists!$G$8,'Form responses'!$A$1:$Z$1,0))&amp;""),"")),""))</f>
        <v/>
      </c>
      <c r="H16" s="21">
        <f>IF(A16="","",IFERROR(VALUE(IFERROR(TRIM(INDEX('Form responses'!$A12:$Z12,MATCH(Lists!$G$9,'Form responses'!$A$1:$Z$1,0))&amp;""),"")),""))</f>
        <v/>
      </c>
      <c r="I16" s="22">
        <f>IF(COUNT(D16:H16)=0,"",ROUND(AVERAGE(D16:H16),2))</f>
        <v/>
      </c>
      <c r="J16" s="22">
        <f>IF(A16="","",IFERROR(VALUE(IFERROR(TRIM(INDEX('Form responses'!$A12:$Z12,MATCH(Lists!$G$10,'Form responses'!$A$1:$Z$1,0))&amp;""),"")),""))</f>
        <v/>
      </c>
      <c r="K16" s="20">
        <f>IF(A16="","",IFERROR(TRIM(INDEX('Form responses'!$A12:$Z12,MATCH(Lists!$G$11,'Form responses'!$A$1:$Z$1,0))&amp;""),""))</f>
        <v/>
      </c>
      <c r="L16" s="20">
        <f>IF(A16="","",IF(COUNT(D16:H16)&lt;5,"Missing a score",IF(AND(ISNUMBER(J16),ABS(J16-I16)&gt;0.01),"Form average differs","OK")))</f>
        <v/>
      </c>
      <c r="M16" s="20">
        <f>IF(A16="","",IF(COUNTIF($A$6:A16,A16)=1,MAX($M$5:M15)+1,""))</f>
        <v/>
      </c>
      <c r="N16" s="20">
        <f>IF(ISNUMBER(D16),IF(D16&lt;=2,1,0),0)</f>
        <v/>
      </c>
      <c r="O16" s="20">
        <f>IF(ISNUMBER(E16),IF(E16&lt;=2,1,0),0)</f>
        <v/>
      </c>
      <c r="P16" s="20">
        <f>IF(ISNUMBER(F16),IF(F16&lt;=2,1,0),0)</f>
        <v/>
      </c>
      <c r="Q16" s="20">
        <f>IF(ISNUMBER(G16),IF(G16&lt;=2,1,0),0)</f>
        <v/>
      </c>
      <c r="R16" s="20">
        <f>IF(ISNUMBER(H16),IF(H16&lt;=2,1,0),0)</f>
        <v/>
      </c>
      <c r="S16" s="20">
        <f>IF(ISNUMBER(D16),IF(D16&gt;=4,1,0),0)</f>
        <v/>
      </c>
      <c r="T16" s="20">
        <f>IF(ISNUMBER(E16),IF(E16&gt;=4,1,0),0)</f>
        <v/>
      </c>
      <c r="U16" s="20">
        <f>IF(ISNUMBER(F16),IF(F16&gt;=4,1,0),0)</f>
        <v/>
      </c>
      <c r="V16" s="20">
        <f>IF(ISNUMBER(G16),IF(G16&gt;=4,1,0),0)</f>
        <v/>
      </c>
      <c r="W16" s="20">
        <f>IF(ISNUMBER(H16),IF(H16&gt;=4,1,0),0)</f>
        <v/>
      </c>
    </row>
    <row r="17">
      <c r="A17" s="20">
        <f>IFERROR(TRIM(INDEX('Form responses'!$A13:$Z13,MATCH(Lists!$G$2,'Form responses'!$A$1:$Z$1,0))&amp;""),"")</f>
        <v/>
      </c>
      <c r="B17" s="20">
        <f>IF(A17="","",IFERROR(TRIM(INDEX('Form responses'!$A13:$Z13,MATCH(Lists!$G$3,'Form responses'!$A$1:$Z$1,0))&amp;""),""))</f>
        <v/>
      </c>
      <c r="C17" s="20">
        <f>IF(A17="","",IFERROR(TRIM(INDEX('Form responses'!$A13:$Z13,MATCH(Lists!$G$4,'Form responses'!$A$1:$Z$1,0))&amp;""),""))</f>
        <v/>
      </c>
      <c r="D17" s="21">
        <f>IF(A17="","",IFERROR(VALUE(IFERROR(TRIM(INDEX('Form responses'!$A13:$Z13,MATCH(Lists!$G$5,'Form responses'!$A$1:$Z$1,0))&amp;""),"")),""))</f>
        <v/>
      </c>
      <c r="E17" s="21">
        <f>IF(A17="","",IFERROR(VALUE(IFERROR(TRIM(INDEX('Form responses'!$A13:$Z13,MATCH(Lists!$G$6,'Form responses'!$A$1:$Z$1,0))&amp;""),"")),""))</f>
        <v/>
      </c>
      <c r="F17" s="21">
        <f>IF(A17="","",IFERROR(VALUE(IFERROR(TRIM(INDEX('Form responses'!$A13:$Z13,MATCH(Lists!$G$7,'Form responses'!$A$1:$Z$1,0))&amp;""),"")),""))</f>
        <v/>
      </c>
      <c r="G17" s="21">
        <f>IF(A17="","",IFERROR(VALUE(IFERROR(TRIM(INDEX('Form responses'!$A13:$Z13,MATCH(Lists!$G$8,'Form responses'!$A$1:$Z$1,0))&amp;""),"")),""))</f>
        <v/>
      </c>
      <c r="H17" s="21">
        <f>IF(A17="","",IFERROR(VALUE(IFERROR(TRIM(INDEX('Form responses'!$A13:$Z13,MATCH(Lists!$G$9,'Form responses'!$A$1:$Z$1,0))&amp;""),"")),""))</f>
        <v/>
      </c>
      <c r="I17" s="22">
        <f>IF(COUNT(D17:H17)=0,"",ROUND(AVERAGE(D17:H17),2))</f>
        <v/>
      </c>
      <c r="J17" s="22">
        <f>IF(A17="","",IFERROR(VALUE(IFERROR(TRIM(INDEX('Form responses'!$A13:$Z13,MATCH(Lists!$G$10,'Form responses'!$A$1:$Z$1,0))&amp;""),"")),""))</f>
        <v/>
      </c>
      <c r="K17" s="20">
        <f>IF(A17="","",IFERROR(TRIM(INDEX('Form responses'!$A13:$Z13,MATCH(Lists!$G$11,'Form responses'!$A$1:$Z$1,0))&amp;""),""))</f>
        <v/>
      </c>
      <c r="L17" s="20">
        <f>IF(A17="","",IF(COUNT(D17:H17)&lt;5,"Missing a score",IF(AND(ISNUMBER(J17),ABS(J17-I17)&gt;0.01),"Form average differs","OK")))</f>
        <v/>
      </c>
      <c r="M17" s="20">
        <f>IF(A17="","",IF(COUNTIF($A$6:A17,A17)=1,MAX($M$5:M16)+1,""))</f>
        <v/>
      </c>
      <c r="N17" s="20">
        <f>IF(ISNUMBER(D17),IF(D17&lt;=2,1,0),0)</f>
        <v/>
      </c>
      <c r="O17" s="20">
        <f>IF(ISNUMBER(E17),IF(E17&lt;=2,1,0),0)</f>
        <v/>
      </c>
      <c r="P17" s="20">
        <f>IF(ISNUMBER(F17),IF(F17&lt;=2,1,0),0)</f>
        <v/>
      </c>
      <c r="Q17" s="20">
        <f>IF(ISNUMBER(G17),IF(G17&lt;=2,1,0),0)</f>
        <v/>
      </c>
      <c r="R17" s="20">
        <f>IF(ISNUMBER(H17),IF(H17&lt;=2,1,0),0)</f>
        <v/>
      </c>
      <c r="S17" s="20">
        <f>IF(ISNUMBER(D17),IF(D17&gt;=4,1,0),0)</f>
        <v/>
      </c>
      <c r="T17" s="20">
        <f>IF(ISNUMBER(E17),IF(E17&gt;=4,1,0),0)</f>
        <v/>
      </c>
      <c r="U17" s="20">
        <f>IF(ISNUMBER(F17),IF(F17&gt;=4,1,0),0)</f>
        <v/>
      </c>
      <c r="V17" s="20">
        <f>IF(ISNUMBER(G17),IF(G17&gt;=4,1,0),0)</f>
        <v/>
      </c>
      <c r="W17" s="20">
        <f>IF(ISNUMBER(H17),IF(H17&gt;=4,1,0),0)</f>
        <v/>
      </c>
    </row>
    <row r="18">
      <c r="A18" s="20">
        <f>IFERROR(TRIM(INDEX('Form responses'!$A14:$Z14,MATCH(Lists!$G$2,'Form responses'!$A$1:$Z$1,0))&amp;""),"")</f>
        <v/>
      </c>
      <c r="B18" s="20">
        <f>IF(A18="","",IFERROR(TRIM(INDEX('Form responses'!$A14:$Z14,MATCH(Lists!$G$3,'Form responses'!$A$1:$Z$1,0))&amp;""),""))</f>
        <v/>
      </c>
      <c r="C18" s="20">
        <f>IF(A18="","",IFERROR(TRIM(INDEX('Form responses'!$A14:$Z14,MATCH(Lists!$G$4,'Form responses'!$A$1:$Z$1,0))&amp;""),""))</f>
        <v/>
      </c>
      <c r="D18" s="21">
        <f>IF(A18="","",IFERROR(VALUE(IFERROR(TRIM(INDEX('Form responses'!$A14:$Z14,MATCH(Lists!$G$5,'Form responses'!$A$1:$Z$1,0))&amp;""),"")),""))</f>
        <v/>
      </c>
      <c r="E18" s="21">
        <f>IF(A18="","",IFERROR(VALUE(IFERROR(TRIM(INDEX('Form responses'!$A14:$Z14,MATCH(Lists!$G$6,'Form responses'!$A$1:$Z$1,0))&amp;""),"")),""))</f>
        <v/>
      </c>
      <c r="F18" s="21">
        <f>IF(A18="","",IFERROR(VALUE(IFERROR(TRIM(INDEX('Form responses'!$A14:$Z14,MATCH(Lists!$G$7,'Form responses'!$A$1:$Z$1,0))&amp;""),"")),""))</f>
        <v/>
      </c>
      <c r="G18" s="21">
        <f>IF(A18="","",IFERROR(VALUE(IFERROR(TRIM(INDEX('Form responses'!$A14:$Z14,MATCH(Lists!$G$8,'Form responses'!$A$1:$Z$1,0))&amp;""),"")),""))</f>
        <v/>
      </c>
      <c r="H18" s="21">
        <f>IF(A18="","",IFERROR(VALUE(IFERROR(TRIM(INDEX('Form responses'!$A14:$Z14,MATCH(Lists!$G$9,'Form responses'!$A$1:$Z$1,0))&amp;""),"")),""))</f>
        <v/>
      </c>
      <c r="I18" s="22">
        <f>IF(COUNT(D18:H18)=0,"",ROUND(AVERAGE(D18:H18),2))</f>
        <v/>
      </c>
      <c r="J18" s="22">
        <f>IF(A18="","",IFERROR(VALUE(IFERROR(TRIM(INDEX('Form responses'!$A14:$Z14,MATCH(Lists!$G$10,'Form responses'!$A$1:$Z$1,0))&amp;""),"")),""))</f>
        <v/>
      </c>
      <c r="K18" s="20">
        <f>IF(A18="","",IFERROR(TRIM(INDEX('Form responses'!$A14:$Z14,MATCH(Lists!$G$11,'Form responses'!$A$1:$Z$1,0))&amp;""),""))</f>
        <v/>
      </c>
      <c r="L18" s="20">
        <f>IF(A18="","",IF(COUNT(D18:H18)&lt;5,"Missing a score",IF(AND(ISNUMBER(J18),ABS(J18-I18)&gt;0.01),"Form average differs","OK")))</f>
        <v/>
      </c>
      <c r="M18" s="20">
        <f>IF(A18="","",IF(COUNTIF($A$6:A18,A18)=1,MAX($M$5:M17)+1,""))</f>
        <v/>
      </c>
      <c r="N18" s="20">
        <f>IF(ISNUMBER(D18),IF(D18&lt;=2,1,0),0)</f>
        <v/>
      </c>
      <c r="O18" s="20">
        <f>IF(ISNUMBER(E18),IF(E18&lt;=2,1,0),0)</f>
        <v/>
      </c>
      <c r="P18" s="20">
        <f>IF(ISNUMBER(F18),IF(F18&lt;=2,1,0),0)</f>
        <v/>
      </c>
      <c r="Q18" s="20">
        <f>IF(ISNUMBER(G18),IF(G18&lt;=2,1,0),0)</f>
        <v/>
      </c>
      <c r="R18" s="20">
        <f>IF(ISNUMBER(H18),IF(H18&lt;=2,1,0),0)</f>
        <v/>
      </c>
      <c r="S18" s="20">
        <f>IF(ISNUMBER(D18),IF(D18&gt;=4,1,0),0)</f>
        <v/>
      </c>
      <c r="T18" s="20">
        <f>IF(ISNUMBER(E18),IF(E18&gt;=4,1,0),0)</f>
        <v/>
      </c>
      <c r="U18" s="20">
        <f>IF(ISNUMBER(F18),IF(F18&gt;=4,1,0),0)</f>
        <v/>
      </c>
      <c r="V18" s="20">
        <f>IF(ISNUMBER(G18),IF(G18&gt;=4,1,0),0)</f>
        <v/>
      </c>
      <c r="W18" s="20">
        <f>IF(ISNUMBER(H18),IF(H18&gt;=4,1,0),0)</f>
        <v/>
      </c>
    </row>
    <row r="19">
      <c r="A19" s="20">
        <f>IFERROR(TRIM(INDEX('Form responses'!$A15:$Z15,MATCH(Lists!$G$2,'Form responses'!$A$1:$Z$1,0))&amp;""),"")</f>
        <v/>
      </c>
      <c r="B19" s="20">
        <f>IF(A19="","",IFERROR(TRIM(INDEX('Form responses'!$A15:$Z15,MATCH(Lists!$G$3,'Form responses'!$A$1:$Z$1,0))&amp;""),""))</f>
        <v/>
      </c>
      <c r="C19" s="20">
        <f>IF(A19="","",IFERROR(TRIM(INDEX('Form responses'!$A15:$Z15,MATCH(Lists!$G$4,'Form responses'!$A$1:$Z$1,0))&amp;""),""))</f>
        <v/>
      </c>
      <c r="D19" s="21">
        <f>IF(A19="","",IFERROR(VALUE(IFERROR(TRIM(INDEX('Form responses'!$A15:$Z15,MATCH(Lists!$G$5,'Form responses'!$A$1:$Z$1,0))&amp;""),"")),""))</f>
        <v/>
      </c>
      <c r="E19" s="21">
        <f>IF(A19="","",IFERROR(VALUE(IFERROR(TRIM(INDEX('Form responses'!$A15:$Z15,MATCH(Lists!$G$6,'Form responses'!$A$1:$Z$1,0))&amp;""),"")),""))</f>
        <v/>
      </c>
      <c r="F19" s="21">
        <f>IF(A19="","",IFERROR(VALUE(IFERROR(TRIM(INDEX('Form responses'!$A15:$Z15,MATCH(Lists!$G$7,'Form responses'!$A$1:$Z$1,0))&amp;""),"")),""))</f>
        <v/>
      </c>
      <c r="G19" s="21">
        <f>IF(A19="","",IFERROR(VALUE(IFERROR(TRIM(INDEX('Form responses'!$A15:$Z15,MATCH(Lists!$G$8,'Form responses'!$A$1:$Z$1,0))&amp;""),"")),""))</f>
        <v/>
      </c>
      <c r="H19" s="21">
        <f>IF(A19="","",IFERROR(VALUE(IFERROR(TRIM(INDEX('Form responses'!$A15:$Z15,MATCH(Lists!$G$9,'Form responses'!$A$1:$Z$1,0))&amp;""),"")),""))</f>
        <v/>
      </c>
      <c r="I19" s="22">
        <f>IF(COUNT(D19:H19)=0,"",ROUND(AVERAGE(D19:H19),2))</f>
        <v/>
      </c>
      <c r="J19" s="22">
        <f>IF(A19="","",IFERROR(VALUE(IFERROR(TRIM(INDEX('Form responses'!$A15:$Z15,MATCH(Lists!$G$10,'Form responses'!$A$1:$Z$1,0))&amp;""),"")),""))</f>
        <v/>
      </c>
      <c r="K19" s="20">
        <f>IF(A19="","",IFERROR(TRIM(INDEX('Form responses'!$A15:$Z15,MATCH(Lists!$G$11,'Form responses'!$A$1:$Z$1,0))&amp;""),""))</f>
        <v/>
      </c>
      <c r="L19" s="20">
        <f>IF(A19="","",IF(COUNT(D19:H19)&lt;5,"Missing a score",IF(AND(ISNUMBER(J19),ABS(J19-I19)&gt;0.01),"Form average differs","OK")))</f>
        <v/>
      </c>
      <c r="M19" s="20">
        <f>IF(A19="","",IF(COUNTIF($A$6:A19,A19)=1,MAX($M$5:M18)+1,""))</f>
        <v/>
      </c>
      <c r="N19" s="20">
        <f>IF(ISNUMBER(D19),IF(D19&lt;=2,1,0),0)</f>
        <v/>
      </c>
      <c r="O19" s="20">
        <f>IF(ISNUMBER(E19),IF(E19&lt;=2,1,0),0)</f>
        <v/>
      </c>
      <c r="P19" s="20">
        <f>IF(ISNUMBER(F19),IF(F19&lt;=2,1,0),0)</f>
        <v/>
      </c>
      <c r="Q19" s="20">
        <f>IF(ISNUMBER(G19),IF(G19&lt;=2,1,0),0)</f>
        <v/>
      </c>
      <c r="R19" s="20">
        <f>IF(ISNUMBER(H19),IF(H19&lt;=2,1,0),0)</f>
        <v/>
      </c>
      <c r="S19" s="20">
        <f>IF(ISNUMBER(D19),IF(D19&gt;=4,1,0),0)</f>
        <v/>
      </c>
      <c r="T19" s="20">
        <f>IF(ISNUMBER(E19),IF(E19&gt;=4,1,0),0)</f>
        <v/>
      </c>
      <c r="U19" s="20">
        <f>IF(ISNUMBER(F19),IF(F19&gt;=4,1,0),0)</f>
        <v/>
      </c>
      <c r="V19" s="20">
        <f>IF(ISNUMBER(G19),IF(G19&gt;=4,1,0),0)</f>
        <v/>
      </c>
      <c r="W19" s="20">
        <f>IF(ISNUMBER(H19),IF(H19&gt;=4,1,0),0)</f>
        <v/>
      </c>
    </row>
    <row r="20">
      <c r="A20" s="20">
        <f>IFERROR(TRIM(INDEX('Form responses'!$A16:$Z16,MATCH(Lists!$G$2,'Form responses'!$A$1:$Z$1,0))&amp;""),"")</f>
        <v/>
      </c>
      <c r="B20" s="20">
        <f>IF(A20="","",IFERROR(TRIM(INDEX('Form responses'!$A16:$Z16,MATCH(Lists!$G$3,'Form responses'!$A$1:$Z$1,0))&amp;""),""))</f>
        <v/>
      </c>
      <c r="C20" s="20">
        <f>IF(A20="","",IFERROR(TRIM(INDEX('Form responses'!$A16:$Z16,MATCH(Lists!$G$4,'Form responses'!$A$1:$Z$1,0))&amp;""),""))</f>
        <v/>
      </c>
      <c r="D20" s="21">
        <f>IF(A20="","",IFERROR(VALUE(IFERROR(TRIM(INDEX('Form responses'!$A16:$Z16,MATCH(Lists!$G$5,'Form responses'!$A$1:$Z$1,0))&amp;""),"")),""))</f>
        <v/>
      </c>
      <c r="E20" s="21">
        <f>IF(A20="","",IFERROR(VALUE(IFERROR(TRIM(INDEX('Form responses'!$A16:$Z16,MATCH(Lists!$G$6,'Form responses'!$A$1:$Z$1,0))&amp;""),"")),""))</f>
        <v/>
      </c>
      <c r="F20" s="21">
        <f>IF(A20="","",IFERROR(VALUE(IFERROR(TRIM(INDEX('Form responses'!$A16:$Z16,MATCH(Lists!$G$7,'Form responses'!$A$1:$Z$1,0))&amp;""),"")),""))</f>
        <v/>
      </c>
      <c r="G20" s="21">
        <f>IF(A20="","",IFERROR(VALUE(IFERROR(TRIM(INDEX('Form responses'!$A16:$Z16,MATCH(Lists!$G$8,'Form responses'!$A$1:$Z$1,0))&amp;""),"")),""))</f>
        <v/>
      </c>
      <c r="H20" s="21">
        <f>IF(A20="","",IFERROR(VALUE(IFERROR(TRIM(INDEX('Form responses'!$A16:$Z16,MATCH(Lists!$G$9,'Form responses'!$A$1:$Z$1,0))&amp;""),"")),""))</f>
        <v/>
      </c>
      <c r="I20" s="22">
        <f>IF(COUNT(D20:H20)=0,"",ROUND(AVERAGE(D20:H20),2))</f>
        <v/>
      </c>
      <c r="J20" s="22">
        <f>IF(A20="","",IFERROR(VALUE(IFERROR(TRIM(INDEX('Form responses'!$A16:$Z16,MATCH(Lists!$G$10,'Form responses'!$A$1:$Z$1,0))&amp;""),"")),""))</f>
        <v/>
      </c>
      <c r="K20" s="20">
        <f>IF(A20="","",IFERROR(TRIM(INDEX('Form responses'!$A16:$Z16,MATCH(Lists!$G$11,'Form responses'!$A$1:$Z$1,0))&amp;""),""))</f>
        <v/>
      </c>
      <c r="L20" s="20">
        <f>IF(A20="","",IF(COUNT(D20:H20)&lt;5,"Missing a score",IF(AND(ISNUMBER(J20),ABS(J20-I20)&gt;0.01),"Form average differs","OK")))</f>
        <v/>
      </c>
      <c r="M20" s="20">
        <f>IF(A20="","",IF(COUNTIF($A$6:A20,A20)=1,MAX($M$5:M19)+1,""))</f>
        <v/>
      </c>
      <c r="N20" s="20">
        <f>IF(ISNUMBER(D20),IF(D20&lt;=2,1,0),0)</f>
        <v/>
      </c>
      <c r="O20" s="20">
        <f>IF(ISNUMBER(E20),IF(E20&lt;=2,1,0),0)</f>
        <v/>
      </c>
      <c r="P20" s="20">
        <f>IF(ISNUMBER(F20),IF(F20&lt;=2,1,0),0)</f>
        <v/>
      </c>
      <c r="Q20" s="20">
        <f>IF(ISNUMBER(G20),IF(G20&lt;=2,1,0),0)</f>
        <v/>
      </c>
      <c r="R20" s="20">
        <f>IF(ISNUMBER(H20),IF(H20&lt;=2,1,0),0)</f>
        <v/>
      </c>
      <c r="S20" s="20">
        <f>IF(ISNUMBER(D20),IF(D20&gt;=4,1,0),0)</f>
        <v/>
      </c>
      <c r="T20" s="20">
        <f>IF(ISNUMBER(E20),IF(E20&gt;=4,1,0),0)</f>
        <v/>
      </c>
      <c r="U20" s="20">
        <f>IF(ISNUMBER(F20),IF(F20&gt;=4,1,0),0)</f>
        <v/>
      </c>
      <c r="V20" s="20">
        <f>IF(ISNUMBER(G20),IF(G20&gt;=4,1,0),0)</f>
        <v/>
      </c>
      <c r="W20" s="20">
        <f>IF(ISNUMBER(H20),IF(H20&gt;=4,1,0),0)</f>
        <v/>
      </c>
    </row>
    <row r="21">
      <c r="A21" s="20">
        <f>IFERROR(TRIM(INDEX('Form responses'!$A17:$Z17,MATCH(Lists!$G$2,'Form responses'!$A$1:$Z$1,0))&amp;""),"")</f>
        <v/>
      </c>
      <c r="B21" s="20">
        <f>IF(A21="","",IFERROR(TRIM(INDEX('Form responses'!$A17:$Z17,MATCH(Lists!$G$3,'Form responses'!$A$1:$Z$1,0))&amp;""),""))</f>
        <v/>
      </c>
      <c r="C21" s="20">
        <f>IF(A21="","",IFERROR(TRIM(INDEX('Form responses'!$A17:$Z17,MATCH(Lists!$G$4,'Form responses'!$A$1:$Z$1,0))&amp;""),""))</f>
        <v/>
      </c>
      <c r="D21" s="21">
        <f>IF(A21="","",IFERROR(VALUE(IFERROR(TRIM(INDEX('Form responses'!$A17:$Z17,MATCH(Lists!$G$5,'Form responses'!$A$1:$Z$1,0))&amp;""),"")),""))</f>
        <v/>
      </c>
      <c r="E21" s="21">
        <f>IF(A21="","",IFERROR(VALUE(IFERROR(TRIM(INDEX('Form responses'!$A17:$Z17,MATCH(Lists!$G$6,'Form responses'!$A$1:$Z$1,0))&amp;""),"")),""))</f>
        <v/>
      </c>
      <c r="F21" s="21">
        <f>IF(A21="","",IFERROR(VALUE(IFERROR(TRIM(INDEX('Form responses'!$A17:$Z17,MATCH(Lists!$G$7,'Form responses'!$A$1:$Z$1,0))&amp;""),"")),""))</f>
        <v/>
      </c>
      <c r="G21" s="21">
        <f>IF(A21="","",IFERROR(VALUE(IFERROR(TRIM(INDEX('Form responses'!$A17:$Z17,MATCH(Lists!$G$8,'Form responses'!$A$1:$Z$1,0))&amp;""),"")),""))</f>
        <v/>
      </c>
      <c r="H21" s="21">
        <f>IF(A21="","",IFERROR(VALUE(IFERROR(TRIM(INDEX('Form responses'!$A17:$Z17,MATCH(Lists!$G$9,'Form responses'!$A$1:$Z$1,0))&amp;""),"")),""))</f>
        <v/>
      </c>
      <c r="I21" s="22">
        <f>IF(COUNT(D21:H21)=0,"",ROUND(AVERAGE(D21:H21),2))</f>
        <v/>
      </c>
      <c r="J21" s="22">
        <f>IF(A21="","",IFERROR(VALUE(IFERROR(TRIM(INDEX('Form responses'!$A17:$Z17,MATCH(Lists!$G$10,'Form responses'!$A$1:$Z$1,0))&amp;""),"")),""))</f>
        <v/>
      </c>
      <c r="K21" s="20">
        <f>IF(A21="","",IFERROR(TRIM(INDEX('Form responses'!$A17:$Z17,MATCH(Lists!$G$11,'Form responses'!$A$1:$Z$1,0))&amp;""),""))</f>
        <v/>
      </c>
      <c r="L21" s="20">
        <f>IF(A21="","",IF(COUNT(D21:H21)&lt;5,"Missing a score",IF(AND(ISNUMBER(J21),ABS(J21-I21)&gt;0.01),"Form average differs","OK")))</f>
        <v/>
      </c>
      <c r="M21" s="20">
        <f>IF(A21="","",IF(COUNTIF($A$6:A21,A21)=1,MAX($M$5:M20)+1,""))</f>
        <v/>
      </c>
      <c r="N21" s="20">
        <f>IF(ISNUMBER(D21),IF(D21&lt;=2,1,0),0)</f>
        <v/>
      </c>
      <c r="O21" s="20">
        <f>IF(ISNUMBER(E21),IF(E21&lt;=2,1,0),0)</f>
        <v/>
      </c>
      <c r="P21" s="20">
        <f>IF(ISNUMBER(F21),IF(F21&lt;=2,1,0),0)</f>
        <v/>
      </c>
      <c r="Q21" s="20">
        <f>IF(ISNUMBER(G21),IF(G21&lt;=2,1,0),0)</f>
        <v/>
      </c>
      <c r="R21" s="20">
        <f>IF(ISNUMBER(H21),IF(H21&lt;=2,1,0),0)</f>
        <v/>
      </c>
      <c r="S21" s="20">
        <f>IF(ISNUMBER(D21),IF(D21&gt;=4,1,0),0)</f>
        <v/>
      </c>
      <c r="T21" s="20">
        <f>IF(ISNUMBER(E21),IF(E21&gt;=4,1,0),0)</f>
        <v/>
      </c>
      <c r="U21" s="20">
        <f>IF(ISNUMBER(F21),IF(F21&gt;=4,1,0),0)</f>
        <v/>
      </c>
      <c r="V21" s="20">
        <f>IF(ISNUMBER(G21),IF(G21&gt;=4,1,0),0)</f>
        <v/>
      </c>
      <c r="W21" s="20">
        <f>IF(ISNUMBER(H21),IF(H21&gt;=4,1,0),0)</f>
        <v/>
      </c>
    </row>
    <row r="22">
      <c r="A22" s="20">
        <f>IFERROR(TRIM(INDEX('Form responses'!$A18:$Z18,MATCH(Lists!$G$2,'Form responses'!$A$1:$Z$1,0))&amp;""),"")</f>
        <v/>
      </c>
      <c r="B22" s="20">
        <f>IF(A22="","",IFERROR(TRIM(INDEX('Form responses'!$A18:$Z18,MATCH(Lists!$G$3,'Form responses'!$A$1:$Z$1,0))&amp;""),""))</f>
        <v/>
      </c>
      <c r="C22" s="20">
        <f>IF(A22="","",IFERROR(TRIM(INDEX('Form responses'!$A18:$Z18,MATCH(Lists!$G$4,'Form responses'!$A$1:$Z$1,0))&amp;""),""))</f>
        <v/>
      </c>
      <c r="D22" s="21">
        <f>IF(A22="","",IFERROR(VALUE(IFERROR(TRIM(INDEX('Form responses'!$A18:$Z18,MATCH(Lists!$G$5,'Form responses'!$A$1:$Z$1,0))&amp;""),"")),""))</f>
        <v/>
      </c>
      <c r="E22" s="21">
        <f>IF(A22="","",IFERROR(VALUE(IFERROR(TRIM(INDEX('Form responses'!$A18:$Z18,MATCH(Lists!$G$6,'Form responses'!$A$1:$Z$1,0))&amp;""),"")),""))</f>
        <v/>
      </c>
      <c r="F22" s="21">
        <f>IF(A22="","",IFERROR(VALUE(IFERROR(TRIM(INDEX('Form responses'!$A18:$Z18,MATCH(Lists!$G$7,'Form responses'!$A$1:$Z$1,0))&amp;""),"")),""))</f>
        <v/>
      </c>
      <c r="G22" s="21">
        <f>IF(A22="","",IFERROR(VALUE(IFERROR(TRIM(INDEX('Form responses'!$A18:$Z18,MATCH(Lists!$G$8,'Form responses'!$A$1:$Z$1,0))&amp;""),"")),""))</f>
        <v/>
      </c>
      <c r="H22" s="21">
        <f>IF(A22="","",IFERROR(VALUE(IFERROR(TRIM(INDEX('Form responses'!$A18:$Z18,MATCH(Lists!$G$9,'Form responses'!$A$1:$Z$1,0))&amp;""),"")),""))</f>
        <v/>
      </c>
      <c r="I22" s="22">
        <f>IF(COUNT(D22:H22)=0,"",ROUND(AVERAGE(D22:H22),2))</f>
        <v/>
      </c>
      <c r="J22" s="22">
        <f>IF(A22="","",IFERROR(VALUE(IFERROR(TRIM(INDEX('Form responses'!$A18:$Z18,MATCH(Lists!$G$10,'Form responses'!$A$1:$Z$1,0))&amp;""),"")),""))</f>
        <v/>
      </c>
      <c r="K22" s="20">
        <f>IF(A22="","",IFERROR(TRIM(INDEX('Form responses'!$A18:$Z18,MATCH(Lists!$G$11,'Form responses'!$A$1:$Z$1,0))&amp;""),""))</f>
        <v/>
      </c>
      <c r="L22" s="20">
        <f>IF(A22="","",IF(COUNT(D22:H22)&lt;5,"Missing a score",IF(AND(ISNUMBER(J22),ABS(J22-I22)&gt;0.01),"Form average differs","OK")))</f>
        <v/>
      </c>
      <c r="M22" s="20">
        <f>IF(A22="","",IF(COUNTIF($A$6:A22,A22)=1,MAX($M$5:M21)+1,""))</f>
        <v/>
      </c>
      <c r="N22" s="20">
        <f>IF(ISNUMBER(D22),IF(D22&lt;=2,1,0),0)</f>
        <v/>
      </c>
      <c r="O22" s="20">
        <f>IF(ISNUMBER(E22),IF(E22&lt;=2,1,0),0)</f>
        <v/>
      </c>
      <c r="P22" s="20">
        <f>IF(ISNUMBER(F22),IF(F22&lt;=2,1,0),0)</f>
        <v/>
      </c>
      <c r="Q22" s="20">
        <f>IF(ISNUMBER(G22),IF(G22&lt;=2,1,0),0)</f>
        <v/>
      </c>
      <c r="R22" s="20">
        <f>IF(ISNUMBER(H22),IF(H22&lt;=2,1,0),0)</f>
        <v/>
      </c>
      <c r="S22" s="20">
        <f>IF(ISNUMBER(D22),IF(D22&gt;=4,1,0),0)</f>
        <v/>
      </c>
      <c r="T22" s="20">
        <f>IF(ISNUMBER(E22),IF(E22&gt;=4,1,0),0)</f>
        <v/>
      </c>
      <c r="U22" s="20">
        <f>IF(ISNUMBER(F22),IF(F22&gt;=4,1,0),0)</f>
        <v/>
      </c>
      <c r="V22" s="20">
        <f>IF(ISNUMBER(G22),IF(G22&gt;=4,1,0),0)</f>
        <v/>
      </c>
      <c r="W22" s="20">
        <f>IF(ISNUMBER(H22),IF(H22&gt;=4,1,0),0)</f>
        <v/>
      </c>
    </row>
    <row r="23">
      <c r="A23" s="20">
        <f>IFERROR(TRIM(INDEX('Form responses'!$A19:$Z19,MATCH(Lists!$G$2,'Form responses'!$A$1:$Z$1,0))&amp;""),"")</f>
        <v/>
      </c>
      <c r="B23" s="20">
        <f>IF(A23="","",IFERROR(TRIM(INDEX('Form responses'!$A19:$Z19,MATCH(Lists!$G$3,'Form responses'!$A$1:$Z$1,0))&amp;""),""))</f>
        <v/>
      </c>
      <c r="C23" s="20">
        <f>IF(A23="","",IFERROR(TRIM(INDEX('Form responses'!$A19:$Z19,MATCH(Lists!$G$4,'Form responses'!$A$1:$Z$1,0))&amp;""),""))</f>
        <v/>
      </c>
      <c r="D23" s="21">
        <f>IF(A23="","",IFERROR(VALUE(IFERROR(TRIM(INDEX('Form responses'!$A19:$Z19,MATCH(Lists!$G$5,'Form responses'!$A$1:$Z$1,0))&amp;""),"")),""))</f>
        <v/>
      </c>
      <c r="E23" s="21">
        <f>IF(A23="","",IFERROR(VALUE(IFERROR(TRIM(INDEX('Form responses'!$A19:$Z19,MATCH(Lists!$G$6,'Form responses'!$A$1:$Z$1,0))&amp;""),"")),""))</f>
        <v/>
      </c>
      <c r="F23" s="21">
        <f>IF(A23="","",IFERROR(VALUE(IFERROR(TRIM(INDEX('Form responses'!$A19:$Z19,MATCH(Lists!$G$7,'Form responses'!$A$1:$Z$1,0))&amp;""),"")),""))</f>
        <v/>
      </c>
      <c r="G23" s="21">
        <f>IF(A23="","",IFERROR(VALUE(IFERROR(TRIM(INDEX('Form responses'!$A19:$Z19,MATCH(Lists!$G$8,'Form responses'!$A$1:$Z$1,0))&amp;""),"")),""))</f>
        <v/>
      </c>
      <c r="H23" s="21">
        <f>IF(A23="","",IFERROR(VALUE(IFERROR(TRIM(INDEX('Form responses'!$A19:$Z19,MATCH(Lists!$G$9,'Form responses'!$A$1:$Z$1,0))&amp;""),"")),""))</f>
        <v/>
      </c>
      <c r="I23" s="22">
        <f>IF(COUNT(D23:H23)=0,"",ROUND(AVERAGE(D23:H23),2))</f>
        <v/>
      </c>
      <c r="J23" s="22">
        <f>IF(A23="","",IFERROR(VALUE(IFERROR(TRIM(INDEX('Form responses'!$A19:$Z19,MATCH(Lists!$G$10,'Form responses'!$A$1:$Z$1,0))&amp;""),"")),""))</f>
        <v/>
      </c>
      <c r="K23" s="20">
        <f>IF(A23="","",IFERROR(TRIM(INDEX('Form responses'!$A19:$Z19,MATCH(Lists!$G$11,'Form responses'!$A$1:$Z$1,0))&amp;""),""))</f>
        <v/>
      </c>
      <c r="L23" s="20">
        <f>IF(A23="","",IF(COUNT(D23:H23)&lt;5,"Missing a score",IF(AND(ISNUMBER(J23),ABS(J23-I23)&gt;0.01),"Form average differs","OK")))</f>
        <v/>
      </c>
      <c r="M23" s="20">
        <f>IF(A23="","",IF(COUNTIF($A$6:A23,A23)=1,MAX($M$5:M22)+1,""))</f>
        <v/>
      </c>
      <c r="N23" s="20">
        <f>IF(ISNUMBER(D23),IF(D23&lt;=2,1,0),0)</f>
        <v/>
      </c>
      <c r="O23" s="20">
        <f>IF(ISNUMBER(E23),IF(E23&lt;=2,1,0),0)</f>
        <v/>
      </c>
      <c r="P23" s="20">
        <f>IF(ISNUMBER(F23),IF(F23&lt;=2,1,0),0)</f>
        <v/>
      </c>
      <c r="Q23" s="20">
        <f>IF(ISNUMBER(G23),IF(G23&lt;=2,1,0),0)</f>
        <v/>
      </c>
      <c r="R23" s="20">
        <f>IF(ISNUMBER(H23),IF(H23&lt;=2,1,0),0)</f>
        <v/>
      </c>
      <c r="S23" s="20">
        <f>IF(ISNUMBER(D23),IF(D23&gt;=4,1,0),0)</f>
        <v/>
      </c>
      <c r="T23" s="20">
        <f>IF(ISNUMBER(E23),IF(E23&gt;=4,1,0),0)</f>
        <v/>
      </c>
      <c r="U23" s="20">
        <f>IF(ISNUMBER(F23),IF(F23&gt;=4,1,0),0)</f>
        <v/>
      </c>
      <c r="V23" s="20">
        <f>IF(ISNUMBER(G23),IF(G23&gt;=4,1,0),0)</f>
        <v/>
      </c>
      <c r="W23" s="20">
        <f>IF(ISNUMBER(H23),IF(H23&gt;=4,1,0),0)</f>
        <v/>
      </c>
    </row>
    <row r="24">
      <c r="A24" s="20">
        <f>IFERROR(TRIM(INDEX('Form responses'!$A20:$Z20,MATCH(Lists!$G$2,'Form responses'!$A$1:$Z$1,0))&amp;""),"")</f>
        <v/>
      </c>
      <c r="B24" s="20">
        <f>IF(A24="","",IFERROR(TRIM(INDEX('Form responses'!$A20:$Z20,MATCH(Lists!$G$3,'Form responses'!$A$1:$Z$1,0))&amp;""),""))</f>
        <v/>
      </c>
      <c r="C24" s="20">
        <f>IF(A24="","",IFERROR(TRIM(INDEX('Form responses'!$A20:$Z20,MATCH(Lists!$G$4,'Form responses'!$A$1:$Z$1,0))&amp;""),""))</f>
        <v/>
      </c>
      <c r="D24" s="21">
        <f>IF(A24="","",IFERROR(VALUE(IFERROR(TRIM(INDEX('Form responses'!$A20:$Z20,MATCH(Lists!$G$5,'Form responses'!$A$1:$Z$1,0))&amp;""),"")),""))</f>
        <v/>
      </c>
      <c r="E24" s="21">
        <f>IF(A24="","",IFERROR(VALUE(IFERROR(TRIM(INDEX('Form responses'!$A20:$Z20,MATCH(Lists!$G$6,'Form responses'!$A$1:$Z$1,0))&amp;""),"")),""))</f>
        <v/>
      </c>
      <c r="F24" s="21">
        <f>IF(A24="","",IFERROR(VALUE(IFERROR(TRIM(INDEX('Form responses'!$A20:$Z20,MATCH(Lists!$G$7,'Form responses'!$A$1:$Z$1,0))&amp;""),"")),""))</f>
        <v/>
      </c>
      <c r="G24" s="21">
        <f>IF(A24="","",IFERROR(VALUE(IFERROR(TRIM(INDEX('Form responses'!$A20:$Z20,MATCH(Lists!$G$8,'Form responses'!$A$1:$Z$1,0))&amp;""),"")),""))</f>
        <v/>
      </c>
      <c r="H24" s="21">
        <f>IF(A24="","",IFERROR(VALUE(IFERROR(TRIM(INDEX('Form responses'!$A20:$Z20,MATCH(Lists!$G$9,'Form responses'!$A$1:$Z$1,0))&amp;""),"")),""))</f>
        <v/>
      </c>
      <c r="I24" s="22">
        <f>IF(COUNT(D24:H24)=0,"",ROUND(AVERAGE(D24:H24),2))</f>
        <v/>
      </c>
      <c r="J24" s="22">
        <f>IF(A24="","",IFERROR(VALUE(IFERROR(TRIM(INDEX('Form responses'!$A20:$Z20,MATCH(Lists!$G$10,'Form responses'!$A$1:$Z$1,0))&amp;""),"")),""))</f>
        <v/>
      </c>
      <c r="K24" s="20">
        <f>IF(A24="","",IFERROR(TRIM(INDEX('Form responses'!$A20:$Z20,MATCH(Lists!$G$11,'Form responses'!$A$1:$Z$1,0))&amp;""),""))</f>
        <v/>
      </c>
      <c r="L24" s="20">
        <f>IF(A24="","",IF(COUNT(D24:H24)&lt;5,"Missing a score",IF(AND(ISNUMBER(J24),ABS(J24-I24)&gt;0.01),"Form average differs","OK")))</f>
        <v/>
      </c>
      <c r="M24" s="20">
        <f>IF(A24="","",IF(COUNTIF($A$6:A24,A24)=1,MAX($M$5:M23)+1,""))</f>
        <v/>
      </c>
      <c r="N24" s="20">
        <f>IF(ISNUMBER(D24),IF(D24&lt;=2,1,0),0)</f>
        <v/>
      </c>
      <c r="O24" s="20">
        <f>IF(ISNUMBER(E24),IF(E24&lt;=2,1,0),0)</f>
        <v/>
      </c>
      <c r="P24" s="20">
        <f>IF(ISNUMBER(F24),IF(F24&lt;=2,1,0),0)</f>
        <v/>
      </c>
      <c r="Q24" s="20">
        <f>IF(ISNUMBER(G24),IF(G24&lt;=2,1,0),0)</f>
        <v/>
      </c>
      <c r="R24" s="20">
        <f>IF(ISNUMBER(H24),IF(H24&lt;=2,1,0),0)</f>
        <v/>
      </c>
      <c r="S24" s="20">
        <f>IF(ISNUMBER(D24),IF(D24&gt;=4,1,0),0)</f>
        <v/>
      </c>
      <c r="T24" s="20">
        <f>IF(ISNUMBER(E24),IF(E24&gt;=4,1,0),0)</f>
        <v/>
      </c>
      <c r="U24" s="20">
        <f>IF(ISNUMBER(F24),IF(F24&gt;=4,1,0),0)</f>
        <v/>
      </c>
      <c r="V24" s="20">
        <f>IF(ISNUMBER(G24),IF(G24&gt;=4,1,0),0)</f>
        <v/>
      </c>
      <c r="W24" s="20">
        <f>IF(ISNUMBER(H24),IF(H24&gt;=4,1,0),0)</f>
        <v/>
      </c>
    </row>
    <row r="25">
      <c r="A25" s="20">
        <f>IFERROR(TRIM(INDEX('Form responses'!$A21:$Z21,MATCH(Lists!$G$2,'Form responses'!$A$1:$Z$1,0))&amp;""),"")</f>
        <v/>
      </c>
      <c r="B25" s="20">
        <f>IF(A25="","",IFERROR(TRIM(INDEX('Form responses'!$A21:$Z21,MATCH(Lists!$G$3,'Form responses'!$A$1:$Z$1,0))&amp;""),""))</f>
        <v/>
      </c>
      <c r="C25" s="20">
        <f>IF(A25="","",IFERROR(TRIM(INDEX('Form responses'!$A21:$Z21,MATCH(Lists!$G$4,'Form responses'!$A$1:$Z$1,0))&amp;""),""))</f>
        <v/>
      </c>
      <c r="D25" s="21">
        <f>IF(A25="","",IFERROR(VALUE(IFERROR(TRIM(INDEX('Form responses'!$A21:$Z21,MATCH(Lists!$G$5,'Form responses'!$A$1:$Z$1,0))&amp;""),"")),""))</f>
        <v/>
      </c>
      <c r="E25" s="21">
        <f>IF(A25="","",IFERROR(VALUE(IFERROR(TRIM(INDEX('Form responses'!$A21:$Z21,MATCH(Lists!$G$6,'Form responses'!$A$1:$Z$1,0))&amp;""),"")),""))</f>
        <v/>
      </c>
      <c r="F25" s="21">
        <f>IF(A25="","",IFERROR(VALUE(IFERROR(TRIM(INDEX('Form responses'!$A21:$Z21,MATCH(Lists!$G$7,'Form responses'!$A$1:$Z$1,0))&amp;""),"")),""))</f>
        <v/>
      </c>
      <c r="G25" s="21">
        <f>IF(A25="","",IFERROR(VALUE(IFERROR(TRIM(INDEX('Form responses'!$A21:$Z21,MATCH(Lists!$G$8,'Form responses'!$A$1:$Z$1,0))&amp;""),"")),""))</f>
        <v/>
      </c>
      <c r="H25" s="21">
        <f>IF(A25="","",IFERROR(VALUE(IFERROR(TRIM(INDEX('Form responses'!$A21:$Z21,MATCH(Lists!$G$9,'Form responses'!$A$1:$Z$1,0))&amp;""),"")),""))</f>
        <v/>
      </c>
      <c r="I25" s="22">
        <f>IF(COUNT(D25:H25)=0,"",ROUND(AVERAGE(D25:H25),2))</f>
        <v/>
      </c>
      <c r="J25" s="22">
        <f>IF(A25="","",IFERROR(VALUE(IFERROR(TRIM(INDEX('Form responses'!$A21:$Z21,MATCH(Lists!$G$10,'Form responses'!$A$1:$Z$1,0))&amp;""),"")),""))</f>
        <v/>
      </c>
      <c r="K25" s="20">
        <f>IF(A25="","",IFERROR(TRIM(INDEX('Form responses'!$A21:$Z21,MATCH(Lists!$G$11,'Form responses'!$A$1:$Z$1,0))&amp;""),""))</f>
        <v/>
      </c>
      <c r="L25" s="20">
        <f>IF(A25="","",IF(COUNT(D25:H25)&lt;5,"Missing a score",IF(AND(ISNUMBER(J25),ABS(J25-I25)&gt;0.01),"Form average differs","OK")))</f>
        <v/>
      </c>
      <c r="M25" s="20">
        <f>IF(A25="","",IF(COUNTIF($A$6:A25,A25)=1,MAX($M$5:M24)+1,""))</f>
        <v/>
      </c>
      <c r="N25" s="20">
        <f>IF(ISNUMBER(D25),IF(D25&lt;=2,1,0),0)</f>
        <v/>
      </c>
      <c r="O25" s="20">
        <f>IF(ISNUMBER(E25),IF(E25&lt;=2,1,0),0)</f>
        <v/>
      </c>
      <c r="P25" s="20">
        <f>IF(ISNUMBER(F25),IF(F25&lt;=2,1,0),0)</f>
        <v/>
      </c>
      <c r="Q25" s="20">
        <f>IF(ISNUMBER(G25),IF(G25&lt;=2,1,0),0)</f>
        <v/>
      </c>
      <c r="R25" s="20">
        <f>IF(ISNUMBER(H25),IF(H25&lt;=2,1,0),0)</f>
        <v/>
      </c>
      <c r="S25" s="20">
        <f>IF(ISNUMBER(D25),IF(D25&gt;=4,1,0),0)</f>
        <v/>
      </c>
      <c r="T25" s="20">
        <f>IF(ISNUMBER(E25),IF(E25&gt;=4,1,0),0)</f>
        <v/>
      </c>
      <c r="U25" s="20">
        <f>IF(ISNUMBER(F25),IF(F25&gt;=4,1,0),0)</f>
        <v/>
      </c>
      <c r="V25" s="20">
        <f>IF(ISNUMBER(G25),IF(G25&gt;=4,1,0),0)</f>
        <v/>
      </c>
      <c r="W25" s="20">
        <f>IF(ISNUMBER(H25),IF(H25&gt;=4,1,0),0)</f>
        <v/>
      </c>
    </row>
    <row r="26">
      <c r="A26" s="20">
        <f>IFERROR(TRIM(INDEX('Form responses'!$A22:$Z22,MATCH(Lists!$G$2,'Form responses'!$A$1:$Z$1,0))&amp;""),"")</f>
        <v/>
      </c>
      <c r="B26" s="20">
        <f>IF(A26="","",IFERROR(TRIM(INDEX('Form responses'!$A22:$Z22,MATCH(Lists!$G$3,'Form responses'!$A$1:$Z$1,0))&amp;""),""))</f>
        <v/>
      </c>
      <c r="C26" s="20">
        <f>IF(A26="","",IFERROR(TRIM(INDEX('Form responses'!$A22:$Z22,MATCH(Lists!$G$4,'Form responses'!$A$1:$Z$1,0))&amp;""),""))</f>
        <v/>
      </c>
      <c r="D26" s="21">
        <f>IF(A26="","",IFERROR(VALUE(IFERROR(TRIM(INDEX('Form responses'!$A22:$Z22,MATCH(Lists!$G$5,'Form responses'!$A$1:$Z$1,0))&amp;""),"")),""))</f>
        <v/>
      </c>
      <c r="E26" s="21">
        <f>IF(A26="","",IFERROR(VALUE(IFERROR(TRIM(INDEX('Form responses'!$A22:$Z22,MATCH(Lists!$G$6,'Form responses'!$A$1:$Z$1,0))&amp;""),"")),""))</f>
        <v/>
      </c>
      <c r="F26" s="21">
        <f>IF(A26="","",IFERROR(VALUE(IFERROR(TRIM(INDEX('Form responses'!$A22:$Z22,MATCH(Lists!$G$7,'Form responses'!$A$1:$Z$1,0))&amp;""),"")),""))</f>
        <v/>
      </c>
      <c r="G26" s="21">
        <f>IF(A26="","",IFERROR(VALUE(IFERROR(TRIM(INDEX('Form responses'!$A22:$Z22,MATCH(Lists!$G$8,'Form responses'!$A$1:$Z$1,0))&amp;""),"")),""))</f>
        <v/>
      </c>
      <c r="H26" s="21">
        <f>IF(A26="","",IFERROR(VALUE(IFERROR(TRIM(INDEX('Form responses'!$A22:$Z22,MATCH(Lists!$G$9,'Form responses'!$A$1:$Z$1,0))&amp;""),"")),""))</f>
        <v/>
      </c>
      <c r="I26" s="22">
        <f>IF(COUNT(D26:H26)=0,"",ROUND(AVERAGE(D26:H26),2))</f>
        <v/>
      </c>
      <c r="J26" s="22">
        <f>IF(A26="","",IFERROR(VALUE(IFERROR(TRIM(INDEX('Form responses'!$A22:$Z22,MATCH(Lists!$G$10,'Form responses'!$A$1:$Z$1,0))&amp;""),"")),""))</f>
        <v/>
      </c>
      <c r="K26" s="20">
        <f>IF(A26="","",IFERROR(TRIM(INDEX('Form responses'!$A22:$Z22,MATCH(Lists!$G$11,'Form responses'!$A$1:$Z$1,0))&amp;""),""))</f>
        <v/>
      </c>
      <c r="L26" s="20">
        <f>IF(A26="","",IF(COUNT(D26:H26)&lt;5,"Missing a score",IF(AND(ISNUMBER(J26),ABS(J26-I26)&gt;0.01),"Form average differs","OK")))</f>
        <v/>
      </c>
      <c r="M26" s="20">
        <f>IF(A26="","",IF(COUNTIF($A$6:A26,A26)=1,MAX($M$5:M25)+1,""))</f>
        <v/>
      </c>
      <c r="N26" s="20">
        <f>IF(ISNUMBER(D26),IF(D26&lt;=2,1,0),0)</f>
        <v/>
      </c>
      <c r="O26" s="20">
        <f>IF(ISNUMBER(E26),IF(E26&lt;=2,1,0),0)</f>
        <v/>
      </c>
      <c r="P26" s="20">
        <f>IF(ISNUMBER(F26),IF(F26&lt;=2,1,0),0)</f>
        <v/>
      </c>
      <c r="Q26" s="20">
        <f>IF(ISNUMBER(G26),IF(G26&lt;=2,1,0),0)</f>
        <v/>
      </c>
      <c r="R26" s="20">
        <f>IF(ISNUMBER(H26),IF(H26&lt;=2,1,0),0)</f>
        <v/>
      </c>
      <c r="S26" s="20">
        <f>IF(ISNUMBER(D26),IF(D26&gt;=4,1,0),0)</f>
        <v/>
      </c>
      <c r="T26" s="20">
        <f>IF(ISNUMBER(E26),IF(E26&gt;=4,1,0),0)</f>
        <v/>
      </c>
      <c r="U26" s="20">
        <f>IF(ISNUMBER(F26),IF(F26&gt;=4,1,0),0)</f>
        <v/>
      </c>
      <c r="V26" s="20">
        <f>IF(ISNUMBER(G26),IF(G26&gt;=4,1,0),0)</f>
        <v/>
      </c>
      <c r="W26" s="20">
        <f>IF(ISNUMBER(H26),IF(H26&gt;=4,1,0),0)</f>
        <v/>
      </c>
    </row>
    <row r="27">
      <c r="A27" s="20">
        <f>IFERROR(TRIM(INDEX('Form responses'!$A23:$Z23,MATCH(Lists!$G$2,'Form responses'!$A$1:$Z$1,0))&amp;""),"")</f>
        <v/>
      </c>
      <c r="B27" s="20">
        <f>IF(A27="","",IFERROR(TRIM(INDEX('Form responses'!$A23:$Z23,MATCH(Lists!$G$3,'Form responses'!$A$1:$Z$1,0))&amp;""),""))</f>
        <v/>
      </c>
      <c r="C27" s="20">
        <f>IF(A27="","",IFERROR(TRIM(INDEX('Form responses'!$A23:$Z23,MATCH(Lists!$G$4,'Form responses'!$A$1:$Z$1,0))&amp;""),""))</f>
        <v/>
      </c>
      <c r="D27" s="21">
        <f>IF(A27="","",IFERROR(VALUE(IFERROR(TRIM(INDEX('Form responses'!$A23:$Z23,MATCH(Lists!$G$5,'Form responses'!$A$1:$Z$1,0))&amp;""),"")),""))</f>
        <v/>
      </c>
      <c r="E27" s="21">
        <f>IF(A27="","",IFERROR(VALUE(IFERROR(TRIM(INDEX('Form responses'!$A23:$Z23,MATCH(Lists!$G$6,'Form responses'!$A$1:$Z$1,0))&amp;""),"")),""))</f>
        <v/>
      </c>
      <c r="F27" s="21">
        <f>IF(A27="","",IFERROR(VALUE(IFERROR(TRIM(INDEX('Form responses'!$A23:$Z23,MATCH(Lists!$G$7,'Form responses'!$A$1:$Z$1,0))&amp;""),"")),""))</f>
        <v/>
      </c>
      <c r="G27" s="21">
        <f>IF(A27="","",IFERROR(VALUE(IFERROR(TRIM(INDEX('Form responses'!$A23:$Z23,MATCH(Lists!$G$8,'Form responses'!$A$1:$Z$1,0))&amp;""),"")),""))</f>
        <v/>
      </c>
      <c r="H27" s="21">
        <f>IF(A27="","",IFERROR(VALUE(IFERROR(TRIM(INDEX('Form responses'!$A23:$Z23,MATCH(Lists!$G$9,'Form responses'!$A$1:$Z$1,0))&amp;""),"")),""))</f>
        <v/>
      </c>
      <c r="I27" s="22">
        <f>IF(COUNT(D27:H27)=0,"",ROUND(AVERAGE(D27:H27),2))</f>
        <v/>
      </c>
      <c r="J27" s="22">
        <f>IF(A27="","",IFERROR(VALUE(IFERROR(TRIM(INDEX('Form responses'!$A23:$Z23,MATCH(Lists!$G$10,'Form responses'!$A$1:$Z$1,0))&amp;""),"")),""))</f>
        <v/>
      </c>
      <c r="K27" s="20">
        <f>IF(A27="","",IFERROR(TRIM(INDEX('Form responses'!$A23:$Z23,MATCH(Lists!$G$11,'Form responses'!$A$1:$Z$1,0))&amp;""),""))</f>
        <v/>
      </c>
      <c r="L27" s="20">
        <f>IF(A27="","",IF(COUNT(D27:H27)&lt;5,"Missing a score",IF(AND(ISNUMBER(J27),ABS(J27-I27)&gt;0.01),"Form average differs","OK")))</f>
        <v/>
      </c>
      <c r="M27" s="20">
        <f>IF(A27="","",IF(COUNTIF($A$6:A27,A27)=1,MAX($M$5:M26)+1,""))</f>
        <v/>
      </c>
      <c r="N27" s="20">
        <f>IF(ISNUMBER(D27),IF(D27&lt;=2,1,0),0)</f>
        <v/>
      </c>
      <c r="O27" s="20">
        <f>IF(ISNUMBER(E27),IF(E27&lt;=2,1,0),0)</f>
        <v/>
      </c>
      <c r="P27" s="20">
        <f>IF(ISNUMBER(F27),IF(F27&lt;=2,1,0),0)</f>
        <v/>
      </c>
      <c r="Q27" s="20">
        <f>IF(ISNUMBER(G27),IF(G27&lt;=2,1,0),0)</f>
        <v/>
      </c>
      <c r="R27" s="20">
        <f>IF(ISNUMBER(H27),IF(H27&lt;=2,1,0),0)</f>
        <v/>
      </c>
      <c r="S27" s="20">
        <f>IF(ISNUMBER(D27),IF(D27&gt;=4,1,0),0)</f>
        <v/>
      </c>
      <c r="T27" s="20">
        <f>IF(ISNUMBER(E27),IF(E27&gt;=4,1,0),0)</f>
        <v/>
      </c>
      <c r="U27" s="20">
        <f>IF(ISNUMBER(F27),IF(F27&gt;=4,1,0),0)</f>
        <v/>
      </c>
      <c r="V27" s="20">
        <f>IF(ISNUMBER(G27),IF(G27&gt;=4,1,0),0)</f>
        <v/>
      </c>
      <c r="W27" s="20">
        <f>IF(ISNUMBER(H27),IF(H27&gt;=4,1,0),0)</f>
        <v/>
      </c>
    </row>
    <row r="28">
      <c r="A28" s="20">
        <f>IFERROR(TRIM(INDEX('Form responses'!$A24:$Z24,MATCH(Lists!$G$2,'Form responses'!$A$1:$Z$1,0))&amp;""),"")</f>
        <v/>
      </c>
      <c r="B28" s="20">
        <f>IF(A28="","",IFERROR(TRIM(INDEX('Form responses'!$A24:$Z24,MATCH(Lists!$G$3,'Form responses'!$A$1:$Z$1,0))&amp;""),""))</f>
        <v/>
      </c>
      <c r="C28" s="20">
        <f>IF(A28="","",IFERROR(TRIM(INDEX('Form responses'!$A24:$Z24,MATCH(Lists!$G$4,'Form responses'!$A$1:$Z$1,0))&amp;""),""))</f>
        <v/>
      </c>
      <c r="D28" s="21">
        <f>IF(A28="","",IFERROR(VALUE(IFERROR(TRIM(INDEX('Form responses'!$A24:$Z24,MATCH(Lists!$G$5,'Form responses'!$A$1:$Z$1,0))&amp;""),"")),""))</f>
        <v/>
      </c>
      <c r="E28" s="21">
        <f>IF(A28="","",IFERROR(VALUE(IFERROR(TRIM(INDEX('Form responses'!$A24:$Z24,MATCH(Lists!$G$6,'Form responses'!$A$1:$Z$1,0))&amp;""),"")),""))</f>
        <v/>
      </c>
      <c r="F28" s="21">
        <f>IF(A28="","",IFERROR(VALUE(IFERROR(TRIM(INDEX('Form responses'!$A24:$Z24,MATCH(Lists!$G$7,'Form responses'!$A$1:$Z$1,0))&amp;""),"")),""))</f>
        <v/>
      </c>
      <c r="G28" s="21">
        <f>IF(A28="","",IFERROR(VALUE(IFERROR(TRIM(INDEX('Form responses'!$A24:$Z24,MATCH(Lists!$G$8,'Form responses'!$A$1:$Z$1,0))&amp;""),"")),""))</f>
        <v/>
      </c>
      <c r="H28" s="21">
        <f>IF(A28="","",IFERROR(VALUE(IFERROR(TRIM(INDEX('Form responses'!$A24:$Z24,MATCH(Lists!$G$9,'Form responses'!$A$1:$Z$1,0))&amp;""),"")),""))</f>
        <v/>
      </c>
      <c r="I28" s="22">
        <f>IF(COUNT(D28:H28)=0,"",ROUND(AVERAGE(D28:H28),2))</f>
        <v/>
      </c>
      <c r="J28" s="22">
        <f>IF(A28="","",IFERROR(VALUE(IFERROR(TRIM(INDEX('Form responses'!$A24:$Z24,MATCH(Lists!$G$10,'Form responses'!$A$1:$Z$1,0))&amp;""),"")),""))</f>
        <v/>
      </c>
      <c r="K28" s="20">
        <f>IF(A28="","",IFERROR(TRIM(INDEX('Form responses'!$A24:$Z24,MATCH(Lists!$G$11,'Form responses'!$A$1:$Z$1,0))&amp;""),""))</f>
        <v/>
      </c>
      <c r="L28" s="20">
        <f>IF(A28="","",IF(COUNT(D28:H28)&lt;5,"Missing a score",IF(AND(ISNUMBER(J28),ABS(J28-I28)&gt;0.01),"Form average differs","OK")))</f>
        <v/>
      </c>
      <c r="M28" s="20">
        <f>IF(A28="","",IF(COUNTIF($A$6:A28,A28)=1,MAX($M$5:M27)+1,""))</f>
        <v/>
      </c>
      <c r="N28" s="20">
        <f>IF(ISNUMBER(D28),IF(D28&lt;=2,1,0),0)</f>
        <v/>
      </c>
      <c r="O28" s="20">
        <f>IF(ISNUMBER(E28),IF(E28&lt;=2,1,0),0)</f>
        <v/>
      </c>
      <c r="P28" s="20">
        <f>IF(ISNUMBER(F28),IF(F28&lt;=2,1,0),0)</f>
        <v/>
      </c>
      <c r="Q28" s="20">
        <f>IF(ISNUMBER(G28),IF(G28&lt;=2,1,0),0)</f>
        <v/>
      </c>
      <c r="R28" s="20">
        <f>IF(ISNUMBER(H28),IF(H28&lt;=2,1,0),0)</f>
        <v/>
      </c>
      <c r="S28" s="20">
        <f>IF(ISNUMBER(D28),IF(D28&gt;=4,1,0),0)</f>
        <v/>
      </c>
      <c r="T28" s="20">
        <f>IF(ISNUMBER(E28),IF(E28&gt;=4,1,0),0)</f>
        <v/>
      </c>
      <c r="U28" s="20">
        <f>IF(ISNUMBER(F28),IF(F28&gt;=4,1,0),0)</f>
        <v/>
      </c>
      <c r="V28" s="20">
        <f>IF(ISNUMBER(G28),IF(G28&gt;=4,1,0),0)</f>
        <v/>
      </c>
      <c r="W28" s="20">
        <f>IF(ISNUMBER(H28),IF(H28&gt;=4,1,0),0)</f>
        <v/>
      </c>
    </row>
    <row r="29">
      <c r="A29" s="20">
        <f>IFERROR(TRIM(INDEX('Form responses'!$A25:$Z25,MATCH(Lists!$G$2,'Form responses'!$A$1:$Z$1,0))&amp;""),"")</f>
        <v/>
      </c>
      <c r="B29" s="20">
        <f>IF(A29="","",IFERROR(TRIM(INDEX('Form responses'!$A25:$Z25,MATCH(Lists!$G$3,'Form responses'!$A$1:$Z$1,0))&amp;""),""))</f>
        <v/>
      </c>
      <c r="C29" s="20">
        <f>IF(A29="","",IFERROR(TRIM(INDEX('Form responses'!$A25:$Z25,MATCH(Lists!$G$4,'Form responses'!$A$1:$Z$1,0))&amp;""),""))</f>
        <v/>
      </c>
      <c r="D29" s="21">
        <f>IF(A29="","",IFERROR(VALUE(IFERROR(TRIM(INDEX('Form responses'!$A25:$Z25,MATCH(Lists!$G$5,'Form responses'!$A$1:$Z$1,0))&amp;""),"")),""))</f>
        <v/>
      </c>
      <c r="E29" s="21">
        <f>IF(A29="","",IFERROR(VALUE(IFERROR(TRIM(INDEX('Form responses'!$A25:$Z25,MATCH(Lists!$G$6,'Form responses'!$A$1:$Z$1,0))&amp;""),"")),""))</f>
        <v/>
      </c>
      <c r="F29" s="21">
        <f>IF(A29="","",IFERROR(VALUE(IFERROR(TRIM(INDEX('Form responses'!$A25:$Z25,MATCH(Lists!$G$7,'Form responses'!$A$1:$Z$1,0))&amp;""),"")),""))</f>
        <v/>
      </c>
      <c r="G29" s="21">
        <f>IF(A29="","",IFERROR(VALUE(IFERROR(TRIM(INDEX('Form responses'!$A25:$Z25,MATCH(Lists!$G$8,'Form responses'!$A$1:$Z$1,0))&amp;""),"")),""))</f>
        <v/>
      </c>
      <c r="H29" s="21">
        <f>IF(A29="","",IFERROR(VALUE(IFERROR(TRIM(INDEX('Form responses'!$A25:$Z25,MATCH(Lists!$G$9,'Form responses'!$A$1:$Z$1,0))&amp;""),"")),""))</f>
        <v/>
      </c>
      <c r="I29" s="22">
        <f>IF(COUNT(D29:H29)=0,"",ROUND(AVERAGE(D29:H29),2))</f>
        <v/>
      </c>
      <c r="J29" s="22">
        <f>IF(A29="","",IFERROR(VALUE(IFERROR(TRIM(INDEX('Form responses'!$A25:$Z25,MATCH(Lists!$G$10,'Form responses'!$A$1:$Z$1,0))&amp;""),"")),""))</f>
        <v/>
      </c>
      <c r="K29" s="20">
        <f>IF(A29="","",IFERROR(TRIM(INDEX('Form responses'!$A25:$Z25,MATCH(Lists!$G$11,'Form responses'!$A$1:$Z$1,0))&amp;""),""))</f>
        <v/>
      </c>
      <c r="L29" s="20">
        <f>IF(A29="","",IF(COUNT(D29:H29)&lt;5,"Missing a score",IF(AND(ISNUMBER(J29),ABS(J29-I29)&gt;0.01),"Form average differs","OK")))</f>
        <v/>
      </c>
      <c r="M29" s="20">
        <f>IF(A29="","",IF(COUNTIF($A$6:A29,A29)=1,MAX($M$5:M28)+1,""))</f>
        <v/>
      </c>
      <c r="N29" s="20">
        <f>IF(ISNUMBER(D29),IF(D29&lt;=2,1,0),0)</f>
        <v/>
      </c>
      <c r="O29" s="20">
        <f>IF(ISNUMBER(E29),IF(E29&lt;=2,1,0),0)</f>
        <v/>
      </c>
      <c r="P29" s="20">
        <f>IF(ISNUMBER(F29),IF(F29&lt;=2,1,0),0)</f>
        <v/>
      </c>
      <c r="Q29" s="20">
        <f>IF(ISNUMBER(G29),IF(G29&lt;=2,1,0),0)</f>
        <v/>
      </c>
      <c r="R29" s="20">
        <f>IF(ISNUMBER(H29),IF(H29&lt;=2,1,0),0)</f>
        <v/>
      </c>
      <c r="S29" s="20">
        <f>IF(ISNUMBER(D29),IF(D29&gt;=4,1,0),0)</f>
        <v/>
      </c>
      <c r="T29" s="20">
        <f>IF(ISNUMBER(E29),IF(E29&gt;=4,1,0),0)</f>
        <v/>
      </c>
      <c r="U29" s="20">
        <f>IF(ISNUMBER(F29),IF(F29&gt;=4,1,0),0)</f>
        <v/>
      </c>
      <c r="V29" s="20">
        <f>IF(ISNUMBER(G29),IF(G29&gt;=4,1,0),0)</f>
        <v/>
      </c>
      <c r="W29" s="20">
        <f>IF(ISNUMBER(H29),IF(H29&gt;=4,1,0),0)</f>
        <v/>
      </c>
    </row>
    <row r="30">
      <c r="A30" s="20">
        <f>IFERROR(TRIM(INDEX('Form responses'!$A26:$Z26,MATCH(Lists!$G$2,'Form responses'!$A$1:$Z$1,0))&amp;""),"")</f>
        <v/>
      </c>
      <c r="B30" s="20">
        <f>IF(A30="","",IFERROR(TRIM(INDEX('Form responses'!$A26:$Z26,MATCH(Lists!$G$3,'Form responses'!$A$1:$Z$1,0))&amp;""),""))</f>
        <v/>
      </c>
      <c r="C30" s="20">
        <f>IF(A30="","",IFERROR(TRIM(INDEX('Form responses'!$A26:$Z26,MATCH(Lists!$G$4,'Form responses'!$A$1:$Z$1,0))&amp;""),""))</f>
        <v/>
      </c>
      <c r="D30" s="21">
        <f>IF(A30="","",IFERROR(VALUE(IFERROR(TRIM(INDEX('Form responses'!$A26:$Z26,MATCH(Lists!$G$5,'Form responses'!$A$1:$Z$1,0))&amp;""),"")),""))</f>
        <v/>
      </c>
      <c r="E30" s="21">
        <f>IF(A30="","",IFERROR(VALUE(IFERROR(TRIM(INDEX('Form responses'!$A26:$Z26,MATCH(Lists!$G$6,'Form responses'!$A$1:$Z$1,0))&amp;""),"")),""))</f>
        <v/>
      </c>
      <c r="F30" s="21">
        <f>IF(A30="","",IFERROR(VALUE(IFERROR(TRIM(INDEX('Form responses'!$A26:$Z26,MATCH(Lists!$G$7,'Form responses'!$A$1:$Z$1,0))&amp;""),"")),""))</f>
        <v/>
      </c>
      <c r="G30" s="21">
        <f>IF(A30="","",IFERROR(VALUE(IFERROR(TRIM(INDEX('Form responses'!$A26:$Z26,MATCH(Lists!$G$8,'Form responses'!$A$1:$Z$1,0))&amp;""),"")),""))</f>
        <v/>
      </c>
      <c r="H30" s="21">
        <f>IF(A30="","",IFERROR(VALUE(IFERROR(TRIM(INDEX('Form responses'!$A26:$Z26,MATCH(Lists!$G$9,'Form responses'!$A$1:$Z$1,0))&amp;""),"")),""))</f>
        <v/>
      </c>
      <c r="I30" s="22">
        <f>IF(COUNT(D30:H30)=0,"",ROUND(AVERAGE(D30:H30),2))</f>
        <v/>
      </c>
      <c r="J30" s="22">
        <f>IF(A30="","",IFERROR(VALUE(IFERROR(TRIM(INDEX('Form responses'!$A26:$Z26,MATCH(Lists!$G$10,'Form responses'!$A$1:$Z$1,0))&amp;""),"")),""))</f>
        <v/>
      </c>
      <c r="K30" s="20">
        <f>IF(A30="","",IFERROR(TRIM(INDEX('Form responses'!$A26:$Z26,MATCH(Lists!$G$11,'Form responses'!$A$1:$Z$1,0))&amp;""),""))</f>
        <v/>
      </c>
      <c r="L30" s="20">
        <f>IF(A30="","",IF(COUNT(D30:H30)&lt;5,"Missing a score",IF(AND(ISNUMBER(J30),ABS(J30-I30)&gt;0.01),"Form average differs","OK")))</f>
        <v/>
      </c>
      <c r="M30" s="20">
        <f>IF(A30="","",IF(COUNTIF($A$6:A30,A30)=1,MAX($M$5:M29)+1,""))</f>
        <v/>
      </c>
      <c r="N30" s="20">
        <f>IF(ISNUMBER(D30),IF(D30&lt;=2,1,0),0)</f>
        <v/>
      </c>
      <c r="O30" s="20">
        <f>IF(ISNUMBER(E30),IF(E30&lt;=2,1,0),0)</f>
        <v/>
      </c>
      <c r="P30" s="20">
        <f>IF(ISNUMBER(F30),IF(F30&lt;=2,1,0),0)</f>
        <v/>
      </c>
      <c r="Q30" s="20">
        <f>IF(ISNUMBER(G30),IF(G30&lt;=2,1,0),0)</f>
        <v/>
      </c>
      <c r="R30" s="20">
        <f>IF(ISNUMBER(H30),IF(H30&lt;=2,1,0),0)</f>
        <v/>
      </c>
      <c r="S30" s="20">
        <f>IF(ISNUMBER(D30),IF(D30&gt;=4,1,0),0)</f>
        <v/>
      </c>
      <c r="T30" s="20">
        <f>IF(ISNUMBER(E30),IF(E30&gt;=4,1,0),0)</f>
        <v/>
      </c>
      <c r="U30" s="20">
        <f>IF(ISNUMBER(F30),IF(F30&gt;=4,1,0),0)</f>
        <v/>
      </c>
      <c r="V30" s="20">
        <f>IF(ISNUMBER(G30),IF(G30&gt;=4,1,0),0)</f>
        <v/>
      </c>
      <c r="W30" s="20">
        <f>IF(ISNUMBER(H30),IF(H30&gt;=4,1,0),0)</f>
        <v/>
      </c>
    </row>
    <row r="31">
      <c r="A31" s="20">
        <f>IFERROR(TRIM(INDEX('Form responses'!$A27:$Z27,MATCH(Lists!$G$2,'Form responses'!$A$1:$Z$1,0))&amp;""),"")</f>
        <v/>
      </c>
      <c r="B31" s="20">
        <f>IF(A31="","",IFERROR(TRIM(INDEX('Form responses'!$A27:$Z27,MATCH(Lists!$G$3,'Form responses'!$A$1:$Z$1,0))&amp;""),""))</f>
        <v/>
      </c>
      <c r="C31" s="20">
        <f>IF(A31="","",IFERROR(TRIM(INDEX('Form responses'!$A27:$Z27,MATCH(Lists!$G$4,'Form responses'!$A$1:$Z$1,0))&amp;""),""))</f>
        <v/>
      </c>
      <c r="D31" s="21">
        <f>IF(A31="","",IFERROR(VALUE(IFERROR(TRIM(INDEX('Form responses'!$A27:$Z27,MATCH(Lists!$G$5,'Form responses'!$A$1:$Z$1,0))&amp;""),"")),""))</f>
        <v/>
      </c>
      <c r="E31" s="21">
        <f>IF(A31="","",IFERROR(VALUE(IFERROR(TRIM(INDEX('Form responses'!$A27:$Z27,MATCH(Lists!$G$6,'Form responses'!$A$1:$Z$1,0))&amp;""),"")),""))</f>
        <v/>
      </c>
      <c r="F31" s="21">
        <f>IF(A31="","",IFERROR(VALUE(IFERROR(TRIM(INDEX('Form responses'!$A27:$Z27,MATCH(Lists!$G$7,'Form responses'!$A$1:$Z$1,0))&amp;""),"")),""))</f>
        <v/>
      </c>
      <c r="G31" s="21">
        <f>IF(A31="","",IFERROR(VALUE(IFERROR(TRIM(INDEX('Form responses'!$A27:$Z27,MATCH(Lists!$G$8,'Form responses'!$A$1:$Z$1,0))&amp;""),"")),""))</f>
        <v/>
      </c>
      <c r="H31" s="21">
        <f>IF(A31="","",IFERROR(VALUE(IFERROR(TRIM(INDEX('Form responses'!$A27:$Z27,MATCH(Lists!$G$9,'Form responses'!$A$1:$Z$1,0))&amp;""),"")),""))</f>
        <v/>
      </c>
      <c r="I31" s="22">
        <f>IF(COUNT(D31:H31)=0,"",ROUND(AVERAGE(D31:H31),2))</f>
        <v/>
      </c>
      <c r="J31" s="22">
        <f>IF(A31="","",IFERROR(VALUE(IFERROR(TRIM(INDEX('Form responses'!$A27:$Z27,MATCH(Lists!$G$10,'Form responses'!$A$1:$Z$1,0))&amp;""),"")),""))</f>
        <v/>
      </c>
      <c r="K31" s="20">
        <f>IF(A31="","",IFERROR(TRIM(INDEX('Form responses'!$A27:$Z27,MATCH(Lists!$G$11,'Form responses'!$A$1:$Z$1,0))&amp;""),""))</f>
        <v/>
      </c>
      <c r="L31" s="20">
        <f>IF(A31="","",IF(COUNT(D31:H31)&lt;5,"Missing a score",IF(AND(ISNUMBER(J31),ABS(J31-I31)&gt;0.01),"Form average differs","OK")))</f>
        <v/>
      </c>
      <c r="M31" s="20">
        <f>IF(A31="","",IF(COUNTIF($A$6:A31,A31)=1,MAX($M$5:M30)+1,""))</f>
        <v/>
      </c>
      <c r="N31" s="20">
        <f>IF(ISNUMBER(D31),IF(D31&lt;=2,1,0),0)</f>
        <v/>
      </c>
      <c r="O31" s="20">
        <f>IF(ISNUMBER(E31),IF(E31&lt;=2,1,0),0)</f>
        <v/>
      </c>
      <c r="P31" s="20">
        <f>IF(ISNUMBER(F31),IF(F31&lt;=2,1,0),0)</f>
        <v/>
      </c>
      <c r="Q31" s="20">
        <f>IF(ISNUMBER(G31),IF(G31&lt;=2,1,0),0)</f>
        <v/>
      </c>
      <c r="R31" s="20">
        <f>IF(ISNUMBER(H31),IF(H31&lt;=2,1,0),0)</f>
        <v/>
      </c>
      <c r="S31" s="20">
        <f>IF(ISNUMBER(D31),IF(D31&gt;=4,1,0),0)</f>
        <v/>
      </c>
      <c r="T31" s="20">
        <f>IF(ISNUMBER(E31),IF(E31&gt;=4,1,0),0)</f>
        <v/>
      </c>
      <c r="U31" s="20">
        <f>IF(ISNUMBER(F31),IF(F31&gt;=4,1,0),0)</f>
        <v/>
      </c>
      <c r="V31" s="20">
        <f>IF(ISNUMBER(G31),IF(G31&gt;=4,1,0),0)</f>
        <v/>
      </c>
      <c r="W31" s="20">
        <f>IF(ISNUMBER(H31),IF(H31&gt;=4,1,0),0)</f>
        <v/>
      </c>
    </row>
    <row r="32">
      <c r="A32" s="20">
        <f>IFERROR(TRIM(INDEX('Form responses'!$A28:$Z28,MATCH(Lists!$G$2,'Form responses'!$A$1:$Z$1,0))&amp;""),"")</f>
        <v/>
      </c>
      <c r="B32" s="20">
        <f>IF(A32="","",IFERROR(TRIM(INDEX('Form responses'!$A28:$Z28,MATCH(Lists!$G$3,'Form responses'!$A$1:$Z$1,0))&amp;""),""))</f>
        <v/>
      </c>
      <c r="C32" s="20">
        <f>IF(A32="","",IFERROR(TRIM(INDEX('Form responses'!$A28:$Z28,MATCH(Lists!$G$4,'Form responses'!$A$1:$Z$1,0))&amp;""),""))</f>
        <v/>
      </c>
      <c r="D32" s="21">
        <f>IF(A32="","",IFERROR(VALUE(IFERROR(TRIM(INDEX('Form responses'!$A28:$Z28,MATCH(Lists!$G$5,'Form responses'!$A$1:$Z$1,0))&amp;""),"")),""))</f>
        <v/>
      </c>
      <c r="E32" s="21">
        <f>IF(A32="","",IFERROR(VALUE(IFERROR(TRIM(INDEX('Form responses'!$A28:$Z28,MATCH(Lists!$G$6,'Form responses'!$A$1:$Z$1,0))&amp;""),"")),""))</f>
        <v/>
      </c>
      <c r="F32" s="21">
        <f>IF(A32="","",IFERROR(VALUE(IFERROR(TRIM(INDEX('Form responses'!$A28:$Z28,MATCH(Lists!$G$7,'Form responses'!$A$1:$Z$1,0))&amp;""),"")),""))</f>
        <v/>
      </c>
      <c r="G32" s="21">
        <f>IF(A32="","",IFERROR(VALUE(IFERROR(TRIM(INDEX('Form responses'!$A28:$Z28,MATCH(Lists!$G$8,'Form responses'!$A$1:$Z$1,0))&amp;""),"")),""))</f>
        <v/>
      </c>
      <c r="H32" s="21">
        <f>IF(A32="","",IFERROR(VALUE(IFERROR(TRIM(INDEX('Form responses'!$A28:$Z28,MATCH(Lists!$G$9,'Form responses'!$A$1:$Z$1,0))&amp;""),"")),""))</f>
        <v/>
      </c>
      <c r="I32" s="22">
        <f>IF(COUNT(D32:H32)=0,"",ROUND(AVERAGE(D32:H32),2))</f>
        <v/>
      </c>
      <c r="J32" s="22">
        <f>IF(A32="","",IFERROR(VALUE(IFERROR(TRIM(INDEX('Form responses'!$A28:$Z28,MATCH(Lists!$G$10,'Form responses'!$A$1:$Z$1,0))&amp;""),"")),""))</f>
        <v/>
      </c>
      <c r="K32" s="20">
        <f>IF(A32="","",IFERROR(TRIM(INDEX('Form responses'!$A28:$Z28,MATCH(Lists!$G$11,'Form responses'!$A$1:$Z$1,0))&amp;""),""))</f>
        <v/>
      </c>
      <c r="L32" s="20">
        <f>IF(A32="","",IF(COUNT(D32:H32)&lt;5,"Missing a score",IF(AND(ISNUMBER(J32),ABS(J32-I32)&gt;0.01),"Form average differs","OK")))</f>
        <v/>
      </c>
      <c r="M32" s="20">
        <f>IF(A32="","",IF(COUNTIF($A$6:A32,A32)=1,MAX($M$5:M31)+1,""))</f>
        <v/>
      </c>
      <c r="N32" s="20">
        <f>IF(ISNUMBER(D32),IF(D32&lt;=2,1,0),0)</f>
        <v/>
      </c>
      <c r="O32" s="20">
        <f>IF(ISNUMBER(E32),IF(E32&lt;=2,1,0),0)</f>
        <v/>
      </c>
      <c r="P32" s="20">
        <f>IF(ISNUMBER(F32),IF(F32&lt;=2,1,0),0)</f>
        <v/>
      </c>
      <c r="Q32" s="20">
        <f>IF(ISNUMBER(G32),IF(G32&lt;=2,1,0),0)</f>
        <v/>
      </c>
      <c r="R32" s="20">
        <f>IF(ISNUMBER(H32),IF(H32&lt;=2,1,0),0)</f>
        <v/>
      </c>
      <c r="S32" s="20">
        <f>IF(ISNUMBER(D32),IF(D32&gt;=4,1,0),0)</f>
        <v/>
      </c>
      <c r="T32" s="20">
        <f>IF(ISNUMBER(E32),IF(E32&gt;=4,1,0),0)</f>
        <v/>
      </c>
      <c r="U32" s="20">
        <f>IF(ISNUMBER(F32),IF(F32&gt;=4,1,0),0)</f>
        <v/>
      </c>
      <c r="V32" s="20">
        <f>IF(ISNUMBER(G32),IF(G32&gt;=4,1,0),0)</f>
        <v/>
      </c>
      <c r="W32" s="20">
        <f>IF(ISNUMBER(H32),IF(H32&gt;=4,1,0),0)</f>
        <v/>
      </c>
    </row>
    <row r="33">
      <c r="A33" s="20">
        <f>IFERROR(TRIM(INDEX('Form responses'!$A29:$Z29,MATCH(Lists!$G$2,'Form responses'!$A$1:$Z$1,0))&amp;""),"")</f>
        <v/>
      </c>
      <c r="B33" s="20">
        <f>IF(A33="","",IFERROR(TRIM(INDEX('Form responses'!$A29:$Z29,MATCH(Lists!$G$3,'Form responses'!$A$1:$Z$1,0))&amp;""),""))</f>
        <v/>
      </c>
      <c r="C33" s="20">
        <f>IF(A33="","",IFERROR(TRIM(INDEX('Form responses'!$A29:$Z29,MATCH(Lists!$G$4,'Form responses'!$A$1:$Z$1,0))&amp;""),""))</f>
        <v/>
      </c>
      <c r="D33" s="21">
        <f>IF(A33="","",IFERROR(VALUE(IFERROR(TRIM(INDEX('Form responses'!$A29:$Z29,MATCH(Lists!$G$5,'Form responses'!$A$1:$Z$1,0))&amp;""),"")),""))</f>
        <v/>
      </c>
      <c r="E33" s="21">
        <f>IF(A33="","",IFERROR(VALUE(IFERROR(TRIM(INDEX('Form responses'!$A29:$Z29,MATCH(Lists!$G$6,'Form responses'!$A$1:$Z$1,0))&amp;""),"")),""))</f>
        <v/>
      </c>
      <c r="F33" s="21">
        <f>IF(A33="","",IFERROR(VALUE(IFERROR(TRIM(INDEX('Form responses'!$A29:$Z29,MATCH(Lists!$G$7,'Form responses'!$A$1:$Z$1,0))&amp;""),"")),""))</f>
        <v/>
      </c>
      <c r="G33" s="21">
        <f>IF(A33="","",IFERROR(VALUE(IFERROR(TRIM(INDEX('Form responses'!$A29:$Z29,MATCH(Lists!$G$8,'Form responses'!$A$1:$Z$1,0))&amp;""),"")),""))</f>
        <v/>
      </c>
      <c r="H33" s="21">
        <f>IF(A33="","",IFERROR(VALUE(IFERROR(TRIM(INDEX('Form responses'!$A29:$Z29,MATCH(Lists!$G$9,'Form responses'!$A$1:$Z$1,0))&amp;""),"")),""))</f>
        <v/>
      </c>
      <c r="I33" s="22">
        <f>IF(COUNT(D33:H33)=0,"",ROUND(AVERAGE(D33:H33),2))</f>
        <v/>
      </c>
      <c r="J33" s="22">
        <f>IF(A33="","",IFERROR(VALUE(IFERROR(TRIM(INDEX('Form responses'!$A29:$Z29,MATCH(Lists!$G$10,'Form responses'!$A$1:$Z$1,0))&amp;""),"")),""))</f>
        <v/>
      </c>
      <c r="K33" s="20">
        <f>IF(A33="","",IFERROR(TRIM(INDEX('Form responses'!$A29:$Z29,MATCH(Lists!$G$11,'Form responses'!$A$1:$Z$1,0))&amp;""),""))</f>
        <v/>
      </c>
      <c r="L33" s="20">
        <f>IF(A33="","",IF(COUNT(D33:H33)&lt;5,"Missing a score",IF(AND(ISNUMBER(J33),ABS(J33-I33)&gt;0.01),"Form average differs","OK")))</f>
        <v/>
      </c>
      <c r="M33" s="20">
        <f>IF(A33="","",IF(COUNTIF($A$6:A33,A33)=1,MAX($M$5:M32)+1,""))</f>
        <v/>
      </c>
      <c r="N33" s="20">
        <f>IF(ISNUMBER(D33),IF(D33&lt;=2,1,0),0)</f>
        <v/>
      </c>
      <c r="O33" s="20">
        <f>IF(ISNUMBER(E33),IF(E33&lt;=2,1,0),0)</f>
        <v/>
      </c>
      <c r="P33" s="20">
        <f>IF(ISNUMBER(F33),IF(F33&lt;=2,1,0),0)</f>
        <v/>
      </c>
      <c r="Q33" s="20">
        <f>IF(ISNUMBER(G33),IF(G33&lt;=2,1,0),0)</f>
        <v/>
      </c>
      <c r="R33" s="20">
        <f>IF(ISNUMBER(H33),IF(H33&lt;=2,1,0),0)</f>
        <v/>
      </c>
      <c r="S33" s="20">
        <f>IF(ISNUMBER(D33),IF(D33&gt;=4,1,0),0)</f>
        <v/>
      </c>
      <c r="T33" s="20">
        <f>IF(ISNUMBER(E33),IF(E33&gt;=4,1,0),0)</f>
        <v/>
      </c>
      <c r="U33" s="20">
        <f>IF(ISNUMBER(F33),IF(F33&gt;=4,1,0),0)</f>
        <v/>
      </c>
      <c r="V33" s="20">
        <f>IF(ISNUMBER(G33),IF(G33&gt;=4,1,0),0)</f>
        <v/>
      </c>
      <c r="W33" s="20">
        <f>IF(ISNUMBER(H33),IF(H33&gt;=4,1,0),0)</f>
        <v/>
      </c>
    </row>
    <row r="34">
      <c r="A34" s="20">
        <f>IFERROR(TRIM(INDEX('Form responses'!$A30:$Z30,MATCH(Lists!$G$2,'Form responses'!$A$1:$Z$1,0))&amp;""),"")</f>
        <v/>
      </c>
      <c r="B34" s="20">
        <f>IF(A34="","",IFERROR(TRIM(INDEX('Form responses'!$A30:$Z30,MATCH(Lists!$G$3,'Form responses'!$A$1:$Z$1,0))&amp;""),""))</f>
        <v/>
      </c>
      <c r="C34" s="20">
        <f>IF(A34="","",IFERROR(TRIM(INDEX('Form responses'!$A30:$Z30,MATCH(Lists!$G$4,'Form responses'!$A$1:$Z$1,0))&amp;""),""))</f>
        <v/>
      </c>
      <c r="D34" s="21">
        <f>IF(A34="","",IFERROR(VALUE(IFERROR(TRIM(INDEX('Form responses'!$A30:$Z30,MATCH(Lists!$G$5,'Form responses'!$A$1:$Z$1,0))&amp;""),"")),""))</f>
        <v/>
      </c>
      <c r="E34" s="21">
        <f>IF(A34="","",IFERROR(VALUE(IFERROR(TRIM(INDEX('Form responses'!$A30:$Z30,MATCH(Lists!$G$6,'Form responses'!$A$1:$Z$1,0))&amp;""),"")),""))</f>
        <v/>
      </c>
      <c r="F34" s="21">
        <f>IF(A34="","",IFERROR(VALUE(IFERROR(TRIM(INDEX('Form responses'!$A30:$Z30,MATCH(Lists!$G$7,'Form responses'!$A$1:$Z$1,0))&amp;""),"")),""))</f>
        <v/>
      </c>
      <c r="G34" s="21">
        <f>IF(A34="","",IFERROR(VALUE(IFERROR(TRIM(INDEX('Form responses'!$A30:$Z30,MATCH(Lists!$G$8,'Form responses'!$A$1:$Z$1,0))&amp;""),"")),""))</f>
        <v/>
      </c>
      <c r="H34" s="21">
        <f>IF(A34="","",IFERROR(VALUE(IFERROR(TRIM(INDEX('Form responses'!$A30:$Z30,MATCH(Lists!$G$9,'Form responses'!$A$1:$Z$1,0))&amp;""),"")),""))</f>
        <v/>
      </c>
      <c r="I34" s="22">
        <f>IF(COUNT(D34:H34)=0,"",ROUND(AVERAGE(D34:H34),2))</f>
        <v/>
      </c>
      <c r="J34" s="22">
        <f>IF(A34="","",IFERROR(VALUE(IFERROR(TRIM(INDEX('Form responses'!$A30:$Z30,MATCH(Lists!$G$10,'Form responses'!$A$1:$Z$1,0))&amp;""),"")),""))</f>
        <v/>
      </c>
      <c r="K34" s="20">
        <f>IF(A34="","",IFERROR(TRIM(INDEX('Form responses'!$A30:$Z30,MATCH(Lists!$G$11,'Form responses'!$A$1:$Z$1,0))&amp;""),""))</f>
        <v/>
      </c>
      <c r="L34" s="20">
        <f>IF(A34="","",IF(COUNT(D34:H34)&lt;5,"Missing a score",IF(AND(ISNUMBER(J34),ABS(J34-I34)&gt;0.01),"Form average differs","OK")))</f>
        <v/>
      </c>
      <c r="M34" s="20">
        <f>IF(A34="","",IF(COUNTIF($A$6:A34,A34)=1,MAX($M$5:M33)+1,""))</f>
        <v/>
      </c>
      <c r="N34" s="20">
        <f>IF(ISNUMBER(D34),IF(D34&lt;=2,1,0),0)</f>
        <v/>
      </c>
      <c r="O34" s="20">
        <f>IF(ISNUMBER(E34),IF(E34&lt;=2,1,0),0)</f>
        <v/>
      </c>
      <c r="P34" s="20">
        <f>IF(ISNUMBER(F34),IF(F34&lt;=2,1,0),0)</f>
        <v/>
      </c>
      <c r="Q34" s="20">
        <f>IF(ISNUMBER(G34),IF(G34&lt;=2,1,0),0)</f>
        <v/>
      </c>
      <c r="R34" s="20">
        <f>IF(ISNUMBER(H34),IF(H34&lt;=2,1,0),0)</f>
        <v/>
      </c>
      <c r="S34" s="20">
        <f>IF(ISNUMBER(D34),IF(D34&gt;=4,1,0),0)</f>
        <v/>
      </c>
      <c r="T34" s="20">
        <f>IF(ISNUMBER(E34),IF(E34&gt;=4,1,0),0)</f>
        <v/>
      </c>
      <c r="U34" s="20">
        <f>IF(ISNUMBER(F34),IF(F34&gt;=4,1,0),0)</f>
        <v/>
      </c>
      <c r="V34" s="20">
        <f>IF(ISNUMBER(G34),IF(G34&gt;=4,1,0),0)</f>
        <v/>
      </c>
      <c r="W34" s="20">
        <f>IF(ISNUMBER(H34),IF(H34&gt;=4,1,0),0)</f>
        <v/>
      </c>
    </row>
    <row r="35">
      <c r="A35" s="20">
        <f>IFERROR(TRIM(INDEX('Form responses'!$A31:$Z31,MATCH(Lists!$G$2,'Form responses'!$A$1:$Z$1,0))&amp;""),"")</f>
        <v/>
      </c>
      <c r="B35" s="20">
        <f>IF(A35="","",IFERROR(TRIM(INDEX('Form responses'!$A31:$Z31,MATCH(Lists!$G$3,'Form responses'!$A$1:$Z$1,0))&amp;""),""))</f>
        <v/>
      </c>
      <c r="C35" s="20">
        <f>IF(A35="","",IFERROR(TRIM(INDEX('Form responses'!$A31:$Z31,MATCH(Lists!$G$4,'Form responses'!$A$1:$Z$1,0))&amp;""),""))</f>
        <v/>
      </c>
      <c r="D35" s="21">
        <f>IF(A35="","",IFERROR(VALUE(IFERROR(TRIM(INDEX('Form responses'!$A31:$Z31,MATCH(Lists!$G$5,'Form responses'!$A$1:$Z$1,0))&amp;""),"")),""))</f>
        <v/>
      </c>
      <c r="E35" s="21">
        <f>IF(A35="","",IFERROR(VALUE(IFERROR(TRIM(INDEX('Form responses'!$A31:$Z31,MATCH(Lists!$G$6,'Form responses'!$A$1:$Z$1,0))&amp;""),"")),""))</f>
        <v/>
      </c>
      <c r="F35" s="21">
        <f>IF(A35="","",IFERROR(VALUE(IFERROR(TRIM(INDEX('Form responses'!$A31:$Z31,MATCH(Lists!$G$7,'Form responses'!$A$1:$Z$1,0))&amp;""),"")),""))</f>
        <v/>
      </c>
      <c r="G35" s="21">
        <f>IF(A35="","",IFERROR(VALUE(IFERROR(TRIM(INDEX('Form responses'!$A31:$Z31,MATCH(Lists!$G$8,'Form responses'!$A$1:$Z$1,0))&amp;""),"")),""))</f>
        <v/>
      </c>
      <c r="H35" s="21">
        <f>IF(A35="","",IFERROR(VALUE(IFERROR(TRIM(INDEX('Form responses'!$A31:$Z31,MATCH(Lists!$G$9,'Form responses'!$A$1:$Z$1,0))&amp;""),"")),""))</f>
        <v/>
      </c>
      <c r="I35" s="22">
        <f>IF(COUNT(D35:H35)=0,"",ROUND(AVERAGE(D35:H35),2))</f>
        <v/>
      </c>
      <c r="J35" s="22">
        <f>IF(A35="","",IFERROR(VALUE(IFERROR(TRIM(INDEX('Form responses'!$A31:$Z31,MATCH(Lists!$G$10,'Form responses'!$A$1:$Z$1,0))&amp;""),"")),""))</f>
        <v/>
      </c>
      <c r="K35" s="20">
        <f>IF(A35="","",IFERROR(TRIM(INDEX('Form responses'!$A31:$Z31,MATCH(Lists!$G$11,'Form responses'!$A$1:$Z$1,0))&amp;""),""))</f>
        <v/>
      </c>
      <c r="L35" s="20">
        <f>IF(A35="","",IF(COUNT(D35:H35)&lt;5,"Missing a score",IF(AND(ISNUMBER(J35),ABS(J35-I35)&gt;0.01),"Form average differs","OK")))</f>
        <v/>
      </c>
      <c r="M35" s="20">
        <f>IF(A35="","",IF(COUNTIF($A$6:A35,A35)=1,MAX($M$5:M34)+1,""))</f>
        <v/>
      </c>
      <c r="N35" s="20">
        <f>IF(ISNUMBER(D35),IF(D35&lt;=2,1,0),0)</f>
        <v/>
      </c>
      <c r="O35" s="20">
        <f>IF(ISNUMBER(E35),IF(E35&lt;=2,1,0),0)</f>
        <v/>
      </c>
      <c r="P35" s="20">
        <f>IF(ISNUMBER(F35),IF(F35&lt;=2,1,0),0)</f>
        <v/>
      </c>
      <c r="Q35" s="20">
        <f>IF(ISNUMBER(G35),IF(G35&lt;=2,1,0),0)</f>
        <v/>
      </c>
      <c r="R35" s="20">
        <f>IF(ISNUMBER(H35),IF(H35&lt;=2,1,0),0)</f>
        <v/>
      </c>
      <c r="S35" s="20">
        <f>IF(ISNUMBER(D35),IF(D35&gt;=4,1,0),0)</f>
        <v/>
      </c>
      <c r="T35" s="20">
        <f>IF(ISNUMBER(E35),IF(E35&gt;=4,1,0),0)</f>
        <v/>
      </c>
      <c r="U35" s="20">
        <f>IF(ISNUMBER(F35),IF(F35&gt;=4,1,0),0)</f>
        <v/>
      </c>
      <c r="V35" s="20">
        <f>IF(ISNUMBER(G35),IF(G35&gt;=4,1,0),0)</f>
        <v/>
      </c>
      <c r="W35" s="20">
        <f>IF(ISNUMBER(H35),IF(H35&gt;=4,1,0),0)</f>
        <v/>
      </c>
    </row>
    <row r="36">
      <c r="A36" s="20">
        <f>IFERROR(TRIM(INDEX('Form responses'!$A32:$Z32,MATCH(Lists!$G$2,'Form responses'!$A$1:$Z$1,0))&amp;""),"")</f>
        <v/>
      </c>
      <c r="B36" s="20">
        <f>IF(A36="","",IFERROR(TRIM(INDEX('Form responses'!$A32:$Z32,MATCH(Lists!$G$3,'Form responses'!$A$1:$Z$1,0))&amp;""),""))</f>
        <v/>
      </c>
      <c r="C36" s="20">
        <f>IF(A36="","",IFERROR(TRIM(INDEX('Form responses'!$A32:$Z32,MATCH(Lists!$G$4,'Form responses'!$A$1:$Z$1,0))&amp;""),""))</f>
        <v/>
      </c>
      <c r="D36" s="21">
        <f>IF(A36="","",IFERROR(VALUE(IFERROR(TRIM(INDEX('Form responses'!$A32:$Z32,MATCH(Lists!$G$5,'Form responses'!$A$1:$Z$1,0))&amp;""),"")),""))</f>
        <v/>
      </c>
      <c r="E36" s="21">
        <f>IF(A36="","",IFERROR(VALUE(IFERROR(TRIM(INDEX('Form responses'!$A32:$Z32,MATCH(Lists!$G$6,'Form responses'!$A$1:$Z$1,0))&amp;""),"")),""))</f>
        <v/>
      </c>
      <c r="F36" s="21">
        <f>IF(A36="","",IFERROR(VALUE(IFERROR(TRIM(INDEX('Form responses'!$A32:$Z32,MATCH(Lists!$G$7,'Form responses'!$A$1:$Z$1,0))&amp;""),"")),""))</f>
        <v/>
      </c>
      <c r="G36" s="21">
        <f>IF(A36="","",IFERROR(VALUE(IFERROR(TRIM(INDEX('Form responses'!$A32:$Z32,MATCH(Lists!$G$8,'Form responses'!$A$1:$Z$1,0))&amp;""),"")),""))</f>
        <v/>
      </c>
      <c r="H36" s="21">
        <f>IF(A36="","",IFERROR(VALUE(IFERROR(TRIM(INDEX('Form responses'!$A32:$Z32,MATCH(Lists!$G$9,'Form responses'!$A$1:$Z$1,0))&amp;""),"")),""))</f>
        <v/>
      </c>
      <c r="I36" s="22">
        <f>IF(COUNT(D36:H36)=0,"",ROUND(AVERAGE(D36:H36),2))</f>
        <v/>
      </c>
      <c r="J36" s="22">
        <f>IF(A36="","",IFERROR(VALUE(IFERROR(TRIM(INDEX('Form responses'!$A32:$Z32,MATCH(Lists!$G$10,'Form responses'!$A$1:$Z$1,0))&amp;""),"")),""))</f>
        <v/>
      </c>
      <c r="K36" s="20">
        <f>IF(A36="","",IFERROR(TRIM(INDEX('Form responses'!$A32:$Z32,MATCH(Lists!$G$11,'Form responses'!$A$1:$Z$1,0))&amp;""),""))</f>
        <v/>
      </c>
      <c r="L36" s="20">
        <f>IF(A36="","",IF(COUNT(D36:H36)&lt;5,"Missing a score",IF(AND(ISNUMBER(J36),ABS(J36-I36)&gt;0.01),"Form average differs","OK")))</f>
        <v/>
      </c>
      <c r="M36" s="20">
        <f>IF(A36="","",IF(COUNTIF($A$6:A36,A36)=1,MAX($M$5:M35)+1,""))</f>
        <v/>
      </c>
      <c r="N36" s="20">
        <f>IF(ISNUMBER(D36),IF(D36&lt;=2,1,0),0)</f>
        <v/>
      </c>
      <c r="O36" s="20">
        <f>IF(ISNUMBER(E36),IF(E36&lt;=2,1,0),0)</f>
        <v/>
      </c>
      <c r="P36" s="20">
        <f>IF(ISNUMBER(F36),IF(F36&lt;=2,1,0),0)</f>
        <v/>
      </c>
      <c r="Q36" s="20">
        <f>IF(ISNUMBER(G36),IF(G36&lt;=2,1,0),0)</f>
        <v/>
      </c>
      <c r="R36" s="20">
        <f>IF(ISNUMBER(H36),IF(H36&lt;=2,1,0),0)</f>
        <v/>
      </c>
      <c r="S36" s="20">
        <f>IF(ISNUMBER(D36),IF(D36&gt;=4,1,0),0)</f>
        <v/>
      </c>
      <c r="T36" s="20">
        <f>IF(ISNUMBER(E36),IF(E36&gt;=4,1,0),0)</f>
        <v/>
      </c>
      <c r="U36" s="20">
        <f>IF(ISNUMBER(F36),IF(F36&gt;=4,1,0),0)</f>
        <v/>
      </c>
      <c r="V36" s="20">
        <f>IF(ISNUMBER(G36),IF(G36&gt;=4,1,0),0)</f>
        <v/>
      </c>
      <c r="W36" s="20">
        <f>IF(ISNUMBER(H36),IF(H36&gt;=4,1,0),0)</f>
        <v/>
      </c>
    </row>
    <row r="37">
      <c r="A37" s="20">
        <f>IFERROR(TRIM(INDEX('Form responses'!$A33:$Z33,MATCH(Lists!$G$2,'Form responses'!$A$1:$Z$1,0))&amp;""),"")</f>
        <v/>
      </c>
      <c r="B37" s="20">
        <f>IF(A37="","",IFERROR(TRIM(INDEX('Form responses'!$A33:$Z33,MATCH(Lists!$G$3,'Form responses'!$A$1:$Z$1,0))&amp;""),""))</f>
        <v/>
      </c>
      <c r="C37" s="20">
        <f>IF(A37="","",IFERROR(TRIM(INDEX('Form responses'!$A33:$Z33,MATCH(Lists!$G$4,'Form responses'!$A$1:$Z$1,0))&amp;""),""))</f>
        <v/>
      </c>
      <c r="D37" s="21">
        <f>IF(A37="","",IFERROR(VALUE(IFERROR(TRIM(INDEX('Form responses'!$A33:$Z33,MATCH(Lists!$G$5,'Form responses'!$A$1:$Z$1,0))&amp;""),"")),""))</f>
        <v/>
      </c>
      <c r="E37" s="21">
        <f>IF(A37="","",IFERROR(VALUE(IFERROR(TRIM(INDEX('Form responses'!$A33:$Z33,MATCH(Lists!$G$6,'Form responses'!$A$1:$Z$1,0))&amp;""),"")),""))</f>
        <v/>
      </c>
      <c r="F37" s="21">
        <f>IF(A37="","",IFERROR(VALUE(IFERROR(TRIM(INDEX('Form responses'!$A33:$Z33,MATCH(Lists!$G$7,'Form responses'!$A$1:$Z$1,0))&amp;""),"")),""))</f>
        <v/>
      </c>
      <c r="G37" s="21">
        <f>IF(A37="","",IFERROR(VALUE(IFERROR(TRIM(INDEX('Form responses'!$A33:$Z33,MATCH(Lists!$G$8,'Form responses'!$A$1:$Z$1,0))&amp;""),"")),""))</f>
        <v/>
      </c>
      <c r="H37" s="21">
        <f>IF(A37="","",IFERROR(VALUE(IFERROR(TRIM(INDEX('Form responses'!$A33:$Z33,MATCH(Lists!$G$9,'Form responses'!$A$1:$Z$1,0))&amp;""),"")),""))</f>
        <v/>
      </c>
      <c r="I37" s="22">
        <f>IF(COUNT(D37:H37)=0,"",ROUND(AVERAGE(D37:H37),2))</f>
        <v/>
      </c>
      <c r="J37" s="22">
        <f>IF(A37="","",IFERROR(VALUE(IFERROR(TRIM(INDEX('Form responses'!$A33:$Z33,MATCH(Lists!$G$10,'Form responses'!$A$1:$Z$1,0))&amp;""),"")),""))</f>
        <v/>
      </c>
      <c r="K37" s="20">
        <f>IF(A37="","",IFERROR(TRIM(INDEX('Form responses'!$A33:$Z33,MATCH(Lists!$G$11,'Form responses'!$A$1:$Z$1,0))&amp;""),""))</f>
        <v/>
      </c>
      <c r="L37" s="20">
        <f>IF(A37="","",IF(COUNT(D37:H37)&lt;5,"Missing a score",IF(AND(ISNUMBER(J37),ABS(J37-I37)&gt;0.01),"Form average differs","OK")))</f>
        <v/>
      </c>
      <c r="M37" s="20">
        <f>IF(A37="","",IF(COUNTIF($A$6:A37,A37)=1,MAX($M$5:M36)+1,""))</f>
        <v/>
      </c>
      <c r="N37" s="20">
        <f>IF(ISNUMBER(D37),IF(D37&lt;=2,1,0),0)</f>
        <v/>
      </c>
      <c r="O37" s="20">
        <f>IF(ISNUMBER(E37),IF(E37&lt;=2,1,0),0)</f>
        <v/>
      </c>
      <c r="P37" s="20">
        <f>IF(ISNUMBER(F37),IF(F37&lt;=2,1,0),0)</f>
        <v/>
      </c>
      <c r="Q37" s="20">
        <f>IF(ISNUMBER(G37),IF(G37&lt;=2,1,0),0)</f>
        <v/>
      </c>
      <c r="R37" s="20">
        <f>IF(ISNUMBER(H37),IF(H37&lt;=2,1,0),0)</f>
        <v/>
      </c>
      <c r="S37" s="20">
        <f>IF(ISNUMBER(D37),IF(D37&gt;=4,1,0),0)</f>
        <v/>
      </c>
      <c r="T37" s="20">
        <f>IF(ISNUMBER(E37),IF(E37&gt;=4,1,0),0)</f>
        <v/>
      </c>
      <c r="U37" s="20">
        <f>IF(ISNUMBER(F37),IF(F37&gt;=4,1,0),0)</f>
        <v/>
      </c>
      <c r="V37" s="20">
        <f>IF(ISNUMBER(G37),IF(G37&gt;=4,1,0),0)</f>
        <v/>
      </c>
      <c r="W37" s="20">
        <f>IF(ISNUMBER(H37),IF(H37&gt;=4,1,0),0)</f>
        <v/>
      </c>
    </row>
    <row r="38">
      <c r="A38" s="20">
        <f>IFERROR(TRIM(INDEX('Form responses'!$A34:$Z34,MATCH(Lists!$G$2,'Form responses'!$A$1:$Z$1,0))&amp;""),"")</f>
        <v/>
      </c>
      <c r="B38" s="20">
        <f>IF(A38="","",IFERROR(TRIM(INDEX('Form responses'!$A34:$Z34,MATCH(Lists!$G$3,'Form responses'!$A$1:$Z$1,0))&amp;""),""))</f>
        <v/>
      </c>
      <c r="C38" s="20">
        <f>IF(A38="","",IFERROR(TRIM(INDEX('Form responses'!$A34:$Z34,MATCH(Lists!$G$4,'Form responses'!$A$1:$Z$1,0))&amp;""),""))</f>
        <v/>
      </c>
      <c r="D38" s="21">
        <f>IF(A38="","",IFERROR(VALUE(IFERROR(TRIM(INDEX('Form responses'!$A34:$Z34,MATCH(Lists!$G$5,'Form responses'!$A$1:$Z$1,0))&amp;""),"")),""))</f>
        <v/>
      </c>
      <c r="E38" s="21">
        <f>IF(A38="","",IFERROR(VALUE(IFERROR(TRIM(INDEX('Form responses'!$A34:$Z34,MATCH(Lists!$G$6,'Form responses'!$A$1:$Z$1,0))&amp;""),"")),""))</f>
        <v/>
      </c>
      <c r="F38" s="21">
        <f>IF(A38="","",IFERROR(VALUE(IFERROR(TRIM(INDEX('Form responses'!$A34:$Z34,MATCH(Lists!$G$7,'Form responses'!$A$1:$Z$1,0))&amp;""),"")),""))</f>
        <v/>
      </c>
      <c r="G38" s="21">
        <f>IF(A38="","",IFERROR(VALUE(IFERROR(TRIM(INDEX('Form responses'!$A34:$Z34,MATCH(Lists!$G$8,'Form responses'!$A$1:$Z$1,0))&amp;""),"")),""))</f>
        <v/>
      </c>
      <c r="H38" s="21">
        <f>IF(A38="","",IFERROR(VALUE(IFERROR(TRIM(INDEX('Form responses'!$A34:$Z34,MATCH(Lists!$G$9,'Form responses'!$A$1:$Z$1,0))&amp;""),"")),""))</f>
        <v/>
      </c>
      <c r="I38" s="22">
        <f>IF(COUNT(D38:H38)=0,"",ROUND(AVERAGE(D38:H38),2))</f>
        <v/>
      </c>
      <c r="J38" s="22">
        <f>IF(A38="","",IFERROR(VALUE(IFERROR(TRIM(INDEX('Form responses'!$A34:$Z34,MATCH(Lists!$G$10,'Form responses'!$A$1:$Z$1,0))&amp;""),"")),""))</f>
        <v/>
      </c>
      <c r="K38" s="20">
        <f>IF(A38="","",IFERROR(TRIM(INDEX('Form responses'!$A34:$Z34,MATCH(Lists!$G$11,'Form responses'!$A$1:$Z$1,0))&amp;""),""))</f>
        <v/>
      </c>
      <c r="L38" s="20">
        <f>IF(A38="","",IF(COUNT(D38:H38)&lt;5,"Missing a score",IF(AND(ISNUMBER(J38),ABS(J38-I38)&gt;0.01),"Form average differs","OK")))</f>
        <v/>
      </c>
      <c r="M38" s="20">
        <f>IF(A38="","",IF(COUNTIF($A$6:A38,A38)=1,MAX($M$5:M37)+1,""))</f>
        <v/>
      </c>
      <c r="N38" s="20">
        <f>IF(ISNUMBER(D38),IF(D38&lt;=2,1,0),0)</f>
        <v/>
      </c>
      <c r="O38" s="20">
        <f>IF(ISNUMBER(E38),IF(E38&lt;=2,1,0),0)</f>
        <v/>
      </c>
      <c r="P38" s="20">
        <f>IF(ISNUMBER(F38),IF(F38&lt;=2,1,0),0)</f>
        <v/>
      </c>
      <c r="Q38" s="20">
        <f>IF(ISNUMBER(G38),IF(G38&lt;=2,1,0),0)</f>
        <v/>
      </c>
      <c r="R38" s="20">
        <f>IF(ISNUMBER(H38),IF(H38&lt;=2,1,0),0)</f>
        <v/>
      </c>
      <c r="S38" s="20">
        <f>IF(ISNUMBER(D38),IF(D38&gt;=4,1,0),0)</f>
        <v/>
      </c>
      <c r="T38" s="20">
        <f>IF(ISNUMBER(E38),IF(E38&gt;=4,1,0),0)</f>
        <v/>
      </c>
      <c r="U38" s="20">
        <f>IF(ISNUMBER(F38),IF(F38&gt;=4,1,0),0)</f>
        <v/>
      </c>
      <c r="V38" s="20">
        <f>IF(ISNUMBER(G38),IF(G38&gt;=4,1,0),0)</f>
        <v/>
      </c>
      <c r="W38" s="20">
        <f>IF(ISNUMBER(H38),IF(H38&gt;=4,1,0),0)</f>
        <v/>
      </c>
    </row>
    <row r="39">
      <c r="A39" s="20">
        <f>IFERROR(TRIM(INDEX('Form responses'!$A35:$Z35,MATCH(Lists!$G$2,'Form responses'!$A$1:$Z$1,0))&amp;""),"")</f>
        <v/>
      </c>
      <c r="B39" s="20">
        <f>IF(A39="","",IFERROR(TRIM(INDEX('Form responses'!$A35:$Z35,MATCH(Lists!$G$3,'Form responses'!$A$1:$Z$1,0))&amp;""),""))</f>
        <v/>
      </c>
      <c r="C39" s="20">
        <f>IF(A39="","",IFERROR(TRIM(INDEX('Form responses'!$A35:$Z35,MATCH(Lists!$G$4,'Form responses'!$A$1:$Z$1,0))&amp;""),""))</f>
        <v/>
      </c>
      <c r="D39" s="21">
        <f>IF(A39="","",IFERROR(VALUE(IFERROR(TRIM(INDEX('Form responses'!$A35:$Z35,MATCH(Lists!$G$5,'Form responses'!$A$1:$Z$1,0))&amp;""),"")),""))</f>
        <v/>
      </c>
      <c r="E39" s="21">
        <f>IF(A39="","",IFERROR(VALUE(IFERROR(TRIM(INDEX('Form responses'!$A35:$Z35,MATCH(Lists!$G$6,'Form responses'!$A$1:$Z$1,0))&amp;""),"")),""))</f>
        <v/>
      </c>
      <c r="F39" s="21">
        <f>IF(A39="","",IFERROR(VALUE(IFERROR(TRIM(INDEX('Form responses'!$A35:$Z35,MATCH(Lists!$G$7,'Form responses'!$A$1:$Z$1,0))&amp;""),"")),""))</f>
        <v/>
      </c>
      <c r="G39" s="21">
        <f>IF(A39="","",IFERROR(VALUE(IFERROR(TRIM(INDEX('Form responses'!$A35:$Z35,MATCH(Lists!$G$8,'Form responses'!$A$1:$Z$1,0))&amp;""),"")),""))</f>
        <v/>
      </c>
      <c r="H39" s="21">
        <f>IF(A39="","",IFERROR(VALUE(IFERROR(TRIM(INDEX('Form responses'!$A35:$Z35,MATCH(Lists!$G$9,'Form responses'!$A$1:$Z$1,0))&amp;""),"")),""))</f>
        <v/>
      </c>
      <c r="I39" s="22">
        <f>IF(COUNT(D39:H39)=0,"",ROUND(AVERAGE(D39:H39),2))</f>
        <v/>
      </c>
      <c r="J39" s="22">
        <f>IF(A39="","",IFERROR(VALUE(IFERROR(TRIM(INDEX('Form responses'!$A35:$Z35,MATCH(Lists!$G$10,'Form responses'!$A$1:$Z$1,0))&amp;""),"")),""))</f>
        <v/>
      </c>
      <c r="K39" s="20">
        <f>IF(A39="","",IFERROR(TRIM(INDEX('Form responses'!$A35:$Z35,MATCH(Lists!$G$11,'Form responses'!$A$1:$Z$1,0))&amp;""),""))</f>
        <v/>
      </c>
      <c r="L39" s="20">
        <f>IF(A39="","",IF(COUNT(D39:H39)&lt;5,"Missing a score",IF(AND(ISNUMBER(J39),ABS(J39-I39)&gt;0.01),"Form average differs","OK")))</f>
        <v/>
      </c>
      <c r="M39" s="20">
        <f>IF(A39="","",IF(COUNTIF($A$6:A39,A39)=1,MAX($M$5:M38)+1,""))</f>
        <v/>
      </c>
      <c r="N39" s="20">
        <f>IF(ISNUMBER(D39),IF(D39&lt;=2,1,0),0)</f>
        <v/>
      </c>
      <c r="O39" s="20">
        <f>IF(ISNUMBER(E39),IF(E39&lt;=2,1,0),0)</f>
        <v/>
      </c>
      <c r="P39" s="20">
        <f>IF(ISNUMBER(F39),IF(F39&lt;=2,1,0),0)</f>
        <v/>
      </c>
      <c r="Q39" s="20">
        <f>IF(ISNUMBER(G39),IF(G39&lt;=2,1,0),0)</f>
        <v/>
      </c>
      <c r="R39" s="20">
        <f>IF(ISNUMBER(H39),IF(H39&lt;=2,1,0),0)</f>
        <v/>
      </c>
      <c r="S39" s="20">
        <f>IF(ISNUMBER(D39),IF(D39&gt;=4,1,0),0)</f>
        <v/>
      </c>
      <c r="T39" s="20">
        <f>IF(ISNUMBER(E39),IF(E39&gt;=4,1,0),0)</f>
        <v/>
      </c>
      <c r="U39" s="20">
        <f>IF(ISNUMBER(F39),IF(F39&gt;=4,1,0),0)</f>
        <v/>
      </c>
      <c r="V39" s="20">
        <f>IF(ISNUMBER(G39),IF(G39&gt;=4,1,0),0)</f>
        <v/>
      </c>
      <c r="W39" s="20">
        <f>IF(ISNUMBER(H39),IF(H39&gt;=4,1,0),0)</f>
        <v/>
      </c>
    </row>
    <row r="40">
      <c r="A40" s="20">
        <f>IFERROR(TRIM(INDEX('Form responses'!$A36:$Z36,MATCH(Lists!$G$2,'Form responses'!$A$1:$Z$1,0))&amp;""),"")</f>
        <v/>
      </c>
      <c r="B40" s="20">
        <f>IF(A40="","",IFERROR(TRIM(INDEX('Form responses'!$A36:$Z36,MATCH(Lists!$G$3,'Form responses'!$A$1:$Z$1,0))&amp;""),""))</f>
        <v/>
      </c>
      <c r="C40" s="20">
        <f>IF(A40="","",IFERROR(TRIM(INDEX('Form responses'!$A36:$Z36,MATCH(Lists!$G$4,'Form responses'!$A$1:$Z$1,0))&amp;""),""))</f>
        <v/>
      </c>
      <c r="D40" s="21">
        <f>IF(A40="","",IFERROR(VALUE(IFERROR(TRIM(INDEX('Form responses'!$A36:$Z36,MATCH(Lists!$G$5,'Form responses'!$A$1:$Z$1,0))&amp;""),"")),""))</f>
        <v/>
      </c>
      <c r="E40" s="21">
        <f>IF(A40="","",IFERROR(VALUE(IFERROR(TRIM(INDEX('Form responses'!$A36:$Z36,MATCH(Lists!$G$6,'Form responses'!$A$1:$Z$1,0))&amp;""),"")),""))</f>
        <v/>
      </c>
      <c r="F40" s="21">
        <f>IF(A40="","",IFERROR(VALUE(IFERROR(TRIM(INDEX('Form responses'!$A36:$Z36,MATCH(Lists!$G$7,'Form responses'!$A$1:$Z$1,0))&amp;""),"")),""))</f>
        <v/>
      </c>
      <c r="G40" s="21">
        <f>IF(A40="","",IFERROR(VALUE(IFERROR(TRIM(INDEX('Form responses'!$A36:$Z36,MATCH(Lists!$G$8,'Form responses'!$A$1:$Z$1,0))&amp;""),"")),""))</f>
        <v/>
      </c>
      <c r="H40" s="21">
        <f>IF(A40="","",IFERROR(VALUE(IFERROR(TRIM(INDEX('Form responses'!$A36:$Z36,MATCH(Lists!$G$9,'Form responses'!$A$1:$Z$1,0))&amp;""),"")),""))</f>
        <v/>
      </c>
      <c r="I40" s="22">
        <f>IF(COUNT(D40:H40)=0,"",ROUND(AVERAGE(D40:H40),2))</f>
        <v/>
      </c>
      <c r="J40" s="22">
        <f>IF(A40="","",IFERROR(VALUE(IFERROR(TRIM(INDEX('Form responses'!$A36:$Z36,MATCH(Lists!$G$10,'Form responses'!$A$1:$Z$1,0))&amp;""),"")),""))</f>
        <v/>
      </c>
      <c r="K40" s="20">
        <f>IF(A40="","",IFERROR(TRIM(INDEX('Form responses'!$A36:$Z36,MATCH(Lists!$G$11,'Form responses'!$A$1:$Z$1,0))&amp;""),""))</f>
        <v/>
      </c>
      <c r="L40" s="20">
        <f>IF(A40="","",IF(COUNT(D40:H40)&lt;5,"Missing a score",IF(AND(ISNUMBER(J40),ABS(J40-I40)&gt;0.01),"Form average differs","OK")))</f>
        <v/>
      </c>
      <c r="M40" s="20">
        <f>IF(A40="","",IF(COUNTIF($A$6:A40,A40)=1,MAX($M$5:M39)+1,""))</f>
        <v/>
      </c>
      <c r="N40" s="20">
        <f>IF(ISNUMBER(D40),IF(D40&lt;=2,1,0),0)</f>
        <v/>
      </c>
      <c r="O40" s="20">
        <f>IF(ISNUMBER(E40),IF(E40&lt;=2,1,0),0)</f>
        <v/>
      </c>
      <c r="P40" s="20">
        <f>IF(ISNUMBER(F40),IF(F40&lt;=2,1,0),0)</f>
        <v/>
      </c>
      <c r="Q40" s="20">
        <f>IF(ISNUMBER(G40),IF(G40&lt;=2,1,0),0)</f>
        <v/>
      </c>
      <c r="R40" s="20">
        <f>IF(ISNUMBER(H40),IF(H40&lt;=2,1,0),0)</f>
        <v/>
      </c>
      <c r="S40" s="20">
        <f>IF(ISNUMBER(D40),IF(D40&gt;=4,1,0),0)</f>
        <v/>
      </c>
      <c r="T40" s="20">
        <f>IF(ISNUMBER(E40),IF(E40&gt;=4,1,0),0)</f>
        <v/>
      </c>
      <c r="U40" s="20">
        <f>IF(ISNUMBER(F40),IF(F40&gt;=4,1,0),0)</f>
        <v/>
      </c>
      <c r="V40" s="20">
        <f>IF(ISNUMBER(G40),IF(G40&gt;=4,1,0),0)</f>
        <v/>
      </c>
      <c r="W40" s="20">
        <f>IF(ISNUMBER(H40),IF(H40&gt;=4,1,0),0)</f>
        <v/>
      </c>
    </row>
    <row r="41">
      <c r="A41" s="20">
        <f>IFERROR(TRIM(INDEX('Form responses'!$A37:$Z37,MATCH(Lists!$G$2,'Form responses'!$A$1:$Z$1,0))&amp;""),"")</f>
        <v/>
      </c>
      <c r="B41" s="20">
        <f>IF(A41="","",IFERROR(TRIM(INDEX('Form responses'!$A37:$Z37,MATCH(Lists!$G$3,'Form responses'!$A$1:$Z$1,0))&amp;""),""))</f>
        <v/>
      </c>
      <c r="C41" s="20">
        <f>IF(A41="","",IFERROR(TRIM(INDEX('Form responses'!$A37:$Z37,MATCH(Lists!$G$4,'Form responses'!$A$1:$Z$1,0))&amp;""),""))</f>
        <v/>
      </c>
      <c r="D41" s="21">
        <f>IF(A41="","",IFERROR(VALUE(IFERROR(TRIM(INDEX('Form responses'!$A37:$Z37,MATCH(Lists!$G$5,'Form responses'!$A$1:$Z$1,0))&amp;""),"")),""))</f>
        <v/>
      </c>
      <c r="E41" s="21">
        <f>IF(A41="","",IFERROR(VALUE(IFERROR(TRIM(INDEX('Form responses'!$A37:$Z37,MATCH(Lists!$G$6,'Form responses'!$A$1:$Z$1,0))&amp;""),"")),""))</f>
        <v/>
      </c>
      <c r="F41" s="21">
        <f>IF(A41="","",IFERROR(VALUE(IFERROR(TRIM(INDEX('Form responses'!$A37:$Z37,MATCH(Lists!$G$7,'Form responses'!$A$1:$Z$1,0))&amp;""),"")),""))</f>
        <v/>
      </c>
      <c r="G41" s="21">
        <f>IF(A41="","",IFERROR(VALUE(IFERROR(TRIM(INDEX('Form responses'!$A37:$Z37,MATCH(Lists!$G$8,'Form responses'!$A$1:$Z$1,0))&amp;""),"")),""))</f>
        <v/>
      </c>
      <c r="H41" s="21">
        <f>IF(A41="","",IFERROR(VALUE(IFERROR(TRIM(INDEX('Form responses'!$A37:$Z37,MATCH(Lists!$G$9,'Form responses'!$A$1:$Z$1,0))&amp;""),"")),""))</f>
        <v/>
      </c>
      <c r="I41" s="22">
        <f>IF(COUNT(D41:H41)=0,"",ROUND(AVERAGE(D41:H41),2))</f>
        <v/>
      </c>
      <c r="J41" s="22">
        <f>IF(A41="","",IFERROR(VALUE(IFERROR(TRIM(INDEX('Form responses'!$A37:$Z37,MATCH(Lists!$G$10,'Form responses'!$A$1:$Z$1,0))&amp;""),"")),""))</f>
        <v/>
      </c>
      <c r="K41" s="20">
        <f>IF(A41="","",IFERROR(TRIM(INDEX('Form responses'!$A37:$Z37,MATCH(Lists!$G$11,'Form responses'!$A$1:$Z$1,0))&amp;""),""))</f>
        <v/>
      </c>
      <c r="L41" s="20">
        <f>IF(A41="","",IF(COUNT(D41:H41)&lt;5,"Missing a score",IF(AND(ISNUMBER(J41),ABS(J41-I41)&gt;0.01),"Form average differs","OK")))</f>
        <v/>
      </c>
      <c r="M41" s="20">
        <f>IF(A41="","",IF(COUNTIF($A$6:A41,A41)=1,MAX($M$5:M40)+1,""))</f>
        <v/>
      </c>
      <c r="N41" s="20">
        <f>IF(ISNUMBER(D41),IF(D41&lt;=2,1,0),0)</f>
        <v/>
      </c>
      <c r="O41" s="20">
        <f>IF(ISNUMBER(E41),IF(E41&lt;=2,1,0),0)</f>
        <v/>
      </c>
      <c r="P41" s="20">
        <f>IF(ISNUMBER(F41),IF(F41&lt;=2,1,0),0)</f>
        <v/>
      </c>
      <c r="Q41" s="20">
        <f>IF(ISNUMBER(G41),IF(G41&lt;=2,1,0),0)</f>
        <v/>
      </c>
      <c r="R41" s="20">
        <f>IF(ISNUMBER(H41),IF(H41&lt;=2,1,0),0)</f>
        <v/>
      </c>
      <c r="S41" s="20">
        <f>IF(ISNUMBER(D41),IF(D41&gt;=4,1,0),0)</f>
        <v/>
      </c>
      <c r="T41" s="20">
        <f>IF(ISNUMBER(E41),IF(E41&gt;=4,1,0),0)</f>
        <v/>
      </c>
      <c r="U41" s="20">
        <f>IF(ISNUMBER(F41),IF(F41&gt;=4,1,0),0)</f>
        <v/>
      </c>
      <c r="V41" s="20">
        <f>IF(ISNUMBER(G41),IF(G41&gt;=4,1,0),0)</f>
        <v/>
      </c>
      <c r="W41" s="20">
        <f>IF(ISNUMBER(H41),IF(H41&gt;=4,1,0),0)</f>
        <v/>
      </c>
    </row>
    <row r="42">
      <c r="A42" s="20">
        <f>IFERROR(TRIM(INDEX('Form responses'!$A38:$Z38,MATCH(Lists!$G$2,'Form responses'!$A$1:$Z$1,0))&amp;""),"")</f>
        <v/>
      </c>
      <c r="B42" s="20">
        <f>IF(A42="","",IFERROR(TRIM(INDEX('Form responses'!$A38:$Z38,MATCH(Lists!$G$3,'Form responses'!$A$1:$Z$1,0))&amp;""),""))</f>
        <v/>
      </c>
      <c r="C42" s="20">
        <f>IF(A42="","",IFERROR(TRIM(INDEX('Form responses'!$A38:$Z38,MATCH(Lists!$G$4,'Form responses'!$A$1:$Z$1,0))&amp;""),""))</f>
        <v/>
      </c>
      <c r="D42" s="21">
        <f>IF(A42="","",IFERROR(VALUE(IFERROR(TRIM(INDEX('Form responses'!$A38:$Z38,MATCH(Lists!$G$5,'Form responses'!$A$1:$Z$1,0))&amp;""),"")),""))</f>
        <v/>
      </c>
      <c r="E42" s="21">
        <f>IF(A42="","",IFERROR(VALUE(IFERROR(TRIM(INDEX('Form responses'!$A38:$Z38,MATCH(Lists!$G$6,'Form responses'!$A$1:$Z$1,0))&amp;""),"")),""))</f>
        <v/>
      </c>
      <c r="F42" s="21">
        <f>IF(A42="","",IFERROR(VALUE(IFERROR(TRIM(INDEX('Form responses'!$A38:$Z38,MATCH(Lists!$G$7,'Form responses'!$A$1:$Z$1,0))&amp;""),"")),""))</f>
        <v/>
      </c>
      <c r="G42" s="21">
        <f>IF(A42="","",IFERROR(VALUE(IFERROR(TRIM(INDEX('Form responses'!$A38:$Z38,MATCH(Lists!$G$8,'Form responses'!$A$1:$Z$1,0))&amp;""),"")),""))</f>
        <v/>
      </c>
      <c r="H42" s="21">
        <f>IF(A42="","",IFERROR(VALUE(IFERROR(TRIM(INDEX('Form responses'!$A38:$Z38,MATCH(Lists!$G$9,'Form responses'!$A$1:$Z$1,0))&amp;""),"")),""))</f>
        <v/>
      </c>
      <c r="I42" s="22">
        <f>IF(COUNT(D42:H42)=0,"",ROUND(AVERAGE(D42:H42),2))</f>
        <v/>
      </c>
      <c r="J42" s="22">
        <f>IF(A42="","",IFERROR(VALUE(IFERROR(TRIM(INDEX('Form responses'!$A38:$Z38,MATCH(Lists!$G$10,'Form responses'!$A$1:$Z$1,0))&amp;""),"")),""))</f>
        <v/>
      </c>
      <c r="K42" s="20">
        <f>IF(A42="","",IFERROR(TRIM(INDEX('Form responses'!$A38:$Z38,MATCH(Lists!$G$11,'Form responses'!$A$1:$Z$1,0))&amp;""),""))</f>
        <v/>
      </c>
      <c r="L42" s="20">
        <f>IF(A42="","",IF(COUNT(D42:H42)&lt;5,"Missing a score",IF(AND(ISNUMBER(J42),ABS(J42-I42)&gt;0.01),"Form average differs","OK")))</f>
        <v/>
      </c>
      <c r="M42" s="20">
        <f>IF(A42="","",IF(COUNTIF($A$6:A42,A42)=1,MAX($M$5:M41)+1,""))</f>
        <v/>
      </c>
      <c r="N42" s="20">
        <f>IF(ISNUMBER(D42),IF(D42&lt;=2,1,0),0)</f>
        <v/>
      </c>
      <c r="O42" s="20">
        <f>IF(ISNUMBER(E42),IF(E42&lt;=2,1,0),0)</f>
        <v/>
      </c>
      <c r="P42" s="20">
        <f>IF(ISNUMBER(F42),IF(F42&lt;=2,1,0),0)</f>
        <v/>
      </c>
      <c r="Q42" s="20">
        <f>IF(ISNUMBER(G42),IF(G42&lt;=2,1,0),0)</f>
        <v/>
      </c>
      <c r="R42" s="20">
        <f>IF(ISNUMBER(H42),IF(H42&lt;=2,1,0),0)</f>
        <v/>
      </c>
      <c r="S42" s="20">
        <f>IF(ISNUMBER(D42),IF(D42&gt;=4,1,0),0)</f>
        <v/>
      </c>
      <c r="T42" s="20">
        <f>IF(ISNUMBER(E42),IF(E42&gt;=4,1,0),0)</f>
        <v/>
      </c>
      <c r="U42" s="20">
        <f>IF(ISNUMBER(F42),IF(F42&gt;=4,1,0),0)</f>
        <v/>
      </c>
      <c r="V42" s="20">
        <f>IF(ISNUMBER(G42),IF(G42&gt;=4,1,0),0)</f>
        <v/>
      </c>
      <c r="W42" s="20">
        <f>IF(ISNUMBER(H42),IF(H42&gt;=4,1,0),0)</f>
        <v/>
      </c>
    </row>
    <row r="43">
      <c r="A43" s="20">
        <f>IFERROR(TRIM(INDEX('Form responses'!$A39:$Z39,MATCH(Lists!$G$2,'Form responses'!$A$1:$Z$1,0))&amp;""),"")</f>
        <v/>
      </c>
      <c r="B43" s="20">
        <f>IF(A43="","",IFERROR(TRIM(INDEX('Form responses'!$A39:$Z39,MATCH(Lists!$G$3,'Form responses'!$A$1:$Z$1,0))&amp;""),""))</f>
        <v/>
      </c>
      <c r="C43" s="20">
        <f>IF(A43="","",IFERROR(TRIM(INDEX('Form responses'!$A39:$Z39,MATCH(Lists!$G$4,'Form responses'!$A$1:$Z$1,0))&amp;""),""))</f>
        <v/>
      </c>
      <c r="D43" s="21">
        <f>IF(A43="","",IFERROR(VALUE(IFERROR(TRIM(INDEX('Form responses'!$A39:$Z39,MATCH(Lists!$G$5,'Form responses'!$A$1:$Z$1,0))&amp;""),"")),""))</f>
        <v/>
      </c>
      <c r="E43" s="21">
        <f>IF(A43="","",IFERROR(VALUE(IFERROR(TRIM(INDEX('Form responses'!$A39:$Z39,MATCH(Lists!$G$6,'Form responses'!$A$1:$Z$1,0))&amp;""),"")),""))</f>
        <v/>
      </c>
      <c r="F43" s="21">
        <f>IF(A43="","",IFERROR(VALUE(IFERROR(TRIM(INDEX('Form responses'!$A39:$Z39,MATCH(Lists!$G$7,'Form responses'!$A$1:$Z$1,0))&amp;""),"")),""))</f>
        <v/>
      </c>
      <c r="G43" s="21">
        <f>IF(A43="","",IFERROR(VALUE(IFERROR(TRIM(INDEX('Form responses'!$A39:$Z39,MATCH(Lists!$G$8,'Form responses'!$A$1:$Z$1,0))&amp;""),"")),""))</f>
        <v/>
      </c>
      <c r="H43" s="21">
        <f>IF(A43="","",IFERROR(VALUE(IFERROR(TRIM(INDEX('Form responses'!$A39:$Z39,MATCH(Lists!$G$9,'Form responses'!$A$1:$Z$1,0))&amp;""),"")),""))</f>
        <v/>
      </c>
      <c r="I43" s="22">
        <f>IF(COUNT(D43:H43)=0,"",ROUND(AVERAGE(D43:H43),2))</f>
        <v/>
      </c>
      <c r="J43" s="22">
        <f>IF(A43="","",IFERROR(VALUE(IFERROR(TRIM(INDEX('Form responses'!$A39:$Z39,MATCH(Lists!$G$10,'Form responses'!$A$1:$Z$1,0))&amp;""),"")),""))</f>
        <v/>
      </c>
      <c r="K43" s="20">
        <f>IF(A43="","",IFERROR(TRIM(INDEX('Form responses'!$A39:$Z39,MATCH(Lists!$G$11,'Form responses'!$A$1:$Z$1,0))&amp;""),""))</f>
        <v/>
      </c>
      <c r="L43" s="20">
        <f>IF(A43="","",IF(COUNT(D43:H43)&lt;5,"Missing a score",IF(AND(ISNUMBER(J43),ABS(J43-I43)&gt;0.01),"Form average differs","OK")))</f>
        <v/>
      </c>
      <c r="M43" s="20">
        <f>IF(A43="","",IF(COUNTIF($A$6:A43,A43)=1,MAX($M$5:M42)+1,""))</f>
        <v/>
      </c>
      <c r="N43" s="20">
        <f>IF(ISNUMBER(D43),IF(D43&lt;=2,1,0),0)</f>
        <v/>
      </c>
      <c r="O43" s="20">
        <f>IF(ISNUMBER(E43),IF(E43&lt;=2,1,0),0)</f>
        <v/>
      </c>
      <c r="P43" s="20">
        <f>IF(ISNUMBER(F43),IF(F43&lt;=2,1,0),0)</f>
        <v/>
      </c>
      <c r="Q43" s="20">
        <f>IF(ISNUMBER(G43),IF(G43&lt;=2,1,0),0)</f>
        <v/>
      </c>
      <c r="R43" s="20">
        <f>IF(ISNUMBER(H43),IF(H43&lt;=2,1,0),0)</f>
        <v/>
      </c>
      <c r="S43" s="20">
        <f>IF(ISNUMBER(D43),IF(D43&gt;=4,1,0),0)</f>
        <v/>
      </c>
      <c r="T43" s="20">
        <f>IF(ISNUMBER(E43),IF(E43&gt;=4,1,0),0)</f>
        <v/>
      </c>
      <c r="U43" s="20">
        <f>IF(ISNUMBER(F43),IF(F43&gt;=4,1,0),0)</f>
        <v/>
      </c>
      <c r="V43" s="20">
        <f>IF(ISNUMBER(G43),IF(G43&gt;=4,1,0),0)</f>
        <v/>
      </c>
      <c r="W43" s="20">
        <f>IF(ISNUMBER(H43),IF(H43&gt;=4,1,0),0)</f>
        <v/>
      </c>
    </row>
    <row r="44">
      <c r="A44" s="20">
        <f>IFERROR(TRIM(INDEX('Form responses'!$A40:$Z40,MATCH(Lists!$G$2,'Form responses'!$A$1:$Z$1,0))&amp;""),"")</f>
        <v/>
      </c>
      <c r="B44" s="20">
        <f>IF(A44="","",IFERROR(TRIM(INDEX('Form responses'!$A40:$Z40,MATCH(Lists!$G$3,'Form responses'!$A$1:$Z$1,0))&amp;""),""))</f>
        <v/>
      </c>
      <c r="C44" s="20">
        <f>IF(A44="","",IFERROR(TRIM(INDEX('Form responses'!$A40:$Z40,MATCH(Lists!$G$4,'Form responses'!$A$1:$Z$1,0))&amp;""),""))</f>
        <v/>
      </c>
      <c r="D44" s="21">
        <f>IF(A44="","",IFERROR(VALUE(IFERROR(TRIM(INDEX('Form responses'!$A40:$Z40,MATCH(Lists!$G$5,'Form responses'!$A$1:$Z$1,0))&amp;""),"")),""))</f>
        <v/>
      </c>
      <c r="E44" s="21">
        <f>IF(A44="","",IFERROR(VALUE(IFERROR(TRIM(INDEX('Form responses'!$A40:$Z40,MATCH(Lists!$G$6,'Form responses'!$A$1:$Z$1,0))&amp;""),"")),""))</f>
        <v/>
      </c>
      <c r="F44" s="21">
        <f>IF(A44="","",IFERROR(VALUE(IFERROR(TRIM(INDEX('Form responses'!$A40:$Z40,MATCH(Lists!$G$7,'Form responses'!$A$1:$Z$1,0))&amp;""),"")),""))</f>
        <v/>
      </c>
      <c r="G44" s="21">
        <f>IF(A44="","",IFERROR(VALUE(IFERROR(TRIM(INDEX('Form responses'!$A40:$Z40,MATCH(Lists!$G$8,'Form responses'!$A$1:$Z$1,0))&amp;""),"")),""))</f>
        <v/>
      </c>
      <c r="H44" s="21">
        <f>IF(A44="","",IFERROR(VALUE(IFERROR(TRIM(INDEX('Form responses'!$A40:$Z40,MATCH(Lists!$G$9,'Form responses'!$A$1:$Z$1,0))&amp;""),"")),""))</f>
        <v/>
      </c>
      <c r="I44" s="22">
        <f>IF(COUNT(D44:H44)=0,"",ROUND(AVERAGE(D44:H44),2))</f>
        <v/>
      </c>
      <c r="J44" s="22">
        <f>IF(A44="","",IFERROR(VALUE(IFERROR(TRIM(INDEX('Form responses'!$A40:$Z40,MATCH(Lists!$G$10,'Form responses'!$A$1:$Z$1,0))&amp;""),"")),""))</f>
        <v/>
      </c>
      <c r="K44" s="20">
        <f>IF(A44="","",IFERROR(TRIM(INDEX('Form responses'!$A40:$Z40,MATCH(Lists!$G$11,'Form responses'!$A$1:$Z$1,0))&amp;""),""))</f>
        <v/>
      </c>
      <c r="L44" s="20">
        <f>IF(A44="","",IF(COUNT(D44:H44)&lt;5,"Missing a score",IF(AND(ISNUMBER(J44),ABS(J44-I44)&gt;0.01),"Form average differs","OK")))</f>
        <v/>
      </c>
      <c r="M44" s="20">
        <f>IF(A44="","",IF(COUNTIF($A$6:A44,A44)=1,MAX($M$5:M43)+1,""))</f>
        <v/>
      </c>
      <c r="N44" s="20">
        <f>IF(ISNUMBER(D44),IF(D44&lt;=2,1,0),0)</f>
        <v/>
      </c>
      <c r="O44" s="20">
        <f>IF(ISNUMBER(E44),IF(E44&lt;=2,1,0),0)</f>
        <v/>
      </c>
      <c r="P44" s="20">
        <f>IF(ISNUMBER(F44),IF(F44&lt;=2,1,0),0)</f>
        <v/>
      </c>
      <c r="Q44" s="20">
        <f>IF(ISNUMBER(G44),IF(G44&lt;=2,1,0),0)</f>
        <v/>
      </c>
      <c r="R44" s="20">
        <f>IF(ISNUMBER(H44),IF(H44&lt;=2,1,0),0)</f>
        <v/>
      </c>
      <c r="S44" s="20">
        <f>IF(ISNUMBER(D44),IF(D44&gt;=4,1,0),0)</f>
        <v/>
      </c>
      <c r="T44" s="20">
        <f>IF(ISNUMBER(E44),IF(E44&gt;=4,1,0),0)</f>
        <v/>
      </c>
      <c r="U44" s="20">
        <f>IF(ISNUMBER(F44),IF(F44&gt;=4,1,0),0)</f>
        <v/>
      </c>
      <c r="V44" s="20">
        <f>IF(ISNUMBER(G44),IF(G44&gt;=4,1,0),0)</f>
        <v/>
      </c>
      <c r="W44" s="20">
        <f>IF(ISNUMBER(H44),IF(H44&gt;=4,1,0),0)</f>
        <v/>
      </c>
    </row>
    <row r="45">
      <c r="A45" s="20">
        <f>IFERROR(TRIM(INDEX('Form responses'!$A41:$Z41,MATCH(Lists!$G$2,'Form responses'!$A$1:$Z$1,0))&amp;""),"")</f>
        <v/>
      </c>
      <c r="B45" s="20">
        <f>IF(A45="","",IFERROR(TRIM(INDEX('Form responses'!$A41:$Z41,MATCH(Lists!$G$3,'Form responses'!$A$1:$Z$1,0))&amp;""),""))</f>
        <v/>
      </c>
      <c r="C45" s="20">
        <f>IF(A45="","",IFERROR(TRIM(INDEX('Form responses'!$A41:$Z41,MATCH(Lists!$G$4,'Form responses'!$A$1:$Z$1,0))&amp;""),""))</f>
        <v/>
      </c>
      <c r="D45" s="21">
        <f>IF(A45="","",IFERROR(VALUE(IFERROR(TRIM(INDEX('Form responses'!$A41:$Z41,MATCH(Lists!$G$5,'Form responses'!$A$1:$Z$1,0))&amp;""),"")),""))</f>
        <v/>
      </c>
      <c r="E45" s="21">
        <f>IF(A45="","",IFERROR(VALUE(IFERROR(TRIM(INDEX('Form responses'!$A41:$Z41,MATCH(Lists!$G$6,'Form responses'!$A$1:$Z$1,0))&amp;""),"")),""))</f>
        <v/>
      </c>
      <c r="F45" s="21">
        <f>IF(A45="","",IFERROR(VALUE(IFERROR(TRIM(INDEX('Form responses'!$A41:$Z41,MATCH(Lists!$G$7,'Form responses'!$A$1:$Z$1,0))&amp;""),"")),""))</f>
        <v/>
      </c>
      <c r="G45" s="21">
        <f>IF(A45="","",IFERROR(VALUE(IFERROR(TRIM(INDEX('Form responses'!$A41:$Z41,MATCH(Lists!$G$8,'Form responses'!$A$1:$Z$1,0))&amp;""),"")),""))</f>
        <v/>
      </c>
      <c r="H45" s="21">
        <f>IF(A45="","",IFERROR(VALUE(IFERROR(TRIM(INDEX('Form responses'!$A41:$Z41,MATCH(Lists!$G$9,'Form responses'!$A$1:$Z$1,0))&amp;""),"")),""))</f>
        <v/>
      </c>
      <c r="I45" s="22">
        <f>IF(COUNT(D45:H45)=0,"",ROUND(AVERAGE(D45:H45),2))</f>
        <v/>
      </c>
      <c r="J45" s="22">
        <f>IF(A45="","",IFERROR(VALUE(IFERROR(TRIM(INDEX('Form responses'!$A41:$Z41,MATCH(Lists!$G$10,'Form responses'!$A$1:$Z$1,0))&amp;""),"")),""))</f>
        <v/>
      </c>
      <c r="K45" s="20">
        <f>IF(A45="","",IFERROR(TRIM(INDEX('Form responses'!$A41:$Z41,MATCH(Lists!$G$11,'Form responses'!$A$1:$Z$1,0))&amp;""),""))</f>
        <v/>
      </c>
      <c r="L45" s="20">
        <f>IF(A45="","",IF(COUNT(D45:H45)&lt;5,"Missing a score",IF(AND(ISNUMBER(J45),ABS(J45-I45)&gt;0.01),"Form average differs","OK")))</f>
        <v/>
      </c>
      <c r="M45" s="20">
        <f>IF(A45="","",IF(COUNTIF($A$6:A45,A45)=1,MAX($M$5:M44)+1,""))</f>
        <v/>
      </c>
      <c r="N45" s="20">
        <f>IF(ISNUMBER(D45),IF(D45&lt;=2,1,0),0)</f>
        <v/>
      </c>
      <c r="O45" s="20">
        <f>IF(ISNUMBER(E45),IF(E45&lt;=2,1,0),0)</f>
        <v/>
      </c>
      <c r="P45" s="20">
        <f>IF(ISNUMBER(F45),IF(F45&lt;=2,1,0),0)</f>
        <v/>
      </c>
      <c r="Q45" s="20">
        <f>IF(ISNUMBER(G45),IF(G45&lt;=2,1,0),0)</f>
        <v/>
      </c>
      <c r="R45" s="20">
        <f>IF(ISNUMBER(H45),IF(H45&lt;=2,1,0),0)</f>
        <v/>
      </c>
      <c r="S45" s="20">
        <f>IF(ISNUMBER(D45),IF(D45&gt;=4,1,0),0)</f>
        <v/>
      </c>
      <c r="T45" s="20">
        <f>IF(ISNUMBER(E45),IF(E45&gt;=4,1,0),0)</f>
        <v/>
      </c>
      <c r="U45" s="20">
        <f>IF(ISNUMBER(F45),IF(F45&gt;=4,1,0),0)</f>
        <v/>
      </c>
      <c r="V45" s="20">
        <f>IF(ISNUMBER(G45),IF(G45&gt;=4,1,0),0)</f>
        <v/>
      </c>
      <c r="W45" s="20">
        <f>IF(ISNUMBER(H45),IF(H45&gt;=4,1,0),0)</f>
        <v/>
      </c>
    </row>
    <row r="46">
      <c r="A46" s="20">
        <f>IFERROR(TRIM(INDEX('Form responses'!$A42:$Z42,MATCH(Lists!$G$2,'Form responses'!$A$1:$Z$1,0))&amp;""),"")</f>
        <v/>
      </c>
      <c r="B46" s="20">
        <f>IF(A46="","",IFERROR(TRIM(INDEX('Form responses'!$A42:$Z42,MATCH(Lists!$G$3,'Form responses'!$A$1:$Z$1,0))&amp;""),""))</f>
        <v/>
      </c>
      <c r="C46" s="20">
        <f>IF(A46="","",IFERROR(TRIM(INDEX('Form responses'!$A42:$Z42,MATCH(Lists!$G$4,'Form responses'!$A$1:$Z$1,0))&amp;""),""))</f>
        <v/>
      </c>
      <c r="D46" s="21">
        <f>IF(A46="","",IFERROR(VALUE(IFERROR(TRIM(INDEX('Form responses'!$A42:$Z42,MATCH(Lists!$G$5,'Form responses'!$A$1:$Z$1,0))&amp;""),"")),""))</f>
        <v/>
      </c>
      <c r="E46" s="21">
        <f>IF(A46="","",IFERROR(VALUE(IFERROR(TRIM(INDEX('Form responses'!$A42:$Z42,MATCH(Lists!$G$6,'Form responses'!$A$1:$Z$1,0))&amp;""),"")),""))</f>
        <v/>
      </c>
      <c r="F46" s="21">
        <f>IF(A46="","",IFERROR(VALUE(IFERROR(TRIM(INDEX('Form responses'!$A42:$Z42,MATCH(Lists!$G$7,'Form responses'!$A$1:$Z$1,0))&amp;""),"")),""))</f>
        <v/>
      </c>
      <c r="G46" s="21">
        <f>IF(A46="","",IFERROR(VALUE(IFERROR(TRIM(INDEX('Form responses'!$A42:$Z42,MATCH(Lists!$G$8,'Form responses'!$A$1:$Z$1,0))&amp;""),"")),""))</f>
        <v/>
      </c>
      <c r="H46" s="21">
        <f>IF(A46="","",IFERROR(VALUE(IFERROR(TRIM(INDEX('Form responses'!$A42:$Z42,MATCH(Lists!$G$9,'Form responses'!$A$1:$Z$1,0))&amp;""),"")),""))</f>
        <v/>
      </c>
      <c r="I46" s="22">
        <f>IF(COUNT(D46:H46)=0,"",ROUND(AVERAGE(D46:H46),2))</f>
        <v/>
      </c>
      <c r="J46" s="22">
        <f>IF(A46="","",IFERROR(VALUE(IFERROR(TRIM(INDEX('Form responses'!$A42:$Z42,MATCH(Lists!$G$10,'Form responses'!$A$1:$Z$1,0))&amp;""),"")),""))</f>
        <v/>
      </c>
      <c r="K46" s="20">
        <f>IF(A46="","",IFERROR(TRIM(INDEX('Form responses'!$A42:$Z42,MATCH(Lists!$G$11,'Form responses'!$A$1:$Z$1,0))&amp;""),""))</f>
        <v/>
      </c>
      <c r="L46" s="20">
        <f>IF(A46="","",IF(COUNT(D46:H46)&lt;5,"Missing a score",IF(AND(ISNUMBER(J46),ABS(J46-I46)&gt;0.01),"Form average differs","OK")))</f>
        <v/>
      </c>
      <c r="M46" s="20">
        <f>IF(A46="","",IF(COUNTIF($A$6:A46,A46)=1,MAX($M$5:M45)+1,""))</f>
        <v/>
      </c>
      <c r="N46" s="20">
        <f>IF(ISNUMBER(D46),IF(D46&lt;=2,1,0),0)</f>
        <v/>
      </c>
      <c r="O46" s="20">
        <f>IF(ISNUMBER(E46),IF(E46&lt;=2,1,0),0)</f>
        <v/>
      </c>
      <c r="P46" s="20">
        <f>IF(ISNUMBER(F46),IF(F46&lt;=2,1,0),0)</f>
        <v/>
      </c>
      <c r="Q46" s="20">
        <f>IF(ISNUMBER(G46),IF(G46&lt;=2,1,0),0)</f>
        <v/>
      </c>
      <c r="R46" s="20">
        <f>IF(ISNUMBER(H46),IF(H46&lt;=2,1,0),0)</f>
        <v/>
      </c>
      <c r="S46" s="20">
        <f>IF(ISNUMBER(D46),IF(D46&gt;=4,1,0),0)</f>
        <v/>
      </c>
      <c r="T46" s="20">
        <f>IF(ISNUMBER(E46),IF(E46&gt;=4,1,0),0)</f>
        <v/>
      </c>
      <c r="U46" s="20">
        <f>IF(ISNUMBER(F46),IF(F46&gt;=4,1,0),0)</f>
        <v/>
      </c>
      <c r="V46" s="20">
        <f>IF(ISNUMBER(G46),IF(G46&gt;=4,1,0),0)</f>
        <v/>
      </c>
      <c r="W46" s="20">
        <f>IF(ISNUMBER(H46),IF(H46&gt;=4,1,0),0)</f>
        <v/>
      </c>
    </row>
    <row r="47">
      <c r="A47" s="20">
        <f>IFERROR(TRIM(INDEX('Form responses'!$A43:$Z43,MATCH(Lists!$G$2,'Form responses'!$A$1:$Z$1,0))&amp;""),"")</f>
        <v/>
      </c>
      <c r="B47" s="20">
        <f>IF(A47="","",IFERROR(TRIM(INDEX('Form responses'!$A43:$Z43,MATCH(Lists!$G$3,'Form responses'!$A$1:$Z$1,0))&amp;""),""))</f>
        <v/>
      </c>
      <c r="C47" s="20">
        <f>IF(A47="","",IFERROR(TRIM(INDEX('Form responses'!$A43:$Z43,MATCH(Lists!$G$4,'Form responses'!$A$1:$Z$1,0))&amp;""),""))</f>
        <v/>
      </c>
      <c r="D47" s="21">
        <f>IF(A47="","",IFERROR(VALUE(IFERROR(TRIM(INDEX('Form responses'!$A43:$Z43,MATCH(Lists!$G$5,'Form responses'!$A$1:$Z$1,0))&amp;""),"")),""))</f>
        <v/>
      </c>
      <c r="E47" s="21">
        <f>IF(A47="","",IFERROR(VALUE(IFERROR(TRIM(INDEX('Form responses'!$A43:$Z43,MATCH(Lists!$G$6,'Form responses'!$A$1:$Z$1,0))&amp;""),"")),""))</f>
        <v/>
      </c>
      <c r="F47" s="21">
        <f>IF(A47="","",IFERROR(VALUE(IFERROR(TRIM(INDEX('Form responses'!$A43:$Z43,MATCH(Lists!$G$7,'Form responses'!$A$1:$Z$1,0))&amp;""),"")),""))</f>
        <v/>
      </c>
      <c r="G47" s="21">
        <f>IF(A47="","",IFERROR(VALUE(IFERROR(TRIM(INDEX('Form responses'!$A43:$Z43,MATCH(Lists!$G$8,'Form responses'!$A$1:$Z$1,0))&amp;""),"")),""))</f>
        <v/>
      </c>
      <c r="H47" s="21">
        <f>IF(A47="","",IFERROR(VALUE(IFERROR(TRIM(INDEX('Form responses'!$A43:$Z43,MATCH(Lists!$G$9,'Form responses'!$A$1:$Z$1,0))&amp;""),"")),""))</f>
        <v/>
      </c>
      <c r="I47" s="22">
        <f>IF(COUNT(D47:H47)=0,"",ROUND(AVERAGE(D47:H47),2))</f>
        <v/>
      </c>
      <c r="J47" s="22">
        <f>IF(A47="","",IFERROR(VALUE(IFERROR(TRIM(INDEX('Form responses'!$A43:$Z43,MATCH(Lists!$G$10,'Form responses'!$A$1:$Z$1,0))&amp;""),"")),""))</f>
        <v/>
      </c>
      <c r="K47" s="20">
        <f>IF(A47="","",IFERROR(TRIM(INDEX('Form responses'!$A43:$Z43,MATCH(Lists!$G$11,'Form responses'!$A$1:$Z$1,0))&amp;""),""))</f>
        <v/>
      </c>
      <c r="L47" s="20">
        <f>IF(A47="","",IF(COUNT(D47:H47)&lt;5,"Missing a score",IF(AND(ISNUMBER(J47),ABS(J47-I47)&gt;0.01),"Form average differs","OK")))</f>
        <v/>
      </c>
      <c r="M47" s="20">
        <f>IF(A47="","",IF(COUNTIF($A$6:A47,A47)=1,MAX($M$5:M46)+1,""))</f>
        <v/>
      </c>
      <c r="N47" s="20">
        <f>IF(ISNUMBER(D47),IF(D47&lt;=2,1,0),0)</f>
        <v/>
      </c>
      <c r="O47" s="20">
        <f>IF(ISNUMBER(E47),IF(E47&lt;=2,1,0),0)</f>
        <v/>
      </c>
      <c r="P47" s="20">
        <f>IF(ISNUMBER(F47),IF(F47&lt;=2,1,0),0)</f>
        <v/>
      </c>
      <c r="Q47" s="20">
        <f>IF(ISNUMBER(G47),IF(G47&lt;=2,1,0),0)</f>
        <v/>
      </c>
      <c r="R47" s="20">
        <f>IF(ISNUMBER(H47),IF(H47&lt;=2,1,0),0)</f>
        <v/>
      </c>
      <c r="S47" s="20">
        <f>IF(ISNUMBER(D47),IF(D47&gt;=4,1,0),0)</f>
        <v/>
      </c>
      <c r="T47" s="20">
        <f>IF(ISNUMBER(E47),IF(E47&gt;=4,1,0),0)</f>
        <v/>
      </c>
      <c r="U47" s="20">
        <f>IF(ISNUMBER(F47),IF(F47&gt;=4,1,0),0)</f>
        <v/>
      </c>
      <c r="V47" s="20">
        <f>IF(ISNUMBER(G47),IF(G47&gt;=4,1,0),0)</f>
        <v/>
      </c>
      <c r="W47" s="20">
        <f>IF(ISNUMBER(H47),IF(H47&gt;=4,1,0),0)</f>
        <v/>
      </c>
    </row>
    <row r="48">
      <c r="A48" s="20">
        <f>IFERROR(TRIM(INDEX('Form responses'!$A44:$Z44,MATCH(Lists!$G$2,'Form responses'!$A$1:$Z$1,0))&amp;""),"")</f>
        <v/>
      </c>
      <c r="B48" s="20">
        <f>IF(A48="","",IFERROR(TRIM(INDEX('Form responses'!$A44:$Z44,MATCH(Lists!$G$3,'Form responses'!$A$1:$Z$1,0))&amp;""),""))</f>
        <v/>
      </c>
      <c r="C48" s="20">
        <f>IF(A48="","",IFERROR(TRIM(INDEX('Form responses'!$A44:$Z44,MATCH(Lists!$G$4,'Form responses'!$A$1:$Z$1,0))&amp;""),""))</f>
        <v/>
      </c>
      <c r="D48" s="21">
        <f>IF(A48="","",IFERROR(VALUE(IFERROR(TRIM(INDEX('Form responses'!$A44:$Z44,MATCH(Lists!$G$5,'Form responses'!$A$1:$Z$1,0))&amp;""),"")),""))</f>
        <v/>
      </c>
      <c r="E48" s="21">
        <f>IF(A48="","",IFERROR(VALUE(IFERROR(TRIM(INDEX('Form responses'!$A44:$Z44,MATCH(Lists!$G$6,'Form responses'!$A$1:$Z$1,0))&amp;""),"")),""))</f>
        <v/>
      </c>
      <c r="F48" s="21">
        <f>IF(A48="","",IFERROR(VALUE(IFERROR(TRIM(INDEX('Form responses'!$A44:$Z44,MATCH(Lists!$G$7,'Form responses'!$A$1:$Z$1,0))&amp;""),"")),""))</f>
        <v/>
      </c>
      <c r="G48" s="21">
        <f>IF(A48="","",IFERROR(VALUE(IFERROR(TRIM(INDEX('Form responses'!$A44:$Z44,MATCH(Lists!$G$8,'Form responses'!$A$1:$Z$1,0))&amp;""),"")),""))</f>
        <v/>
      </c>
      <c r="H48" s="21">
        <f>IF(A48="","",IFERROR(VALUE(IFERROR(TRIM(INDEX('Form responses'!$A44:$Z44,MATCH(Lists!$G$9,'Form responses'!$A$1:$Z$1,0))&amp;""),"")),""))</f>
        <v/>
      </c>
      <c r="I48" s="22">
        <f>IF(COUNT(D48:H48)=0,"",ROUND(AVERAGE(D48:H48),2))</f>
        <v/>
      </c>
      <c r="J48" s="22">
        <f>IF(A48="","",IFERROR(VALUE(IFERROR(TRIM(INDEX('Form responses'!$A44:$Z44,MATCH(Lists!$G$10,'Form responses'!$A$1:$Z$1,0))&amp;""),"")),""))</f>
        <v/>
      </c>
      <c r="K48" s="20">
        <f>IF(A48="","",IFERROR(TRIM(INDEX('Form responses'!$A44:$Z44,MATCH(Lists!$G$11,'Form responses'!$A$1:$Z$1,0))&amp;""),""))</f>
        <v/>
      </c>
      <c r="L48" s="20">
        <f>IF(A48="","",IF(COUNT(D48:H48)&lt;5,"Missing a score",IF(AND(ISNUMBER(J48),ABS(J48-I48)&gt;0.01),"Form average differs","OK")))</f>
        <v/>
      </c>
      <c r="M48" s="20">
        <f>IF(A48="","",IF(COUNTIF($A$6:A48,A48)=1,MAX($M$5:M47)+1,""))</f>
        <v/>
      </c>
      <c r="N48" s="20">
        <f>IF(ISNUMBER(D48),IF(D48&lt;=2,1,0),0)</f>
        <v/>
      </c>
      <c r="O48" s="20">
        <f>IF(ISNUMBER(E48),IF(E48&lt;=2,1,0),0)</f>
        <v/>
      </c>
      <c r="P48" s="20">
        <f>IF(ISNUMBER(F48),IF(F48&lt;=2,1,0),0)</f>
        <v/>
      </c>
      <c r="Q48" s="20">
        <f>IF(ISNUMBER(G48),IF(G48&lt;=2,1,0),0)</f>
        <v/>
      </c>
      <c r="R48" s="20">
        <f>IF(ISNUMBER(H48),IF(H48&lt;=2,1,0),0)</f>
        <v/>
      </c>
      <c r="S48" s="20">
        <f>IF(ISNUMBER(D48),IF(D48&gt;=4,1,0),0)</f>
        <v/>
      </c>
      <c r="T48" s="20">
        <f>IF(ISNUMBER(E48),IF(E48&gt;=4,1,0),0)</f>
        <v/>
      </c>
      <c r="U48" s="20">
        <f>IF(ISNUMBER(F48),IF(F48&gt;=4,1,0),0)</f>
        <v/>
      </c>
      <c r="V48" s="20">
        <f>IF(ISNUMBER(G48),IF(G48&gt;=4,1,0),0)</f>
        <v/>
      </c>
      <c r="W48" s="20">
        <f>IF(ISNUMBER(H48),IF(H48&gt;=4,1,0),0)</f>
        <v/>
      </c>
    </row>
    <row r="49">
      <c r="A49" s="20">
        <f>IFERROR(TRIM(INDEX('Form responses'!$A45:$Z45,MATCH(Lists!$G$2,'Form responses'!$A$1:$Z$1,0))&amp;""),"")</f>
        <v/>
      </c>
      <c r="B49" s="20">
        <f>IF(A49="","",IFERROR(TRIM(INDEX('Form responses'!$A45:$Z45,MATCH(Lists!$G$3,'Form responses'!$A$1:$Z$1,0))&amp;""),""))</f>
        <v/>
      </c>
      <c r="C49" s="20">
        <f>IF(A49="","",IFERROR(TRIM(INDEX('Form responses'!$A45:$Z45,MATCH(Lists!$G$4,'Form responses'!$A$1:$Z$1,0))&amp;""),""))</f>
        <v/>
      </c>
      <c r="D49" s="21">
        <f>IF(A49="","",IFERROR(VALUE(IFERROR(TRIM(INDEX('Form responses'!$A45:$Z45,MATCH(Lists!$G$5,'Form responses'!$A$1:$Z$1,0))&amp;""),"")),""))</f>
        <v/>
      </c>
      <c r="E49" s="21">
        <f>IF(A49="","",IFERROR(VALUE(IFERROR(TRIM(INDEX('Form responses'!$A45:$Z45,MATCH(Lists!$G$6,'Form responses'!$A$1:$Z$1,0))&amp;""),"")),""))</f>
        <v/>
      </c>
      <c r="F49" s="21">
        <f>IF(A49="","",IFERROR(VALUE(IFERROR(TRIM(INDEX('Form responses'!$A45:$Z45,MATCH(Lists!$G$7,'Form responses'!$A$1:$Z$1,0))&amp;""),"")),""))</f>
        <v/>
      </c>
      <c r="G49" s="21">
        <f>IF(A49="","",IFERROR(VALUE(IFERROR(TRIM(INDEX('Form responses'!$A45:$Z45,MATCH(Lists!$G$8,'Form responses'!$A$1:$Z$1,0))&amp;""),"")),""))</f>
        <v/>
      </c>
      <c r="H49" s="21">
        <f>IF(A49="","",IFERROR(VALUE(IFERROR(TRIM(INDEX('Form responses'!$A45:$Z45,MATCH(Lists!$G$9,'Form responses'!$A$1:$Z$1,0))&amp;""),"")),""))</f>
        <v/>
      </c>
      <c r="I49" s="22">
        <f>IF(COUNT(D49:H49)=0,"",ROUND(AVERAGE(D49:H49),2))</f>
        <v/>
      </c>
      <c r="J49" s="22">
        <f>IF(A49="","",IFERROR(VALUE(IFERROR(TRIM(INDEX('Form responses'!$A45:$Z45,MATCH(Lists!$G$10,'Form responses'!$A$1:$Z$1,0))&amp;""),"")),""))</f>
        <v/>
      </c>
      <c r="K49" s="20">
        <f>IF(A49="","",IFERROR(TRIM(INDEX('Form responses'!$A45:$Z45,MATCH(Lists!$G$11,'Form responses'!$A$1:$Z$1,0))&amp;""),""))</f>
        <v/>
      </c>
      <c r="L49" s="20">
        <f>IF(A49="","",IF(COUNT(D49:H49)&lt;5,"Missing a score",IF(AND(ISNUMBER(J49),ABS(J49-I49)&gt;0.01),"Form average differs","OK")))</f>
        <v/>
      </c>
      <c r="M49" s="20">
        <f>IF(A49="","",IF(COUNTIF($A$6:A49,A49)=1,MAX($M$5:M48)+1,""))</f>
        <v/>
      </c>
      <c r="N49" s="20">
        <f>IF(ISNUMBER(D49),IF(D49&lt;=2,1,0),0)</f>
        <v/>
      </c>
      <c r="O49" s="20">
        <f>IF(ISNUMBER(E49),IF(E49&lt;=2,1,0),0)</f>
        <v/>
      </c>
      <c r="P49" s="20">
        <f>IF(ISNUMBER(F49),IF(F49&lt;=2,1,0),0)</f>
        <v/>
      </c>
      <c r="Q49" s="20">
        <f>IF(ISNUMBER(G49),IF(G49&lt;=2,1,0),0)</f>
        <v/>
      </c>
      <c r="R49" s="20">
        <f>IF(ISNUMBER(H49),IF(H49&lt;=2,1,0),0)</f>
        <v/>
      </c>
      <c r="S49" s="20">
        <f>IF(ISNUMBER(D49),IF(D49&gt;=4,1,0),0)</f>
        <v/>
      </c>
      <c r="T49" s="20">
        <f>IF(ISNUMBER(E49),IF(E49&gt;=4,1,0),0)</f>
        <v/>
      </c>
      <c r="U49" s="20">
        <f>IF(ISNUMBER(F49),IF(F49&gt;=4,1,0),0)</f>
        <v/>
      </c>
      <c r="V49" s="20">
        <f>IF(ISNUMBER(G49),IF(G49&gt;=4,1,0),0)</f>
        <v/>
      </c>
      <c r="W49" s="20">
        <f>IF(ISNUMBER(H49),IF(H49&gt;=4,1,0),0)</f>
        <v/>
      </c>
    </row>
    <row r="50">
      <c r="A50" s="20">
        <f>IFERROR(TRIM(INDEX('Form responses'!$A46:$Z46,MATCH(Lists!$G$2,'Form responses'!$A$1:$Z$1,0))&amp;""),"")</f>
        <v/>
      </c>
      <c r="B50" s="20">
        <f>IF(A50="","",IFERROR(TRIM(INDEX('Form responses'!$A46:$Z46,MATCH(Lists!$G$3,'Form responses'!$A$1:$Z$1,0))&amp;""),""))</f>
        <v/>
      </c>
      <c r="C50" s="20">
        <f>IF(A50="","",IFERROR(TRIM(INDEX('Form responses'!$A46:$Z46,MATCH(Lists!$G$4,'Form responses'!$A$1:$Z$1,0))&amp;""),""))</f>
        <v/>
      </c>
      <c r="D50" s="21">
        <f>IF(A50="","",IFERROR(VALUE(IFERROR(TRIM(INDEX('Form responses'!$A46:$Z46,MATCH(Lists!$G$5,'Form responses'!$A$1:$Z$1,0))&amp;""),"")),""))</f>
        <v/>
      </c>
      <c r="E50" s="21">
        <f>IF(A50="","",IFERROR(VALUE(IFERROR(TRIM(INDEX('Form responses'!$A46:$Z46,MATCH(Lists!$G$6,'Form responses'!$A$1:$Z$1,0))&amp;""),"")),""))</f>
        <v/>
      </c>
      <c r="F50" s="21">
        <f>IF(A50="","",IFERROR(VALUE(IFERROR(TRIM(INDEX('Form responses'!$A46:$Z46,MATCH(Lists!$G$7,'Form responses'!$A$1:$Z$1,0))&amp;""),"")),""))</f>
        <v/>
      </c>
      <c r="G50" s="21">
        <f>IF(A50="","",IFERROR(VALUE(IFERROR(TRIM(INDEX('Form responses'!$A46:$Z46,MATCH(Lists!$G$8,'Form responses'!$A$1:$Z$1,0))&amp;""),"")),""))</f>
        <v/>
      </c>
      <c r="H50" s="21">
        <f>IF(A50="","",IFERROR(VALUE(IFERROR(TRIM(INDEX('Form responses'!$A46:$Z46,MATCH(Lists!$G$9,'Form responses'!$A$1:$Z$1,0))&amp;""),"")),""))</f>
        <v/>
      </c>
      <c r="I50" s="22">
        <f>IF(COUNT(D50:H50)=0,"",ROUND(AVERAGE(D50:H50),2))</f>
        <v/>
      </c>
      <c r="J50" s="22">
        <f>IF(A50="","",IFERROR(VALUE(IFERROR(TRIM(INDEX('Form responses'!$A46:$Z46,MATCH(Lists!$G$10,'Form responses'!$A$1:$Z$1,0))&amp;""),"")),""))</f>
        <v/>
      </c>
      <c r="K50" s="20">
        <f>IF(A50="","",IFERROR(TRIM(INDEX('Form responses'!$A46:$Z46,MATCH(Lists!$G$11,'Form responses'!$A$1:$Z$1,0))&amp;""),""))</f>
        <v/>
      </c>
      <c r="L50" s="20">
        <f>IF(A50="","",IF(COUNT(D50:H50)&lt;5,"Missing a score",IF(AND(ISNUMBER(J50),ABS(J50-I50)&gt;0.01),"Form average differs","OK")))</f>
        <v/>
      </c>
      <c r="M50" s="20">
        <f>IF(A50="","",IF(COUNTIF($A$6:A50,A50)=1,MAX($M$5:M49)+1,""))</f>
        <v/>
      </c>
      <c r="N50" s="20">
        <f>IF(ISNUMBER(D50),IF(D50&lt;=2,1,0),0)</f>
        <v/>
      </c>
      <c r="O50" s="20">
        <f>IF(ISNUMBER(E50),IF(E50&lt;=2,1,0),0)</f>
        <v/>
      </c>
      <c r="P50" s="20">
        <f>IF(ISNUMBER(F50),IF(F50&lt;=2,1,0),0)</f>
        <v/>
      </c>
      <c r="Q50" s="20">
        <f>IF(ISNUMBER(G50),IF(G50&lt;=2,1,0),0)</f>
        <v/>
      </c>
      <c r="R50" s="20">
        <f>IF(ISNUMBER(H50),IF(H50&lt;=2,1,0),0)</f>
        <v/>
      </c>
      <c r="S50" s="20">
        <f>IF(ISNUMBER(D50),IF(D50&gt;=4,1,0),0)</f>
        <v/>
      </c>
      <c r="T50" s="20">
        <f>IF(ISNUMBER(E50),IF(E50&gt;=4,1,0),0)</f>
        <v/>
      </c>
      <c r="U50" s="20">
        <f>IF(ISNUMBER(F50),IF(F50&gt;=4,1,0),0)</f>
        <v/>
      </c>
      <c r="V50" s="20">
        <f>IF(ISNUMBER(G50),IF(G50&gt;=4,1,0),0)</f>
        <v/>
      </c>
      <c r="W50" s="20">
        <f>IF(ISNUMBER(H50),IF(H50&gt;=4,1,0),0)</f>
        <v/>
      </c>
    </row>
    <row r="51">
      <c r="A51" s="20">
        <f>IFERROR(TRIM(INDEX('Form responses'!$A47:$Z47,MATCH(Lists!$G$2,'Form responses'!$A$1:$Z$1,0))&amp;""),"")</f>
        <v/>
      </c>
      <c r="B51" s="20">
        <f>IF(A51="","",IFERROR(TRIM(INDEX('Form responses'!$A47:$Z47,MATCH(Lists!$G$3,'Form responses'!$A$1:$Z$1,0))&amp;""),""))</f>
        <v/>
      </c>
      <c r="C51" s="20">
        <f>IF(A51="","",IFERROR(TRIM(INDEX('Form responses'!$A47:$Z47,MATCH(Lists!$G$4,'Form responses'!$A$1:$Z$1,0))&amp;""),""))</f>
        <v/>
      </c>
      <c r="D51" s="21">
        <f>IF(A51="","",IFERROR(VALUE(IFERROR(TRIM(INDEX('Form responses'!$A47:$Z47,MATCH(Lists!$G$5,'Form responses'!$A$1:$Z$1,0))&amp;""),"")),""))</f>
        <v/>
      </c>
      <c r="E51" s="21">
        <f>IF(A51="","",IFERROR(VALUE(IFERROR(TRIM(INDEX('Form responses'!$A47:$Z47,MATCH(Lists!$G$6,'Form responses'!$A$1:$Z$1,0))&amp;""),"")),""))</f>
        <v/>
      </c>
      <c r="F51" s="21">
        <f>IF(A51="","",IFERROR(VALUE(IFERROR(TRIM(INDEX('Form responses'!$A47:$Z47,MATCH(Lists!$G$7,'Form responses'!$A$1:$Z$1,0))&amp;""),"")),""))</f>
        <v/>
      </c>
      <c r="G51" s="21">
        <f>IF(A51="","",IFERROR(VALUE(IFERROR(TRIM(INDEX('Form responses'!$A47:$Z47,MATCH(Lists!$G$8,'Form responses'!$A$1:$Z$1,0))&amp;""),"")),""))</f>
        <v/>
      </c>
      <c r="H51" s="21">
        <f>IF(A51="","",IFERROR(VALUE(IFERROR(TRIM(INDEX('Form responses'!$A47:$Z47,MATCH(Lists!$G$9,'Form responses'!$A$1:$Z$1,0))&amp;""),"")),""))</f>
        <v/>
      </c>
      <c r="I51" s="22">
        <f>IF(COUNT(D51:H51)=0,"",ROUND(AVERAGE(D51:H51),2))</f>
        <v/>
      </c>
      <c r="J51" s="22">
        <f>IF(A51="","",IFERROR(VALUE(IFERROR(TRIM(INDEX('Form responses'!$A47:$Z47,MATCH(Lists!$G$10,'Form responses'!$A$1:$Z$1,0))&amp;""),"")),""))</f>
        <v/>
      </c>
      <c r="K51" s="20">
        <f>IF(A51="","",IFERROR(TRIM(INDEX('Form responses'!$A47:$Z47,MATCH(Lists!$G$11,'Form responses'!$A$1:$Z$1,0))&amp;""),""))</f>
        <v/>
      </c>
      <c r="L51" s="20">
        <f>IF(A51="","",IF(COUNT(D51:H51)&lt;5,"Missing a score",IF(AND(ISNUMBER(J51),ABS(J51-I51)&gt;0.01),"Form average differs","OK")))</f>
        <v/>
      </c>
      <c r="M51" s="20">
        <f>IF(A51="","",IF(COUNTIF($A$6:A51,A51)=1,MAX($M$5:M50)+1,""))</f>
        <v/>
      </c>
      <c r="N51" s="20">
        <f>IF(ISNUMBER(D51),IF(D51&lt;=2,1,0),0)</f>
        <v/>
      </c>
      <c r="O51" s="20">
        <f>IF(ISNUMBER(E51),IF(E51&lt;=2,1,0),0)</f>
        <v/>
      </c>
      <c r="P51" s="20">
        <f>IF(ISNUMBER(F51),IF(F51&lt;=2,1,0),0)</f>
        <v/>
      </c>
      <c r="Q51" s="20">
        <f>IF(ISNUMBER(G51),IF(G51&lt;=2,1,0),0)</f>
        <v/>
      </c>
      <c r="R51" s="20">
        <f>IF(ISNUMBER(H51),IF(H51&lt;=2,1,0),0)</f>
        <v/>
      </c>
      <c r="S51" s="20">
        <f>IF(ISNUMBER(D51),IF(D51&gt;=4,1,0),0)</f>
        <v/>
      </c>
      <c r="T51" s="20">
        <f>IF(ISNUMBER(E51),IF(E51&gt;=4,1,0),0)</f>
        <v/>
      </c>
      <c r="U51" s="20">
        <f>IF(ISNUMBER(F51),IF(F51&gt;=4,1,0),0)</f>
        <v/>
      </c>
      <c r="V51" s="20">
        <f>IF(ISNUMBER(G51),IF(G51&gt;=4,1,0),0)</f>
        <v/>
      </c>
      <c r="W51" s="20">
        <f>IF(ISNUMBER(H51),IF(H51&gt;=4,1,0),0)</f>
        <v/>
      </c>
    </row>
    <row r="52">
      <c r="A52" s="20">
        <f>IFERROR(TRIM(INDEX('Form responses'!$A48:$Z48,MATCH(Lists!$G$2,'Form responses'!$A$1:$Z$1,0))&amp;""),"")</f>
        <v/>
      </c>
      <c r="B52" s="20">
        <f>IF(A52="","",IFERROR(TRIM(INDEX('Form responses'!$A48:$Z48,MATCH(Lists!$G$3,'Form responses'!$A$1:$Z$1,0))&amp;""),""))</f>
        <v/>
      </c>
      <c r="C52" s="20">
        <f>IF(A52="","",IFERROR(TRIM(INDEX('Form responses'!$A48:$Z48,MATCH(Lists!$G$4,'Form responses'!$A$1:$Z$1,0))&amp;""),""))</f>
        <v/>
      </c>
      <c r="D52" s="21">
        <f>IF(A52="","",IFERROR(VALUE(IFERROR(TRIM(INDEX('Form responses'!$A48:$Z48,MATCH(Lists!$G$5,'Form responses'!$A$1:$Z$1,0))&amp;""),"")),""))</f>
        <v/>
      </c>
      <c r="E52" s="21">
        <f>IF(A52="","",IFERROR(VALUE(IFERROR(TRIM(INDEX('Form responses'!$A48:$Z48,MATCH(Lists!$G$6,'Form responses'!$A$1:$Z$1,0))&amp;""),"")),""))</f>
        <v/>
      </c>
      <c r="F52" s="21">
        <f>IF(A52="","",IFERROR(VALUE(IFERROR(TRIM(INDEX('Form responses'!$A48:$Z48,MATCH(Lists!$G$7,'Form responses'!$A$1:$Z$1,0))&amp;""),"")),""))</f>
        <v/>
      </c>
      <c r="G52" s="21">
        <f>IF(A52="","",IFERROR(VALUE(IFERROR(TRIM(INDEX('Form responses'!$A48:$Z48,MATCH(Lists!$G$8,'Form responses'!$A$1:$Z$1,0))&amp;""),"")),""))</f>
        <v/>
      </c>
      <c r="H52" s="21">
        <f>IF(A52="","",IFERROR(VALUE(IFERROR(TRIM(INDEX('Form responses'!$A48:$Z48,MATCH(Lists!$G$9,'Form responses'!$A$1:$Z$1,0))&amp;""),"")),""))</f>
        <v/>
      </c>
      <c r="I52" s="22">
        <f>IF(COUNT(D52:H52)=0,"",ROUND(AVERAGE(D52:H52),2))</f>
        <v/>
      </c>
      <c r="J52" s="22">
        <f>IF(A52="","",IFERROR(VALUE(IFERROR(TRIM(INDEX('Form responses'!$A48:$Z48,MATCH(Lists!$G$10,'Form responses'!$A$1:$Z$1,0))&amp;""),"")),""))</f>
        <v/>
      </c>
      <c r="K52" s="20">
        <f>IF(A52="","",IFERROR(TRIM(INDEX('Form responses'!$A48:$Z48,MATCH(Lists!$G$11,'Form responses'!$A$1:$Z$1,0))&amp;""),""))</f>
        <v/>
      </c>
      <c r="L52" s="20">
        <f>IF(A52="","",IF(COUNT(D52:H52)&lt;5,"Missing a score",IF(AND(ISNUMBER(J52),ABS(J52-I52)&gt;0.01),"Form average differs","OK")))</f>
        <v/>
      </c>
      <c r="M52" s="20">
        <f>IF(A52="","",IF(COUNTIF($A$6:A52,A52)=1,MAX($M$5:M51)+1,""))</f>
        <v/>
      </c>
      <c r="N52" s="20">
        <f>IF(ISNUMBER(D52),IF(D52&lt;=2,1,0),0)</f>
        <v/>
      </c>
      <c r="O52" s="20">
        <f>IF(ISNUMBER(E52),IF(E52&lt;=2,1,0),0)</f>
        <v/>
      </c>
      <c r="P52" s="20">
        <f>IF(ISNUMBER(F52),IF(F52&lt;=2,1,0),0)</f>
        <v/>
      </c>
      <c r="Q52" s="20">
        <f>IF(ISNUMBER(G52),IF(G52&lt;=2,1,0),0)</f>
        <v/>
      </c>
      <c r="R52" s="20">
        <f>IF(ISNUMBER(H52),IF(H52&lt;=2,1,0),0)</f>
        <v/>
      </c>
      <c r="S52" s="20">
        <f>IF(ISNUMBER(D52),IF(D52&gt;=4,1,0),0)</f>
        <v/>
      </c>
      <c r="T52" s="20">
        <f>IF(ISNUMBER(E52),IF(E52&gt;=4,1,0),0)</f>
        <v/>
      </c>
      <c r="U52" s="20">
        <f>IF(ISNUMBER(F52),IF(F52&gt;=4,1,0),0)</f>
        <v/>
      </c>
      <c r="V52" s="20">
        <f>IF(ISNUMBER(G52),IF(G52&gt;=4,1,0),0)</f>
        <v/>
      </c>
      <c r="W52" s="20">
        <f>IF(ISNUMBER(H52),IF(H52&gt;=4,1,0),0)</f>
        <v/>
      </c>
    </row>
    <row r="53">
      <c r="A53" s="20">
        <f>IFERROR(TRIM(INDEX('Form responses'!$A49:$Z49,MATCH(Lists!$G$2,'Form responses'!$A$1:$Z$1,0))&amp;""),"")</f>
        <v/>
      </c>
      <c r="B53" s="20">
        <f>IF(A53="","",IFERROR(TRIM(INDEX('Form responses'!$A49:$Z49,MATCH(Lists!$G$3,'Form responses'!$A$1:$Z$1,0))&amp;""),""))</f>
        <v/>
      </c>
      <c r="C53" s="20">
        <f>IF(A53="","",IFERROR(TRIM(INDEX('Form responses'!$A49:$Z49,MATCH(Lists!$G$4,'Form responses'!$A$1:$Z$1,0))&amp;""),""))</f>
        <v/>
      </c>
      <c r="D53" s="21">
        <f>IF(A53="","",IFERROR(VALUE(IFERROR(TRIM(INDEX('Form responses'!$A49:$Z49,MATCH(Lists!$G$5,'Form responses'!$A$1:$Z$1,0))&amp;""),"")),""))</f>
        <v/>
      </c>
      <c r="E53" s="21">
        <f>IF(A53="","",IFERROR(VALUE(IFERROR(TRIM(INDEX('Form responses'!$A49:$Z49,MATCH(Lists!$G$6,'Form responses'!$A$1:$Z$1,0))&amp;""),"")),""))</f>
        <v/>
      </c>
      <c r="F53" s="21">
        <f>IF(A53="","",IFERROR(VALUE(IFERROR(TRIM(INDEX('Form responses'!$A49:$Z49,MATCH(Lists!$G$7,'Form responses'!$A$1:$Z$1,0))&amp;""),"")),""))</f>
        <v/>
      </c>
      <c r="G53" s="21">
        <f>IF(A53="","",IFERROR(VALUE(IFERROR(TRIM(INDEX('Form responses'!$A49:$Z49,MATCH(Lists!$G$8,'Form responses'!$A$1:$Z$1,0))&amp;""),"")),""))</f>
        <v/>
      </c>
      <c r="H53" s="21">
        <f>IF(A53="","",IFERROR(VALUE(IFERROR(TRIM(INDEX('Form responses'!$A49:$Z49,MATCH(Lists!$G$9,'Form responses'!$A$1:$Z$1,0))&amp;""),"")),""))</f>
        <v/>
      </c>
      <c r="I53" s="22">
        <f>IF(COUNT(D53:H53)=0,"",ROUND(AVERAGE(D53:H53),2))</f>
        <v/>
      </c>
      <c r="J53" s="22">
        <f>IF(A53="","",IFERROR(VALUE(IFERROR(TRIM(INDEX('Form responses'!$A49:$Z49,MATCH(Lists!$G$10,'Form responses'!$A$1:$Z$1,0))&amp;""),"")),""))</f>
        <v/>
      </c>
      <c r="K53" s="20">
        <f>IF(A53="","",IFERROR(TRIM(INDEX('Form responses'!$A49:$Z49,MATCH(Lists!$G$11,'Form responses'!$A$1:$Z$1,0))&amp;""),""))</f>
        <v/>
      </c>
      <c r="L53" s="20">
        <f>IF(A53="","",IF(COUNT(D53:H53)&lt;5,"Missing a score",IF(AND(ISNUMBER(J53),ABS(J53-I53)&gt;0.01),"Form average differs","OK")))</f>
        <v/>
      </c>
      <c r="M53" s="20">
        <f>IF(A53="","",IF(COUNTIF($A$6:A53,A53)=1,MAX($M$5:M52)+1,""))</f>
        <v/>
      </c>
      <c r="N53" s="20">
        <f>IF(ISNUMBER(D53),IF(D53&lt;=2,1,0),0)</f>
        <v/>
      </c>
      <c r="O53" s="20">
        <f>IF(ISNUMBER(E53),IF(E53&lt;=2,1,0),0)</f>
        <v/>
      </c>
      <c r="P53" s="20">
        <f>IF(ISNUMBER(F53),IF(F53&lt;=2,1,0),0)</f>
        <v/>
      </c>
      <c r="Q53" s="20">
        <f>IF(ISNUMBER(G53),IF(G53&lt;=2,1,0),0)</f>
        <v/>
      </c>
      <c r="R53" s="20">
        <f>IF(ISNUMBER(H53),IF(H53&lt;=2,1,0),0)</f>
        <v/>
      </c>
      <c r="S53" s="20">
        <f>IF(ISNUMBER(D53),IF(D53&gt;=4,1,0),0)</f>
        <v/>
      </c>
      <c r="T53" s="20">
        <f>IF(ISNUMBER(E53),IF(E53&gt;=4,1,0),0)</f>
        <v/>
      </c>
      <c r="U53" s="20">
        <f>IF(ISNUMBER(F53),IF(F53&gt;=4,1,0),0)</f>
        <v/>
      </c>
      <c r="V53" s="20">
        <f>IF(ISNUMBER(G53),IF(G53&gt;=4,1,0),0)</f>
        <v/>
      </c>
      <c r="W53" s="20">
        <f>IF(ISNUMBER(H53),IF(H53&gt;=4,1,0),0)</f>
        <v/>
      </c>
    </row>
    <row r="54">
      <c r="A54" s="20">
        <f>IFERROR(TRIM(INDEX('Form responses'!$A50:$Z50,MATCH(Lists!$G$2,'Form responses'!$A$1:$Z$1,0))&amp;""),"")</f>
        <v/>
      </c>
      <c r="B54" s="20">
        <f>IF(A54="","",IFERROR(TRIM(INDEX('Form responses'!$A50:$Z50,MATCH(Lists!$G$3,'Form responses'!$A$1:$Z$1,0))&amp;""),""))</f>
        <v/>
      </c>
      <c r="C54" s="20">
        <f>IF(A54="","",IFERROR(TRIM(INDEX('Form responses'!$A50:$Z50,MATCH(Lists!$G$4,'Form responses'!$A$1:$Z$1,0))&amp;""),""))</f>
        <v/>
      </c>
      <c r="D54" s="21">
        <f>IF(A54="","",IFERROR(VALUE(IFERROR(TRIM(INDEX('Form responses'!$A50:$Z50,MATCH(Lists!$G$5,'Form responses'!$A$1:$Z$1,0))&amp;""),"")),""))</f>
        <v/>
      </c>
      <c r="E54" s="21">
        <f>IF(A54="","",IFERROR(VALUE(IFERROR(TRIM(INDEX('Form responses'!$A50:$Z50,MATCH(Lists!$G$6,'Form responses'!$A$1:$Z$1,0))&amp;""),"")),""))</f>
        <v/>
      </c>
      <c r="F54" s="21">
        <f>IF(A54="","",IFERROR(VALUE(IFERROR(TRIM(INDEX('Form responses'!$A50:$Z50,MATCH(Lists!$G$7,'Form responses'!$A$1:$Z$1,0))&amp;""),"")),""))</f>
        <v/>
      </c>
      <c r="G54" s="21">
        <f>IF(A54="","",IFERROR(VALUE(IFERROR(TRIM(INDEX('Form responses'!$A50:$Z50,MATCH(Lists!$G$8,'Form responses'!$A$1:$Z$1,0))&amp;""),"")),""))</f>
        <v/>
      </c>
      <c r="H54" s="21">
        <f>IF(A54="","",IFERROR(VALUE(IFERROR(TRIM(INDEX('Form responses'!$A50:$Z50,MATCH(Lists!$G$9,'Form responses'!$A$1:$Z$1,0))&amp;""),"")),""))</f>
        <v/>
      </c>
      <c r="I54" s="22">
        <f>IF(COUNT(D54:H54)=0,"",ROUND(AVERAGE(D54:H54),2))</f>
        <v/>
      </c>
      <c r="J54" s="22">
        <f>IF(A54="","",IFERROR(VALUE(IFERROR(TRIM(INDEX('Form responses'!$A50:$Z50,MATCH(Lists!$G$10,'Form responses'!$A$1:$Z$1,0))&amp;""),"")),""))</f>
        <v/>
      </c>
      <c r="K54" s="20">
        <f>IF(A54="","",IFERROR(TRIM(INDEX('Form responses'!$A50:$Z50,MATCH(Lists!$G$11,'Form responses'!$A$1:$Z$1,0))&amp;""),""))</f>
        <v/>
      </c>
      <c r="L54" s="20">
        <f>IF(A54="","",IF(COUNT(D54:H54)&lt;5,"Missing a score",IF(AND(ISNUMBER(J54),ABS(J54-I54)&gt;0.01),"Form average differs","OK")))</f>
        <v/>
      </c>
      <c r="M54" s="20">
        <f>IF(A54="","",IF(COUNTIF($A$6:A54,A54)=1,MAX($M$5:M53)+1,""))</f>
        <v/>
      </c>
      <c r="N54" s="20">
        <f>IF(ISNUMBER(D54),IF(D54&lt;=2,1,0),0)</f>
        <v/>
      </c>
      <c r="O54" s="20">
        <f>IF(ISNUMBER(E54),IF(E54&lt;=2,1,0),0)</f>
        <v/>
      </c>
      <c r="P54" s="20">
        <f>IF(ISNUMBER(F54),IF(F54&lt;=2,1,0),0)</f>
        <v/>
      </c>
      <c r="Q54" s="20">
        <f>IF(ISNUMBER(G54),IF(G54&lt;=2,1,0),0)</f>
        <v/>
      </c>
      <c r="R54" s="20">
        <f>IF(ISNUMBER(H54),IF(H54&lt;=2,1,0),0)</f>
        <v/>
      </c>
      <c r="S54" s="20">
        <f>IF(ISNUMBER(D54),IF(D54&gt;=4,1,0),0)</f>
        <v/>
      </c>
      <c r="T54" s="20">
        <f>IF(ISNUMBER(E54),IF(E54&gt;=4,1,0),0)</f>
        <v/>
      </c>
      <c r="U54" s="20">
        <f>IF(ISNUMBER(F54),IF(F54&gt;=4,1,0),0)</f>
        <v/>
      </c>
      <c r="V54" s="20">
        <f>IF(ISNUMBER(G54),IF(G54&gt;=4,1,0),0)</f>
        <v/>
      </c>
      <c r="W54" s="20">
        <f>IF(ISNUMBER(H54),IF(H54&gt;=4,1,0),0)</f>
        <v/>
      </c>
    </row>
    <row r="55">
      <c r="A55" s="20">
        <f>IFERROR(TRIM(INDEX('Form responses'!$A51:$Z51,MATCH(Lists!$G$2,'Form responses'!$A$1:$Z$1,0))&amp;""),"")</f>
        <v/>
      </c>
      <c r="B55" s="20">
        <f>IF(A55="","",IFERROR(TRIM(INDEX('Form responses'!$A51:$Z51,MATCH(Lists!$G$3,'Form responses'!$A$1:$Z$1,0))&amp;""),""))</f>
        <v/>
      </c>
      <c r="C55" s="20">
        <f>IF(A55="","",IFERROR(TRIM(INDEX('Form responses'!$A51:$Z51,MATCH(Lists!$G$4,'Form responses'!$A$1:$Z$1,0))&amp;""),""))</f>
        <v/>
      </c>
      <c r="D55" s="21">
        <f>IF(A55="","",IFERROR(VALUE(IFERROR(TRIM(INDEX('Form responses'!$A51:$Z51,MATCH(Lists!$G$5,'Form responses'!$A$1:$Z$1,0))&amp;""),"")),""))</f>
        <v/>
      </c>
      <c r="E55" s="21">
        <f>IF(A55="","",IFERROR(VALUE(IFERROR(TRIM(INDEX('Form responses'!$A51:$Z51,MATCH(Lists!$G$6,'Form responses'!$A$1:$Z$1,0))&amp;""),"")),""))</f>
        <v/>
      </c>
      <c r="F55" s="21">
        <f>IF(A55="","",IFERROR(VALUE(IFERROR(TRIM(INDEX('Form responses'!$A51:$Z51,MATCH(Lists!$G$7,'Form responses'!$A$1:$Z$1,0))&amp;""),"")),""))</f>
        <v/>
      </c>
      <c r="G55" s="21">
        <f>IF(A55="","",IFERROR(VALUE(IFERROR(TRIM(INDEX('Form responses'!$A51:$Z51,MATCH(Lists!$G$8,'Form responses'!$A$1:$Z$1,0))&amp;""),"")),""))</f>
        <v/>
      </c>
      <c r="H55" s="21">
        <f>IF(A55="","",IFERROR(VALUE(IFERROR(TRIM(INDEX('Form responses'!$A51:$Z51,MATCH(Lists!$G$9,'Form responses'!$A$1:$Z$1,0))&amp;""),"")),""))</f>
        <v/>
      </c>
      <c r="I55" s="22">
        <f>IF(COUNT(D55:H55)=0,"",ROUND(AVERAGE(D55:H55),2))</f>
        <v/>
      </c>
      <c r="J55" s="22">
        <f>IF(A55="","",IFERROR(VALUE(IFERROR(TRIM(INDEX('Form responses'!$A51:$Z51,MATCH(Lists!$G$10,'Form responses'!$A$1:$Z$1,0))&amp;""),"")),""))</f>
        <v/>
      </c>
      <c r="K55" s="20">
        <f>IF(A55="","",IFERROR(TRIM(INDEX('Form responses'!$A51:$Z51,MATCH(Lists!$G$11,'Form responses'!$A$1:$Z$1,0))&amp;""),""))</f>
        <v/>
      </c>
      <c r="L55" s="20">
        <f>IF(A55="","",IF(COUNT(D55:H55)&lt;5,"Missing a score",IF(AND(ISNUMBER(J55),ABS(J55-I55)&gt;0.01),"Form average differs","OK")))</f>
        <v/>
      </c>
      <c r="M55" s="20">
        <f>IF(A55="","",IF(COUNTIF($A$6:A55,A55)=1,MAX($M$5:M54)+1,""))</f>
        <v/>
      </c>
      <c r="N55" s="20">
        <f>IF(ISNUMBER(D55),IF(D55&lt;=2,1,0),0)</f>
        <v/>
      </c>
      <c r="O55" s="20">
        <f>IF(ISNUMBER(E55),IF(E55&lt;=2,1,0),0)</f>
        <v/>
      </c>
      <c r="P55" s="20">
        <f>IF(ISNUMBER(F55),IF(F55&lt;=2,1,0),0)</f>
        <v/>
      </c>
      <c r="Q55" s="20">
        <f>IF(ISNUMBER(G55),IF(G55&lt;=2,1,0),0)</f>
        <v/>
      </c>
      <c r="R55" s="20">
        <f>IF(ISNUMBER(H55),IF(H55&lt;=2,1,0),0)</f>
        <v/>
      </c>
      <c r="S55" s="20">
        <f>IF(ISNUMBER(D55),IF(D55&gt;=4,1,0),0)</f>
        <v/>
      </c>
      <c r="T55" s="20">
        <f>IF(ISNUMBER(E55),IF(E55&gt;=4,1,0),0)</f>
        <v/>
      </c>
      <c r="U55" s="20">
        <f>IF(ISNUMBER(F55),IF(F55&gt;=4,1,0),0)</f>
        <v/>
      </c>
      <c r="V55" s="20">
        <f>IF(ISNUMBER(G55),IF(G55&gt;=4,1,0),0)</f>
        <v/>
      </c>
      <c r="W55" s="20">
        <f>IF(ISNUMBER(H55),IF(H55&gt;=4,1,0),0)</f>
        <v/>
      </c>
    </row>
    <row r="56">
      <c r="A56" s="20">
        <f>IFERROR(TRIM(INDEX('Form responses'!$A52:$Z52,MATCH(Lists!$G$2,'Form responses'!$A$1:$Z$1,0))&amp;""),"")</f>
        <v/>
      </c>
      <c r="B56" s="20">
        <f>IF(A56="","",IFERROR(TRIM(INDEX('Form responses'!$A52:$Z52,MATCH(Lists!$G$3,'Form responses'!$A$1:$Z$1,0))&amp;""),""))</f>
        <v/>
      </c>
      <c r="C56" s="20">
        <f>IF(A56="","",IFERROR(TRIM(INDEX('Form responses'!$A52:$Z52,MATCH(Lists!$G$4,'Form responses'!$A$1:$Z$1,0))&amp;""),""))</f>
        <v/>
      </c>
      <c r="D56" s="21">
        <f>IF(A56="","",IFERROR(VALUE(IFERROR(TRIM(INDEX('Form responses'!$A52:$Z52,MATCH(Lists!$G$5,'Form responses'!$A$1:$Z$1,0))&amp;""),"")),""))</f>
        <v/>
      </c>
      <c r="E56" s="21">
        <f>IF(A56="","",IFERROR(VALUE(IFERROR(TRIM(INDEX('Form responses'!$A52:$Z52,MATCH(Lists!$G$6,'Form responses'!$A$1:$Z$1,0))&amp;""),"")),""))</f>
        <v/>
      </c>
      <c r="F56" s="21">
        <f>IF(A56="","",IFERROR(VALUE(IFERROR(TRIM(INDEX('Form responses'!$A52:$Z52,MATCH(Lists!$G$7,'Form responses'!$A$1:$Z$1,0))&amp;""),"")),""))</f>
        <v/>
      </c>
      <c r="G56" s="21">
        <f>IF(A56="","",IFERROR(VALUE(IFERROR(TRIM(INDEX('Form responses'!$A52:$Z52,MATCH(Lists!$G$8,'Form responses'!$A$1:$Z$1,0))&amp;""),"")),""))</f>
        <v/>
      </c>
      <c r="H56" s="21">
        <f>IF(A56="","",IFERROR(VALUE(IFERROR(TRIM(INDEX('Form responses'!$A52:$Z52,MATCH(Lists!$G$9,'Form responses'!$A$1:$Z$1,0))&amp;""),"")),""))</f>
        <v/>
      </c>
      <c r="I56" s="22">
        <f>IF(COUNT(D56:H56)=0,"",ROUND(AVERAGE(D56:H56),2))</f>
        <v/>
      </c>
      <c r="J56" s="22">
        <f>IF(A56="","",IFERROR(VALUE(IFERROR(TRIM(INDEX('Form responses'!$A52:$Z52,MATCH(Lists!$G$10,'Form responses'!$A$1:$Z$1,0))&amp;""),"")),""))</f>
        <v/>
      </c>
      <c r="K56" s="20">
        <f>IF(A56="","",IFERROR(TRIM(INDEX('Form responses'!$A52:$Z52,MATCH(Lists!$G$11,'Form responses'!$A$1:$Z$1,0))&amp;""),""))</f>
        <v/>
      </c>
      <c r="L56" s="20">
        <f>IF(A56="","",IF(COUNT(D56:H56)&lt;5,"Missing a score",IF(AND(ISNUMBER(J56),ABS(J56-I56)&gt;0.01),"Form average differs","OK")))</f>
        <v/>
      </c>
      <c r="M56" s="20">
        <f>IF(A56="","",IF(COUNTIF($A$6:A56,A56)=1,MAX($M$5:M55)+1,""))</f>
        <v/>
      </c>
      <c r="N56" s="20">
        <f>IF(ISNUMBER(D56),IF(D56&lt;=2,1,0),0)</f>
        <v/>
      </c>
      <c r="O56" s="20">
        <f>IF(ISNUMBER(E56),IF(E56&lt;=2,1,0),0)</f>
        <v/>
      </c>
      <c r="P56" s="20">
        <f>IF(ISNUMBER(F56),IF(F56&lt;=2,1,0),0)</f>
        <v/>
      </c>
      <c r="Q56" s="20">
        <f>IF(ISNUMBER(G56),IF(G56&lt;=2,1,0),0)</f>
        <v/>
      </c>
      <c r="R56" s="20">
        <f>IF(ISNUMBER(H56),IF(H56&lt;=2,1,0),0)</f>
        <v/>
      </c>
      <c r="S56" s="20">
        <f>IF(ISNUMBER(D56),IF(D56&gt;=4,1,0),0)</f>
        <v/>
      </c>
      <c r="T56" s="20">
        <f>IF(ISNUMBER(E56),IF(E56&gt;=4,1,0),0)</f>
        <v/>
      </c>
      <c r="U56" s="20">
        <f>IF(ISNUMBER(F56),IF(F56&gt;=4,1,0),0)</f>
        <v/>
      </c>
      <c r="V56" s="20">
        <f>IF(ISNUMBER(G56),IF(G56&gt;=4,1,0),0)</f>
        <v/>
      </c>
      <c r="W56" s="20">
        <f>IF(ISNUMBER(H56),IF(H56&gt;=4,1,0),0)</f>
        <v/>
      </c>
    </row>
    <row r="57">
      <c r="A57" s="20">
        <f>IFERROR(TRIM(INDEX('Form responses'!$A53:$Z53,MATCH(Lists!$G$2,'Form responses'!$A$1:$Z$1,0))&amp;""),"")</f>
        <v/>
      </c>
      <c r="B57" s="20">
        <f>IF(A57="","",IFERROR(TRIM(INDEX('Form responses'!$A53:$Z53,MATCH(Lists!$G$3,'Form responses'!$A$1:$Z$1,0))&amp;""),""))</f>
        <v/>
      </c>
      <c r="C57" s="20">
        <f>IF(A57="","",IFERROR(TRIM(INDEX('Form responses'!$A53:$Z53,MATCH(Lists!$G$4,'Form responses'!$A$1:$Z$1,0))&amp;""),""))</f>
        <v/>
      </c>
      <c r="D57" s="21">
        <f>IF(A57="","",IFERROR(VALUE(IFERROR(TRIM(INDEX('Form responses'!$A53:$Z53,MATCH(Lists!$G$5,'Form responses'!$A$1:$Z$1,0))&amp;""),"")),""))</f>
        <v/>
      </c>
      <c r="E57" s="21">
        <f>IF(A57="","",IFERROR(VALUE(IFERROR(TRIM(INDEX('Form responses'!$A53:$Z53,MATCH(Lists!$G$6,'Form responses'!$A$1:$Z$1,0))&amp;""),"")),""))</f>
        <v/>
      </c>
      <c r="F57" s="21">
        <f>IF(A57="","",IFERROR(VALUE(IFERROR(TRIM(INDEX('Form responses'!$A53:$Z53,MATCH(Lists!$G$7,'Form responses'!$A$1:$Z$1,0))&amp;""),"")),""))</f>
        <v/>
      </c>
      <c r="G57" s="21">
        <f>IF(A57="","",IFERROR(VALUE(IFERROR(TRIM(INDEX('Form responses'!$A53:$Z53,MATCH(Lists!$G$8,'Form responses'!$A$1:$Z$1,0))&amp;""),"")),""))</f>
        <v/>
      </c>
      <c r="H57" s="21">
        <f>IF(A57="","",IFERROR(VALUE(IFERROR(TRIM(INDEX('Form responses'!$A53:$Z53,MATCH(Lists!$G$9,'Form responses'!$A$1:$Z$1,0))&amp;""),"")),""))</f>
        <v/>
      </c>
      <c r="I57" s="22">
        <f>IF(COUNT(D57:H57)=0,"",ROUND(AVERAGE(D57:H57),2))</f>
        <v/>
      </c>
      <c r="J57" s="22">
        <f>IF(A57="","",IFERROR(VALUE(IFERROR(TRIM(INDEX('Form responses'!$A53:$Z53,MATCH(Lists!$G$10,'Form responses'!$A$1:$Z$1,0))&amp;""),"")),""))</f>
        <v/>
      </c>
      <c r="K57" s="20">
        <f>IF(A57="","",IFERROR(TRIM(INDEX('Form responses'!$A53:$Z53,MATCH(Lists!$G$11,'Form responses'!$A$1:$Z$1,0))&amp;""),""))</f>
        <v/>
      </c>
      <c r="L57" s="20">
        <f>IF(A57="","",IF(COUNT(D57:H57)&lt;5,"Missing a score",IF(AND(ISNUMBER(J57),ABS(J57-I57)&gt;0.01),"Form average differs","OK")))</f>
        <v/>
      </c>
      <c r="M57" s="20">
        <f>IF(A57="","",IF(COUNTIF($A$6:A57,A57)=1,MAX($M$5:M56)+1,""))</f>
        <v/>
      </c>
      <c r="N57" s="20">
        <f>IF(ISNUMBER(D57),IF(D57&lt;=2,1,0),0)</f>
        <v/>
      </c>
      <c r="O57" s="20">
        <f>IF(ISNUMBER(E57),IF(E57&lt;=2,1,0),0)</f>
        <v/>
      </c>
      <c r="P57" s="20">
        <f>IF(ISNUMBER(F57),IF(F57&lt;=2,1,0),0)</f>
        <v/>
      </c>
      <c r="Q57" s="20">
        <f>IF(ISNUMBER(G57),IF(G57&lt;=2,1,0),0)</f>
        <v/>
      </c>
      <c r="R57" s="20">
        <f>IF(ISNUMBER(H57),IF(H57&lt;=2,1,0),0)</f>
        <v/>
      </c>
      <c r="S57" s="20">
        <f>IF(ISNUMBER(D57),IF(D57&gt;=4,1,0),0)</f>
        <v/>
      </c>
      <c r="T57" s="20">
        <f>IF(ISNUMBER(E57),IF(E57&gt;=4,1,0),0)</f>
        <v/>
      </c>
      <c r="U57" s="20">
        <f>IF(ISNUMBER(F57),IF(F57&gt;=4,1,0),0)</f>
        <v/>
      </c>
      <c r="V57" s="20">
        <f>IF(ISNUMBER(G57),IF(G57&gt;=4,1,0),0)</f>
        <v/>
      </c>
      <c r="W57" s="20">
        <f>IF(ISNUMBER(H57),IF(H57&gt;=4,1,0),0)</f>
        <v/>
      </c>
    </row>
    <row r="58">
      <c r="A58" s="20">
        <f>IFERROR(TRIM(INDEX('Form responses'!$A54:$Z54,MATCH(Lists!$G$2,'Form responses'!$A$1:$Z$1,0))&amp;""),"")</f>
        <v/>
      </c>
      <c r="B58" s="20">
        <f>IF(A58="","",IFERROR(TRIM(INDEX('Form responses'!$A54:$Z54,MATCH(Lists!$G$3,'Form responses'!$A$1:$Z$1,0))&amp;""),""))</f>
        <v/>
      </c>
      <c r="C58" s="20">
        <f>IF(A58="","",IFERROR(TRIM(INDEX('Form responses'!$A54:$Z54,MATCH(Lists!$G$4,'Form responses'!$A$1:$Z$1,0))&amp;""),""))</f>
        <v/>
      </c>
      <c r="D58" s="21">
        <f>IF(A58="","",IFERROR(VALUE(IFERROR(TRIM(INDEX('Form responses'!$A54:$Z54,MATCH(Lists!$G$5,'Form responses'!$A$1:$Z$1,0))&amp;""),"")),""))</f>
        <v/>
      </c>
      <c r="E58" s="21">
        <f>IF(A58="","",IFERROR(VALUE(IFERROR(TRIM(INDEX('Form responses'!$A54:$Z54,MATCH(Lists!$G$6,'Form responses'!$A$1:$Z$1,0))&amp;""),"")),""))</f>
        <v/>
      </c>
      <c r="F58" s="21">
        <f>IF(A58="","",IFERROR(VALUE(IFERROR(TRIM(INDEX('Form responses'!$A54:$Z54,MATCH(Lists!$G$7,'Form responses'!$A$1:$Z$1,0))&amp;""),"")),""))</f>
        <v/>
      </c>
      <c r="G58" s="21">
        <f>IF(A58="","",IFERROR(VALUE(IFERROR(TRIM(INDEX('Form responses'!$A54:$Z54,MATCH(Lists!$G$8,'Form responses'!$A$1:$Z$1,0))&amp;""),"")),""))</f>
        <v/>
      </c>
      <c r="H58" s="21">
        <f>IF(A58="","",IFERROR(VALUE(IFERROR(TRIM(INDEX('Form responses'!$A54:$Z54,MATCH(Lists!$G$9,'Form responses'!$A$1:$Z$1,0))&amp;""),"")),""))</f>
        <v/>
      </c>
      <c r="I58" s="22">
        <f>IF(COUNT(D58:H58)=0,"",ROUND(AVERAGE(D58:H58),2))</f>
        <v/>
      </c>
      <c r="J58" s="22">
        <f>IF(A58="","",IFERROR(VALUE(IFERROR(TRIM(INDEX('Form responses'!$A54:$Z54,MATCH(Lists!$G$10,'Form responses'!$A$1:$Z$1,0))&amp;""),"")),""))</f>
        <v/>
      </c>
      <c r="K58" s="20">
        <f>IF(A58="","",IFERROR(TRIM(INDEX('Form responses'!$A54:$Z54,MATCH(Lists!$G$11,'Form responses'!$A$1:$Z$1,0))&amp;""),""))</f>
        <v/>
      </c>
      <c r="L58" s="20">
        <f>IF(A58="","",IF(COUNT(D58:H58)&lt;5,"Missing a score",IF(AND(ISNUMBER(J58),ABS(J58-I58)&gt;0.01),"Form average differs","OK")))</f>
        <v/>
      </c>
      <c r="M58" s="20">
        <f>IF(A58="","",IF(COUNTIF($A$6:A58,A58)=1,MAX($M$5:M57)+1,""))</f>
        <v/>
      </c>
      <c r="N58" s="20">
        <f>IF(ISNUMBER(D58),IF(D58&lt;=2,1,0),0)</f>
        <v/>
      </c>
      <c r="O58" s="20">
        <f>IF(ISNUMBER(E58),IF(E58&lt;=2,1,0),0)</f>
        <v/>
      </c>
      <c r="P58" s="20">
        <f>IF(ISNUMBER(F58),IF(F58&lt;=2,1,0),0)</f>
        <v/>
      </c>
      <c r="Q58" s="20">
        <f>IF(ISNUMBER(G58),IF(G58&lt;=2,1,0),0)</f>
        <v/>
      </c>
      <c r="R58" s="20">
        <f>IF(ISNUMBER(H58),IF(H58&lt;=2,1,0),0)</f>
        <v/>
      </c>
      <c r="S58" s="20">
        <f>IF(ISNUMBER(D58),IF(D58&gt;=4,1,0),0)</f>
        <v/>
      </c>
      <c r="T58" s="20">
        <f>IF(ISNUMBER(E58),IF(E58&gt;=4,1,0),0)</f>
        <v/>
      </c>
      <c r="U58" s="20">
        <f>IF(ISNUMBER(F58),IF(F58&gt;=4,1,0),0)</f>
        <v/>
      </c>
      <c r="V58" s="20">
        <f>IF(ISNUMBER(G58),IF(G58&gt;=4,1,0),0)</f>
        <v/>
      </c>
      <c r="W58" s="20">
        <f>IF(ISNUMBER(H58),IF(H58&gt;=4,1,0),0)</f>
        <v/>
      </c>
    </row>
    <row r="59">
      <c r="A59" s="20">
        <f>IFERROR(TRIM(INDEX('Form responses'!$A55:$Z55,MATCH(Lists!$G$2,'Form responses'!$A$1:$Z$1,0))&amp;""),"")</f>
        <v/>
      </c>
      <c r="B59" s="20">
        <f>IF(A59="","",IFERROR(TRIM(INDEX('Form responses'!$A55:$Z55,MATCH(Lists!$G$3,'Form responses'!$A$1:$Z$1,0))&amp;""),""))</f>
        <v/>
      </c>
      <c r="C59" s="20">
        <f>IF(A59="","",IFERROR(TRIM(INDEX('Form responses'!$A55:$Z55,MATCH(Lists!$G$4,'Form responses'!$A$1:$Z$1,0))&amp;""),""))</f>
        <v/>
      </c>
      <c r="D59" s="21">
        <f>IF(A59="","",IFERROR(VALUE(IFERROR(TRIM(INDEX('Form responses'!$A55:$Z55,MATCH(Lists!$G$5,'Form responses'!$A$1:$Z$1,0))&amp;""),"")),""))</f>
        <v/>
      </c>
      <c r="E59" s="21">
        <f>IF(A59="","",IFERROR(VALUE(IFERROR(TRIM(INDEX('Form responses'!$A55:$Z55,MATCH(Lists!$G$6,'Form responses'!$A$1:$Z$1,0))&amp;""),"")),""))</f>
        <v/>
      </c>
      <c r="F59" s="21">
        <f>IF(A59="","",IFERROR(VALUE(IFERROR(TRIM(INDEX('Form responses'!$A55:$Z55,MATCH(Lists!$G$7,'Form responses'!$A$1:$Z$1,0))&amp;""),"")),""))</f>
        <v/>
      </c>
      <c r="G59" s="21">
        <f>IF(A59="","",IFERROR(VALUE(IFERROR(TRIM(INDEX('Form responses'!$A55:$Z55,MATCH(Lists!$G$8,'Form responses'!$A$1:$Z$1,0))&amp;""),"")),""))</f>
        <v/>
      </c>
      <c r="H59" s="21">
        <f>IF(A59="","",IFERROR(VALUE(IFERROR(TRIM(INDEX('Form responses'!$A55:$Z55,MATCH(Lists!$G$9,'Form responses'!$A$1:$Z$1,0))&amp;""),"")),""))</f>
        <v/>
      </c>
      <c r="I59" s="22">
        <f>IF(COUNT(D59:H59)=0,"",ROUND(AVERAGE(D59:H59),2))</f>
        <v/>
      </c>
      <c r="J59" s="22">
        <f>IF(A59="","",IFERROR(VALUE(IFERROR(TRIM(INDEX('Form responses'!$A55:$Z55,MATCH(Lists!$G$10,'Form responses'!$A$1:$Z$1,0))&amp;""),"")),""))</f>
        <v/>
      </c>
      <c r="K59" s="20">
        <f>IF(A59="","",IFERROR(TRIM(INDEX('Form responses'!$A55:$Z55,MATCH(Lists!$G$11,'Form responses'!$A$1:$Z$1,0))&amp;""),""))</f>
        <v/>
      </c>
      <c r="L59" s="20">
        <f>IF(A59="","",IF(COUNT(D59:H59)&lt;5,"Missing a score",IF(AND(ISNUMBER(J59),ABS(J59-I59)&gt;0.01),"Form average differs","OK")))</f>
        <v/>
      </c>
      <c r="M59" s="20">
        <f>IF(A59="","",IF(COUNTIF($A$6:A59,A59)=1,MAX($M$5:M58)+1,""))</f>
        <v/>
      </c>
      <c r="N59" s="20">
        <f>IF(ISNUMBER(D59),IF(D59&lt;=2,1,0),0)</f>
        <v/>
      </c>
      <c r="O59" s="20">
        <f>IF(ISNUMBER(E59),IF(E59&lt;=2,1,0),0)</f>
        <v/>
      </c>
      <c r="P59" s="20">
        <f>IF(ISNUMBER(F59),IF(F59&lt;=2,1,0),0)</f>
        <v/>
      </c>
      <c r="Q59" s="20">
        <f>IF(ISNUMBER(G59),IF(G59&lt;=2,1,0),0)</f>
        <v/>
      </c>
      <c r="R59" s="20">
        <f>IF(ISNUMBER(H59),IF(H59&lt;=2,1,0),0)</f>
        <v/>
      </c>
      <c r="S59" s="20">
        <f>IF(ISNUMBER(D59),IF(D59&gt;=4,1,0),0)</f>
        <v/>
      </c>
      <c r="T59" s="20">
        <f>IF(ISNUMBER(E59),IF(E59&gt;=4,1,0),0)</f>
        <v/>
      </c>
      <c r="U59" s="20">
        <f>IF(ISNUMBER(F59),IF(F59&gt;=4,1,0),0)</f>
        <v/>
      </c>
      <c r="V59" s="20">
        <f>IF(ISNUMBER(G59),IF(G59&gt;=4,1,0),0)</f>
        <v/>
      </c>
      <c r="W59" s="20">
        <f>IF(ISNUMBER(H59),IF(H59&gt;=4,1,0),0)</f>
        <v/>
      </c>
    </row>
    <row r="60">
      <c r="A60" s="20">
        <f>IFERROR(TRIM(INDEX('Form responses'!$A56:$Z56,MATCH(Lists!$G$2,'Form responses'!$A$1:$Z$1,0))&amp;""),"")</f>
        <v/>
      </c>
      <c r="B60" s="20">
        <f>IF(A60="","",IFERROR(TRIM(INDEX('Form responses'!$A56:$Z56,MATCH(Lists!$G$3,'Form responses'!$A$1:$Z$1,0))&amp;""),""))</f>
        <v/>
      </c>
      <c r="C60" s="20">
        <f>IF(A60="","",IFERROR(TRIM(INDEX('Form responses'!$A56:$Z56,MATCH(Lists!$G$4,'Form responses'!$A$1:$Z$1,0))&amp;""),""))</f>
        <v/>
      </c>
      <c r="D60" s="21">
        <f>IF(A60="","",IFERROR(VALUE(IFERROR(TRIM(INDEX('Form responses'!$A56:$Z56,MATCH(Lists!$G$5,'Form responses'!$A$1:$Z$1,0))&amp;""),"")),""))</f>
        <v/>
      </c>
      <c r="E60" s="21">
        <f>IF(A60="","",IFERROR(VALUE(IFERROR(TRIM(INDEX('Form responses'!$A56:$Z56,MATCH(Lists!$G$6,'Form responses'!$A$1:$Z$1,0))&amp;""),"")),""))</f>
        <v/>
      </c>
      <c r="F60" s="21">
        <f>IF(A60="","",IFERROR(VALUE(IFERROR(TRIM(INDEX('Form responses'!$A56:$Z56,MATCH(Lists!$G$7,'Form responses'!$A$1:$Z$1,0))&amp;""),"")),""))</f>
        <v/>
      </c>
      <c r="G60" s="21">
        <f>IF(A60="","",IFERROR(VALUE(IFERROR(TRIM(INDEX('Form responses'!$A56:$Z56,MATCH(Lists!$G$8,'Form responses'!$A$1:$Z$1,0))&amp;""),"")),""))</f>
        <v/>
      </c>
      <c r="H60" s="21">
        <f>IF(A60="","",IFERROR(VALUE(IFERROR(TRIM(INDEX('Form responses'!$A56:$Z56,MATCH(Lists!$G$9,'Form responses'!$A$1:$Z$1,0))&amp;""),"")),""))</f>
        <v/>
      </c>
      <c r="I60" s="22">
        <f>IF(COUNT(D60:H60)=0,"",ROUND(AVERAGE(D60:H60),2))</f>
        <v/>
      </c>
      <c r="J60" s="22">
        <f>IF(A60="","",IFERROR(VALUE(IFERROR(TRIM(INDEX('Form responses'!$A56:$Z56,MATCH(Lists!$G$10,'Form responses'!$A$1:$Z$1,0))&amp;""),"")),""))</f>
        <v/>
      </c>
      <c r="K60" s="20">
        <f>IF(A60="","",IFERROR(TRIM(INDEX('Form responses'!$A56:$Z56,MATCH(Lists!$G$11,'Form responses'!$A$1:$Z$1,0))&amp;""),""))</f>
        <v/>
      </c>
      <c r="L60" s="20">
        <f>IF(A60="","",IF(COUNT(D60:H60)&lt;5,"Missing a score",IF(AND(ISNUMBER(J60),ABS(J60-I60)&gt;0.01),"Form average differs","OK")))</f>
        <v/>
      </c>
      <c r="M60" s="20">
        <f>IF(A60="","",IF(COUNTIF($A$6:A60,A60)=1,MAX($M$5:M59)+1,""))</f>
        <v/>
      </c>
      <c r="N60" s="20">
        <f>IF(ISNUMBER(D60),IF(D60&lt;=2,1,0),0)</f>
        <v/>
      </c>
      <c r="O60" s="20">
        <f>IF(ISNUMBER(E60),IF(E60&lt;=2,1,0),0)</f>
        <v/>
      </c>
      <c r="P60" s="20">
        <f>IF(ISNUMBER(F60),IF(F60&lt;=2,1,0),0)</f>
        <v/>
      </c>
      <c r="Q60" s="20">
        <f>IF(ISNUMBER(G60),IF(G60&lt;=2,1,0),0)</f>
        <v/>
      </c>
      <c r="R60" s="20">
        <f>IF(ISNUMBER(H60),IF(H60&lt;=2,1,0),0)</f>
        <v/>
      </c>
      <c r="S60" s="20">
        <f>IF(ISNUMBER(D60),IF(D60&gt;=4,1,0),0)</f>
        <v/>
      </c>
      <c r="T60" s="20">
        <f>IF(ISNUMBER(E60),IF(E60&gt;=4,1,0),0)</f>
        <v/>
      </c>
      <c r="U60" s="20">
        <f>IF(ISNUMBER(F60),IF(F60&gt;=4,1,0),0)</f>
        <v/>
      </c>
      <c r="V60" s="20">
        <f>IF(ISNUMBER(G60),IF(G60&gt;=4,1,0),0)</f>
        <v/>
      </c>
      <c r="W60" s="20">
        <f>IF(ISNUMBER(H60),IF(H60&gt;=4,1,0),0)</f>
        <v/>
      </c>
    </row>
    <row r="61">
      <c r="A61" s="20">
        <f>IFERROR(TRIM(INDEX('Form responses'!$A57:$Z57,MATCH(Lists!$G$2,'Form responses'!$A$1:$Z$1,0))&amp;""),"")</f>
        <v/>
      </c>
      <c r="B61" s="20">
        <f>IF(A61="","",IFERROR(TRIM(INDEX('Form responses'!$A57:$Z57,MATCH(Lists!$G$3,'Form responses'!$A$1:$Z$1,0))&amp;""),""))</f>
        <v/>
      </c>
      <c r="C61" s="20">
        <f>IF(A61="","",IFERROR(TRIM(INDEX('Form responses'!$A57:$Z57,MATCH(Lists!$G$4,'Form responses'!$A$1:$Z$1,0))&amp;""),""))</f>
        <v/>
      </c>
      <c r="D61" s="21">
        <f>IF(A61="","",IFERROR(VALUE(IFERROR(TRIM(INDEX('Form responses'!$A57:$Z57,MATCH(Lists!$G$5,'Form responses'!$A$1:$Z$1,0))&amp;""),"")),""))</f>
        <v/>
      </c>
      <c r="E61" s="21">
        <f>IF(A61="","",IFERROR(VALUE(IFERROR(TRIM(INDEX('Form responses'!$A57:$Z57,MATCH(Lists!$G$6,'Form responses'!$A$1:$Z$1,0))&amp;""),"")),""))</f>
        <v/>
      </c>
      <c r="F61" s="21">
        <f>IF(A61="","",IFERROR(VALUE(IFERROR(TRIM(INDEX('Form responses'!$A57:$Z57,MATCH(Lists!$G$7,'Form responses'!$A$1:$Z$1,0))&amp;""),"")),""))</f>
        <v/>
      </c>
      <c r="G61" s="21">
        <f>IF(A61="","",IFERROR(VALUE(IFERROR(TRIM(INDEX('Form responses'!$A57:$Z57,MATCH(Lists!$G$8,'Form responses'!$A$1:$Z$1,0))&amp;""),"")),""))</f>
        <v/>
      </c>
      <c r="H61" s="21">
        <f>IF(A61="","",IFERROR(VALUE(IFERROR(TRIM(INDEX('Form responses'!$A57:$Z57,MATCH(Lists!$G$9,'Form responses'!$A$1:$Z$1,0))&amp;""),"")),""))</f>
        <v/>
      </c>
      <c r="I61" s="22">
        <f>IF(COUNT(D61:H61)=0,"",ROUND(AVERAGE(D61:H61),2))</f>
        <v/>
      </c>
      <c r="J61" s="22">
        <f>IF(A61="","",IFERROR(VALUE(IFERROR(TRIM(INDEX('Form responses'!$A57:$Z57,MATCH(Lists!$G$10,'Form responses'!$A$1:$Z$1,0))&amp;""),"")),""))</f>
        <v/>
      </c>
      <c r="K61" s="20">
        <f>IF(A61="","",IFERROR(TRIM(INDEX('Form responses'!$A57:$Z57,MATCH(Lists!$G$11,'Form responses'!$A$1:$Z$1,0))&amp;""),""))</f>
        <v/>
      </c>
      <c r="L61" s="20">
        <f>IF(A61="","",IF(COUNT(D61:H61)&lt;5,"Missing a score",IF(AND(ISNUMBER(J61),ABS(J61-I61)&gt;0.01),"Form average differs","OK")))</f>
        <v/>
      </c>
      <c r="M61" s="20">
        <f>IF(A61="","",IF(COUNTIF($A$6:A61,A61)=1,MAX($M$5:M60)+1,""))</f>
        <v/>
      </c>
      <c r="N61" s="20">
        <f>IF(ISNUMBER(D61),IF(D61&lt;=2,1,0),0)</f>
        <v/>
      </c>
      <c r="O61" s="20">
        <f>IF(ISNUMBER(E61),IF(E61&lt;=2,1,0),0)</f>
        <v/>
      </c>
      <c r="P61" s="20">
        <f>IF(ISNUMBER(F61),IF(F61&lt;=2,1,0),0)</f>
        <v/>
      </c>
      <c r="Q61" s="20">
        <f>IF(ISNUMBER(G61),IF(G61&lt;=2,1,0),0)</f>
        <v/>
      </c>
      <c r="R61" s="20">
        <f>IF(ISNUMBER(H61),IF(H61&lt;=2,1,0),0)</f>
        <v/>
      </c>
      <c r="S61" s="20">
        <f>IF(ISNUMBER(D61),IF(D61&gt;=4,1,0),0)</f>
        <v/>
      </c>
      <c r="T61" s="20">
        <f>IF(ISNUMBER(E61),IF(E61&gt;=4,1,0),0)</f>
        <v/>
      </c>
      <c r="U61" s="20">
        <f>IF(ISNUMBER(F61),IF(F61&gt;=4,1,0),0)</f>
        <v/>
      </c>
      <c r="V61" s="20">
        <f>IF(ISNUMBER(G61),IF(G61&gt;=4,1,0),0)</f>
        <v/>
      </c>
      <c r="W61" s="20">
        <f>IF(ISNUMBER(H61),IF(H61&gt;=4,1,0),0)</f>
        <v/>
      </c>
    </row>
    <row r="62">
      <c r="A62" s="20">
        <f>IFERROR(TRIM(INDEX('Form responses'!$A58:$Z58,MATCH(Lists!$G$2,'Form responses'!$A$1:$Z$1,0))&amp;""),"")</f>
        <v/>
      </c>
      <c r="B62" s="20">
        <f>IF(A62="","",IFERROR(TRIM(INDEX('Form responses'!$A58:$Z58,MATCH(Lists!$G$3,'Form responses'!$A$1:$Z$1,0))&amp;""),""))</f>
        <v/>
      </c>
      <c r="C62" s="20">
        <f>IF(A62="","",IFERROR(TRIM(INDEX('Form responses'!$A58:$Z58,MATCH(Lists!$G$4,'Form responses'!$A$1:$Z$1,0))&amp;""),""))</f>
        <v/>
      </c>
      <c r="D62" s="21">
        <f>IF(A62="","",IFERROR(VALUE(IFERROR(TRIM(INDEX('Form responses'!$A58:$Z58,MATCH(Lists!$G$5,'Form responses'!$A$1:$Z$1,0))&amp;""),"")),""))</f>
        <v/>
      </c>
      <c r="E62" s="21">
        <f>IF(A62="","",IFERROR(VALUE(IFERROR(TRIM(INDEX('Form responses'!$A58:$Z58,MATCH(Lists!$G$6,'Form responses'!$A$1:$Z$1,0))&amp;""),"")),""))</f>
        <v/>
      </c>
      <c r="F62" s="21">
        <f>IF(A62="","",IFERROR(VALUE(IFERROR(TRIM(INDEX('Form responses'!$A58:$Z58,MATCH(Lists!$G$7,'Form responses'!$A$1:$Z$1,0))&amp;""),"")),""))</f>
        <v/>
      </c>
      <c r="G62" s="21">
        <f>IF(A62="","",IFERROR(VALUE(IFERROR(TRIM(INDEX('Form responses'!$A58:$Z58,MATCH(Lists!$G$8,'Form responses'!$A$1:$Z$1,0))&amp;""),"")),""))</f>
        <v/>
      </c>
      <c r="H62" s="21">
        <f>IF(A62="","",IFERROR(VALUE(IFERROR(TRIM(INDEX('Form responses'!$A58:$Z58,MATCH(Lists!$G$9,'Form responses'!$A$1:$Z$1,0))&amp;""),"")),""))</f>
        <v/>
      </c>
      <c r="I62" s="22">
        <f>IF(COUNT(D62:H62)=0,"",ROUND(AVERAGE(D62:H62),2))</f>
        <v/>
      </c>
      <c r="J62" s="22">
        <f>IF(A62="","",IFERROR(VALUE(IFERROR(TRIM(INDEX('Form responses'!$A58:$Z58,MATCH(Lists!$G$10,'Form responses'!$A$1:$Z$1,0))&amp;""),"")),""))</f>
        <v/>
      </c>
      <c r="K62" s="20">
        <f>IF(A62="","",IFERROR(TRIM(INDEX('Form responses'!$A58:$Z58,MATCH(Lists!$G$11,'Form responses'!$A$1:$Z$1,0))&amp;""),""))</f>
        <v/>
      </c>
      <c r="L62" s="20">
        <f>IF(A62="","",IF(COUNT(D62:H62)&lt;5,"Missing a score",IF(AND(ISNUMBER(J62),ABS(J62-I62)&gt;0.01),"Form average differs","OK")))</f>
        <v/>
      </c>
      <c r="M62" s="20">
        <f>IF(A62="","",IF(COUNTIF($A$6:A62,A62)=1,MAX($M$5:M61)+1,""))</f>
        <v/>
      </c>
      <c r="N62" s="20">
        <f>IF(ISNUMBER(D62),IF(D62&lt;=2,1,0),0)</f>
        <v/>
      </c>
      <c r="O62" s="20">
        <f>IF(ISNUMBER(E62),IF(E62&lt;=2,1,0),0)</f>
        <v/>
      </c>
      <c r="P62" s="20">
        <f>IF(ISNUMBER(F62),IF(F62&lt;=2,1,0),0)</f>
        <v/>
      </c>
      <c r="Q62" s="20">
        <f>IF(ISNUMBER(G62),IF(G62&lt;=2,1,0),0)</f>
        <v/>
      </c>
      <c r="R62" s="20">
        <f>IF(ISNUMBER(H62),IF(H62&lt;=2,1,0),0)</f>
        <v/>
      </c>
      <c r="S62" s="20">
        <f>IF(ISNUMBER(D62),IF(D62&gt;=4,1,0),0)</f>
        <v/>
      </c>
      <c r="T62" s="20">
        <f>IF(ISNUMBER(E62),IF(E62&gt;=4,1,0),0)</f>
        <v/>
      </c>
      <c r="U62" s="20">
        <f>IF(ISNUMBER(F62),IF(F62&gt;=4,1,0),0)</f>
        <v/>
      </c>
      <c r="V62" s="20">
        <f>IF(ISNUMBER(G62),IF(G62&gt;=4,1,0),0)</f>
        <v/>
      </c>
      <c r="W62" s="20">
        <f>IF(ISNUMBER(H62),IF(H62&gt;=4,1,0),0)</f>
        <v/>
      </c>
    </row>
    <row r="63">
      <c r="A63" s="20">
        <f>IFERROR(TRIM(INDEX('Form responses'!$A59:$Z59,MATCH(Lists!$G$2,'Form responses'!$A$1:$Z$1,0))&amp;""),"")</f>
        <v/>
      </c>
      <c r="B63" s="20">
        <f>IF(A63="","",IFERROR(TRIM(INDEX('Form responses'!$A59:$Z59,MATCH(Lists!$G$3,'Form responses'!$A$1:$Z$1,0))&amp;""),""))</f>
        <v/>
      </c>
      <c r="C63" s="20">
        <f>IF(A63="","",IFERROR(TRIM(INDEX('Form responses'!$A59:$Z59,MATCH(Lists!$G$4,'Form responses'!$A$1:$Z$1,0))&amp;""),""))</f>
        <v/>
      </c>
      <c r="D63" s="21">
        <f>IF(A63="","",IFERROR(VALUE(IFERROR(TRIM(INDEX('Form responses'!$A59:$Z59,MATCH(Lists!$G$5,'Form responses'!$A$1:$Z$1,0))&amp;""),"")),""))</f>
        <v/>
      </c>
      <c r="E63" s="21">
        <f>IF(A63="","",IFERROR(VALUE(IFERROR(TRIM(INDEX('Form responses'!$A59:$Z59,MATCH(Lists!$G$6,'Form responses'!$A$1:$Z$1,0))&amp;""),"")),""))</f>
        <v/>
      </c>
      <c r="F63" s="21">
        <f>IF(A63="","",IFERROR(VALUE(IFERROR(TRIM(INDEX('Form responses'!$A59:$Z59,MATCH(Lists!$G$7,'Form responses'!$A$1:$Z$1,0))&amp;""),"")),""))</f>
        <v/>
      </c>
      <c r="G63" s="21">
        <f>IF(A63="","",IFERROR(VALUE(IFERROR(TRIM(INDEX('Form responses'!$A59:$Z59,MATCH(Lists!$G$8,'Form responses'!$A$1:$Z$1,0))&amp;""),"")),""))</f>
        <v/>
      </c>
      <c r="H63" s="21">
        <f>IF(A63="","",IFERROR(VALUE(IFERROR(TRIM(INDEX('Form responses'!$A59:$Z59,MATCH(Lists!$G$9,'Form responses'!$A$1:$Z$1,0))&amp;""),"")),""))</f>
        <v/>
      </c>
      <c r="I63" s="22">
        <f>IF(COUNT(D63:H63)=0,"",ROUND(AVERAGE(D63:H63),2))</f>
        <v/>
      </c>
      <c r="J63" s="22">
        <f>IF(A63="","",IFERROR(VALUE(IFERROR(TRIM(INDEX('Form responses'!$A59:$Z59,MATCH(Lists!$G$10,'Form responses'!$A$1:$Z$1,0))&amp;""),"")),""))</f>
        <v/>
      </c>
      <c r="K63" s="20">
        <f>IF(A63="","",IFERROR(TRIM(INDEX('Form responses'!$A59:$Z59,MATCH(Lists!$G$11,'Form responses'!$A$1:$Z$1,0))&amp;""),""))</f>
        <v/>
      </c>
      <c r="L63" s="20">
        <f>IF(A63="","",IF(COUNT(D63:H63)&lt;5,"Missing a score",IF(AND(ISNUMBER(J63),ABS(J63-I63)&gt;0.01),"Form average differs","OK")))</f>
        <v/>
      </c>
      <c r="M63" s="20">
        <f>IF(A63="","",IF(COUNTIF($A$6:A63,A63)=1,MAX($M$5:M62)+1,""))</f>
        <v/>
      </c>
      <c r="N63" s="20">
        <f>IF(ISNUMBER(D63),IF(D63&lt;=2,1,0),0)</f>
        <v/>
      </c>
      <c r="O63" s="20">
        <f>IF(ISNUMBER(E63),IF(E63&lt;=2,1,0),0)</f>
        <v/>
      </c>
      <c r="P63" s="20">
        <f>IF(ISNUMBER(F63),IF(F63&lt;=2,1,0),0)</f>
        <v/>
      </c>
      <c r="Q63" s="20">
        <f>IF(ISNUMBER(G63),IF(G63&lt;=2,1,0),0)</f>
        <v/>
      </c>
      <c r="R63" s="20">
        <f>IF(ISNUMBER(H63),IF(H63&lt;=2,1,0),0)</f>
        <v/>
      </c>
      <c r="S63" s="20">
        <f>IF(ISNUMBER(D63),IF(D63&gt;=4,1,0),0)</f>
        <v/>
      </c>
      <c r="T63" s="20">
        <f>IF(ISNUMBER(E63),IF(E63&gt;=4,1,0),0)</f>
        <v/>
      </c>
      <c r="U63" s="20">
        <f>IF(ISNUMBER(F63),IF(F63&gt;=4,1,0),0)</f>
        <v/>
      </c>
      <c r="V63" s="20">
        <f>IF(ISNUMBER(G63),IF(G63&gt;=4,1,0),0)</f>
        <v/>
      </c>
      <c r="W63" s="20">
        <f>IF(ISNUMBER(H63),IF(H63&gt;=4,1,0),0)</f>
        <v/>
      </c>
    </row>
    <row r="64">
      <c r="A64" s="20">
        <f>IFERROR(TRIM(INDEX('Form responses'!$A60:$Z60,MATCH(Lists!$G$2,'Form responses'!$A$1:$Z$1,0))&amp;""),"")</f>
        <v/>
      </c>
      <c r="B64" s="20">
        <f>IF(A64="","",IFERROR(TRIM(INDEX('Form responses'!$A60:$Z60,MATCH(Lists!$G$3,'Form responses'!$A$1:$Z$1,0))&amp;""),""))</f>
        <v/>
      </c>
      <c r="C64" s="20">
        <f>IF(A64="","",IFERROR(TRIM(INDEX('Form responses'!$A60:$Z60,MATCH(Lists!$G$4,'Form responses'!$A$1:$Z$1,0))&amp;""),""))</f>
        <v/>
      </c>
      <c r="D64" s="21">
        <f>IF(A64="","",IFERROR(VALUE(IFERROR(TRIM(INDEX('Form responses'!$A60:$Z60,MATCH(Lists!$G$5,'Form responses'!$A$1:$Z$1,0))&amp;""),"")),""))</f>
        <v/>
      </c>
      <c r="E64" s="21">
        <f>IF(A64="","",IFERROR(VALUE(IFERROR(TRIM(INDEX('Form responses'!$A60:$Z60,MATCH(Lists!$G$6,'Form responses'!$A$1:$Z$1,0))&amp;""),"")),""))</f>
        <v/>
      </c>
      <c r="F64" s="21">
        <f>IF(A64="","",IFERROR(VALUE(IFERROR(TRIM(INDEX('Form responses'!$A60:$Z60,MATCH(Lists!$G$7,'Form responses'!$A$1:$Z$1,0))&amp;""),"")),""))</f>
        <v/>
      </c>
      <c r="G64" s="21">
        <f>IF(A64="","",IFERROR(VALUE(IFERROR(TRIM(INDEX('Form responses'!$A60:$Z60,MATCH(Lists!$G$8,'Form responses'!$A$1:$Z$1,0))&amp;""),"")),""))</f>
        <v/>
      </c>
      <c r="H64" s="21">
        <f>IF(A64="","",IFERROR(VALUE(IFERROR(TRIM(INDEX('Form responses'!$A60:$Z60,MATCH(Lists!$G$9,'Form responses'!$A$1:$Z$1,0))&amp;""),"")),""))</f>
        <v/>
      </c>
      <c r="I64" s="22">
        <f>IF(COUNT(D64:H64)=0,"",ROUND(AVERAGE(D64:H64),2))</f>
        <v/>
      </c>
      <c r="J64" s="22">
        <f>IF(A64="","",IFERROR(VALUE(IFERROR(TRIM(INDEX('Form responses'!$A60:$Z60,MATCH(Lists!$G$10,'Form responses'!$A$1:$Z$1,0))&amp;""),"")),""))</f>
        <v/>
      </c>
      <c r="K64" s="20">
        <f>IF(A64="","",IFERROR(TRIM(INDEX('Form responses'!$A60:$Z60,MATCH(Lists!$G$11,'Form responses'!$A$1:$Z$1,0))&amp;""),""))</f>
        <v/>
      </c>
      <c r="L64" s="20">
        <f>IF(A64="","",IF(COUNT(D64:H64)&lt;5,"Missing a score",IF(AND(ISNUMBER(J64),ABS(J64-I64)&gt;0.01),"Form average differs","OK")))</f>
        <v/>
      </c>
      <c r="M64" s="20">
        <f>IF(A64="","",IF(COUNTIF($A$6:A64,A64)=1,MAX($M$5:M63)+1,""))</f>
        <v/>
      </c>
      <c r="N64" s="20">
        <f>IF(ISNUMBER(D64),IF(D64&lt;=2,1,0),0)</f>
        <v/>
      </c>
      <c r="O64" s="20">
        <f>IF(ISNUMBER(E64),IF(E64&lt;=2,1,0),0)</f>
        <v/>
      </c>
      <c r="P64" s="20">
        <f>IF(ISNUMBER(F64),IF(F64&lt;=2,1,0),0)</f>
        <v/>
      </c>
      <c r="Q64" s="20">
        <f>IF(ISNUMBER(G64),IF(G64&lt;=2,1,0),0)</f>
        <v/>
      </c>
      <c r="R64" s="20">
        <f>IF(ISNUMBER(H64),IF(H64&lt;=2,1,0),0)</f>
        <v/>
      </c>
      <c r="S64" s="20">
        <f>IF(ISNUMBER(D64),IF(D64&gt;=4,1,0),0)</f>
        <v/>
      </c>
      <c r="T64" s="20">
        <f>IF(ISNUMBER(E64),IF(E64&gt;=4,1,0),0)</f>
        <v/>
      </c>
      <c r="U64" s="20">
        <f>IF(ISNUMBER(F64),IF(F64&gt;=4,1,0),0)</f>
        <v/>
      </c>
      <c r="V64" s="20">
        <f>IF(ISNUMBER(G64),IF(G64&gt;=4,1,0),0)</f>
        <v/>
      </c>
      <c r="W64" s="20">
        <f>IF(ISNUMBER(H64),IF(H64&gt;=4,1,0),0)</f>
        <v/>
      </c>
    </row>
    <row r="65">
      <c r="A65" s="20">
        <f>IFERROR(TRIM(INDEX('Form responses'!$A61:$Z61,MATCH(Lists!$G$2,'Form responses'!$A$1:$Z$1,0))&amp;""),"")</f>
        <v/>
      </c>
      <c r="B65" s="20">
        <f>IF(A65="","",IFERROR(TRIM(INDEX('Form responses'!$A61:$Z61,MATCH(Lists!$G$3,'Form responses'!$A$1:$Z$1,0))&amp;""),""))</f>
        <v/>
      </c>
      <c r="C65" s="20">
        <f>IF(A65="","",IFERROR(TRIM(INDEX('Form responses'!$A61:$Z61,MATCH(Lists!$G$4,'Form responses'!$A$1:$Z$1,0))&amp;""),""))</f>
        <v/>
      </c>
      <c r="D65" s="21">
        <f>IF(A65="","",IFERROR(VALUE(IFERROR(TRIM(INDEX('Form responses'!$A61:$Z61,MATCH(Lists!$G$5,'Form responses'!$A$1:$Z$1,0))&amp;""),"")),""))</f>
        <v/>
      </c>
      <c r="E65" s="21">
        <f>IF(A65="","",IFERROR(VALUE(IFERROR(TRIM(INDEX('Form responses'!$A61:$Z61,MATCH(Lists!$G$6,'Form responses'!$A$1:$Z$1,0))&amp;""),"")),""))</f>
        <v/>
      </c>
      <c r="F65" s="21">
        <f>IF(A65="","",IFERROR(VALUE(IFERROR(TRIM(INDEX('Form responses'!$A61:$Z61,MATCH(Lists!$G$7,'Form responses'!$A$1:$Z$1,0))&amp;""),"")),""))</f>
        <v/>
      </c>
      <c r="G65" s="21">
        <f>IF(A65="","",IFERROR(VALUE(IFERROR(TRIM(INDEX('Form responses'!$A61:$Z61,MATCH(Lists!$G$8,'Form responses'!$A$1:$Z$1,0))&amp;""),"")),""))</f>
        <v/>
      </c>
      <c r="H65" s="21">
        <f>IF(A65="","",IFERROR(VALUE(IFERROR(TRIM(INDEX('Form responses'!$A61:$Z61,MATCH(Lists!$G$9,'Form responses'!$A$1:$Z$1,0))&amp;""),"")),""))</f>
        <v/>
      </c>
      <c r="I65" s="22">
        <f>IF(COUNT(D65:H65)=0,"",ROUND(AVERAGE(D65:H65),2))</f>
        <v/>
      </c>
      <c r="J65" s="22">
        <f>IF(A65="","",IFERROR(VALUE(IFERROR(TRIM(INDEX('Form responses'!$A61:$Z61,MATCH(Lists!$G$10,'Form responses'!$A$1:$Z$1,0))&amp;""),"")),""))</f>
        <v/>
      </c>
      <c r="K65" s="20">
        <f>IF(A65="","",IFERROR(TRIM(INDEX('Form responses'!$A61:$Z61,MATCH(Lists!$G$11,'Form responses'!$A$1:$Z$1,0))&amp;""),""))</f>
        <v/>
      </c>
      <c r="L65" s="20">
        <f>IF(A65="","",IF(COUNT(D65:H65)&lt;5,"Missing a score",IF(AND(ISNUMBER(J65),ABS(J65-I65)&gt;0.01),"Form average differs","OK")))</f>
        <v/>
      </c>
      <c r="M65" s="20">
        <f>IF(A65="","",IF(COUNTIF($A$6:A65,A65)=1,MAX($M$5:M64)+1,""))</f>
        <v/>
      </c>
      <c r="N65" s="20">
        <f>IF(ISNUMBER(D65),IF(D65&lt;=2,1,0),0)</f>
        <v/>
      </c>
      <c r="O65" s="20">
        <f>IF(ISNUMBER(E65),IF(E65&lt;=2,1,0),0)</f>
        <v/>
      </c>
      <c r="P65" s="20">
        <f>IF(ISNUMBER(F65),IF(F65&lt;=2,1,0),0)</f>
        <v/>
      </c>
      <c r="Q65" s="20">
        <f>IF(ISNUMBER(G65),IF(G65&lt;=2,1,0),0)</f>
        <v/>
      </c>
      <c r="R65" s="20">
        <f>IF(ISNUMBER(H65),IF(H65&lt;=2,1,0),0)</f>
        <v/>
      </c>
      <c r="S65" s="20">
        <f>IF(ISNUMBER(D65),IF(D65&gt;=4,1,0),0)</f>
        <v/>
      </c>
      <c r="T65" s="20">
        <f>IF(ISNUMBER(E65),IF(E65&gt;=4,1,0),0)</f>
        <v/>
      </c>
      <c r="U65" s="20">
        <f>IF(ISNUMBER(F65),IF(F65&gt;=4,1,0),0)</f>
        <v/>
      </c>
      <c r="V65" s="20">
        <f>IF(ISNUMBER(G65),IF(G65&gt;=4,1,0),0)</f>
        <v/>
      </c>
      <c r="W65" s="20">
        <f>IF(ISNUMBER(H65),IF(H65&gt;=4,1,0),0)</f>
        <v/>
      </c>
    </row>
    <row r="66">
      <c r="A66" s="20">
        <f>IFERROR(TRIM(INDEX('Form responses'!$A62:$Z62,MATCH(Lists!$G$2,'Form responses'!$A$1:$Z$1,0))&amp;""),"")</f>
        <v/>
      </c>
      <c r="B66" s="20">
        <f>IF(A66="","",IFERROR(TRIM(INDEX('Form responses'!$A62:$Z62,MATCH(Lists!$G$3,'Form responses'!$A$1:$Z$1,0))&amp;""),""))</f>
        <v/>
      </c>
      <c r="C66" s="20">
        <f>IF(A66="","",IFERROR(TRIM(INDEX('Form responses'!$A62:$Z62,MATCH(Lists!$G$4,'Form responses'!$A$1:$Z$1,0))&amp;""),""))</f>
        <v/>
      </c>
      <c r="D66" s="21">
        <f>IF(A66="","",IFERROR(VALUE(IFERROR(TRIM(INDEX('Form responses'!$A62:$Z62,MATCH(Lists!$G$5,'Form responses'!$A$1:$Z$1,0))&amp;""),"")),""))</f>
        <v/>
      </c>
      <c r="E66" s="21">
        <f>IF(A66="","",IFERROR(VALUE(IFERROR(TRIM(INDEX('Form responses'!$A62:$Z62,MATCH(Lists!$G$6,'Form responses'!$A$1:$Z$1,0))&amp;""),"")),""))</f>
        <v/>
      </c>
      <c r="F66" s="21">
        <f>IF(A66="","",IFERROR(VALUE(IFERROR(TRIM(INDEX('Form responses'!$A62:$Z62,MATCH(Lists!$G$7,'Form responses'!$A$1:$Z$1,0))&amp;""),"")),""))</f>
        <v/>
      </c>
      <c r="G66" s="21">
        <f>IF(A66="","",IFERROR(VALUE(IFERROR(TRIM(INDEX('Form responses'!$A62:$Z62,MATCH(Lists!$G$8,'Form responses'!$A$1:$Z$1,0))&amp;""),"")),""))</f>
        <v/>
      </c>
      <c r="H66" s="21">
        <f>IF(A66="","",IFERROR(VALUE(IFERROR(TRIM(INDEX('Form responses'!$A62:$Z62,MATCH(Lists!$G$9,'Form responses'!$A$1:$Z$1,0))&amp;""),"")),""))</f>
        <v/>
      </c>
      <c r="I66" s="22">
        <f>IF(COUNT(D66:H66)=0,"",ROUND(AVERAGE(D66:H66),2))</f>
        <v/>
      </c>
      <c r="J66" s="22">
        <f>IF(A66="","",IFERROR(VALUE(IFERROR(TRIM(INDEX('Form responses'!$A62:$Z62,MATCH(Lists!$G$10,'Form responses'!$A$1:$Z$1,0))&amp;""),"")),""))</f>
        <v/>
      </c>
      <c r="K66" s="20">
        <f>IF(A66="","",IFERROR(TRIM(INDEX('Form responses'!$A62:$Z62,MATCH(Lists!$G$11,'Form responses'!$A$1:$Z$1,0))&amp;""),""))</f>
        <v/>
      </c>
      <c r="L66" s="20">
        <f>IF(A66="","",IF(COUNT(D66:H66)&lt;5,"Missing a score",IF(AND(ISNUMBER(J66),ABS(J66-I66)&gt;0.01),"Form average differs","OK")))</f>
        <v/>
      </c>
      <c r="M66" s="20">
        <f>IF(A66="","",IF(COUNTIF($A$6:A66,A66)=1,MAX($M$5:M65)+1,""))</f>
        <v/>
      </c>
      <c r="N66" s="20">
        <f>IF(ISNUMBER(D66),IF(D66&lt;=2,1,0),0)</f>
        <v/>
      </c>
      <c r="O66" s="20">
        <f>IF(ISNUMBER(E66),IF(E66&lt;=2,1,0),0)</f>
        <v/>
      </c>
      <c r="P66" s="20">
        <f>IF(ISNUMBER(F66),IF(F66&lt;=2,1,0),0)</f>
        <v/>
      </c>
      <c r="Q66" s="20">
        <f>IF(ISNUMBER(G66),IF(G66&lt;=2,1,0),0)</f>
        <v/>
      </c>
      <c r="R66" s="20">
        <f>IF(ISNUMBER(H66),IF(H66&lt;=2,1,0),0)</f>
        <v/>
      </c>
      <c r="S66" s="20">
        <f>IF(ISNUMBER(D66),IF(D66&gt;=4,1,0),0)</f>
        <v/>
      </c>
      <c r="T66" s="20">
        <f>IF(ISNUMBER(E66),IF(E66&gt;=4,1,0),0)</f>
        <v/>
      </c>
      <c r="U66" s="20">
        <f>IF(ISNUMBER(F66),IF(F66&gt;=4,1,0),0)</f>
        <v/>
      </c>
      <c r="V66" s="20">
        <f>IF(ISNUMBER(G66),IF(G66&gt;=4,1,0),0)</f>
        <v/>
      </c>
      <c r="W66" s="20">
        <f>IF(ISNUMBER(H66),IF(H66&gt;=4,1,0),0)</f>
        <v/>
      </c>
    </row>
    <row r="67">
      <c r="A67" s="20">
        <f>IFERROR(TRIM(INDEX('Form responses'!$A63:$Z63,MATCH(Lists!$G$2,'Form responses'!$A$1:$Z$1,0))&amp;""),"")</f>
        <v/>
      </c>
      <c r="B67" s="20">
        <f>IF(A67="","",IFERROR(TRIM(INDEX('Form responses'!$A63:$Z63,MATCH(Lists!$G$3,'Form responses'!$A$1:$Z$1,0))&amp;""),""))</f>
        <v/>
      </c>
      <c r="C67" s="20">
        <f>IF(A67="","",IFERROR(TRIM(INDEX('Form responses'!$A63:$Z63,MATCH(Lists!$G$4,'Form responses'!$A$1:$Z$1,0))&amp;""),""))</f>
        <v/>
      </c>
      <c r="D67" s="21">
        <f>IF(A67="","",IFERROR(VALUE(IFERROR(TRIM(INDEX('Form responses'!$A63:$Z63,MATCH(Lists!$G$5,'Form responses'!$A$1:$Z$1,0))&amp;""),"")),""))</f>
        <v/>
      </c>
      <c r="E67" s="21">
        <f>IF(A67="","",IFERROR(VALUE(IFERROR(TRIM(INDEX('Form responses'!$A63:$Z63,MATCH(Lists!$G$6,'Form responses'!$A$1:$Z$1,0))&amp;""),"")),""))</f>
        <v/>
      </c>
      <c r="F67" s="21">
        <f>IF(A67="","",IFERROR(VALUE(IFERROR(TRIM(INDEX('Form responses'!$A63:$Z63,MATCH(Lists!$G$7,'Form responses'!$A$1:$Z$1,0))&amp;""),"")),""))</f>
        <v/>
      </c>
      <c r="G67" s="21">
        <f>IF(A67="","",IFERROR(VALUE(IFERROR(TRIM(INDEX('Form responses'!$A63:$Z63,MATCH(Lists!$G$8,'Form responses'!$A$1:$Z$1,0))&amp;""),"")),""))</f>
        <v/>
      </c>
      <c r="H67" s="21">
        <f>IF(A67="","",IFERROR(VALUE(IFERROR(TRIM(INDEX('Form responses'!$A63:$Z63,MATCH(Lists!$G$9,'Form responses'!$A$1:$Z$1,0))&amp;""),"")),""))</f>
        <v/>
      </c>
      <c r="I67" s="22">
        <f>IF(COUNT(D67:H67)=0,"",ROUND(AVERAGE(D67:H67),2))</f>
        <v/>
      </c>
      <c r="J67" s="22">
        <f>IF(A67="","",IFERROR(VALUE(IFERROR(TRIM(INDEX('Form responses'!$A63:$Z63,MATCH(Lists!$G$10,'Form responses'!$A$1:$Z$1,0))&amp;""),"")),""))</f>
        <v/>
      </c>
      <c r="K67" s="20">
        <f>IF(A67="","",IFERROR(TRIM(INDEX('Form responses'!$A63:$Z63,MATCH(Lists!$G$11,'Form responses'!$A$1:$Z$1,0))&amp;""),""))</f>
        <v/>
      </c>
      <c r="L67" s="20">
        <f>IF(A67="","",IF(COUNT(D67:H67)&lt;5,"Missing a score",IF(AND(ISNUMBER(J67),ABS(J67-I67)&gt;0.01),"Form average differs","OK")))</f>
        <v/>
      </c>
      <c r="M67" s="20">
        <f>IF(A67="","",IF(COUNTIF($A$6:A67,A67)=1,MAX($M$5:M66)+1,""))</f>
        <v/>
      </c>
      <c r="N67" s="20">
        <f>IF(ISNUMBER(D67),IF(D67&lt;=2,1,0),0)</f>
        <v/>
      </c>
      <c r="O67" s="20">
        <f>IF(ISNUMBER(E67),IF(E67&lt;=2,1,0),0)</f>
        <v/>
      </c>
      <c r="P67" s="20">
        <f>IF(ISNUMBER(F67),IF(F67&lt;=2,1,0),0)</f>
        <v/>
      </c>
      <c r="Q67" s="20">
        <f>IF(ISNUMBER(G67),IF(G67&lt;=2,1,0),0)</f>
        <v/>
      </c>
      <c r="R67" s="20">
        <f>IF(ISNUMBER(H67),IF(H67&lt;=2,1,0),0)</f>
        <v/>
      </c>
      <c r="S67" s="20">
        <f>IF(ISNUMBER(D67),IF(D67&gt;=4,1,0),0)</f>
        <v/>
      </c>
      <c r="T67" s="20">
        <f>IF(ISNUMBER(E67),IF(E67&gt;=4,1,0),0)</f>
        <v/>
      </c>
      <c r="U67" s="20">
        <f>IF(ISNUMBER(F67),IF(F67&gt;=4,1,0),0)</f>
        <v/>
      </c>
      <c r="V67" s="20">
        <f>IF(ISNUMBER(G67),IF(G67&gt;=4,1,0),0)</f>
        <v/>
      </c>
      <c r="W67" s="20">
        <f>IF(ISNUMBER(H67),IF(H67&gt;=4,1,0),0)</f>
        <v/>
      </c>
    </row>
    <row r="68">
      <c r="A68" s="20">
        <f>IFERROR(TRIM(INDEX('Form responses'!$A64:$Z64,MATCH(Lists!$G$2,'Form responses'!$A$1:$Z$1,0))&amp;""),"")</f>
        <v/>
      </c>
      <c r="B68" s="20">
        <f>IF(A68="","",IFERROR(TRIM(INDEX('Form responses'!$A64:$Z64,MATCH(Lists!$G$3,'Form responses'!$A$1:$Z$1,0))&amp;""),""))</f>
        <v/>
      </c>
      <c r="C68" s="20">
        <f>IF(A68="","",IFERROR(TRIM(INDEX('Form responses'!$A64:$Z64,MATCH(Lists!$G$4,'Form responses'!$A$1:$Z$1,0))&amp;""),""))</f>
        <v/>
      </c>
      <c r="D68" s="21">
        <f>IF(A68="","",IFERROR(VALUE(IFERROR(TRIM(INDEX('Form responses'!$A64:$Z64,MATCH(Lists!$G$5,'Form responses'!$A$1:$Z$1,0))&amp;""),"")),""))</f>
        <v/>
      </c>
      <c r="E68" s="21">
        <f>IF(A68="","",IFERROR(VALUE(IFERROR(TRIM(INDEX('Form responses'!$A64:$Z64,MATCH(Lists!$G$6,'Form responses'!$A$1:$Z$1,0))&amp;""),"")),""))</f>
        <v/>
      </c>
      <c r="F68" s="21">
        <f>IF(A68="","",IFERROR(VALUE(IFERROR(TRIM(INDEX('Form responses'!$A64:$Z64,MATCH(Lists!$G$7,'Form responses'!$A$1:$Z$1,0))&amp;""),"")),""))</f>
        <v/>
      </c>
      <c r="G68" s="21">
        <f>IF(A68="","",IFERROR(VALUE(IFERROR(TRIM(INDEX('Form responses'!$A64:$Z64,MATCH(Lists!$G$8,'Form responses'!$A$1:$Z$1,0))&amp;""),"")),""))</f>
        <v/>
      </c>
      <c r="H68" s="21">
        <f>IF(A68="","",IFERROR(VALUE(IFERROR(TRIM(INDEX('Form responses'!$A64:$Z64,MATCH(Lists!$G$9,'Form responses'!$A$1:$Z$1,0))&amp;""),"")),""))</f>
        <v/>
      </c>
      <c r="I68" s="22">
        <f>IF(COUNT(D68:H68)=0,"",ROUND(AVERAGE(D68:H68),2))</f>
        <v/>
      </c>
      <c r="J68" s="22">
        <f>IF(A68="","",IFERROR(VALUE(IFERROR(TRIM(INDEX('Form responses'!$A64:$Z64,MATCH(Lists!$G$10,'Form responses'!$A$1:$Z$1,0))&amp;""),"")),""))</f>
        <v/>
      </c>
      <c r="K68" s="20">
        <f>IF(A68="","",IFERROR(TRIM(INDEX('Form responses'!$A64:$Z64,MATCH(Lists!$G$11,'Form responses'!$A$1:$Z$1,0))&amp;""),""))</f>
        <v/>
      </c>
      <c r="L68" s="20">
        <f>IF(A68="","",IF(COUNT(D68:H68)&lt;5,"Missing a score",IF(AND(ISNUMBER(J68),ABS(J68-I68)&gt;0.01),"Form average differs","OK")))</f>
        <v/>
      </c>
      <c r="M68" s="20">
        <f>IF(A68="","",IF(COUNTIF($A$6:A68,A68)=1,MAX($M$5:M67)+1,""))</f>
        <v/>
      </c>
      <c r="N68" s="20">
        <f>IF(ISNUMBER(D68),IF(D68&lt;=2,1,0),0)</f>
        <v/>
      </c>
      <c r="O68" s="20">
        <f>IF(ISNUMBER(E68),IF(E68&lt;=2,1,0),0)</f>
        <v/>
      </c>
      <c r="P68" s="20">
        <f>IF(ISNUMBER(F68),IF(F68&lt;=2,1,0),0)</f>
        <v/>
      </c>
      <c r="Q68" s="20">
        <f>IF(ISNUMBER(G68),IF(G68&lt;=2,1,0),0)</f>
        <v/>
      </c>
      <c r="R68" s="20">
        <f>IF(ISNUMBER(H68),IF(H68&lt;=2,1,0),0)</f>
        <v/>
      </c>
      <c r="S68" s="20">
        <f>IF(ISNUMBER(D68),IF(D68&gt;=4,1,0),0)</f>
        <v/>
      </c>
      <c r="T68" s="20">
        <f>IF(ISNUMBER(E68),IF(E68&gt;=4,1,0),0)</f>
        <v/>
      </c>
      <c r="U68" s="20">
        <f>IF(ISNUMBER(F68),IF(F68&gt;=4,1,0),0)</f>
        <v/>
      </c>
      <c r="V68" s="20">
        <f>IF(ISNUMBER(G68),IF(G68&gt;=4,1,0),0)</f>
        <v/>
      </c>
      <c r="W68" s="20">
        <f>IF(ISNUMBER(H68),IF(H68&gt;=4,1,0),0)</f>
        <v/>
      </c>
    </row>
    <row r="69">
      <c r="A69" s="20">
        <f>IFERROR(TRIM(INDEX('Form responses'!$A65:$Z65,MATCH(Lists!$G$2,'Form responses'!$A$1:$Z$1,0))&amp;""),"")</f>
        <v/>
      </c>
      <c r="B69" s="20">
        <f>IF(A69="","",IFERROR(TRIM(INDEX('Form responses'!$A65:$Z65,MATCH(Lists!$G$3,'Form responses'!$A$1:$Z$1,0))&amp;""),""))</f>
        <v/>
      </c>
      <c r="C69" s="20">
        <f>IF(A69="","",IFERROR(TRIM(INDEX('Form responses'!$A65:$Z65,MATCH(Lists!$G$4,'Form responses'!$A$1:$Z$1,0))&amp;""),""))</f>
        <v/>
      </c>
      <c r="D69" s="21">
        <f>IF(A69="","",IFERROR(VALUE(IFERROR(TRIM(INDEX('Form responses'!$A65:$Z65,MATCH(Lists!$G$5,'Form responses'!$A$1:$Z$1,0))&amp;""),"")),""))</f>
        <v/>
      </c>
      <c r="E69" s="21">
        <f>IF(A69="","",IFERROR(VALUE(IFERROR(TRIM(INDEX('Form responses'!$A65:$Z65,MATCH(Lists!$G$6,'Form responses'!$A$1:$Z$1,0))&amp;""),"")),""))</f>
        <v/>
      </c>
      <c r="F69" s="21">
        <f>IF(A69="","",IFERROR(VALUE(IFERROR(TRIM(INDEX('Form responses'!$A65:$Z65,MATCH(Lists!$G$7,'Form responses'!$A$1:$Z$1,0))&amp;""),"")),""))</f>
        <v/>
      </c>
      <c r="G69" s="21">
        <f>IF(A69="","",IFERROR(VALUE(IFERROR(TRIM(INDEX('Form responses'!$A65:$Z65,MATCH(Lists!$G$8,'Form responses'!$A$1:$Z$1,0))&amp;""),"")),""))</f>
        <v/>
      </c>
      <c r="H69" s="21">
        <f>IF(A69="","",IFERROR(VALUE(IFERROR(TRIM(INDEX('Form responses'!$A65:$Z65,MATCH(Lists!$G$9,'Form responses'!$A$1:$Z$1,0))&amp;""),"")),""))</f>
        <v/>
      </c>
      <c r="I69" s="22">
        <f>IF(COUNT(D69:H69)=0,"",ROUND(AVERAGE(D69:H69),2))</f>
        <v/>
      </c>
      <c r="J69" s="22">
        <f>IF(A69="","",IFERROR(VALUE(IFERROR(TRIM(INDEX('Form responses'!$A65:$Z65,MATCH(Lists!$G$10,'Form responses'!$A$1:$Z$1,0))&amp;""),"")),""))</f>
        <v/>
      </c>
      <c r="K69" s="20">
        <f>IF(A69="","",IFERROR(TRIM(INDEX('Form responses'!$A65:$Z65,MATCH(Lists!$G$11,'Form responses'!$A$1:$Z$1,0))&amp;""),""))</f>
        <v/>
      </c>
      <c r="L69" s="20">
        <f>IF(A69="","",IF(COUNT(D69:H69)&lt;5,"Missing a score",IF(AND(ISNUMBER(J69),ABS(J69-I69)&gt;0.01),"Form average differs","OK")))</f>
        <v/>
      </c>
      <c r="M69" s="20">
        <f>IF(A69="","",IF(COUNTIF($A$6:A69,A69)=1,MAX($M$5:M68)+1,""))</f>
        <v/>
      </c>
      <c r="N69" s="20">
        <f>IF(ISNUMBER(D69),IF(D69&lt;=2,1,0),0)</f>
        <v/>
      </c>
      <c r="O69" s="20">
        <f>IF(ISNUMBER(E69),IF(E69&lt;=2,1,0),0)</f>
        <v/>
      </c>
      <c r="P69" s="20">
        <f>IF(ISNUMBER(F69),IF(F69&lt;=2,1,0),0)</f>
        <v/>
      </c>
      <c r="Q69" s="20">
        <f>IF(ISNUMBER(G69),IF(G69&lt;=2,1,0),0)</f>
        <v/>
      </c>
      <c r="R69" s="20">
        <f>IF(ISNUMBER(H69),IF(H69&lt;=2,1,0),0)</f>
        <v/>
      </c>
      <c r="S69" s="20">
        <f>IF(ISNUMBER(D69),IF(D69&gt;=4,1,0),0)</f>
        <v/>
      </c>
      <c r="T69" s="20">
        <f>IF(ISNUMBER(E69),IF(E69&gt;=4,1,0),0)</f>
        <v/>
      </c>
      <c r="U69" s="20">
        <f>IF(ISNUMBER(F69),IF(F69&gt;=4,1,0),0)</f>
        <v/>
      </c>
      <c r="V69" s="20">
        <f>IF(ISNUMBER(G69),IF(G69&gt;=4,1,0),0)</f>
        <v/>
      </c>
      <c r="W69" s="20">
        <f>IF(ISNUMBER(H69),IF(H69&gt;=4,1,0),0)</f>
        <v/>
      </c>
    </row>
    <row r="70">
      <c r="A70" s="20">
        <f>IFERROR(TRIM(INDEX('Form responses'!$A66:$Z66,MATCH(Lists!$G$2,'Form responses'!$A$1:$Z$1,0))&amp;""),"")</f>
        <v/>
      </c>
      <c r="B70" s="20">
        <f>IF(A70="","",IFERROR(TRIM(INDEX('Form responses'!$A66:$Z66,MATCH(Lists!$G$3,'Form responses'!$A$1:$Z$1,0))&amp;""),""))</f>
        <v/>
      </c>
      <c r="C70" s="20">
        <f>IF(A70="","",IFERROR(TRIM(INDEX('Form responses'!$A66:$Z66,MATCH(Lists!$G$4,'Form responses'!$A$1:$Z$1,0))&amp;""),""))</f>
        <v/>
      </c>
      <c r="D70" s="21">
        <f>IF(A70="","",IFERROR(VALUE(IFERROR(TRIM(INDEX('Form responses'!$A66:$Z66,MATCH(Lists!$G$5,'Form responses'!$A$1:$Z$1,0))&amp;""),"")),""))</f>
        <v/>
      </c>
      <c r="E70" s="21">
        <f>IF(A70="","",IFERROR(VALUE(IFERROR(TRIM(INDEX('Form responses'!$A66:$Z66,MATCH(Lists!$G$6,'Form responses'!$A$1:$Z$1,0))&amp;""),"")),""))</f>
        <v/>
      </c>
      <c r="F70" s="21">
        <f>IF(A70="","",IFERROR(VALUE(IFERROR(TRIM(INDEX('Form responses'!$A66:$Z66,MATCH(Lists!$G$7,'Form responses'!$A$1:$Z$1,0))&amp;""),"")),""))</f>
        <v/>
      </c>
      <c r="G70" s="21">
        <f>IF(A70="","",IFERROR(VALUE(IFERROR(TRIM(INDEX('Form responses'!$A66:$Z66,MATCH(Lists!$G$8,'Form responses'!$A$1:$Z$1,0))&amp;""),"")),""))</f>
        <v/>
      </c>
      <c r="H70" s="21">
        <f>IF(A70="","",IFERROR(VALUE(IFERROR(TRIM(INDEX('Form responses'!$A66:$Z66,MATCH(Lists!$G$9,'Form responses'!$A$1:$Z$1,0))&amp;""),"")),""))</f>
        <v/>
      </c>
      <c r="I70" s="22">
        <f>IF(COUNT(D70:H70)=0,"",ROUND(AVERAGE(D70:H70),2))</f>
        <v/>
      </c>
      <c r="J70" s="22">
        <f>IF(A70="","",IFERROR(VALUE(IFERROR(TRIM(INDEX('Form responses'!$A66:$Z66,MATCH(Lists!$G$10,'Form responses'!$A$1:$Z$1,0))&amp;""),"")),""))</f>
        <v/>
      </c>
      <c r="K70" s="20">
        <f>IF(A70="","",IFERROR(TRIM(INDEX('Form responses'!$A66:$Z66,MATCH(Lists!$G$11,'Form responses'!$A$1:$Z$1,0))&amp;""),""))</f>
        <v/>
      </c>
      <c r="L70" s="20">
        <f>IF(A70="","",IF(COUNT(D70:H70)&lt;5,"Missing a score",IF(AND(ISNUMBER(J70),ABS(J70-I70)&gt;0.01),"Form average differs","OK")))</f>
        <v/>
      </c>
      <c r="M70" s="20">
        <f>IF(A70="","",IF(COUNTIF($A$6:A70,A70)=1,MAX($M$5:M69)+1,""))</f>
        <v/>
      </c>
      <c r="N70" s="20">
        <f>IF(ISNUMBER(D70),IF(D70&lt;=2,1,0),0)</f>
        <v/>
      </c>
      <c r="O70" s="20">
        <f>IF(ISNUMBER(E70),IF(E70&lt;=2,1,0),0)</f>
        <v/>
      </c>
      <c r="P70" s="20">
        <f>IF(ISNUMBER(F70),IF(F70&lt;=2,1,0),0)</f>
        <v/>
      </c>
      <c r="Q70" s="20">
        <f>IF(ISNUMBER(G70),IF(G70&lt;=2,1,0),0)</f>
        <v/>
      </c>
      <c r="R70" s="20">
        <f>IF(ISNUMBER(H70),IF(H70&lt;=2,1,0),0)</f>
        <v/>
      </c>
      <c r="S70" s="20">
        <f>IF(ISNUMBER(D70),IF(D70&gt;=4,1,0),0)</f>
        <v/>
      </c>
      <c r="T70" s="20">
        <f>IF(ISNUMBER(E70),IF(E70&gt;=4,1,0),0)</f>
        <v/>
      </c>
      <c r="U70" s="20">
        <f>IF(ISNUMBER(F70),IF(F70&gt;=4,1,0),0)</f>
        <v/>
      </c>
      <c r="V70" s="20">
        <f>IF(ISNUMBER(G70),IF(G70&gt;=4,1,0),0)</f>
        <v/>
      </c>
      <c r="W70" s="20">
        <f>IF(ISNUMBER(H70),IF(H70&gt;=4,1,0),0)</f>
        <v/>
      </c>
    </row>
    <row r="71">
      <c r="A71" s="20">
        <f>IFERROR(TRIM(INDEX('Form responses'!$A67:$Z67,MATCH(Lists!$G$2,'Form responses'!$A$1:$Z$1,0))&amp;""),"")</f>
        <v/>
      </c>
      <c r="B71" s="20">
        <f>IF(A71="","",IFERROR(TRIM(INDEX('Form responses'!$A67:$Z67,MATCH(Lists!$G$3,'Form responses'!$A$1:$Z$1,0))&amp;""),""))</f>
        <v/>
      </c>
      <c r="C71" s="20">
        <f>IF(A71="","",IFERROR(TRIM(INDEX('Form responses'!$A67:$Z67,MATCH(Lists!$G$4,'Form responses'!$A$1:$Z$1,0))&amp;""),""))</f>
        <v/>
      </c>
      <c r="D71" s="21">
        <f>IF(A71="","",IFERROR(VALUE(IFERROR(TRIM(INDEX('Form responses'!$A67:$Z67,MATCH(Lists!$G$5,'Form responses'!$A$1:$Z$1,0))&amp;""),"")),""))</f>
        <v/>
      </c>
      <c r="E71" s="21">
        <f>IF(A71="","",IFERROR(VALUE(IFERROR(TRIM(INDEX('Form responses'!$A67:$Z67,MATCH(Lists!$G$6,'Form responses'!$A$1:$Z$1,0))&amp;""),"")),""))</f>
        <v/>
      </c>
      <c r="F71" s="21">
        <f>IF(A71="","",IFERROR(VALUE(IFERROR(TRIM(INDEX('Form responses'!$A67:$Z67,MATCH(Lists!$G$7,'Form responses'!$A$1:$Z$1,0))&amp;""),"")),""))</f>
        <v/>
      </c>
      <c r="G71" s="21">
        <f>IF(A71="","",IFERROR(VALUE(IFERROR(TRIM(INDEX('Form responses'!$A67:$Z67,MATCH(Lists!$G$8,'Form responses'!$A$1:$Z$1,0))&amp;""),"")),""))</f>
        <v/>
      </c>
      <c r="H71" s="21">
        <f>IF(A71="","",IFERROR(VALUE(IFERROR(TRIM(INDEX('Form responses'!$A67:$Z67,MATCH(Lists!$G$9,'Form responses'!$A$1:$Z$1,0))&amp;""),"")),""))</f>
        <v/>
      </c>
      <c r="I71" s="22">
        <f>IF(COUNT(D71:H71)=0,"",ROUND(AVERAGE(D71:H71),2))</f>
        <v/>
      </c>
      <c r="J71" s="22">
        <f>IF(A71="","",IFERROR(VALUE(IFERROR(TRIM(INDEX('Form responses'!$A67:$Z67,MATCH(Lists!$G$10,'Form responses'!$A$1:$Z$1,0))&amp;""),"")),""))</f>
        <v/>
      </c>
      <c r="K71" s="20">
        <f>IF(A71="","",IFERROR(TRIM(INDEX('Form responses'!$A67:$Z67,MATCH(Lists!$G$11,'Form responses'!$A$1:$Z$1,0))&amp;""),""))</f>
        <v/>
      </c>
      <c r="L71" s="20">
        <f>IF(A71="","",IF(COUNT(D71:H71)&lt;5,"Missing a score",IF(AND(ISNUMBER(J71),ABS(J71-I71)&gt;0.01),"Form average differs","OK")))</f>
        <v/>
      </c>
      <c r="M71" s="20">
        <f>IF(A71="","",IF(COUNTIF($A$6:A71,A71)=1,MAX($M$5:M70)+1,""))</f>
        <v/>
      </c>
      <c r="N71" s="20">
        <f>IF(ISNUMBER(D71),IF(D71&lt;=2,1,0),0)</f>
        <v/>
      </c>
      <c r="O71" s="20">
        <f>IF(ISNUMBER(E71),IF(E71&lt;=2,1,0),0)</f>
        <v/>
      </c>
      <c r="P71" s="20">
        <f>IF(ISNUMBER(F71),IF(F71&lt;=2,1,0),0)</f>
        <v/>
      </c>
      <c r="Q71" s="20">
        <f>IF(ISNUMBER(G71),IF(G71&lt;=2,1,0),0)</f>
        <v/>
      </c>
      <c r="R71" s="20">
        <f>IF(ISNUMBER(H71),IF(H71&lt;=2,1,0),0)</f>
        <v/>
      </c>
      <c r="S71" s="20">
        <f>IF(ISNUMBER(D71),IF(D71&gt;=4,1,0),0)</f>
        <v/>
      </c>
      <c r="T71" s="20">
        <f>IF(ISNUMBER(E71),IF(E71&gt;=4,1,0),0)</f>
        <v/>
      </c>
      <c r="U71" s="20">
        <f>IF(ISNUMBER(F71),IF(F71&gt;=4,1,0),0)</f>
        <v/>
      </c>
      <c r="V71" s="20">
        <f>IF(ISNUMBER(G71),IF(G71&gt;=4,1,0),0)</f>
        <v/>
      </c>
      <c r="W71" s="20">
        <f>IF(ISNUMBER(H71),IF(H71&gt;=4,1,0),0)</f>
        <v/>
      </c>
    </row>
    <row r="72">
      <c r="A72" s="20">
        <f>IFERROR(TRIM(INDEX('Form responses'!$A68:$Z68,MATCH(Lists!$G$2,'Form responses'!$A$1:$Z$1,0))&amp;""),"")</f>
        <v/>
      </c>
      <c r="B72" s="20">
        <f>IF(A72="","",IFERROR(TRIM(INDEX('Form responses'!$A68:$Z68,MATCH(Lists!$G$3,'Form responses'!$A$1:$Z$1,0))&amp;""),""))</f>
        <v/>
      </c>
      <c r="C72" s="20">
        <f>IF(A72="","",IFERROR(TRIM(INDEX('Form responses'!$A68:$Z68,MATCH(Lists!$G$4,'Form responses'!$A$1:$Z$1,0))&amp;""),""))</f>
        <v/>
      </c>
      <c r="D72" s="21">
        <f>IF(A72="","",IFERROR(VALUE(IFERROR(TRIM(INDEX('Form responses'!$A68:$Z68,MATCH(Lists!$G$5,'Form responses'!$A$1:$Z$1,0))&amp;""),"")),""))</f>
        <v/>
      </c>
      <c r="E72" s="21">
        <f>IF(A72="","",IFERROR(VALUE(IFERROR(TRIM(INDEX('Form responses'!$A68:$Z68,MATCH(Lists!$G$6,'Form responses'!$A$1:$Z$1,0))&amp;""),"")),""))</f>
        <v/>
      </c>
      <c r="F72" s="21">
        <f>IF(A72="","",IFERROR(VALUE(IFERROR(TRIM(INDEX('Form responses'!$A68:$Z68,MATCH(Lists!$G$7,'Form responses'!$A$1:$Z$1,0))&amp;""),"")),""))</f>
        <v/>
      </c>
      <c r="G72" s="21">
        <f>IF(A72="","",IFERROR(VALUE(IFERROR(TRIM(INDEX('Form responses'!$A68:$Z68,MATCH(Lists!$G$8,'Form responses'!$A$1:$Z$1,0))&amp;""),"")),""))</f>
        <v/>
      </c>
      <c r="H72" s="21">
        <f>IF(A72="","",IFERROR(VALUE(IFERROR(TRIM(INDEX('Form responses'!$A68:$Z68,MATCH(Lists!$G$9,'Form responses'!$A$1:$Z$1,0))&amp;""),"")),""))</f>
        <v/>
      </c>
      <c r="I72" s="22">
        <f>IF(COUNT(D72:H72)=0,"",ROUND(AVERAGE(D72:H72),2))</f>
        <v/>
      </c>
      <c r="J72" s="22">
        <f>IF(A72="","",IFERROR(VALUE(IFERROR(TRIM(INDEX('Form responses'!$A68:$Z68,MATCH(Lists!$G$10,'Form responses'!$A$1:$Z$1,0))&amp;""),"")),""))</f>
        <v/>
      </c>
      <c r="K72" s="20">
        <f>IF(A72="","",IFERROR(TRIM(INDEX('Form responses'!$A68:$Z68,MATCH(Lists!$G$11,'Form responses'!$A$1:$Z$1,0))&amp;""),""))</f>
        <v/>
      </c>
      <c r="L72" s="20">
        <f>IF(A72="","",IF(COUNT(D72:H72)&lt;5,"Missing a score",IF(AND(ISNUMBER(J72),ABS(J72-I72)&gt;0.01),"Form average differs","OK")))</f>
        <v/>
      </c>
      <c r="M72" s="20">
        <f>IF(A72="","",IF(COUNTIF($A$6:A72,A72)=1,MAX($M$5:M71)+1,""))</f>
        <v/>
      </c>
      <c r="N72" s="20">
        <f>IF(ISNUMBER(D72),IF(D72&lt;=2,1,0),0)</f>
        <v/>
      </c>
      <c r="O72" s="20">
        <f>IF(ISNUMBER(E72),IF(E72&lt;=2,1,0),0)</f>
        <v/>
      </c>
      <c r="P72" s="20">
        <f>IF(ISNUMBER(F72),IF(F72&lt;=2,1,0),0)</f>
        <v/>
      </c>
      <c r="Q72" s="20">
        <f>IF(ISNUMBER(G72),IF(G72&lt;=2,1,0),0)</f>
        <v/>
      </c>
      <c r="R72" s="20">
        <f>IF(ISNUMBER(H72),IF(H72&lt;=2,1,0),0)</f>
        <v/>
      </c>
      <c r="S72" s="20">
        <f>IF(ISNUMBER(D72),IF(D72&gt;=4,1,0),0)</f>
        <v/>
      </c>
      <c r="T72" s="20">
        <f>IF(ISNUMBER(E72),IF(E72&gt;=4,1,0),0)</f>
        <v/>
      </c>
      <c r="U72" s="20">
        <f>IF(ISNUMBER(F72),IF(F72&gt;=4,1,0),0)</f>
        <v/>
      </c>
      <c r="V72" s="20">
        <f>IF(ISNUMBER(G72),IF(G72&gt;=4,1,0),0)</f>
        <v/>
      </c>
      <c r="W72" s="20">
        <f>IF(ISNUMBER(H72),IF(H72&gt;=4,1,0),0)</f>
        <v/>
      </c>
    </row>
    <row r="73">
      <c r="A73" s="20">
        <f>IFERROR(TRIM(INDEX('Form responses'!$A69:$Z69,MATCH(Lists!$G$2,'Form responses'!$A$1:$Z$1,0))&amp;""),"")</f>
        <v/>
      </c>
      <c r="B73" s="20">
        <f>IF(A73="","",IFERROR(TRIM(INDEX('Form responses'!$A69:$Z69,MATCH(Lists!$G$3,'Form responses'!$A$1:$Z$1,0))&amp;""),""))</f>
        <v/>
      </c>
      <c r="C73" s="20">
        <f>IF(A73="","",IFERROR(TRIM(INDEX('Form responses'!$A69:$Z69,MATCH(Lists!$G$4,'Form responses'!$A$1:$Z$1,0))&amp;""),""))</f>
        <v/>
      </c>
      <c r="D73" s="21">
        <f>IF(A73="","",IFERROR(VALUE(IFERROR(TRIM(INDEX('Form responses'!$A69:$Z69,MATCH(Lists!$G$5,'Form responses'!$A$1:$Z$1,0))&amp;""),"")),""))</f>
        <v/>
      </c>
      <c r="E73" s="21">
        <f>IF(A73="","",IFERROR(VALUE(IFERROR(TRIM(INDEX('Form responses'!$A69:$Z69,MATCH(Lists!$G$6,'Form responses'!$A$1:$Z$1,0))&amp;""),"")),""))</f>
        <v/>
      </c>
      <c r="F73" s="21">
        <f>IF(A73="","",IFERROR(VALUE(IFERROR(TRIM(INDEX('Form responses'!$A69:$Z69,MATCH(Lists!$G$7,'Form responses'!$A$1:$Z$1,0))&amp;""),"")),""))</f>
        <v/>
      </c>
      <c r="G73" s="21">
        <f>IF(A73="","",IFERROR(VALUE(IFERROR(TRIM(INDEX('Form responses'!$A69:$Z69,MATCH(Lists!$G$8,'Form responses'!$A$1:$Z$1,0))&amp;""),"")),""))</f>
        <v/>
      </c>
      <c r="H73" s="21">
        <f>IF(A73="","",IFERROR(VALUE(IFERROR(TRIM(INDEX('Form responses'!$A69:$Z69,MATCH(Lists!$G$9,'Form responses'!$A$1:$Z$1,0))&amp;""),"")),""))</f>
        <v/>
      </c>
      <c r="I73" s="22">
        <f>IF(COUNT(D73:H73)=0,"",ROUND(AVERAGE(D73:H73),2))</f>
        <v/>
      </c>
      <c r="J73" s="22">
        <f>IF(A73="","",IFERROR(VALUE(IFERROR(TRIM(INDEX('Form responses'!$A69:$Z69,MATCH(Lists!$G$10,'Form responses'!$A$1:$Z$1,0))&amp;""),"")),""))</f>
        <v/>
      </c>
      <c r="K73" s="20">
        <f>IF(A73="","",IFERROR(TRIM(INDEX('Form responses'!$A69:$Z69,MATCH(Lists!$G$11,'Form responses'!$A$1:$Z$1,0))&amp;""),""))</f>
        <v/>
      </c>
      <c r="L73" s="20">
        <f>IF(A73="","",IF(COUNT(D73:H73)&lt;5,"Missing a score",IF(AND(ISNUMBER(J73),ABS(J73-I73)&gt;0.01),"Form average differs","OK")))</f>
        <v/>
      </c>
      <c r="M73" s="20">
        <f>IF(A73="","",IF(COUNTIF($A$6:A73,A73)=1,MAX($M$5:M72)+1,""))</f>
        <v/>
      </c>
      <c r="N73" s="20">
        <f>IF(ISNUMBER(D73),IF(D73&lt;=2,1,0),0)</f>
        <v/>
      </c>
      <c r="O73" s="20">
        <f>IF(ISNUMBER(E73),IF(E73&lt;=2,1,0),0)</f>
        <v/>
      </c>
      <c r="P73" s="20">
        <f>IF(ISNUMBER(F73),IF(F73&lt;=2,1,0),0)</f>
        <v/>
      </c>
      <c r="Q73" s="20">
        <f>IF(ISNUMBER(G73),IF(G73&lt;=2,1,0),0)</f>
        <v/>
      </c>
      <c r="R73" s="20">
        <f>IF(ISNUMBER(H73),IF(H73&lt;=2,1,0),0)</f>
        <v/>
      </c>
      <c r="S73" s="20">
        <f>IF(ISNUMBER(D73),IF(D73&gt;=4,1,0),0)</f>
        <v/>
      </c>
      <c r="T73" s="20">
        <f>IF(ISNUMBER(E73),IF(E73&gt;=4,1,0),0)</f>
        <v/>
      </c>
      <c r="U73" s="20">
        <f>IF(ISNUMBER(F73),IF(F73&gt;=4,1,0),0)</f>
        <v/>
      </c>
      <c r="V73" s="20">
        <f>IF(ISNUMBER(G73),IF(G73&gt;=4,1,0),0)</f>
        <v/>
      </c>
      <c r="W73" s="20">
        <f>IF(ISNUMBER(H73),IF(H73&gt;=4,1,0),0)</f>
        <v/>
      </c>
    </row>
    <row r="74">
      <c r="A74" s="20">
        <f>IFERROR(TRIM(INDEX('Form responses'!$A70:$Z70,MATCH(Lists!$G$2,'Form responses'!$A$1:$Z$1,0))&amp;""),"")</f>
        <v/>
      </c>
      <c r="B74" s="20">
        <f>IF(A74="","",IFERROR(TRIM(INDEX('Form responses'!$A70:$Z70,MATCH(Lists!$G$3,'Form responses'!$A$1:$Z$1,0))&amp;""),""))</f>
        <v/>
      </c>
      <c r="C74" s="20">
        <f>IF(A74="","",IFERROR(TRIM(INDEX('Form responses'!$A70:$Z70,MATCH(Lists!$G$4,'Form responses'!$A$1:$Z$1,0))&amp;""),""))</f>
        <v/>
      </c>
      <c r="D74" s="21">
        <f>IF(A74="","",IFERROR(VALUE(IFERROR(TRIM(INDEX('Form responses'!$A70:$Z70,MATCH(Lists!$G$5,'Form responses'!$A$1:$Z$1,0))&amp;""),"")),""))</f>
        <v/>
      </c>
      <c r="E74" s="21">
        <f>IF(A74="","",IFERROR(VALUE(IFERROR(TRIM(INDEX('Form responses'!$A70:$Z70,MATCH(Lists!$G$6,'Form responses'!$A$1:$Z$1,0))&amp;""),"")),""))</f>
        <v/>
      </c>
      <c r="F74" s="21">
        <f>IF(A74="","",IFERROR(VALUE(IFERROR(TRIM(INDEX('Form responses'!$A70:$Z70,MATCH(Lists!$G$7,'Form responses'!$A$1:$Z$1,0))&amp;""),"")),""))</f>
        <v/>
      </c>
      <c r="G74" s="21">
        <f>IF(A74="","",IFERROR(VALUE(IFERROR(TRIM(INDEX('Form responses'!$A70:$Z70,MATCH(Lists!$G$8,'Form responses'!$A$1:$Z$1,0))&amp;""),"")),""))</f>
        <v/>
      </c>
      <c r="H74" s="21">
        <f>IF(A74="","",IFERROR(VALUE(IFERROR(TRIM(INDEX('Form responses'!$A70:$Z70,MATCH(Lists!$G$9,'Form responses'!$A$1:$Z$1,0))&amp;""),"")),""))</f>
        <v/>
      </c>
      <c r="I74" s="22">
        <f>IF(COUNT(D74:H74)=0,"",ROUND(AVERAGE(D74:H74),2))</f>
        <v/>
      </c>
      <c r="J74" s="22">
        <f>IF(A74="","",IFERROR(VALUE(IFERROR(TRIM(INDEX('Form responses'!$A70:$Z70,MATCH(Lists!$G$10,'Form responses'!$A$1:$Z$1,0))&amp;""),"")),""))</f>
        <v/>
      </c>
      <c r="K74" s="20">
        <f>IF(A74="","",IFERROR(TRIM(INDEX('Form responses'!$A70:$Z70,MATCH(Lists!$G$11,'Form responses'!$A$1:$Z$1,0))&amp;""),""))</f>
        <v/>
      </c>
      <c r="L74" s="20">
        <f>IF(A74="","",IF(COUNT(D74:H74)&lt;5,"Missing a score",IF(AND(ISNUMBER(J74),ABS(J74-I74)&gt;0.01),"Form average differs","OK")))</f>
        <v/>
      </c>
      <c r="M74" s="20">
        <f>IF(A74="","",IF(COUNTIF($A$6:A74,A74)=1,MAX($M$5:M73)+1,""))</f>
        <v/>
      </c>
      <c r="N74" s="20">
        <f>IF(ISNUMBER(D74),IF(D74&lt;=2,1,0),0)</f>
        <v/>
      </c>
      <c r="O74" s="20">
        <f>IF(ISNUMBER(E74),IF(E74&lt;=2,1,0),0)</f>
        <v/>
      </c>
      <c r="P74" s="20">
        <f>IF(ISNUMBER(F74),IF(F74&lt;=2,1,0),0)</f>
        <v/>
      </c>
      <c r="Q74" s="20">
        <f>IF(ISNUMBER(G74),IF(G74&lt;=2,1,0),0)</f>
        <v/>
      </c>
      <c r="R74" s="20">
        <f>IF(ISNUMBER(H74),IF(H74&lt;=2,1,0),0)</f>
        <v/>
      </c>
      <c r="S74" s="20">
        <f>IF(ISNUMBER(D74),IF(D74&gt;=4,1,0),0)</f>
        <v/>
      </c>
      <c r="T74" s="20">
        <f>IF(ISNUMBER(E74),IF(E74&gt;=4,1,0),0)</f>
        <v/>
      </c>
      <c r="U74" s="20">
        <f>IF(ISNUMBER(F74),IF(F74&gt;=4,1,0),0)</f>
        <v/>
      </c>
      <c r="V74" s="20">
        <f>IF(ISNUMBER(G74),IF(G74&gt;=4,1,0),0)</f>
        <v/>
      </c>
      <c r="W74" s="20">
        <f>IF(ISNUMBER(H74),IF(H74&gt;=4,1,0),0)</f>
        <v/>
      </c>
    </row>
    <row r="75">
      <c r="A75" s="20">
        <f>IFERROR(TRIM(INDEX('Form responses'!$A71:$Z71,MATCH(Lists!$G$2,'Form responses'!$A$1:$Z$1,0))&amp;""),"")</f>
        <v/>
      </c>
      <c r="B75" s="20">
        <f>IF(A75="","",IFERROR(TRIM(INDEX('Form responses'!$A71:$Z71,MATCH(Lists!$G$3,'Form responses'!$A$1:$Z$1,0))&amp;""),""))</f>
        <v/>
      </c>
      <c r="C75" s="20">
        <f>IF(A75="","",IFERROR(TRIM(INDEX('Form responses'!$A71:$Z71,MATCH(Lists!$G$4,'Form responses'!$A$1:$Z$1,0))&amp;""),""))</f>
        <v/>
      </c>
      <c r="D75" s="21">
        <f>IF(A75="","",IFERROR(VALUE(IFERROR(TRIM(INDEX('Form responses'!$A71:$Z71,MATCH(Lists!$G$5,'Form responses'!$A$1:$Z$1,0))&amp;""),"")),""))</f>
        <v/>
      </c>
      <c r="E75" s="21">
        <f>IF(A75="","",IFERROR(VALUE(IFERROR(TRIM(INDEX('Form responses'!$A71:$Z71,MATCH(Lists!$G$6,'Form responses'!$A$1:$Z$1,0))&amp;""),"")),""))</f>
        <v/>
      </c>
      <c r="F75" s="21">
        <f>IF(A75="","",IFERROR(VALUE(IFERROR(TRIM(INDEX('Form responses'!$A71:$Z71,MATCH(Lists!$G$7,'Form responses'!$A$1:$Z$1,0))&amp;""),"")),""))</f>
        <v/>
      </c>
      <c r="G75" s="21">
        <f>IF(A75="","",IFERROR(VALUE(IFERROR(TRIM(INDEX('Form responses'!$A71:$Z71,MATCH(Lists!$G$8,'Form responses'!$A$1:$Z$1,0))&amp;""),"")),""))</f>
        <v/>
      </c>
      <c r="H75" s="21">
        <f>IF(A75="","",IFERROR(VALUE(IFERROR(TRIM(INDEX('Form responses'!$A71:$Z71,MATCH(Lists!$G$9,'Form responses'!$A$1:$Z$1,0))&amp;""),"")),""))</f>
        <v/>
      </c>
      <c r="I75" s="22">
        <f>IF(COUNT(D75:H75)=0,"",ROUND(AVERAGE(D75:H75),2))</f>
        <v/>
      </c>
      <c r="J75" s="22">
        <f>IF(A75="","",IFERROR(VALUE(IFERROR(TRIM(INDEX('Form responses'!$A71:$Z71,MATCH(Lists!$G$10,'Form responses'!$A$1:$Z$1,0))&amp;""),"")),""))</f>
        <v/>
      </c>
      <c r="K75" s="20">
        <f>IF(A75="","",IFERROR(TRIM(INDEX('Form responses'!$A71:$Z71,MATCH(Lists!$G$11,'Form responses'!$A$1:$Z$1,0))&amp;""),""))</f>
        <v/>
      </c>
      <c r="L75" s="20">
        <f>IF(A75="","",IF(COUNT(D75:H75)&lt;5,"Missing a score",IF(AND(ISNUMBER(J75),ABS(J75-I75)&gt;0.01),"Form average differs","OK")))</f>
        <v/>
      </c>
      <c r="M75" s="20">
        <f>IF(A75="","",IF(COUNTIF($A$6:A75,A75)=1,MAX($M$5:M74)+1,""))</f>
        <v/>
      </c>
      <c r="N75" s="20">
        <f>IF(ISNUMBER(D75),IF(D75&lt;=2,1,0),0)</f>
        <v/>
      </c>
      <c r="O75" s="20">
        <f>IF(ISNUMBER(E75),IF(E75&lt;=2,1,0),0)</f>
        <v/>
      </c>
      <c r="P75" s="20">
        <f>IF(ISNUMBER(F75),IF(F75&lt;=2,1,0),0)</f>
        <v/>
      </c>
      <c r="Q75" s="20">
        <f>IF(ISNUMBER(G75),IF(G75&lt;=2,1,0),0)</f>
        <v/>
      </c>
      <c r="R75" s="20">
        <f>IF(ISNUMBER(H75),IF(H75&lt;=2,1,0),0)</f>
        <v/>
      </c>
      <c r="S75" s="20">
        <f>IF(ISNUMBER(D75),IF(D75&gt;=4,1,0),0)</f>
        <v/>
      </c>
      <c r="T75" s="20">
        <f>IF(ISNUMBER(E75),IF(E75&gt;=4,1,0),0)</f>
        <v/>
      </c>
      <c r="U75" s="20">
        <f>IF(ISNUMBER(F75),IF(F75&gt;=4,1,0),0)</f>
        <v/>
      </c>
      <c r="V75" s="20">
        <f>IF(ISNUMBER(G75),IF(G75&gt;=4,1,0),0)</f>
        <v/>
      </c>
      <c r="W75" s="20">
        <f>IF(ISNUMBER(H75),IF(H75&gt;=4,1,0),0)</f>
        <v/>
      </c>
    </row>
    <row r="76">
      <c r="A76" s="20">
        <f>IFERROR(TRIM(INDEX('Form responses'!$A72:$Z72,MATCH(Lists!$G$2,'Form responses'!$A$1:$Z$1,0))&amp;""),"")</f>
        <v/>
      </c>
      <c r="B76" s="20">
        <f>IF(A76="","",IFERROR(TRIM(INDEX('Form responses'!$A72:$Z72,MATCH(Lists!$G$3,'Form responses'!$A$1:$Z$1,0))&amp;""),""))</f>
        <v/>
      </c>
      <c r="C76" s="20">
        <f>IF(A76="","",IFERROR(TRIM(INDEX('Form responses'!$A72:$Z72,MATCH(Lists!$G$4,'Form responses'!$A$1:$Z$1,0))&amp;""),""))</f>
        <v/>
      </c>
      <c r="D76" s="21">
        <f>IF(A76="","",IFERROR(VALUE(IFERROR(TRIM(INDEX('Form responses'!$A72:$Z72,MATCH(Lists!$G$5,'Form responses'!$A$1:$Z$1,0))&amp;""),"")),""))</f>
        <v/>
      </c>
      <c r="E76" s="21">
        <f>IF(A76="","",IFERROR(VALUE(IFERROR(TRIM(INDEX('Form responses'!$A72:$Z72,MATCH(Lists!$G$6,'Form responses'!$A$1:$Z$1,0))&amp;""),"")),""))</f>
        <v/>
      </c>
      <c r="F76" s="21">
        <f>IF(A76="","",IFERROR(VALUE(IFERROR(TRIM(INDEX('Form responses'!$A72:$Z72,MATCH(Lists!$G$7,'Form responses'!$A$1:$Z$1,0))&amp;""),"")),""))</f>
        <v/>
      </c>
      <c r="G76" s="21">
        <f>IF(A76="","",IFERROR(VALUE(IFERROR(TRIM(INDEX('Form responses'!$A72:$Z72,MATCH(Lists!$G$8,'Form responses'!$A$1:$Z$1,0))&amp;""),"")),""))</f>
        <v/>
      </c>
      <c r="H76" s="21">
        <f>IF(A76="","",IFERROR(VALUE(IFERROR(TRIM(INDEX('Form responses'!$A72:$Z72,MATCH(Lists!$G$9,'Form responses'!$A$1:$Z$1,0))&amp;""),"")),""))</f>
        <v/>
      </c>
      <c r="I76" s="22">
        <f>IF(COUNT(D76:H76)=0,"",ROUND(AVERAGE(D76:H76),2))</f>
        <v/>
      </c>
      <c r="J76" s="22">
        <f>IF(A76="","",IFERROR(VALUE(IFERROR(TRIM(INDEX('Form responses'!$A72:$Z72,MATCH(Lists!$G$10,'Form responses'!$A$1:$Z$1,0))&amp;""),"")),""))</f>
        <v/>
      </c>
      <c r="K76" s="20">
        <f>IF(A76="","",IFERROR(TRIM(INDEX('Form responses'!$A72:$Z72,MATCH(Lists!$G$11,'Form responses'!$A$1:$Z$1,0))&amp;""),""))</f>
        <v/>
      </c>
      <c r="L76" s="20">
        <f>IF(A76="","",IF(COUNT(D76:H76)&lt;5,"Missing a score",IF(AND(ISNUMBER(J76),ABS(J76-I76)&gt;0.01),"Form average differs","OK")))</f>
        <v/>
      </c>
      <c r="M76" s="20">
        <f>IF(A76="","",IF(COUNTIF($A$6:A76,A76)=1,MAX($M$5:M75)+1,""))</f>
        <v/>
      </c>
      <c r="N76" s="20">
        <f>IF(ISNUMBER(D76),IF(D76&lt;=2,1,0),0)</f>
        <v/>
      </c>
      <c r="O76" s="20">
        <f>IF(ISNUMBER(E76),IF(E76&lt;=2,1,0),0)</f>
        <v/>
      </c>
      <c r="P76" s="20">
        <f>IF(ISNUMBER(F76),IF(F76&lt;=2,1,0),0)</f>
        <v/>
      </c>
      <c r="Q76" s="20">
        <f>IF(ISNUMBER(G76),IF(G76&lt;=2,1,0),0)</f>
        <v/>
      </c>
      <c r="R76" s="20">
        <f>IF(ISNUMBER(H76),IF(H76&lt;=2,1,0),0)</f>
        <v/>
      </c>
      <c r="S76" s="20">
        <f>IF(ISNUMBER(D76),IF(D76&gt;=4,1,0),0)</f>
        <v/>
      </c>
      <c r="T76" s="20">
        <f>IF(ISNUMBER(E76),IF(E76&gt;=4,1,0),0)</f>
        <v/>
      </c>
      <c r="U76" s="20">
        <f>IF(ISNUMBER(F76),IF(F76&gt;=4,1,0),0)</f>
        <v/>
      </c>
      <c r="V76" s="20">
        <f>IF(ISNUMBER(G76),IF(G76&gt;=4,1,0),0)</f>
        <v/>
      </c>
      <c r="W76" s="20">
        <f>IF(ISNUMBER(H76),IF(H76&gt;=4,1,0),0)</f>
        <v/>
      </c>
    </row>
    <row r="77">
      <c r="A77" s="20">
        <f>IFERROR(TRIM(INDEX('Form responses'!$A73:$Z73,MATCH(Lists!$G$2,'Form responses'!$A$1:$Z$1,0))&amp;""),"")</f>
        <v/>
      </c>
      <c r="B77" s="20">
        <f>IF(A77="","",IFERROR(TRIM(INDEX('Form responses'!$A73:$Z73,MATCH(Lists!$G$3,'Form responses'!$A$1:$Z$1,0))&amp;""),""))</f>
        <v/>
      </c>
      <c r="C77" s="20">
        <f>IF(A77="","",IFERROR(TRIM(INDEX('Form responses'!$A73:$Z73,MATCH(Lists!$G$4,'Form responses'!$A$1:$Z$1,0))&amp;""),""))</f>
        <v/>
      </c>
      <c r="D77" s="21">
        <f>IF(A77="","",IFERROR(VALUE(IFERROR(TRIM(INDEX('Form responses'!$A73:$Z73,MATCH(Lists!$G$5,'Form responses'!$A$1:$Z$1,0))&amp;""),"")),""))</f>
        <v/>
      </c>
      <c r="E77" s="21">
        <f>IF(A77="","",IFERROR(VALUE(IFERROR(TRIM(INDEX('Form responses'!$A73:$Z73,MATCH(Lists!$G$6,'Form responses'!$A$1:$Z$1,0))&amp;""),"")),""))</f>
        <v/>
      </c>
      <c r="F77" s="21">
        <f>IF(A77="","",IFERROR(VALUE(IFERROR(TRIM(INDEX('Form responses'!$A73:$Z73,MATCH(Lists!$G$7,'Form responses'!$A$1:$Z$1,0))&amp;""),"")),""))</f>
        <v/>
      </c>
      <c r="G77" s="21">
        <f>IF(A77="","",IFERROR(VALUE(IFERROR(TRIM(INDEX('Form responses'!$A73:$Z73,MATCH(Lists!$G$8,'Form responses'!$A$1:$Z$1,0))&amp;""),"")),""))</f>
        <v/>
      </c>
      <c r="H77" s="21">
        <f>IF(A77="","",IFERROR(VALUE(IFERROR(TRIM(INDEX('Form responses'!$A73:$Z73,MATCH(Lists!$G$9,'Form responses'!$A$1:$Z$1,0))&amp;""),"")),""))</f>
        <v/>
      </c>
      <c r="I77" s="22">
        <f>IF(COUNT(D77:H77)=0,"",ROUND(AVERAGE(D77:H77),2))</f>
        <v/>
      </c>
      <c r="J77" s="22">
        <f>IF(A77="","",IFERROR(VALUE(IFERROR(TRIM(INDEX('Form responses'!$A73:$Z73,MATCH(Lists!$G$10,'Form responses'!$A$1:$Z$1,0))&amp;""),"")),""))</f>
        <v/>
      </c>
      <c r="K77" s="20">
        <f>IF(A77="","",IFERROR(TRIM(INDEX('Form responses'!$A73:$Z73,MATCH(Lists!$G$11,'Form responses'!$A$1:$Z$1,0))&amp;""),""))</f>
        <v/>
      </c>
      <c r="L77" s="20">
        <f>IF(A77="","",IF(COUNT(D77:H77)&lt;5,"Missing a score",IF(AND(ISNUMBER(J77),ABS(J77-I77)&gt;0.01),"Form average differs","OK")))</f>
        <v/>
      </c>
      <c r="M77" s="20">
        <f>IF(A77="","",IF(COUNTIF($A$6:A77,A77)=1,MAX($M$5:M76)+1,""))</f>
        <v/>
      </c>
      <c r="N77" s="20">
        <f>IF(ISNUMBER(D77),IF(D77&lt;=2,1,0),0)</f>
        <v/>
      </c>
      <c r="O77" s="20">
        <f>IF(ISNUMBER(E77),IF(E77&lt;=2,1,0),0)</f>
        <v/>
      </c>
      <c r="P77" s="20">
        <f>IF(ISNUMBER(F77),IF(F77&lt;=2,1,0),0)</f>
        <v/>
      </c>
      <c r="Q77" s="20">
        <f>IF(ISNUMBER(G77),IF(G77&lt;=2,1,0),0)</f>
        <v/>
      </c>
      <c r="R77" s="20">
        <f>IF(ISNUMBER(H77),IF(H77&lt;=2,1,0),0)</f>
        <v/>
      </c>
      <c r="S77" s="20">
        <f>IF(ISNUMBER(D77),IF(D77&gt;=4,1,0),0)</f>
        <v/>
      </c>
      <c r="T77" s="20">
        <f>IF(ISNUMBER(E77),IF(E77&gt;=4,1,0),0)</f>
        <v/>
      </c>
      <c r="U77" s="20">
        <f>IF(ISNUMBER(F77),IF(F77&gt;=4,1,0),0)</f>
        <v/>
      </c>
      <c r="V77" s="20">
        <f>IF(ISNUMBER(G77),IF(G77&gt;=4,1,0),0)</f>
        <v/>
      </c>
      <c r="W77" s="20">
        <f>IF(ISNUMBER(H77),IF(H77&gt;=4,1,0),0)</f>
        <v/>
      </c>
    </row>
    <row r="78">
      <c r="A78" s="20">
        <f>IFERROR(TRIM(INDEX('Form responses'!$A74:$Z74,MATCH(Lists!$G$2,'Form responses'!$A$1:$Z$1,0))&amp;""),"")</f>
        <v/>
      </c>
      <c r="B78" s="20">
        <f>IF(A78="","",IFERROR(TRIM(INDEX('Form responses'!$A74:$Z74,MATCH(Lists!$G$3,'Form responses'!$A$1:$Z$1,0))&amp;""),""))</f>
        <v/>
      </c>
      <c r="C78" s="20">
        <f>IF(A78="","",IFERROR(TRIM(INDEX('Form responses'!$A74:$Z74,MATCH(Lists!$G$4,'Form responses'!$A$1:$Z$1,0))&amp;""),""))</f>
        <v/>
      </c>
      <c r="D78" s="21">
        <f>IF(A78="","",IFERROR(VALUE(IFERROR(TRIM(INDEX('Form responses'!$A74:$Z74,MATCH(Lists!$G$5,'Form responses'!$A$1:$Z$1,0))&amp;""),"")),""))</f>
        <v/>
      </c>
      <c r="E78" s="21">
        <f>IF(A78="","",IFERROR(VALUE(IFERROR(TRIM(INDEX('Form responses'!$A74:$Z74,MATCH(Lists!$G$6,'Form responses'!$A$1:$Z$1,0))&amp;""),"")),""))</f>
        <v/>
      </c>
      <c r="F78" s="21">
        <f>IF(A78="","",IFERROR(VALUE(IFERROR(TRIM(INDEX('Form responses'!$A74:$Z74,MATCH(Lists!$G$7,'Form responses'!$A$1:$Z$1,0))&amp;""),"")),""))</f>
        <v/>
      </c>
      <c r="G78" s="21">
        <f>IF(A78="","",IFERROR(VALUE(IFERROR(TRIM(INDEX('Form responses'!$A74:$Z74,MATCH(Lists!$G$8,'Form responses'!$A$1:$Z$1,0))&amp;""),"")),""))</f>
        <v/>
      </c>
      <c r="H78" s="21">
        <f>IF(A78="","",IFERROR(VALUE(IFERROR(TRIM(INDEX('Form responses'!$A74:$Z74,MATCH(Lists!$G$9,'Form responses'!$A$1:$Z$1,0))&amp;""),"")),""))</f>
        <v/>
      </c>
      <c r="I78" s="22">
        <f>IF(COUNT(D78:H78)=0,"",ROUND(AVERAGE(D78:H78),2))</f>
        <v/>
      </c>
      <c r="J78" s="22">
        <f>IF(A78="","",IFERROR(VALUE(IFERROR(TRIM(INDEX('Form responses'!$A74:$Z74,MATCH(Lists!$G$10,'Form responses'!$A$1:$Z$1,0))&amp;""),"")),""))</f>
        <v/>
      </c>
      <c r="K78" s="20">
        <f>IF(A78="","",IFERROR(TRIM(INDEX('Form responses'!$A74:$Z74,MATCH(Lists!$G$11,'Form responses'!$A$1:$Z$1,0))&amp;""),""))</f>
        <v/>
      </c>
      <c r="L78" s="20">
        <f>IF(A78="","",IF(COUNT(D78:H78)&lt;5,"Missing a score",IF(AND(ISNUMBER(J78),ABS(J78-I78)&gt;0.01),"Form average differs","OK")))</f>
        <v/>
      </c>
      <c r="M78" s="20">
        <f>IF(A78="","",IF(COUNTIF($A$6:A78,A78)=1,MAX($M$5:M77)+1,""))</f>
        <v/>
      </c>
      <c r="N78" s="20">
        <f>IF(ISNUMBER(D78),IF(D78&lt;=2,1,0),0)</f>
        <v/>
      </c>
      <c r="O78" s="20">
        <f>IF(ISNUMBER(E78),IF(E78&lt;=2,1,0),0)</f>
        <v/>
      </c>
      <c r="P78" s="20">
        <f>IF(ISNUMBER(F78),IF(F78&lt;=2,1,0),0)</f>
        <v/>
      </c>
      <c r="Q78" s="20">
        <f>IF(ISNUMBER(G78),IF(G78&lt;=2,1,0),0)</f>
        <v/>
      </c>
      <c r="R78" s="20">
        <f>IF(ISNUMBER(H78),IF(H78&lt;=2,1,0),0)</f>
        <v/>
      </c>
      <c r="S78" s="20">
        <f>IF(ISNUMBER(D78),IF(D78&gt;=4,1,0),0)</f>
        <v/>
      </c>
      <c r="T78" s="20">
        <f>IF(ISNUMBER(E78),IF(E78&gt;=4,1,0),0)</f>
        <v/>
      </c>
      <c r="U78" s="20">
        <f>IF(ISNUMBER(F78),IF(F78&gt;=4,1,0),0)</f>
        <v/>
      </c>
      <c r="V78" s="20">
        <f>IF(ISNUMBER(G78),IF(G78&gt;=4,1,0),0)</f>
        <v/>
      </c>
      <c r="W78" s="20">
        <f>IF(ISNUMBER(H78),IF(H78&gt;=4,1,0),0)</f>
        <v/>
      </c>
    </row>
    <row r="79">
      <c r="A79" s="20">
        <f>IFERROR(TRIM(INDEX('Form responses'!$A75:$Z75,MATCH(Lists!$G$2,'Form responses'!$A$1:$Z$1,0))&amp;""),"")</f>
        <v/>
      </c>
      <c r="B79" s="20">
        <f>IF(A79="","",IFERROR(TRIM(INDEX('Form responses'!$A75:$Z75,MATCH(Lists!$G$3,'Form responses'!$A$1:$Z$1,0))&amp;""),""))</f>
        <v/>
      </c>
      <c r="C79" s="20">
        <f>IF(A79="","",IFERROR(TRIM(INDEX('Form responses'!$A75:$Z75,MATCH(Lists!$G$4,'Form responses'!$A$1:$Z$1,0))&amp;""),""))</f>
        <v/>
      </c>
      <c r="D79" s="21">
        <f>IF(A79="","",IFERROR(VALUE(IFERROR(TRIM(INDEX('Form responses'!$A75:$Z75,MATCH(Lists!$G$5,'Form responses'!$A$1:$Z$1,0))&amp;""),"")),""))</f>
        <v/>
      </c>
      <c r="E79" s="21">
        <f>IF(A79="","",IFERROR(VALUE(IFERROR(TRIM(INDEX('Form responses'!$A75:$Z75,MATCH(Lists!$G$6,'Form responses'!$A$1:$Z$1,0))&amp;""),"")),""))</f>
        <v/>
      </c>
      <c r="F79" s="21">
        <f>IF(A79="","",IFERROR(VALUE(IFERROR(TRIM(INDEX('Form responses'!$A75:$Z75,MATCH(Lists!$G$7,'Form responses'!$A$1:$Z$1,0))&amp;""),"")),""))</f>
        <v/>
      </c>
      <c r="G79" s="21">
        <f>IF(A79="","",IFERROR(VALUE(IFERROR(TRIM(INDEX('Form responses'!$A75:$Z75,MATCH(Lists!$G$8,'Form responses'!$A$1:$Z$1,0))&amp;""),"")),""))</f>
        <v/>
      </c>
      <c r="H79" s="21">
        <f>IF(A79="","",IFERROR(VALUE(IFERROR(TRIM(INDEX('Form responses'!$A75:$Z75,MATCH(Lists!$G$9,'Form responses'!$A$1:$Z$1,0))&amp;""),"")),""))</f>
        <v/>
      </c>
      <c r="I79" s="22">
        <f>IF(COUNT(D79:H79)=0,"",ROUND(AVERAGE(D79:H79),2))</f>
        <v/>
      </c>
      <c r="J79" s="22">
        <f>IF(A79="","",IFERROR(VALUE(IFERROR(TRIM(INDEX('Form responses'!$A75:$Z75,MATCH(Lists!$G$10,'Form responses'!$A$1:$Z$1,0))&amp;""),"")),""))</f>
        <v/>
      </c>
      <c r="K79" s="20">
        <f>IF(A79="","",IFERROR(TRIM(INDEX('Form responses'!$A75:$Z75,MATCH(Lists!$G$11,'Form responses'!$A$1:$Z$1,0))&amp;""),""))</f>
        <v/>
      </c>
      <c r="L79" s="20">
        <f>IF(A79="","",IF(COUNT(D79:H79)&lt;5,"Missing a score",IF(AND(ISNUMBER(J79),ABS(J79-I79)&gt;0.01),"Form average differs","OK")))</f>
        <v/>
      </c>
      <c r="M79" s="20">
        <f>IF(A79="","",IF(COUNTIF($A$6:A79,A79)=1,MAX($M$5:M78)+1,""))</f>
        <v/>
      </c>
      <c r="N79" s="20">
        <f>IF(ISNUMBER(D79),IF(D79&lt;=2,1,0),0)</f>
        <v/>
      </c>
      <c r="O79" s="20">
        <f>IF(ISNUMBER(E79),IF(E79&lt;=2,1,0),0)</f>
        <v/>
      </c>
      <c r="P79" s="20">
        <f>IF(ISNUMBER(F79),IF(F79&lt;=2,1,0),0)</f>
        <v/>
      </c>
      <c r="Q79" s="20">
        <f>IF(ISNUMBER(G79),IF(G79&lt;=2,1,0),0)</f>
        <v/>
      </c>
      <c r="R79" s="20">
        <f>IF(ISNUMBER(H79),IF(H79&lt;=2,1,0),0)</f>
        <v/>
      </c>
      <c r="S79" s="20">
        <f>IF(ISNUMBER(D79),IF(D79&gt;=4,1,0),0)</f>
        <v/>
      </c>
      <c r="T79" s="20">
        <f>IF(ISNUMBER(E79),IF(E79&gt;=4,1,0),0)</f>
        <v/>
      </c>
      <c r="U79" s="20">
        <f>IF(ISNUMBER(F79),IF(F79&gt;=4,1,0),0)</f>
        <v/>
      </c>
      <c r="V79" s="20">
        <f>IF(ISNUMBER(G79),IF(G79&gt;=4,1,0),0)</f>
        <v/>
      </c>
      <c r="W79" s="20">
        <f>IF(ISNUMBER(H79),IF(H79&gt;=4,1,0),0)</f>
        <v/>
      </c>
    </row>
    <row r="80">
      <c r="A80" s="20">
        <f>IFERROR(TRIM(INDEX('Form responses'!$A76:$Z76,MATCH(Lists!$G$2,'Form responses'!$A$1:$Z$1,0))&amp;""),"")</f>
        <v/>
      </c>
      <c r="B80" s="20">
        <f>IF(A80="","",IFERROR(TRIM(INDEX('Form responses'!$A76:$Z76,MATCH(Lists!$G$3,'Form responses'!$A$1:$Z$1,0))&amp;""),""))</f>
        <v/>
      </c>
      <c r="C80" s="20">
        <f>IF(A80="","",IFERROR(TRIM(INDEX('Form responses'!$A76:$Z76,MATCH(Lists!$G$4,'Form responses'!$A$1:$Z$1,0))&amp;""),""))</f>
        <v/>
      </c>
      <c r="D80" s="21">
        <f>IF(A80="","",IFERROR(VALUE(IFERROR(TRIM(INDEX('Form responses'!$A76:$Z76,MATCH(Lists!$G$5,'Form responses'!$A$1:$Z$1,0))&amp;""),"")),""))</f>
        <v/>
      </c>
      <c r="E80" s="21">
        <f>IF(A80="","",IFERROR(VALUE(IFERROR(TRIM(INDEX('Form responses'!$A76:$Z76,MATCH(Lists!$G$6,'Form responses'!$A$1:$Z$1,0))&amp;""),"")),""))</f>
        <v/>
      </c>
      <c r="F80" s="21">
        <f>IF(A80="","",IFERROR(VALUE(IFERROR(TRIM(INDEX('Form responses'!$A76:$Z76,MATCH(Lists!$G$7,'Form responses'!$A$1:$Z$1,0))&amp;""),"")),""))</f>
        <v/>
      </c>
      <c r="G80" s="21">
        <f>IF(A80="","",IFERROR(VALUE(IFERROR(TRIM(INDEX('Form responses'!$A76:$Z76,MATCH(Lists!$G$8,'Form responses'!$A$1:$Z$1,0))&amp;""),"")),""))</f>
        <v/>
      </c>
      <c r="H80" s="21">
        <f>IF(A80="","",IFERROR(VALUE(IFERROR(TRIM(INDEX('Form responses'!$A76:$Z76,MATCH(Lists!$G$9,'Form responses'!$A$1:$Z$1,0))&amp;""),"")),""))</f>
        <v/>
      </c>
      <c r="I80" s="22">
        <f>IF(COUNT(D80:H80)=0,"",ROUND(AVERAGE(D80:H80),2))</f>
        <v/>
      </c>
      <c r="J80" s="22">
        <f>IF(A80="","",IFERROR(VALUE(IFERROR(TRIM(INDEX('Form responses'!$A76:$Z76,MATCH(Lists!$G$10,'Form responses'!$A$1:$Z$1,0))&amp;""),"")),""))</f>
        <v/>
      </c>
      <c r="K80" s="20">
        <f>IF(A80="","",IFERROR(TRIM(INDEX('Form responses'!$A76:$Z76,MATCH(Lists!$G$11,'Form responses'!$A$1:$Z$1,0))&amp;""),""))</f>
        <v/>
      </c>
      <c r="L80" s="20">
        <f>IF(A80="","",IF(COUNT(D80:H80)&lt;5,"Missing a score",IF(AND(ISNUMBER(J80),ABS(J80-I80)&gt;0.01),"Form average differs","OK")))</f>
        <v/>
      </c>
      <c r="M80" s="20">
        <f>IF(A80="","",IF(COUNTIF($A$6:A80,A80)=1,MAX($M$5:M79)+1,""))</f>
        <v/>
      </c>
      <c r="N80" s="20">
        <f>IF(ISNUMBER(D80),IF(D80&lt;=2,1,0),0)</f>
        <v/>
      </c>
      <c r="O80" s="20">
        <f>IF(ISNUMBER(E80),IF(E80&lt;=2,1,0),0)</f>
        <v/>
      </c>
      <c r="P80" s="20">
        <f>IF(ISNUMBER(F80),IF(F80&lt;=2,1,0),0)</f>
        <v/>
      </c>
      <c r="Q80" s="20">
        <f>IF(ISNUMBER(G80),IF(G80&lt;=2,1,0),0)</f>
        <v/>
      </c>
      <c r="R80" s="20">
        <f>IF(ISNUMBER(H80),IF(H80&lt;=2,1,0),0)</f>
        <v/>
      </c>
      <c r="S80" s="20">
        <f>IF(ISNUMBER(D80),IF(D80&gt;=4,1,0),0)</f>
        <v/>
      </c>
      <c r="T80" s="20">
        <f>IF(ISNUMBER(E80),IF(E80&gt;=4,1,0),0)</f>
        <v/>
      </c>
      <c r="U80" s="20">
        <f>IF(ISNUMBER(F80),IF(F80&gt;=4,1,0),0)</f>
        <v/>
      </c>
      <c r="V80" s="20">
        <f>IF(ISNUMBER(G80),IF(G80&gt;=4,1,0),0)</f>
        <v/>
      </c>
      <c r="W80" s="20">
        <f>IF(ISNUMBER(H80),IF(H80&gt;=4,1,0),0)</f>
        <v/>
      </c>
    </row>
    <row r="81">
      <c r="A81" s="20">
        <f>IFERROR(TRIM(INDEX('Form responses'!$A77:$Z77,MATCH(Lists!$G$2,'Form responses'!$A$1:$Z$1,0))&amp;""),"")</f>
        <v/>
      </c>
      <c r="B81" s="20">
        <f>IF(A81="","",IFERROR(TRIM(INDEX('Form responses'!$A77:$Z77,MATCH(Lists!$G$3,'Form responses'!$A$1:$Z$1,0))&amp;""),""))</f>
        <v/>
      </c>
      <c r="C81" s="20">
        <f>IF(A81="","",IFERROR(TRIM(INDEX('Form responses'!$A77:$Z77,MATCH(Lists!$G$4,'Form responses'!$A$1:$Z$1,0))&amp;""),""))</f>
        <v/>
      </c>
      <c r="D81" s="21">
        <f>IF(A81="","",IFERROR(VALUE(IFERROR(TRIM(INDEX('Form responses'!$A77:$Z77,MATCH(Lists!$G$5,'Form responses'!$A$1:$Z$1,0))&amp;""),"")),""))</f>
        <v/>
      </c>
      <c r="E81" s="21">
        <f>IF(A81="","",IFERROR(VALUE(IFERROR(TRIM(INDEX('Form responses'!$A77:$Z77,MATCH(Lists!$G$6,'Form responses'!$A$1:$Z$1,0))&amp;""),"")),""))</f>
        <v/>
      </c>
      <c r="F81" s="21">
        <f>IF(A81="","",IFERROR(VALUE(IFERROR(TRIM(INDEX('Form responses'!$A77:$Z77,MATCH(Lists!$G$7,'Form responses'!$A$1:$Z$1,0))&amp;""),"")),""))</f>
        <v/>
      </c>
      <c r="G81" s="21">
        <f>IF(A81="","",IFERROR(VALUE(IFERROR(TRIM(INDEX('Form responses'!$A77:$Z77,MATCH(Lists!$G$8,'Form responses'!$A$1:$Z$1,0))&amp;""),"")),""))</f>
        <v/>
      </c>
      <c r="H81" s="21">
        <f>IF(A81="","",IFERROR(VALUE(IFERROR(TRIM(INDEX('Form responses'!$A77:$Z77,MATCH(Lists!$G$9,'Form responses'!$A$1:$Z$1,0))&amp;""),"")),""))</f>
        <v/>
      </c>
      <c r="I81" s="22">
        <f>IF(COUNT(D81:H81)=0,"",ROUND(AVERAGE(D81:H81),2))</f>
        <v/>
      </c>
      <c r="J81" s="22">
        <f>IF(A81="","",IFERROR(VALUE(IFERROR(TRIM(INDEX('Form responses'!$A77:$Z77,MATCH(Lists!$G$10,'Form responses'!$A$1:$Z$1,0))&amp;""),"")),""))</f>
        <v/>
      </c>
      <c r="K81" s="20">
        <f>IF(A81="","",IFERROR(TRIM(INDEX('Form responses'!$A77:$Z77,MATCH(Lists!$G$11,'Form responses'!$A$1:$Z$1,0))&amp;""),""))</f>
        <v/>
      </c>
      <c r="L81" s="20">
        <f>IF(A81="","",IF(COUNT(D81:H81)&lt;5,"Missing a score",IF(AND(ISNUMBER(J81),ABS(J81-I81)&gt;0.01),"Form average differs","OK")))</f>
        <v/>
      </c>
      <c r="M81" s="20">
        <f>IF(A81="","",IF(COUNTIF($A$6:A81,A81)=1,MAX($M$5:M80)+1,""))</f>
        <v/>
      </c>
      <c r="N81" s="20">
        <f>IF(ISNUMBER(D81),IF(D81&lt;=2,1,0),0)</f>
        <v/>
      </c>
      <c r="O81" s="20">
        <f>IF(ISNUMBER(E81),IF(E81&lt;=2,1,0),0)</f>
        <v/>
      </c>
      <c r="P81" s="20">
        <f>IF(ISNUMBER(F81),IF(F81&lt;=2,1,0),0)</f>
        <v/>
      </c>
      <c r="Q81" s="20">
        <f>IF(ISNUMBER(G81),IF(G81&lt;=2,1,0),0)</f>
        <v/>
      </c>
      <c r="R81" s="20">
        <f>IF(ISNUMBER(H81),IF(H81&lt;=2,1,0),0)</f>
        <v/>
      </c>
      <c r="S81" s="20">
        <f>IF(ISNUMBER(D81),IF(D81&gt;=4,1,0),0)</f>
        <v/>
      </c>
      <c r="T81" s="20">
        <f>IF(ISNUMBER(E81),IF(E81&gt;=4,1,0),0)</f>
        <v/>
      </c>
      <c r="U81" s="20">
        <f>IF(ISNUMBER(F81),IF(F81&gt;=4,1,0),0)</f>
        <v/>
      </c>
      <c r="V81" s="20">
        <f>IF(ISNUMBER(G81),IF(G81&gt;=4,1,0),0)</f>
        <v/>
      </c>
      <c r="W81" s="20">
        <f>IF(ISNUMBER(H81),IF(H81&gt;=4,1,0),0)</f>
        <v/>
      </c>
    </row>
    <row r="82">
      <c r="A82" s="20">
        <f>IFERROR(TRIM(INDEX('Form responses'!$A78:$Z78,MATCH(Lists!$G$2,'Form responses'!$A$1:$Z$1,0))&amp;""),"")</f>
        <v/>
      </c>
      <c r="B82" s="20">
        <f>IF(A82="","",IFERROR(TRIM(INDEX('Form responses'!$A78:$Z78,MATCH(Lists!$G$3,'Form responses'!$A$1:$Z$1,0))&amp;""),""))</f>
        <v/>
      </c>
      <c r="C82" s="20">
        <f>IF(A82="","",IFERROR(TRIM(INDEX('Form responses'!$A78:$Z78,MATCH(Lists!$G$4,'Form responses'!$A$1:$Z$1,0))&amp;""),""))</f>
        <v/>
      </c>
      <c r="D82" s="21">
        <f>IF(A82="","",IFERROR(VALUE(IFERROR(TRIM(INDEX('Form responses'!$A78:$Z78,MATCH(Lists!$G$5,'Form responses'!$A$1:$Z$1,0))&amp;""),"")),""))</f>
        <v/>
      </c>
      <c r="E82" s="21">
        <f>IF(A82="","",IFERROR(VALUE(IFERROR(TRIM(INDEX('Form responses'!$A78:$Z78,MATCH(Lists!$G$6,'Form responses'!$A$1:$Z$1,0))&amp;""),"")),""))</f>
        <v/>
      </c>
      <c r="F82" s="21">
        <f>IF(A82="","",IFERROR(VALUE(IFERROR(TRIM(INDEX('Form responses'!$A78:$Z78,MATCH(Lists!$G$7,'Form responses'!$A$1:$Z$1,0))&amp;""),"")),""))</f>
        <v/>
      </c>
      <c r="G82" s="21">
        <f>IF(A82="","",IFERROR(VALUE(IFERROR(TRIM(INDEX('Form responses'!$A78:$Z78,MATCH(Lists!$G$8,'Form responses'!$A$1:$Z$1,0))&amp;""),"")),""))</f>
        <v/>
      </c>
      <c r="H82" s="21">
        <f>IF(A82="","",IFERROR(VALUE(IFERROR(TRIM(INDEX('Form responses'!$A78:$Z78,MATCH(Lists!$G$9,'Form responses'!$A$1:$Z$1,0))&amp;""),"")),""))</f>
        <v/>
      </c>
      <c r="I82" s="22">
        <f>IF(COUNT(D82:H82)=0,"",ROUND(AVERAGE(D82:H82),2))</f>
        <v/>
      </c>
      <c r="J82" s="22">
        <f>IF(A82="","",IFERROR(VALUE(IFERROR(TRIM(INDEX('Form responses'!$A78:$Z78,MATCH(Lists!$G$10,'Form responses'!$A$1:$Z$1,0))&amp;""),"")),""))</f>
        <v/>
      </c>
      <c r="K82" s="20">
        <f>IF(A82="","",IFERROR(TRIM(INDEX('Form responses'!$A78:$Z78,MATCH(Lists!$G$11,'Form responses'!$A$1:$Z$1,0))&amp;""),""))</f>
        <v/>
      </c>
      <c r="L82" s="20">
        <f>IF(A82="","",IF(COUNT(D82:H82)&lt;5,"Missing a score",IF(AND(ISNUMBER(J82),ABS(J82-I82)&gt;0.01),"Form average differs","OK")))</f>
        <v/>
      </c>
      <c r="M82" s="20">
        <f>IF(A82="","",IF(COUNTIF($A$6:A82,A82)=1,MAX($M$5:M81)+1,""))</f>
        <v/>
      </c>
      <c r="N82" s="20">
        <f>IF(ISNUMBER(D82),IF(D82&lt;=2,1,0),0)</f>
        <v/>
      </c>
      <c r="O82" s="20">
        <f>IF(ISNUMBER(E82),IF(E82&lt;=2,1,0),0)</f>
        <v/>
      </c>
      <c r="P82" s="20">
        <f>IF(ISNUMBER(F82),IF(F82&lt;=2,1,0),0)</f>
        <v/>
      </c>
      <c r="Q82" s="20">
        <f>IF(ISNUMBER(G82),IF(G82&lt;=2,1,0),0)</f>
        <v/>
      </c>
      <c r="R82" s="20">
        <f>IF(ISNUMBER(H82),IF(H82&lt;=2,1,0),0)</f>
        <v/>
      </c>
      <c r="S82" s="20">
        <f>IF(ISNUMBER(D82),IF(D82&gt;=4,1,0),0)</f>
        <v/>
      </c>
      <c r="T82" s="20">
        <f>IF(ISNUMBER(E82),IF(E82&gt;=4,1,0),0)</f>
        <v/>
      </c>
      <c r="U82" s="20">
        <f>IF(ISNUMBER(F82),IF(F82&gt;=4,1,0),0)</f>
        <v/>
      </c>
      <c r="V82" s="20">
        <f>IF(ISNUMBER(G82),IF(G82&gt;=4,1,0),0)</f>
        <v/>
      </c>
      <c r="W82" s="20">
        <f>IF(ISNUMBER(H82),IF(H82&gt;=4,1,0),0)</f>
        <v/>
      </c>
    </row>
    <row r="83">
      <c r="A83" s="20">
        <f>IFERROR(TRIM(INDEX('Form responses'!$A79:$Z79,MATCH(Lists!$G$2,'Form responses'!$A$1:$Z$1,0))&amp;""),"")</f>
        <v/>
      </c>
      <c r="B83" s="20">
        <f>IF(A83="","",IFERROR(TRIM(INDEX('Form responses'!$A79:$Z79,MATCH(Lists!$G$3,'Form responses'!$A$1:$Z$1,0))&amp;""),""))</f>
        <v/>
      </c>
      <c r="C83" s="20">
        <f>IF(A83="","",IFERROR(TRIM(INDEX('Form responses'!$A79:$Z79,MATCH(Lists!$G$4,'Form responses'!$A$1:$Z$1,0))&amp;""),""))</f>
        <v/>
      </c>
      <c r="D83" s="21">
        <f>IF(A83="","",IFERROR(VALUE(IFERROR(TRIM(INDEX('Form responses'!$A79:$Z79,MATCH(Lists!$G$5,'Form responses'!$A$1:$Z$1,0))&amp;""),"")),""))</f>
        <v/>
      </c>
      <c r="E83" s="21">
        <f>IF(A83="","",IFERROR(VALUE(IFERROR(TRIM(INDEX('Form responses'!$A79:$Z79,MATCH(Lists!$G$6,'Form responses'!$A$1:$Z$1,0))&amp;""),"")),""))</f>
        <v/>
      </c>
      <c r="F83" s="21">
        <f>IF(A83="","",IFERROR(VALUE(IFERROR(TRIM(INDEX('Form responses'!$A79:$Z79,MATCH(Lists!$G$7,'Form responses'!$A$1:$Z$1,0))&amp;""),"")),""))</f>
        <v/>
      </c>
      <c r="G83" s="21">
        <f>IF(A83="","",IFERROR(VALUE(IFERROR(TRIM(INDEX('Form responses'!$A79:$Z79,MATCH(Lists!$G$8,'Form responses'!$A$1:$Z$1,0))&amp;""),"")),""))</f>
        <v/>
      </c>
      <c r="H83" s="21">
        <f>IF(A83="","",IFERROR(VALUE(IFERROR(TRIM(INDEX('Form responses'!$A79:$Z79,MATCH(Lists!$G$9,'Form responses'!$A$1:$Z$1,0))&amp;""),"")),""))</f>
        <v/>
      </c>
      <c r="I83" s="22">
        <f>IF(COUNT(D83:H83)=0,"",ROUND(AVERAGE(D83:H83),2))</f>
        <v/>
      </c>
      <c r="J83" s="22">
        <f>IF(A83="","",IFERROR(VALUE(IFERROR(TRIM(INDEX('Form responses'!$A79:$Z79,MATCH(Lists!$G$10,'Form responses'!$A$1:$Z$1,0))&amp;""),"")),""))</f>
        <v/>
      </c>
      <c r="K83" s="20">
        <f>IF(A83="","",IFERROR(TRIM(INDEX('Form responses'!$A79:$Z79,MATCH(Lists!$G$11,'Form responses'!$A$1:$Z$1,0))&amp;""),""))</f>
        <v/>
      </c>
      <c r="L83" s="20">
        <f>IF(A83="","",IF(COUNT(D83:H83)&lt;5,"Missing a score",IF(AND(ISNUMBER(J83),ABS(J83-I83)&gt;0.01),"Form average differs","OK")))</f>
        <v/>
      </c>
      <c r="M83" s="20">
        <f>IF(A83="","",IF(COUNTIF($A$6:A83,A83)=1,MAX($M$5:M82)+1,""))</f>
        <v/>
      </c>
      <c r="N83" s="20">
        <f>IF(ISNUMBER(D83),IF(D83&lt;=2,1,0),0)</f>
        <v/>
      </c>
      <c r="O83" s="20">
        <f>IF(ISNUMBER(E83),IF(E83&lt;=2,1,0),0)</f>
        <v/>
      </c>
      <c r="P83" s="20">
        <f>IF(ISNUMBER(F83),IF(F83&lt;=2,1,0),0)</f>
        <v/>
      </c>
      <c r="Q83" s="20">
        <f>IF(ISNUMBER(G83),IF(G83&lt;=2,1,0),0)</f>
        <v/>
      </c>
      <c r="R83" s="20">
        <f>IF(ISNUMBER(H83),IF(H83&lt;=2,1,0),0)</f>
        <v/>
      </c>
      <c r="S83" s="20">
        <f>IF(ISNUMBER(D83),IF(D83&gt;=4,1,0),0)</f>
        <v/>
      </c>
      <c r="T83" s="20">
        <f>IF(ISNUMBER(E83),IF(E83&gt;=4,1,0),0)</f>
        <v/>
      </c>
      <c r="U83" s="20">
        <f>IF(ISNUMBER(F83),IF(F83&gt;=4,1,0),0)</f>
        <v/>
      </c>
      <c r="V83" s="20">
        <f>IF(ISNUMBER(G83),IF(G83&gt;=4,1,0),0)</f>
        <v/>
      </c>
      <c r="W83" s="20">
        <f>IF(ISNUMBER(H83),IF(H83&gt;=4,1,0),0)</f>
        <v/>
      </c>
    </row>
    <row r="84">
      <c r="A84" s="20">
        <f>IFERROR(TRIM(INDEX('Form responses'!$A80:$Z80,MATCH(Lists!$G$2,'Form responses'!$A$1:$Z$1,0))&amp;""),"")</f>
        <v/>
      </c>
      <c r="B84" s="20">
        <f>IF(A84="","",IFERROR(TRIM(INDEX('Form responses'!$A80:$Z80,MATCH(Lists!$G$3,'Form responses'!$A$1:$Z$1,0))&amp;""),""))</f>
        <v/>
      </c>
      <c r="C84" s="20">
        <f>IF(A84="","",IFERROR(TRIM(INDEX('Form responses'!$A80:$Z80,MATCH(Lists!$G$4,'Form responses'!$A$1:$Z$1,0))&amp;""),""))</f>
        <v/>
      </c>
      <c r="D84" s="21">
        <f>IF(A84="","",IFERROR(VALUE(IFERROR(TRIM(INDEX('Form responses'!$A80:$Z80,MATCH(Lists!$G$5,'Form responses'!$A$1:$Z$1,0))&amp;""),"")),""))</f>
        <v/>
      </c>
      <c r="E84" s="21">
        <f>IF(A84="","",IFERROR(VALUE(IFERROR(TRIM(INDEX('Form responses'!$A80:$Z80,MATCH(Lists!$G$6,'Form responses'!$A$1:$Z$1,0))&amp;""),"")),""))</f>
        <v/>
      </c>
      <c r="F84" s="21">
        <f>IF(A84="","",IFERROR(VALUE(IFERROR(TRIM(INDEX('Form responses'!$A80:$Z80,MATCH(Lists!$G$7,'Form responses'!$A$1:$Z$1,0))&amp;""),"")),""))</f>
        <v/>
      </c>
      <c r="G84" s="21">
        <f>IF(A84="","",IFERROR(VALUE(IFERROR(TRIM(INDEX('Form responses'!$A80:$Z80,MATCH(Lists!$G$8,'Form responses'!$A$1:$Z$1,0))&amp;""),"")),""))</f>
        <v/>
      </c>
      <c r="H84" s="21">
        <f>IF(A84="","",IFERROR(VALUE(IFERROR(TRIM(INDEX('Form responses'!$A80:$Z80,MATCH(Lists!$G$9,'Form responses'!$A$1:$Z$1,0))&amp;""),"")),""))</f>
        <v/>
      </c>
      <c r="I84" s="22">
        <f>IF(COUNT(D84:H84)=0,"",ROUND(AVERAGE(D84:H84),2))</f>
        <v/>
      </c>
      <c r="J84" s="22">
        <f>IF(A84="","",IFERROR(VALUE(IFERROR(TRIM(INDEX('Form responses'!$A80:$Z80,MATCH(Lists!$G$10,'Form responses'!$A$1:$Z$1,0))&amp;""),"")),""))</f>
        <v/>
      </c>
      <c r="K84" s="20">
        <f>IF(A84="","",IFERROR(TRIM(INDEX('Form responses'!$A80:$Z80,MATCH(Lists!$G$11,'Form responses'!$A$1:$Z$1,0))&amp;""),""))</f>
        <v/>
      </c>
      <c r="L84" s="20">
        <f>IF(A84="","",IF(COUNT(D84:H84)&lt;5,"Missing a score",IF(AND(ISNUMBER(J84),ABS(J84-I84)&gt;0.01),"Form average differs","OK")))</f>
        <v/>
      </c>
      <c r="M84" s="20">
        <f>IF(A84="","",IF(COUNTIF($A$6:A84,A84)=1,MAX($M$5:M83)+1,""))</f>
        <v/>
      </c>
      <c r="N84" s="20">
        <f>IF(ISNUMBER(D84),IF(D84&lt;=2,1,0),0)</f>
        <v/>
      </c>
      <c r="O84" s="20">
        <f>IF(ISNUMBER(E84),IF(E84&lt;=2,1,0),0)</f>
        <v/>
      </c>
      <c r="P84" s="20">
        <f>IF(ISNUMBER(F84),IF(F84&lt;=2,1,0),0)</f>
        <v/>
      </c>
      <c r="Q84" s="20">
        <f>IF(ISNUMBER(G84),IF(G84&lt;=2,1,0),0)</f>
        <v/>
      </c>
      <c r="R84" s="20">
        <f>IF(ISNUMBER(H84),IF(H84&lt;=2,1,0),0)</f>
        <v/>
      </c>
      <c r="S84" s="20">
        <f>IF(ISNUMBER(D84),IF(D84&gt;=4,1,0),0)</f>
        <v/>
      </c>
      <c r="T84" s="20">
        <f>IF(ISNUMBER(E84),IF(E84&gt;=4,1,0),0)</f>
        <v/>
      </c>
      <c r="U84" s="20">
        <f>IF(ISNUMBER(F84),IF(F84&gt;=4,1,0),0)</f>
        <v/>
      </c>
      <c r="V84" s="20">
        <f>IF(ISNUMBER(G84),IF(G84&gt;=4,1,0),0)</f>
        <v/>
      </c>
      <c r="W84" s="20">
        <f>IF(ISNUMBER(H84),IF(H84&gt;=4,1,0),0)</f>
        <v/>
      </c>
    </row>
    <row r="85">
      <c r="A85" s="20">
        <f>IFERROR(TRIM(INDEX('Form responses'!$A81:$Z81,MATCH(Lists!$G$2,'Form responses'!$A$1:$Z$1,0))&amp;""),"")</f>
        <v/>
      </c>
      <c r="B85" s="20">
        <f>IF(A85="","",IFERROR(TRIM(INDEX('Form responses'!$A81:$Z81,MATCH(Lists!$G$3,'Form responses'!$A$1:$Z$1,0))&amp;""),""))</f>
        <v/>
      </c>
      <c r="C85" s="20">
        <f>IF(A85="","",IFERROR(TRIM(INDEX('Form responses'!$A81:$Z81,MATCH(Lists!$G$4,'Form responses'!$A$1:$Z$1,0))&amp;""),""))</f>
        <v/>
      </c>
      <c r="D85" s="21">
        <f>IF(A85="","",IFERROR(VALUE(IFERROR(TRIM(INDEX('Form responses'!$A81:$Z81,MATCH(Lists!$G$5,'Form responses'!$A$1:$Z$1,0))&amp;""),"")),""))</f>
        <v/>
      </c>
      <c r="E85" s="21">
        <f>IF(A85="","",IFERROR(VALUE(IFERROR(TRIM(INDEX('Form responses'!$A81:$Z81,MATCH(Lists!$G$6,'Form responses'!$A$1:$Z$1,0))&amp;""),"")),""))</f>
        <v/>
      </c>
      <c r="F85" s="21">
        <f>IF(A85="","",IFERROR(VALUE(IFERROR(TRIM(INDEX('Form responses'!$A81:$Z81,MATCH(Lists!$G$7,'Form responses'!$A$1:$Z$1,0))&amp;""),"")),""))</f>
        <v/>
      </c>
      <c r="G85" s="21">
        <f>IF(A85="","",IFERROR(VALUE(IFERROR(TRIM(INDEX('Form responses'!$A81:$Z81,MATCH(Lists!$G$8,'Form responses'!$A$1:$Z$1,0))&amp;""),"")),""))</f>
        <v/>
      </c>
      <c r="H85" s="21">
        <f>IF(A85="","",IFERROR(VALUE(IFERROR(TRIM(INDEX('Form responses'!$A81:$Z81,MATCH(Lists!$G$9,'Form responses'!$A$1:$Z$1,0))&amp;""),"")),""))</f>
        <v/>
      </c>
      <c r="I85" s="22">
        <f>IF(COUNT(D85:H85)=0,"",ROUND(AVERAGE(D85:H85),2))</f>
        <v/>
      </c>
      <c r="J85" s="22">
        <f>IF(A85="","",IFERROR(VALUE(IFERROR(TRIM(INDEX('Form responses'!$A81:$Z81,MATCH(Lists!$G$10,'Form responses'!$A$1:$Z$1,0))&amp;""),"")),""))</f>
        <v/>
      </c>
      <c r="K85" s="20">
        <f>IF(A85="","",IFERROR(TRIM(INDEX('Form responses'!$A81:$Z81,MATCH(Lists!$G$11,'Form responses'!$A$1:$Z$1,0))&amp;""),""))</f>
        <v/>
      </c>
      <c r="L85" s="20">
        <f>IF(A85="","",IF(COUNT(D85:H85)&lt;5,"Missing a score",IF(AND(ISNUMBER(J85),ABS(J85-I85)&gt;0.01),"Form average differs","OK")))</f>
        <v/>
      </c>
      <c r="M85" s="20">
        <f>IF(A85="","",IF(COUNTIF($A$6:A85,A85)=1,MAX($M$5:M84)+1,""))</f>
        <v/>
      </c>
      <c r="N85" s="20">
        <f>IF(ISNUMBER(D85),IF(D85&lt;=2,1,0),0)</f>
        <v/>
      </c>
      <c r="O85" s="20">
        <f>IF(ISNUMBER(E85),IF(E85&lt;=2,1,0),0)</f>
        <v/>
      </c>
      <c r="P85" s="20">
        <f>IF(ISNUMBER(F85),IF(F85&lt;=2,1,0),0)</f>
        <v/>
      </c>
      <c r="Q85" s="20">
        <f>IF(ISNUMBER(G85),IF(G85&lt;=2,1,0),0)</f>
        <v/>
      </c>
      <c r="R85" s="20">
        <f>IF(ISNUMBER(H85),IF(H85&lt;=2,1,0),0)</f>
        <v/>
      </c>
      <c r="S85" s="20">
        <f>IF(ISNUMBER(D85),IF(D85&gt;=4,1,0),0)</f>
        <v/>
      </c>
      <c r="T85" s="20">
        <f>IF(ISNUMBER(E85),IF(E85&gt;=4,1,0),0)</f>
        <v/>
      </c>
      <c r="U85" s="20">
        <f>IF(ISNUMBER(F85),IF(F85&gt;=4,1,0),0)</f>
        <v/>
      </c>
      <c r="V85" s="20">
        <f>IF(ISNUMBER(G85),IF(G85&gt;=4,1,0),0)</f>
        <v/>
      </c>
      <c r="W85" s="20">
        <f>IF(ISNUMBER(H85),IF(H85&gt;=4,1,0),0)</f>
        <v/>
      </c>
    </row>
    <row r="86">
      <c r="A86" s="20">
        <f>IFERROR(TRIM(INDEX('Form responses'!$A82:$Z82,MATCH(Lists!$G$2,'Form responses'!$A$1:$Z$1,0))&amp;""),"")</f>
        <v/>
      </c>
      <c r="B86" s="20">
        <f>IF(A86="","",IFERROR(TRIM(INDEX('Form responses'!$A82:$Z82,MATCH(Lists!$G$3,'Form responses'!$A$1:$Z$1,0))&amp;""),""))</f>
        <v/>
      </c>
      <c r="C86" s="20">
        <f>IF(A86="","",IFERROR(TRIM(INDEX('Form responses'!$A82:$Z82,MATCH(Lists!$G$4,'Form responses'!$A$1:$Z$1,0))&amp;""),""))</f>
        <v/>
      </c>
      <c r="D86" s="21">
        <f>IF(A86="","",IFERROR(VALUE(IFERROR(TRIM(INDEX('Form responses'!$A82:$Z82,MATCH(Lists!$G$5,'Form responses'!$A$1:$Z$1,0))&amp;""),"")),""))</f>
        <v/>
      </c>
      <c r="E86" s="21">
        <f>IF(A86="","",IFERROR(VALUE(IFERROR(TRIM(INDEX('Form responses'!$A82:$Z82,MATCH(Lists!$G$6,'Form responses'!$A$1:$Z$1,0))&amp;""),"")),""))</f>
        <v/>
      </c>
      <c r="F86" s="21">
        <f>IF(A86="","",IFERROR(VALUE(IFERROR(TRIM(INDEX('Form responses'!$A82:$Z82,MATCH(Lists!$G$7,'Form responses'!$A$1:$Z$1,0))&amp;""),"")),""))</f>
        <v/>
      </c>
      <c r="G86" s="21">
        <f>IF(A86="","",IFERROR(VALUE(IFERROR(TRIM(INDEX('Form responses'!$A82:$Z82,MATCH(Lists!$G$8,'Form responses'!$A$1:$Z$1,0))&amp;""),"")),""))</f>
        <v/>
      </c>
      <c r="H86" s="21">
        <f>IF(A86="","",IFERROR(VALUE(IFERROR(TRIM(INDEX('Form responses'!$A82:$Z82,MATCH(Lists!$G$9,'Form responses'!$A$1:$Z$1,0))&amp;""),"")),""))</f>
        <v/>
      </c>
      <c r="I86" s="22">
        <f>IF(COUNT(D86:H86)=0,"",ROUND(AVERAGE(D86:H86),2))</f>
        <v/>
      </c>
      <c r="J86" s="22">
        <f>IF(A86="","",IFERROR(VALUE(IFERROR(TRIM(INDEX('Form responses'!$A82:$Z82,MATCH(Lists!$G$10,'Form responses'!$A$1:$Z$1,0))&amp;""),"")),""))</f>
        <v/>
      </c>
      <c r="K86" s="20">
        <f>IF(A86="","",IFERROR(TRIM(INDEX('Form responses'!$A82:$Z82,MATCH(Lists!$G$11,'Form responses'!$A$1:$Z$1,0))&amp;""),""))</f>
        <v/>
      </c>
      <c r="L86" s="20">
        <f>IF(A86="","",IF(COUNT(D86:H86)&lt;5,"Missing a score",IF(AND(ISNUMBER(J86),ABS(J86-I86)&gt;0.01),"Form average differs","OK")))</f>
        <v/>
      </c>
      <c r="M86" s="20">
        <f>IF(A86="","",IF(COUNTIF($A$6:A86,A86)=1,MAX($M$5:M85)+1,""))</f>
        <v/>
      </c>
      <c r="N86" s="20">
        <f>IF(ISNUMBER(D86),IF(D86&lt;=2,1,0),0)</f>
        <v/>
      </c>
      <c r="O86" s="20">
        <f>IF(ISNUMBER(E86),IF(E86&lt;=2,1,0),0)</f>
        <v/>
      </c>
      <c r="P86" s="20">
        <f>IF(ISNUMBER(F86),IF(F86&lt;=2,1,0),0)</f>
        <v/>
      </c>
      <c r="Q86" s="20">
        <f>IF(ISNUMBER(G86),IF(G86&lt;=2,1,0),0)</f>
        <v/>
      </c>
      <c r="R86" s="20">
        <f>IF(ISNUMBER(H86),IF(H86&lt;=2,1,0),0)</f>
        <v/>
      </c>
      <c r="S86" s="20">
        <f>IF(ISNUMBER(D86),IF(D86&gt;=4,1,0),0)</f>
        <v/>
      </c>
      <c r="T86" s="20">
        <f>IF(ISNUMBER(E86),IF(E86&gt;=4,1,0),0)</f>
        <v/>
      </c>
      <c r="U86" s="20">
        <f>IF(ISNUMBER(F86),IF(F86&gt;=4,1,0),0)</f>
        <v/>
      </c>
      <c r="V86" s="20">
        <f>IF(ISNUMBER(G86),IF(G86&gt;=4,1,0),0)</f>
        <v/>
      </c>
      <c r="W86" s="20">
        <f>IF(ISNUMBER(H86),IF(H86&gt;=4,1,0),0)</f>
        <v/>
      </c>
    </row>
    <row r="87">
      <c r="A87" s="20">
        <f>IFERROR(TRIM(INDEX('Form responses'!$A83:$Z83,MATCH(Lists!$G$2,'Form responses'!$A$1:$Z$1,0))&amp;""),"")</f>
        <v/>
      </c>
      <c r="B87" s="20">
        <f>IF(A87="","",IFERROR(TRIM(INDEX('Form responses'!$A83:$Z83,MATCH(Lists!$G$3,'Form responses'!$A$1:$Z$1,0))&amp;""),""))</f>
        <v/>
      </c>
      <c r="C87" s="20">
        <f>IF(A87="","",IFERROR(TRIM(INDEX('Form responses'!$A83:$Z83,MATCH(Lists!$G$4,'Form responses'!$A$1:$Z$1,0))&amp;""),""))</f>
        <v/>
      </c>
      <c r="D87" s="21">
        <f>IF(A87="","",IFERROR(VALUE(IFERROR(TRIM(INDEX('Form responses'!$A83:$Z83,MATCH(Lists!$G$5,'Form responses'!$A$1:$Z$1,0))&amp;""),"")),""))</f>
        <v/>
      </c>
      <c r="E87" s="21">
        <f>IF(A87="","",IFERROR(VALUE(IFERROR(TRIM(INDEX('Form responses'!$A83:$Z83,MATCH(Lists!$G$6,'Form responses'!$A$1:$Z$1,0))&amp;""),"")),""))</f>
        <v/>
      </c>
      <c r="F87" s="21">
        <f>IF(A87="","",IFERROR(VALUE(IFERROR(TRIM(INDEX('Form responses'!$A83:$Z83,MATCH(Lists!$G$7,'Form responses'!$A$1:$Z$1,0))&amp;""),"")),""))</f>
        <v/>
      </c>
      <c r="G87" s="21">
        <f>IF(A87="","",IFERROR(VALUE(IFERROR(TRIM(INDEX('Form responses'!$A83:$Z83,MATCH(Lists!$G$8,'Form responses'!$A$1:$Z$1,0))&amp;""),"")),""))</f>
        <v/>
      </c>
      <c r="H87" s="21">
        <f>IF(A87="","",IFERROR(VALUE(IFERROR(TRIM(INDEX('Form responses'!$A83:$Z83,MATCH(Lists!$G$9,'Form responses'!$A$1:$Z$1,0))&amp;""),"")),""))</f>
        <v/>
      </c>
      <c r="I87" s="22">
        <f>IF(COUNT(D87:H87)=0,"",ROUND(AVERAGE(D87:H87),2))</f>
        <v/>
      </c>
      <c r="J87" s="22">
        <f>IF(A87="","",IFERROR(VALUE(IFERROR(TRIM(INDEX('Form responses'!$A83:$Z83,MATCH(Lists!$G$10,'Form responses'!$A$1:$Z$1,0))&amp;""),"")),""))</f>
        <v/>
      </c>
      <c r="K87" s="20">
        <f>IF(A87="","",IFERROR(TRIM(INDEX('Form responses'!$A83:$Z83,MATCH(Lists!$G$11,'Form responses'!$A$1:$Z$1,0))&amp;""),""))</f>
        <v/>
      </c>
      <c r="L87" s="20">
        <f>IF(A87="","",IF(COUNT(D87:H87)&lt;5,"Missing a score",IF(AND(ISNUMBER(J87),ABS(J87-I87)&gt;0.01),"Form average differs","OK")))</f>
        <v/>
      </c>
      <c r="M87" s="20">
        <f>IF(A87="","",IF(COUNTIF($A$6:A87,A87)=1,MAX($M$5:M86)+1,""))</f>
        <v/>
      </c>
      <c r="N87" s="20">
        <f>IF(ISNUMBER(D87),IF(D87&lt;=2,1,0),0)</f>
        <v/>
      </c>
      <c r="O87" s="20">
        <f>IF(ISNUMBER(E87),IF(E87&lt;=2,1,0),0)</f>
        <v/>
      </c>
      <c r="P87" s="20">
        <f>IF(ISNUMBER(F87),IF(F87&lt;=2,1,0),0)</f>
        <v/>
      </c>
      <c r="Q87" s="20">
        <f>IF(ISNUMBER(G87),IF(G87&lt;=2,1,0),0)</f>
        <v/>
      </c>
      <c r="R87" s="20">
        <f>IF(ISNUMBER(H87),IF(H87&lt;=2,1,0),0)</f>
        <v/>
      </c>
      <c r="S87" s="20">
        <f>IF(ISNUMBER(D87),IF(D87&gt;=4,1,0),0)</f>
        <v/>
      </c>
      <c r="T87" s="20">
        <f>IF(ISNUMBER(E87),IF(E87&gt;=4,1,0),0)</f>
        <v/>
      </c>
      <c r="U87" s="20">
        <f>IF(ISNUMBER(F87),IF(F87&gt;=4,1,0),0)</f>
        <v/>
      </c>
      <c r="V87" s="20">
        <f>IF(ISNUMBER(G87),IF(G87&gt;=4,1,0),0)</f>
        <v/>
      </c>
      <c r="W87" s="20">
        <f>IF(ISNUMBER(H87),IF(H87&gt;=4,1,0),0)</f>
        <v/>
      </c>
    </row>
    <row r="88">
      <c r="A88" s="20">
        <f>IFERROR(TRIM(INDEX('Form responses'!$A84:$Z84,MATCH(Lists!$G$2,'Form responses'!$A$1:$Z$1,0))&amp;""),"")</f>
        <v/>
      </c>
      <c r="B88" s="20">
        <f>IF(A88="","",IFERROR(TRIM(INDEX('Form responses'!$A84:$Z84,MATCH(Lists!$G$3,'Form responses'!$A$1:$Z$1,0))&amp;""),""))</f>
        <v/>
      </c>
      <c r="C88" s="20">
        <f>IF(A88="","",IFERROR(TRIM(INDEX('Form responses'!$A84:$Z84,MATCH(Lists!$G$4,'Form responses'!$A$1:$Z$1,0))&amp;""),""))</f>
        <v/>
      </c>
      <c r="D88" s="21">
        <f>IF(A88="","",IFERROR(VALUE(IFERROR(TRIM(INDEX('Form responses'!$A84:$Z84,MATCH(Lists!$G$5,'Form responses'!$A$1:$Z$1,0))&amp;""),"")),""))</f>
        <v/>
      </c>
      <c r="E88" s="21">
        <f>IF(A88="","",IFERROR(VALUE(IFERROR(TRIM(INDEX('Form responses'!$A84:$Z84,MATCH(Lists!$G$6,'Form responses'!$A$1:$Z$1,0))&amp;""),"")),""))</f>
        <v/>
      </c>
      <c r="F88" s="21">
        <f>IF(A88="","",IFERROR(VALUE(IFERROR(TRIM(INDEX('Form responses'!$A84:$Z84,MATCH(Lists!$G$7,'Form responses'!$A$1:$Z$1,0))&amp;""),"")),""))</f>
        <v/>
      </c>
      <c r="G88" s="21">
        <f>IF(A88="","",IFERROR(VALUE(IFERROR(TRIM(INDEX('Form responses'!$A84:$Z84,MATCH(Lists!$G$8,'Form responses'!$A$1:$Z$1,0))&amp;""),"")),""))</f>
        <v/>
      </c>
      <c r="H88" s="21">
        <f>IF(A88="","",IFERROR(VALUE(IFERROR(TRIM(INDEX('Form responses'!$A84:$Z84,MATCH(Lists!$G$9,'Form responses'!$A$1:$Z$1,0))&amp;""),"")),""))</f>
        <v/>
      </c>
      <c r="I88" s="22">
        <f>IF(COUNT(D88:H88)=0,"",ROUND(AVERAGE(D88:H88),2))</f>
        <v/>
      </c>
      <c r="J88" s="22">
        <f>IF(A88="","",IFERROR(VALUE(IFERROR(TRIM(INDEX('Form responses'!$A84:$Z84,MATCH(Lists!$G$10,'Form responses'!$A$1:$Z$1,0))&amp;""),"")),""))</f>
        <v/>
      </c>
      <c r="K88" s="20">
        <f>IF(A88="","",IFERROR(TRIM(INDEX('Form responses'!$A84:$Z84,MATCH(Lists!$G$11,'Form responses'!$A$1:$Z$1,0))&amp;""),""))</f>
        <v/>
      </c>
      <c r="L88" s="20">
        <f>IF(A88="","",IF(COUNT(D88:H88)&lt;5,"Missing a score",IF(AND(ISNUMBER(J88),ABS(J88-I88)&gt;0.01),"Form average differs","OK")))</f>
        <v/>
      </c>
      <c r="M88" s="20">
        <f>IF(A88="","",IF(COUNTIF($A$6:A88,A88)=1,MAX($M$5:M87)+1,""))</f>
        <v/>
      </c>
      <c r="N88" s="20">
        <f>IF(ISNUMBER(D88),IF(D88&lt;=2,1,0),0)</f>
        <v/>
      </c>
      <c r="O88" s="20">
        <f>IF(ISNUMBER(E88),IF(E88&lt;=2,1,0),0)</f>
        <v/>
      </c>
      <c r="P88" s="20">
        <f>IF(ISNUMBER(F88),IF(F88&lt;=2,1,0),0)</f>
        <v/>
      </c>
      <c r="Q88" s="20">
        <f>IF(ISNUMBER(G88),IF(G88&lt;=2,1,0),0)</f>
        <v/>
      </c>
      <c r="R88" s="20">
        <f>IF(ISNUMBER(H88),IF(H88&lt;=2,1,0),0)</f>
        <v/>
      </c>
      <c r="S88" s="20">
        <f>IF(ISNUMBER(D88),IF(D88&gt;=4,1,0),0)</f>
        <v/>
      </c>
      <c r="T88" s="20">
        <f>IF(ISNUMBER(E88),IF(E88&gt;=4,1,0),0)</f>
        <v/>
      </c>
      <c r="U88" s="20">
        <f>IF(ISNUMBER(F88),IF(F88&gt;=4,1,0),0)</f>
        <v/>
      </c>
      <c r="V88" s="20">
        <f>IF(ISNUMBER(G88),IF(G88&gt;=4,1,0),0)</f>
        <v/>
      </c>
      <c r="W88" s="20">
        <f>IF(ISNUMBER(H88),IF(H88&gt;=4,1,0),0)</f>
        <v/>
      </c>
    </row>
    <row r="89">
      <c r="A89" s="20">
        <f>IFERROR(TRIM(INDEX('Form responses'!$A85:$Z85,MATCH(Lists!$G$2,'Form responses'!$A$1:$Z$1,0))&amp;""),"")</f>
        <v/>
      </c>
      <c r="B89" s="20">
        <f>IF(A89="","",IFERROR(TRIM(INDEX('Form responses'!$A85:$Z85,MATCH(Lists!$G$3,'Form responses'!$A$1:$Z$1,0))&amp;""),""))</f>
        <v/>
      </c>
      <c r="C89" s="20">
        <f>IF(A89="","",IFERROR(TRIM(INDEX('Form responses'!$A85:$Z85,MATCH(Lists!$G$4,'Form responses'!$A$1:$Z$1,0))&amp;""),""))</f>
        <v/>
      </c>
      <c r="D89" s="21">
        <f>IF(A89="","",IFERROR(VALUE(IFERROR(TRIM(INDEX('Form responses'!$A85:$Z85,MATCH(Lists!$G$5,'Form responses'!$A$1:$Z$1,0))&amp;""),"")),""))</f>
        <v/>
      </c>
      <c r="E89" s="21">
        <f>IF(A89="","",IFERROR(VALUE(IFERROR(TRIM(INDEX('Form responses'!$A85:$Z85,MATCH(Lists!$G$6,'Form responses'!$A$1:$Z$1,0))&amp;""),"")),""))</f>
        <v/>
      </c>
      <c r="F89" s="21">
        <f>IF(A89="","",IFERROR(VALUE(IFERROR(TRIM(INDEX('Form responses'!$A85:$Z85,MATCH(Lists!$G$7,'Form responses'!$A$1:$Z$1,0))&amp;""),"")),""))</f>
        <v/>
      </c>
      <c r="G89" s="21">
        <f>IF(A89="","",IFERROR(VALUE(IFERROR(TRIM(INDEX('Form responses'!$A85:$Z85,MATCH(Lists!$G$8,'Form responses'!$A$1:$Z$1,0))&amp;""),"")),""))</f>
        <v/>
      </c>
      <c r="H89" s="21">
        <f>IF(A89="","",IFERROR(VALUE(IFERROR(TRIM(INDEX('Form responses'!$A85:$Z85,MATCH(Lists!$G$9,'Form responses'!$A$1:$Z$1,0))&amp;""),"")),""))</f>
        <v/>
      </c>
      <c r="I89" s="22">
        <f>IF(COUNT(D89:H89)=0,"",ROUND(AVERAGE(D89:H89),2))</f>
        <v/>
      </c>
      <c r="J89" s="22">
        <f>IF(A89="","",IFERROR(VALUE(IFERROR(TRIM(INDEX('Form responses'!$A85:$Z85,MATCH(Lists!$G$10,'Form responses'!$A$1:$Z$1,0))&amp;""),"")),""))</f>
        <v/>
      </c>
      <c r="K89" s="20">
        <f>IF(A89="","",IFERROR(TRIM(INDEX('Form responses'!$A85:$Z85,MATCH(Lists!$G$11,'Form responses'!$A$1:$Z$1,0))&amp;""),""))</f>
        <v/>
      </c>
      <c r="L89" s="20">
        <f>IF(A89="","",IF(COUNT(D89:H89)&lt;5,"Missing a score",IF(AND(ISNUMBER(J89),ABS(J89-I89)&gt;0.01),"Form average differs","OK")))</f>
        <v/>
      </c>
      <c r="M89" s="20">
        <f>IF(A89="","",IF(COUNTIF($A$6:A89,A89)=1,MAX($M$5:M88)+1,""))</f>
        <v/>
      </c>
      <c r="N89" s="20">
        <f>IF(ISNUMBER(D89),IF(D89&lt;=2,1,0),0)</f>
        <v/>
      </c>
      <c r="O89" s="20">
        <f>IF(ISNUMBER(E89),IF(E89&lt;=2,1,0),0)</f>
        <v/>
      </c>
      <c r="P89" s="20">
        <f>IF(ISNUMBER(F89),IF(F89&lt;=2,1,0),0)</f>
        <v/>
      </c>
      <c r="Q89" s="20">
        <f>IF(ISNUMBER(G89),IF(G89&lt;=2,1,0),0)</f>
        <v/>
      </c>
      <c r="R89" s="20">
        <f>IF(ISNUMBER(H89),IF(H89&lt;=2,1,0),0)</f>
        <v/>
      </c>
      <c r="S89" s="20">
        <f>IF(ISNUMBER(D89),IF(D89&gt;=4,1,0),0)</f>
        <v/>
      </c>
      <c r="T89" s="20">
        <f>IF(ISNUMBER(E89),IF(E89&gt;=4,1,0),0)</f>
        <v/>
      </c>
      <c r="U89" s="20">
        <f>IF(ISNUMBER(F89),IF(F89&gt;=4,1,0),0)</f>
        <v/>
      </c>
      <c r="V89" s="20">
        <f>IF(ISNUMBER(G89),IF(G89&gt;=4,1,0),0)</f>
        <v/>
      </c>
      <c r="W89" s="20">
        <f>IF(ISNUMBER(H89),IF(H89&gt;=4,1,0),0)</f>
        <v/>
      </c>
    </row>
    <row r="90">
      <c r="A90" s="20">
        <f>IFERROR(TRIM(INDEX('Form responses'!$A86:$Z86,MATCH(Lists!$G$2,'Form responses'!$A$1:$Z$1,0))&amp;""),"")</f>
        <v/>
      </c>
      <c r="B90" s="20">
        <f>IF(A90="","",IFERROR(TRIM(INDEX('Form responses'!$A86:$Z86,MATCH(Lists!$G$3,'Form responses'!$A$1:$Z$1,0))&amp;""),""))</f>
        <v/>
      </c>
      <c r="C90" s="20">
        <f>IF(A90="","",IFERROR(TRIM(INDEX('Form responses'!$A86:$Z86,MATCH(Lists!$G$4,'Form responses'!$A$1:$Z$1,0))&amp;""),""))</f>
        <v/>
      </c>
      <c r="D90" s="21">
        <f>IF(A90="","",IFERROR(VALUE(IFERROR(TRIM(INDEX('Form responses'!$A86:$Z86,MATCH(Lists!$G$5,'Form responses'!$A$1:$Z$1,0))&amp;""),"")),""))</f>
        <v/>
      </c>
      <c r="E90" s="21">
        <f>IF(A90="","",IFERROR(VALUE(IFERROR(TRIM(INDEX('Form responses'!$A86:$Z86,MATCH(Lists!$G$6,'Form responses'!$A$1:$Z$1,0))&amp;""),"")),""))</f>
        <v/>
      </c>
      <c r="F90" s="21">
        <f>IF(A90="","",IFERROR(VALUE(IFERROR(TRIM(INDEX('Form responses'!$A86:$Z86,MATCH(Lists!$G$7,'Form responses'!$A$1:$Z$1,0))&amp;""),"")),""))</f>
        <v/>
      </c>
      <c r="G90" s="21">
        <f>IF(A90="","",IFERROR(VALUE(IFERROR(TRIM(INDEX('Form responses'!$A86:$Z86,MATCH(Lists!$G$8,'Form responses'!$A$1:$Z$1,0))&amp;""),"")),""))</f>
        <v/>
      </c>
      <c r="H90" s="21">
        <f>IF(A90="","",IFERROR(VALUE(IFERROR(TRIM(INDEX('Form responses'!$A86:$Z86,MATCH(Lists!$G$9,'Form responses'!$A$1:$Z$1,0))&amp;""),"")),""))</f>
        <v/>
      </c>
      <c r="I90" s="22">
        <f>IF(COUNT(D90:H90)=0,"",ROUND(AVERAGE(D90:H90),2))</f>
        <v/>
      </c>
      <c r="J90" s="22">
        <f>IF(A90="","",IFERROR(VALUE(IFERROR(TRIM(INDEX('Form responses'!$A86:$Z86,MATCH(Lists!$G$10,'Form responses'!$A$1:$Z$1,0))&amp;""),"")),""))</f>
        <v/>
      </c>
      <c r="K90" s="20">
        <f>IF(A90="","",IFERROR(TRIM(INDEX('Form responses'!$A86:$Z86,MATCH(Lists!$G$11,'Form responses'!$A$1:$Z$1,0))&amp;""),""))</f>
        <v/>
      </c>
      <c r="L90" s="20">
        <f>IF(A90="","",IF(COUNT(D90:H90)&lt;5,"Missing a score",IF(AND(ISNUMBER(J90),ABS(J90-I90)&gt;0.01),"Form average differs","OK")))</f>
        <v/>
      </c>
      <c r="M90" s="20">
        <f>IF(A90="","",IF(COUNTIF($A$6:A90,A90)=1,MAX($M$5:M89)+1,""))</f>
        <v/>
      </c>
      <c r="N90" s="20">
        <f>IF(ISNUMBER(D90),IF(D90&lt;=2,1,0),0)</f>
        <v/>
      </c>
      <c r="O90" s="20">
        <f>IF(ISNUMBER(E90),IF(E90&lt;=2,1,0),0)</f>
        <v/>
      </c>
      <c r="P90" s="20">
        <f>IF(ISNUMBER(F90),IF(F90&lt;=2,1,0),0)</f>
        <v/>
      </c>
      <c r="Q90" s="20">
        <f>IF(ISNUMBER(G90),IF(G90&lt;=2,1,0),0)</f>
        <v/>
      </c>
      <c r="R90" s="20">
        <f>IF(ISNUMBER(H90),IF(H90&lt;=2,1,0),0)</f>
        <v/>
      </c>
      <c r="S90" s="20">
        <f>IF(ISNUMBER(D90),IF(D90&gt;=4,1,0),0)</f>
        <v/>
      </c>
      <c r="T90" s="20">
        <f>IF(ISNUMBER(E90),IF(E90&gt;=4,1,0),0)</f>
        <v/>
      </c>
      <c r="U90" s="20">
        <f>IF(ISNUMBER(F90),IF(F90&gt;=4,1,0),0)</f>
        <v/>
      </c>
      <c r="V90" s="20">
        <f>IF(ISNUMBER(G90),IF(G90&gt;=4,1,0),0)</f>
        <v/>
      </c>
      <c r="W90" s="20">
        <f>IF(ISNUMBER(H90),IF(H90&gt;=4,1,0),0)</f>
        <v/>
      </c>
    </row>
    <row r="91">
      <c r="A91" s="20">
        <f>IFERROR(TRIM(INDEX('Form responses'!$A87:$Z87,MATCH(Lists!$G$2,'Form responses'!$A$1:$Z$1,0))&amp;""),"")</f>
        <v/>
      </c>
      <c r="B91" s="20">
        <f>IF(A91="","",IFERROR(TRIM(INDEX('Form responses'!$A87:$Z87,MATCH(Lists!$G$3,'Form responses'!$A$1:$Z$1,0))&amp;""),""))</f>
        <v/>
      </c>
      <c r="C91" s="20">
        <f>IF(A91="","",IFERROR(TRIM(INDEX('Form responses'!$A87:$Z87,MATCH(Lists!$G$4,'Form responses'!$A$1:$Z$1,0))&amp;""),""))</f>
        <v/>
      </c>
      <c r="D91" s="21">
        <f>IF(A91="","",IFERROR(VALUE(IFERROR(TRIM(INDEX('Form responses'!$A87:$Z87,MATCH(Lists!$G$5,'Form responses'!$A$1:$Z$1,0))&amp;""),"")),""))</f>
        <v/>
      </c>
      <c r="E91" s="21">
        <f>IF(A91="","",IFERROR(VALUE(IFERROR(TRIM(INDEX('Form responses'!$A87:$Z87,MATCH(Lists!$G$6,'Form responses'!$A$1:$Z$1,0))&amp;""),"")),""))</f>
        <v/>
      </c>
      <c r="F91" s="21">
        <f>IF(A91="","",IFERROR(VALUE(IFERROR(TRIM(INDEX('Form responses'!$A87:$Z87,MATCH(Lists!$G$7,'Form responses'!$A$1:$Z$1,0))&amp;""),"")),""))</f>
        <v/>
      </c>
      <c r="G91" s="21">
        <f>IF(A91="","",IFERROR(VALUE(IFERROR(TRIM(INDEX('Form responses'!$A87:$Z87,MATCH(Lists!$G$8,'Form responses'!$A$1:$Z$1,0))&amp;""),"")),""))</f>
        <v/>
      </c>
      <c r="H91" s="21">
        <f>IF(A91="","",IFERROR(VALUE(IFERROR(TRIM(INDEX('Form responses'!$A87:$Z87,MATCH(Lists!$G$9,'Form responses'!$A$1:$Z$1,0))&amp;""),"")),""))</f>
        <v/>
      </c>
      <c r="I91" s="22">
        <f>IF(COUNT(D91:H91)=0,"",ROUND(AVERAGE(D91:H91),2))</f>
        <v/>
      </c>
      <c r="J91" s="22">
        <f>IF(A91="","",IFERROR(VALUE(IFERROR(TRIM(INDEX('Form responses'!$A87:$Z87,MATCH(Lists!$G$10,'Form responses'!$A$1:$Z$1,0))&amp;""),"")),""))</f>
        <v/>
      </c>
      <c r="K91" s="20">
        <f>IF(A91="","",IFERROR(TRIM(INDEX('Form responses'!$A87:$Z87,MATCH(Lists!$G$11,'Form responses'!$A$1:$Z$1,0))&amp;""),""))</f>
        <v/>
      </c>
      <c r="L91" s="20">
        <f>IF(A91="","",IF(COUNT(D91:H91)&lt;5,"Missing a score",IF(AND(ISNUMBER(J91),ABS(J91-I91)&gt;0.01),"Form average differs","OK")))</f>
        <v/>
      </c>
      <c r="M91" s="20">
        <f>IF(A91="","",IF(COUNTIF($A$6:A91,A91)=1,MAX($M$5:M90)+1,""))</f>
        <v/>
      </c>
      <c r="N91" s="20">
        <f>IF(ISNUMBER(D91),IF(D91&lt;=2,1,0),0)</f>
        <v/>
      </c>
      <c r="O91" s="20">
        <f>IF(ISNUMBER(E91),IF(E91&lt;=2,1,0),0)</f>
        <v/>
      </c>
      <c r="P91" s="20">
        <f>IF(ISNUMBER(F91),IF(F91&lt;=2,1,0),0)</f>
        <v/>
      </c>
      <c r="Q91" s="20">
        <f>IF(ISNUMBER(G91),IF(G91&lt;=2,1,0),0)</f>
        <v/>
      </c>
      <c r="R91" s="20">
        <f>IF(ISNUMBER(H91),IF(H91&lt;=2,1,0),0)</f>
        <v/>
      </c>
      <c r="S91" s="20">
        <f>IF(ISNUMBER(D91),IF(D91&gt;=4,1,0),0)</f>
        <v/>
      </c>
      <c r="T91" s="20">
        <f>IF(ISNUMBER(E91),IF(E91&gt;=4,1,0),0)</f>
        <v/>
      </c>
      <c r="U91" s="20">
        <f>IF(ISNUMBER(F91),IF(F91&gt;=4,1,0),0)</f>
        <v/>
      </c>
      <c r="V91" s="20">
        <f>IF(ISNUMBER(G91),IF(G91&gt;=4,1,0),0)</f>
        <v/>
      </c>
      <c r="W91" s="20">
        <f>IF(ISNUMBER(H91),IF(H91&gt;=4,1,0),0)</f>
        <v/>
      </c>
    </row>
    <row r="92">
      <c r="A92" s="20">
        <f>IFERROR(TRIM(INDEX('Form responses'!$A88:$Z88,MATCH(Lists!$G$2,'Form responses'!$A$1:$Z$1,0))&amp;""),"")</f>
        <v/>
      </c>
      <c r="B92" s="20">
        <f>IF(A92="","",IFERROR(TRIM(INDEX('Form responses'!$A88:$Z88,MATCH(Lists!$G$3,'Form responses'!$A$1:$Z$1,0))&amp;""),""))</f>
        <v/>
      </c>
      <c r="C92" s="20">
        <f>IF(A92="","",IFERROR(TRIM(INDEX('Form responses'!$A88:$Z88,MATCH(Lists!$G$4,'Form responses'!$A$1:$Z$1,0))&amp;""),""))</f>
        <v/>
      </c>
      <c r="D92" s="21">
        <f>IF(A92="","",IFERROR(VALUE(IFERROR(TRIM(INDEX('Form responses'!$A88:$Z88,MATCH(Lists!$G$5,'Form responses'!$A$1:$Z$1,0))&amp;""),"")),""))</f>
        <v/>
      </c>
      <c r="E92" s="21">
        <f>IF(A92="","",IFERROR(VALUE(IFERROR(TRIM(INDEX('Form responses'!$A88:$Z88,MATCH(Lists!$G$6,'Form responses'!$A$1:$Z$1,0))&amp;""),"")),""))</f>
        <v/>
      </c>
      <c r="F92" s="21">
        <f>IF(A92="","",IFERROR(VALUE(IFERROR(TRIM(INDEX('Form responses'!$A88:$Z88,MATCH(Lists!$G$7,'Form responses'!$A$1:$Z$1,0))&amp;""),"")),""))</f>
        <v/>
      </c>
      <c r="G92" s="21">
        <f>IF(A92="","",IFERROR(VALUE(IFERROR(TRIM(INDEX('Form responses'!$A88:$Z88,MATCH(Lists!$G$8,'Form responses'!$A$1:$Z$1,0))&amp;""),"")),""))</f>
        <v/>
      </c>
      <c r="H92" s="21">
        <f>IF(A92="","",IFERROR(VALUE(IFERROR(TRIM(INDEX('Form responses'!$A88:$Z88,MATCH(Lists!$G$9,'Form responses'!$A$1:$Z$1,0))&amp;""),"")),""))</f>
        <v/>
      </c>
      <c r="I92" s="22">
        <f>IF(COUNT(D92:H92)=0,"",ROUND(AVERAGE(D92:H92),2))</f>
        <v/>
      </c>
      <c r="J92" s="22">
        <f>IF(A92="","",IFERROR(VALUE(IFERROR(TRIM(INDEX('Form responses'!$A88:$Z88,MATCH(Lists!$G$10,'Form responses'!$A$1:$Z$1,0))&amp;""),"")),""))</f>
        <v/>
      </c>
      <c r="K92" s="20">
        <f>IF(A92="","",IFERROR(TRIM(INDEX('Form responses'!$A88:$Z88,MATCH(Lists!$G$11,'Form responses'!$A$1:$Z$1,0))&amp;""),""))</f>
        <v/>
      </c>
      <c r="L92" s="20">
        <f>IF(A92="","",IF(COUNT(D92:H92)&lt;5,"Missing a score",IF(AND(ISNUMBER(J92),ABS(J92-I92)&gt;0.01),"Form average differs","OK")))</f>
        <v/>
      </c>
      <c r="M92" s="20">
        <f>IF(A92="","",IF(COUNTIF($A$6:A92,A92)=1,MAX($M$5:M91)+1,""))</f>
        <v/>
      </c>
      <c r="N92" s="20">
        <f>IF(ISNUMBER(D92),IF(D92&lt;=2,1,0),0)</f>
        <v/>
      </c>
      <c r="O92" s="20">
        <f>IF(ISNUMBER(E92),IF(E92&lt;=2,1,0),0)</f>
        <v/>
      </c>
      <c r="P92" s="20">
        <f>IF(ISNUMBER(F92),IF(F92&lt;=2,1,0),0)</f>
        <v/>
      </c>
      <c r="Q92" s="20">
        <f>IF(ISNUMBER(G92),IF(G92&lt;=2,1,0),0)</f>
        <v/>
      </c>
      <c r="R92" s="20">
        <f>IF(ISNUMBER(H92),IF(H92&lt;=2,1,0),0)</f>
        <v/>
      </c>
      <c r="S92" s="20">
        <f>IF(ISNUMBER(D92),IF(D92&gt;=4,1,0),0)</f>
        <v/>
      </c>
      <c r="T92" s="20">
        <f>IF(ISNUMBER(E92),IF(E92&gt;=4,1,0),0)</f>
        <v/>
      </c>
      <c r="U92" s="20">
        <f>IF(ISNUMBER(F92),IF(F92&gt;=4,1,0),0)</f>
        <v/>
      </c>
      <c r="V92" s="20">
        <f>IF(ISNUMBER(G92),IF(G92&gt;=4,1,0),0)</f>
        <v/>
      </c>
      <c r="W92" s="20">
        <f>IF(ISNUMBER(H92),IF(H92&gt;=4,1,0),0)</f>
        <v/>
      </c>
    </row>
    <row r="93">
      <c r="A93" s="20">
        <f>IFERROR(TRIM(INDEX('Form responses'!$A89:$Z89,MATCH(Lists!$G$2,'Form responses'!$A$1:$Z$1,0))&amp;""),"")</f>
        <v/>
      </c>
      <c r="B93" s="20">
        <f>IF(A93="","",IFERROR(TRIM(INDEX('Form responses'!$A89:$Z89,MATCH(Lists!$G$3,'Form responses'!$A$1:$Z$1,0))&amp;""),""))</f>
        <v/>
      </c>
      <c r="C93" s="20">
        <f>IF(A93="","",IFERROR(TRIM(INDEX('Form responses'!$A89:$Z89,MATCH(Lists!$G$4,'Form responses'!$A$1:$Z$1,0))&amp;""),""))</f>
        <v/>
      </c>
      <c r="D93" s="21">
        <f>IF(A93="","",IFERROR(VALUE(IFERROR(TRIM(INDEX('Form responses'!$A89:$Z89,MATCH(Lists!$G$5,'Form responses'!$A$1:$Z$1,0))&amp;""),"")),""))</f>
        <v/>
      </c>
      <c r="E93" s="21">
        <f>IF(A93="","",IFERROR(VALUE(IFERROR(TRIM(INDEX('Form responses'!$A89:$Z89,MATCH(Lists!$G$6,'Form responses'!$A$1:$Z$1,0))&amp;""),"")),""))</f>
        <v/>
      </c>
      <c r="F93" s="21">
        <f>IF(A93="","",IFERROR(VALUE(IFERROR(TRIM(INDEX('Form responses'!$A89:$Z89,MATCH(Lists!$G$7,'Form responses'!$A$1:$Z$1,0))&amp;""),"")),""))</f>
        <v/>
      </c>
      <c r="G93" s="21">
        <f>IF(A93="","",IFERROR(VALUE(IFERROR(TRIM(INDEX('Form responses'!$A89:$Z89,MATCH(Lists!$G$8,'Form responses'!$A$1:$Z$1,0))&amp;""),"")),""))</f>
        <v/>
      </c>
      <c r="H93" s="21">
        <f>IF(A93="","",IFERROR(VALUE(IFERROR(TRIM(INDEX('Form responses'!$A89:$Z89,MATCH(Lists!$G$9,'Form responses'!$A$1:$Z$1,0))&amp;""),"")),""))</f>
        <v/>
      </c>
      <c r="I93" s="22">
        <f>IF(COUNT(D93:H93)=0,"",ROUND(AVERAGE(D93:H93),2))</f>
        <v/>
      </c>
      <c r="J93" s="22">
        <f>IF(A93="","",IFERROR(VALUE(IFERROR(TRIM(INDEX('Form responses'!$A89:$Z89,MATCH(Lists!$G$10,'Form responses'!$A$1:$Z$1,0))&amp;""),"")),""))</f>
        <v/>
      </c>
      <c r="K93" s="20">
        <f>IF(A93="","",IFERROR(TRIM(INDEX('Form responses'!$A89:$Z89,MATCH(Lists!$G$11,'Form responses'!$A$1:$Z$1,0))&amp;""),""))</f>
        <v/>
      </c>
      <c r="L93" s="20">
        <f>IF(A93="","",IF(COUNT(D93:H93)&lt;5,"Missing a score",IF(AND(ISNUMBER(J93),ABS(J93-I93)&gt;0.01),"Form average differs","OK")))</f>
        <v/>
      </c>
      <c r="M93" s="20">
        <f>IF(A93="","",IF(COUNTIF($A$6:A93,A93)=1,MAX($M$5:M92)+1,""))</f>
        <v/>
      </c>
      <c r="N93" s="20">
        <f>IF(ISNUMBER(D93),IF(D93&lt;=2,1,0),0)</f>
        <v/>
      </c>
      <c r="O93" s="20">
        <f>IF(ISNUMBER(E93),IF(E93&lt;=2,1,0),0)</f>
        <v/>
      </c>
      <c r="P93" s="20">
        <f>IF(ISNUMBER(F93),IF(F93&lt;=2,1,0),0)</f>
        <v/>
      </c>
      <c r="Q93" s="20">
        <f>IF(ISNUMBER(G93),IF(G93&lt;=2,1,0),0)</f>
        <v/>
      </c>
      <c r="R93" s="20">
        <f>IF(ISNUMBER(H93),IF(H93&lt;=2,1,0),0)</f>
        <v/>
      </c>
      <c r="S93" s="20">
        <f>IF(ISNUMBER(D93),IF(D93&gt;=4,1,0),0)</f>
        <v/>
      </c>
      <c r="T93" s="20">
        <f>IF(ISNUMBER(E93),IF(E93&gt;=4,1,0),0)</f>
        <v/>
      </c>
      <c r="U93" s="20">
        <f>IF(ISNUMBER(F93),IF(F93&gt;=4,1,0),0)</f>
        <v/>
      </c>
      <c r="V93" s="20">
        <f>IF(ISNUMBER(G93),IF(G93&gt;=4,1,0),0)</f>
        <v/>
      </c>
      <c r="W93" s="20">
        <f>IF(ISNUMBER(H93),IF(H93&gt;=4,1,0),0)</f>
        <v/>
      </c>
    </row>
    <row r="94">
      <c r="A94" s="20">
        <f>IFERROR(TRIM(INDEX('Form responses'!$A90:$Z90,MATCH(Lists!$G$2,'Form responses'!$A$1:$Z$1,0))&amp;""),"")</f>
        <v/>
      </c>
      <c r="B94" s="20">
        <f>IF(A94="","",IFERROR(TRIM(INDEX('Form responses'!$A90:$Z90,MATCH(Lists!$G$3,'Form responses'!$A$1:$Z$1,0))&amp;""),""))</f>
        <v/>
      </c>
      <c r="C94" s="20">
        <f>IF(A94="","",IFERROR(TRIM(INDEX('Form responses'!$A90:$Z90,MATCH(Lists!$G$4,'Form responses'!$A$1:$Z$1,0))&amp;""),""))</f>
        <v/>
      </c>
      <c r="D94" s="21">
        <f>IF(A94="","",IFERROR(VALUE(IFERROR(TRIM(INDEX('Form responses'!$A90:$Z90,MATCH(Lists!$G$5,'Form responses'!$A$1:$Z$1,0))&amp;""),"")),""))</f>
        <v/>
      </c>
      <c r="E94" s="21">
        <f>IF(A94="","",IFERROR(VALUE(IFERROR(TRIM(INDEX('Form responses'!$A90:$Z90,MATCH(Lists!$G$6,'Form responses'!$A$1:$Z$1,0))&amp;""),"")),""))</f>
        <v/>
      </c>
      <c r="F94" s="21">
        <f>IF(A94="","",IFERROR(VALUE(IFERROR(TRIM(INDEX('Form responses'!$A90:$Z90,MATCH(Lists!$G$7,'Form responses'!$A$1:$Z$1,0))&amp;""),"")),""))</f>
        <v/>
      </c>
      <c r="G94" s="21">
        <f>IF(A94="","",IFERROR(VALUE(IFERROR(TRIM(INDEX('Form responses'!$A90:$Z90,MATCH(Lists!$G$8,'Form responses'!$A$1:$Z$1,0))&amp;""),"")),""))</f>
        <v/>
      </c>
      <c r="H94" s="21">
        <f>IF(A94="","",IFERROR(VALUE(IFERROR(TRIM(INDEX('Form responses'!$A90:$Z90,MATCH(Lists!$G$9,'Form responses'!$A$1:$Z$1,0))&amp;""),"")),""))</f>
        <v/>
      </c>
      <c r="I94" s="22">
        <f>IF(COUNT(D94:H94)=0,"",ROUND(AVERAGE(D94:H94),2))</f>
        <v/>
      </c>
      <c r="J94" s="22">
        <f>IF(A94="","",IFERROR(VALUE(IFERROR(TRIM(INDEX('Form responses'!$A90:$Z90,MATCH(Lists!$G$10,'Form responses'!$A$1:$Z$1,0))&amp;""),"")),""))</f>
        <v/>
      </c>
      <c r="K94" s="20">
        <f>IF(A94="","",IFERROR(TRIM(INDEX('Form responses'!$A90:$Z90,MATCH(Lists!$G$11,'Form responses'!$A$1:$Z$1,0))&amp;""),""))</f>
        <v/>
      </c>
      <c r="L94" s="20">
        <f>IF(A94="","",IF(COUNT(D94:H94)&lt;5,"Missing a score",IF(AND(ISNUMBER(J94),ABS(J94-I94)&gt;0.01),"Form average differs","OK")))</f>
        <v/>
      </c>
      <c r="M94" s="20">
        <f>IF(A94="","",IF(COUNTIF($A$6:A94,A94)=1,MAX($M$5:M93)+1,""))</f>
        <v/>
      </c>
      <c r="N94" s="20">
        <f>IF(ISNUMBER(D94),IF(D94&lt;=2,1,0),0)</f>
        <v/>
      </c>
      <c r="O94" s="20">
        <f>IF(ISNUMBER(E94),IF(E94&lt;=2,1,0),0)</f>
        <v/>
      </c>
      <c r="P94" s="20">
        <f>IF(ISNUMBER(F94),IF(F94&lt;=2,1,0),0)</f>
        <v/>
      </c>
      <c r="Q94" s="20">
        <f>IF(ISNUMBER(G94),IF(G94&lt;=2,1,0),0)</f>
        <v/>
      </c>
      <c r="R94" s="20">
        <f>IF(ISNUMBER(H94),IF(H94&lt;=2,1,0),0)</f>
        <v/>
      </c>
      <c r="S94" s="20">
        <f>IF(ISNUMBER(D94),IF(D94&gt;=4,1,0),0)</f>
        <v/>
      </c>
      <c r="T94" s="20">
        <f>IF(ISNUMBER(E94),IF(E94&gt;=4,1,0),0)</f>
        <v/>
      </c>
      <c r="U94" s="20">
        <f>IF(ISNUMBER(F94),IF(F94&gt;=4,1,0),0)</f>
        <v/>
      </c>
      <c r="V94" s="20">
        <f>IF(ISNUMBER(G94),IF(G94&gt;=4,1,0),0)</f>
        <v/>
      </c>
      <c r="W94" s="20">
        <f>IF(ISNUMBER(H94),IF(H94&gt;=4,1,0),0)</f>
        <v/>
      </c>
    </row>
    <row r="95">
      <c r="A95" s="20">
        <f>IFERROR(TRIM(INDEX('Form responses'!$A91:$Z91,MATCH(Lists!$G$2,'Form responses'!$A$1:$Z$1,0))&amp;""),"")</f>
        <v/>
      </c>
      <c r="B95" s="20">
        <f>IF(A95="","",IFERROR(TRIM(INDEX('Form responses'!$A91:$Z91,MATCH(Lists!$G$3,'Form responses'!$A$1:$Z$1,0))&amp;""),""))</f>
        <v/>
      </c>
      <c r="C95" s="20">
        <f>IF(A95="","",IFERROR(TRIM(INDEX('Form responses'!$A91:$Z91,MATCH(Lists!$G$4,'Form responses'!$A$1:$Z$1,0))&amp;""),""))</f>
        <v/>
      </c>
      <c r="D95" s="21">
        <f>IF(A95="","",IFERROR(VALUE(IFERROR(TRIM(INDEX('Form responses'!$A91:$Z91,MATCH(Lists!$G$5,'Form responses'!$A$1:$Z$1,0))&amp;""),"")),""))</f>
        <v/>
      </c>
      <c r="E95" s="21">
        <f>IF(A95="","",IFERROR(VALUE(IFERROR(TRIM(INDEX('Form responses'!$A91:$Z91,MATCH(Lists!$G$6,'Form responses'!$A$1:$Z$1,0))&amp;""),"")),""))</f>
        <v/>
      </c>
      <c r="F95" s="21">
        <f>IF(A95="","",IFERROR(VALUE(IFERROR(TRIM(INDEX('Form responses'!$A91:$Z91,MATCH(Lists!$G$7,'Form responses'!$A$1:$Z$1,0))&amp;""),"")),""))</f>
        <v/>
      </c>
      <c r="G95" s="21">
        <f>IF(A95="","",IFERROR(VALUE(IFERROR(TRIM(INDEX('Form responses'!$A91:$Z91,MATCH(Lists!$G$8,'Form responses'!$A$1:$Z$1,0))&amp;""),"")),""))</f>
        <v/>
      </c>
      <c r="H95" s="21">
        <f>IF(A95="","",IFERROR(VALUE(IFERROR(TRIM(INDEX('Form responses'!$A91:$Z91,MATCH(Lists!$G$9,'Form responses'!$A$1:$Z$1,0))&amp;""),"")),""))</f>
        <v/>
      </c>
      <c r="I95" s="22">
        <f>IF(COUNT(D95:H95)=0,"",ROUND(AVERAGE(D95:H95),2))</f>
        <v/>
      </c>
      <c r="J95" s="22">
        <f>IF(A95="","",IFERROR(VALUE(IFERROR(TRIM(INDEX('Form responses'!$A91:$Z91,MATCH(Lists!$G$10,'Form responses'!$A$1:$Z$1,0))&amp;""),"")),""))</f>
        <v/>
      </c>
      <c r="K95" s="20">
        <f>IF(A95="","",IFERROR(TRIM(INDEX('Form responses'!$A91:$Z91,MATCH(Lists!$G$11,'Form responses'!$A$1:$Z$1,0))&amp;""),""))</f>
        <v/>
      </c>
      <c r="L95" s="20">
        <f>IF(A95="","",IF(COUNT(D95:H95)&lt;5,"Missing a score",IF(AND(ISNUMBER(J95),ABS(J95-I95)&gt;0.01),"Form average differs","OK")))</f>
        <v/>
      </c>
      <c r="M95" s="20">
        <f>IF(A95="","",IF(COUNTIF($A$6:A95,A95)=1,MAX($M$5:M94)+1,""))</f>
        <v/>
      </c>
      <c r="N95" s="20">
        <f>IF(ISNUMBER(D95),IF(D95&lt;=2,1,0),0)</f>
        <v/>
      </c>
      <c r="O95" s="20">
        <f>IF(ISNUMBER(E95),IF(E95&lt;=2,1,0),0)</f>
        <v/>
      </c>
      <c r="P95" s="20">
        <f>IF(ISNUMBER(F95),IF(F95&lt;=2,1,0),0)</f>
        <v/>
      </c>
      <c r="Q95" s="20">
        <f>IF(ISNUMBER(G95),IF(G95&lt;=2,1,0),0)</f>
        <v/>
      </c>
      <c r="R95" s="20">
        <f>IF(ISNUMBER(H95),IF(H95&lt;=2,1,0),0)</f>
        <v/>
      </c>
      <c r="S95" s="20">
        <f>IF(ISNUMBER(D95),IF(D95&gt;=4,1,0),0)</f>
        <v/>
      </c>
      <c r="T95" s="20">
        <f>IF(ISNUMBER(E95),IF(E95&gt;=4,1,0),0)</f>
        <v/>
      </c>
      <c r="U95" s="20">
        <f>IF(ISNUMBER(F95),IF(F95&gt;=4,1,0),0)</f>
        <v/>
      </c>
      <c r="V95" s="20">
        <f>IF(ISNUMBER(G95),IF(G95&gt;=4,1,0),0)</f>
        <v/>
      </c>
      <c r="W95" s="20">
        <f>IF(ISNUMBER(H95),IF(H95&gt;=4,1,0),0)</f>
        <v/>
      </c>
    </row>
    <row r="96">
      <c r="A96" s="20">
        <f>IFERROR(TRIM(INDEX('Form responses'!$A92:$Z92,MATCH(Lists!$G$2,'Form responses'!$A$1:$Z$1,0))&amp;""),"")</f>
        <v/>
      </c>
      <c r="B96" s="20">
        <f>IF(A96="","",IFERROR(TRIM(INDEX('Form responses'!$A92:$Z92,MATCH(Lists!$G$3,'Form responses'!$A$1:$Z$1,0))&amp;""),""))</f>
        <v/>
      </c>
      <c r="C96" s="20">
        <f>IF(A96="","",IFERROR(TRIM(INDEX('Form responses'!$A92:$Z92,MATCH(Lists!$G$4,'Form responses'!$A$1:$Z$1,0))&amp;""),""))</f>
        <v/>
      </c>
      <c r="D96" s="21">
        <f>IF(A96="","",IFERROR(VALUE(IFERROR(TRIM(INDEX('Form responses'!$A92:$Z92,MATCH(Lists!$G$5,'Form responses'!$A$1:$Z$1,0))&amp;""),"")),""))</f>
        <v/>
      </c>
      <c r="E96" s="21">
        <f>IF(A96="","",IFERROR(VALUE(IFERROR(TRIM(INDEX('Form responses'!$A92:$Z92,MATCH(Lists!$G$6,'Form responses'!$A$1:$Z$1,0))&amp;""),"")),""))</f>
        <v/>
      </c>
      <c r="F96" s="21">
        <f>IF(A96="","",IFERROR(VALUE(IFERROR(TRIM(INDEX('Form responses'!$A92:$Z92,MATCH(Lists!$G$7,'Form responses'!$A$1:$Z$1,0))&amp;""),"")),""))</f>
        <v/>
      </c>
      <c r="G96" s="21">
        <f>IF(A96="","",IFERROR(VALUE(IFERROR(TRIM(INDEX('Form responses'!$A92:$Z92,MATCH(Lists!$G$8,'Form responses'!$A$1:$Z$1,0))&amp;""),"")),""))</f>
        <v/>
      </c>
      <c r="H96" s="21">
        <f>IF(A96="","",IFERROR(VALUE(IFERROR(TRIM(INDEX('Form responses'!$A92:$Z92,MATCH(Lists!$G$9,'Form responses'!$A$1:$Z$1,0))&amp;""),"")),""))</f>
        <v/>
      </c>
      <c r="I96" s="22">
        <f>IF(COUNT(D96:H96)=0,"",ROUND(AVERAGE(D96:H96),2))</f>
        <v/>
      </c>
      <c r="J96" s="22">
        <f>IF(A96="","",IFERROR(VALUE(IFERROR(TRIM(INDEX('Form responses'!$A92:$Z92,MATCH(Lists!$G$10,'Form responses'!$A$1:$Z$1,0))&amp;""),"")),""))</f>
        <v/>
      </c>
      <c r="K96" s="20">
        <f>IF(A96="","",IFERROR(TRIM(INDEX('Form responses'!$A92:$Z92,MATCH(Lists!$G$11,'Form responses'!$A$1:$Z$1,0))&amp;""),""))</f>
        <v/>
      </c>
      <c r="L96" s="20">
        <f>IF(A96="","",IF(COUNT(D96:H96)&lt;5,"Missing a score",IF(AND(ISNUMBER(J96),ABS(J96-I96)&gt;0.01),"Form average differs","OK")))</f>
        <v/>
      </c>
      <c r="M96" s="20">
        <f>IF(A96="","",IF(COUNTIF($A$6:A96,A96)=1,MAX($M$5:M95)+1,""))</f>
        <v/>
      </c>
      <c r="N96" s="20">
        <f>IF(ISNUMBER(D96),IF(D96&lt;=2,1,0),0)</f>
        <v/>
      </c>
      <c r="O96" s="20">
        <f>IF(ISNUMBER(E96),IF(E96&lt;=2,1,0),0)</f>
        <v/>
      </c>
      <c r="P96" s="20">
        <f>IF(ISNUMBER(F96),IF(F96&lt;=2,1,0),0)</f>
        <v/>
      </c>
      <c r="Q96" s="20">
        <f>IF(ISNUMBER(G96),IF(G96&lt;=2,1,0),0)</f>
        <v/>
      </c>
      <c r="R96" s="20">
        <f>IF(ISNUMBER(H96),IF(H96&lt;=2,1,0),0)</f>
        <v/>
      </c>
      <c r="S96" s="20">
        <f>IF(ISNUMBER(D96),IF(D96&gt;=4,1,0),0)</f>
        <v/>
      </c>
      <c r="T96" s="20">
        <f>IF(ISNUMBER(E96),IF(E96&gt;=4,1,0),0)</f>
        <v/>
      </c>
      <c r="U96" s="20">
        <f>IF(ISNUMBER(F96),IF(F96&gt;=4,1,0),0)</f>
        <v/>
      </c>
      <c r="V96" s="20">
        <f>IF(ISNUMBER(G96),IF(G96&gt;=4,1,0),0)</f>
        <v/>
      </c>
      <c r="W96" s="20">
        <f>IF(ISNUMBER(H96),IF(H96&gt;=4,1,0),0)</f>
        <v/>
      </c>
    </row>
    <row r="97">
      <c r="A97" s="20">
        <f>IFERROR(TRIM(INDEX('Form responses'!$A93:$Z93,MATCH(Lists!$G$2,'Form responses'!$A$1:$Z$1,0))&amp;""),"")</f>
        <v/>
      </c>
      <c r="B97" s="20">
        <f>IF(A97="","",IFERROR(TRIM(INDEX('Form responses'!$A93:$Z93,MATCH(Lists!$G$3,'Form responses'!$A$1:$Z$1,0))&amp;""),""))</f>
        <v/>
      </c>
      <c r="C97" s="20">
        <f>IF(A97="","",IFERROR(TRIM(INDEX('Form responses'!$A93:$Z93,MATCH(Lists!$G$4,'Form responses'!$A$1:$Z$1,0))&amp;""),""))</f>
        <v/>
      </c>
      <c r="D97" s="21">
        <f>IF(A97="","",IFERROR(VALUE(IFERROR(TRIM(INDEX('Form responses'!$A93:$Z93,MATCH(Lists!$G$5,'Form responses'!$A$1:$Z$1,0))&amp;""),"")),""))</f>
        <v/>
      </c>
      <c r="E97" s="21">
        <f>IF(A97="","",IFERROR(VALUE(IFERROR(TRIM(INDEX('Form responses'!$A93:$Z93,MATCH(Lists!$G$6,'Form responses'!$A$1:$Z$1,0))&amp;""),"")),""))</f>
        <v/>
      </c>
      <c r="F97" s="21">
        <f>IF(A97="","",IFERROR(VALUE(IFERROR(TRIM(INDEX('Form responses'!$A93:$Z93,MATCH(Lists!$G$7,'Form responses'!$A$1:$Z$1,0))&amp;""),"")),""))</f>
        <v/>
      </c>
      <c r="G97" s="21">
        <f>IF(A97="","",IFERROR(VALUE(IFERROR(TRIM(INDEX('Form responses'!$A93:$Z93,MATCH(Lists!$G$8,'Form responses'!$A$1:$Z$1,0))&amp;""),"")),""))</f>
        <v/>
      </c>
      <c r="H97" s="21">
        <f>IF(A97="","",IFERROR(VALUE(IFERROR(TRIM(INDEX('Form responses'!$A93:$Z93,MATCH(Lists!$G$9,'Form responses'!$A$1:$Z$1,0))&amp;""),"")),""))</f>
        <v/>
      </c>
      <c r="I97" s="22">
        <f>IF(COUNT(D97:H97)=0,"",ROUND(AVERAGE(D97:H97),2))</f>
        <v/>
      </c>
      <c r="J97" s="22">
        <f>IF(A97="","",IFERROR(VALUE(IFERROR(TRIM(INDEX('Form responses'!$A93:$Z93,MATCH(Lists!$G$10,'Form responses'!$A$1:$Z$1,0))&amp;""),"")),""))</f>
        <v/>
      </c>
      <c r="K97" s="20">
        <f>IF(A97="","",IFERROR(TRIM(INDEX('Form responses'!$A93:$Z93,MATCH(Lists!$G$11,'Form responses'!$A$1:$Z$1,0))&amp;""),""))</f>
        <v/>
      </c>
      <c r="L97" s="20">
        <f>IF(A97="","",IF(COUNT(D97:H97)&lt;5,"Missing a score",IF(AND(ISNUMBER(J97),ABS(J97-I97)&gt;0.01),"Form average differs","OK")))</f>
        <v/>
      </c>
      <c r="M97" s="20">
        <f>IF(A97="","",IF(COUNTIF($A$6:A97,A97)=1,MAX($M$5:M96)+1,""))</f>
        <v/>
      </c>
      <c r="N97" s="20">
        <f>IF(ISNUMBER(D97),IF(D97&lt;=2,1,0),0)</f>
        <v/>
      </c>
      <c r="O97" s="20">
        <f>IF(ISNUMBER(E97),IF(E97&lt;=2,1,0),0)</f>
        <v/>
      </c>
      <c r="P97" s="20">
        <f>IF(ISNUMBER(F97),IF(F97&lt;=2,1,0),0)</f>
        <v/>
      </c>
      <c r="Q97" s="20">
        <f>IF(ISNUMBER(G97),IF(G97&lt;=2,1,0),0)</f>
        <v/>
      </c>
      <c r="R97" s="20">
        <f>IF(ISNUMBER(H97),IF(H97&lt;=2,1,0),0)</f>
        <v/>
      </c>
      <c r="S97" s="20">
        <f>IF(ISNUMBER(D97),IF(D97&gt;=4,1,0),0)</f>
        <v/>
      </c>
      <c r="T97" s="20">
        <f>IF(ISNUMBER(E97),IF(E97&gt;=4,1,0),0)</f>
        <v/>
      </c>
      <c r="U97" s="20">
        <f>IF(ISNUMBER(F97),IF(F97&gt;=4,1,0),0)</f>
        <v/>
      </c>
      <c r="V97" s="20">
        <f>IF(ISNUMBER(G97),IF(G97&gt;=4,1,0),0)</f>
        <v/>
      </c>
      <c r="W97" s="20">
        <f>IF(ISNUMBER(H97),IF(H97&gt;=4,1,0),0)</f>
        <v/>
      </c>
    </row>
    <row r="98">
      <c r="A98" s="20">
        <f>IFERROR(TRIM(INDEX('Form responses'!$A94:$Z94,MATCH(Lists!$G$2,'Form responses'!$A$1:$Z$1,0))&amp;""),"")</f>
        <v/>
      </c>
      <c r="B98" s="20">
        <f>IF(A98="","",IFERROR(TRIM(INDEX('Form responses'!$A94:$Z94,MATCH(Lists!$G$3,'Form responses'!$A$1:$Z$1,0))&amp;""),""))</f>
        <v/>
      </c>
      <c r="C98" s="20">
        <f>IF(A98="","",IFERROR(TRIM(INDEX('Form responses'!$A94:$Z94,MATCH(Lists!$G$4,'Form responses'!$A$1:$Z$1,0))&amp;""),""))</f>
        <v/>
      </c>
      <c r="D98" s="21">
        <f>IF(A98="","",IFERROR(VALUE(IFERROR(TRIM(INDEX('Form responses'!$A94:$Z94,MATCH(Lists!$G$5,'Form responses'!$A$1:$Z$1,0))&amp;""),"")),""))</f>
        <v/>
      </c>
      <c r="E98" s="21">
        <f>IF(A98="","",IFERROR(VALUE(IFERROR(TRIM(INDEX('Form responses'!$A94:$Z94,MATCH(Lists!$G$6,'Form responses'!$A$1:$Z$1,0))&amp;""),"")),""))</f>
        <v/>
      </c>
      <c r="F98" s="21">
        <f>IF(A98="","",IFERROR(VALUE(IFERROR(TRIM(INDEX('Form responses'!$A94:$Z94,MATCH(Lists!$G$7,'Form responses'!$A$1:$Z$1,0))&amp;""),"")),""))</f>
        <v/>
      </c>
      <c r="G98" s="21">
        <f>IF(A98="","",IFERROR(VALUE(IFERROR(TRIM(INDEX('Form responses'!$A94:$Z94,MATCH(Lists!$G$8,'Form responses'!$A$1:$Z$1,0))&amp;""),"")),""))</f>
        <v/>
      </c>
      <c r="H98" s="21">
        <f>IF(A98="","",IFERROR(VALUE(IFERROR(TRIM(INDEX('Form responses'!$A94:$Z94,MATCH(Lists!$G$9,'Form responses'!$A$1:$Z$1,0))&amp;""),"")),""))</f>
        <v/>
      </c>
      <c r="I98" s="22">
        <f>IF(COUNT(D98:H98)=0,"",ROUND(AVERAGE(D98:H98),2))</f>
        <v/>
      </c>
      <c r="J98" s="22">
        <f>IF(A98="","",IFERROR(VALUE(IFERROR(TRIM(INDEX('Form responses'!$A94:$Z94,MATCH(Lists!$G$10,'Form responses'!$A$1:$Z$1,0))&amp;""),"")),""))</f>
        <v/>
      </c>
      <c r="K98" s="20">
        <f>IF(A98="","",IFERROR(TRIM(INDEX('Form responses'!$A94:$Z94,MATCH(Lists!$G$11,'Form responses'!$A$1:$Z$1,0))&amp;""),""))</f>
        <v/>
      </c>
      <c r="L98" s="20">
        <f>IF(A98="","",IF(COUNT(D98:H98)&lt;5,"Missing a score",IF(AND(ISNUMBER(J98),ABS(J98-I98)&gt;0.01),"Form average differs","OK")))</f>
        <v/>
      </c>
      <c r="M98" s="20">
        <f>IF(A98="","",IF(COUNTIF($A$6:A98,A98)=1,MAX($M$5:M97)+1,""))</f>
        <v/>
      </c>
      <c r="N98" s="20">
        <f>IF(ISNUMBER(D98),IF(D98&lt;=2,1,0),0)</f>
        <v/>
      </c>
      <c r="O98" s="20">
        <f>IF(ISNUMBER(E98),IF(E98&lt;=2,1,0),0)</f>
        <v/>
      </c>
      <c r="P98" s="20">
        <f>IF(ISNUMBER(F98),IF(F98&lt;=2,1,0),0)</f>
        <v/>
      </c>
      <c r="Q98" s="20">
        <f>IF(ISNUMBER(G98),IF(G98&lt;=2,1,0),0)</f>
        <v/>
      </c>
      <c r="R98" s="20">
        <f>IF(ISNUMBER(H98),IF(H98&lt;=2,1,0),0)</f>
        <v/>
      </c>
      <c r="S98" s="20">
        <f>IF(ISNUMBER(D98),IF(D98&gt;=4,1,0),0)</f>
        <v/>
      </c>
      <c r="T98" s="20">
        <f>IF(ISNUMBER(E98),IF(E98&gt;=4,1,0),0)</f>
        <v/>
      </c>
      <c r="U98" s="20">
        <f>IF(ISNUMBER(F98),IF(F98&gt;=4,1,0),0)</f>
        <v/>
      </c>
      <c r="V98" s="20">
        <f>IF(ISNUMBER(G98),IF(G98&gt;=4,1,0),0)</f>
        <v/>
      </c>
      <c r="W98" s="20">
        <f>IF(ISNUMBER(H98),IF(H98&gt;=4,1,0),0)</f>
        <v/>
      </c>
    </row>
    <row r="99">
      <c r="A99" s="20">
        <f>IFERROR(TRIM(INDEX('Form responses'!$A95:$Z95,MATCH(Lists!$G$2,'Form responses'!$A$1:$Z$1,0))&amp;""),"")</f>
        <v/>
      </c>
      <c r="B99" s="20">
        <f>IF(A99="","",IFERROR(TRIM(INDEX('Form responses'!$A95:$Z95,MATCH(Lists!$G$3,'Form responses'!$A$1:$Z$1,0))&amp;""),""))</f>
        <v/>
      </c>
      <c r="C99" s="20">
        <f>IF(A99="","",IFERROR(TRIM(INDEX('Form responses'!$A95:$Z95,MATCH(Lists!$G$4,'Form responses'!$A$1:$Z$1,0))&amp;""),""))</f>
        <v/>
      </c>
      <c r="D99" s="21">
        <f>IF(A99="","",IFERROR(VALUE(IFERROR(TRIM(INDEX('Form responses'!$A95:$Z95,MATCH(Lists!$G$5,'Form responses'!$A$1:$Z$1,0))&amp;""),"")),""))</f>
        <v/>
      </c>
      <c r="E99" s="21">
        <f>IF(A99="","",IFERROR(VALUE(IFERROR(TRIM(INDEX('Form responses'!$A95:$Z95,MATCH(Lists!$G$6,'Form responses'!$A$1:$Z$1,0))&amp;""),"")),""))</f>
        <v/>
      </c>
      <c r="F99" s="21">
        <f>IF(A99="","",IFERROR(VALUE(IFERROR(TRIM(INDEX('Form responses'!$A95:$Z95,MATCH(Lists!$G$7,'Form responses'!$A$1:$Z$1,0))&amp;""),"")),""))</f>
        <v/>
      </c>
      <c r="G99" s="21">
        <f>IF(A99="","",IFERROR(VALUE(IFERROR(TRIM(INDEX('Form responses'!$A95:$Z95,MATCH(Lists!$G$8,'Form responses'!$A$1:$Z$1,0))&amp;""),"")),""))</f>
        <v/>
      </c>
      <c r="H99" s="21">
        <f>IF(A99="","",IFERROR(VALUE(IFERROR(TRIM(INDEX('Form responses'!$A95:$Z95,MATCH(Lists!$G$9,'Form responses'!$A$1:$Z$1,0))&amp;""),"")),""))</f>
        <v/>
      </c>
      <c r="I99" s="22">
        <f>IF(COUNT(D99:H99)=0,"",ROUND(AVERAGE(D99:H99),2))</f>
        <v/>
      </c>
      <c r="J99" s="22">
        <f>IF(A99="","",IFERROR(VALUE(IFERROR(TRIM(INDEX('Form responses'!$A95:$Z95,MATCH(Lists!$G$10,'Form responses'!$A$1:$Z$1,0))&amp;""),"")),""))</f>
        <v/>
      </c>
      <c r="K99" s="20">
        <f>IF(A99="","",IFERROR(TRIM(INDEX('Form responses'!$A95:$Z95,MATCH(Lists!$G$11,'Form responses'!$A$1:$Z$1,0))&amp;""),""))</f>
        <v/>
      </c>
      <c r="L99" s="20">
        <f>IF(A99="","",IF(COUNT(D99:H99)&lt;5,"Missing a score",IF(AND(ISNUMBER(J99),ABS(J99-I99)&gt;0.01),"Form average differs","OK")))</f>
        <v/>
      </c>
      <c r="M99" s="20">
        <f>IF(A99="","",IF(COUNTIF($A$6:A99,A99)=1,MAX($M$5:M98)+1,""))</f>
        <v/>
      </c>
      <c r="N99" s="20">
        <f>IF(ISNUMBER(D99),IF(D99&lt;=2,1,0),0)</f>
        <v/>
      </c>
      <c r="O99" s="20">
        <f>IF(ISNUMBER(E99),IF(E99&lt;=2,1,0),0)</f>
        <v/>
      </c>
      <c r="P99" s="20">
        <f>IF(ISNUMBER(F99),IF(F99&lt;=2,1,0),0)</f>
        <v/>
      </c>
      <c r="Q99" s="20">
        <f>IF(ISNUMBER(G99),IF(G99&lt;=2,1,0),0)</f>
        <v/>
      </c>
      <c r="R99" s="20">
        <f>IF(ISNUMBER(H99),IF(H99&lt;=2,1,0),0)</f>
        <v/>
      </c>
      <c r="S99" s="20">
        <f>IF(ISNUMBER(D99),IF(D99&gt;=4,1,0),0)</f>
        <v/>
      </c>
      <c r="T99" s="20">
        <f>IF(ISNUMBER(E99),IF(E99&gt;=4,1,0),0)</f>
        <v/>
      </c>
      <c r="U99" s="20">
        <f>IF(ISNUMBER(F99),IF(F99&gt;=4,1,0),0)</f>
        <v/>
      </c>
      <c r="V99" s="20">
        <f>IF(ISNUMBER(G99),IF(G99&gt;=4,1,0),0)</f>
        <v/>
      </c>
      <c r="W99" s="20">
        <f>IF(ISNUMBER(H99),IF(H99&gt;=4,1,0),0)</f>
        <v/>
      </c>
    </row>
    <row r="100">
      <c r="A100" s="20">
        <f>IFERROR(TRIM(INDEX('Form responses'!$A96:$Z96,MATCH(Lists!$G$2,'Form responses'!$A$1:$Z$1,0))&amp;""),"")</f>
        <v/>
      </c>
      <c r="B100" s="20">
        <f>IF(A100="","",IFERROR(TRIM(INDEX('Form responses'!$A96:$Z96,MATCH(Lists!$G$3,'Form responses'!$A$1:$Z$1,0))&amp;""),""))</f>
        <v/>
      </c>
      <c r="C100" s="20">
        <f>IF(A100="","",IFERROR(TRIM(INDEX('Form responses'!$A96:$Z96,MATCH(Lists!$G$4,'Form responses'!$A$1:$Z$1,0))&amp;""),""))</f>
        <v/>
      </c>
      <c r="D100" s="21">
        <f>IF(A100="","",IFERROR(VALUE(IFERROR(TRIM(INDEX('Form responses'!$A96:$Z96,MATCH(Lists!$G$5,'Form responses'!$A$1:$Z$1,0))&amp;""),"")),""))</f>
        <v/>
      </c>
      <c r="E100" s="21">
        <f>IF(A100="","",IFERROR(VALUE(IFERROR(TRIM(INDEX('Form responses'!$A96:$Z96,MATCH(Lists!$G$6,'Form responses'!$A$1:$Z$1,0))&amp;""),"")),""))</f>
        <v/>
      </c>
      <c r="F100" s="21">
        <f>IF(A100="","",IFERROR(VALUE(IFERROR(TRIM(INDEX('Form responses'!$A96:$Z96,MATCH(Lists!$G$7,'Form responses'!$A$1:$Z$1,0))&amp;""),"")),""))</f>
        <v/>
      </c>
      <c r="G100" s="21">
        <f>IF(A100="","",IFERROR(VALUE(IFERROR(TRIM(INDEX('Form responses'!$A96:$Z96,MATCH(Lists!$G$8,'Form responses'!$A$1:$Z$1,0))&amp;""),"")),""))</f>
        <v/>
      </c>
      <c r="H100" s="21">
        <f>IF(A100="","",IFERROR(VALUE(IFERROR(TRIM(INDEX('Form responses'!$A96:$Z96,MATCH(Lists!$G$9,'Form responses'!$A$1:$Z$1,0))&amp;""),"")),""))</f>
        <v/>
      </c>
      <c r="I100" s="22">
        <f>IF(COUNT(D100:H100)=0,"",ROUND(AVERAGE(D100:H100),2))</f>
        <v/>
      </c>
      <c r="J100" s="22">
        <f>IF(A100="","",IFERROR(VALUE(IFERROR(TRIM(INDEX('Form responses'!$A96:$Z96,MATCH(Lists!$G$10,'Form responses'!$A$1:$Z$1,0))&amp;""),"")),""))</f>
        <v/>
      </c>
      <c r="K100" s="20">
        <f>IF(A100="","",IFERROR(TRIM(INDEX('Form responses'!$A96:$Z96,MATCH(Lists!$G$11,'Form responses'!$A$1:$Z$1,0))&amp;""),""))</f>
        <v/>
      </c>
      <c r="L100" s="20">
        <f>IF(A100="","",IF(COUNT(D100:H100)&lt;5,"Missing a score",IF(AND(ISNUMBER(J100),ABS(J100-I100)&gt;0.01),"Form average differs","OK")))</f>
        <v/>
      </c>
      <c r="M100" s="20">
        <f>IF(A100="","",IF(COUNTIF($A$6:A100,A100)=1,MAX($M$5:M99)+1,""))</f>
        <v/>
      </c>
      <c r="N100" s="20">
        <f>IF(ISNUMBER(D100),IF(D100&lt;=2,1,0),0)</f>
        <v/>
      </c>
      <c r="O100" s="20">
        <f>IF(ISNUMBER(E100),IF(E100&lt;=2,1,0),0)</f>
        <v/>
      </c>
      <c r="P100" s="20">
        <f>IF(ISNUMBER(F100),IF(F100&lt;=2,1,0),0)</f>
        <v/>
      </c>
      <c r="Q100" s="20">
        <f>IF(ISNUMBER(G100),IF(G100&lt;=2,1,0),0)</f>
        <v/>
      </c>
      <c r="R100" s="20">
        <f>IF(ISNUMBER(H100),IF(H100&lt;=2,1,0),0)</f>
        <v/>
      </c>
      <c r="S100" s="20">
        <f>IF(ISNUMBER(D100),IF(D100&gt;=4,1,0),0)</f>
        <v/>
      </c>
      <c r="T100" s="20">
        <f>IF(ISNUMBER(E100),IF(E100&gt;=4,1,0),0)</f>
        <v/>
      </c>
      <c r="U100" s="20">
        <f>IF(ISNUMBER(F100),IF(F100&gt;=4,1,0),0)</f>
        <v/>
      </c>
      <c r="V100" s="20">
        <f>IF(ISNUMBER(G100),IF(G100&gt;=4,1,0),0)</f>
        <v/>
      </c>
      <c r="W100" s="20">
        <f>IF(ISNUMBER(H100),IF(H100&gt;=4,1,0),0)</f>
        <v/>
      </c>
    </row>
    <row r="101">
      <c r="A101" s="20">
        <f>IFERROR(TRIM(INDEX('Form responses'!$A97:$Z97,MATCH(Lists!$G$2,'Form responses'!$A$1:$Z$1,0))&amp;""),"")</f>
        <v/>
      </c>
      <c r="B101" s="20">
        <f>IF(A101="","",IFERROR(TRIM(INDEX('Form responses'!$A97:$Z97,MATCH(Lists!$G$3,'Form responses'!$A$1:$Z$1,0))&amp;""),""))</f>
        <v/>
      </c>
      <c r="C101" s="20">
        <f>IF(A101="","",IFERROR(TRIM(INDEX('Form responses'!$A97:$Z97,MATCH(Lists!$G$4,'Form responses'!$A$1:$Z$1,0))&amp;""),""))</f>
        <v/>
      </c>
      <c r="D101" s="21">
        <f>IF(A101="","",IFERROR(VALUE(IFERROR(TRIM(INDEX('Form responses'!$A97:$Z97,MATCH(Lists!$G$5,'Form responses'!$A$1:$Z$1,0))&amp;""),"")),""))</f>
        <v/>
      </c>
      <c r="E101" s="21">
        <f>IF(A101="","",IFERROR(VALUE(IFERROR(TRIM(INDEX('Form responses'!$A97:$Z97,MATCH(Lists!$G$6,'Form responses'!$A$1:$Z$1,0))&amp;""),"")),""))</f>
        <v/>
      </c>
      <c r="F101" s="21">
        <f>IF(A101="","",IFERROR(VALUE(IFERROR(TRIM(INDEX('Form responses'!$A97:$Z97,MATCH(Lists!$G$7,'Form responses'!$A$1:$Z$1,0))&amp;""),"")),""))</f>
        <v/>
      </c>
      <c r="G101" s="21">
        <f>IF(A101="","",IFERROR(VALUE(IFERROR(TRIM(INDEX('Form responses'!$A97:$Z97,MATCH(Lists!$G$8,'Form responses'!$A$1:$Z$1,0))&amp;""),"")),""))</f>
        <v/>
      </c>
      <c r="H101" s="21">
        <f>IF(A101="","",IFERROR(VALUE(IFERROR(TRIM(INDEX('Form responses'!$A97:$Z97,MATCH(Lists!$G$9,'Form responses'!$A$1:$Z$1,0))&amp;""),"")),""))</f>
        <v/>
      </c>
      <c r="I101" s="22">
        <f>IF(COUNT(D101:H101)=0,"",ROUND(AVERAGE(D101:H101),2))</f>
        <v/>
      </c>
      <c r="J101" s="22">
        <f>IF(A101="","",IFERROR(VALUE(IFERROR(TRIM(INDEX('Form responses'!$A97:$Z97,MATCH(Lists!$G$10,'Form responses'!$A$1:$Z$1,0))&amp;""),"")),""))</f>
        <v/>
      </c>
      <c r="K101" s="20">
        <f>IF(A101="","",IFERROR(TRIM(INDEX('Form responses'!$A97:$Z97,MATCH(Lists!$G$11,'Form responses'!$A$1:$Z$1,0))&amp;""),""))</f>
        <v/>
      </c>
      <c r="L101" s="20">
        <f>IF(A101="","",IF(COUNT(D101:H101)&lt;5,"Missing a score",IF(AND(ISNUMBER(J101),ABS(J101-I101)&gt;0.01),"Form average differs","OK")))</f>
        <v/>
      </c>
      <c r="M101" s="20">
        <f>IF(A101="","",IF(COUNTIF($A$6:A101,A101)=1,MAX($M$5:M100)+1,""))</f>
        <v/>
      </c>
      <c r="N101" s="20">
        <f>IF(ISNUMBER(D101),IF(D101&lt;=2,1,0),0)</f>
        <v/>
      </c>
      <c r="O101" s="20">
        <f>IF(ISNUMBER(E101),IF(E101&lt;=2,1,0),0)</f>
        <v/>
      </c>
      <c r="P101" s="20">
        <f>IF(ISNUMBER(F101),IF(F101&lt;=2,1,0),0)</f>
        <v/>
      </c>
      <c r="Q101" s="20">
        <f>IF(ISNUMBER(G101),IF(G101&lt;=2,1,0),0)</f>
        <v/>
      </c>
      <c r="R101" s="20">
        <f>IF(ISNUMBER(H101),IF(H101&lt;=2,1,0),0)</f>
        <v/>
      </c>
      <c r="S101" s="20">
        <f>IF(ISNUMBER(D101),IF(D101&gt;=4,1,0),0)</f>
        <v/>
      </c>
      <c r="T101" s="20">
        <f>IF(ISNUMBER(E101),IF(E101&gt;=4,1,0),0)</f>
        <v/>
      </c>
      <c r="U101" s="20">
        <f>IF(ISNUMBER(F101),IF(F101&gt;=4,1,0),0)</f>
        <v/>
      </c>
      <c r="V101" s="20">
        <f>IF(ISNUMBER(G101),IF(G101&gt;=4,1,0),0)</f>
        <v/>
      </c>
      <c r="W101" s="20">
        <f>IF(ISNUMBER(H101),IF(H101&gt;=4,1,0),0)</f>
        <v/>
      </c>
    </row>
    <row r="102">
      <c r="A102" s="20">
        <f>IFERROR(TRIM(INDEX('Form responses'!$A98:$Z98,MATCH(Lists!$G$2,'Form responses'!$A$1:$Z$1,0))&amp;""),"")</f>
        <v/>
      </c>
      <c r="B102" s="20">
        <f>IF(A102="","",IFERROR(TRIM(INDEX('Form responses'!$A98:$Z98,MATCH(Lists!$G$3,'Form responses'!$A$1:$Z$1,0))&amp;""),""))</f>
        <v/>
      </c>
      <c r="C102" s="20">
        <f>IF(A102="","",IFERROR(TRIM(INDEX('Form responses'!$A98:$Z98,MATCH(Lists!$G$4,'Form responses'!$A$1:$Z$1,0))&amp;""),""))</f>
        <v/>
      </c>
      <c r="D102" s="21">
        <f>IF(A102="","",IFERROR(VALUE(IFERROR(TRIM(INDEX('Form responses'!$A98:$Z98,MATCH(Lists!$G$5,'Form responses'!$A$1:$Z$1,0))&amp;""),"")),""))</f>
        <v/>
      </c>
      <c r="E102" s="21">
        <f>IF(A102="","",IFERROR(VALUE(IFERROR(TRIM(INDEX('Form responses'!$A98:$Z98,MATCH(Lists!$G$6,'Form responses'!$A$1:$Z$1,0))&amp;""),"")),""))</f>
        <v/>
      </c>
      <c r="F102" s="21">
        <f>IF(A102="","",IFERROR(VALUE(IFERROR(TRIM(INDEX('Form responses'!$A98:$Z98,MATCH(Lists!$G$7,'Form responses'!$A$1:$Z$1,0))&amp;""),"")),""))</f>
        <v/>
      </c>
      <c r="G102" s="21">
        <f>IF(A102="","",IFERROR(VALUE(IFERROR(TRIM(INDEX('Form responses'!$A98:$Z98,MATCH(Lists!$G$8,'Form responses'!$A$1:$Z$1,0))&amp;""),"")),""))</f>
        <v/>
      </c>
      <c r="H102" s="21">
        <f>IF(A102="","",IFERROR(VALUE(IFERROR(TRIM(INDEX('Form responses'!$A98:$Z98,MATCH(Lists!$G$9,'Form responses'!$A$1:$Z$1,0))&amp;""),"")),""))</f>
        <v/>
      </c>
      <c r="I102" s="22">
        <f>IF(COUNT(D102:H102)=0,"",ROUND(AVERAGE(D102:H102),2))</f>
        <v/>
      </c>
      <c r="J102" s="22">
        <f>IF(A102="","",IFERROR(VALUE(IFERROR(TRIM(INDEX('Form responses'!$A98:$Z98,MATCH(Lists!$G$10,'Form responses'!$A$1:$Z$1,0))&amp;""),"")),""))</f>
        <v/>
      </c>
      <c r="K102" s="20">
        <f>IF(A102="","",IFERROR(TRIM(INDEX('Form responses'!$A98:$Z98,MATCH(Lists!$G$11,'Form responses'!$A$1:$Z$1,0))&amp;""),""))</f>
        <v/>
      </c>
      <c r="L102" s="20">
        <f>IF(A102="","",IF(COUNT(D102:H102)&lt;5,"Missing a score",IF(AND(ISNUMBER(J102),ABS(J102-I102)&gt;0.01),"Form average differs","OK")))</f>
        <v/>
      </c>
      <c r="M102" s="20">
        <f>IF(A102="","",IF(COUNTIF($A$6:A102,A102)=1,MAX($M$5:M101)+1,""))</f>
        <v/>
      </c>
      <c r="N102" s="20">
        <f>IF(ISNUMBER(D102),IF(D102&lt;=2,1,0),0)</f>
        <v/>
      </c>
      <c r="O102" s="20">
        <f>IF(ISNUMBER(E102),IF(E102&lt;=2,1,0),0)</f>
        <v/>
      </c>
      <c r="P102" s="20">
        <f>IF(ISNUMBER(F102),IF(F102&lt;=2,1,0),0)</f>
        <v/>
      </c>
      <c r="Q102" s="20">
        <f>IF(ISNUMBER(G102),IF(G102&lt;=2,1,0),0)</f>
        <v/>
      </c>
      <c r="R102" s="20">
        <f>IF(ISNUMBER(H102),IF(H102&lt;=2,1,0),0)</f>
        <v/>
      </c>
      <c r="S102" s="20">
        <f>IF(ISNUMBER(D102),IF(D102&gt;=4,1,0),0)</f>
        <v/>
      </c>
      <c r="T102" s="20">
        <f>IF(ISNUMBER(E102),IF(E102&gt;=4,1,0),0)</f>
        <v/>
      </c>
      <c r="U102" s="20">
        <f>IF(ISNUMBER(F102),IF(F102&gt;=4,1,0),0)</f>
        <v/>
      </c>
      <c r="V102" s="20">
        <f>IF(ISNUMBER(G102),IF(G102&gt;=4,1,0),0)</f>
        <v/>
      </c>
      <c r="W102" s="20">
        <f>IF(ISNUMBER(H102),IF(H102&gt;=4,1,0),0)</f>
        <v/>
      </c>
    </row>
    <row r="103">
      <c r="A103" s="20">
        <f>IFERROR(TRIM(INDEX('Form responses'!$A99:$Z99,MATCH(Lists!$G$2,'Form responses'!$A$1:$Z$1,0))&amp;""),"")</f>
        <v/>
      </c>
      <c r="B103" s="20">
        <f>IF(A103="","",IFERROR(TRIM(INDEX('Form responses'!$A99:$Z99,MATCH(Lists!$G$3,'Form responses'!$A$1:$Z$1,0))&amp;""),""))</f>
        <v/>
      </c>
      <c r="C103" s="20">
        <f>IF(A103="","",IFERROR(TRIM(INDEX('Form responses'!$A99:$Z99,MATCH(Lists!$G$4,'Form responses'!$A$1:$Z$1,0))&amp;""),""))</f>
        <v/>
      </c>
      <c r="D103" s="21">
        <f>IF(A103="","",IFERROR(VALUE(IFERROR(TRIM(INDEX('Form responses'!$A99:$Z99,MATCH(Lists!$G$5,'Form responses'!$A$1:$Z$1,0))&amp;""),"")),""))</f>
        <v/>
      </c>
      <c r="E103" s="21">
        <f>IF(A103="","",IFERROR(VALUE(IFERROR(TRIM(INDEX('Form responses'!$A99:$Z99,MATCH(Lists!$G$6,'Form responses'!$A$1:$Z$1,0))&amp;""),"")),""))</f>
        <v/>
      </c>
      <c r="F103" s="21">
        <f>IF(A103="","",IFERROR(VALUE(IFERROR(TRIM(INDEX('Form responses'!$A99:$Z99,MATCH(Lists!$G$7,'Form responses'!$A$1:$Z$1,0))&amp;""),"")),""))</f>
        <v/>
      </c>
      <c r="G103" s="21">
        <f>IF(A103="","",IFERROR(VALUE(IFERROR(TRIM(INDEX('Form responses'!$A99:$Z99,MATCH(Lists!$G$8,'Form responses'!$A$1:$Z$1,0))&amp;""),"")),""))</f>
        <v/>
      </c>
      <c r="H103" s="21">
        <f>IF(A103="","",IFERROR(VALUE(IFERROR(TRIM(INDEX('Form responses'!$A99:$Z99,MATCH(Lists!$G$9,'Form responses'!$A$1:$Z$1,0))&amp;""),"")),""))</f>
        <v/>
      </c>
      <c r="I103" s="22">
        <f>IF(COUNT(D103:H103)=0,"",ROUND(AVERAGE(D103:H103),2))</f>
        <v/>
      </c>
      <c r="J103" s="22">
        <f>IF(A103="","",IFERROR(VALUE(IFERROR(TRIM(INDEX('Form responses'!$A99:$Z99,MATCH(Lists!$G$10,'Form responses'!$A$1:$Z$1,0))&amp;""),"")),""))</f>
        <v/>
      </c>
      <c r="K103" s="20">
        <f>IF(A103="","",IFERROR(TRIM(INDEX('Form responses'!$A99:$Z99,MATCH(Lists!$G$11,'Form responses'!$A$1:$Z$1,0))&amp;""),""))</f>
        <v/>
      </c>
      <c r="L103" s="20">
        <f>IF(A103="","",IF(COUNT(D103:H103)&lt;5,"Missing a score",IF(AND(ISNUMBER(J103),ABS(J103-I103)&gt;0.01),"Form average differs","OK")))</f>
        <v/>
      </c>
      <c r="M103" s="20">
        <f>IF(A103="","",IF(COUNTIF($A$6:A103,A103)=1,MAX($M$5:M102)+1,""))</f>
        <v/>
      </c>
      <c r="N103" s="20">
        <f>IF(ISNUMBER(D103),IF(D103&lt;=2,1,0),0)</f>
        <v/>
      </c>
      <c r="O103" s="20">
        <f>IF(ISNUMBER(E103),IF(E103&lt;=2,1,0),0)</f>
        <v/>
      </c>
      <c r="P103" s="20">
        <f>IF(ISNUMBER(F103),IF(F103&lt;=2,1,0),0)</f>
        <v/>
      </c>
      <c r="Q103" s="20">
        <f>IF(ISNUMBER(G103),IF(G103&lt;=2,1,0),0)</f>
        <v/>
      </c>
      <c r="R103" s="20">
        <f>IF(ISNUMBER(H103),IF(H103&lt;=2,1,0),0)</f>
        <v/>
      </c>
      <c r="S103" s="20">
        <f>IF(ISNUMBER(D103),IF(D103&gt;=4,1,0),0)</f>
        <v/>
      </c>
      <c r="T103" s="20">
        <f>IF(ISNUMBER(E103),IF(E103&gt;=4,1,0),0)</f>
        <v/>
      </c>
      <c r="U103" s="20">
        <f>IF(ISNUMBER(F103),IF(F103&gt;=4,1,0),0)</f>
        <v/>
      </c>
      <c r="V103" s="20">
        <f>IF(ISNUMBER(G103),IF(G103&gt;=4,1,0),0)</f>
        <v/>
      </c>
      <c r="W103" s="20">
        <f>IF(ISNUMBER(H103),IF(H103&gt;=4,1,0),0)</f>
        <v/>
      </c>
    </row>
    <row r="104">
      <c r="A104" s="20">
        <f>IFERROR(TRIM(INDEX('Form responses'!$A100:$Z100,MATCH(Lists!$G$2,'Form responses'!$A$1:$Z$1,0))&amp;""),"")</f>
        <v/>
      </c>
      <c r="B104" s="20">
        <f>IF(A104="","",IFERROR(TRIM(INDEX('Form responses'!$A100:$Z100,MATCH(Lists!$G$3,'Form responses'!$A$1:$Z$1,0))&amp;""),""))</f>
        <v/>
      </c>
      <c r="C104" s="20">
        <f>IF(A104="","",IFERROR(TRIM(INDEX('Form responses'!$A100:$Z100,MATCH(Lists!$G$4,'Form responses'!$A$1:$Z$1,0))&amp;""),""))</f>
        <v/>
      </c>
      <c r="D104" s="21">
        <f>IF(A104="","",IFERROR(VALUE(IFERROR(TRIM(INDEX('Form responses'!$A100:$Z100,MATCH(Lists!$G$5,'Form responses'!$A$1:$Z$1,0))&amp;""),"")),""))</f>
        <v/>
      </c>
      <c r="E104" s="21">
        <f>IF(A104="","",IFERROR(VALUE(IFERROR(TRIM(INDEX('Form responses'!$A100:$Z100,MATCH(Lists!$G$6,'Form responses'!$A$1:$Z$1,0))&amp;""),"")),""))</f>
        <v/>
      </c>
      <c r="F104" s="21">
        <f>IF(A104="","",IFERROR(VALUE(IFERROR(TRIM(INDEX('Form responses'!$A100:$Z100,MATCH(Lists!$G$7,'Form responses'!$A$1:$Z$1,0))&amp;""),"")),""))</f>
        <v/>
      </c>
      <c r="G104" s="21">
        <f>IF(A104="","",IFERROR(VALUE(IFERROR(TRIM(INDEX('Form responses'!$A100:$Z100,MATCH(Lists!$G$8,'Form responses'!$A$1:$Z$1,0))&amp;""),"")),""))</f>
        <v/>
      </c>
      <c r="H104" s="21">
        <f>IF(A104="","",IFERROR(VALUE(IFERROR(TRIM(INDEX('Form responses'!$A100:$Z100,MATCH(Lists!$G$9,'Form responses'!$A$1:$Z$1,0))&amp;""),"")),""))</f>
        <v/>
      </c>
      <c r="I104" s="22">
        <f>IF(COUNT(D104:H104)=0,"",ROUND(AVERAGE(D104:H104),2))</f>
        <v/>
      </c>
      <c r="J104" s="22">
        <f>IF(A104="","",IFERROR(VALUE(IFERROR(TRIM(INDEX('Form responses'!$A100:$Z100,MATCH(Lists!$G$10,'Form responses'!$A$1:$Z$1,0))&amp;""),"")),""))</f>
        <v/>
      </c>
      <c r="K104" s="20">
        <f>IF(A104="","",IFERROR(TRIM(INDEX('Form responses'!$A100:$Z100,MATCH(Lists!$G$11,'Form responses'!$A$1:$Z$1,0))&amp;""),""))</f>
        <v/>
      </c>
      <c r="L104" s="20">
        <f>IF(A104="","",IF(COUNT(D104:H104)&lt;5,"Missing a score",IF(AND(ISNUMBER(J104),ABS(J104-I104)&gt;0.01),"Form average differs","OK")))</f>
        <v/>
      </c>
      <c r="M104" s="20">
        <f>IF(A104="","",IF(COUNTIF($A$6:A104,A104)=1,MAX($M$5:M103)+1,""))</f>
        <v/>
      </c>
      <c r="N104" s="20">
        <f>IF(ISNUMBER(D104),IF(D104&lt;=2,1,0),0)</f>
        <v/>
      </c>
      <c r="O104" s="20">
        <f>IF(ISNUMBER(E104),IF(E104&lt;=2,1,0),0)</f>
        <v/>
      </c>
      <c r="P104" s="20">
        <f>IF(ISNUMBER(F104),IF(F104&lt;=2,1,0),0)</f>
        <v/>
      </c>
      <c r="Q104" s="20">
        <f>IF(ISNUMBER(G104),IF(G104&lt;=2,1,0),0)</f>
        <v/>
      </c>
      <c r="R104" s="20">
        <f>IF(ISNUMBER(H104),IF(H104&lt;=2,1,0),0)</f>
        <v/>
      </c>
      <c r="S104" s="20">
        <f>IF(ISNUMBER(D104),IF(D104&gt;=4,1,0),0)</f>
        <v/>
      </c>
      <c r="T104" s="20">
        <f>IF(ISNUMBER(E104),IF(E104&gt;=4,1,0),0)</f>
        <v/>
      </c>
      <c r="U104" s="20">
        <f>IF(ISNUMBER(F104),IF(F104&gt;=4,1,0),0)</f>
        <v/>
      </c>
      <c r="V104" s="20">
        <f>IF(ISNUMBER(G104),IF(G104&gt;=4,1,0),0)</f>
        <v/>
      </c>
      <c r="W104" s="20">
        <f>IF(ISNUMBER(H104),IF(H104&gt;=4,1,0),0)</f>
        <v/>
      </c>
    </row>
    <row r="105">
      <c r="A105" s="20">
        <f>IFERROR(TRIM(INDEX('Form responses'!$A101:$Z101,MATCH(Lists!$G$2,'Form responses'!$A$1:$Z$1,0))&amp;""),"")</f>
        <v/>
      </c>
      <c r="B105" s="20">
        <f>IF(A105="","",IFERROR(TRIM(INDEX('Form responses'!$A101:$Z101,MATCH(Lists!$G$3,'Form responses'!$A$1:$Z$1,0))&amp;""),""))</f>
        <v/>
      </c>
      <c r="C105" s="20">
        <f>IF(A105="","",IFERROR(TRIM(INDEX('Form responses'!$A101:$Z101,MATCH(Lists!$G$4,'Form responses'!$A$1:$Z$1,0))&amp;""),""))</f>
        <v/>
      </c>
      <c r="D105" s="21">
        <f>IF(A105="","",IFERROR(VALUE(IFERROR(TRIM(INDEX('Form responses'!$A101:$Z101,MATCH(Lists!$G$5,'Form responses'!$A$1:$Z$1,0))&amp;""),"")),""))</f>
        <v/>
      </c>
      <c r="E105" s="21">
        <f>IF(A105="","",IFERROR(VALUE(IFERROR(TRIM(INDEX('Form responses'!$A101:$Z101,MATCH(Lists!$G$6,'Form responses'!$A$1:$Z$1,0))&amp;""),"")),""))</f>
        <v/>
      </c>
      <c r="F105" s="21">
        <f>IF(A105="","",IFERROR(VALUE(IFERROR(TRIM(INDEX('Form responses'!$A101:$Z101,MATCH(Lists!$G$7,'Form responses'!$A$1:$Z$1,0))&amp;""),"")),""))</f>
        <v/>
      </c>
      <c r="G105" s="21">
        <f>IF(A105="","",IFERROR(VALUE(IFERROR(TRIM(INDEX('Form responses'!$A101:$Z101,MATCH(Lists!$G$8,'Form responses'!$A$1:$Z$1,0))&amp;""),"")),""))</f>
        <v/>
      </c>
      <c r="H105" s="21">
        <f>IF(A105="","",IFERROR(VALUE(IFERROR(TRIM(INDEX('Form responses'!$A101:$Z101,MATCH(Lists!$G$9,'Form responses'!$A$1:$Z$1,0))&amp;""),"")),""))</f>
        <v/>
      </c>
      <c r="I105" s="22">
        <f>IF(COUNT(D105:H105)=0,"",ROUND(AVERAGE(D105:H105),2))</f>
        <v/>
      </c>
      <c r="J105" s="22">
        <f>IF(A105="","",IFERROR(VALUE(IFERROR(TRIM(INDEX('Form responses'!$A101:$Z101,MATCH(Lists!$G$10,'Form responses'!$A$1:$Z$1,0))&amp;""),"")),""))</f>
        <v/>
      </c>
      <c r="K105" s="20">
        <f>IF(A105="","",IFERROR(TRIM(INDEX('Form responses'!$A101:$Z101,MATCH(Lists!$G$11,'Form responses'!$A$1:$Z$1,0))&amp;""),""))</f>
        <v/>
      </c>
      <c r="L105" s="20">
        <f>IF(A105="","",IF(COUNT(D105:H105)&lt;5,"Missing a score",IF(AND(ISNUMBER(J105),ABS(J105-I105)&gt;0.01),"Form average differs","OK")))</f>
        <v/>
      </c>
      <c r="M105" s="20">
        <f>IF(A105="","",IF(COUNTIF($A$6:A105,A105)=1,MAX($M$5:M104)+1,""))</f>
        <v/>
      </c>
      <c r="N105" s="20">
        <f>IF(ISNUMBER(D105),IF(D105&lt;=2,1,0),0)</f>
        <v/>
      </c>
      <c r="O105" s="20">
        <f>IF(ISNUMBER(E105),IF(E105&lt;=2,1,0),0)</f>
        <v/>
      </c>
      <c r="P105" s="20">
        <f>IF(ISNUMBER(F105),IF(F105&lt;=2,1,0),0)</f>
        <v/>
      </c>
      <c r="Q105" s="20">
        <f>IF(ISNUMBER(G105),IF(G105&lt;=2,1,0),0)</f>
        <v/>
      </c>
      <c r="R105" s="20">
        <f>IF(ISNUMBER(H105),IF(H105&lt;=2,1,0),0)</f>
        <v/>
      </c>
      <c r="S105" s="20">
        <f>IF(ISNUMBER(D105),IF(D105&gt;=4,1,0),0)</f>
        <v/>
      </c>
      <c r="T105" s="20">
        <f>IF(ISNUMBER(E105),IF(E105&gt;=4,1,0),0)</f>
        <v/>
      </c>
      <c r="U105" s="20">
        <f>IF(ISNUMBER(F105),IF(F105&gt;=4,1,0),0)</f>
        <v/>
      </c>
      <c r="V105" s="20">
        <f>IF(ISNUMBER(G105),IF(G105&gt;=4,1,0),0)</f>
        <v/>
      </c>
      <c r="W105" s="20">
        <f>IF(ISNUMBER(H105),IF(H105&gt;=4,1,0),0)</f>
        <v/>
      </c>
    </row>
    <row r="106">
      <c r="A106" s="20">
        <f>IFERROR(TRIM(INDEX('Form responses'!$A102:$Z102,MATCH(Lists!$G$2,'Form responses'!$A$1:$Z$1,0))&amp;""),"")</f>
        <v/>
      </c>
      <c r="B106" s="20">
        <f>IF(A106="","",IFERROR(TRIM(INDEX('Form responses'!$A102:$Z102,MATCH(Lists!$G$3,'Form responses'!$A$1:$Z$1,0))&amp;""),""))</f>
        <v/>
      </c>
      <c r="C106" s="20">
        <f>IF(A106="","",IFERROR(TRIM(INDEX('Form responses'!$A102:$Z102,MATCH(Lists!$G$4,'Form responses'!$A$1:$Z$1,0))&amp;""),""))</f>
        <v/>
      </c>
      <c r="D106" s="21">
        <f>IF(A106="","",IFERROR(VALUE(IFERROR(TRIM(INDEX('Form responses'!$A102:$Z102,MATCH(Lists!$G$5,'Form responses'!$A$1:$Z$1,0))&amp;""),"")),""))</f>
        <v/>
      </c>
      <c r="E106" s="21">
        <f>IF(A106="","",IFERROR(VALUE(IFERROR(TRIM(INDEX('Form responses'!$A102:$Z102,MATCH(Lists!$G$6,'Form responses'!$A$1:$Z$1,0))&amp;""),"")),""))</f>
        <v/>
      </c>
      <c r="F106" s="21">
        <f>IF(A106="","",IFERROR(VALUE(IFERROR(TRIM(INDEX('Form responses'!$A102:$Z102,MATCH(Lists!$G$7,'Form responses'!$A$1:$Z$1,0))&amp;""),"")),""))</f>
        <v/>
      </c>
      <c r="G106" s="21">
        <f>IF(A106="","",IFERROR(VALUE(IFERROR(TRIM(INDEX('Form responses'!$A102:$Z102,MATCH(Lists!$G$8,'Form responses'!$A$1:$Z$1,0))&amp;""),"")),""))</f>
        <v/>
      </c>
      <c r="H106" s="21">
        <f>IF(A106="","",IFERROR(VALUE(IFERROR(TRIM(INDEX('Form responses'!$A102:$Z102,MATCH(Lists!$G$9,'Form responses'!$A$1:$Z$1,0))&amp;""),"")),""))</f>
        <v/>
      </c>
      <c r="I106" s="22">
        <f>IF(COUNT(D106:H106)=0,"",ROUND(AVERAGE(D106:H106),2))</f>
        <v/>
      </c>
      <c r="J106" s="22">
        <f>IF(A106="","",IFERROR(VALUE(IFERROR(TRIM(INDEX('Form responses'!$A102:$Z102,MATCH(Lists!$G$10,'Form responses'!$A$1:$Z$1,0))&amp;""),"")),""))</f>
        <v/>
      </c>
      <c r="K106" s="20">
        <f>IF(A106="","",IFERROR(TRIM(INDEX('Form responses'!$A102:$Z102,MATCH(Lists!$G$11,'Form responses'!$A$1:$Z$1,0))&amp;""),""))</f>
        <v/>
      </c>
      <c r="L106" s="20">
        <f>IF(A106="","",IF(COUNT(D106:H106)&lt;5,"Missing a score",IF(AND(ISNUMBER(J106),ABS(J106-I106)&gt;0.01),"Form average differs","OK")))</f>
        <v/>
      </c>
      <c r="M106" s="20">
        <f>IF(A106="","",IF(COUNTIF($A$6:A106,A106)=1,MAX($M$5:M105)+1,""))</f>
        <v/>
      </c>
      <c r="N106" s="20">
        <f>IF(ISNUMBER(D106),IF(D106&lt;=2,1,0),0)</f>
        <v/>
      </c>
      <c r="O106" s="20">
        <f>IF(ISNUMBER(E106),IF(E106&lt;=2,1,0),0)</f>
        <v/>
      </c>
      <c r="P106" s="20">
        <f>IF(ISNUMBER(F106),IF(F106&lt;=2,1,0),0)</f>
        <v/>
      </c>
      <c r="Q106" s="20">
        <f>IF(ISNUMBER(G106),IF(G106&lt;=2,1,0),0)</f>
        <v/>
      </c>
      <c r="R106" s="20">
        <f>IF(ISNUMBER(H106),IF(H106&lt;=2,1,0),0)</f>
        <v/>
      </c>
      <c r="S106" s="20">
        <f>IF(ISNUMBER(D106),IF(D106&gt;=4,1,0),0)</f>
        <v/>
      </c>
      <c r="T106" s="20">
        <f>IF(ISNUMBER(E106),IF(E106&gt;=4,1,0),0)</f>
        <v/>
      </c>
      <c r="U106" s="20">
        <f>IF(ISNUMBER(F106),IF(F106&gt;=4,1,0),0)</f>
        <v/>
      </c>
      <c r="V106" s="20">
        <f>IF(ISNUMBER(G106),IF(G106&gt;=4,1,0),0)</f>
        <v/>
      </c>
      <c r="W106" s="20">
        <f>IF(ISNUMBER(H106),IF(H106&gt;=4,1,0),0)</f>
        <v/>
      </c>
    </row>
    <row r="107">
      <c r="A107" s="20">
        <f>IFERROR(TRIM(INDEX('Form responses'!$A103:$Z103,MATCH(Lists!$G$2,'Form responses'!$A$1:$Z$1,0))&amp;""),"")</f>
        <v/>
      </c>
      <c r="B107" s="20">
        <f>IF(A107="","",IFERROR(TRIM(INDEX('Form responses'!$A103:$Z103,MATCH(Lists!$G$3,'Form responses'!$A$1:$Z$1,0))&amp;""),""))</f>
        <v/>
      </c>
      <c r="C107" s="20">
        <f>IF(A107="","",IFERROR(TRIM(INDEX('Form responses'!$A103:$Z103,MATCH(Lists!$G$4,'Form responses'!$A$1:$Z$1,0))&amp;""),""))</f>
        <v/>
      </c>
      <c r="D107" s="21">
        <f>IF(A107="","",IFERROR(VALUE(IFERROR(TRIM(INDEX('Form responses'!$A103:$Z103,MATCH(Lists!$G$5,'Form responses'!$A$1:$Z$1,0))&amp;""),"")),""))</f>
        <v/>
      </c>
      <c r="E107" s="21">
        <f>IF(A107="","",IFERROR(VALUE(IFERROR(TRIM(INDEX('Form responses'!$A103:$Z103,MATCH(Lists!$G$6,'Form responses'!$A$1:$Z$1,0))&amp;""),"")),""))</f>
        <v/>
      </c>
      <c r="F107" s="21">
        <f>IF(A107="","",IFERROR(VALUE(IFERROR(TRIM(INDEX('Form responses'!$A103:$Z103,MATCH(Lists!$G$7,'Form responses'!$A$1:$Z$1,0))&amp;""),"")),""))</f>
        <v/>
      </c>
      <c r="G107" s="21">
        <f>IF(A107="","",IFERROR(VALUE(IFERROR(TRIM(INDEX('Form responses'!$A103:$Z103,MATCH(Lists!$G$8,'Form responses'!$A$1:$Z$1,0))&amp;""),"")),""))</f>
        <v/>
      </c>
      <c r="H107" s="21">
        <f>IF(A107="","",IFERROR(VALUE(IFERROR(TRIM(INDEX('Form responses'!$A103:$Z103,MATCH(Lists!$G$9,'Form responses'!$A$1:$Z$1,0))&amp;""),"")),""))</f>
        <v/>
      </c>
      <c r="I107" s="22">
        <f>IF(COUNT(D107:H107)=0,"",ROUND(AVERAGE(D107:H107),2))</f>
        <v/>
      </c>
      <c r="J107" s="22">
        <f>IF(A107="","",IFERROR(VALUE(IFERROR(TRIM(INDEX('Form responses'!$A103:$Z103,MATCH(Lists!$G$10,'Form responses'!$A$1:$Z$1,0))&amp;""),"")),""))</f>
        <v/>
      </c>
      <c r="K107" s="20">
        <f>IF(A107="","",IFERROR(TRIM(INDEX('Form responses'!$A103:$Z103,MATCH(Lists!$G$11,'Form responses'!$A$1:$Z$1,0))&amp;""),""))</f>
        <v/>
      </c>
      <c r="L107" s="20">
        <f>IF(A107="","",IF(COUNT(D107:H107)&lt;5,"Missing a score",IF(AND(ISNUMBER(J107),ABS(J107-I107)&gt;0.01),"Form average differs","OK")))</f>
        <v/>
      </c>
      <c r="M107" s="20">
        <f>IF(A107="","",IF(COUNTIF($A$6:A107,A107)=1,MAX($M$5:M106)+1,""))</f>
        <v/>
      </c>
      <c r="N107" s="20">
        <f>IF(ISNUMBER(D107),IF(D107&lt;=2,1,0),0)</f>
        <v/>
      </c>
      <c r="O107" s="20">
        <f>IF(ISNUMBER(E107),IF(E107&lt;=2,1,0),0)</f>
        <v/>
      </c>
      <c r="P107" s="20">
        <f>IF(ISNUMBER(F107),IF(F107&lt;=2,1,0),0)</f>
        <v/>
      </c>
      <c r="Q107" s="20">
        <f>IF(ISNUMBER(G107),IF(G107&lt;=2,1,0),0)</f>
        <v/>
      </c>
      <c r="R107" s="20">
        <f>IF(ISNUMBER(H107),IF(H107&lt;=2,1,0),0)</f>
        <v/>
      </c>
      <c r="S107" s="20">
        <f>IF(ISNUMBER(D107),IF(D107&gt;=4,1,0),0)</f>
        <v/>
      </c>
      <c r="T107" s="20">
        <f>IF(ISNUMBER(E107),IF(E107&gt;=4,1,0),0)</f>
        <v/>
      </c>
      <c r="U107" s="20">
        <f>IF(ISNUMBER(F107),IF(F107&gt;=4,1,0),0)</f>
        <v/>
      </c>
      <c r="V107" s="20">
        <f>IF(ISNUMBER(G107),IF(G107&gt;=4,1,0),0)</f>
        <v/>
      </c>
      <c r="W107" s="20">
        <f>IF(ISNUMBER(H107),IF(H107&gt;=4,1,0),0)</f>
        <v/>
      </c>
    </row>
    <row r="108">
      <c r="A108" s="20">
        <f>IFERROR(TRIM(INDEX('Form responses'!$A104:$Z104,MATCH(Lists!$G$2,'Form responses'!$A$1:$Z$1,0))&amp;""),"")</f>
        <v/>
      </c>
      <c r="B108" s="20">
        <f>IF(A108="","",IFERROR(TRIM(INDEX('Form responses'!$A104:$Z104,MATCH(Lists!$G$3,'Form responses'!$A$1:$Z$1,0))&amp;""),""))</f>
        <v/>
      </c>
      <c r="C108" s="20">
        <f>IF(A108="","",IFERROR(TRIM(INDEX('Form responses'!$A104:$Z104,MATCH(Lists!$G$4,'Form responses'!$A$1:$Z$1,0))&amp;""),""))</f>
        <v/>
      </c>
      <c r="D108" s="21">
        <f>IF(A108="","",IFERROR(VALUE(IFERROR(TRIM(INDEX('Form responses'!$A104:$Z104,MATCH(Lists!$G$5,'Form responses'!$A$1:$Z$1,0))&amp;""),"")),""))</f>
        <v/>
      </c>
      <c r="E108" s="21">
        <f>IF(A108="","",IFERROR(VALUE(IFERROR(TRIM(INDEX('Form responses'!$A104:$Z104,MATCH(Lists!$G$6,'Form responses'!$A$1:$Z$1,0))&amp;""),"")),""))</f>
        <v/>
      </c>
      <c r="F108" s="21">
        <f>IF(A108="","",IFERROR(VALUE(IFERROR(TRIM(INDEX('Form responses'!$A104:$Z104,MATCH(Lists!$G$7,'Form responses'!$A$1:$Z$1,0))&amp;""),"")),""))</f>
        <v/>
      </c>
      <c r="G108" s="21">
        <f>IF(A108="","",IFERROR(VALUE(IFERROR(TRIM(INDEX('Form responses'!$A104:$Z104,MATCH(Lists!$G$8,'Form responses'!$A$1:$Z$1,0))&amp;""),"")),""))</f>
        <v/>
      </c>
      <c r="H108" s="21">
        <f>IF(A108="","",IFERROR(VALUE(IFERROR(TRIM(INDEX('Form responses'!$A104:$Z104,MATCH(Lists!$G$9,'Form responses'!$A$1:$Z$1,0))&amp;""),"")),""))</f>
        <v/>
      </c>
      <c r="I108" s="22">
        <f>IF(COUNT(D108:H108)=0,"",ROUND(AVERAGE(D108:H108),2))</f>
        <v/>
      </c>
      <c r="J108" s="22">
        <f>IF(A108="","",IFERROR(VALUE(IFERROR(TRIM(INDEX('Form responses'!$A104:$Z104,MATCH(Lists!$G$10,'Form responses'!$A$1:$Z$1,0))&amp;""),"")),""))</f>
        <v/>
      </c>
      <c r="K108" s="20">
        <f>IF(A108="","",IFERROR(TRIM(INDEX('Form responses'!$A104:$Z104,MATCH(Lists!$G$11,'Form responses'!$A$1:$Z$1,0))&amp;""),""))</f>
        <v/>
      </c>
      <c r="L108" s="20">
        <f>IF(A108="","",IF(COUNT(D108:H108)&lt;5,"Missing a score",IF(AND(ISNUMBER(J108),ABS(J108-I108)&gt;0.01),"Form average differs","OK")))</f>
        <v/>
      </c>
      <c r="M108" s="20">
        <f>IF(A108="","",IF(COUNTIF($A$6:A108,A108)=1,MAX($M$5:M107)+1,""))</f>
        <v/>
      </c>
      <c r="N108" s="20">
        <f>IF(ISNUMBER(D108),IF(D108&lt;=2,1,0),0)</f>
        <v/>
      </c>
      <c r="O108" s="20">
        <f>IF(ISNUMBER(E108),IF(E108&lt;=2,1,0),0)</f>
        <v/>
      </c>
      <c r="P108" s="20">
        <f>IF(ISNUMBER(F108),IF(F108&lt;=2,1,0),0)</f>
        <v/>
      </c>
      <c r="Q108" s="20">
        <f>IF(ISNUMBER(G108),IF(G108&lt;=2,1,0),0)</f>
        <v/>
      </c>
      <c r="R108" s="20">
        <f>IF(ISNUMBER(H108),IF(H108&lt;=2,1,0),0)</f>
        <v/>
      </c>
      <c r="S108" s="20">
        <f>IF(ISNUMBER(D108),IF(D108&gt;=4,1,0),0)</f>
        <v/>
      </c>
      <c r="T108" s="20">
        <f>IF(ISNUMBER(E108),IF(E108&gt;=4,1,0),0)</f>
        <v/>
      </c>
      <c r="U108" s="20">
        <f>IF(ISNUMBER(F108),IF(F108&gt;=4,1,0),0)</f>
        <v/>
      </c>
      <c r="V108" s="20">
        <f>IF(ISNUMBER(G108),IF(G108&gt;=4,1,0),0)</f>
        <v/>
      </c>
      <c r="W108" s="20">
        <f>IF(ISNUMBER(H108),IF(H108&gt;=4,1,0),0)</f>
        <v/>
      </c>
    </row>
    <row r="109">
      <c r="A109" s="20">
        <f>IFERROR(TRIM(INDEX('Form responses'!$A105:$Z105,MATCH(Lists!$G$2,'Form responses'!$A$1:$Z$1,0))&amp;""),"")</f>
        <v/>
      </c>
      <c r="B109" s="20">
        <f>IF(A109="","",IFERROR(TRIM(INDEX('Form responses'!$A105:$Z105,MATCH(Lists!$G$3,'Form responses'!$A$1:$Z$1,0))&amp;""),""))</f>
        <v/>
      </c>
      <c r="C109" s="20">
        <f>IF(A109="","",IFERROR(TRIM(INDEX('Form responses'!$A105:$Z105,MATCH(Lists!$G$4,'Form responses'!$A$1:$Z$1,0))&amp;""),""))</f>
        <v/>
      </c>
      <c r="D109" s="21">
        <f>IF(A109="","",IFERROR(VALUE(IFERROR(TRIM(INDEX('Form responses'!$A105:$Z105,MATCH(Lists!$G$5,'Form responses'!$A$1:$Z$1,0))&amp;""),"")),""))</f>
        <v/>
      </c>
      <c r="E109" s="21">
        <f>IF(A109="","",IFERROR(VALUE(IFERROR(TRIM(INDEX('Form responses'!$A105:$Z105,MATCH(Lists!$G$6,'Form responses'!$A$1:$Z$1,0))&amp;""),"")),""))</f>
        <v/>
      </c>
      <c r="F109" s="21">
        <f>IF(A109="","",IFERROR(VALUE(IFERROR(TRIM(INDEX('Form responses'!$A105:$Z105,MATCH(Lists!$G$7,'Form responses'!$A$1:$Z$1,0))&amp;""),"")),""))</f>
        <v/>
      </c>
      <c r="G109" s="21">
        <f>IF(A109="","",IFERROR(VALUE(IFERROR(TRIM(INDEX('Form responses'!$A105:$Z105,MATCH(Lists!$G$8,'Form responses'!$A$1:$Z$1,0))&amp;""),"")),""))</f>
        <v/>
      </c>
      <c r="H109" s="21">
        <f>IF(A109="","",IFERROR(VALUE(IFERROR(TRIM(INDEX('Form responses'!$A105:$Z105,MATCH(Lists!$G$9,'Form responses'!$A$1:$Z$1,0))&amp;""),"")),""))</f>
        <v/>
      </c>
      <c r="I109" s="22">
        <f>IF(COUNT(D109:H109)=0,"",ROUND(AVERAGE(D109:H109),2))</f>
        <v/>
      </c>
      <c r="J109" s="22">
        <f>IF(A109="","",IFERROR(VALUE(IFERROR(TRIM(INDEX('Form responses'!$A105:$Z105,MATCH(Lists!$G$10,'Form responses'!$A$1:$Z$1,0))&amp;""),"")),""))</f>
        <v/>
      </c>
      <c r="K109" s="20">
        <f>IF(A109="","",IFERROR(TRIM(INDEX('Form responses'!$A105:$Z105,MATCH(Lists!$G$11,'Form responses'!$A$1:$Z$1,0))&amp;""),""))</f>
        <v/>
      </c>
      <c r="L109" s="20">
        <f>IF(A109="","",IF(COUNT(D109:H109)&lt;5,"Missing a score",IF(AND(ISNUMBER(J109),ABS(J109-I109)&gt;0.01),"Form average differs","OK")))</f>
        <v/>
      </c>
      <c r="M109" s="20">
        <f>IF(A109="","",IF(COUNTIF($A$6:A109,A109)=1,MAX($M$5:M108)+1,""))</f>
        <v/>
      </c>
      <c r="N109" s="20">
        <f>IF(ISNUMBER(D109),IF(D109&lt;=2,1,0),0)</f>
        <v/>
      </c>
      <c r="O109" s="20">
        <f>IF(ISNUMBER(E109),IF(E109&lt;=2,1,0),0)</f>
        <v/>
      </c>
      <c r="P109" s="20">
        <f>IF(ISNUMBER(F109),IF(F109&lt;=2,1,0),0)</f>
        <v/>
      </c>
      <c r="Q109" s="20">
        <f>IF(ISNUMBER(G109),IF(G109&lt;=2,1,0),0)</f>
        <v/>
      </c>
      <c r="R109" s="20">
        <f>IF(ISNUMBER(H109),IF(H109&lt;=2,1,0),0)</f>
        <v/>
      </c>
      <c r="S109" s="20">
        <f>IF(ISNUMBER(D109),IF(D109&gt;=4,1,0),0)</f>
        <v/>
      </c>
      <c r="T109" s="20">
        <f>IF(ISNUMBER(E109),IF(E109&gt;=4,1,0),0)</f>
        <v/>
      </c>
      <c r="U109" s="20">
        <f>IF(ISNUMBER(F109),IF(F109&gt;=4,1,0),0)</f>
        <v/>
      </c>
      <c r="V109" s="20">
        <f>IF(ISNUMBER(G109),IF(G109&gt;=4,1,0),0)</f>
        <v/>
      </c>
      <c r="W109" s="20">
        <f>IF(ISNUMBER(H109),IF(H109&gt;=4,1,0),0)</f>
        <v/>
      </c>
    </row>
    <row r="110">
      <c r="A110" s="20">
        <f>IFERROR(TRIM(INDEX('Form responses'!$A106:$Z106,MATCH(Lists!$G$2,'Form responses'!$A$1:$Z$1,0))&amp;""),"")</f>
        <v/>
      </c>
      <c r="B110" s="20">
        <f>IF(A110="","",IFERROR(TRIM(INDEX('Form responses'!$A106:$Z106,MATCH(Lists!$G$3,'Form responses'!$A$1:$Z$1,0))&amp;""),""))</f>
        <v/>
      </c>
      <c r="C110" s="20">
        <f>IF(A110="","",IFERROR(TRIM(INDEX('Form responses'!$A106:$Z106,MATCH(Lists!$G$4,'Form responses'!$A$1:$Z$1,0))&amp;""),""))</f>
        <v/>
      </c>
      <c r="D110" s="21">
        <f>IF(A110="","",IFERROR(VALUE(IFERROR(TRIM(INDEX('Form responses'!$A106:$Z106,MATCH(Lists!$G$5,'Form responses'!$A$1:$Z$1,0))&amp;""),"")),""))</f>
        <v/>
      </c>
      <c r="E110" s="21">
        <f>IF(A110="","",IFERROR(VALUE(IFERROR(TRIM(INDEX('Form responses'!$A106:$Z106,MATCH(Lists!$G$6,'Form responses'!$A$1:$Z$1,0))&amp;""),"")),""))</f>
        <v/>
      </c>
      <c r="F110" s="21">
        <f>IF(A110="","",IFERROR(VALUE(IFERROR(TRIM(INDEX('Form responses'!$A106:$Z106,MATCH(Lists!$G$7,'Form responses'!$A$1:$Z$1,0))&amp;""),"")),""))</f>
        <v/>
      </c>
      <c r="G110" s="21">
        <f>IF(A110="","",IFERROR(VALUE(IFERROR(TRIM(INDEX('Form responses'!$A106:$Z106,MATCH(Lists!$G$8,'Form responses'!$A$1:$Z$1,0))&amp;""),"")),""))</f>
        <v/>
      </c>
      <c r="H110" s="21">
        <f>IF(A110="","",IFERROR(VALUE(IFERROR(TRIM(INDEX('Form responses'!$A106:$Z106,MATCH(Lists!$G$9,'Form responses'!$A$1:$Z$1,0))&amp;""),"")),""))</f>
        <v/>
      </c>
      <c r="I110" s="22">
        <f>IF(COUNT(D110:H110)=0,"",ROUND(AVERAGE(D110:H110),2))</f>
        <v/>
      </c>
      <c r="J110" s="22">
        <f>IF(A110="","",IFERROR(VALUE(IFERROR(TRIM(INDEX('Form responses'!$A106:$Z106,MATCH(Lists!$G$10,'Form responses'!$A$1:$Z$1,0))&amp;""),"")),""))</f>
        <v/>
      </c>
      <c r="K110" s="20">
        <f>IF(A110="","",IFERROR(TRIM(INDEX('Form responses'!$A106:$Z106,MATCH(Lists!$G$11,'Form responses'!$A$1:$Z$1,0))&amp;""),""))</f>
        <v/>
      </c>
      <c r="L110" s="20">
        <f>IF(A110="","",IF(COUNT(D110:H110)&lt;5,"Missing a score",IF(AND(ISNUMBER(J110),ABS(J110-I110)&gt;0.01),"Form average differs","OK")))</f>
        <v/>
      </c>
      <c r="M110" s="20">
        <f>IF(A110="","",IF(COUNTIF($A$6:A110,A110)=1,MAX($M$5:M109)+1,""))</f>
        <v/>
      </c>
      <c r="N110" s="20">
        <f>IF(ISNUMBER(D110),IF(D110&lt;=2,1,0),0)</f>
        <v/>
      </c>
      <c r="O110" s="20">
        <f>IF(ISNUMBER(E110),IF(E110&lt;=2,1,0),0)</f>
        <v/>
      </c>
      <c r="P110" s="20">
        <f>IF(ISNUMBER(F110),IF(F110&lt;=2,1,0),0)</f>
        <v/>
      </c>
      <c r="Q110" s="20">
        <f>IF(ISNUMBER(G110),IF(G110&lt;=2,1,0),0)</f>
        <v/>
      </c>
      <c r="R110" s="20">
        <f>IF(ISNUMBER(H110),IF(H110&lt;=2,1,0),0)</f>
        <v/>
      </c>
      <c r="S110" s="20">
        <f>IF(ISNUMBER(D110),IF(D110&gt;=4,1,0),0)</f>
        <v/>
      </c>
      <c r="T110" s="20">
        <f>IF(ISNUMBER(E110),IF(E110&gt;=4,1,0),0)</f>
        <v/>
      </c>
      <c r="U110" s="20">
        <f>IF(ISNUMBER(F110),IF(F110&gt;=4,1,0),0)</f>
        <v/>
      </c>
      <c r="V110" s="20">
        <f>IF(ISNUMBER(G110),IF(G110&gt;=4,1,0),0)</f>
        <v/>
      </c>
      <c r="W110" s="20">
        <f>IF(ISNUMBER(H110),IF(H110&gt;=4,1,0),0)</f>
        <v/>
      </c>
    </row>
    <row r="111">
      <c r="A111" s="20">
        <f>IFERROR(TRIM(INDEX('Form responses'!$A107:$Z107,MATCH(Lists!$G$2,'Form responses'!$A$1:$Z$1,0))&amp;""),"")</f>
        <v/>
      </c>
      <c r="B111" s="20">
        <f>IF(A111="","",IFERROR(TRIM(INDEX('Form responses'!$A107:$Z107,MATCH(Lists!$G$3,'Form responses'!$A$1:$Z$1,0))&amp;""),""))</f>
        <v/>
      </c>
      <c r="C111" s="20">
        <f>IF(A111="","",IFERROR(TRIM(INDEX('Form responses'!$A107:$Z107,MATCH(Lists!$G$4,'Form responses'!$A$1:$Z$1,0))&amp;""),""))</f>
        <v/>
      </c>
      <c r="D111" s="21">
        <f>IF(A111="","",IFERROR(VALUE(IFERROR(TRIM(INDEX('Form responses'!$A107:$Z107,MATCH(Lists!$G$5,'Form responses'!$A$1:$Z$1,0))&amp;""),"")),""))</f>
        <v/>
      </c>
      <c r="E111" s="21">
        <f>IF(A111="","",IFERROR(VALUE(IFERROR(TRIM(INDEX('Form responses'!$A107:$Z107,MATCH(Lists!$G$6,'Form responses'!$A$1:$Z$1,0))&amp;""),"")),""))</f>
        <v/>
      </c>
      <c r="F111" s="21">
        <f>IF(A111="","",IFERROR(VALUE(IFERROR(TRIM(INDEX('Form responses'!$A107:$Z107,MATCH(Lists!$G$7,'Form responses'!$A$1:$Z$1,0))&amp;""),"")),""))</f>
        <v/>
      </c>
      <c r="G111" s="21">
        <f>IF(A111="","",IFERROR(VALUE(IFERROR(TRIM(INDEX('Form responses'!$A107:$Z107,MATCH(Lists!$G$8,'Form responses'!$A$1:$Z$1,0))&amp;""),"")),""))</f>
        <v/>
      </c>
      <c r="H111" s="21">
        <f>IF(A111="","",IFERROR(VALUE(IFERROR(TRIM(INDEX('Form responses'!$A107:$Z107,MATCH(Lists!$G$9,'Form responses'!$A$1:$Z$1,0))&amp;""),"")),""))</f>
        <v/>
      </c>
      <c r="I111" s="22">
        <f>IF(COUNT(D111:H111)=0,"",ROUND(AVERAGE(D111:H111),2))</f>
        <v/>
      </c>
      <c r="J111" s="22">
        <f>IF(A111="","",IFERROR(VALUE(IFERROR(TRIM(INDEX('Form responses'!$A107:$Z107,MATCH(Lists!$G$10,'Form responses'!$A$1:$Z$1,0))&amp;""),"")),""))</f>
        <v/>
      </c>
      <c r="K111" s="20">
        <f>IF(A111="","",IFERROR(TRIM(INDEX('Form responses'!$A107:$Z107,MATCH(Lists!$G$11,'Form responses'!$A$1:$Z$1,0))&amp;""),""))</f>
        <v/>
      </c>
      <c r="L111" s="20">
        <f>IF(A111="","",IF(COUNT(D111:H111)&lt;5,"Missing a score",IF(AND(ISNUMBER(J111),ABS(J111-I111)&gt;0.01),"Form average differs","OK")))</f>
        <v/>
      </c>
      <c r="M111" s="20">
        <f>IF(A111="","",IF(COUNTIF($A$6:A111,A111)=1,MAX($M$5:M110)+1,""))</f>
        <v/>
      </c>
      <c r="N111" s="20">
        <f>IF(ISNUMBER(D111),IF(D111&lt;=2,1,0),0)</f>
        <v/>
      </c>
      <c r="O111" s="20">
        <f>IF(ISNUMBER(E111),IF(E111&lt;=2,1,0),0)</f>
        <v/>
      </c>
      <c r="P111" s="20">
        <f>IF(ISNUMBER(F111),IF(F111&lt;=2,1,0),0)</f>
        <v/>
      </c>
      <c r="Q111" s="20">
        <f>IF(ISNUMBER(G111),IF(G111&lt;=2,1,0),0)</f>
        <v/>
      </c>
      <c r="R111" s="20">
        <f>IF(ISNUMBER(H111),IF(H111&lt;=2,1,0),0)</f>
        <v/>
      </c>
      <c r="S111" s="20">
        <f>IF(ISNUMBER(D111),IF(D111&gt;=4,1,0),0)</f>
        <v/>
      </c>
      <c r="T111" s="20">
        <f>IF(ISNUMBER(E111),IF(E111&gt;=4,1,0),0)</f>
        <v/>
      </c>
      <c r="U111" s="20">
        <f>IF(ISNUMBER(F111),IF(F111&gt;=4,1,0),0)</f>
        <v/>
      </c>
      <c r="V111" s="20">
        <f>IF(ISNUMBER(G111),IF(G111&gt;=4,1,0),0)</f>
        <v/>
      </c>
      <c r="W111" s="20">
        <f>IF(ISNUMBER(H111),IF(H111&gt;=4,1,0),0)</f>
        <v/>
      </c>
    </row>
    <row r="112">
      <c r="A112" s="20">
        <f>IFERROR(TRIM(INDEX('Form responses'!$A108:$Z108,MATCH(Lists!$G$2,'Form responses'!$A$1:$Z$1,0))&amp;""),"")</f>
        <v/>
      </c>
      <c r="B112" s="20">
        <f>IF(A112="","",IFERROR(TRIM(INDEX('Form responses'!$A108:$Z108,MATCH(Lists!$G$3,'Form responses'!$A$1:$Z$1,0))&amp;""),""))</f>
        <v/>
      </c>
      <c r="C112" s="20">
        <f>IF(A112="","",IFERROR(TRIM(INDEX('Form responses'!$A108:$Z108,MATCH(Lists!$G$4,'Form responses'!$A$1:$Z$1,0))&amp;""),""))</f>
        <v/>
      </c>
      <c r="D112" s="21">
        <f>IF(A112="","",IFERROR(VALUE(IFERROR(TRIM(INDEX('Form responses'!$A108:$Z108,MATCH(Lists!$G$5,'Form responses'!$A$1:$Z$1,0))&amp;""),"")),""))</f>
        <v/>
      </c>
      <c r="E112" s="21">
        <f>IF(A112="","",IFERROR(VALUE(IFERROR(TRIM(INDEX('Form responses'!$A108:$Z108,MATCH(Lists!$G$6,'Form responses'!$A$1:$Z$1,0))&amp;""),"")),""))</f>
        <v/>
      </c>
      <c r="F112" s="21">
        <f>IF(A112="","",IFERROR(VALUE(IFERROR(TRIM(INDEX('Form responses'!$A108:$Z108,MATCH(Lists!$G$7,'Form responses'!$A$1:$Z$1,0))&amp;""),"")),""))</f>
        <v/>
      </c>
      <c r="G112" s="21">
        <f>IF(A112="","",IFERROR(VALUE(IFERROR(TRIM(INDEX('Form responses'!$A108:$Z108,MATCH(Lists!$G$8,'Form responses'!$A$1:$Z$1,0))&amp;""),"")),""))</f>
        <v/>
      </c>
      <c r="H112" s="21">
        <f>IF(A112="","",IFERROR(VALUE(IFERROR(TRIM(INDEX('Form responses'!$A108:$Z108,MATCH(Lists!$G$9,'Form responses'!$A$1:$Z$1,0))&amp;""),"")),""))</f>
        <v/>
      </c>
      <c r="I112" s="22">
        <f>IF(COUNT(D112:H112)=0,"",ROUND(AVERAGE(D112:H112),2))</f>
        <v/>
      </c>
      <c r="J112" s="22">
        <f>IF(A112="","",IFERROR(VALUE(IFERROR(TRIM(INDEX('Form responses'!$A108:$Z108,MATCH(Lists!$G$10,'Form responses'!$A$1:$Z$1,0))&amp;""),"")),""))</f>
        <v/>
      </c>
      <c r="K112" s="20">
        <f>IF(A112="","",IFERROR(TRIM(INDEX('Form responses'!$A108:$Z108,MATCH(Lists!$G$11,'Form responses'!$A$1:$Z$1,0))&amp;""),""))</f>
        <v/>
      </c>
      <c r="L112" s="20">
        <f>IF(A112="","",IF(COUNT(D112:H112)&lt;5,"Missing a score",IF(AND(ISNUMBER(J112),ABS(J112-I112)&gt;0.01),"Form average differs","OK")))</f>
        <v/>
      </c>
      <c r="M112" s="20">
        <f>IF(A112="","",IF(COUNTIF($A$6:A112,A112)=1,MAX($M$5:M111)+1,""))</f>
        <v/>
      </c>
      <c r="N112" s="20">
        <f>IF(ISNUMBER(D112),IF(D112&lt;=2,1,0),0)</f>
        <v/>
      </c>
      <c r="O112" s="20">
        <f>IF(ISNUMBER(E112),IF(E112&lt;=2,1,0),0)</f>
        <v/>
      </c>
      <c r="P112" s="20">
        <f>IF(ISNUMBER(F112),IF(F112&lt;=2,1,0),0)</f>
        <v/>
      </c>
      <c r="Q112" s="20">
        <f>IF(ISNUMBER(G112),IF(G112&lt;=2,1,0),0)</f>
        <v/>
      </c>
      <c r="R112" s="20">
        <f>IF(ISNUMBER(H112),IF(H112&lt;=2,1,0),0)</f>
        <v/>
      </c>
      <c r="S112" s="20">
        <f>IF(ISNUMBER(D112),IF(D112&gt;=4,1,0),0)</f>
        <v/>
      </c>
      <c r="T112" s="20">
        <f>IF(ISNUMBER(E112),IF(E112&gt;=4,1,0),0)</f>
        <v/>
      </c>
      <c r="U112" s="20">
        <f>IF(ISNUMBER(F112),IF(F112&gt;=4,1,0),0)</f>
        <v/>
      </c>
      <c r="V112" s="20">
        <f>IF(ISNUMBER(G112),IF(G112&gt;=4,1,0),0)</f>
        <v/>
      </c>
      <c r="W112" s="20">
        <f>IF(ISNUMBER(H112),IF(H112&gt;=4,1,0),0)</f>
        <v/>
      </c>
    </row>
    <row r="113">
      <c r="A113" s="20">
        <f>IFERROR(TRIM(INDEX('Form responses'!$A109:$Z109,MATCH(Lists!$G$2,'Form responses'!$A$1:$Z$1,0))&amp;""),"")</f>
        <v/>
      </c>
      <c r="B113" s="20">
        <f>IF(A113="","",IFERROR(TRIM(INDEX('Form responses'!$A109:$Z109,MATCH(Lists!$G$3,'Form responses'!$A$1:$Z$1,0))&amp;""),""))</f>
        <v/>
      </c>
      <c r="C113" s="20">
        <f>IF(A113="","",IFERROR(TRIM(INDEX('Form responses'!$A109:$Z109,MATCH(Lists!$G$4,'Form responses'!$A$1:$Z$1,0))&amp;""),""))</f>
        <v/>
      </c>
      <c r="D113" s="21">
        <f>IF(A113="","",IFERROR(VALUE(IFERROR(TRIM(INDEX('Form responses'!$A109:$Z109,MATCH(Lists!$G$5,'Form responses'!$A$1:$Z$1,0))&amp;""),"")),""))</f>
        <v/>
      </c>
      <c r="E113" s="21">
        <f>IF(A113="","",IFERROR(VALUE(IFERROR(TRIM(INDEX('Form responses'!$A109:$Z109,MATCH(Lists!$G$6,'Form responses'!$A$1:$Z$1,0))&amp;""),"")),""))</f>
        <v/>
      </c>
      <c r="F113" s="21">
        <f>IF(A113="","",IFERROR(VALUE(IFERROR(TRIM(INDEX('Form responses'!$A109:$Z109,MATCH(Lists!$G$7,'Form responses'!$A$1:$Z$1,0))&amp;""),"")),""))</f>
        <v/>
      </c>
      <c r="G113" s="21">
        <f>IF(A113="","",IFERROR(VALUE(IFERROR(TRIM(INDEX('Form responses'!$A109:$Z109,MATCH(Lists!$G$8,'Form responses'!$A$1:$Z$1,0))&amp;""),"")),""))</f>
        <v/>
      </c>
      <c r="H113" s="21">
        <f>IF(A113="","",IFERROR(VALUE(IFERROR(TRIM(INDEX('Form responses'!$A109:$Z109,MATCH(Lists!$G$9,'Form responses'!$A$1:$Z$1,0))&amp;""),"")),""))</f>
        <v/>
      </c>
      <c r="I113" s="22">
        <f>IF(COUNT(D113:H113)=0,"",ROUND(AVERAGE(D113:H113),2))</f>
        <v/>
      </c>
      <c r="J113" s="22">
        <f>IF(A113="","",IFERROR(VALUE(IFERROR(TRIM(INDEX('Form responses'!$A109:$Z109,MATCH(Lists!$G$10,'Form responses'!$A$1:$Z$1,0))&amp;""),"")),""))</f>
        <v/>
      </c>
      <c r="K113" s="20">
        <f>IF(A113="","",IFERROR(TRIM(INDEX('Form responses'!$A109:$Z109,MATCH(Lists!$G$11,'Form responses'!$A$1:$Z$1,0))&amp;""),""))</f>
        <v/>
      </c>
      <c r="L113" s="20">
        <f>IF(A113="","",IF(COUNT(D113:H113)&lt;5,"Missing a score",IF(AND(ISNUMBER(J113),ABS(J113-I113)&gt;0.01),"Form average differs","OK")))</f>
        <v/>
      </c>
      <c r="M113" s="20">
        <f>IF(A113="","",IF(COUNTIF($A$6:A113,A113)=1,MAX($M$5:M112)+1,""))</f>
        <v/>
      </c>
      <c r="N113" s="20">
        <f>IF(ISNUMBER(D113),IF(D113&lt;=2,1,0),0)</f>
        <v/>
      </c>
      <c r="O113" s="20">
        <f>IF(ISNUMBER(E113),IF(E113&lt;=2,1,0),0)</f>
        <v/>
      </c>
      <c r="P113" s="20">
        <f>IF(ISNUMBER(F113),IF(F113&lt;=2,1,0),0)</f>
        <v/>
      </c>
      <c r="Q113" s="20">
        <f>IF(ISNUMBER(G113),IF(G113&lt;=2,1,0),0)</f>
        <v/>
      </c>
      <c r="R113" s="20">
        <f>IF(ISNUMBER(H113),IF(H113&lt;=2,1,0),0)</f>
        <v/>
      </c>
      <c r="S113" s="20">
        <f>IF(ISNUMBER(D113),IF(D113&gt;=4,1,0),0)</f>
        <v/>
      </c>
      <c r="T113" s="20">
        <f>IF(ISNUMBER(E113),IF(E113&gt;=4,1,0),0)</f>
        <v/>
      </c>
      <c r="U113" s="20">
        <f>IF(ISNUMBER(F113),IF(F113&gt;=4,1,0),0)</f>
        <v/>
      </c>
      <c r="V113" s="20">
        <f>IF(ISNUMBER(G113),IF(G113&gt;=4,1,0),0)</f>
        <v/>
      </c>
      <c r="W113" s="20">
        <f>IF(ISNUMBER(H113),IF(H113&gt;=4,1,0),0)</f>
        <v/>
      </c>
    </row>
    <row r="114">
      <c r="A114" s="20">
        <f>IFERROR(TRIM(INDEX('Form responses'!$A110:$Z110,MATCH(Lists!$G$2,'Form responses'!$A$1:$Z$1,0))&amp;""),"")</f>
        <v/>
      </c>
      <c r="B114" s="20">
        <f>IF(A114="","",IFERROR(TRIM(INDEX('Form responses'!$A110:$Z110,MATCH(Lists!$G$3,'Form responses'!$A$1:$Z$1,0))&amp;""),""))</f>
        <v/>
      </c>
      <c r="C114" s="20">
        <f>IF(A114="","",IFERROR(TRIM(INDEX('Form responses'!$A110:$Z110,MATCH(Lists!$G$4,'Form responses'!$A$1:$Z$1,0))&amp;""),""))</f>
        <v/>
      </c>
      <c r="D114" s="21">
        <f>IF(A114="","",IFERROR(VALUE(IFERROR(TRIM(INDEX('Form responses'!$A110:$Z110,MATCH(Lists!$G$5,'Form responses'!$A$1:$Z$1,0))&amp;""),"")),""))</f>
        <v/>
      </c>
      <c r="E114" s="21">
        <f>IF(A114="","",IFERROR(VALUE(IFERROR(TRIM(INDEX('Form responses'!$A110:$Z110,MATCH(Lists!$G$6,'Form responses'!$A$1:$Z$1,0))&amp;""),"")),""))</f>
        <v/>
      </c>
      <c r="F114" s="21">
        <f>IF(A114="","",IFERROR(VALUE(IFERROR(TRIM(INDEX('Form responses'!$A110:$Z110,MATCH(Lists!$G$7,'Form responses'!$A$1:$Z$1,0))&amp;""),"")),""))</f>
        <v/>
      </c>
      <c r="G114" s="21">
        <f>IF(A114="","",IFERROR(VALUE(IFERROR(TRIM(INDEX('Form responses'!$A110:$Z110,MATCH(Lists!$G$8,'Form responses'!$A$1:$Z$1,0))&amp;""),"")),""))</f>
        <v/>
      </c>
      <c r="H114" s="21">
        <f>IF(A114="","",IFERROR(VALUE(IFERROR(TRIM(INDEX('Form responses'!$A110:$Z110,MATCH(Lists!$G$9,'Form responses'!$A$1:$Z$1,0))&amp;""),"")),""))</f>
        <v/>
      </c>
      <c r="I114" s="22">
        <f>IF(COUNT(D114:H114)=0,"",ROUND(AVERAGE(D114:H114),2))</f>
        <v/>
      </c>
      <c r="J114" s="22">
        <f>IF(A114="","",IFERROR(VALUE(IFERROR(TRIM(INDEX('Form responses'!$A110:$Z110,MATCH(Lists!$G$10,'Form responses'!$A$1:$Z$1,0))&amp;""),"")),""))</f>
        <v/>
      </c>
      <c r="K114" s="20">
        <f>IF(A114="","",IFERROR(TRIM(INDEX('Form responses'!$A110:$Z110,MATCH(Lists!$G$11,'Form responses'!$A$1:$Z$1,0))&amp;""),""))</f>
        <v/>
      </c>
      <c r="L114" s="20">
        <f>IF(A114="","",IF(COUNT(D114:H114)&lt;5,"Missing a score",IF(AND(ISNUMBER(J114),ABS(J114-I114)&gt;0.01),"Form average differs","OK")))</f>
        <v/>
      </c>
      <c r="M114" s="20">
        <f>IF(A114="","",IF(COUNTIF($A$6:A114,A114)=1,MAX($M$5:M113)+1,""))</f>
        <v/>
      </c>
      <c r="N114" s="20">
        <f>IF(ISNUMBER(D114),IF(D114&lt;=2,1,0),0)</f>
        <v/>
      </c>
      <c r="O114" s="20">
        <f>IF(ISNUMBER(E114),IF(E114&lt;=2,1,0),0)</f>
        <v/>
      </c>
      <c r="P114" s="20">
        <f>IF(ISNUMBER(F114),IF(F114&lt;=2,1,0),0)</f>
        <v/>
      </c>
      <c r="Q114" s="20">
        <f>IF(ISNUMBER(G114),IF(G114&lt;=2,1,0),0)</f>
        <v/>
      </c>
      <c r="R114" s="20">
        <f>IF(ISNUMBER(H114),IF(H114&lt;=2,1,0),0)</f>
        <v/>
      </c>
      <c r="S114" s="20">
        <f>IF(ISNUMBER(D114),IF(D114&gt;=4,1,0),0)</f>
        <v/>
      </c>
      <c r="T114" s="20">
        <f>IF(ISNUMBER(E114),IF(E114&gt;=4,1,0),0)</f>
        <v/>
      </c>
      <c r="U114" s="20">
        <f>IF(ISNUMBER(F114),IF(F114&gt;=4,1,0),0)</f>
        <v/>
      </c>
      <c r="V114" s="20">
        <f>IF(ISNUMBER(G114),IF(G114&gt;=4,1,0),0)</f>
        <v/>
      </c>
      <c r="W114" s="20">
        <f>IF(ISNUMBER(H114),IF(H114&gt;=4,1,0),0)</f>
        <v/>
      </c>
    </row>
    <row r="115">
      <c r="A115" s="20">
        <f>IFERROR(TRIM(INDEX('Form responses'!$A111:$Z111,MATCH(Lists!$G$2,'Form responses'!$A$1:$Z$1,0))&amp;""),"")</f>
        <v/>
      </c>
      <c r="B115" s="20">
        <f>IF(A115="","",IFERROR(TRIM(INDEX('Form responses'!$A111:$Z111,MATCH(Lists!$G$3,'Form responses'!$A$1:$Z$1,0))&amp;""),""))</f>
        <v/>
      </c>
      <c r="C115" s="20">
        <f>IF(A115="","",IFERROR(TRIM(INDEX('Form responses'!$A111:$Z111,MATCH(Lists!$G$4,'Form responses'!$A$1:$Z$1,0))&amp;""),""))</f>
        <v/>
      </c>
      <c r="D115" s="21">
        <f>IF(A115="","",IFERROR(VALUE(IFERROR(TRIM(INDEX('Form responses'!$A111:$Z111,MATCH(Lists!$G$5,'Form responses'!$A$1:$Z$1,0))&amp;""),"")),""))</f>
        <v/>
      </c>
      <c r="E115" s="21">
        <f>IF(A115="","",IFERROR(VALUE(IFERROR(TRIM(INDEX('Form responses'!$A111:$Z111,MATCH(Lists!$G$6,'Form responses'!$A$1:$Z$1,0))&amp;""),"")),""))</f>
        <v/>
      </c>
      <c r="F115" s="21">
        <f>IF(A115="","",IFERROR(VALUE(IFERROR(TRIM(INDEX('Form responses'!$A111:$Z111,MATCH(Lists!$G$7,'Form responses'!$A$1:$Z$1,0))&amp;""),"")),""))</f>
        <v/>
      </c>
      <c r="G115" s="21">
        <f>IF(A115="","",IFERROR(VALUE(IFERROR(TRIM(INDEX('Form responses'!$A111:$Z111,MATCH(Lists!$G$8,'Form responses'!$A$1:$Z$1,0))&amp;""),"")),""))</f>
        <v/>
      </c>
      <c r="H115" s="21">
        <f>IF(A115="","",IFERROR(VALUE(IFERROR(TRIM(INDEX('Form responses'!$A111:$Z111,MATCH(Lists!$G$9,'Form responses'!$A$1:$Z$1,0))&amp;""),"")),""))</f>
        <v/>
      </c>
      <c r="I115" s="22">
        <f>IF(COUNT(D115:H115)=0,"",ROUND(AVERAGE(D115:H115),2))</f>
        <v/>
      </c>
      <c r="J115" s="22">
        <f>IF(A115="","",IFERROR(VALUE(IFERROR(TRIM(INDEX('Form responses'!$A111:$Z111,MATCH(Lists!$G$10,'Form responses'!$A$1:$Z$1,0))&amp;""),"")),""))</f>
        <v/>
      </c>
      <c r="K115" s="20">
        <f>IF(A115="","",IFERROR(TRIM(INDEX('Form responses'!$A111:$Z111,MATCH(Lists!$G$11,'Form responses'!$A$1:$Z$1,0))&amp;""),""))</f>
        <v/>
      </c>
      <c r="L115" s="20">
        <f>IF(A115="","",IF(COUNT(D115:H115)&lt;5,"Missing a score",IF(AND(ISNUMBER(J115),ABS(J115-I115)&gt;0.01),"Form average differs","OK")))</f>
        <v/>
      </c>
      <c r="M115" s="20">
        <f>IF(A115="","",IF(COUNTIF($A$6:A115,A115)=1,MAX($M$5:M114)+1,""))</f>
        <v/>
      </c>
      <c r="N115" s="20">
        <f>IF(ISNUMBER(D115),IF(D115&lt;=2,1,0),0)</f>
        <v/>
      </c>
      <c r="O115" s="20">
        <f>IF(ISNUMBER(E115),IF(E115&lt;=2,1,0),0)</f>
        <v/>
      </c>
      <c r="P115" s="20">
        <f>IF(ISNUMBER(F115),IF(F115&lt;=2,1,0),0)</f>
        <v/>
      </c>
      <c r="Q115" s="20">
        <f>IF(ISNUMBER(G115),IF(G115&lt;=2,1,0),0)</f>
        <v/>
      </c>
      <c r="R115" s="20">
        <f>IF(ISNUMBER(H115),IF(H115&lt;=2,1,0),0)</f>
        <v/>
      </c>
      <c r="S115" s="20">
        <f>IF(ISNUMBER(D115),IF(D115&gt;=4,1,0),0)</f>
        <v/>
      </c>
      <c r="T115" s="20">
        <f>IF(ISNUMBER(E115),IF(E115&gt;=4,1,0),0)</f>
        <v/>
      </c>
      <c r="U115" s="20">
        <f>IF(ISNUMBER(F115),IF(F115&gt;=4,1,0),0)</f>
        <v/>
      </c>
      <c r="V115" s="20">
        <f>IF(ISNUMBER(G115),IF(G115&gt;=4,1,0),0)</f>
        <v/>
      </c>
      <c r="W115" s="20">
        <f>IF(ISNUMBER(H115),IF(H115&gt;=4,1,0),0)</f>
        <v/>
      </c>
    </row>
    <row r="116">
      <c r="A116" s="20">
        <f>IFERROR(TRIM(INDEX('Form responses'!$A112:$Z112,MATCH(Lists!$G$2,'Form responses'!$A$1:$Z$1,0))&amp;""),"")</f>
        <v/>
      </c>
      <c r="B116" s="20">
        <f>IF(A116="","",IFERROR(TRIM(INDEX('Form responses'!$A112:$Z112,MATCH(Lists!$G$3,'Form responses'!$A$1:$Z$1,0))&amp;""),""))</f>
        <v/>
      </c>
      <c r="C116" s="20">
        <f>IF(A116="","",IFERROR(TRIM(INDEX('Form responses'!$A112:$Z112,MATCH(Lists!$G$4,'Form responses'!$A$1:$Z$1,0))&amp;""),""))</f>
        <v/>
      </c>
      <c r="D116" s="21">
        <f>IF(A116="","",IFERROR(VALUE(IFERROR(TRIM(INDEX('Form responses'!$A112:$Z112,MATCH(Lists!$G$5,'Form responses'!$A$1:$Z$1,0))&amp;""),"")),""))</f>
        <v/>
      </c>
      <c r="E116" s="21">
        <f>IF(A116="","",IFERROR(VALUE(IFERROR(TRIM(INDEX('Form responses'!$A112:$Z112,MATCH(Lists!$G$6,'Form responses'!$A$1:$Z$1,0))&amp;""),"")),""))</f>
        <v/>
      </c>
      <c r="F116" s="21">
        <f>IF(A116="","",IFERROR(VALUE(IFERROR(TRIM(INDEX('Form responses'!$A112:$Z112,MATCH(Lists!$G$7,'Form responses'!$A$1:$Z$1,0))&amp;""),"")),""))</f>
        <v/>
      </c>
      <c r="G116" s="21">
        <f>IF(A116="","",IFERROR(VALUE(IFERROR(TRIM(INDEX('Form responses'!$A112:$Z112,MATCH(Lists!$G$8,'Form responses'!$A$1:$Z$1,0))&amp;""),"")),""))</f>
        <v/>
      </c>
      <c r="H116" s="21">
        <f>IF(A116="","",IFERROR(VALUE(IFERROR(TRIM(INDEX('Form responses'!$A112:$Z112,MATCH(Lists!$G$9,'Form responses'!$A$1:$Z$1,0))&amp;""),"")),""))</f>
        <v/>
      </c>
      <c r="I116" s="22">
        <f>IF(COUNT(D116:H116)=0,"",ROUND(AVERAGE(D116:H116),2))</f>
        <v/>
      </c>
      <c r="J116" s="22">
        <f>IF(A116="","",IFERROR(VALUE(IFERROR(TRIM(INDEX('Form responses'!$A112:$Z112,MATCH(Lists!$G$10,'Form responses'!$A$1:$Z$1,0))&amp;""),"")),""))</f>
        <v/>
      </c>
      <c r="K116" s="20">
        <f>IF(A116="","",IFERROR(TRIM(INDEX('Form responses'!$A112:$Z112,MATCH(Lists!$G$11,'Form responses'!$A$1:$Z$1,0))&amp;""),""))</f>
        <v/>
      </c>
      <c r="L116" s="20">
        <f>IF(A116="","",IF(COUNT(D116:H116)&lt;5,"Missing a score",IF(AND(ISNUMBER(J116),ABS(J116-I116)&gt;0.01),"Form average differs","OK")))</f>
        <v/>
      </c>
      <c r="M116" s="20">
        <f>IF(A116="","",IF(COUNTIF($A$6:A116,A116)=1,MAX($M$5:M115)+1,""))</f>
        <v/>
      </c>
      <c r="N116" s="20">
        <f>IF(ISNUMBER(D116),IF(D116&lt;=2,1,0),0)</f>
        <v/>
      </c>
      <c r="O116" s="20">
        <f>IF(ISNUMBER(E116),IF(E116&lt;=2,1,0),0)</f>
        <v/>
      </c>
      <c r="P116" s="20">
        <f>IF(ISNUMBER(F116),IF(F116&lt;=2,1,0),0)</f>
        <v/>
      </c>
      <c r="Q116" s="20">
        <f>IF(ISNUMBER(G116),IF(G116&lt;=2,1,0),0)</f>
        <v/>
      </c>
      <c r="R116" s="20">
        <f>IF(ISNUMBER(H116),IF(H116&lt;=2,1,0),0)</f>
        <v/>
      </c>
      <c r="S116" s="20">
        <f>IF(ISNUMBER(D116),IF(D116&gt;=4,1,0),0)</f>
        <v/>
      </c>
      <c r="T116" s="20">
        <f>IF(ISNUMBER(E116),IF(E116&gt;=4,1,0),0)</f>
        <v/>
      </c>
      <c r="U116" s="20">
        <f>IF(ISNUMBER(F116),IF(F116&gt;=4,1,0),0)</f>
        <v/>
      </c>
      <c r="V116" s="20">
        <f>IF(ISNUMBER(G116),IF(G116&gt;=4,1,0),0)</f>
        <v/>
      </c>
      <c r="W116" s="20">
        <f>IF(ISNUMBER(H116),IF(H116&gt;=4,1,0),0)</f>
        <v/>
      </c>
    </row>
    <row r="117">
      <c r="A117" s="20">
        <f>IFERROR(TRIM(INDEX('Form responses'!$A113:$Z113,MATCH(Lists!$G$2,'Form responses'!$A$1:$Z$1,0))&amp;""),"")</f>
        <v/>
      </c>
      <c r="B117" s="20">
        <f>IF(A117="","",IFERROR(TRIM(INDEX('Form responses'!$A113:$Z113,MATCH(Lists!$G$3,'Form responses'!$A$1:$Z$1,0))&amp;""),""))</f>
        <v/>
      </c>
      <c r="C117" s="20">
        <f>IF(A117="","",IFERROR(TRIM(INDEX('Form responses'!$A113:$Z113,MATCH(Lists!$G$4,'Form responses'!$A$1:$Z$1,0))&amp;""),""))</f>
        <v/>
      </c>
      <c r="D117" s="21">
        <f>IF(A117="","",IFERROR(VALUE(IFERROR(TRIM(INDEX('Form responses'!$A113:$Z113,MATCH(Lists!$G$5,'Form responses'!$A$1:$Z$1,0))&amp;""),"")),""))</f>
        <v/>
      </c>
      <c r="E117" s="21">
        <f>IF(A117="","",IFERROR(VALUE(IFERROR(TRIM(INDEX('Form responses'!$A113:$Z113,MATCH(Lists!$G$6,'Form responses'!$A$1:$Z$1,0))&amp;""),"")),""))</f>
        <v/>
      </c>
      <c r="F117" s="21">
        <f>IF(A117="","",IFERROR(VALUE(IFERROR(TRIM(INDEX('Form responses'!$A113:$Z113,MATCH(Lists!$G$7,'Form responses'!$A$1:$Z$1,0))&amp;""),"")),""))</f>
        <v/>
      </c>
      <c r="G117" s="21">
        <f>IF(A117="","",IFERROR(VALUE(IFERROR(TRIM(INDEX('Form responses'!$A113:$Z113,MATCH(Lists!$G$8,'Form responses'!$A$1:$Z$1,0))&amp;""),"")),""))</f>
        <v/>
      </c>
      <c r="H117" s="21">
        <f>IF(A117="","",IFERROR(VALUE(IFERROR(TRIM(INDEX('Form responses'!$A113:$Z113,MATCH(Lists!$G$9,'Form responses'!$A$1:$Z$1,0))&amp;""),"")),""))</f>
        <v/>
      </c>
      <c r="I117" s="22">
        <f>IF(COUNT(D117:H117)=0,"",ROUND(AVERAGE(D117:H117),2))</f>
        <v/>
      </c>
      <c r="J117" s="22">
        <f>IF(A117="","",IFERROR(VALUE(IFERROR(TRIM(INDEX('Form responses'!$A113:$Z113,MATCH(Lists!$G$10,'Form responses'!$A$1:$Z$1,0))&amp;""),"")),""))</f>
        <v/>
      </c>
      <c r="K117" s="20">
        <f>IF(A117="","",IFERROR(TRIM(INDEX('Form responses'!$A113:$Z113,MATCH(Lists!$G$11,'Form responses'!$A$1:$Z$1,0))&amp;""),""))</f>
        <v/>
      </c>
      <c r="L117" s="20">
        <f>IF(A117="","",IF(COUNT(D117:H117)&lt;5,"Missing a score",IF(AND(ISNUMBER(J117),ABS(J117-I117)&gt;0.01),"Form average differs","OK")))</f>
        <v/>
      </c>
      <c r="M117" s="20">
        <f>IF(A117="","",IF(COUNTIF($A$6:A117,A117)=1,MAX($M$5:M116)+1,""))</f>
        <v/>
      </c>
      <c r="N117" s="20">
        <f>IF(ISNUMBER(D117),IF(D117&lt;=2,1,0),0)</f>
        <v/>
      </c>
      <c r="O117" s="20">
        <f>IF(ISNUMBER(E117),IF(E117&lt;=2,1,0),0)</f>
        <v/>
      </c>
      <c r="P117" s="20">
        <f>IF(ISNUMBER(F117),IF(F117&lt;=2,1,0),0)</f>
        <v/>
      </c>
      <c r="Q117" s="20">
        <f>IF(ISNUMBER(G117),IF(G117&lt;=2,1,0),0)</f>
        <v/>
      </c>
      <c r="R117" s="20">
        <f>IF(ISNUMBER(H117),IF(H117&lt;=2,1,0),0)</f>
        <v/>
      </c>
      <c r="S117" s="20">
        <f>IF(ISNUMBER(D117),IF(D117&gt;=4,1,0),0)</f>
        <v/>
      </c>
      <c r="T117" s="20">
        <f>IF(ISNUMBER(E117),IF(E117&gt;=4,1,0),0)</f>
        <v/>
      </c>
      <c r="U117" s="20">
        <f>IF(ISNUMBER(F117),IF(F117&gt;=4,1,0),0)</f>
        <v/>
      </c>
      <c r="V117" s="20">
        <f>IF(ISNUMBER(G117),IF(G117&gt;=4,1,0),0)</f>
        <v/>
      </c>
      <c r="W117" s="20">
        <f>IF(ISNUMBER(H117),IF(H117&gt;=4,1,0),0)</f>
        <v/>
      </c>
    </row>
    <row r="118">
      <c r="A118" s="20">
        <f>IFERROR(TRIM(INDEX('Form responses'!$A114:$Z114,MATCH(Lists!$G$2,'Form responses'!$A$1:$Z$1,0))&amp;""),"")</f>
        <v/>
      </c>
      <c r="B118" s="20">
        <f>IF(A118="","",IFERROR(TRIM(INDEX('Form responses'!$A114:$Z114,MATCH(Lists!$G$3,'Form responses'!$A$1:$Z$1,0))&amp;""),""))</f>
        <v/>
      </c>
      <c r="C118" s="20">
        <f>IF(A118="","",IFERROR(TRIM(INDEX('Form responses'!$A114:$Z114,MATCH(Lists!$G$4,'Form responses'!$A$1:$Z$1,0))&amp;""),""))</f>
        <v/>
      </c>
      <c r="D118" s="21">
        <f>IF(A118="","",IFERROR(VALUE(IFERROR(TRIM(INDEX('Form responses'!$A114:$Z114,MATCH(Lists!$G$5,'Form responses'!$A$1:$Z$1,0))&amp;""),"")),""))</f>
        <v/>
      </c>
      <c r="E118" s="21">
        <f>IF(A118="","",IFERROR(VALUE(IFERROR(TRIM(INDEX('Form responses'!$A114:$Z114,MATCH(Lists!$G$6,'Form responses'!$A$1:$Z$1,0))&amp;""),"")),""))</f>
        <v/>
      </c>
      <c r="F118" s="21">
        <f>IF(A118="","",IFERROR(VALUE(IFERROR(TRIM(INDEX('Form responses'!$A114:$Z114,MATCH(Lists!$G$7,'Form responses'!$A$1:$Z$1,0))&amp;""),"")),""))</f>
        <v/>
      </c>
      <c r="G118" s="21">
        <f>IF(A118="","",IFERROR(VALUE(IFERROR(TRIM(INDEX('Form responses'!$A114:$Z114,MATCH(Lists!$G$8,'Form responses'!$A$1:$Z$1,0))&amp;""),"")),""))</f>
        <v/>
      </c>
      <c r="H118" s="21">
        <f>IF(A118="","",IFERROR(VALUE(IFERROR(TRIM(INDEX('Form responses'!$A114:$Z114,MATCH(Lists!$G$9,'Form responses'!$A$1:$Z$1,0))&amp;""),"")),""))</f>
        <v/>
      </c>
      <c r="I118" s="22">
        <f>IF(COUNT(D118:H118)=0,"",ROUND(AVERAGE(D118:H118),2))</f>
        <v/>
      </c>
      <c r="J118" s="22">
        <f>IF(A118="","",IFERROR(VALUE(IFERROR(TRIM(INDEX('Form responses'!$A114:$Z114,MATCH(Lists!$G$10,'Form responses'!$A$1:$Z$1,0))&amp;""),"")),""))</f>
        <v/>
      </c>
      <c r="K118" s="20">
        <f>IF(A118="","",IFERROR(TRIM(INDEX('Form responses'!$A114:$Z114,MATCH(Lists!$G$11,'Form responses'!$A$1:$Z$1,0))&amp;""),""))</f>
        <v/>
      </c>
      <c r="L118" s="20">
        <f>IF(A118="","",IF(COUNT(D118:H118)&lt;5,"Missing a score",IF(AND(ISNUMBER(J118),ABS(J118-I118)&gt;0.01),"Form average differs","OK")))</f>
        <v/>
      </c>
      <c r="M118" s="20">
        <f>IF(A118="","",IF(COUNTIF($A$6:A118,A118)=1,MAX($M$5:M117)+1,""))</f>
        <v/>
      </c>
      <c r="N118" s="20">
        <f>IF(ISNUMBER(D118),IF(D118&lt;=2,1,0),0)</f>
        <v/>
      </c>
      <c r="O118" s="20">
        <f>IF(ISNUMBER(E118),IF(E118&lt;=2,1,0),0)</f>
        <v/>
      </c>
      <c r="P118" s="20">
        <f>IF(ISNUMBER(F118),IF(F118&lt;=2,1,0),0)</f>
        <v/>
      </c>
      <c r="Q118" s="20">
        <f>IF(ISNUMBER(G118),IF(G118&lt;=2,1,0),0)</f>
        <v/>
      </c>
      <c r="R118" s="20">
        <f>IF(ISNUMBER(H118),IF(H118&lt;=2,1,0),0)</f>
        <v/>
      </c>
      <c r="S118" s="20">
        <f>IF(ISNUMBER(D118),IF(D118&gt;=4,1,0),0)</f>
        <v/>
      </c>
      <c r="T118" s="20">
        <f>IF(ISNUMBER(E118),IF(E118&gt;=4,1,0),0)</f>
        <v/>
      </c>
      <c r="U118" s="20">
        <f>IF(ISNUMBER(F118),IF(F118&gt;=4,1,0),0)</f>
        <v/>
      </c>
      <c r="V118" s="20">
        <f>IF(ISNUMBER(G118),IF(G118&gt;=4,1,0),0)</f>
        <v/>
      </c>
      <c r="W118" s="20">
        <f>IF(ISNUMBER(H118),IF(H118&gt;=4,1,0),0)</f>
        <v/>
      </c>
    </row>
    <row r="119">
      <c r="A119" s="20">
        <f>IFERROR(TRIM(INDEX('Form responses'!$A115:$Z115,MATCH(Lists!$G$2,'Form responses'!$A$1:$Z$1,0))&amp;""),"")</f>
        <v/>
      </c>
      <c r="B119" s="20">
        <f>IF(A119="","",IFERROR(TRIM(INDEX('Form responses'!$A115:$Z115,MATCH(Lists!$G$3,'Form responses'!$A$1:$Z$1,0))&amp;""),""))</f>
        <v/>
      </c>
      <c r="C119" s="20">
        <f>IF(A119="","",IFERROR(TRIM(INDEX('Form responses'!$A115:$Z115,MATCH(Lists!$G$4,'Form responses'!$A$1:$Z$1,0))&amp;""),""))</f>
        <v/>
      </c>
      <c r="D119" s="21">
        <f>IF(A119="","",IFERROR(VALUE(IFERROR(TRIM(INDEX('Form responses'!$A115:$Z115,MATCH(Lists!$G$5,'Form responses'!$A$1:$Z$1,0))&amp;""),"")),""))</f>
        <v/>
      </c>
      <c r="E119" s="21">
        <f>IF(A119="","",IFERROR(VALUE(IFERROR(TRIM(INDEX('Form responses'!$A115:$Z115,MATCH(Lists!$G$6,'Form responses'!$A$1:$Z$1,0))&amp;""),"")),""))</f>
        <v/>
      </c>
      <c r="F119" s="21">
        <f>IF(A119="","",IFERROR(VALUE(IFERROR(TRIM(INDEX('Form responses'!$A115:$Z115,MATCH(Lists!$G$7,'Form responses'!$A$1:$Z$1,0))&amp;""),"")),""))</f>
        <v/>
      </c>
      <c r="G119" s="21">
        <f>IF(A119="","",IFERROR(VALUE(IFERROR(TRIM(INDEX('Form responses'!$A115:$Z115,MATCH(Lists!$G$8,'Form responses'!$A$1:$Z$1,0))&amp;""),"")),""))</f>
        <v/>
      </c>
      <c r="H119" s="21">
        <f>IF(A119="","",IFERROR(VALUE(IFERROR(TRIM(INDEX('Form responses'!$A115:$Z115,MATCH(Lists!$G$9,'Form responses'!$A$1:$Z$1,0))&amp;""),"")),""))</f>
        <v/>
      </c>
      <c r="I119" s="22">
        <f>IF(COUNT(D119:H119)=0,"",ROUND(AVERAGE(D119:H119),2))</f>
        <v/>
      </c>
      <c r="J119" s="22">
        <f>IF(A119="","",IFERROR(VALUE(IFERROR(TRIM(INDEX('Form responses'!$A115:$Z115,MATCH(Lists!$G$10,'Form responses'!$A$1:$Z$1,0))&amp;""),"")),""))</f>
        <v/>
      </c>
      <c r="K119" s="20">
        <f>IF(A119="","",IFERROR(TRIM(INDEX('Form responses'!$A115:$Z115,MATCH(Lists!$G$11,'Form responses'!$A$1:$Z$1,0))&amp;""),""))</f>
        <v/>
      </c>
      <c r="L119" s="20">
        <f>IF(A119="","",IF(COUNT(D119:H119)&lt;5,"Missing a score",IF(AND(ISNUMBER(J119),ABS(J119-I119)&gt;0.01),"Form average differs","OK")))</f>
        <v/>
      </c>
      <c r="M119" s="20">
        <f>IF(A119="","",IF(COUNTIF($A$6:A119,A119)=1,MAX($M$5:M118)+1,""))</f>
        <v/>
      </c>
      <c r="N119" s="20">
        <f>IF(ISNUMBER(D119),IF(D119&lt;=2,1,0),0)</f>
        <v/>
      </c>
      <c r="O119" s="20">
        <f>IF(ISNUMBER(E119),IF(E119&lt;=2,1,0),0)</f>
        <v/>
      </c>
      <c r="P119" s="20">
        <f>IF(ISNUMBER(F119),IF(F119&lt;=2,1,0),0)</f>
        <v/>
      </c>
      <c r="Q119" s="20">
        <f>IF(ISNUMBER(G119),IF(G119&lt;=2,1,0),0)</f>
        <v/>
      </c>
      <c r="R119" s="20">
        <f>IF(ISNUMBER(H119),IF(H119&lt;=2,1,0),0)</f>
        <v/>
      </c>
      <c r="S119" s="20">
        <f>IF(ISNUMBER(D119),IF(D119&gt;=4,1,0),0)</f>
        <v/>
      </c>
      <c r="T119" s="20">
        <f>IF(ISNUMBER(E119),IF(E119&gt;=4,1,0),0)</f>
        <v/>
      </c>
      <c r="U119" s="20">
        <f>IF(ISNUMBER(F119),IF(F119&gt;=4,1,0),0)</f>
        <v/>
      </c>
      <c r="V119" s="20">
        <f>IF(ISNUMBER(G119),IF(G119&gt;=4,1,0),0)</f>
        <v/>
      </c>
      <c r="W119" s="20">
        <f>IF(ISNUMBER(H119),IF(H119&gt;=4,1,0),0)</f>
        <v/>
      </c>
    </row>
    <row r="120">
      <c r="A120" s="20">
        <f>IFERROR(TRIM(INDEX('Form responses'!$A116:$Z116,MATCH(Lists!$G$2,'Form responses'!$A$1:$Z$1,0))&amp;""),"")</f>
        <v/>
      </c>
      <c r="B120" s="20">
        <f>IF(A120="","",IFERROR(TRIM(INDEX('Form responses'!$A116:$Z116,MATCH(Lists!$G$3,'Form responses'!$A$1:$Z$1,0))&amp;""),""))</f>
        <v/>
      </c>
      <c r="C120" s="20">
        <f>IF(A120="","",IFERROR(TRIM(INDEX('Form responses'!$A116:$Z116,MATCH(Lists!$G$4,'Form responses'!$A$1:$Z$1,0))&amp;""),""))</f>
        <v/>
      </c>
      <c r="D120" s="21">
        <f>IF(A120="","",IFERROR(VALUE(IFERROR(TRIM(INDEX('Form responses'!$A116:$Z116,MATCH(Lists!$G$5,'Form responses'!$A$1:$Z$1,0))&amp;""),"")),""))</f>
        <v/>
      </c>
      <c r="E120" s="21">
        <f>IF(A120="","",IFERROR(VALUE(IFERROR(TRIM(INDEX('Form responses'!$A116:$Z116,MATCH(Lists!$G$6,'Form responses'!$A$1:$Z$1,0))&amp;""),"")),""))</f>
        <v/>
      </c>
      <c r="F120" s="21">
        <f>IF(A120="","",IFERROR(VALUE(IFERROR(TRIM(INDEX('Form responses'!$A116:$Z116,MATCH(Lists!$G$7,'Form responses'!$A$1:$Z$1,0))&amp;""),"")),""))</f>
        <v/>
      </c>
      <c r="G120" s="21">
        <f>IF(A120="","",IFERROR(VALUE(IFERROR(TRIM(INDEX('Form responses'!$A116:$Z116,MATCH(Lists!$G$8,'Form responses'!$A$1:$Z$1,0))&amp;""),"")),""))</f>
        <v/>
      </c>
      <c r="H120" s="21">
        <f>IF(A120="","",IFERROR(VALUE(IFERROR(TRIM(INDEX('Form responses'!$A116:$Z116,MATCH(Lists!$G$9,'Form responses'!$A$1:$Z$1,0))&amp;""),"")),""))</f>
        <v/>
      </c>
      <c r="I120" s="22">
        <f>IF(COUNT(D120:H120)=0,"",ROUND(AVERAGE(D120:H120),2))</f>
        <v/>
      </c>
      <c r="J120" s="22">
        <f>IF(A120="","",IFERROR(VALUE(IFERROR(TRIM(INDEX('Form responses'!$A116:$Z116,MATCH(Lists!$G$10,'Form responses'!$A$1:$Z$1,0))&amp;""),"")),""))</f>
        <v/>
      </c>
      <c r="K120" s="20">
        <f>IF(A120="","",IFERROR(TRIM(INDEX('Form responses'!$A116:$Z116,MATCH(Lists!$G$11,'Form responses'!$A$1:$Z$1,0))&amp;""),""))</f>
        <v/>
      </c>
      <c r="L120" s="20">
        <f>IF(A120="","",IF(COUNT(D120:H120)&lt;5,"Missing a score",IF(AND(ISNUMBER(J120),ABS(J120-I120)&gt;0.01),"Form average differs","OK")))</f>
        <v/>
      </c>
      <c r="M120" s="20">
        <f>IF(A120="","",IF(COUNTIF($A$6:A120,A120)=1,MAX($M$5:M119)+1,""))</f>
        <v/>
      </c>
      <c r="N120" s="20">
        <f>IF(ISNUMBER(D120),IF(D120&lt;=2,1,0),0)</f>
        <v/>
      </c>
      <c r="O120" s="20">
        <f>IF(ISNUMBER(E120),IF(E120&lt;=2,1,0),0)</f>
        <v/>
      </c>
      <c r="P120" s="20">
        <f>IF(ISNUMBER(F120),IF(F120&lt;=2,1,0),0)</f>
        <v/>
      </c>
      <c r="Q120" s="20">
        <f>IF(ISNUMBER(G120),IF(G120&lt;=2,1,0),0)</f>
        <v/>
      </c>
      <c r="R120" s="20">
        <f>IF(ISNUMBER(H120),IF(H120&lt;=2,1,0),0)</f>
        <v/>
      </c>
      <c r="S120" s="20">
        <f>IF(ISNUMBER(D120),IF(D120&gt;=4,1,0),0)</f>
        <v/>
      </c>
      <c r="T120" s="20">
        <f>IF(ISNUMBER(E120),IF(E120&gt;=4,1,0),0)</f>
        <v/>
      </c>
      <c r="U120" s="20">
        <f>IF(ISNUMBER(F120),IF(F120&gt;=4,1,0),0)</f>
        <v/>
      </c>
      <c r="V120" s="20">
        <f>IF(ISNUMBER(G120),IF(G120&gt;=4,1,0),0)</f>
        <v/>
      </c>
      <c r="W120" s="20">
        <f>IF(ISNUMBER(H120),IF(H120&gt;=4,1,0),0)</f>
        <v/>
      </c>
    </row>
    <row r="121">
      <c r="A121" s="20">
        <f>IFERROR(TRIM(INDEX('Form responses'!$A117:$Z117,MATCH(Lists!$G$2,'Form responses'!$A$1:$Z$1,0))&amp;""),"")</f>
        <v/>
      </c>
      <c r="B121" s="20">
        <f>IF(A121="","",IFERROR(TRIM(INDEX('Form responses'!$A117:$Z117,MATCH(Lists!$G$3,'Form responses'!$A$1:$Z$1,0))&amp;""),""))</f>
        <v/>
      </c>
      <c r="C121" s="20">
        <f>IF(A121="","",IFERROR(TRIM(INDEX('Form responses'!$A117:$Z117,MATCH(Lists!$G$4,'Form responses'!$A$1:$Z$1,0))&amp;""),""))</f>
        <v/>
      </c>
      <c r="D121" s="21">
        <f>IF(A121="","",IFERROR(VALUE(IFERROR(TRIM(INDEX('Form responses'!$A117:$Z117,MATCH(Lists!$G$5,'Form responses'!$A$1:$Z$1,0))&amp;""),"")),""))</f>
        <v/>
      </c>
      <c r="E121" s="21">
        <f>IF(A121="","",IFERROR(VALUE(IFERROR(TRIM(INDEX('Form responses'!$A117:$Z117,MATCH(Lists!$G$6,'Form responses'!$A$1:$Z$1,0))&amp;""),"")),""))</f>
        <v/>
      </c>
      <c r="F121" s="21">
        <f>IF(A121="","",IFERROR(VALUE(IFERROR(TRIM(INDEX('Form responses'!$A117:$Z117,MATCH(Lists!$G$7,'Form responses'!$A$1:$Z$1,0))&amp;""),"")),""))</f>
        <v/>
      </c>
      <c r="G121" s="21">
        <f>IF(A121="","",IFERROR(VALUE(IFERROR(TRIM(INDEX('Form responses'!$A117:$Z117,MATCH(Lists!$G$8,'Form responses'!$A$1:$Z$1,0))&amp;""),"")),""))</f>
        <v/>
      </c>
      <c r="H121" s="21">
        <f>IF(A121="","",IFERROR(VALUE(IFERROR(TRIM(INDEX('Form responses'!$A117:$Z117,MATCH(Lists!$G$9,'Form responses'!$A$1:$Z$1,0))&amp;""),"")),""))</f>
        <v/>
      </c>
      <c r="I121" s="22">
        <f>IF(COUNT(D121:H121)=0,"",ROUND(AVERAGE(D121:H121),2))</f>
        <v/>
      </c>
      <c r="J121" s="22">
        <f>IF(A121="","",IFERROR(VALUE(IFERROR(TRIM(INDEX('Form responses'!$A117:$Z117,MATCH(Lists!$G$10,'Form responses'!$A$1:$Z$1,0))&amp;""),"")),""))</f>
        <v/>
      </c>
      <c r="K121" s="20">
        <f>IF(A121="","",IFERROR(TRIM(INDEX('Form responses'!$A117:$Z117,MATCH(Lists!$G$11,'Form responses'!$A$1:$Z$1,0))&amp;""),""))</f>
        <v/>
      </c>
      <c r="L121" s="20">
        <f>IF(A121="","",IF(COUNT(D121:H121)&lt;5,"Missing a score",IF(AND(ISNUMBER(J121),ABS(J121-I121)&gt;0.01),"Form average differs","OK")))</f>
        <v/>
      </c>
      <c r="M121" s="20">
        <f>IF(A121="","",IF(COUNTIF($A$6:A121,A121)=1,MAX($M$5:M120)+1,""))</f>
        <v/>
      </c>
      <c r="N121" s="20">
        <f>IF(ISNUMBER(D121),IF(D121&lt;=2,1,0),0)</f>
        <v/>
      </c>
      <c r="O121" s="20">
        <f>IF(ISNUMBER(E121),IF(E121&lt;=2,1,0),0)</f>
        <v/>
      </c>
      <c r="P121" s="20">
        <f>IF(ISNUMBER(F121),IF(F121&lt;=2,1,0),0)</f>
        <v/>
      </c>
      <c r="Q121" s="20">
        <f>IF(ISNUMBER(G121),IF(G121&lt;=2,1,0),0)</f>
        <v/>
      </c>
      <c r="R121" s="20">
        <f>IF(ISNUMBER(H121),IF(H121&lt;=2,1,0),0)</f>
        <v/>
      </c>
      <c r="S121" s="20">
        <f>IF(ISNUMBER(D121),IF(D121&gt;=4,1,0),0)</f>
        <v/>
      </c>
      <c r="T121" s="20">
        <f>IF(ISNUMBER(E121),IF(E121&gt;=4,1,0),0)</f>
        <v/>
      </c>
      <c r="U121" s="20">
        <f>IF(ISNUMBER(F121),IF(F121&gt;=4,1,0),0)</f>
        <v/>
      </c>
      <c r="V121" s="20">
        <f>IF(ISNUMBER(G121),IF(G121&gt;=4,1,0),0)</f>
        <v/>
      </c>
      <c r="W121" s="20">
        <f>IF(ISNUMBER(H121),IF(H121&gt;=4,1,0),0)</f>
        <v/>
      </c>
    </row>
    <row r="122">
      <c r="A122" s="20">
        <f>IFERROR(TRIM(INDEX('Form responses'!$A118:$Z118,MATCH(Lists!$G$2,'Form responses'!$A$1:$Z$1,0))&amp;""),"")</f>
        <v/>
      </c>
      <c r="B122" s="20">
        <f>IF(A122="","",IFERROR(TRIM(INDEX('Form responses'!$A118:$Z118,MATCH(Lists!$G$3,'Form responses'!$A$1:$Z$1,0))&amp;""),""))</f>
        <v/>
      </c>
      <c r="C122" s="20">
        <f>IF(A122="","",IFERROR(TRIM(INDEX('Form responses'!$A118:$Z118,MATCH(Lists!$G$4,'Form responses'!$A$1:$Z$1,0))&amp;""),""))</f>
        <v/>
      </c>
      <c r="D122" s="21">
        <f>IF(A122="","",IFERROR(VALUE(IFERROR(TRIM(INDEX('Form responses'!$A118:$Z118,MATCH(Lists!$G$5,'Form responses'!$A$1:$Z$1,0))&amp;""),"")),""))</f>
        <v/>
      </c>
      <c r="E122" s="21">
        <f>IF(A122="","",IFERROR(VALUE(IFERROR(TRIM(INDEX('Form responses'!$A118:$Z118,MATCH(Lists!$G$6,'Form responses'!$A$1:$Z$1,0))&amp;""),"")),""))</f>
        <v/>
      </c>
      <c r="F122" s="21">
        <f>IF(A122="","",IFERROR(VALUE(IFERROR(TRIM(INDEX('Form responses'!$A118:$Z118,MATCH(Lists!$G$7,'Form responses'!$A$1:$Z$1,0))&amp;""),"")),""))</f>
        <v/>
      </c>
      <c r="G122" s="21">
        <f>IF(A122="","",IFERROR(VALUE(IFERROR(TRIM(INDEX('Form responses'!$A118:$Z118,MATCH(Lists!$G$8,'Form responses'!$A$1:$Z$1,0))&amp;""),"")),""))</f>
        <v/>
      </c>
      <c r="H122" s="21">
        <f>IF(A122="","",IFERROR(VALUE(IFERROR(TRIM(INDEX('Form responses'!$A118:$Z118,MATCH(Lists!$G$9,'Form responses'!$A$1:$Z$1,0))&amp;""),"")),""))</f>
        <v/>
      </c>
      <c r="I122" s="22">
        <f>IF(COUNT(D122:H122)=0,"",ROUND(AVERAGE(D122:H122),2))</f>
        <v/>
      </c>
      <c r="J122" s="22">
        <f>IF(A122="","",IFERROR(VALUE(IFERROR(TRIM(INDEX('Form responses'!$A118:$Z118,MATCH(Lists!$G$10,'Form responses'!$A$1:$Z$1,0))&amp;""),"")),""))</f>
        <v/>
      </c>
      <c r="K122" s="20">
        <f>IF(A122="","",IFERROR(TRIM(INDEX('Form responses'!$A118:$Z118,MATCH(Lists!$G$11,'Form responses'!$A$1:$Z$1,0))&amp;""),""))</f>
        <v/>
      </c>
      <c r="L122" s="20">
        <f>IF(A122="","",IF(COUNT(D122:H122)&lt;5,"Missing a score",IF(AND(ISNUMBER(J122),ABS(J122-I122)&gt;0.01),"Form average differs","OK")))</f>
        <v/>
      </c>
      <c r="M122" s="20">
        <f>IF(A122="","",IF(COUNTIF($A$6:A122,A122)=1,MAX($M$5:M121)+1,""))</f>
        <v/>
      </c>
      <c r="N122" s="20">
        <f>IF(ISNUMBER(D122),IF(D122&lt;=2,1,0),0)</f>
        <v/>
      </c>
      <c r="O122" s="20">
        <f>IF(ISNUMBER(E122),IF(E122&lt;=2,1,0),0)</f>
        <v/>
      </c>
      <c r="P122" s="20">
        <f>IF(ISNUMBER(F122),IF(F122&lt;=2,1,0),0)</f>
        <v/>
      </c>
      <c r="Q122" s="20">
        <f>IF(ISNUMBER(G122),IF(G122&lt;=2,1,0),0)</f>
        <v/>
      </c>
      <c r="R122" s="20">
        <f>IF(ISNUMBER(H122),IF(H122&lt;=2,1,0),0)</f>
        <v/>
      </c>
      <c r="S122" s="20">
        <f>IF(ISNUMBER(D122),IF(D122&gt;=4,1,0),0)</f>
        <v/>
      </c>
      <c r="T122" s="20">
        <f>IF(ISNUMBER(E122),IF(E122&gt;=4,1,0),0)</f>
        <v/>
      </c>
      <c r="U122" s="20">
        <f>IF(ISNUMBER(F122),IF(F122&gt;=4,1,0),0)</f>
        <v/>
      </c>
      <c r="V122" s="20">
        <f>IF(ISNUMBER(G122),IF(G122&gt;=4,1,0),0)</f>
        <v/>
      </c>
      <c r="W122" s="20">
        <f>IF(ISNUMBER(H122),IF(H122&gt;=4,1,0),0)</f>
        <v/>
      </c>
    </row>
    <row r="123">
      <c r="A123" s="20">
        <f>IFERROR(TRIM(INDEX('Form responses'!$A119:$Z119,MATCH(Lists!$G$2,'Form responses'!$A$1:$Z$1,0))&amp;""),"")</f>
        <v/>
      </c>
      <c r="B123" s="20">
        <f>IF(A123="","",IFERROR(TRIM(INDEX('Form responses'!$A119:$Z119,MATCH(Lists!$G$3,'Form responses'!$A$1:$Z$1,0))&amp;""),""))</f>
        <v/>
      </c>
      <c r="C123" s="20">
        <f>IF(A123="","",IFERROR(TRIM(INDEX('Form responses'!$A119:$Z119,MATCH(Lists!$G$4,'Form responses'!$A$1:$Z$1,0))&amp;""),""))</f>
        <v/>
      </c>
      <c r="D123" s="21">
        <f>IF(A123="","",IFERROR(VALUE(IFERROR(TRIM(INDEX('Form responses'!$A119:$Z119,MATCH(Lists!$G$5,'Form responses'!$A$1:$Z$1,0))&amp;""),"")),""))</f>
        <v/>
      </c>
      <c r="E123" s="21">
        <f>IF(A123="","",IFERROR(VALUE(IFERROR(TRIM(INDEX('Form responses'!$A119:$Z119,MATCH(Lists!$G$6,'Form responses'!$A$1:$Z$1,0))&amp;""),"")),""))</f>
        <v/>
      </c>
      <c r="F123" s="21">
        <f>IF(A123="","",IFERROR(VALUE(IFERROR(TRIM(INDEX('Form responses'!$A119:$Z119,MATCH(Lists!$G$7,'Form responses'!$A$1:$Z$1,0))&amp;""),"")),""))</f>
        <v/>
      </c>
      <c r="G123" s="21">
        <f>IF(A123="","",IFERROR(VALUE(IFERROR(TRIM(INDEX('Form responses'!$A119:$Z119,MATCH(Lists!$G$8,'Form responses'!$A$1:$Z$1,0))&amp;""),"")),""))</f>
        <v/>
      </c>
      <c r="H123" s="21">
        <f>IF(A123="","",IFERROR(VALUE(IFERROR(TRIM(INDEX('Form responses'!$A119:$Z119,MATCH(Lists!$G$9,'Form responses'!$A$1:$Z$1,0))&amp;""),"")),""))</f>
        <v/>
      </c>
      <c r="I123" s="22">
        <f>IF(COUNT(D123:H123)=0,"",ROUND(AVERAGE(D123:H123),2))</f>
        <v/>
      </c>
      <c r="J123" s="22">
        <f>IF(A123="","",IFERROR(VALUE(IFERROR(TRIM(INDEX('Form responses'!$A119:$Z119,MATCH(Lists!$G$10,'Form responses'!$A$1:$Z$1,0))&amp;""),"")),""))</f>
        <v/>
      </c>
      <c r="K123" s="20">
        <f>IF(A123="","",IFERROR(TRIM(INDEX('Form responses'!$A119:$Z119,MATCH(Lists!$G$11,'Form responses'!$A$1:$Z$1,0))&amp;""),""))</f>
        <v/>
      </c>
      <c r="L123" s="20">
        <f>IF(A123="","",IF(COUNT(D123:H123)&lt;5,"Missing a score",IF(AND(ISNUMBER(J123),ABS(J123-I123)&gt;0.01),"Form average differs","OK")))</f>
        <v/>
      </c>
      <c r="M123" s="20">
        <f>IF(A123="","",IF(COUNTIF($A$6:A123,A123)=1,MAX($M$5:M122)+1,""))</f>
        <v/>
      </c>
      <c r="N123" s="20">
        <f>IF(ISNUMBER(D123),IF(D123&lt;=2,1,0),0)</f>
        <v/>
      </c>
      <c r="O123" s="20">
        <f>IF(ISNUMBER(E123),IF(E123&lt;=2,1,0),0)</f>
        <v/>
      </c>
      <c r="P123" s="20">
        <f>IF(ISNUMBER(F123),IF(F123&lt;=2,1,0),0)</f>
        <v/>
      </c>
      <c r="Q123" s="20">
        <f>IF(ISNUMBER(G123),IF(G123&lt;=2,1,0),0)</f>
        <v/>
      </c>
      <c r="R123" s="20">
        <f>IF(ISNUMBER(H123),IF(H123&lt;=2,1,0),0)</f>
        <v/>
      </c>
      <c r="S123" s="20">
        <f>IF(ISNUMBER(D123),IF(D123&gt;=4,1,0),0)</f>
        <v/>
      </c>
      <c r="T123" s="20">
        <f>IF(ISNUMBER(E123),IF(E123&gt;=4,1,0),0)</f>
        <v/>
      </c>
      <c r="U123" s="20">
        <f>IF(ISNUMBER(F123),IF(F123&gt;=4,1,0),0)</f>
        <v/>
      </c>
      <c r="V123" s="20">
        <f>IF(ISNUMBER(G123),IF(G123&gt;=4,1,0),0)</f>
        <v/>
      </c>
      <c r="W123" s="20">
        <f>IF(ISNUMBER(H123),IF(H123&gt;=4,1,0),0)</f>
        <v/>
      </c>
    </row>
    <row r="124">
      <c r="A124" s="20">
        <f>IFERROR(TRIM(INDEX('Form responses'!$A120:$Z120,MATCH(Lists!$G$2,'Form responses'!$A$1:$Z$1,0))&amp;""),"")</f>
        <v/>
      </c>
      <c r="B124" s="20">
        <f>IF(A124="","",IFERROR(TRIM(INDEX('Form responses'!$A120:$Z120,MATCH(Lists!$G$3,'Form responses'!$A$1:$Z$1,0))&amp;""),""))</f>
        <v/>
      </c>
      <c r="C124" s="20">
        <f>IF(A124="","",IFERROR(TRIM(INDEX('Form responses'!$A120:$Z120,MATCH(Lists!$G$4,'Form responses'!$A$1:$Z$1,0))&amp;""),""))</f>
        <v/>
      </c>
      <c r="D124" s="21">
        <f>IF(A124="","",IFERROR(VALUE(IFERROR(TRIM(INDEX('Form responses'!$A120:$Z120,MATCH(Lists!$G$5,'Form responses'!$A$1:$Z$1,0))&amp;""),"")),""))</f>
        <v/>
      </c>
      <c r="E124" s="21">
        <f>IF(A124="","",IFERROR(VALUE(IFERROR(TRIM(INDEX('Form responses'!$A120:$Z120,MATCH(Lists!$G$6,'Form responses'!$A$1:$Z$1,0))&amp;""),"")),""))</f>
        <v/>
      </c>
      <c r="F124" s="21">
        <f>IF(A124="","",IFERROR(VALUE(IFERROR(TRIM(INDEX('Form responses'!$A120:$Z120,MATCH(Lists!$G$7,'Form responses'!$A$1:$Z$1,0))&amp;""),"")),""))</f>
        <v/>
      </c>
      <c r="G124" s="21">
        <f>IF(A124="","",IFERROR(VALUE(IFERROR(TRIM(INDEX('Form responses'!$A120:$Z120,MATCH(Lists!$G$8,'Form responses'!$A$1:$Z$1,0))&amp;""),"")),""))</f>
        <v/>
      </c>
      <c r="H124" s="21">
        <f>IF(A124="","",IFERROR(VALUE(IFERROR(TRIM(INDEX('Form responses'!$A120:$Z120,MATCH(Lists!$G$9,'Form responses'!$A$1:$Z$1,0))&amp;""),"")),""))</f>
        <v/>
      </c>
      <c r="I124" s="22">
        <f>IF(COUNT(D124:H124)=0,"",ROUND(AVERAGE(D124:H124),2))</f>
        <v/>
      </c>
      <c r="J124" s="22">
        <f>IF(A124="","",IFERROR(VALUE(IFERROR(TRIM(INDEX('Form responses'!$A120:$Z120,MATCH(Lists!$G$10,'Form responses'!$A$1:$Z$1,0))&amp;""),"")),""))</f>
        <v/>
      </c>
      <c r="K124" s="20">
        <f>IF(A124="","",IFERROR(TRIM(INDEX('Form responses'!$A120:$Z120,MATCH(Lists!$G$11,'Form responses'!$A$1:$Z$1,0))&amp;""),""))</f>
        <v/>
      </c>
      <c r="L124" s="20">
        <f>IF(A124="","",IF(COUNT(D124:H124)&lt;5,"Missing a score",IF(AND(ISNUMBER(J124),ABS(J124-I124)&gt;0.01),"Form average differs","OK")))</f>
        <v/>
      </c>
      <c r="M124" s="20">
        <f>IF(A124="","",IF(COUNTIF($A$6:A124,A124)=1,MAX($M$5:M123)+1,""))</f>
        <v/>
      </c>
      <c r="N124" s="20">
        <f>IF(ISNUMBER(D124),IF(D124&lt;=2,1,0),0)</f>
        <v/>
      </c>
      <c r="O124" s="20">
        <f>IF(ISNUMBER(E124),IF(E124&lt;=2,1,0),0)</f>
        <v/>
      </c>
      <c r="P124" s="20">
        <f>IF(ISNUMBER(F124),IF(F124&lt;=2,1,0),0)</f>
        <v/>
      </c>
      <c r="Q124" s="20">
        <f>IF(ISNUMBER(G124),IF(G124&lt;=2,1,0),0)</f>
        <v/>
      </c>
      <c r="R124" s="20">
        <f>IF(ISNUMBER(H124),IF(H124&lt;=2,1,0),0)</f>
        <v/>
      </c>
      <c r="S124" s="20">
        <f>IF(ISNUMBER(D124),IF(D124&gt;=4,1,0),0)</f>
        <v/>
      </c>
      <c r="T124" s="20">
        <f>IF(ISNUMBER(E124),IF(E124&gt;=4,1,0),0)</f>
        <v/>
      </c>
      <c r="U124" s="20">
        <f>IF(ISNUMBER(F124),IF(F124&gt;=4,1,0),0)</f>
        <v/>
      </c>
      <c r="V124" s="20">
        <f>IF(ISNUMBER(G124),IF(G124&gt;=4,1,0),0)</f>
        <v/>
      </c>
      <c r="W124" s="20">
        <f>IF(ISNUMBER(H124),IF(H124&gt;=4,1,0),0)</f>
        <v/>
      </c>
    </row>
    <row r="125">
      <c r="A125" s="20">
        <f>IFERROR(TRIM(INDEX('Form responses'!$A121:$Z121,MATCH(Lists!$G$2,'Form responses'!$A$1:$Z$1,0))&amp;""),"")</f>
        <v/>
      </c>
      <c r="B125" s="20">
        <f>IF(A125="","",IFERROR(TRIM(INDEX('Form responses'!$A121:$Z121,MATCH(Lists!$G$3,'Form responses'!$A$1:$Z$1,0))&amp;""),""))</f>
        <v/>
      </c>
      <c r="C125" s="20">
        <f>IF(A125="","",IFERROR(TRIM(INDEX('Form responses'!$A121:$Z121,MATCH(Lists!$G$4,'Form responses'!$A$1:$Z$1,0))&amp;""),""))</f>
        <v/>
      </c>
      <c r="D125" s="21">
        <f>IF(A125="","",IFERROR(VALUE(IFERROR(TRIM(INDEX('Form responses'!$A121:$Z121,MATCH(Lists!$G$5,'Form responses'!$A$1:$Z$1,0))&amp;""),"")),""))</f>
        <v/>
      </c>
      <c r="E125" s="21">
        <f>IF(A125="","",IFERROR(VALUE(IFERROR(TRIM(INDEX('Form responses'!$A121:$Z121,MATCH(Lists!$G$6,'Form responses'!$A$1:$Z$1,0))&amp;""),"")),""))</f>
        <v/>
      </c>
      <c r="F125" s="21">
        <f>IF(A125="","",IFERROR(VALUE(IFERROR(TRIM(INDEX('Form responses'!$A121:$Z121,MATCH(Lists!$G$7,'Form responses'!$A$1:$Z$1,0))&amp;""),"")),""))</f>
        <v/>
      </c>
      <c r="G125" s="21">
        <f>IF(A125="","",IFERROR(VALUE(IFERROR(TRIM(INDEX('Form responses'!$A121:$Z121,MATCH(Lists!$G$8,'Form responses'!$A$1:$Z$1,0))&amp;""),"")),""))</f>
        <v/>
      </c>
      <c r="H125" s="21">
        <f>IF(A125="","",IFERROR(VALUE(IFERROR(TRIM(INDEX('Form responses'!$A121:$Z121,MATCH(Lists!$G$9,'Form responses'!$A$1:$Z$1,0))&amp;""),"")),""))</f>
        <v/>
      </c>
      <c r="I125" s="22">
        <f>IF(COUNT(D125:H125)=0,"",ROUND(AVERAGE(D125:H125),2))</f>
        <v/>
      </c>
      <c r="J125" s="22">
        <f>IF(A125="","",IFERROR(VALUE(IFERROR(TRIM(INDEX('Form responses'!$A121:$Z121,MATCH(Lists!$G$10,'Form responses'!$A$1:$Z$1,0))&amp;""),"")),""))</f>
        <v/>
      </c>
      <c r="K125" s="20">
        <f>IF(A125="","",IFERROR(TRIM(INDEX('Form responses'!$A121:$Z121,MATCH(Lists!$G$11,'Form responses'!$A$1:$Z$1,0))&amp;""),""))</f>
        <v/>
      </c>
      <c r="L125" s="20">
        <f>IF(A125="","",IF(COUNT(D125:H125)&lt;5,"Missing a score",IF(AND(ISNUMBER(J125),ABS(J125-I125)&gt;0.01),"Form average differs","OK")))</f>
        <v/>
      </c>
      <c r="M125" s="20">
        <f>IF(A125="","",IF(COUNTIF($A$6:A125,A125)=1,MAX($M$5:M124)+1,""))</f>
        <v/>
      </c>
      <c r="N125" s="20">
        <f>IF(ISNUMBER(D125),IF(D125&lt;=2,1,0),0)</f>
        <v/>
      </c>
      <c r="O125" s="20">
        <f>IF(ISNUMBER(E125),IF(E125&lt;=2,1,0),0)</f>
        <v/>
      </c>
      <c r="P125" s="20">
        <f>IF(ISNUMBER(F125),IF(F125&lt;=2,1,0),0)</f>
        <v/>
      </c>
      <c r="Q125" s="20">
        <f>IF(ISNUMBER(G125),IF(G125&lt;=2,1,0),0)</f>
        <v/>
      </c>
      <c r="R125" s="20">
        <f>IF(ISNUMBER(H125),IF(H125&lt;=2,1,0),0)</f>
        <v/>
      </c>
      <c r="S125" s="20">
        <f>IF(ISNUMBER(D125),IF(D125&gt;=4,1,0),0)</f>
        <v/>
      </c>
      <c r="T125" s="20">
        <f>IF(ISNUMBER(E125),IF(E125&gt;=4,1,0),0)</f>
        <v/>
      </c>
      <c r="U125" s="20">
        <f>IF(ISNUMBER(F125),IF(F125&gt;=4,1,0),0)</f>
        <v/>
      </c>
      <c r="V125" s="20">
        <f>IF(ISNUMBER(G125),IF(G125&gt;=4,1,0),0)</f>
        <v/>
      </c>
      <c r="W125" s="20">
        <f>IF(ISNUMBER(H125),IF(H125&gt;=4,1,0),0)</f>
        <v/>
      </c>
    </row>
    <row r="126">
      <c r="A126" s="20">
        <f>IFERROR(TRIM(INDEX('Form responses'!$A122:$Z122,MATCH(Lists!$G$2,'Form responses'!$A$1:$Z$1,0))&amp;""),"")</f>
        <v/>
      </c>
      <c r="B126" s="20">
        <f>IF(A126="","",IFERROR(TRIM(INDEX('Form responses'!$A122:$Z122,MATCH(Lists!$G$3,'Form responses'!$A$1:$Z$1,0))&amp;""),""))</f>
        <v/>
      </c>
      <c r="C126" s="20">
        <f>IF(A126="","",IFERROR(TRIM(INDEX('Form responses'!$A122:$Z122,MATCH(Lists!$G$4,'Form responses'!$A$1:$Z$1,0))&amp;""),""))</f>
        <v/>
      </c>
      <c r="D126" s="21">
        <f>IF(A126="","",IFERROR(VALUE(IFERROR(TRIM(INDEX('Form responses'!$A122:$Z122,MATCH(Lists!$G$5,'Form responses'!$A$1:$Z$1,0))&amp;""),"")),""))</f>
        <v/>
      </c>
      <c r="E126" s="21">
        <f>IF(A126="","",IFERROR(VALUE(IFERROR(TRIM(INDEX('Form responses'!$A122:$Z122,MATCH(Lists!$G$6,'Form responses'!$A$1:$Z$1,0))&amp;""),"")),""))</f>
        <v/>
      </c>
      <c r="F126" s="21">
        <f>IF(A126="","",IFERROR(VALUE(IFERROR(TRIM(INDEX('Form responses'!$A122:$Z122,MATCH(Lists!$G$7,'Form responses'!$A$1:$Z$1,0))&amp;""),"")),""))</f>
        <v/>
      </c>
      <c r="G126" s="21">
        <f>IF(A126="","",IFERROR(VALUE(IFERROR(TRIM(INDEX('Form responses'!$A122:$Z122,MATCH(Lists!$G$8,'Form responses'!$A$1:$Z$1,0))&amp;""),"")),""))</f>
        <v/>
      </c>
      <c r="H126" s="21">
        <f>IF(A126="","",IFERROR(VALUE(IFERROR(TRIM(INDEX('Form responses'!$A122:$Z122,MATCH(Lists!$G$9,'Form responses'!$A$1:$Z$1,0))&amp;""),"")),""))</f>
        <v/>
      </c>
      <c r="I126" s="22">
        <f>IF(COUNT(D126:H126)=0,"",ROUND(AVERAGE(D126:H126),2))</f>
        <v/>
      </c>
      <c r="J126" s="22">
        <f>IF(A126="","",IFERROR(VALUE(IFERROR(TRIM(INDEX('Form responses'!$A122:$Z122,MATCH(Lists!$G$10,'Form responses'!$A$1:$Z$1,0))&amp;""),"")),""))</f>
        <v/>
      </c>
      <c r="K126" s="20">
        <f>IF(A126="","",IFERROR(TRIM(INDEX('Form responses'!$A122:$Z122,MATCH(Lists!$G$11,'Form responses'!$A$1:$Z$1,0))&amp;""),""))</f>
        <v/>
      </c>
      <c r="L126" s="20">
        <f>IF(A126="","",IF(COUNT(D126:H126)&lt;5,"Missing a score",IF(AND(ISNUMBER(J126),ABS(J126-I126)&gt;0.01),"Form average differs","OK")))</f>
        <v/>
      </c>
      <c r="M126" s="20">
        <f>IF(A126="","",IF(COUNTIF($A$6:A126,A126)=1,MAX($M$5:M125)+1,""))</f>
        <v/>
      </c>
      <c r="N126" s="20">
        <f>IF(ISNUMBER(D126),IF(D126&lt;=2,1,0),0)</f>
        <v/>
      </c>
      <c r="O126" s="20">
        <f>IF(ISNUMBER(E126),IF(E126&lt;=2,1,0),0)</f>
        <v/>
      </c>
      <c r="P126" s="20">
        <f>IF(ISNUMBER(F126),IF(F126&lt;=2,1,0),0)</f>
        <v/>
      </c>
      <c r="Q126" s="20">
        <f>IF(ISNUMBER(G126),IF(G126&lt;=2,1,0),0)</f>
        <v/>
      </c>
      <c r="R126" s="20">
        <f>IF(ISNUMBER(H126),IF(H126&lt;=2,1,0),0)</f>
        <v/>
      </c>
      <c r="S126" s="20">
        <f>IF(ISNUMBER(D126),IF(D126&gt;=4,1,0),0)</f>
        <v/>
      </c>
      <c r="T126" s="20">
        <f>IF(ISNUMBER(E126),IF(E126&gt;=4,1,0),0)</f>
        <v/>
      </c>
      <c r="U126" s="20">
        <f>IF(ISNUMBER(F126),IF(F126&gt;=4,1,0),0)</f>
        <v/>
      </c>
      <c r="V126" s="20">
        <f>IF(ISNUMBER(G126),IF(G126&gt;=4,1,0),0)</f>
        <v/>
      </c>
      <c r="W126" s="20">
        <f>IF(ISNUMBER(H126),IF(H126&gt;=4,1,0),0)</f>
        <v/>
      </c>
    </row>
    <row r="127">
      <c r="A127" s="20">
        <f>IFERROR(TRIM(INDEX('Form responses'!$A123:$Z123,MATCH(Lists!$G$2,'Form responses'!$A$1:$Z$1,0))&amp;""),"")</f>
        <v/>
      </c>
      <c r="B127" s="20">
        <f>IF(A127="","",IFERROR(TRIM(INDEX('Form responses'!$A123:$Z123,MATCH(Lists!$G$3,'Form responses'!$A$1:$Z$1,0))&amp;""),""))</f>
        <v/>
      </c>
      <c r="C127" s="20">
        <f>IF(A127="","",IFERROR(TRIM(INDEX('Form responses'!$A123:$Z123,MATCH(Lists!$G$4,'Form responses'!$A$1:$Z$1,0))&amp;""),""))</f>
        <v/>
      </c>
      <c r="D127" s="21">
        <f>IF(A127="","",IFERROR(VALUE(IFERROR(TRIM(INDEX('Form responses'!$A123:$Z123,MATCH(Lists!$G$5,'Form responses'!$A$1:$Z$1,0))&amp;""),"")),""))</f>
        <v/>
      </c>
      <c r="E127" s="21">
        <f>IF(A127="","",IFERROR(VALUE(IFERROR(TRIM(INDEX('Form responses'!$A123:$Z123,MATCH(Lists!$G$6,'Form responses'!$A$1:$Z$1,0))&amp;""),"")),""))</f>
        <v/>
      </c>
      <c r="F127" s="21">
        <f>IF(A127="","",IFERROR(VALUE(IFERROR(TRIM(INDEX('Form responses'!$A123:$Z123,MATCH(Lists!$G$7,'Form responses'!$A$1:$Z$1,0))&amp;""),"")),""))</f>
        <v/>
      </c>
      <c r="G127" s="21">
        <f>IF(A127="","",IFERROR(VALUE(IFERROR(TRIM(INDEX('Form responses'!$A123:$Z123,MATCH(Lists!$G$8,'Form responses'!$A$1:$Z$1,0))&amp;""),"")),""))</f>
        <v/>
      </c>
      <c r="H127" s="21">
        <f>IF(A127="","",IFERROR(VALUE(IFERROR(TRIM(INDEX('Form responses'!$A123:$Z123,MATCH(Lists!$G$9,'Form responses'!$A$1:$Z$1,0))&amp;""),"")),""))</f>
        <v/>
      </c>
      <c r="I127" s="22">
        <f>IF(COUNT(D127:H127)=0,"",ROUND(AVERAGE(D127:H127),2))</f>
        <v/>
      </c>
      <c r="J127" s="22">
        <f>IF(A127="","",IFERROR(VALUE(IFERROR(TRIM(INDEX('Form responses'!$A123:$Z123,MATCH(Lists!$G$10,'Form responses'!$A$1:$Z$1,0))&amp;""),"")),""))</f>
        <v/>
      </c>
      <c r="K127" s="20">
        <f>IF(A127="","",IFERROR(TRIM(INDEX('Form responses'!$A123:$Z123,MATCH(Lists!$G$11,'Form responses'!$A$1:$Z$1,0))&amp;""),""))</f>
        <v/>
      </c>
      <c r="L127" s="20">
        <f>IF(A127="","",IF(COUNT(D127:H127)&lt;5,"Missing a score",IF(AND(ISNUMBER(J127),ABS(J127-I127)&gt;0.01),"Form average differs","OK")))</f>
        <v/>
      </c>
      <c r="M127" s="20">
        <f>IF(A127="","",IF(COUNTIF($A$6:A127,A127)=1,MAX($M$5:M126)+1,""))</f>
        <v/>
      </c>
      <c r="N127" s="20">
        <f>IF(ISNUMBER(D127),IF(D127&lt;=2,1,0),0)</f>
        <v/>
      </c>
      <c r="O127" s="20">
        <f>IF(ISNUMBER(E127),IF(E127&lt;=2,1,0),0)</f>
        <v/>
      </c>
      <c r="P127" s="20">
        <f>IF(ISNUMBER(F127),IF(F127&lt;=2,1,0),0)</f>
        <v/>
      </c>
      <c r="Q127" s="20">
        <f>IF(ISNUMBER(G127),IF(G127&lt;=2,1,0),0)</f>
        <v/>
      </c>
      <c r="R127" s="20">
        <f>IF(ISNUMBER(H127),IF(H127&lt;=2,1,0),0)</f>
        <v/>
      </c>
      <c r="S127" s="20">
        <f>IF(ISNUMBER(D127),IF(D127&gt;=4,1,0),0)</f>
        <v/>
      </c>
      <c r="T127" s="20">
        <f>IF(ISNUMBER(E127),IF(E127&gt;=4,1,0),0)</f>
        <v/>
      </c>
      <c r="U127" s="20">
        <f>IF(ISNUMBER(F127),IF(F127&gt;=4,1,0),0)</f>
        <v/>
      </c>
      <c r="V127" s="20">
        <f>IF(ISNUMBER(G127),IF(G127&gt;=4,1,0),0)</f>
        <v/>
      </c>
      <c r="W127" s="20">
        <f>IF(ISNUMBER(H127),IF(H127&gt;=4,1,0),0)</f>
        <v/>
      </c>
    </row>
    <row r="128">
      <c r="A128" s="20">
        <f>IFERROR(TRIM(INDEX('Form responses'!$A124:$Z124,MATCH(Lists!$G$2,'Form responses'!$A$1:$Z$1,0))&amp;""),"")</f>
        <v/>
      </c>
      <c r="B128" s="20">
        <f>IF(A128="","",IFERROR(TRIM(INDEX('Form responses'!$A124:$Z124,MATCH(Lists!$G$3,'Form responses'!$A$1:$Z$1,0))&amp;""),""))</f>
        <v/>
      </c>
      <c r="C128" s="20">
        <f>IF(A128="","",IFERROR(TRIM(INDEX('Form responses'!$A124:$Z124,MATCH(Lists!$G$4,'Form responses'!$A$1:$Z$1,0))&amp;""),""))</f>
        <v/>
      </c>
      <c r="D128" s="21">
        <f>IF(A128="","",IFERROR(VALUE(IFERROR(TRIM(INDEX('Form responses'!$A124:$Z124,MATCH(Lists!$G$5,'Form responses'!$A$1:$Z$1,0))&amp;""),"")),""))</f>
        <v/>
      </c>
      <c r="E128" s="21">
        <f>IF(A128="","",IFERROR(VALUE(IFERROR(TRIM(INDEX('Form responses'!$A124:$Z124,MATCH(Lists!$G$6,'Form responses'!$A$1:$Z$1,0))&amp;""),"")),""))</f>
        <v/>
      </c>
      <c r="F128" s="21">
        <f>IF(A128="","",IFERROR(VALUE(IFERROR(TRIM(INDEX('Form responses'!$A124:$Z124,MATCH(Lists!$G$7,'Form responses'!$A$1:$Z$1,0))&amp;""),"")),""))</f>
        <v/>
      </c>
      <c r="G128" s="21">
        <f>IF(A128="","",IFERROR(VALUE(IFERROR(TRIM(INDEX('Form responses'!$A124:$Z124,MATCH(Lists!$G$8,'Form responses'!$A$1:$Z$1,0))&amp;""),"")),""))</f>
        <v/>
      </c>
      <c r="H128" s="21">
        <f>IF(A128="","",IFERROR(VALUE(IFERROR(TRIM(INDEX('Form responses'!$A124:$Z124,MATCH(Lists!$G$9,'Form responses'!$A$1:$Z$1,0))&amp;""),"")),""))</f>
        <v/>
      </c>
      <c r="I128" s="22">
        <f>IF(COUNT(D128:H128)=0,"",ROUND(AVERAGE(D128:H128),2))</f>
        <v/>
      </c>
      <c r="J128" s="22">
        <f>IF(A128="","",IFERROR(VALUE(IFERROR(TRIM(INDEX('Form responses'!$A124:$Z124,MATCH(Lists!$G$10,'Form responses'!$A$1:$Z$1,0))&amp;""),"")),""))</f>
        <v/>
      </c>
      <c r="K128" s="20">
        <f>IF(A128="","",IFERROR(TRIM(INDEX('Form responses'!$A124:$Z124,MATCH(Lists!$G$11,'Form responses'!$A$1:$Z$1,0))&amp;""),""))</f>
        <v/>
      </c>
      <c r="L128" s="20">
        <f>IF(A128="","",IF(COUNT(D128:H128)&lt;5,"Missing a score",IF(AND(ISNUMBER(J128),ABS(J128-I128)&gt;0.01),"Form average differs","OK")))</f>
        <v/>
      </c>
      <c r="M128" s="20">
        <f>IF(A128="","",IF(COUNTIF($A$6:A128,A128)=1,MAX($M$5:M127)+1,""))</f>
        <v/>
      </c>
      <c r="N128" s="20">
        <f>IF(ISNUMBER(D128),IF(D128&lt;=2,1,0),0)</f>
        <v/>
      </c>
      <c r="O128" s="20">
        <f>IF(ISNUMBER(E128),IF(E128&lt;=2,1,0),0)</f>
        <v/>
      </c>
      <c r="P128" s="20">
        <f>IF(ISNUMBER(F128),IF(F128&lt;=2,1,0),0)</f>
        <v/>
      </c>
      <c r="Q128" s="20">
        <f>IF(ISNUMBER(G128),IF(G128&lt;=2,1,0),0)</f>
        <v/>
      </c>
      <c r="R128" s="20">
        <f>IF(ISNUMBER(H128),IF(H128&lt;=2,1,0),0)</f>
        <v/>
      </c>
      <c r="S128" s="20">
        <f>IF(ISNUMBER(D128),IF(D128&gt;=4,1,0),0)</f>
        <v/>
      </c>
      <c r="T128" s="20">
        <f>IF(ISNUMBER(E128),IF(E128&gt;=4,1,0),0)</f>
        <v/>
      </c>
      <c r="U128" s="20">
        <f>IF(ISNUMBER(F128),IF(F128&gt;=4,1,0),0)</f>
        <v/>
      </c>
      <c r="V128" s="20">
        <f>IF(ISNUMBER(G128),IF(G128&gt;=4,1,0),0)</f>
        <v/>
      </c>
      <c r="W128" s="20">
        <f>IF(ISNUMBER(H128),IF(H128&gt;=4,1,0),0)</f>
        <v/>
      </c>
    </row>
    <row r="129">
      <c r="A129" s="20">
        <f>IFERROR(TRIM(INDEX('Form responses'!$A125:$Z125,MATCH(Lists!$G$2,'Form responses'!$A$1:$Z$1,0))&amp;""),"")</f>
        <v/>
      </c>
      <c r="B129" s="20">
        <f>IF(A129="","",IFERROR(TRIM(INDEX('Form responses'!$A125:$Z125,MATCH(Lists!$G$3,'Form responses'!$A$1:$Z$1,0))&amp;""),""))</f>
        <v/>
      </c>
      <c r="C129" s="20">
        <f>IF(A129="","",IFERROR(TRIM(INDEX('Form responses'!$A125:$Z125,MATCH(Lists!$G$4,'Form responses'!$A$1:$Z$1,0))&amp;""),""))</f>
        <v/>
      </c>
      <c r="D129" s="21">
        <f>IF(A129="","",IFERROR(VALUE(IFERROR(TRIM(INDEX('Form responses'!$A125:$Z125,MATCH(Lists!$G$5,'Form responses'!$A$1:$Z$1,0))&amp;""),"")),""))</f>
        <v/>
      </c>
      <c r="E129" s="21">
        <f>IF(A129="","",IFERROR(VALUE(IFERROR(TRIM(INDEX('Form responses'!$A125:$Z125,MATCH(Lists!$G$6,'Form responses'!$A$1:$Z$1,0))&amp;""),"")),""))</f>
        <v/>
      </c>
      <c r="F129" s="21">
        <f>IF(A129="","",IFERROR(VALUE(IFERROR(TRIM(INDEX('Form responses'!$A125:$Z125,MATCH(Lists!$G$7,'Form responses'!$A$1:$Z$1,0))&amp;""),"")),""))</f>
        <v/>
      </c>
      <c r="G129" s="21">
        <f>IF(A129="","",IFERROR(VALUE(IFERROR(TRIM(INDEX('Form responses'!$A125:$Z125,MATCH(Lists!$G$8,'Form responses'!$A$1:$Z$1,0))&amp;""),"")),""))</f>
        <v/>
      </c>
      <c r="H129" s="21">
        <f>IF(A129="","",IFERROR(VALUE(IFERROR(TRIM(INDEX('Form responses'!$A125:$Z125,MATCH(Lists!$G$9,'Form responses'!$A$1:$Z$1,0))&amp;""),"")),""))</f>
        <v/>
      </c>
      <c r="I129" s="22">
        <f>IF(COUNT(D129:H129)=0,"",ROUND(AVERAGE(D129:H129),2))</f>
        <v/>
      </c>
      <c r="J129" s="22">
        <f>IF(A129="","",IFERROR(VALUE(IFERROR(TRIM(INDEX('Form responses'!$A125:$Z125,MATCH(Lists!$G$10,'Form responses'!$A$1:$Z$1,0))&amp;""),"")),""))</f>
        <v/>
      </c>
      <c r="K129" s="20">
        <f>IF(A129="","",IFERROR(TRIM(INDEX('Form responses'!$A125:$Z125,MATCH(Lists!$G$11,'Form responses'!$A$1:$Z$1,0))&amp;""),""))</f>
        <v/>
      </c>
      <c r="L129" s="20">
        <f>IF(A129="","",IF(COUNT(D129:H129)&lt;5,"Missing a score",IF(AND(ISNUMBER(J129),ABS(J129-I129)&gt;0.01),"Form average differs","OK")))</f>
        <v/>
      </c>
      <c r="M129" s="20">
        <f>IF(A129="","",IF(COUNTIF($A$6:A129,A129)=1,MAX($M$5:M128)+1,""))</f>
        <v/>
      </c>
      <c r="N129" s="20">
        <f>IF(ISNUMBER(D129),IF(D129&lt;=2,1,0),0)</f>
        <v/>
      </c>
      <c r="O129" s="20">
        <f>IF(ISNUMBER(E129),IF(E129&lt;=2,1,0),0)</f>
        <v/>
      </c>
      <c r="P129" s="20">
        <f>IF(ISNUMBER(F129),IF(F129&lt;=2,1,0),0)</f>
        <v/>
      </c>
      <c r="Q129" s="20">
        <f>IF(ISNUMBER(G129),IF(G129&lt;=2,1,0),0)</f>
        <v/>
      </c>
      <c r="R129" s="20">
        <f>IF(ISNUMBER(H129),IF(H129&lt;=2,1,0),0)</f>
        <v/>
      </c>
      <c r="S129" s="20">
        <f>IF(ISNUMBER(D129),IF(D129&gt;=4,1,0),0)</f>
        <v/>
      </c>
      <c r="T129" s="20">
        <f>IF(ISNUMBER(E129),IF(E129&gt;=4,1,0),0)</f>
        <v/>
      </c>
      <c r="U129" s="20">
        <f>IF(ISNUMBER(F129),IF(F129&gt;=4,1,0),0)</f>
        <v/>
      </c>
      <c r="V129" s="20">
        <f>IF(ISNUMBER(G129),IF(G129&gt;=4,1,0),0)</f>
        <v/>
      </c>
      <c r="W129" s="20">
        <f>IF(ISNUMBER(H129),IF(H129&gt;=4,1,0),0)</f>
        <v/>
      </c>
    </row>
    <row r="130">
      <c r="A130" s="20">
        <f>IFERROR(TRIM(INDEX('Form responses'!$A126:$Z126,MATCH(Lists!$G$2,'Form responses'!$A$1:$Z$1,0))&amp;""),"")</f>
        <v/>
      </c>
      <c r="B130" s="20">
        <f>IF(A130="","",IFERROR(TRIM(INDEX('Form responses'!$A126:$Z126,MATCH(Lists!$G$3,'Form responses'!$A$1:$Z$1,0))&amp;""),""))</f>
        <v/>
      </c>
      <c r="C130" s="20">
        <f>IF(A130="","",IFERROR(TRIM(INDEX('Form responses'!$A126:$Z126,MATCH(Lists!$G$4,'Form responses'!$A$1:$Z$1,0))&amp;""),""))</f>
        <v/>
      </c>
      <c r="D130" s="21">
        <f>IF(A130="","",IFERROR(VALUE(IFERROR(TRIM(INDEX('Form responses'!$A126:$Z126,MATCH(Lists!$G$5,'Form responses'!$A$1:$Z$1,0))&amp;""),"")),""))</f>
        <v/>
      </c>
      <c r="E130" s="21">
        <f>IF(A130="","",IFERROR(VALUE(IFERROR(TRIM(INDEX('Form responses'!$A126:$Z126,MATCH(Lists!$G$6,'Form responses'!$A$1:$Z$1,0))&amp;""),"")),""))</f>
        <v/>
      </c>
      <c r="F130" s="21">
        <f>IF(A130="","",IFERROR(VALUE(IFERROR(TRIM(INDEX('Form responses'!$A126:$Z126,MATCH(Lists!$G$7,'Form responses'!$A$1:$Z$1,0))&amp;""),"")),""))</f>
        <v/>
      </c>
      <c r="G130" s="21">
        <f>IF(A130="","",IFERROR(VALUE(IFERROR(TRIM(INDEX('Form responses'!$A126:$Z126,MATCH(Lists!$G$8,'Form responses'!$A$1:$Z$1,0))&amp;""),"")),""))</f>
        <v/>
      </c>
      <c r="H130" s="21">
        <f>IF(A130="","",IFERROR(VALUE(IFERROR(TRIM(INDEX('Form responses'!$A126:$Z126,MATCH(Lists!$G$9,'Form responses'!$A$1:$Z$1,0))&amp;""),"")),""))</f>
        <v/>
      </c>
      <c r="I130" s="22">
        <f>IF(COUNT(D130:H130)=0,"",ROUND(AVERAGE(D130:H130),2))</f>
        <v/>
      </c>
      <c r="J130" s="22">
        <f>IF(A130="","",IFERROR(VALUE(IFERROR(TRIM(INDEX('Form responses'!$A126:$Z126,MATCH(Lists!$G$10,'Form responses'!$A$1:$Z$1,0))&amp;""),"")),""))</f>
        <v/>
      </c>
      <c r="K130" s="20">
        <f>IF(A130="","",IFERROR(TRIM(INDEX('Form responses'!$A126:$Z126,MATCH(Lists!$G$11,'Form responses'!$A$1:$Z$1,0))&amp;""),""))</f>
        <v/>
      </c>
      <c r="L130" s="20">
        <f>IF(A130="","",IF(COUNT(D130:H130)&lt;5,"Missing a score",IF(AND(ISNUMBER(J130),ABS(J130-I130)&gt;0.01),"Form average differs","OK")))</f>
        <v/>
      </c>
      <c r="M130" s="20">
        <f>IF(A130="","",IF(COUNTIF($A$6:A130,A130)=1,MAX($M$5:M129)+1,""))</f>
        <v/>
      </c>
      <c r="N130" s="20">
        <f>IF(ISNUMBER(D130),IF(D130&lt;=2,1,0),0)</f>
        <v/>
      </c>
      <c r="O130" s="20">
        <f>IF(ISNUMBER(E130),IF(E130&lt;=2,1,0),0)</f>
        <v/>
      </c>
      <c r="P130" s="20">
        <f>IF(ISNUMBER(F130),IF(F130&lt;=2,1,0),0)</f>
        <v/>
      </c>
      <c r="Q130" s="20">
        <f>IF(ISNUMBER(G130),IF(G130&lt;=2,1,0),0)</f>
        <v/>
      </c>
      <c r="R130" s="20">
        <f>IF(ISNUMBER(H130),IF(H130&lt;=2,1,0),0)</f>
        <v/>
      </c>
      <c r="S130" s="20">
        <f>IF(ISNUMBER(D130),IF(D130&gt;=4,1,0),0)</f>
        <v/>
      </c>
      <c r="T130" s="20">
        <f>IF(ISNUMBER(E130),IF(E130&gt;=4,1,0),0)</f>
        <v/>
      </c>
      <c r="U130" s="20">
        <f>IF(ISNUMBER(F130),IF(F130&gt;=4,1,0),0)</f>
        <v/>
      </c>
      <c r="V130" s="20">
        <f>IF(ISNUMBER(G130),IF(G130&gt;=4,1,0),0)</f>
        <v/>
      </c>
      <c r="W130" s="20">
        <f>IF(ISNUMBER(H130),IF(H130&gt;=4,1,0),0)</f>
        <v/>
      </c>
    </row>
    <row r="131">
      <c r="A131" s="20">
        <f>IFERROR(TRIM(INDEX('Form responses'!$A127:$Z127,MATCH(Lists!$G$2,'Form responses'!$A$1:$Z$1,0))&amp;""),"")</f>
        <v/>
      </c>
      <c r="B131" s="20">
        <f>IF(A131="","",IFERROR(TRIM(INDEX('Form responses'!$A127:$Z127,MATCH(Lists!$G$3,'Form responses'!$A$1:$Z$1,0))&amp;""),""))</f>
        <v/>
      </c>
      <c r="C131" s="20">
        <f>IF(A131="","",IFERROR(TRIM(INDEX('Form responses'!$A127:$Z127,MATCH(Lists!$G$4,'Form responses'!$A$1:$Z$1,0))&amp;""),""))</f>
        <v/>
      </c>
      <c r="D131" s="21">
        <f>IF(A131="","",IFERROR(VALUE(IFERROR(TRIM(INDEX('Form responses'!$A127:$Z127,MATCH(Lists!$G$5,'Form responses'!$A$1:$Z$1,0))&amp;""),"")),""))</f>
        <v/>
      </c>
      <c r="E131" s="21">
        <f>IF(A131="","",IFERROR(VALUE(IFERROR(TRIM(INDEX('Form responses'!$A127:$Z127,MATCH(Lists!$G$6,'Form responses'!$A$1:$Z$1,0))&amp;""),"")),""))</f>
        <v/>
      </c>
      <c r="F131" s="21">
        <f>IF(A131="","",IFERROR(VALUE(IFERROR(TRIM(INDEX('Form responses'!$A127:$Z127,MATCH(Lists!$G$7,'Form responses'!$A$1:$Z$1,0))&amp;""),"")),""))</f>
        <v/>
      </c>
      <c r="G131" s="21">
        <f>IF(A131="","",IFERROR(VALUE(IFERROR(TRIM(INDEX('Form responses'!$A127:$Z127,MATCH(Lists!$G$8,'Form responses'!$A$1:$Z$1,0))&amp;""),"")),""))</f>
        <v/>
      </c>
      <c r="H131" s="21">
        <f>IF(A131="","",IFERROR(VALUE(IFERROR(TRIM(INDEX('Form responses'!$A127:$Z127,MATCH(Lists!$G$9,'Form responses'!$A$1:$Z$1,0))&amp;""),"")),""))</f>
        <v/>
      </c>
      <c r="I131" s="22">
        <f>IF(COUNT(D131:H131)=0,"",ROUND(AVERAGE(D131:H131),2))</f>
        <v/>
      </c>
      <c r="J131" s="22">
        <f>IF(A131="","",IFERROR(VALUE(IFERROR(TRIM(INDEX('Form responses'!$A127:$Z127,MATCH(Lists!$G$10,'Form responses'!$A$1:$Z$1,0))&amp;""),"")),""))</f>
        <v/>
      </c>
      <c r="K131" s="20">
        <f>IF(A131="","",IFERROR(TRIM(INDEX('Form responses'!$A127:$Z127,MATCH(Lists!$G$11,'Form responses'!$A$1:$Z$1,0))&amp;""),""))</f>
        <v/>
      </c>
      <c r="L131" s="20">
        <f>IF(A131="","",IF(COUNT(D131:H131)&lt;5,"Missing a score",IF(AND(ISNUMBER(J131),ABS(J131-I131)&gt;0.01),"Form average differs","OK")))</f>
        <v/>
      </c>
      <c r="M131" s="20">
        <f>IF(A131="","",IF(COUNTIF($A$6:A131,A131)=1,MAX($M$5:M130)+1,""))</f>
        <v/>
      </c>
      <c r="N131" s="20">
        <f>IF(ISNUMBER(D131),IF(D131&lt;=2,1,0),0)</f>
        <v/>
      </c>
      <c r="O131" s="20">
        <f>IF(ISNUMBER(E131),IF(E131&lt;=2,1,0),0)</f>
        <v/>
      </c>
      <c r="P131" s="20">
        <f>IF(ISNUMBER(F131),IF(F131&lt;=2,1,0),0)</f>
        <v/>
      </c>
      <c r="Q131" s="20">
        <f>IF(ISNUMBER(G131),IF(G131&lt;=2,1,0),0)</f>
        <v/>
      </c>
      <c r="R131" s="20">
        <f>IF(ISNUMBER(H131),IF(H131&lt;=2,1,0),0)</f>
        <v/>
      </c>
      <c r="S131" s="20">
        <f>IF(ISNUMBER(D131),IF(D131&gt;=4,1,0),0)</f>
        <v/>
      </c>
      <c r="T131" s="20">
        <f>IF(ISNUMBER(E131),IF(E131&gt;=4,1,0),0)</f>
        <v/>
      </c>
      <c r="U131" s="20">
        <f>IF(ISNUMBER(F131),IF(F131&gt;=4,1,0),0)</f>
        <v/>
      </c>
      <c r="V131" s="20">
        <f>IF(ISNUMBER(G131),IF(G131&gt;=4,1,0),0)</f>
        <v/>
      </c>
      <c r="W131" s="20">
        <f>IF(ISNUMBER(H131),IF(H131&gt;=4,1,0),0)</f>
        <v/>
      </c>
    </row>
    <row r="132">
      <c r="A132" s="20">
        <f>IFERROR(TRIM(INDEX('Form responses'!$A128:$Z128,MATCH(Lists!$G$2,'Form responses'!$A$1:$Z$1,0))&amp;""),"")</f>
        <v/>
      </c>
      <c r="B132" s="20">
        <f>IF(A132="","",IFERROR(TRIM(INDEX('Form responses'!$A128:$Z128,MATCH(Lists!$G$3,'Form responses'!$A$1:$Z$1,0))&amp;""),""))</f>
        <v/>
      </c>
      <c r="C132" s="20">
        <f>IF(A132="","",IFERROR(TRIM(INDEX('Form responses'!$A128:$Z128,MATCH(Lists!$G$4,'Form responses'!$A$1:$Z$1,0))&amp;""),""))</f>
        <v/>
      </c>
      <c r="D132" s="21">
        <f>IF(A132="","",IFERROR(VALUE(IFERROR(TRIM(INDEX('Form responses'!$A128:$Z128,MATCH(Lists!$G$5,'Form responses'!$A$1:$Z$1,0))&amp;""),"")),""))</f>
        <v/>
      </c>
      <c r="E132" s="21">
        <f>IF(A132="","",IFERROR(VALUE(IFERROR(TRIM(INDEX('Form responses'!$A128:$Z128,MATCH(Lists!$G$6,'Form responses'!$A$1:$Z$1,0))&amp;""),"")),""))</f>
        <v/>
      </c>
      <c r="F132" s="21">
        <f>IF(A132="","",IFERROR(VALUE(IFERROR(TRIM(INDEX('Form responses'!$A128:$Z128,MATCH(Lists!$G$7,'Form responses'!$A$1:$Z$1,0))&amp;""),"")),""))</f>
        <v/>
      </c>
      <c r="G132" s="21">
        <f>IF(A132="","",IFERROR(VALUE(IFERROR(TRIM(INDEX('Form responses'!$A128:$Z128,MATCH(Lists!$G$8,'Form responses'!$A$1:$Z$1,0))&amp;""),"")),""))</f>
        <v/>
      </c>
      <c r="H132" s="21">
        <f>IF(A132="","",IFERROR(VALUE(IFERROR(TRIM(INDEX('Form responses'!$A128:$Z128,MATCH(Lists!$G$9,'Form responses'!$A$1:$Z$1,0))&amp;""),"")),""))</f>
        <v/>
      </c>
      <c r="I132" s="22">
        <f>IF(COUNT(D132:H132)=0,"",ROUND(AVERAGE(D132:H132),2))</f>
        <v/>
      </c>
      <c r="J132" s="22">
        <f>IF(A132="","",IFERROR(VALUE(IFERROR(TRIM(INDEX('Form responses'!$A128:$Z128,MATCH(Lists!$G$10,'Form responses'!$A$1:$Z$1,0))&amp;""),"")),""))</f>
        <v/>
      </c>
      <c r="K132" s="20">
        <f>IF(A132="","",IFERROR(TRIM(INDEX('Form responses'!$A128:$Z128,MATCH(Lists!$G$11,'Form responses'!$A$1:$Z$1,0))&amp;""),""))</f>
        <v/>
      </c>
      <c r="L132" s="20">
        <f>IF(A132="","",IF(COUNT(D132:H132)&lt;5,"Missing a score",IF(AND(ISNUMBER(J132),ABS(J132-I132)&gt;0.01),"Form average differs","OK")))</f>
        <v/>
      </c>
      <c r="M132" s="20">
        <f>IF(A132="","",IF(COUNTIF($A$6:A132,A132)=1,MAX($M$5:M131)+1,""))</f>
        <v/>
      </c>
      <c r="N132" s="20">
        <f>IF(ISNUMBER(D132),IF(D132&lt;=2,1,0),0)</f>
        <v/>
      </c>
      <c r="O132" s="20">
        <f>IF(ISNUMBER(E132),IF(E132&lt;=2,1,0),0)</f>
        <v/>
      </c>
      <c r="P132" s="20">
        <f>IF(ISNUMBER(F132),IF(F132&lt;=2,1,0),0)</f>
        <v/>
      </c>
      <c r="Q132" s="20">
        <f>IF(ISNUMBER(G132),IF(G132&lt;=2,1,0),0)</f>
        <v/>
      </c>
      <c r="R132" s="20">
        <f>IF(ISNUMBER(H132),IF(H132&lt;=2,1,0),0)</f>
        <v/>
      </c>
      <c r="S132" s="20">
        <f>IF(ISNUMBER(D132),IF(D132&gt;=4,1,0),0)</f>
        <v/>
      </c>
      <c r="T132" s="20">
        <f>IF(ISNUMBER(E132),IF(E132&gt;=4,1,0),0)</f>
        <v/>
      </c>
      <c r="U132" s="20">
        <f>IF(ISNUMBER(F132),IF(F132&gt;=4,1,0),0)</f>
        <v/>
      </c>
      <c r="V132" s="20">
        <f>IF(ISNUMBER(G132),IF(G132&gt;=4,1,0),0)</f>
        <v/>
      </c>
      <c r="W132" s="20">
        <f>IF(ISNUMBER(H132),IF(H132&gt;=4,1,0),0)</f>
        <v/>
      </c>
    </row>
    <row r="133">
      <c r="A133" s="20">
        <f>IFERROR(TRIM(INDEX('Form responses'!$A129:$Z129,MATCH(Lists!$G$2,'Form responses'!$A$1:$Z$1,0))&amp;""),"")</f>
        <v/>
      </c>
      <c r="B133" s="20">
        <f>IF(A133="","",IFERROR(TRIM(INDEX('Form responses'!$A129:$Z129,MATCH(Lists!$G$3,'Form responses'!$A$1:$Z$1,0))&amp;""),""))</f>
        <v/>
      </c>
      <c r="C133" s="20">
        <f>IF(A133="","",IFERROR(TRIM(INDEX('Form responses'!$A129:$Z129,MATCH(Lists!$G$4,'Form responses'!$A$1:$Z$1,0))&amp;""),""))</f>
        <v/>
      </c>
      <c r="D133" s="21">
        <f>IF(A133="","",IFERROR(VALUE(IFERROR(TRIM(INDEX('Form responses'!$A129:$Z129,MATCH(Lists!$G$5,'Form responses'!$A$1:$Z$1,0))&amp;""),"")),""))</f>
        <v/>
      </c>
      <c r="E133" s="21">
        <f>IF(A133="","",IFERROR(VALUE(IFERROR(TRIM(INDEX('Form responses'!$A129:$Z129,MATCH(Lists!$G$6,'Form responses'!$A$1:$Z$1,0))&amp;""),"")),""))</f>
        <v/>
      </c>
      <c r="F133" s="21">
        <f>IF(A133="","",IFERROR(VALUE(IFERROR(TRIM(INDEX('Form responses'!$A129:$Z129,MATCH(Lists!$G$7,'Form responses'!$A$1:$Z$1,0))&amp;""),"")),""))</f>
        <v/>
      </c>
      <c r="G133" s="21">
        <f>IF(A133="","",IFERROR(VALUE(IFERROR(TRIM(INDEX('Form responses'!$A129:$Z129,MATCH(Lists!$G$8,'Form responses'!$A$1:$Z$1,0))&amp;""),"")),""))</f>
        <v/>
      </c>
      <c r="H133" s="21">
        <f>IF(A133="","",IFERROR(VALUE(IFERROR(TRIM(INDEX('Form responses'!$A129:$Z129,MATCH(Lists!$G$9,'Form responses'!$A$1:$Z$1,0))&amp;""),"")),""))</f>
        <v/>
      </c>
      <c r="I133" s="22">
        <f>IF(COUNT(D133:H133)=0,"",ROUND(AVERAGE(D133:H133),2))</f>
        <v/>
      </c>
      <c r="J133" s="22">
        <f>IF(A133="","",IFERROR(VALUE(IFERROR(TRIM(INDEX('Form responses'!$A129:$Z129,MATCH(Lists!$G$10,'Form responses'!$A$1:$Z$1,0))&amp;""),"")),""))</f>
        <v/>
      </c>
      <c r="K133" s="20">
        <f>IF(A133="","",IFERROR(TRIM(INDEX('Form responses'!$A129:$Z129,MATCH(Lists!$G$11,'Form responses'!$A$1:$Z$1,0))&amp;""),""))</f>
        <v/>
      </c>
      <c r="L133" s="20">
        <f>IF(A133="","",IF(COUNT(D133:H133)&lt;5,"Missing a score",IF(AND(ISNUMBER(J133),ABS(J133-I133)&gt;0.01),"Form average differs","OK")))</f>
        <v/>
      </c>
      <c r="M133" s="20">
        <f>IF(A133="","",IF(COUNTIF($A$6:A133,A133)=1,MAX($M$5:M132)+1,""))</f>
        <v/>
      </c>
      <c r="N133" s="20">
        <f>IF(ISNUMBER(D133),IF(D133&lt;=2,1,0),0)</f>
        <v/>
      </c>
      <c r="O133" s="20">
        <f>IF(ISNUMBER(E133),IF(E133&lt;=2,1,0),0)</f>
        <v/>
      </c>
      <c r="P133" s="20">
        <f>IF(ISNUMBER(F133),IF(F133&lt;=2,1,0),0)</f>
        <v/>
      </c>
      <c r="Q133" s="20">
        <f>IF(ISNUMBER(G133),IF(G133&lt;=2,1,0),0)</f>
        <v/>
      </c>
      <c r="R133" s="20">
        <f>IF(ISNUMBER(H133),IF(H133&lt;=2,1,0),0)</f>
        <v/>
      </c>
      <c r="S133" s="20">
        <f>IF(ISNUMBER(D133),IF(D133&gt;=4,1,0),0)</f>
        <v/>
      </c>
      <c r="T133" s="20">
        <f>IF(ISNUMBER(E133),IF(E133&gt;=4,1,0),0)</f>
        <v/>
      </c>
      <c r="U133" s="20">
        <f>IF(ISNUMBER(F133),IF(F133&gt;=4,1,0),0)</f>
        <v/>
      </c>
      <c r="V133" s="20">
        <f>IF(ISNUMBER(G133),IF(G133&gt;=4,1,0),0)</f>
        <v/>
      </c>
      <c r="W133" s="20">
        <f>IF(ISNUMBER(H133),IF(H133&gt;=4,1,0),0)</f>
        <v/>
      </c>
    </row>
    <row r="134">
      <c r="A134" s="20">
        <f>IFERROR(TRIM(INDEX('Form responses'!$A130:$Z130,MATCH(Lists!$G$2,'Form responses'!$A$1:$Z$1,0))&amp;""),"")</f>
        <v/>
      </c>
      <c r="B134" s="20">
        <f>IF(A134="","",IFERROR(TRIM(INDEX('Form responses'!$A130:$Z130,MATCH(Lists!$G$3,'Form responses'!$A$1:$Z$1,0))&amp;""),""))</f>
        <v/>
      </c>
      <c r="C134" s="20">
        <f>IF(A134="","",IFERROR(TRIM(INDEX('Form responses'!$A130:$Z130,MATCH(Lists!$G$4,'Form responses'!$A$1:$Z$1,0))&amp;""),""))</f>
        <v/>
      </c>
      <c r="D134" s="21">
        <f>IF(A134="","",IFERROR(VALUE(IFERROR(TRIM(INDEX('Form responses'!$A130:$Z130,MATCH(Lists!$G$5,'Form responses'!$A$1:$Z$1,0))&amp;""),"")),""))</f>
        <v/>
      </c>
      <c r="E134" s="21">
        <f>IF(A134="","",IFERROR(VALUE(IFERROR(TRIM(INDEX('Form responses'!$A130:$Z130,MATCH(Lists!$G$6,'Form responses'!$A$1:$Z$1,0))&amp;""),"")),""))</f>
        <v/>
      </c>
      <c r="F134" s="21">
        <f>IF(A134="","",IFERROR(VALUE(IFERROR(TRIM(INDEX('Form responses'!$A130:$Z130,MATCH(Lists!$G$7,'Form responses'!$A$1:$Z$1,0))&amp;""),"")),""))</f>
        <v/>
      </c>
      <c r="G134" s="21">
        <f>IF(A134="","",IFERROR(VALUE(IFERROR(TRIM(INDEX('Form responses'!$A130:$Z130,MATCH(Lists!$G$8,'Form responses'!$A$1:$Z$1,0))&amp;""),"")),""))</f>
        <v/>
      </c>
      <c r="H134" s="21">
        <f>IF(A134="","",IFERROR(VALUE(IFERROR(TRIM(INDEX('Form responses'!$A130:$Z130,MATCH(Lists!$G$9,'Form responses'!$A$1:$Z$1,0))&amp;""),"")),""))</f>
        <v/>
      </c>
      <c r="I134" s="22">
        <f>IF(COUNT(D134:H134)=0,"",ROUND(AVERAGE(D134:H134),2))</f>
        <v/>
      </c>
      <c r="J134" s="22">
        <f>IF(A134="","",IFERROR(VALUE(IFERROR(TRIM(INDEX('Form responses'!$A130:$Z130,MATCH(Lists!$G$10,'Form responses'!$A$1:$Z$1,0))&amp;""),"")),""))</f>
        <v/>
      </c>
      <c r="K134" s="20">
        <f>IF(A134="","",IFERROR(TRIM(INDEX('Form responses'!$A130:$Z130,MATCH(Lists!$G$11,'Form responses'!$A$1:$Z$1,0))&amp;""),""))</f>
        <v/>
      </c>
      <c r="L134" s="20">
        <f>IF(A134="","",IF(COUNT(D134:H134)&lt;5,"Missing a score",IF(AND(ISNUMBER(J134),ABS(J134-I134)&gt;0.01),"Form average differs","OK")))</f>
        <v/>
      </c>
      <c r="M134" s="20">
        <f>IF(A134="","",IF(COUNTIF($A$6:A134,A134)=1,MAX($M$5:M133)+1,""))</f>
        <v/>
      </c>
      <c r="N134" s="20">
        <f>IF(ISNUMBER(D134),IF(D134&lt;=2,1,0),0)</f>
        <v/>
      </c>
      <c r="O134" s="20">
        <f>IF(ISNUMBER(E134),IF(E134&lt;=2,1,0),0)</f>
        <v/>
      </c>
      <c r="P134" s="20">
        <f>IF(ISNUMBER(F134),IF(F134&lt;=2,1,0),0)</f>
        <v/>
      </c>
      <c r="Q134" s="20">
        <f>IF(ISNUMBER(G134),IF(G134&lt;=2,1,0),0)</f>
        <v/>
      </c>
      <c r="R134" s="20">
        <f>IF(ISNUMBER(H134),IF(H134&lt;=2,1,0),0)</f>
        <v/>
      </c>
      <c r="S134" s="20">
        <f>IF(ISNUMBER(D134),IF(D134&gt;=4,1,0),0)</f>
        <v/>
      </c>
      <c r="T134" s="20">
        <f>IF(ISNUMBER(E134),IF(E134&gt;=4,1,0),0)</f>
        <v/>
      </c>
      <c r="U134" s="20">
        <f>IF(ISNUMBER(F134),IF(F134&gt;=4,1,0),0)</f>
        <v/>
      </c>
      <c r="V134" s="20">
        <f>IF(ISNUMBER(G134),IF(G134&gt;=4,1,0),0)</f>
        <v/>
      </c>
      <c r="W134" s="20">
        <f>IF(ISNUMBER(H134),IF(H134&gt;=4,1,0),0)</f>
        <v/>
      </c>
    </row>
    <row r="135">
      <c r="A135" s="20">
        <f>IFERROR(TRIM(INDEX('Form responses'!$A131:$Z131,MATCH(Lists!$G$2,'Form responses'!$A$1:$Z$1,0))&amp;""),"")</f>
        <v/>
      </c>
      <c r="B135" s="20">
        <f>IF(A135="","",IFERROR(TRIM(INDEX('Form responses'!$A131:$Z131,MATCH(Lists!$G$3,'Form responses'!$A$1:$Z$1,0))&amp;""),""))</f>
        <v/>
      </c>
      <c r="C135" s="20">
        <f>IF(A135="","",IFERROR(TRIM(INDEX('Form responses'!$A131:$Z131,MATCH(Lists!$G$4,'Form responses'!$A$1:$Z$1,0))&amp;""),""))</f>
        <v/>
      </c>
      <c r="D135" s="21">
        <f>IF(A135="","",IFERROR(VALUE(IFERROR(TRIM(INDEX('Form responses'!$A131:$Z131,MATCH(Lists!$G$5,'Form responses'!$A$1:$Z$1,0))&amp;""),"")),""))</f>
        <v/>
      </c>
      <c r="E135" s="21">
        <f>IF(A135="","",IFERROR(VALUE(IFERROR(TRIM(INDEX('Form responses'!$A131:$Z131,MATCH(Lists!$G$6,'Form responses'!$A$1:$Z$1,0))&amp;""),"")),""))</f>
        <v/>
      </c>
      <c r="F135" s="21">
        <f>IF(A135="","",IFERROR(VALUE(IFERROR(TRIM(INDEX('Form responses'!$A131:$Z131,MATCH(Lists!$G$7,'Form responses'!$A$1:$Z$1,0))&amp;""),"")),""))</f>
        <v/>
      </c>
      <c r="G135" s="21">
        <f>IF(A135="","",IFERROR(VALUE(IFERROR(TRIM(INDEX('Form responses'!$A131:$Z131,MATCH(Lists!$G$8,'Form responses'!$A$1:$Z$1,0))&amp;""),"")),""))</f>
        <v/>
      </c>
      <c r="H135" s="21">
        <f>IF(A135="","",IFERROR(VALUE(IFERROR(TRIM(INDEX('Form responses'!$A131:$Z131,MATCH(Lists!$G$9,'Form responses'!$A$1:$Z$1,0))&amp;""),"")),""))</f>
        <v/>
      </c>
      <c r="I135" s="22">
        <f>IF(COUNT(D135:H135)=0,"",ROUND(AVERAGE(D135:H135),2))</f>
        <v/>
      </c>
      <c r="J135" s="22">
        <f>IF(A135="","",IFERROR(VALUE(IFERROR(TRIM(INDEX('Form responses'!$A131:$Z131,MATCH(Lists!$G$10,'Form responses'!$A$1:$Z$1,0))&amp;""),"")),""))</f>
        <v/>
      </c>
      <c r="K135" s="20">
        <f>IF(A135="","",IFERROR(TRIM(INDEX('Form responses'!$A131:$Z131,MATCH(Lists!$G$11,'Form responses'!$A$1:$Z$1,0))&amp;""),""))</f>
        <v/>
      </c>
      <c r="L135" s="20">
        <f>IF(A135="","",IF(COUNT(D135:H135)&lt;5,"Missing a score",IF(AND(ISNUMBER(J135),ABS(J135-I135)&gt;0.01),"Form average differs","OK")))</f>
        <v/>
      </c>
      <c r="M135" s="20">
        <f>IF(A135="","",IF(COUNTIF($A$6:A135,A135)=1,MAX($M$5:M134)+1,""))</f>
        <v/>
      </c>
      <c r="N135" s="20">
        <f>IF(ISNUMBER(D135),IF(D135&lt;=2,1,0),0)</f>
        <v/>
      </c>
      <c r="O135" s="20">
        <f>IF(ISNUMBER(E135),IF(E135&lt;=2,1,0),0)</f>
        <v/>
      </c>
      <c r="P135" s="20">
        <f>IF(ISNUMBER(F135),IF(F135&lt;=2,1,0),0)</f>
        <v/>
      </c>
      <c r="Q135" s="20">
        <f>IF(ISNUMBER(G135),IF(G135&lt;=2,1,0),0)</f>
        <v/>
      </c>
      <c r="R135" s="20">
        <f>IF(ISNUMBER(H135),IF(H135&lt;=2,1,0),0)</f>
        <v/>
      </c>
      <c r="S135" s="20">
        <f>IF(ISNUMBER(D135),IF(D135&gt;=4,1,0),0)</f>
        <v/>
      </c>
      <c r="T135" s="20">
        <f>IF(ISNUMBER(E135),IF(E135&gt;=4,1,0),0)</f>
        <v/>
      </c>
      <c r="U135" s="20">
        <f>IF(ISNUMBER(F135),IF(F135&gt;=4,1,0),0)</f>
        <v/>
      </c>
      <c r="V135" s="20">
        <f>IF(ISNUMBER(G135),IF(G135&gt;=4,1,0),0)</f>
        <v/>
      </c>
      <c r="W135" s="20">
        <f>IF(ISNUMBER(H135),IF(H135&gt;=4,1,0),0)</f>
        <v/>
      </c>
    </row>
    <row r="136">
      <c r="A136" s="20">
        <f>IFERROR(TRIM(INDEX('Form responses'!$A132:$Z132,MATCH(Lists!$G$2,'Form responses'!$A$1:$Z$1,0))&amp;""),"")</f>
        <v/>
      </c>
      <c r="B136" s="20">
        <f>IF(A136="","",IFERROR(TRIM(INDEX('Form responses'!$A132:$Z132,MATCH(Lists!$G$3,'Form responses'!$A$1:$Z$1,0))&amp;""),""))</f>
        <v/>
      </c>
      <c r="C136" s="20">
        <f>IF(A136="","",IFERROR(TRIM(INDEX('Form responses'!$A132:$Z132,MATCH(Lists!$G$4,'Form responses'!$A$1:$Z$1,0))&amp;""),""))</f>
        <v/>
      </c>
      <c r="D136" s="21">
        <f>IF(A136="","",IFERROR(VALUE(IFERROR(TRIM(INDEX('Form responses'!$A132:$Z132,MATCH(Lists!$G$5,'Form responses'!$A$1:$Z$1,0))&amp;""),"")),""))</f>
        <v/>
      </c>
      <c r="E136" s="21">
        <f>IF(A136="","",IFERROR(VALUE(IFERROR(TRIM(INDEX('Form responses'!$A132:$Z132,MATCH(Lists!$G$6,'Form responses'!$A$1:$Z$1,0))&amp;""),"")),""))</f>
        <v/>
      </c>
      <c r="F136" s="21">
        <f>IF(A136="","",IFERROR(VALUE(IFERROR(TRIM(INDEX('Form responses'!$A132:$Z132,MATCH(Lists!$G$7,'Form responses'!$A$1:$Z$1,0))&amp;""),"")),""))</f>
        <v/>
      </c>
      <c r="G136" s="21">
        <f>IF(A136="","",IFERROR(VALUE(IFERROR(TRIM(INDEX('Form responses'!$A132:$Z132,MATCH(Lists!$G$8,'Form responses'!$A$1:$Z$1,0))&amp;""),"")),""))</f>
        <v/>
      </c>
      <c r="H136" s="21">
        <f>IF(A136="","",IFERROR(VALUE(IFERROR(TRIM(INDEX('Form responses'!$A132:$Z132,MATCH(Lists!$G$9,'Form responses'!$A$1:$Z$1,0))&amp;""),"")),""))</f>
        <v/>
      </c>
      <c r="I136" s="22">
        <f>IF(COUNT(D136:H136)=0,"",ROUND(AVERAGE(D136:H136),2))</f>
        <v/>
      </c>
      <c r="J136" s="22">
        <f>IF(A136="","",IFERROR(VALUE(IFERROR(TRIM(INDEX('Form responses'!$A132:$Z132,MATCH(Lists!$G$10,'Form responses'!$A$1:$Z$1,0))&amp;""),"")),""))</f>
        <v/>
      </c>
      <c r="K136" s="20">
        <f>IF(A136="","",IFERROR(TRIM(INDEX('Form responses'!$A132:$Z132,MATCH(Lists!$G$11,'Form responses'!$A$1:$Z$1,0))&amp;""),""))</f>
        <v/>
      </c>
      <c r="L136" s="20">
        <f>IF(A136="","",IF(COUNT(D136:H136)&lt;5,"Missing a score",IF(AND(ISNUMBER(J136),ABS(J136-I136)&gt;0.01),"Form average differs","OK")))</f>
        <v/>
      </c>
      <c r="M136" s="20">
        <f>IF(A136="","",IF(COUNTIF($A$6:A136,A136)=1,MAX($M$5:M135)+1,""))</f>
        <v/>
      </c>
      <c r="N136" s="20">
        <f>IF(ISNUMBER(D136),IF(D136&lt;=2,1,0),0)</f>
        <v/>
      </c>
      <c r="O136" s="20">
        <f>IF(ISNUMBER(E136),IF(E136&lt;=2,1,0),0)</f>
        <v/>
      </c>
      <c r="P136" s="20">
        <f>IF(ISNUMBER(F136),IF(F136&lt;=2,1,0),0)</f>
        <v/>
      </c>
      <c r="Q136" s="20">
        <f>IF(ISNUMBER(G136),IF(G136&lt;=2,1,0),0)</f>
        <v/>
      </c>
      <c r="R136" s="20">
        <f>IF(ISNUMBER(H136),IF(H136&lt;=2,1,0),0)</f>
        <v/>
      </c>
      <c r="S136" s="20">
        <f>IF(ISNUMBER(D136),IF(D136&gt;=4,1,0),0)</f>
        <v/>
      </c>
      <c r="T136" s="20">
        <f>IF(ISNUMBER(E136),IF(E136&gt;=4,1,0),0)</f>
        <v/>
      </c>
      <c r="U136" s="20">
        <f>IF(ISNUMBER(F136),IF(F136&gt;=4,1,0),0)</f>
        <v/>
      </c>
      <c r="V136" s="20">
        <f>IF(ISNUMBER(G136),IF(G136&gt;=4,1,0),0)</f>
        <v/>
      </c>
      <c r="W136" s="20">
        <f>IF(ISNUMBER(H136),IF(H136&gt;=4,1,0),0)</f>
        <v/>
      </c>
    </row>
    <row r="137">
      <c r="A137" s="20">
        <f>IFERROR(TRIM(INDEX('Form responses'!$A133:$Z133,MATCH(Lists!$G$2,'Form responses'!$A$1:$Z$1,0))&amp;""),"")</f>
        <v/>
      </c>
      <c r="B137" s="20">
        <f>IF(A137="","",IFERROR(TRIM(INDEX('Form responses'!$A133:$Z133,MATCH(Lists!$G$3,'Form responses'!$A$1:$Z$1,0))&amp;""),""))</f>
        <v/>
      </c>
      <c r="C137" s="20">
        <f>IF(A137="","",IFERROR(TRIM(INDEX('Form responses'!$A133:$Z133,MATCH(Lists!$G$4,'Form responses'!$A$1:$Z$1,0))&amp;""),""))</f>
        <v/>
      </c>
      <c r="D137" s="21">
        <f>IF(A137="","",IFERROR(VALUE(IFERROR(TRIM(INDEX('Form responses'!$A133:$Z133,MATCH(Lists!$G$5,'Form responses'!$A$1:$Z$1,0))&amp;""),"")),""))</f>
        <v/>
      </c>
      <c r="E137" s="21">
        <f>IF(A137="","",IFERROR(VALUE(IFERROR(TRIM(INDEX('Form responses'!$A133:$Z133,MATCH(Lists!$G$6,'Form responses'!$A$1:$Z$1,0))&amp;""),"")),""))</f>
        <v/>
      </c>
      <c r="F137" s="21">
        <f>IF(A137="","",IFERROR(VALUE(IFERROR(TRIM(INDEX('Form responses'!$A133:$Z133,MATCH(Lists!$G$7,'Form responses'!$A$1:$Z$1,0))&amp;""),"")),""))</f>
        <v/>
      </c>
      <c r="G137" s="21">
        <f>IF(A137="","",IFERROR(VALUE(IFERROR(TRIM(INDEX('Form responses'!$A133:$Z133,MATCH(Lists!$G$8,'Form responses'!$A$1:$Z$1,0))&amp;""),"")),""))</f>
        <v/>
      </c>
      <c r="H137" s="21">
        <f>IF(A137="","",IFERROR(VALUE(IFERROR(TRIM(INDEX('Form responses'!$A133:$Z133,MATCH(Lists!$G$9,'Form responses'!$A$1:$Z$1,0))&amp;""),"")),""))</f>
        <v/>
      </c>
      <c r="I137" s="22">
        <f>IF(COUNT(D137:H137)=0,"",ROUND(AVERAGE(D137:H137),2))</f>
        <v/>
      </c>
      <c r="J137" s="22">
        <f>IF(A137="","",IFERROR(VALUE(IFERROR(TRIM(INDEX('Form responses'!$A133:$Z133,MATCH(Lists!$G$10,'Form responses'!$A$1:$Z$1,0))&amp;""),"")),""))</f>
        <v/>
      </c>
      <c r="K137" s="20">
        <f>IF(A137="","",IFERROR(TRIM(INDEX('Form responses'!$A133:$Z133,MATCH(Lists!$G$11,'Form responses'!$A$1:$Z$1,0))&amp;""),""))</f>
        <v/>
      </c>
      <c r="L137" s="20">
        <f>IF(A137="","",IF(COUNT(D137:H137)&lt;5,"Missing a score",IF(AND(ISNUMBER(J137),ABS(J137-I137)&gt;0.01),"Form average differs","OK")))</f>
        <v/>
      </c>
      <c r="M137" s="20">
        <f>IF(A137="","",IF(COUNTIF($A$6:A137,A137)=1,MAX($M$5:M136)+1,""))</f>
        <v/>
      </c>
      <c r="N137" s="20">
        <f>IF(ISNUMBER(D137),IF(D137&lt;=2,1,0),0)</f>
        <v/>
      </c>
      <c r="O137" s="20">
        <f>IF(ISNUMBER(E137),IF(E137&lt;=2,1,0),0)</f>
        <v/>
      </c>
      <c r="P137" s="20">
        <f>IF(ISNUMBER(F137),IF(F137&lt;=2,1,0),0)</f>
        <v/>
      </c>
      <c r="Q137" s="20">
        <f>IF(ISNUMBER(G137),IF(G137&lt;=2,1,0),0)</f>
        <v/>
      </c>
      <c r="R137" s="20">
        <f>IF(ISNUMBER(H137),IF(H137&lt;=2,1,0),0)</f>
        <v/>
      </c>
      <c r="S137" s="20">
        <f>IF(ISNUMBER(D137),IF(D137&gt;=4,1,0),0)</f>
        <v/>
      </c>
      <c r="T137" s="20">
        <f>IF(ISNUMBER(E137),IF(E137&gt;=4,1,0),0)</f>
        <v/>
      </c>
      <c r="U137" s="20">
        <f>IF(ISNUMBER(F137),IF(F137&gt;=4,1,0),0)</f>
        <v/>
      </c>
      <c r="V137" s="20">
        <f>IF(ISNUMBER(G137),IF(G137&gt;=4,1,0),0)</f>
        <v/>
      </c>
      <c r="W137" s="20">
        <f>IF(ISNUMBER(H137),IF(H137&gt;=4,1,0),0)</f>
        <v/>
      </c>
    </row>
    <row r="138">
      <c r="A138" s="20">
        <f>IFERROR(TRIM(INDEX('Form responses'!$A134:$Z134,MATCH(Lists!$G$2,'Form responses'!$A$1:$Z$1,0))&amp;""),"")</f>
        <v/>
      </c>
      <c r="B138" s="20">
        <f>IF(A138="","",IFERROR(TRIM(INDEX('Form responses'!$A134:$Z134,MATCH(Lists!$G$3,'Form responses'!$A$1:$Z$1,0))&amp;""),""))</f>
        <v/>
      </c>
      <c r="C138" s="20">
        <f>IF(A138="","",IFERROR(TRIM(INDEX('Form responses'!$A134:$Z134,MATCH(Lists!$G$4,'Form responses'!$A$1:$Z$1,0))&amp;""),""))</f>
        <v/>
      </c>
      <c r="D138" s="21">
        <f>IF(A138="","",IFERROR(VALUE(IFERROR(TRIM(INDEX('Form responses'!$A134:$Z134,MATCH(Lists!$G$5,'Form responses'!$A$1:$Z$1,0))&amp;""),"")),""))</f>
        <v/>
      </c>
      <c r="E138" s="21">
        <f>IF(A138="","",IFERROR(VALUE(IFERROR(TRIM(INDEX('Form responses'!$A134:$Z134,MATCH(Lists!$G$6,'Form responses'!$A$1:$Z$1,0))&amp;""),"")),""))</f>
        <v/>
      </c>
      <c r="F138" s="21">
        <f>IF(A138="","",IFERROR(VALUE(IFERROR(TRIM(INDEX('Form responses'!$A134:$Z134,MATCH(Lists!$G$7,'Form responses'!$A$1:$Z$1,0))&amp;""),"")),""))</f>
        <v/>
      </c>
      <c r="G138" s="21">
        <f>IF(A138="","",IFERROR(VALUE(IFERROR(TRIM(INDEX('Form responses'!$A134:$Z134,MATCH(Lists!$G$8,'Form responses'!$A$1:$Z$1,0))&amp;""),"")),""))</f>
        <v/>
      </c>
      <c r="H138" s="21">
        <f>IF(A138="","",IFERROR(VALUE(IFERROR(TRIM(INDEX('Form responses'!$A134:$Z134,MATCH(Lists!$G$9,'Form responses'!$A$1:$Z$1,0))&amp;""),"")),""))</f>
        <v/>
      </c>
      <c r="I138" s="22">
        <f>IF(COUNT(D138:H138)=0,"",ROUND(AVERAGE(D138:H138),2))</f>
        <v/>
      </c>
      <c r="J138" s="22">
        <f>IF(A138="","",IFERROR(VALUE(IFERROR(TRIM(INDEX('Form responses'!$A134:$Z134,MATCH(Lists!$G$10,'Form responses'!$A$1:$Z$1,0))&amp;""),"")),""))</f>
        <v/>
      </c>
      <c r="K138" s="20">
        <f>IF(A138="","",IFERROR(TRIM(INDEX('Form responses'!$A134:$Z134,MATCH(Lists!$G$11,'Form responses'!$A$1:$Z$1,0))&amp;""),""))</f>
        <v/>
      </c>
      <c r="L138" s="20">
        <f>IF(A138="","",IF(COUNT(D138:H138)&lt;5,"Missing a score",IF(AND(ISNUMBER(J138),ABS(J138-I138)&gt;0.01),"Form average differs","OK")))</f>
        <v/>
      </c>
      <c r="M138" s="20">
        <f>IF(A138="","",IF(COUNTIF($A$6:A138,A138)=1,MAX($M$5:M137)+1,""))</f>
        <v/>
      </c>
      <c r="N138" s="20">
        <f>IF(ISNUMBER(D138),IF(D138&lt;=2,1,0),0)</f>
        <v/>
      </c>
      <c r="O138" s="20">
        <f>IF(ISNUMBER(E138),IF(E138&lt;=2,1,0),0)</f>
        <v/>
      </c>
      <c r="P138" s="20">
        <f>IF(ISNUMBER(F138),IF(F138&lt;=2,1,0),0)</f>
        <v/>
      </c>
      <c r="Q138" s="20">
        <f>IF(ISNUMBER(G138),IF(G138&lt;=2,1,0),0)</f>
        <v/>
      </c>
      <c r="R138" s="20">
        <f>IF(ISNUMBER(H138),IF(H138&lt;=2,1,0),0)</f>
        <v/>
      </c>
      <c r="S138" s="20">
        <f>IF(ISNUMBER(D138),IF(D138&gt;=4,1,0),0)</f>
        <v/>
      </c>
      <c r="T138" s="20">
        <f>IF(ISNUMBER(E138),IF(E138&gt;=4,1,0),0)</f>
        <v/>
      </c>
      <c r="U138" s="20">
        <f>IF(ISNUMBER(F138),IF(F138&gt;=4,1,0),0)</f>
        <v/>
      </c>
      <c r="V138" s="20">
        <f>IF(ISNUMBER(G138),IF(G138&gt;=4,1,0),0)</f>
        <v/>
      </c>
      <c r="W138" s="20">
        <f>IF(ISNUMBER(H138),IF(H138&gt;=4,1,0),0)</f>
        <v/>
      </c>
    </row>
    <row r="139">
      <c r="A139" s="20">
        <f>IFERROR(TRIM(INDEX('Form responses'!$A135:$Z135,MATCH(Lists!$G$2,'Form responses'!$A$1:$Z$1,0))&amp;""),"")</f>
        <v/>
      </c>
      <c r="B139" s="20">
        <f>IF(A139="","",IFERROR(TRIM(INDEX('Form responses'!$A135:$Z135,MATCH(Lists!$G$3,'Form responses'!$A$1:$Z$1,0))&amp;""),""))</f>
        <v/>
      </c>
      <c r="C139" s="20">
        <f>IF(A139="","",IFERROR(TRIM(INDEX('Form responses'!$A135:$Z135,MATCH(Lists!$G$4,'Form responses'!$A$1:$Z$1,0))&amp;""),""))</f>
        <v/>
      </c>
      <c r="D139" s="21">
        <f>IF(A139="","",IFERROR(VALUE(IFERROR(TRIM(INDEX('Form responses'!$A135:$Z135,MATCH(Lists!$G$5,'Form responses'!$A$1:$Z$1,0))&amp;""),"")),""))</f>
        <v/>
      </c>
      <c r="E139" s="21">
        <f>IF(A139="","",IFERROR(VALUE(IFERROR(TRIM(INDEX('Form responses'!$A135:$Z135,MATCH(Lists!$G$6,'Form responses'!$A$1:$Z$1,0))&amp;""),"")),""))</f>
        <v/>
      </c>
      <c r="F139" s="21">
        <f>IF(A139="","",IFERROR(VALUE(IFERROR(TRIM(INDEX('Form responses'!$A135:$Z135,MATCH(Lists!$G$7,'Form responses'!$A$1:$Z$1,0))&amp;""),"")),""))</f>
        <v/>
      </c>
      <c r="G139" s="21">
        <f>IF(A139="","",IFERROR(VALUE(IFERROR(TRIM(INDEX('Form responses'!$A135:$Z135,MATCH(Lists!$G$8,'Form responses'!$A$1:$Z$1,0))&amp;""),"")),""))</f>
        <v/>
      </c>
      <c r="H139" s="21">
        <f>IF(A139="","",IFERROR(VALUE(IFERROR(TRIM(INDEX('Form responses'!$A135:$Z135,MATCH(Lists!$G$9,'Form responses'!$A$1:$Z$1,0))&amp;""),"")),""))</f>
        <v/>
      </c>
      <c r="I139" s="22">
        <f>IF(COUNT(D139:H139)=0,"",ROUND(AVERAGE(D139:H139),2))</f>
        <v/>
      </c>
      <c r="J139" s="22">
        <f>IF(A139="","",IFERROR(VALUE(IFERROR(TRIM(INDEX('Form responses'!$A135:$Z135,MATCH(Lists!$G$10,'Form responses'!$A$1:$Z$1,0))&amp;""),"")),""))</f>
        <v/>
      </c>
      <c r="K139" s="20">
        <f>IF(A139="","",IFERROR(TRIM(INDEX('Form responses'!$A135:$Z135,MATCH(Lists!$G$11,'Form responses'!$A$1:$Z$1,0))&amp;""),""))</f>
        <v/>
      </c>
      <c r="L139" s="20">
        <f>IF(A139="","",IF(COUNT(D139:H139)&lt;5,"Missing a score",IF(AND(ISNUMBER(J139),ABS(J139-I139)&gt;0.01),"Form average differs","OK")))</f>
        <v/>
      </c>
      <c r="M139" s="20">
        <f>IF(A139="","",IF(COUNTIF($A$6:A139,A139)=1,MAX($M$5:M138)+1,""))</f>
        <v/>
      </c>
      <c r="N139" s="20">
        <f>IF(ISNUMBER(D139),IF(D139&lt;=2,1,0),0)</f>
        <v/>
      </c>
      <c r="O139" s="20">
        <f>IF(ISNUMBER(E139),IF(E139&lt;=2,1,0),0)</f>
        <v/>
      </c>
      <c r="P139" s="20">
        <f>IF(ISNUMBER(F139),IF(F139&lt;=2,1,0),0)</f>
        <v/>
      </c>
      <c r="Q139" s="20">
        <f>IF(ISNUMBER(G139),IF(G139&lt;=2,1,0),0)</f>
        <v/>
      </c>
      <c r="R139" s="20">
        <f>IF(ISNUMBER(H139),IF(H139&lt;=2,1,0),0)</f>
        <v/>
      </c>
      <c r="S139" s="20">
        <f>IF(ISNUMBER(D139),IF(D139&gt;=4,1,0),0)</f>
        <v/>
      </c>
      <c r="T139" s="20">
        <f>IF(ISNUMBER(E139),IF(E139&gt;=4,1,0),0)</f>
        <v/>
      </c>
      <c r="U139" s="20">
        <f>IF(ISNUMBER(F139),IF(F139&gt;=4,1,0),0)</f>
        <v/>
      </c>
      <c r="V139" s="20">
        <f>IF(ISNUMBER(G139),IF(G139&gt;=4,1,0),0)</f>
        <v/>
      </c>
      <c r="W139" s="20">
        <f>IF(ISNUMBER(H139),IF(H139&gt;=4,1,0),0)</f>
        <v/>
      </c>
    </row>
    <row r="140">
      <c r="A140" s="20">
        <f>IFERROR(TRIM(INDEX('Form responses'!$A136:$Z136,MATCH(Lists!$G$2,'Form responses'!$A$1:$Z$1,0))&amp;""),"")</f>
        <v/>
      </c>
      <c r="B140" s="20">
        <f>IF(A140="","",IFERROR(TRIM(INDEX('Form responses'!$A136:$Z136,MATCH(Lists!$G$3,'Form responses'!$A$1:$Z$1,0))&amp;""),""))</f>
        <v/>
      </c>
      <c r="C140" s="20">
        <f>IF(A140="","",IFERROR(TRIM(INDEX('Form responses'!$A136:$Z136,MATCH(Lists!$G$4,'Form responses'!$A$1:$Z$1,0))&amp;""),""))</f>
        <v/>
      </c>
      <c r="D140" s="21">
        <f>IF(A140="","",IFERROR(VALUE(IFERROR(TRIM(INDEX('Form responses'!$A136:$Z136,MATCH(Lists!$G$5,'Form responses'!$A$1:$Z$1,0))&amp;""),"")),""))</f>
        <v/>
      </c>
      <c r="E140" s="21">
        <f>IF(A140="","",IFERROR(VALUE(IFERROR(TRIM(INDEX('Form responses'!$A136:$Z136,MATCH(Lists!$G$6,'Form responses'!$A$1:$Z$1,0))&amp;""),"")),""))</f>
        <v/>
      </c>
      <c r="F140" s="21">
        <f>IF(A140="","",IFERROR(VALUE(IFERROR(TRIM(INDEX('Form responses'!$A136:$Z136,MATCH(Lists!$G$7,'Form responses'!$A$1:$Z$1,0))&amp;""),"")),""))</f>
        <v/>
      </c>
      <c r="G140" s="21">
        <f>IF(A140="","",IFERROR(VALUE(IFERROR(TRIM(INDEX('Form responses'!$A136:$Z136,MATCH(Lists!$G$8,'Form responses'!$A$1:$Z$1,0))&amp;""),"")),""))</f>
        <v/>
      </c>
      <c r="H140" s="21">
        <f>IF(A140="","",IFERROR(VALUE(IFERROR(TRIM(INDEX('Form responses'!$A136:$Z136,MATCH(Lists!$G$9,'Form responses'!$A$1:$Z$1,0))&amp;""),"")),""))</f>
        <v/>
      </c>
      <c r="I140" s="22">
        <f>IF(COUNT(D140:H140)=0,"",ROUND(AVERAGE(D140:H140),2))</f>
        <v/>
      </c>
      <c r="J140" s="22">
        <f>IF(A140="","",IFERROR(VALUE(IFERROR(TRIM(INDEX('Form responses'!$A136:$Z136,MATCH(Lists!$G$10,'Form responses'!$A$1:$Z$1,0))&amp;""),"")),""))</f>
        <v/>
      </c>
      <c r="K140" s="20">
        <f>IF(A140="","",IFERROR(TRIM(INDEX('Form responses'!$A136:$Z136,MATCH(Lists!$G$11,'Form responses'!$A$1:$Z$1,0))&amp;""),""))</f>
        <v/>
      </c>
      <c r="L140" s="20">
        <f>IF(A140="","",IF(COUNT(D140:H140)&lt;5,"Missing a score",IF(AND(ISNUMBER(J140),ABS(J140-I140)&gt;0.01),"Form average differs","OK")))</f>
        <v/>
      </c>
      <c r="M140" s="20">
        <f>IF(A140="","",IF(COUNTIF($A$6:A140,A140)=1,MAX($M$5:M139)+1,""))</f>
        <v/>
      </c>
      <c r="N140" s="20">
        <f>IF(ISNUMBER(D140),IF(D140&lt;=2,1,0),0)</f>
        <v/>
      </c>
      <c r="O140" s="20">
        <f>IF(ISNUMBER(E140),IF(E140&lt;=2,1,0),0)</f>
        <v/>
      </c>
      <c r="P140" s="20">
        <f>IF(ISNUMBER(F140),IF(F140&lt;=2,1,0),0)</f>
        <v/>
      </c>
      <c r="Q140" s="20">
        <f>IF(ISNUMBER(G140),IF(G140&lt;=2,1,0),0)</f>
        <v/>
      </c>
      <c r="R140" s="20">
        <f>IF(ISNUMBER(H140),IF(H140&lt;=2,1,0),0)</f>
        <v/>
      </c>
      <c r="S140" s="20">
        <f>IF(ISNUMBER(D140),IF(D140&gt;=4,1,0),0)</f>
        <v/>
      </c>
      <c r="T140" s="20">
        <f>IF(ISNUMBER(E140),IF(E140&gt;=4,1,0),0)</f>
        <v/>
      </c>
      <c r="U140" s="20">
        <f>IF(ISNUMBER(F140),IF(F140&gt;=4,1,0),0)</f>
        <v/>
      </c>
      <c r="V140" s="20">
        <f>IF(ISNUMBER(G140),IF(G140&gt;=4,1,0),0)</f>
        <v/>
      </c>
      <c r="W140" s="20">
        <f>IF(ISNUMBER(H140),IF(H140&gt;=4,1,0),0)</f>
        <v/>
      </c>
    </row>
    <row r="141">
      <c r="A141" s="20">
        <f>IFERROR(TRIM(INDEX('Form responses'!$A137:$Z137,MATCH(Lists!$G$2,'Form responses'!$A$1:$Z$1,0))&amp;""),"")</f>
        <v/>
      </c>
      <c r="B141" s="20">
        <f>IF(A141="","",IFERROR(TRIM(INDEX('Form responses'!$A137:$Z137,MATCH(Lists!$G$3,'Form responses'!$A$1:$Z$1,0))&amp;""),""))</f>
        <v/>
      </c>
      <c r="C141" s="20">
        <f>IF(A141="","",IFERROR(TRIM(INDEX('Form responses'!$A137:$Z137,MATCH(Lists!$G$4,'Form responses'!$A$1:$Z$1,0))&amp;""),""))</f>
        <v/>
      </c>
      <c r="D141" s="21">
        <f>IF(A141="","",IFERROR(VALUE(IFERROR(TRIM(INDEX('Form responses'!$A137:$Z137,MATCH(Lists!$G$5,'Form responses'!$A$1:$Z$1,0))&amp;""),"")),""))</f>
        <v/>
      </c>
      <c r="E141" s="21">
        <f>IF(A141="","",IFERROR(VALUE(IFERROR(TRIM(INDEX('Form responses'!$A137:$Z137,MATCH(Lists!$G$6,'Form responses'!$A$1:$Z$1,0))&amp;""),"")),""))</f>
        <v/>
      </c>
      <c r="F141" s="21">
        <f>IF(A141="","",IFERROR(VALUE(IFERROR(TRIM(INDEX('Form responses'!$A137:$Z137,MATCH(Lists!$G$7,'Form responses'!$A$1:$Z$1,0))&amp;""),"")),""))</f>
        <v/>
      </c>
      <c r="G141" s="21">
        <f>IF(A141="","",IFERROR(VALUE(IFERROR(TRIM(INDEX('Form responses'!$A137:$Z137,MATCH(Lists!$G$8,'Form responses'!$A$1:$Z$1,0))&amp;""),"")),""))</f>
        <v/>
      </c>
      <c r="H141" s="21">
        <f>IF(A141="","",IFERROR(VALUE(IFERROR(TRIM(INDEX('Form responses'!$A137:$Z137,MATCH(Lists!$G$9,'Form responses'!$A$1:$Z$1,0))&amp;""),"")),""))</f>
        <v/>
      </c>
      <c r="I141" s="22">
        <f>IF(COUNT(D141:H141)=0,"",ROUND(AVERAGE(D141:H141),2))</f>
        <v/>
      </c>
      <c r="J141" s="22">
        <f>IF(A141="","",IFERROR(VALUE(IFERROR(TRIM(INDEX('Form responses'!$A137:$Z137,MATCH(Lists!$G$10,'Form responses'!$A$1:$Z$1,0))&amp;""),"")),""))</f>
        <v/>
      </c>
      <c r="K141" s="20">
        <f>IF(A141="","",IFERROR(TRIM(INDEX('Form responses'!$A137:$Z137,MATCH(Lists!$G$11,'Form responses'!$A$1:$Z$1,0))&amp;""),""))</f>
        <v/>
      </c>
      <c r="L141" s="20">
        <f>IF(A141="","",IF(COUNT(D141:H141)&lt;5,"Missing a score",IF(AND(ISNUMBER(J141),ABS(J141-I141)&gt;0.01),"Form average differs","OK")))</f>
        <v/>
      </c>
      <c r="M141" s="20">
        <f>IF(A141="","",IF(COUNTIF($A$6:A141,A141)=1,MAX($M$5:M140)+1,""))</f>
        <v/>
      </c>
      <c r="N141" s="20">
        <f>IF(ISNUMBER(D141),IF(D141&lt;=2,1,0),0)</f>
        <v/>
      </c>
      <c r="O141" s="20">
        <f>IF(ISNUMBER(E141),IF(E141&lt;=2,1,0),0)</f>
        <v/>
      </c>
      <c r="P141" s="20">
        <f>IF(ISNUMBER(F141),IF(F141&lt;=2,1,0),0)</f>
        <v/>
      </c>
      <c r="Q141" s="20">
        <f>IF(ISNUMBER(G141),IF(G141&lt;=2,1,0),0)</f>
        <v/>
      </c>
      <c r="R141" s="20">
        <f>IF(ISNUMBER(H141),IF(H141&lt;=2,1,0),0)</f>
        <v/>
      </c>
      <c r="S141" s="20">
        <f>IF(ISNUMBER(D141),IF(D141&gt;=4,1,0),0)</f>
        <v/>
      </c>
      <c r="T141" s="20">
        <f>IF(ISNUMBER(E141),IF(E141&gt;=4,1,0),0)</f>
        <v/>
      </c>
      <c r="U141" s="20">
        <f>IF(ISNUMBER(F141),IF(F141&gt;=4,1,0),0)</f>
        <v/>
      </c>
      <c r="V141" s="20">
        <f>IF(ISNUMBER(G141),IF(G141&gt;=4,1,0),0)</f>
        <v/>
      </c>
      <c r="W141" s="20">
        <f>IF(ISNUMBER(H141),IF(H141&gt;=4,1,0),0)</f>
        <v/>
      </c>
    </row>
    <row r="142">
      <c r="A142" s="20">
        <f>IFERROR(TRIM(INDEX('Form responses'!$A138:$Z138,MATCH(Lists!$G$2,'Form responses'!$A$1:$Z$1,0))&amp;""),"")</f>
        <v/>
      </c>
      <c r="B142" s="20">
        <f>IF(A142="","",IFERROR(TRIM(INDEX('Form responses'!$A138:$Z138,MATCH(Lists!$G$3,'Form responses'!$A$1:$Z$1,0))&amp;""),""))</f>
        <v/>
      </c>
      <c r="C142" s="20">
        <f>IF(A142="","",IFERROR(TRIM(INDEX('Form responses'!$A138:$Z138,MATCH(Lists!$G$4,'Form responses'!$A$1:$Z$1,0))&amp;""),""))</f>
        <v/>
      </c>
      <c r="D142" s="21">
        <f>IF(A142="","",IFERROR(VALUE(IFERROR(TRIM(INDEX('Form responses'!$A138:$Z138,MATCH(Lists!$G$5,'Form responses'!$A$1:$Z$1,0))&amp;""),"")),""))</f>
        <v/>
      </c>
      <c r="E142" s="21">
        <f>IF(A142="","",IFERROR(VALUE(IFERROR(TRIM(INDEX('Form responses'!$A138:$Z138,MATCH(Lists!$G$6,'Form responses'!$A$1:$Z$1,0))&amp;""),"")),""))</f>
        <v/>
      </c>
      <c r="F142" s="21">
        <f>IF(A142="","",IFERROR(VALUE(IFERROR(TRIM(INDEX('Form responses'!$A138:$Z138,MATCH(Lists!$G$7,'Form responses'!$A$1:$Z$1,0))&amp;""),"")),""))</f>
        <v/>
      </c>
      <c r="G142" s="21">
        <f>IF(A142="","",IFERROR(VALUE(IFERROR(TRIM(INDEX('Form responses'!$A138:$Z138,MATCH(Lists!$G$8,'Form responses'!$A$1:$Z$1,0))&amp;""),"")),""))</f>
        <v/>
      </c>
      <c r="H142" s="21">
        <f>IF(A142="","",IFERROR(VALUE(IFERROR(TRIM(INDEX('Form responses'!$A138:$Z138,MATCH(Lists!$G$9,'Form responses'!$A$1:$Z$1,0))&amp;""),"")),""))</f>
        <v/>
      </c>
      <c r="I142" s="22">
        <f>IF(COUNT(D142:H142)=0,"",ROUND(AVERAGE(D142:H142),2))</f>
        <v/>
      </c>
      <c r="J142" s="22">
        <f>IF(A142="","",IFERROR(VALUE(IFERROR(TRIM(INDEX('Form responses'!$A138:$Z138,MATCH(Lists!$G$10,'Form responses'!$A$1:$Z$1,0))&amp;""),"")),""))</f>
        <v/>
      </c>
      <c r="K142" s="20">
        <f>IF(A142="","",IFERROR(TRIM(INDEX('Form responses'!$A138:$Z138,MATCH(Lists!$G$11,'Form responses'!$A$1:$Z$1,0))&amp;""),""))</f>
        <v/>
      </c>
      <c r="L142" s="20">
        <f>IF(A142="","",IF(COUNT(D142:H142)&lt;5,"Missing a score",IF(AND(ISNUMBER(J142),ABS(J142-I142)&gt;0.01),"Form average differs","OK")))</f>
        <v/>
      </c>
      <c r="M142" s="20">
        <f>IF(A142="","",IF(COUNTIF($A$6:A142,A142)=1,MAX($M$5:M141)+1,""))</f>
        <v/>
      </c>
      <c r="N142" s="20">
        <f>IF(ISNUMBER(D142),IF(D142&lt;=2,1,0),0)</f>
        <v/>
      </c>
      <c r="O142" s="20">
        <f>IF(ISNUMBER(E142),IF(E142&lt;=2,1,0),0)</f>
        <v/>
      </c>
      <c r="P142" s="20">
        <f>IF(ISNUMBER(F142),IF(F142&lt;=2,1,0),0)</f>
        <v/>
      </c>
      <c r="Q142" s="20">
        <f>IF(ISNUMBER(G142),IF(G142&lt;=2,1,0),0)</f>
        <v/>
      </c>
      <c r="R142" s="20">
        <f>IF(ISNUMBER(H142),IF(H142&lt;=2,1,0),0)</f>
        <v/>
      </c>
      <c r="S142" s="20">
        <f>IF(ISNUMBER(D142),IF(D142&gt;=4,1,0),0)</f>
        <v/>
      </c>
      <c r="T142" s="20">
        <f>IF(ISNUMBER(E142),IF(E142&gt;=4,1,0),0)</f>
        <v/>
      </c>
      <c r="U142" s="20">
        <f>IF(ISNUMBER(F142),IF(F142&gt;=4,1,0),0)</f>
        <v/>
      </c>
      <c r="V142" s="20">
        <f>IF(ISNUMBER(G142),IF(G142&gt;=4,1,0),0)</f>
        <v/>
      </c>
      <c r="W142" s="20">
        <f>IF(ISNUMBER(H142),IF(H142&gt;=4,1,0),0)</f>
        <v/>
      </c>
    </row>
    <row r="143">
      <c r="A143" s="20">
        <f>IFERROR(TRIM(INDEX('Form responses'!$A139:$Z139,MATCH(Lists!$G$2,'Form responses'!$A$1:$Z$1,0))&amp;""),"")</f>
        <v/>
      </c>
      <c r="B143" s="20">
        <f>IF(A143="","",IFERROR(TRIM(INDEX('Form responses'!$A139:$Z139,MATCH(Lists!$G$3,'Form responses'!$A$1:$Z$1,0))&amp;""),""))</f>
        <v/>
      </c>
      <c r="C143" s="20">
        <f>IF(A143="","",IFERROR(TRIM(INDEX('Form responses'!$A139:$Z139,MATCH(Lists!$G$4,'Form responses'!$A$1:$Z$1,0))&amp;""),""))</f>
        <v/>
      </c>
      <c r="D143" s="21">
        <f>IF(A143="","",IFERROR(VALUE(IFERROR(TRIM(INDEX('Form responses'!$A139:$Z139,MATCH(Lists!$G$5,'Form responses'!$A$1:$Z$1,0))&amp;""),"")),""))</f>
        <v/>
      </c>
      <c r="E143" s="21">
        <f>IF(A143="","",IFERROR(VALUE(IFERROR(TRIM(INDEX('Form responses'!$A139:$Z139,MATCH(Lists!$G$6,'Form responses'!$A$1:$Z$1,0))&amp;""),"")),""))</f>
        <v/>
      </c>
      <c r="F143" s="21">
        <f>IF(A143="","",IFERROR(VALUE(IFERROR(TRIM(INDEX('Form responses'!$A139:$Z139,MATCH(Lists!$G$7,'Form responses'!$A$1:$Z$1,0))&amp;""),"")),""))</f>
        <v/>
      </c>
      <c r="G143" s="21">
        <f>IF(A143="","",IFERROR(VALUE(IFERROR(TRIM(INDEX('Form responses'!$A139:$Z139,MATCH(Lists!$G$8,'Form responses'!$A$1:$Z$1,0))&amp;""),"")),""))</f>
        <v/>
      </c>
      <c r="H143" s="21">
        <f>IF(A143="","",IFERROR(VALUE(IFERROR(TRIM(INDEX('Form responses'!$A139:$Z139,MATCH(Lists!$G$9,'Form responses'!$A$1:$Z$1,0))&amp;""),"")),""))</f>
        <v/>
      </c>
      <c r="I143" s="22">
        <f>IF(COUNT(D143:H143)=0,"",ROUND(AVERAGE(D143:H143),2))</f>
        <v/>
      </c>
      <c r="J143" s="22">
        <f>IF(A143="","",IFERROR(VALUE(IFERROR(TRIM(INDEX('Form responses'!$A139:$Z139,MATCH(Lists!$G$10,'Form responses'!$A$1:$Z$1,0))&amp;""),"")),""))</f>
        <v/>
      </c>
      <c r="K143" s="20">
        <f>IF(A143="","",IFERROR(TRIM(INDEX('Form responses'!$A139:$Z139,MATCH(Lists!$G$11,'Form responses'!$A$1:$Z$1,0))&amp;""),""))</f>
        <v/>
      </c>
      <c r="L143" s="20">
        <f>IF(A143="","",IF(COUNT(D143:H143)&lt;5,"Missing a score",IF(AND(ISNUMBER(J143),ABS(J143-I143)&gt;0.01),"Form average differs","OK")))</f>
        <v/>
      </c>
      <c r="M143" s="20">
        <f>IF(A143="","",IF(COUNTIF($A$6:A143,A143)=1,MAX($M$5:M142)+1,""))</f>
        <v/>
      </c>
      <c r="N143" s="20">
        <f>IF(ISNUMBER(D143),IF(D143&lt;=2,1,0),0)</f>
        <v/>
      </c>
      <c r="O143" s="20">
        <f>IF(ISNUMBER(E143),IF(E143&lt;=2,1,0),0)</f>
        <v/>
      </c>
      <c r="P143" s="20">
        <f>IF(ISNUMBER(F143),IF(F143&lt;=2,1,0),0)</f>
        <v/>
      </c>
      <c r="Q143" s="20">
        <f>IF(ISNUMBER(G143),IF(G143&lt;=2,1,0),0)</f>
        <v/>
      </c>
      <c r="R143" s="20">
        <f>IF(ISNUMBER(H143),IF(H143&lt;=2,1,0),0)</f>
        <v/>
      </c>
      <c r="S143" s="20">
        <f>IF(ISNUMBER(D143),IF(D143&gt;=4,1,0),0)</f>
        <v/>
      </c>
      <c r="T143" s="20">
        <f>IF(ISNUMBER(E143),IF(E143&gt;=4,1,0),0)</f>
        <v/>
      </c>
      <c r="U143" s="20">
        <f>IF(ISNUMBER(F143),IF(F143&gt;=4,1,0),0)</f>
        <v/>
      </c>
      <c r="V143" s="20">
        <f>IF(ISNUMBER(G143),IF(G143&gt;=4,1,0),0)</f>
        <v/>
      </c>
      <c r="W143" s="20">
        <f>IF(ISNUMBER(H143),IF(H143&gt;=4,1,0),0)</f>
        <v/>
      </c>
    </row>
    <row r="144">
      <c r="A144" s="20">
        <f>IFERROR(TRIM(INDEX('Form responses'!$A140:$Z140,MATCH(Lists!$G$2,'Form responses'!$A$1:$Z$1,0))&amp;""),"")</f>
        <v/>
      </c>
      <c r="B144" s="20">
        <f>IF(A144="","",IFERROR(TRIM(INDEX('Form responses'!$A140:$Z140,MATCH(Lists!$G$3,'Form responses'!$A$1:$Z$1,0))&amp;""),""))</f>
        <v/>
      </c>
      <c r="C144" s="20">
        <f>IF(A144="","",IFERROR(TRIM(INDEX('Form responses'!$A140:$Z140,MATCH(Lists!$G$4,'Form responses'!$A$1:$Z$1,0))&amp;""),""))</f>
        <v/>
      </c>
      <c r="D144" s="21">
        <f>IF(A144="","",IFERROR(VALUE(IFERROR(TRIM(INDEX('Form responses'!$A140:$Z140,MATCH(Lists!$G$5,'Form responses'!$A$1:$Z$1,0))&amp;""),"")),""))</f>
        <v/>
      </c>
      <c r="E144" s="21">
        <f>IF(A144="","",IFERROR(VALUE(IFERROR(TRIM(INDEX('Form responses'!$A140:$Z140,MATCH(Lists!$G$6,'Form responses'!$A$1:$Z$1,0))&amp;""),"")),""))</f>
        <v/>
      </c>
      <c r="F144" s="21">
        <f>IF(A144="","",IFERROR(VALUE(IFERROR(TRIM(INDEX('Form responses'!$A140:$Z140,MATCH(Lists!$G$7,'Form responses'!$A$1:$Z$1,0))&amp;""),"")),""))</f>
        <v/>
      </c>
      <c r="G144" s="21">
        <f>IF(A144="","",IFERROR(VALUE(IFERROR(TRIM(INDEX('Form responses'!$A140:$Z140,MATCH(Lists!$G$8,'Form responses'!$A$1:$Z$1,0))&amp;""),"")),""))</f>
        <v/>
      </c>
      <c r="H144" s="21">
        <f>IF(A144="","",IFERROR(VALUE(IFERROR(TRIM(INDEX('Form responses'!$A140:$Z140,MATCH(Lists!$G$9,'Form responses'!$A$1:$Z$1,0))&amp;""),"")),""))</f>
        <v/>
      </c>
      <c r="I144" s="22">
        <f>IF(COUNT(D144:H144)=0,"",ROUND(AVERAGE(D144:H144),2))</f>
        <v/>
      </c>
      <c r="J144" s="22">
        <f>IF(A144="","",IFERROR(VALUE(IFERROR(TRIM(INDEX('Form responses'!$A140:$Z140,MATCH(Lists!$G$10,'Form responses'!$A$1:$Z$1,0))&amp;""),"")),""))</f>
        <v/>
      </c>
      <c r="K144" s="20">
        <f>IF(A144="","",IFERROR(TRIM(INDEX('Form responses'!$A140:$Z140,MATCH(Lists!$G$11,'Form responses'!$A$1:$Z$1,0))&amp;""),""))</f>
        <v/>
      </c>
      <c r="L144" s="20">
        <f>IF(A144="","",IF(COUNT(D144:H144)&lt;5,"Missing a score",IF(AND(ISNUMBER(J144),ABS(J144-I144)&gt;0.01),"Form average differs","OK")))</f>
        <v/>
      </c>
      <c r="M144" s="20">
        <f>IF(A144="","",IF(COUNTIF($A$6:A144,A144)=1,MAX($M$5:M143)+1,""))</f>
        <v/>
      </c>
      <c r="N144" s="20">
        <f>IF(ISNUMBER(D144),IF(D144&lt;=2,1,0),0)</f>
        <v/>
      </c>
      <c r="O144" s="20">
        <f>IF(ISNUMBER(E144),IF(E144&lt;=2,1,0),0)</f>
        <v/>
      </c>
      <c r="P144" s="20">
        <f>IF(ISNUMBER(F144),IF(F144&lt;=2,1,0),0)</f>
        <v/>
      </c>
      <c r="Q144" s="20">
        <f>IF(ISNUMBER(G144),IF(G144&lt;=2,1,0),0)</f>
        <v/>
      </c>
      <c r="R144" s="20">
        <f>IF(ISNUMBER(H144),IF(H144&lt;=2,1,0),0)</f>
        <v/>
      </c>
      <c r="S144" s="20">
        <f>IF(ISNUMBER(D144),IF(D144&gt;=4,1,0),0)</f>
        <v/>
      </c>
      <c r="T144" s="20">
        <f>IF(ISNUMBER(E144),IF(E144&gt;=4,1,0),0)</f>
        <v/>
      </c>
      <c r="U144" s="20">
        <f>IF(ISNUMBER(F144),IF(F144&gt;=4,1,0),0)</f>
        <v/>
      </c>
      <c r="V144" s="20">
        <f>IF(ISNUMBER(G144),IF(G144&gt;=4,1,0),0)</f>
        <v/>
      </c>
      <c r="W144" s="20">
        <f>IF(ISNUMBER(H144),IF(H144&gt;=4,1,0),0)</f>
        <v/>
      </c>
    </row>
    <row r="145">
      <c r="A145" s="20">
        <f>IFERROR(TRIM(INDEX('Form responses'!$A141:$Z141,MATCH(Lists!$G$2,'Form responses'!$A$1:$Z$1,0))&amp;""),"")</f>
        <v/>
      </c>
      <c r="B145" s="20">
        <f>IF(A145="","",IFERROR(TRIM(INDEX('Form responses'!$A141:$Z141,MATCH(Lists!$G$3,'Form responses'!$A$1:$Z$1,0))&amp;""),""))</f>
        <v/>
      </c>
      <c r="C145" s="20">
        <f>IF(A145="","",IFERROR(TRIM(INDEX('Form responses'!$A141:$Z141,MATCH(Lists!$G$4,'Form responses'!$A$1:$Z$1,0))&amp;""),""))</f>
        <v/>
      </c>
      <c r="D145" s="21">
        <f>IF(A145="","",IFERROR(VALUE(IFERROR(TRIM(INDEX('Form responses'!$A141:$Z141,MATCH(Lists!$G$5,'Form responses'!$A$1:$Z$1,0))&amp;""),"")),""))</f>
        <v/>
      </c>
      <c r="E145" s="21">
        <f>IF(A145="","",IFERROR(VALUE(IFERROR(TRIM(INDEX('Form responses'!$A141:$Z141,MATCH(Lists!$G$6,'Form responses'!$A$1:$Z$1,0))&amp;""),"")),""))</f>
        <v/>
      </c>
      <c r="F145" s="21">
        <f>IF(A145="","",IFERROR(VALUE(IFERROR(TRIM(INDEX('Form responses'!$A141:$Z141,MATCH(Lists!$G$7,'Form responses'!$A$1:$Z$1,0))&amp;""),"")),""))</f>
        <v/>
      </c>
      <c r="G145" s="21">
        <f>IF(A145="","",IFERROR(VALUE(IFERROR(TRIM(INDEX('Form responses'!$A141:$Z141,MATCH(Lists!$G$8,'Form responses'!$A$1:$Z$1,0))&amp;""),"")),""))</f>
        <v/>
      </c>
      <c r="H145" s="21">
        <f>IF(A145="","",IFERROR(VALUE(IFERROR(TRIM(INDEX('Form responses'!$A141:$Z141,MATCH(Lists!$G$9,'Form responses'!$A$1:$Z$1,0))&amp;""),"")),""))</f>
        <v/>
      </c>
      <c r="I145" s="22">
        <f>IF(COUNT(D145:H145)=0,"",ROUND(AVERAGE(D145:H145),2))</f>
        <v/>
      </c>
      <c r="J145" s="22">
        <f>IF(A145="","",IFERROR(VALUE(IFERROR(TRIM(INDEX('Form responses'!$A141:$Z141,MATCH(Lists!$G$10,'Form responses'!$A$1:$Z$1,0))&amp;""),"")),""))</f>
        <v/>
      </c>
      <c r="K145" s="20">
        <f>IF(A145="","",IFERROR(TRIM(INDEX('Form responses'!$A141:$Z141,MATCH(Lists!$G$11,'Form responses'!$A$1:$Z$1,0))&amp;""),""))</f>
        <v/>
      </c>
      <c r="L145" s="20">
        <f>IF(A145="","",IF(COUNT(D145:H145)&lt;5,"Missing a score",IF(AND(ISNUMBER(J145),ABS(J145-I145)&gt;0.01),"Form average differs","OK")))</f>
        <v/>
      </c>
      <c r="M145" s="20">
        <f>IF(A145="","",IF(COUNTIF($A$6:A145,A145)=1,MAX($M$5:M144)+1,""))</f>
        <v/>
      </c>
      <c r="N145" s="20">
        <f>IF(ISNUMBER(D145),IF(D145&lt;=2,1,0),0)</f>
        <v/>
      </c>
      <c r="O145" s="20">
        <f>IF(ISNUMBER(E145),IF(E145&lt;=2,1,0),0)</f>
        <v/>
      </c>
      <c r="P145" s="20">
        <f>IF(ISNUMBER(F145),IF(F145&lt;=2,1,0),0)</f>
        <v/>
      </c>
      <c r="Q145" s="20">
        <f>IF(ISNUMBER(G145),IF(G145&lt;=2,1,0),0)</f>
        <v/>
      </c>
      <c r="R145" s="20">
        <f>IF(ISNUMBER(H145),IF(H145&lt;=2,1,0),0)</f>
        <v/>
      </c>
      <c r="S145" s="20">
        <f>IF(ISNUMBER(D145),IF(D145&gt;=4,1,0),0)</f>
        <v/>
      </c>
      <c r="T145" s="20">
        <f>IF(ISNUMBER(E145),IF(E145&gt;=4,1,0),0)</f>
        <v/>
      </c>
      <c r="U145" s="20">
        <f>IF(ISNUMBER(F145),IF(F145&gt;=4,1,0),0)</f>
        <v/>
      </c>
      <c r="V145" s="20">
        <f>IF(ISNUMBER(G145),IF(G145&gt;=4,1,0),0)</f>
        <v/>
      </c>
      <c r="W145" s="20">
        <f>IF(ISNUMBER(H145),IF(H145&gt;=4,1,0),0)</f>
        <v/>
      </c>
    </row>
    <row r="146">
      <c r="A146" s="20">
        <f>IFERROR(TRIM(INDEX('Form responses'!$A142:$Z142,MATCH(Lists!$G$2,'Form responses'!$A$1:$Z$1,0))&amp;""),"")</f>
        <v/>
      </c>
      <c r="B146" s="20">
        <f>IF(A146="","",IFERROR(TRIM(INDEX('Form responses'!$A142:$Z142,MATCH(Lists!$G$3,'Form responses'!$A$1:$Z$1,0))&amp;""),""))</f>
        <v/>
      </c>
      <c r="C146" s="20">
        <f>IF(A146="","",IFERROR(TRIM(INDEX('Form responses'!$A142:$Z142,MATCH(Lists!$G$4,'Form responses'!$A$1:$Z$1,0))&amp;""),""))</f>
        <v/>
      </c>
      <c r="D146" s="21">
        <f>IF(A146="","",IFERROR(VALUE(IFERROR(TRIM(INDEX('Form responses'!$A142:$Z142,MATCH(Lists!$G$5,'Form responses'!$A$1:$Z$1,0))&amp;""),"")),""))</f>
        <v/>
      </c>
      <c r="E146" s="21">
        <f>IF(A146="","",IFERROR(VALUE(IFERROR(TRIM(INDEX('Form responses'!$A142:$Z142,MATCH(Lists!$G$6,'Form responses'!$A$1:$Z$1,0))&amp;""),"")),""))</f>
        <v/>
      </c>
      <c r="F146" s="21">
        <f>IF(A146="","",IFERROR(VALUE(IFERROR(TRIM(INDEX('Form responses'!$A142:$Z142,MATCH(Lists!$G$7,'Form responses'!$A$1:$Z$1,0))&amp;""),"")),""))</f>
        <v/>
      </c>
      <c r="G146" s="21">
        <f>IF(A146="","",IFERROR(VALUE(IFERROR(TRIM(INDEX('Form responses'!$A142:$Z142,MATCH(Lists!$G$8,'Form responses'!$A$1:$Z$1,0))&amp;""),"")),""))</f>
        <v/>
      </c>
      <c r="H146" s="21">
        <f>IF(A146="","",IFERROR(VALUE(IFERROR(TRIM(INDEX('Form responses'!$A142:$Z142,MATCH(Lists!$G$9,'Form responses'!$A$1:$Z$1,0))&amp;""),"")),""))</f>
        <v/>
      </c>
      <c r="I146" s="22">
        <f>IF(COUNT(D146:H146)=0,"",ROUND(AVERAGE(D146:H146),2))</f>
        <v/>
      </c>
      <c r="J146" s="22">
        <f>IF(A146="","",IFERROR(VALUE(IFERROR(TRIM(INDEX('Form responses'!$A142:$Z142,MATCH(Lists!$G$10,'Form responses'!$A$1:$Z$1,0))&amp;""),"")),""))</f>
        <v/>
      </c>
      <c r="K146" s="20">
        <f>IF(A146="","",IFERROR(TRIM(INDEX('Form responses'!$A142:$Z142,MATCH(Lists!$G$11,'Form responses'!$A$1:$Z$1,0))&amp;""),""))</f>
        <v/>
      </c>
      <c r="L146" s="20">
        <f>IF(A146="","",IF(COUNT(D146:H146)&lt;5,"Missing a score",IF(AND(ISNUMBER(J146),ABS(J146-I146)&gt;0.01),"Form average differs","OK")))</f>
        <v/>
      </c>
      <c r="M146" s="20">
        <f>IF(A146="","",IF(COUNTIF($A$6:A146,A146)=1,MAX($M$5:M145)+1,""))</f>
        <v/>
      </c>
      <c r="N146" s="20">
        <f>IF(ISNUMBER(D146),IF(D146&lt;=2,1,0),0)</f>
        <v/>
      </c>
      <c r="O146" s="20">
        <f>IF(ISNUMBER(E146),IF(E146&lt;=2,1,0),0)</f>
        <v/>
      </c>
      <c r="P146" s="20">
        <f>IF(ISNUMBER(F146),IF(F146&lt;=2,1,0),0)</f>
        <v/>
      </c>
      <c r="Q146" s="20">
        <f>IF(ISNUMBER(G146),IF(G146&lt;=2,1,0),0)</f>
        <v/>
      </c>
      <c r="R146" s="20">
        <f>IF(ISNUMBER(H146),IF(H146&lt;=2,1,0),0)</f>
        <v/>
      </c>
      <c r="S146" s="20">
        <f>IF(ISNUMBER(D146),IF(D146&gt;=4,1,0),0)</f>
        <v/>
      </c>
      <c r="T146" s="20">
        <f>IF(ISNUMBER(E146),IF(E146&gt;=4,1,0),0)</f>
        <v/>
      </c>
      <c r="U146" s="20">
        <f>IF(ISNUMBER(F146),IF(F146&gt;=4,1,0),0)</f>
        <v/>
      </c>
      <c r="V146" s="20">
        <f>IF(ISNUMBER(G146),IF(G146&gt;=4,1,0),0)</f>
        <v/>
      </c>
      <c r="W146" s="20">
        <f>IF(ISNUMBER(H146),IF(H146&gt;=4,1,0),0)</f>
        <v/>
      </c>
    </row>
    <row r="147">
      <c r="A147" s="20">
        <f>IFERROR(TRIM(INDEX('Form responses'!$A143:$Z143,MATCH(Lists!$G$2,'Form responses'!$A$1:$Z$1,0))&amp;""),"")</f>
        <v/>
      </c>
      <c r="B147" s="20">
        <f>IF(A147="","",IFERROR(TRIM(INDEX('Form responses'!$A143:$Z143,MATCH(Lists!$G$3,'Form responses'!$A$1:$Z$1,0))&amp;""),""))</f>
        <v/>
      </c>
      <c r="C147" s="20">
        <f>IF(A147="","",IFERROR(TRIM(INDEX('Form responses'!$A143:$Z143,MATCH(Lists!$G$4,'Form responses'!$A$1:$Z$1,0))&amp;""),""))</f>
        <v/>
      </c>
      <c r="D147" s="21">
        <f>IF(A147="","",IFERROR(VALUE(IFERROR(TRIM(INDEX('Form responses'!$A143:$Z143,MATCH(Lists!$G$5,'Form responses'!$A$1:$Z$1,0))&amp;""),"")),""))</f>
        <v/>
      </c>
      <c r="E147" s="21">
        <f>IF(A147="","",IFERROR(VALUE(IFERROR(TRIM(INDEX('Form responses'!$A143:$Z143,MATCH(Lists!$G$6,'Form responses'!$A$1:$Z$1,0))&amp;""),"")),""))</f>
        <v/>
      </c>
      <c r="F147" s="21">
        <f>IF(A147="","",IFERROR(VALUE(IFERROR(TRIM(INDEX('Form responses'!$A143:$Z143,MATCH(Lists!$G$7,'Form responses'!$A$1:$Z$1,0))&amp;""),"")),""))</f>
        <v/>
      </c>
      <c r="G147" s="21">
        <f>IF(A147="","",IFERROR(VALUE(IFERROR(TRIM(INDEX('Form responses'!$A143:$Z143,MATCH(Lists!$G$8,'Form responses'!$A$1:$Z$1,0))&amp;""),"")),""))</f>
        <v/>
      </c>
      <c r="H147" s="21">
        <f>IF(A147="","",IFERROR(VALUE(IFERROR(TRIM(INDEX('Form responses'!$A143:$Z143,MATCH(Lists!$G$9,'Form responses'!$A$1:$Z$1,0))&amp;""),"")),""))</f>
        <v/>
      </c>
      <c r="I147" s="22">
        <f>IF(COUNT(D147:H147)=0,"",ROUND(AVERAGE(D147:H147),2))</f>
        <v/>
      </c>
      <c r="J147" s="22">
        <f>IF(A147="","",IFERROR(VALUE(IFERROR(TRIM(INDEX('Form responses'!$A143:$Z143,MATCH(Lists!$G$10,'Form responses'!$A$1:$Z$1,0))&amp;""),"")),""))</f>
        <v/>
      </c>
      <c r="K147" s="20">
        <f>IF(A147="","",IFERROR(TRIM(INDEX('Form responses'!$A143:$Z143,MATCH(Lists!$G$11,'Form responses'!$A$1:$Z$1,0))&amp;""),""))</f>
        <v/>
      </c>
      <c r="L147" s="20">
        <f>IF(A147="","",IF(COUNT(D147:H147)&lt;5,"Missing a score",IF(AND(ISNUMBER(J147),ABS(J147-I147)&gt;0.01),"Form average differs","OK")))</f>
        <v/>
      </c>
      <c r="M147" s="20">
        <f>IF(A147="","",IF(COUNTIF($A$6:A147,A147)=1,MAX($M$5:M146)+1,""))</f>
        <v/>
      </c>
      <c r="N147" s="20">
        <f>IF(ISNUMBER(D147),IF(D147&lt;=2,1,0),0)</f>
        <v/>
      </c>
      <c r="O147" s="20">
        <f>IF(ISNUMBER(E147),IF(E147&lt;=2,1,0),0)</f>
        <v/>
      </c>
      <c r="P147" s="20">
        <f>IF(ISNUMBER(F147),IF(F147&lt;=2,1,0),0)</f>
        <v/>
      </c>
      <c r="Q147" s="20">
        <f>IF(ISNUMBER(G147),IF(G147&lt;=2,1,0),0)</f>
        <v/>
      </c>
      <c r="R147" s="20">
        <f>IF(ISNUMBER(H147),IF(H147&lt;=2,1,0),0)</f>
        <v/>
      </c>
      <c r="S147" s="20">
        <f>IF(ISNUMBER(D147),IF(D147&gt;=4,1,0),0)</f>
        <v/>
      </c>
      <c r="T147" s="20">
        <f>IF(ISNUMBER(E147),IF(E147&gt;=4,1,0),0)</f>
        <v/>
      </c>
      <c r="U147" s="20">
        <f>IF(ISNUMBER(F147),IF(F147&gt;=4,1,0),0)</f>
        <v/>
      </c>
      <c r="V147" s="20">
        <f>IF(ISNUMBER(G147),IF(G147&gt;=4,1,0),0)</f>
        <v/>
      </c>
      <c r="W147" s="20">
        <f>IF(ISNUMBER(H147),IF(H147&gt;=4,1,0),0)</f>
        <v/>
      </c>
    </row>
    <row r="148">
      <c r="A148" s="20">
        <f>IFERROR(TRIM(INDEX('Form responses'!$A144:$Z144,MATCH(Lists!$G$2,'Form responses'!$A$1:$Z$1,0))&amp;""),"")</f>
        <v/>
      </c>
      <c r="B148" s="20">
        <f>IF(A148="","",IFERROR(TRIM(INDEX('Form responses'!$A144:$Z144,MATCH(Lists!$G$3,'Form responses'!$A$1:$Z$1,0))&amp;""),""))</f>
        <v/>
      </c>
      <c r="C148" s="20">
        <f>IF(A148="","",IFERROR(TRIM(INDEX('Form responses'!$A144:$Z144,MATCH(Lists!$G$4,'Form responses'!$A$1:$Z$1,0))&amp;""),""))</f>
        <v/>
      </c>
      <c r="D148" s="21">
        <f>IF(A148="","",IFERROR(VALUE(IFERROR(TRIM(INDEX('Form responses'!$A144:$Z144,MATCH(Lists!$G$5,'Form responses'!$A$1:$Z$1,0))&amp;""),"")),""))</f>
        <v/>
      </c>
      <c r="E148" s="21">
        <f>IF(A148="","",IFERROR(VALUE(IFERROR(TRIM(INDEX('Form responses'!$A144:$Z144,MATCH(Lists!$G$6,'Form responses'!$A$1:$Z$1,0))&amp;""),"")),""))</f>
        <v/>
      </c>
      <c r="F148" s="21">
        <f>IF(A148="","",IFERROR(VALUE(IFERROR(TRIM(INDEX('Form responses'!$A144:$Z144,MATCH(Lists!$G$7,'Form responses'!$A$1:$Z$1,0))&amp;""),"")),""))</f>
        <v/>
      </c>
      <c r="G148" s="21">
        <f>IF(A148="","",IFERROR(VALUE(IFERROR(TRIM(INDEX('Form responses'!$A144:$Z144,MATCH(Lists!$G$8,'Form responses'!$A$1:$Z$1,0))&amp;""),"")),""))</f>
        <v/>
      </c>
      <c r="H148" s="21">
        <f>IF(A148="","",IFERROR(VALUE(IFERROR(TRIM(INDEX('Form responses'!$A144:$Z144,MATCH(Lists!$G$9,'Form responses'!$A$1:$Z$1,0))&amp;""),"")),""))</f>
        <v/>
      </c>
      <c r="I148" s="22">
        <f>IF(COUNT(D148:H148)=0,"",ROUND(AVERAGE(D148:H148),2))</f>
        <v/>
      </c>
      <c r="J148" s="22">
        <f>IF(A148="","",IFERROR(VALUE(IFERROR(TRIM(INDEX('Form responses'!$A144:$Z144,MATCH(Lists!$G$10,'Form responses'!$A$1:$Z$1,0))&amp;""),"")),""))</f>
        <v/>
      </c>
      <c r="K148" s="20">
        <f>IF(A148="","",IFERROR(TRIM(INDEX('Form responses'!$A144:$Z144,MATCH(Lists!$G$11,'Form responses'!$A$1:$Z$1,0))&amp;""),""))</f>
        <v/>
      </c>
      <c r="L148" s="20">
        <f>IF(A148="","",IF(COUNT(D148:H148)&lt;5,"Missing a score",IF(AND(ISNUMBER(J148),ABS(J148-I148)&gt;0.01),"Form average differs","OK")))</f>
        <v/>
      </c>
      <c r="M148" s="20">
        <f>IF(A148="","",IF(COUNTIF($A$6:A148,A148)=1,MAX($M$5:M147)+1,""))</f>
        <v/>
      </c>
      <c r="N148" s="20">
        <f>IF(ISNUMBER(D148),IF(D148&lt;=2,1,0),0)</f>
        <v/>
      </c>
      <c r="O148" s="20">
        <f>IF(ISNUMBER(E148),IF(E148&lt;=2,1,0),0)</f>
        <v/>
      </c>
      <c r="P148" s="20">
        <f>IF(ISNUMBER(F148),IF(F148&lt;=2,1,0),0)</f>
        <v/>
      </c>
      <c r="Q148" s="20">
        <f>IF(ISNUMBER(G148),IF(G148&lt;=2,1,0),0)</f>
        <v/>
      </c>
      <c r="R148" s="20">
        <f>IF(ISNUMBER(H148),IF(H148&lt;=2,1,0),0)</f>
        <v/>
      </c>
      <c r="S148" s="20">
        <f>IF(ISNUMBER(D148),IF(D148&gt;=4,1,0),0)</f>
        <v/>
      </c>
      <c r="T148" s="20">
        <f>IF(ISNUMBER(E148),IF(E148&gt;=4,1,0),0)</f>
        <v/>
      </c>
      <c r="U148" s="20">
        <f>IF(ISNUMBER(F148),IF(F148&gt;=4,1,0),0)</f>
        <v/>
      </c>
      <c r="V148" s="20">
        <f>IF(ISNUMBER(G148),IF(G148&gt;=4,1,0),0)</f>
        <v/>
      </c>
      <c r="W148" s="20">
        <f>IF(ISNUMBER(H148),IF(H148&gt;=4,1,0),0)</f>
        <v/>
      </c>
    </row>
    <row r="149">
      <c r="A149" s="20">
        <f>IFERROR(TRIM(INDEX('Form responses'!$A145:$Z145,MATCH(Lists!$G$2,'Form responses'!$A$1:$Z$1,0))&amp;""),"")</f>
        <v/>
      </c>
      <c r="B149" s="20">
        <f>IF(A149="","",IFERROR(TRIM(INDEX('Form responses'!$A145:$Z145,MATCH(Lists!$G$3,'Form responses'!$A$1:$Z$1,0))&amp;""),""))</f>
        <v/>
      </c>
      <c r="C149" s="20">
        <f>IF(A149="","",IFERROR(TRIM(INDEX('Form responses'!$A145:$Z145,MATCH(Lists!$G$4,'Form responses'!$A$1:$Z$1,0))&amp;""),""))</f>
        <v/>
      </c>
      <c r="D149" s="21">
        <f>IF(A149="","",IFERROR(VALUE(IFERROR(TRIM(INDEX('Form responses'!$A145:$Z145,MATCH(Lists!$G$5,'Form responses'!$A$1:$Z$1,0))&amp;""),"")),""))</f>
        <v/>
      </c>
      <c r="E149" s="21">
        <f>IF(A149="","",IFERROR(VALUE(IFERROR(TRIM(INDEX('Form responses'!$A145:$Z145,MATCH(Lists!$G$6,'Form responses'!$A$1:$Z$1,0))&amp;""),"")),""))</f>
        <v/>
      </c>
      <c r="F149" s="21">
        <f>IF(A149="","",IFERROR(VALUE(IFERROR(TRIM(INDEX('Form responses'!$A145:$Z145,MATCH(Lists!$G$7,'Form responses'!$A$1:$Z$1,0))&amp;""),"")),""))</f>
        <v/>
      </c>
      <c r="G149" s="21">
        <f>IF(A149="","",IFERROR(VALUE(IFERROR(TRIM(INDEX('Form responses'!$A145:$Z145,MATCH(Lists!$G$8,'Form responses'!$A$1:$Z$1,0))&amp;""),"")),""))</f>
        <v/>
      </c>
      <c r="H149" s="21">
        <f>IF(A149="","",IFERROR(VALUE(IFERROR(TRIM(INDEX('Form responses'!$A145:$Z145,MATCH(Lists!$G$9,'Form responses'!$A$1:$Z$1,0))&amp;""),"")),""))</f>
        <v/>
      </c>
      <c r="I149" s="22">
        <f>IF(COUNT(D149:H149)=0,"",ROUND(AVERAGE(D149:H149),2))</f>
        <v/>
      </c>
      <c r="J149" s="22">
        <f>IF(A149="","",IFERROR(VALUE(IFERROR(TRIM(INDEX('Form responses'!$A145:$Z145,MATCH(Lists!$G$10,'Form responses'!$A$1:$Z$1,0))&amp;""),"")),""))</f>
        <v/>
      </c>
      <c r="K149" s="20">
        <f>IF(A149="","",IFERROR(TRIM(INDEX('Form responses'!$A145:$Z145,MATCH(Lists!$G$11,'Form responses'!$A$1:$Z$1,0))&amp;""),""))</f>
        <v/>
      </c>
      <c r="L149" s="20">
        <f>IF(A149="","",IF(COUNT(D149:H149)&lt;5,"Missing a score",IF(AND(ISNUMBER(J149),ABS(J149-I149)&gt;0.01),"Form average differs","OK")))</f>
        <v/>
      </c>
      <c r="M149" s="20">
        <f>IF(A149="","",IF(COUNTIF($A$6:A149,A149)=1,MAX($M$5:M148)+1,""))</f>
        <v/>
      </c>
      <c r="N149" s="20">
        <f>IF(ISNUMBER(D149),IF(D149&lt;=2,1,0),0)</f>
        <v/>
      </c>
      <c r="O149" s="20">
        <f>IF(ISNUMBER(E149),IF(E149&lt;=2,1,0),0)</f>
        <v/>
      </c>
      <c r="P149" s="20">
        <f>IF(ISNUMBER(F149),IF(F149&lt;=2,1,0),0)</f>
        <v/>
      </c>
      <c r="Q149" s="20">
        <f>IF(ISNUMBER(G149),IF(G149&lt;=2,1,0),0)</f>
        <v/>
      </c>
      <c r="R149" s="20">
        <f>IF(ISNUMBER(H149),IF(H149&lt;=2,1,0),0)</f>
        <v/>
      </c>
      <c r="S149" s="20">
        <f>IF(ISNUMBER(D149),IF(D149&gt;=4,1,0),0)</f>
        <v/>
      </c>
      <c r="T149" s="20">
        <f>IF(ISNUMBER(E149),IF(E149&gt;=4,1,0),0)</f>
        <v/>
      </c>
      <c r="U149" s="20">
        <f>IF(ISNUMBER(F149),IF(F149&gt;=4,1,0),0)</f>
        <v/>
      </c>
      <c r="V149" s="20">
        <f>IF(ISNUMBER(G149),IF(G149&gt;=4,1,0),0)</f>
        <v/>
      </c>
      <c r="W149" s="20">
        <f>IF(ISNUMBER(H149),IF(H149&gt;=4,1,0),0)</f>
        <v/>
      </c>
    </row>
    <row r="150">
      <c r="A150" s="20">
        <f>IFERROR(TRIM(INDEX('Form responses'!$A146:$Z146,MATCH(Lists!$G$2,'Form responses'!$A$1:$Z$1,0))&amp;""),"")</f>
        <v/>
      </c>
      <c r="B150" s="20">
        <f>IF(A150="","",IFERROR(TRIM(INDEX('Form responses'!$A146:$Z146,MATCH(Lists!$G$3,'Form responses'!$A$1:$Z$1,0))&amp;""),""))</f>
        <v/>
      </c>
      <c r="C150" s="20">
        <f>IF(A150="","",IFERROR(TRIM(INDEX('Form responses'!$A146:$Z146,MATCH(Lists!$G$4,'Form responses'!$A$1:$Z$1,0))&amp;""),""))</f>
        <v/>
      </c>
      <c r="D150" s="21">
        <f>IF(A150="","",IFERROR(VALUE(IFERROR(TRIM(INDEX('Form responses'!$A146:$Z146,MATCH(Lists!$G$5,'Form responses'!$A$1:$Z$1,0))&amp;""),"")),""))</f>
        <v/>
      </c>
      <c r="E150" s="21">
        <f>IF(A150="","",IFERROR(VALUE(IFERROR(TRIM(INDEX('Form responses'!$A146:$Z146,MATCH(Lists!$G$6,'Form responses'!$A$1:$Z$1,0))&amp;""),"")),""))</f>
        <v/>
      </c>
      <c r="F150" s="21">
        <f>IF(A150="","",IFERROR(VALUE(IFERROR(TRIM(INDEX('Form responses'!$A146:$Z146,MATCH(Lists!$G$7,'Form responses'!$A$1:$Z$1,0))&amp;""),"")),""))</f>
        <v/>
      </c>
      <c r="G150" s="21">
        <f>IF(A150="","",IFERROR(VALUE(IFERROR(TRIM(INDEX('Form responses'!$A146:$Z146,MATCH(Lists!$G$8,'Form responses'!$A$1:$Z$1,0))&amp;""),"")),""))</f>
        <v/>
      </c>
      <c r="H150" s="21">
        <f>IF(A150="","",IFERROR(VALUE(IFERROR(TRIM(INDEX('Form responses'!$A146:$Z146,MATCH(Lists!$G$9,'Form responses'!$A$1:$Z$1,0))&amp;""),"")),""))</f>
        <v/>
      </c>
      <c r="I150" s="22">
        <f>IF(COUNT(D150:H150)=0,"",ROUND(AVERAGE(D150:H150),2))</f>
        <v/>
      </c>
      <c r="J150" s="22">
        <f>IF(A150="","",IFERROR(VALUE(IFERROR(TRIM(INDEX('Form responses'!$A146:$Z146,MATCH(Lists!$G$10,'Form responses'!$A$1:$Z$1,0))&amp;""),"")),""))</f>
        <v/>
      </c>
      <c r="K150" s="20">
        <f>IF(A150="","",IFERROR(TRIM(INDEX('Form responses'!$A146:$Z146,MATCH(Lists!$G$11,'Form responses'!$A$1:$Z$1,0))&amp;""),""))</f>
        <v/>
      </c>
      <c r="L150" s="20">
        <f>IF(A150="","",IF(COUNT(D150:H150)&lt;5,"Missing a score",IF(AND(ISNUMBER(J150),ABS(J150-I150)&gt;0.01),"Form average differs","OK")))</f>
        <v/>
      </c>
      <c r="M150" s="20">
        <f>IF(A150="","",IF(COUNTIF($A$6:A150,A150)=1,MAX($M$5:M149)+1,""))</f>
        <v/>
      </c>
      <c r="N150" s="20">
        <f>IF(ISNUMBER(D150),IF(D150&lt;=2,1,0),0)</f>
        <v/>
      </c>
      <c r="O150" s="20">
        <f>IF(ISNUMBER(E150),IF(E150&lt;=2,1,0),0)</f>
        <v/>
      </c>
      <c r="P150" s="20">
        <f>IF(ISNUMBER(F150),IF(F150&lt;=2,1,0),0)</f>
        <v/>
      </c>
      <c r="Q150" s="20">
        <f>IF(ISNUMBER(G150),IF(G150&lt;=2,1,0),0)</f>
        <v/>
      </c>
      <c r="R150" s="20">
        <f>IF(ISNUMBER(H150),IF(H150&lt;=2,1,0),0)</f>
        <v/>
      </c>
      <c r="S150" s="20">
        <f>IF(ISNUMBER(D150),IF(D150&gt;=4,1,0),0)</f>
        <v/>
      </c>
      <c r="T150" s="20">
        <f>IF(ISNUMBER(E150),IF(E150&gt;=4,1,0),0)</f>
        <v/>
      </c>
      <c r="U150" s="20">
        <f>IF(ISNUMBER(F150),IF(F150&gt;=4,1,0),0)</f>
        <v/>
      </c>
      <c r="V150" s="20">
        <f>IF(ISNUMBER(G150),IF(G150&gt;=4,1,0),0)</f>
        <v/>
      </c>
      <c r="W150" s="20">
        <f>IF(ISNUMBER(H150),IF(H150&gt;=4,1,0),0)</f>
        <v/>
      </c>
    </row>
    <row r="151">
      <c r="A151" s="20">
        <f>IFERROR(TRIM(INDEX('Form responses'!$A147:$Z147,MATCH(Lists!$G$2,'Form responses'!$A$1:$Z$1,0))&amp;""),"")</f>
        <v/>
      </c>
      <c r="B151" s="20">
        <f>IF(A151="","",IFERROR(TRIM(INDEX('Form responses'!$A147:$Z147,MATCH(Lists!$G$3,'Form responses'!$A$1:$Z$1,0))&amp;""),""))</f>
        <v/>
      </c>
      <c r="C151" s="20">
        <f>IF(A151="","",IFERROR(TRIM(INDEX('Form responses'!$A147:$Z147,MATCH(Lists!$G$4,'Form responses'!$A$1:$Z$1,0))&amp;""),""))</f>
        <v/>
      </c>
      <c r="D151" s="21">
        <f>IF(A151="","",IFERROR(VALUE(IFERROR(TRIM(INDEX('Form responses'!$A147:$Z147,MATCH(Lists!$G$5,'Form responses'!$A$1:$Z$1,0))&amp;""),"")),""))</f>
        <v/>
      </c>
      <c r="E151" s="21">
        <f>IF(A151="","",IFERROR(VALUE(IFERROR(TRIM(INDEX('Form responses'!$A147:$Z147,MATCH(Lists!$G$6,'Form responses'!$A$1:$Z$1,0))&amp;""),"")),""))</f>
        <v/>
      </c>
      <c r="F151" s="21">
        <f>IF(A151="","",IFERROR(VALUE(IFERROR(TRIM(INDEX('Form responses'!$A147:$Z147,MATCH(Lists!$G$7,'Form responses'!$A$1:$Z$1,0))&amp;""),"")),""))</f>
        <v/>
      </c>
      <c r="G151" s="21">
        <f>IF(A151="","",IFERROR(VALUE(IFERROR(TRIM(INDEX('Form responses'!$A147:$Z147,MATCH(Lists!$G$8,'Form responses'!$A$1:$Z$1,0))&amp;""),"")),""))</f>
        <v/>
      </c>
      <c r="H151" s="21">
        <f>IF(A151="","",IFERROR(VALUE(IFERROR(TRIM(INDEX('Form responses'!$A147:$Z147,MATCH(Lists!$G$9,'Form responses'!$A$1:$Z$1,0))&amp;""),"")),""))</f>
        <v/>
      </c>
      <c r="I151" s="22">
        <f>IF(COUNT(D151:H151)=0,"",ROUND(AVERAGE(D151:H151),2))</f>
        <v/>
      </c>
      <c r="J151" s="22">
        <f>IF(A151="","",IFERROR(VALUE(IFERROR(TRIM(INDEX('Form responses'!$A147:$Z147,MATCH(Lists!$G$10,'Form responses'!$A$1:$Z$1,0))&amp;""),"")),""))</f>
        <v/>
      </c>
      <c r="K151" s="20">
        <f>IF(A151="","",IFERROR(TRIM(INDEX('Form responses'!$A147:$Z147,MATCH(Lists!$G$11,'Form responses'!$A$1:$Z$1,0))&amp;""),""))</f>
        <v/>
      </c>
      <c r="L151" s="20">
        <f>IF(A151="","",IF(COUNT(D151:H151)&lt;5,"Missing a score",IF(AND(ISNUMBER(J151),ABS(J151-I151)&gt;0.01),"Form average differs","OK")))</f>
        <v/>
      </c>
      <c r="M151" s="20">
        <f>IF(A151="","",IF(COUNTIF($A$6:A151,A151)=1,MAX($M$5:M150)+1,""))</f>
        <v/>
      </c>
      <c r="N151" s="20">
        <f>IF(ISNUMBER(D151),IF(D151&lt;=2,1,0),0)</f>
        <v/>
      </c>
      <c r="O151" s="20">
        <f>IF(ISNUMBER(E151),IF(E151&lt;=2,1,0),0)</f>
        <v/>
      </c>
      <c r="P151" s="20">
        <f>IF(ISNUMBER(F151),IF(F151&lt;=2,1,0),0)</f>
        <v/>
      </c>
      <c r="Q151" s="20">
        <f>IF(ISNUMBER(G151),IF(G151&lt;=2,1,0),0)</f>
        <v/>
      </c>
      <c r="R151" s="20">
        <f>IF(ISNUMBER(H151),IF(H151&lt;=2,1,0),0)</f>
        <v/>
      </c>
      <c r="S151" s="20">
        <f>IF(ISNUMBER(D151),IF(D151&gt;=4,1,0),0)</f>
        <v/>
      </c>
      <c r="T151" s="20">
        <f>IF(ISNUMBER(E151),IF(E151&gt;=4,1,0),0)</f>
        <v/>
      </c>
      <c r="U151" s="20">
        <f>IF(ISNUMBER(F151),IF(F151&gt;=4,1,0),0)</f>
        <v/>
      </c>
      <c r="V151" s="20">
        <f>IF(ISNUMBER(G151),IF(G151&gt;=4,1,0),0)</f>
        <v/>
      </c>
      <c r="W151" s="20">
        <f>IF(ISNUMBER(H151),IF(H151&gt;=4,1,0),0)</f>
        <v/>
      </c>
    </row>
    <row r="152">
      <c r="A152" s="20">
        <f>IFERROR(TRIM(INDEX('Form responses'!$A148:$Z148,MATCH(Lists!$G$2,'Form responses'!$A$1:$Z$1,0))&amp;""),"")</f>
        <v/>
      </c>
      <c r="B152" s="20">
        <f>IF(A152="","",IFERROR(TRIM(INDEX('Form responses'!$A148:$Z148,MATCH(Lists!$G$3,'Form responses'!$A$1:$Z$1,0))&amp;""),""))</f>
        <v/>
      </c>
      <c r="C152" s="20">
        <f>IF(A152="","",IFERROR(TRIM(INDEX('Form responses'!$A148:$Z148,MATCH(Lists!$G$4,'Form responses'!$A$1:$Z$1,0))&amp;""),""))</f>
        <v/>
      </c>
      <c r="D152" s="21">
        <f>IF(A152="","",IFERROR(VALUE(IFERROR(TRIM(INDEX('Form responses'!$A148:$Z148,MATCH(Lists!$G$5,'Form responses'!$A$1:$Z$1,0))&amp;""),"")),""))</f>
        <v/>
      </c>
      <c r="E152" s="21">
        <f>IF(A152="","",IFERROR(VALUE(IFERROR(TRIM(INDEX('Form responses'!$A148:$Z148,MATCH(Lists!$G$6,'Form responses'!$A$1:$Z$1,0))&amp;""),"")),""))</f>
        <v/>
      </c>
      <c r="F152" s="21">
        <f>IF(A152="","",IFERROR(VALUE(IFERROR(TRIM(INDEX('Form responses'!$A148:$Z148,MATCH(Lists!$G$7,'Form responses'!$A$1:$Z$1,0))&amp;""),"")),""))</f>
        <v/>
      </c>
      <c r="G152" s="21">
        <f>IF(A152="","",IFERROR(VALUE(IFERROR(TRIM(INDEX('Form responses'!$A148:$Z148,MATCH(Lists!$G$8,'Form responses'!$A$1:$Z$1,0))&amp;""),"")),""))</f>
        <v/>
      </c>
      <c r="H152" s="21">
        <f>IF(A152="","",IFERROR(VALUE(IFERROR(TRIM(INDEX('Form responses'!$A148:$Z148,MATCH(Lists!$G$9,'Form responses'!$A$1:$Z$1,0))&amp;""),"")),""))</f>
        <v/>
      </c>
      <c r="I152" s="22">
        <f>IF(COUNT(D152:H152)=0,"",ROUND(AVERAGE(D152:H152),2))</f>
        <v/>
      </c>
      <c r="J152" s="22">
        <f>IF(A152="","",IFERROR(VALUE(IFERROR(TRIM(INDEX('Form responses'!$A148:$Z148,MATCH(Lists!$G$10,'Form responses'!$A$1:$Z$1,0))&amp;""),"")),""))</f>
        <v/>
      </c>
      <c r="K152" s="20">
        <f>IF(A152="","",IFERROR(TRIM(INDEX('Form responses'!$A148:$Z148,MATCH(Lists!$G$11,'Form responses'!$A$1:$Z$1,0))&amp;""),""))</f>
        <v/>
      </c>
      <c r="L152" s="20">
        <f>IF(A152="","",IF(COUNT(D152:H152)&lt;5,"Missing a score",IF(AND(ISNUMBER(J152),ABS(J152-I152)&gt;0.01),"Form average differs","OK")))</f>
        <v/>
      </c>
      <c r="M152" s="20">
        <f>IF(A152="","",IF(COUNTIF($A$6:A152,A152)=1,MAX($M$5:M151)+1,""))</f>
        <v/>
      </c>
      <c r="N152" s="20">
        <f>IF(ISNUMBER(D152),IF(D152&lt;=2,1,0),0)</f>
        <v/>
      </c>
      <c r="O152" s="20">
        <f>IF(ISNUMBER(E152),IF(E152&lt;=2,1,0),0)</f>
        <v/>
      </c>
      <c r="P152" s="20">
        <f>IF(ISNUMBER(F152),IF(F152&lt;=2,1,0),0)</f>
        <v/>
      </c>
      <c r="Q152" s="20">
        <f>IF(ISNUMBER(G152),IF(G152&lt;=2,1,0),0)</f>
        <v/>
      </c>
      <c r="R152" s="20">
        <f>IF(ISNUMBER(H152),IF(H152&lt;=2,1,0),0)</f>
        <v/>
      </c>
      <c r="S152" s="20">
        <f>IF(ISNUMBER(D152),IF(D152&gt;=4,1,0),0)</f>
        <v/>
      </c>
      <c r="T152" s="20">
        <f>IF(ISNUMBER(E152),IF(E152&gt;=4,1,0),0)</f>
        <v/>
      </c>
      <c r="U152" s="20">
        <f>IF(ISNUMBER(F152),IF(F152&gt;=4,1,0),0)</f>
        <v/>
      </c>
      <c r="V152" s="20">
        <f>IF(ISNUMBER(G152),IF(G152&gt;=4,1,0),0)</f>
        <v/>
      </c>
      <c r="W152" s="20">
        <f>IF(ISNUMBER(H152),IF(H152&gt;=4,1,0),0)</f>
        <v/>
      </c>
    </row>
    <row r="153">
      <c r="A153" s="20">
        <f>IFERROR(TRIM(INDEX('Form responses'!$A149:$Z149,MATCH(Lists!$G$2,'Form responses'!$A$1:$Z$1,0))&amp;""),"")</f>
        <v/>
      </c>
      <c r="B153" s="20">
        <f>IF(A153="","",IFERROR(TRIM(INDEX('Form responses'!$A149:$Z149,MATCH(Lists!$G$3,'Form responses'!$A$1:$Z$1,0))&amp;""),""))</f>
        <v/>
      </c>
      <c r="C153" s="20">
        <f>IF(A153="","",IFERROR(TRIM(INDEX('Form responses'!$A149:$Z149,MATCH(Lists!$G$4,'Form responses'!$A$1:$Z$1,0))&amp;""),""))</f>
        <v/>
      </c>
      <c r="D153" s="21">
        <f>IF(A153="","",IFERROR(VALUE(IFERROR(TRIM(INDEX('Form responses'!$A149:$Z149,MATCH(Lists!$G$5,'Form responses'!$A$1:$Z$1,0))&amp;""),"")),""))</f>
        <v/>
      </c>
      <c r="E153" s="21">
        <f>IF(A153="","",IFERROR(VALUE(IFERROR(TRIM(INDEX('Form responses'!$A149:$Z149,MATCH(Lists!$G$6,'Form responses'!$A$1:$Z$1,0))&amp;""),"")),""))</f>
        <v/>
      </c>
      <c r="F153" s="21">
        <f>IF(A153="","",IFERROR(VALUE(IFERROR(TRIM(INDEX('Form responses'!$A149:$Z149,MATCH(Lists!$G$7,'Form responses'!$A$1:$Z$1,0))&amp;""),"")),""))</f>
        <v/>
      </c>
      <c r="G153" s="21">
        <f>IF(A153="","",IFERROR(VALUE(IFERROR(TRIM(INDEX('Form responses'!$A149:$Z149,MATCH(Lists!$G$8,'Form responses'!$A$1:$Z$1,0))&amp;""),"")),""))</f>
        <v/>
      </c>
      <c r="H153" s="21">
        <f>IF(A153="","",IFERROR(VALUE(IFERROR(TRIM(INDEX('Form responses'!$A149:$Z149,MATCH(Lists!$G$9,'Form responses'!$A$1:$Z$1,0))&amp;""),"")),""))</f>
        <v/>
      </c>
      <c r="I153" s="22">
        <f>IF(COUNT(D153:H153)=0,"",ROUND(AVERAGE(D153:H153),2))</f>
        <v/>
      </c>
      <c r="J153" s="22">
        <f>IF(A153="","",IFERROR(VALUE(IFERROR(TRIM(INDEX('Form responses'!$A149:$Z149,MATCH(Lists!$G$10,'Form responses'!$A$1:$Z$1,0))&amp;""),"")),""))</f>
        <v/>
      </c>
      <c r="K153" s="20">
        <f>IF(A153="","",IFERROR(TRIM(INDEX('Form responses'!$A149:$Z149,MATCH(Lists!$G$11,'Form responses'!$A$1:$Z$1,0))&amp;""),""))</f>
        <v/>
      </c>
      <c r="L153" s="20">
        <f>IF(A153="","",IF(COUNT(D153:H153)&lt;5,"Missing a score",IF(AND(ISNUMBER(J153),ABS(J153-I153)&gt;0.01),"Form average differs","OK")))</f>
        <v/>
      </c>
      <c r="M153" s="20">
        <f>IF(A153="","",IF(COUNTIF($A$6:A153,A153)=1,MAX($M$5:M152)+1,""))</f>
        <v/>
      </c>
      <c r="N153" s="20">
        <f>IF(ISNUMBER(D153),IF(D153&lt;=2,1,0),0)</f>
        <v/>
      </c>
      <c r="O153" s="20">
        <f>IF(ISNUMBER(E153),IF(E153&lt;=2,1,0),0)</f>
        <v/>
      </c>
      <c r="P153" s="20">
        <f>IF(ISNUMBER(F153),IF(F153&lt;=2,1,0),0)</f>
        <v/>
      </c>
      <c r="Q153" s="20">
        <f>IF(ISNUMBER(G153),IF(G153&lt;=2,1,0),0)</f>
        <v/>
      </c>
      <c r="R153" s="20">
        <f>IF(ISNUMBER(H153),IF(H153&lt;=2,1,0),0)</f>
        <v/>
      </c>
      <c r="S153" s="20">
        <f>IF(ISNUMBER(D153),IF(D153&gt;=4,1,0),0)</f>
        <v/>
      </c>
      <c r="T153" s="20">
        <f>IF(ISNUMBER(E153),IF(E153&gt;=4,1,0),0)</f>
        <v/>
      </c>
      <c r="U153" s="20">
        <f>IF(ISNUMBER(F153),IF(F153&gt;=4,1,0),0)</f>
        <v/>
      </c>
      <c r="V153" s="20">
        <f>IF(ISNUMBER(G153),IF(G153&gt;=4,1,0),0)</f>
        <v/>
      </c>
      <c r="W153" s="20">
        <f>IF(ISNUMBER(H153),IF(H153&gt;=4,1,0),0)</f>
        <v/>
      </c>
    </row>
    <row r="154">
      <c r="A154" s="20">
        <f>IFERROR(TRIM(INDEX('Form responses'!$A150:$Z150,MATCH(Lists!$G$2,'Form responses'!$A$1:$Z$1,0))&amp;""),"")</f>
        <v/>
      </c>
      <c r="B154" s="20">
        <f>IF(A154="","",IFERROR(TRIM(INDEX('Form responses'!$A150:$Z150,MATCH(Lists!$G$3,'Form responses'!$A$1:$Z$1,0))&amp;""),""))</f>
        <v/>
      </c>
      <c r="C154" s="20">
        <f>IF(A154="","",IFERROR(TRIM(INDEX('Form responses'!$A150:$Z150,MATCH(Lists!$G$4,'Form responses'!$A$1:$Z$1,0))&amp;""),""))</f>
        <v/>
      </c>
      <c r="D154" s="21">
        <f>IF(A154="","",IFERROR(VALUE(IFERROR(TRIM(INDEX('Form responses'!$A150:$Z150,MATCH(Lists!$G$5,'Form responses'!$A$1:$Z$1,0))&amp;""),"")),""))</f>
        <v/>
      </c>
      <c r="E154" s="21">
        <f>IF(A154="","",IFERROR(VALUE(IFERROR(TRIM(INDEX('Form responses'!$A150:$Z150,MATCH(Lists!$G$6,'Form responses'!$A$1:$Z$1,0))&amp;""),"")),""))</f>
        <v/>
      </c>
      <c r="F154" s="21">
        <f>IF(A154="","",IFERROR(VALUE(IFERROR(TRIM(INDEX('Form responses'!$A150:$Z150,MATCH(Lists!$G$7,'Form responses'!$A$1:$Z$1,0))&amp;""),"")),""))</f>
        <v/>
      </c>
      <c r="G154" s="21">
        <f>IF(A154="","",IFERROR(VALUE(IFERROR(TRIM(INDEX('Form responses'!$A150:$Z150,MATCH(Lists!$G$8,'Form responses'!$A$1:$Z$1,0))&amp;""),"")),""))</f>
        <v/>
      </c>
      <c r="H154" s="21">
        <f>IF(A154="","",IFERROR(VALUE(IFERROR(TRIM(INDEX('Form responses'!$A150:$Z150,MATCH(Lists!$G$9,'Form responses'!$A$1:$Z$1,0))&amp;""),"")),""))</f>
        <v/>
      </c>
      <c r="I154" s="22">
        <f>IF(COUNT(D154:H154)=0,"",ROUND(AVERAGE(D154:H154),2))</f>
        <v/>
      </c>
      <c r="J154" s="22">
        <f>IF(A154="","",IFERROR(VALUE(IFERROR(TRIM(INDEX('Form responses'!$A150:$Z150,MATCH(Lists!$G$10,'Form responses'!$A$1:$Z$1,0))&amp;""),"")),""))</f>
        <v/>
      </c>
      <c r="K154" s="20">
        <f>IF(A154="","",IFERROR(TRIM(INDEX('Form responses'!$A150:$Z150,MATCH(Lists!$G$11,'Form responses'!$A$1:$Z$1,0))&amp;""),""))</f>
        <v/>
      </c>
      <c r="L154" s="20">
        <f>IF(A154="","",IF(COUNT(D154:H154)&lt;5,"Missing a score",IF(AND(ISNUMBER(J154),ABS(J154-I154)&gt;0.01),"Form average differs","OK")))</f>
        <v/>
      </c>
      <c r="M154" s="20">
        <f>IF(A154="","",IF(COUNTIF($A$6:A154,A154)=1,MAX($M$5:M153)+1,""))</f>
        <v/>
      </c>
      <c r="N154" s="20">
        <f>IF(ISNUMBER(D154),IF(D154&lt;=2,1,0),0)</f>
        <v/>
      </c>
      <c r="O154" s="20">
        <f>IF(ISNUMBER(E154),IF(E154&lt;=2,1,0),0)</f>
        <v/>
      </c>
      <c r="P154" s="20">
        <f>IF(ISNUMBER(F154),IF(F154&lt;=2,1,0),0)</f>
        <v/>
      </c>
      <c r="Q154" s="20">
        <f>IF(ISNUMBER(G154),IF(G154&lt;=2,1,0),0)</f>
        <v/>
      </c>
      <c r="R154" s="20">
        <f>IF(ISNUMBER(H154),IF(H154&lt;=2,1,0),0)</f>
        <v/>
      </c>
      <c r="S154" s="20">
        <f>IF(ISNUMBER(D154),IF(D154&gt;=4,1,0),0)</f>
        <v/>
      </c>
      <c r="T154" s="20">
        <f>IF(ISNUMBER(E154),IF(E154&gt;=4,1,0),0)</f>
        <v/>
      </c>
      <c r="U154" s="20">
        <f>IF(ISNUMBER(F154),IF(F154&gt;=4,1,0),0)</f>
        <v/>
      </c>
      <c r="V154" s="20">
        <f>IF(ISNUMBER(G154),IF(G154&gt;=4,1,0),0)</f>
        <v/>
      </c>
      <c r="W154" s="20">
        <f>IF(ISNUMBER(H154),IF(H154&gt;=4,1,0),0)</f>
        <v/>
      </c>
    </row>
    <row r="155">
      <c r="A155" s="20">
        <f>IFERROR(TRIM(INDEX('Form responses'!$A151:$Z151,MATCH(Lists!$G$2,'Form responses'!$A$1:$Z$1,0))&amp;""),"")</f>
        <v/>
      </c>
      <c r="B155" s="20">
        <f>IF(A155="","",IFERROR(TRIM(INDEX('Form responses'!$A151:$Z151,MATCH(Lists!$G$3,'Form responses'!$A$1:$Z$1,0))&amp;""),""))</f>
        <v/>
      </c>
      <c r="C155" s="20">
        <f>IF(A155="","",IFERROR(TRIM(INDEX('Form responses'!$A151:$Z151,MATCH(Lists!$G$4,'Form responses'!$A$1:$Z$1,0))&amp;""),""))</f>
        <v/>
      </c>
      <c r="D155" s="21">
        <f>IF(A155="","",IFERROR(VALUE(IFERROR(TRIM(INDEX('Form responses'!$A151:$Z151,MATCH(Lists!$G$5,'Form responses'!$A$1:$Z$1,0))&amp;""),"")),""))</f>
        <v/>
      </c>
      <c r="E155" s="21">
        <f>IF(A155="","",IFERROR(VALUE(IFERROR(TRIM(INDEX('Form responses'!$A151:$Z151,MATCH(Lists!$G$6,'Form responses'!$A$1:$Z$1,0))&amp;""),"")),""))</f>
        <v/>
      </c>
      <c r="F155" s="21">
        <f>IF(A155="","",IFERROR(VALUE(IFERROR(TRIM(INDEX('Form responses'!$A151:$Z151,MATCH(Lists!$G$7,'Form responses'!$A$1:$Z$1,0))&amp;""),"")),""))</f>
        <v/>
      </c>
      <c r="G155" s="21">
        <f>IF(A155="","",IFERROR(VALUE(IFERROR(TRIM(INDEX('Form responses'!$A151:$Z151,MATCH(Lists!$G$8,'Form responses'!$A$1:$Z$1,0))&amp;""),"")),""))</f>
        <v/>
      </c>
      <c r="H155" s="21">
        <f>IF(A155="","",IFERROR(VALUE(IFERROR(TRIM(INDEX('Form responses'!$A151:$Z151,MATCH(Lists!$G$9,'Form responses'!$A$1:$Z$1,0))&amp;""),"")),""))</f>
        <v/>
      </c>
      <c r="I155" s="22">
        <f>IF(COUNT(D155:H155)=0,"",ROUND(AVERAGE(D155:H155),2))</f>
        <v/>
      </c>
      <c r="J155" s="22">
        <f>IF(A155="","",IFERROR(VALUE(IFERROR(TRIM(INDEX('Form responses'!$A151:$Z151,MATCH(Lists!$G$10,'Form responses'!$A$1:$Z$1,0))&amp;""),"")),""))</f>
        <v/>
      </c>
      <c r="K155" s="20">
        <f>IF(A155="","",IFERROR(TRIM(INDEX('Form responses'!$A151:$Z151,MATCH(Lists!$G$11,'Form responses'!$A$1:$Z$1,0))&amp;""),""))</f>
        <v/>
      </c>
      <c r="L155" s="20">
        <f>IF(A155="","",IF(COUNT(D155:H155)&lt;5,"Missing a score",IF(AND(ISNUMBER(J155),ABS(J155-I155)&gt;0.01),"Form average differs","OK")))</f>
        <v/>
      </c>
      <c r="M155" s="20">
        <f>IF(A155="","",IF(COUNTIF($A$6:A155,A155)=1,MAX($M$5:M154)+1,""))</f>
        <v/>
      </c>
      <c r="N155" s="20">
        <f>IF(ISNUMBER(D155),IF(D155&lt;=2,1,0),0)</f>
        <v/>
      </c>
      <c r="O155" s="20">
        <f>IF(ISNUMBER(E155),IF(E155&lt;=2,1,0),0)</f>
        <v/>
      </c>
      <c r="P155" s="20">
        <f>IF(ISNUMBER(F155),IF(F155&lt;=2,1,0),0)</f>
        <v/>
      </c>
      <c r="Q155" s="20">
        <f>IF(ISNUMBER(G155),IF(G155&lt;=2,1,0),0)</f>
        <v/>
      </c>
      <c r="R155" s="20">
        <f>IF(ISNUMBER(H155),IF(H155&lt;=2,1,0),0)</f>
        <v/>
      </c>
      <c r="S155" s="20">
        <f>IF(ISNUMBER(D155),IF(D155&gt;=4,1,0),0)</f>
        <v/>
      </c>
      <c r="T155" s="20">
        <f>IF(ISNUMBER(E155),IF(E155&gt;=4,1,0),0)</f>
        <v/>
      </c>
      <c r="U155" s="20">
        <f>IF(ISNUMBER(F155),IF(F155&gt;=4,1,0),0)</f>
        <v/>
      </c>
      <c r="V155" s="20">
        <f>IF(ISNUMBER(G155),IF(G155&gt;=4,1,0),0)</f>
        <v/>
      </c>
      <c r="W155" s="20">
        <f>IF(ISNUMBER(H155),IF(H155&gt;=4,1,0),0)</f>
        <v/>
      </c>
    </row>
    <row r="156">
      <c r="A156" s="20">
        <f>IFERROR(TRIM(INDEX('Form responses'!$A152:$Z152,MATCH(Lists!$G$2,'Form responses'!$A$1:$Z$1,0))&amp;""),"")</f>
        <v/>
      </c>
      <c r="B156" s="20">
        <f>IF(A156="","",IFERROR(TRIM(INDEX('Form responses'!$A152:$Z152,MATCH(Lists!$G$3,'Form responses'!$A$1:$Z$1,0))&amp;""),""))</f>
        <v/>
      </c>
      <c r="C156" s="20">
        <f>IF(A156="","",IFERROR(TRIM(INDEX('Form responses'!$A152:$Z152,MATCH(Lists!$G$4,'Form responses'!$A$1:$Z$1,0))&amp;""),""))</f>
        <v/>
      </c>
      <c r="D156" s="21">
        <f>IF(A156="","",IFERROR(VALUE(IFERROR(TRIM(INDEX('Form responses'!$A152:$Z152,MATCH(Lists!$G$5,'Form responses'!$A$1:$Z$1,0))&amp;""),"")),""))</f>
        <v/>
      </c>
      <c r="E156" s="21">
        <f>IF(A156="","",IFERROR(VALUE(IFERROR(TRIM(INDEX('Form responses'!$A152:$Z152,MATCH(Lists!$G$6,'Form responses'!$A$1:$Z$1,0))&amp;""),"")),""))</f>
        <v/>
      </c>
      <c r="F156" s="21">
        <f>IF(A156="","",IFERROR(VALUE(IFERROR(TRIM(INDEX('Form responses'!$A152:$Z152,MATCH(Lists!$G$7,'Form responses'!$A$1:$Z$1,0))&amp;""),"")),""))</f>
        <v/>
      </c>
      <c r="G156" s="21">
        <f>IF(A156="","",IFERROR(VALUE(IFERROR(TRIM(INDEX('Form responses'!$A152:$Z152,MATCH(Lists!$G$8,'Form responses'!$A$1:$Z$1,0))&amp;""),"")),""))</f>
        <v/>
      </c>
      <c r="H156" s="21">
        <f>IF(A156="","",IFERROR(VALUE(IFERROR(TRIM(INDEX('Form responses'!$A152:$Z152,MATCH(Lists!$G$9,'Form responses'!$A$1:$Z$1,0))&amp;""),"")),""))</f>
        <v/>
      </c>
      <c r="I156" s="22">
        <f>IF(COUNT(D156:H156)=0,"",ROUND(AVERAGE(D156:H156),2))</f>
        <v/>
      </c>
      <c r="J156" s="22">
        <f>IF(A156="","",IFERROR(VALUE(IFERROR(TRIM(INDEX('Form responses'!$A152:$Z152,MATCH(Lists!$G$10,'Form responses'!$A$1:$Z$1,0))&amp;""),"")),""))</f>
        <v/>
      </c>
      <c r="K156" s="20">
        <f>IF(A156="","",IFERROR(TRIM(INDEX('Form responses'!$A152:$Z152,MATCH(Lists!$G$11,'Form responses'!$A$1:$Z$1,0))&amp;""),""))</f>
        <v/>
      </c>
      <c r="L156" s="20">
        <f>IF(A156="","",IF(COUNT(D156:H156)&lt;5,"Missing a score",IF(AND(ISNUMBER(J156),ABS(J156-I156)&gt;0.01),"Form average differs","OK")))</f>
        <v/>
      </c>
      <c r="M156" s="20">
        <f>IF(A156="","",IF(COUNTIF($A$6:A156,A156)=1,MAX($M$5:M155)+1,""))</f>
        <v/>
      </c>
      <c r="N156" s="20">
        <f>IF(ISNUMBER(D156),IF(D156&lt;=2,1,0),0)</f>
        <v/>
      </c>
      <c r="O156" s="20">
        <f>IF(ISNUMBER(E156),IF(E156&lt;=2,1,0),0)</f>
        <v/>
      </c>
      <c r="P156" s="20">
        <f>IF(ISNUMBER(F156),IF(F156&lt;=2,1,0),0)</f>
        <v/>
      </c>
      <c r="Q156" s="20">
        <f>IF(ISNUMBER(G156),IF(G156&lt;=2,1,0),0)</f>
        <v/>
      </c>
      <c r="R156" s="20">
        <f>IF(ISNUMBER(H156),IF(H156&lt;=2,1,0),0)</f>
        <v/>
      </c>
      <c r="S156" s="20">
        <f>IF(ISNUMBER(D156),IF(D156&gt;=4,1,0),0)</f>
        <v/>
      </c>
      <c r="T156" s="20">
        <f>IF(ISNUMBER(E156),IF(E156&gt;=4,1,0),0)</f>
        <v/>
      </c>
      <c r="U156" s="20">
        <f>IF(ISNUMBER(F156),IF(F156&gt;=4,1,0),0)</f>
        <v/>
      </c>
      <c r="V156" s="20">
        <f>IF(ISNUMBER(G156),IF(G156&gt;=4,1,0),0)</f>
        <v/>
      </c>
      <c r="W156" s="20">
        <f>IF(ISNUMBER(H156),IF(H156&gt;=4,1,0),0)</f>
        <v/>
      </c>
    </row>
    <row r="157">
      <c r="A157" s="20">
        <f>IFERROR(TRIM(INDEX('Form responses'!$A153:$Z153,MATCH(Lists!$G$2,'Form responses'!$A$1:$Z$1,0))&amp;""),"")</f>
        <v/>
      </c>
      <c r="B157" s="20">
        <f>IF(A157="","",IFERROR(TRIM(INDEX('Form responses'!$A153:$Z153,MATCH(Lists!$G$3,'Form responses'!$A$1:$Z$1,0))&amp;""),""))</f>
        <v/>
      </c>
      <c r="C157" s="20">
        <f>IF(A157="","",IFERROR(TRIM(INDEX('Form responses'!$A153:$Z153,MATCH(Lists!$G$4,'Form responses'!$A$1:$Z$1,0))&amp;""),""))</f>
        <v/>
      </c>
      <c r="D157" s="21">
        <f>IF(A157="","",IFERROR(VALUE(IFERROR(TRIM(INDEX('Form responses'!$A153:$Z153,MATCH(Lists!$G$5,'Form responses'!$A$1:$Z$1,0))&amp;""),"")),""))</f>
        <v/>
      </c>
      <c r="E157" s="21">
        <f>IF(A157="","",IFERROR(VALUE(IFERROR(TRIM(INDEX('Form responses'!$A153:$Z153,MATCH(Lists!$G$6,'Form responses'!$A$1:$Z$1,0))&amp;""),"")),""))</f>
        <v/>
      </c>
      <c r="F157" s="21">
        <f>IF(A157="","",IFERROR(VALUE(IFERROR(TRIM(INDEX('Form responses'!$A153:$Z153,MATCH(Lists!$G$7,'Form responses'!$A$1:$Z$1,0))&amp;""),"")),""))</f>
        <v/>
      </c>
      <c r="G157" s="21">
        <f>IF(A157="","",IFERROR(VALUE(IFERROR(TRIM(INDEX('Form responses'!$A153:$Z153,MATCH(Lists!$G$8,'Form responses'!$A$1:$Z$1,0))&amp;""),"")),""))</f>
        <v/>
      </c>
      <c r="H157" s="21">
        <f>IF(A157="","",IFERROR(VALUE(IFERROR(TRIM(INDEX('Form responses'!$A153:$Z153,MATCH(Lists!$G$9,'Form responses'!$A$1:$Z$1,0))&amp;""),"")),""))</f>
        <v/>
      </c>
      <c r="I157" s="22">
        <f>IF(COUNT(D157:H157)=0,"",ROUND(AVERAGE(D157:H157),2))</f>
        <v/>
      </c>
      <c r="J157" s="22">
        <f>IF(A157="","",IFERROR(VALUE(IFERROR(TRIM(INDEX('Form responses'!$A153:$Z153,MATCH(Lists!$G$10,'Form responses'!$A$1:$Z$1,0))&amp;""),"")),""))</f>
        <v/>
      </c>
      <c r="K157" s="20">
        <f>IF(A157="","",IFERROR(TRIM(INDEX('Form responses'!$A153:$Z153,MATCH(Lists!$G$11,'Form responses'!$A$1:$Z$1,0))&amp;""),""))</f>
        <v/>
      </c>
      <c r="L157" s="20">
        <f>IF(A157="","",IF(COUNT(D157:H157)&lt;5,"Missing a score",IF(AND(ISNUMBER(J157),ABS(J157-I157)&gt;0.01),"Form average differs","OK")))</f>
        <v/>
      </c>
      <c r="M157" s="20">
        <f>IF(A157="","",IF(COUNTIF($A$6:A157,A157)=1,MAX($M$5:M156)+1,""))</f>
        <v/>
      </c>
      <c r="N157" s="20">
        <f>IF(ISNUMBER(D157),IF(D157&lt;=2,1,0),0)</f>
        <v/>
      </c>
      <c r="O157" s="20">
        <f>IF(ISNUMBER(E157),IF(E157&lt;=2,1,0),0)</f>
        <v/>
      </c>
      <c r="P157" s="20">
        <f>IF(ISNUMBER(F157),IF(F157&lt;=2,1,0),0)</f>
        <v/>
      </c>
      <c r="Q157" s="20">
        <f>IF(ISNUMBER(G157),IF(G157&lt;=2,1,0),0)</f>
        <v/>
      </c>
      <c r="R157" s="20">
        <f>IF(ISNUMBER(H157),IF(H157&lt;=2,1,0),0)</f>
        <v/>
      </c>
      <c r="S157" s="20">
        <f>IF(ISNUMBER(D157),IF(D157&gt;=4,1,0),0)</f>
        <v/>
      </c>
      <c r="T157" s="20">
        <f>IF(ISNUMBER(E157),IF(E157&gt;=4,1,0),0)</f>
        <v/>
      </c>
      <c r="U157" s="20">
        <f>IF(ISNUMBER(F157),IF(F157&gt;=4,1,0),0)</f>
        <v/>
      </c>
      <c r="V157" s="20">
        <f>IF(ISNUMBER(G157),IF(G157&gt;=4,1,0),0)</f>
        <v/>
      </c>
      <c r="W157" s="20">
        <f>IF(ISNUMBER(H157),IF(H157&gt;=4,1,0),0)</f>
        <v/>
      </c>
    </row>
    <row r="158">
      <c r="A158" s="20">
        <f>IFERROR(TRIM(INDEX('Form responses'!$A154:$Z154,MATCH(Lists!$G$2,'Form responses'!$A$1:$Z$1,0))&amp;""),"")</f>
        <v/>
      </c>
      <c r="B158" s="20">
        <f>IF(A158="","",IFERROR(TRIM(INDEX('Form responses'!$A154:$Z154,MATCH(Lists!$G$3,'Form responses'!$A$1:$Z$1,0))&amp;""),""))</f>
        <v/>
      </c>
      <c r="C158" s="20">
        <f>IF(A158="","",IFERROR(TRIM(INDEX('Form responses'!$A154:$Z154,MATCH(Lists!$G$4,'Form responses'!$A$1:$Z$1,0))&amp;""),""))</f>
        <v/>
      </c>
      <c r="D158" s="21">
        <f>IF(A158="","",IFERROR(VALUE(IFERROR(TRIM(INDEX('Form responses'!$A154:$Z154,MATCH(Lists!$G$5,'Form responses'!$A$1:$Z$1,0))&amp;""),"")),""))</f>
        <v/>
      </c>
      <c r="E158" s="21">
        <f>IF(A158="","",IFERROR(VALUE(IFERROR(TRIM(INDEX('Form responses'!$A154:$Z154,MATCH(Lists!$G$6,'Form responses'!$A$1:$Z$1,0))&amp;""),"")),""))</f>
        <v/>
      </c>
      <c r="F158" s="21">
        <f>IF(A158="","",IFERROR(VALUE(IFERROR(TRIM(INDEX('Form responses'!$A154:$Z154,MATCH(Lists!$G$7,'Form responses'!$A$1:$Z$1,0))&amp;""),"")),""))</f>
        <v/>
      </c>
      <c r="G158" s="21">
        <f>IF(A158="","",IFERROR(VALUE(IFERROR(TRIM(INDEX('Form responses'!$A154:$Z154,MATCH(Lists!$G$8,'Form responses'!$A$1:$Z$1,0))&amp;""),"")),""))</f>
        <v/>
      </c>
      <c r="H158" s="21">
        <f>IF(A158="","",IFERROR(VALUE(IFERROR(TRIM(INDEX('Form responses'!$A154:$Z154,MATCH(Lists!$G$9,'Form responses'!$A$1:$Z$1,0))&amp;""),"")),""))</f>
        <v/>
      </c>
      <c r="I158" s="22">
        <f>IF(COUNT(D158:H158)=0,"",ROUND(AVERAGE(D158:H158),2))</f>
        <v/>
      </c>
      <c r="J158" s="22">
        <f>IF(A158="","",IFERROR(VALUE(IFERROR(TRIM(INDEX('Form responses'!$A154:$Z154,MATCH(Lists!$G$10,'Form responses'!$A$1:$Z$1,0))&amp;""),"")),""))</f>
        <v/>
      </c>
      <c r="K158" s="20">
        <f>IF(A158="","",IFERROR(TRIM(INDEX('Form responses'!$A154:$Z154,MATCH(Lists!$G$11,'Form responses'!$A$1:$Z$1,0))&amp;""),""))</f>
        <v/>
      </c>
      <c r="L158" s="20">
        <f>IF(A158="","",IF(COUNT(D158:H158)&lt;5,"Missing a score",IF(AND(ISNUMBER(J158),ABS(J158-I158)&gt;0.01),"Form average differs","OK")))</f>
        <v/>
      </c>
      <c r="M158" s="20">
        <f>IF(A158="","",IF(COUNTIF($A$6:A158,A158)=1,MAX($M$5:M157)+1,""))</f>
        <v/>
      </c>
      <c r="N158" s="20">
        <f>IF(ISNUMBER(D158),IF(D158&lt;=2,1,0),0)</f>
        <v/>
      </c>
      <c r="O158" s="20">
        <f>IF(ISNUMBER(E158),IF(E158&lt;=2,1,0),0)</f>
        <v/>
      </c>
      <c r="P158" s="20">
        <f>IF(ISNUMBER(F158),IF(F158&lt;=2,1,0),0)</f>
        <v/>
      </c>
      <c r="Q158" s="20">
        <f>IF(ISNUMBER(G158),IF(G158&lt;=2,1,0),0)</f>
        <v/>
      </c>
      <c r="R158" s="20">
        <f>IF(ISNUMBER(H158),IF(H158&lt;=2,1,0),0)</f>
        <v/>
      </c>
      <c r="S158" s="20">
        <f>IF(ISNUMBER(D158),IF(D158&gt;=4,1,0),0)</f>
        <v/>
      </c>
      <c r="T158" s="20">
        <f>IF(ISNUMBER(E158),IF(E158&gt;=4,1,0),0)</f>
        <v/>
      </c>
      <c r="U158" s="20">
        <f>IF(ISNUMBER(F158),IF(F158&gt;=4,1,0),0)</f>
        <v/>
      </c>
      <c r="V158" s="20">
        <f>IF(ISNUMBER(G158),IF(G158&gt;=4,1,0),0)</f>
        <v/>
      </c>
      <c r="W158" s="20">
        <f>IF(ISNUMBER(H158),IF(H158&gt;=4,1,0),0)</f>
        <v/>
      </c>
    </row>
    <row r="159">
      <c r="A159" s="20">
        <f>IFERROR(TRIM(INDEX('Form responses'!$A155:$Z155,MATCH(Lists!$G$2,'Form responses'!$A$1:$Z$1,0))&amp;""),"")</f>
        <v/>
      </c>
      <c r="B159" s="20">
        <f>IF(A159="","",IFERROR(TRIM(INDEX('Form responses'!$A155:$Z155,MATCH(Lists!$G$3,'Form responses'!$A$1:$Z$1,0))&amp;""),""))</f>
        <v/>
      </c>
      <c r="C159" s="20">
        <f>IF(A159="","",IFERROR(TRIM(INDEX('Form responses'!$A155:$Z155,MATCH(Lists!$G$4,'Form responses'!$A$1:$Z$1,0))&amp;""),""))</f>
        <v/>
      </c>
      <c r="D159" s="21">
        <f>IF(A159="","",IFERROR(VALUE(IFERROR(TRIM(INDEX('Form responses'!$A155:$Z155,MATCH(Lists!$G$5,'Form responses'!$A$1:$Z$1,0))&amp;""),"")),""))</f>
        <v/>
      </c>
      <c r="E159" s="21">
        <f>IF(A159="","",IFERROR(VALUE(IFERROR(TRIM(INDEX('Form responses'!$A155:$Z155,MATCH(Lists!$G$6,'Form responses'!$A$1:$Z$1,0))&amp;""),"")),""))</f>
        <v/>
      </c>
      <c r="F159" s="21">
        <f>IF(A159="","",IFERROR(VALUE(IFERROR(TRIM(INDEX('Form responses'!$A155:$Z155,MATCH(Lists!$G$7,'Form responses'!$A$1:$Z$1,0))&amp;""),"")),""))</f>
        <v/>
      </c>
      <c r="G159" s="21">
        <f>IF(A159="","",IFERROR(VALUE(IFERROR(TRIM(INDEX('Form responses'!$A155:$Z155,MATCH(Lists!$G$8,'Form responses'!$A$1:$Z$1,0))&amp;""),"")),""))</f>
        <v/>
      </c>
      <c r="H159" s="21">
        <f>IF(A159="","",IFERROR(VALUE(IFERROR(TRIM(INDEX('Form responses'!$A155:$Z155,MATCH(Lists!$G$9,'Form responses'!$A$1:$Z$1,0))&amp;""),"")),""))</f>
        <v/>
      </c>
      <c r="I159" s="22">
        <f>IF(COUNT(D159:H159)=0,"",ROUND(AVERAGE(D159:H159),2))</f>
        <v/>
      </c>
      <c r="J159" s="22">
        <f>IF(A159="","",IFERROR(VALUE(IFERROR(TRIM(INDEX('Form responses'!$A155:$Z155,MATCH(Lists!$G$10,'Form responses'!$A$1:$Z$1,0))&amp;""),"")),""))</f>
        <v/>
      </c>
      <c r="K159" s="20">
        <f>IF(A159="","",IFERROR(TRIM(INDEX('Form responses'!$A155:$Z155,MATCH(Lists!$G$11,'Form responses'!$A$1:$Z$1,0))&amp;""),""))</f>
        <v/>
      </c>
      <c r="L159" s="20">
        <f>IF(A159="","",IF(COUNT(D159:H159)&lt;5,"Missing a score",IF(AND(ISNUMBER(J159),ABS(J159-I159)&gt;0.01),"Form average differs","OK")))</f>
        <v/>
      </c>
      <c r="M159" s="20">
        <f>IF(A159="","",IF(COUNTIF($A$6:A159,A159)=1,MAX($M$5:M158)+1,""))</f>
        <v/>
      </c>
      <c r="N159" s="20">
        <f>IF(ISNUMBER(D159),IF(D159&lt;=2,1,0),0)</f>
        <v/>
      </c>
      <c r="O159" s="20">
        <f>IF(ISNUMBER(E159),IF(E159&lt;=2,1,0),0)</f>
        <v/>
      </c>
      <c r="P159" s="20">
        <f>IF(ISNUMBER(F159),IF(F159&lt;=2,1,0),0)</f>
        <v/>
      </c>
      <c r="Q159" s="20">
        <f>IF(ISNUMBER(G159),IF(G159&lt;=2,1,0),0)</f>
        <v/>
      </c>
      <c r="R159" s="20">
        <f>IF(ISNUMBER(H159),IF(H159&lt;=2,1,0),0)</f>
        <v/>
      </c>
      <c r="S159" s="20">
        <f>IF(ISNUMBER(D159),IF(D159&gt;=4,1,0),0)</f>
        <v/>
      </c>
      <c r="T159" s="20">
        <f>IF(ISNUMBER(E159),IF(E159&gt;=4,1,0),0)</f>
        <v/>
      </c>
      <c r="U159" s="20">
        <f>IF(ISNUMBER(F159),IF(F159&gt;=4,1,0),0)</f>
        <v/>
      </c>
      <c r="V159" s="20">
        <f>IF(ISNUMBER(G159),IF(G159&gt;=4,1,0),0)</f>
        <v/>
      </c>
      <c r="W159" s="20">
        <f>IF(ISNUMBER(H159),IF(H159&gt;=4,1,0),0)</f>
        <v/>
      </c>
    </row>
    <row r="160">
      <c r="A160" s="20">
        <f>IFERROR(TRIM(INDEX('Form responses'!$A156:$Z156,MATCH(Lists!$G$2,'Form responses'!$A$1:$Z$1,0))&amp;""),"")</f>
        <v/>
      </c>
      <c r="B160" s="20">
        <f>IF(A160="","",IFERROR(TRIM(INDEX('Form responses'!$A156:$Z156,MATCH(Lists!$G$3,'Form responses'!$A$1:$Z$1,0))&amp;""),""))</f>
        <v/>
      </c>
      <c r="C160" s="20">
        <f>IF(A160="","",IFERROR(TRIM(INDEX('Form responses'!$A156:$Z156,MATCH(Lists!$G$4,'Form responses'!$A$1:$Z$1,0))&amp;""),""))</f>
        <v/>
      </c>
      <c r="D160" s="21">
        <f>IF(A160="","",IFERROR(VALUE(IFERROR(TRIM(INDEX('Form responses'!$A156:$Z156,MATCH(Lists!$G$5,'Form responses'!$A$1:$Z$1,0))&amp;""),"")),""))</f>
        <v/>
      </c>
      <c r="E160" s="21">
        <f>IF(A160="","",IFERROR(VALUE(IFERROR(TRIM(INDEX('Form responses'!$A156:$Z156,MATCH(Lists!$G$6,'Form responses'!$A$1:$Z$1,0))&amp;""),"")),""))</f>
        <v/>
      </c>
      <c r="F160" s="21">
        <f>IF(A160="","",IFERROR(VALUE(IFERROR(TRIM(INDEX('Form responses'!$A156:$Z156,MATCH(Lists!$G$7,'Form responses'!$A$1:$Z$1,0))&amp;""),"")),""))</f>
        <v/>
      </c>
      <c r="G160" s="21">
        <f>IF(A160="","",IFERROR(VALUE(IFERROR(TRIM(INDEX('Form responses'!$A156:$Z156,MATCH(Lists!$G$8,'Form responses'!$A$1:$Z$1,0))&amp;""),"")),""))</f>
        <v/>
      </c>
      <c r="H160" s="21">
        <f>IF(A160="","",IFERROR(VALUE(IFERROR(TRIM(INDEX('Form responses'!$A156:$Z156,MATCH(Lists!$G$9,'Form responses'!$A$1:$Z$1,0))&amp;""),"")),""))</f>
        <v/>
      </c>
      <c r="I160" s="22">
        <f>IF(COUNT(D160:H160)=0,"",ROUND(AVERAGE(D160:H160),2))</f>
        <v/>
      </c>
      <c r="J160" s="22">
        <f>IF(A160="","",IFERROR(VALUE(IFERROR(TRIM(INDEX('Form responses'!$A156:$Z156,MATCH(Lists!$G$10,'Form responses'!$A$1:$Z$1,0))&amp;""),"")),""))</f>
        <v/>
      </c>
      <c r="K160" s="20">
        <f>IF(A160="","",IFERROR(TRIM(INDEX('Form responses'!$A156:$Z156,MATCH(Lists!$G$11,'Form responses'!$A$1:$Z$1,0))&amp;""),""))</f>
        <v/>
      </c>
      <c r="L160" s="20">
        <f>IF(A160="","",IF(COUNT(D160:H160)&lt;5,"Missing a score",IF(AND(ISNUMBER(J160),ABS(J160-I160)&gt;0.01),"Form average differs","OK")))</f>
        <v/>
      </c>
      <c r="M160" s="20">
        <f>IF(A160="","",IF(COUNTIF($A$6:A160,A160)=1,MAX($M$5:M159)+1,""))</f>
        <v/>
      </c>
      <c r="N160" s="20">
        <f>IF(ISNUMBER(D160),IF(D160&lt;=2,1,0),0)</f>
        <v/>
      </c>
      <c r="O160" s="20">
        <f>IF(ISNUMBER(E160),IF(E160&lt;=2,1,0),0)</f>
        <v/>
      </c>
      <c r="P160" s="20">
        <f>IF(ISNUMBER(F160),IF(F160&lt;=2,1,0),0)</f>
        <v/>
      </c>
      <c r="Q160" s="20">
        <f>IF(ISNUMBER(G160),IF(G160&lt;=2,1,0),0)</f>
        <v/>
      </c>
      <c r="R160" s="20">
        <f>IF(ISNUMBER(H160),IF(H160&lt;=2,1,0),0)</f>
        <v/>
      </c>
      <c r="S160" s="20">
        <f>IF(ISNUMBER(D160),IF(D160&gt;=4,1,0),0)</f>
        <v/>
      </c>
      <c r="T160" s="20">
        <f>IF(ISNUMBER(E160),IF(E160&gt;=4,1,0),0)</f>
        <v/>
      </c>
      <c r="U160" s="20">
        <f>IF(ISNUMBER(F160),IF(F160&gt;=4,1,0),0)</f>
        <v/>
      </c>
      <c r="V160" s="20">
        <f>IF(ISNUMBER(G160),IF(G160&gt;=4,1,0),0)</f>
        <v/>
      </c>
      <c r="W160" s="20">
        <f>IF(ISNUMBER(H160),IF(H160&gt;=4,1,0),0)</f>
        <v/>
      </c>
    </row>
    <row r="161">
      <c r="A161" s="20">
        <f>IFERROR(TRIM(INDEX('Form responses'!$A157:$Z157,MATCH(Lists!$G$2,'Form responses'!$A$1:$Z$1,0))&amp;""),"")</f>
        <v/>
      </c>
      <c r="B161" s="20">
        <f>IF(A161="","",IFERROR(TRIM(INDEX('Form responses'!$A157:$Z157,MATCH(Lists!$G$3,'Form responses'!$A$1:$Z$1,0))&amp;""),""))</f>
        <v/>
      </c>
      <c r="C161" s="20">
        <f>IF(A161="","",IFERROR(TRIM(INDEX('Form responses'!$A157:$Z157,MATCH(Lists!$G$4,'Form responses'!$A$1:$Z$1,0))&amp;""),""))</f>
        <v/>
      </c>
      <c r="D161" s="21">
        <f>IF(A161="","",IFERROR(VALUE(IFERROR(TRIM(INDEX('Form responses'!$A157:$Z157,MATCH(Lists!$G$5,'Form responses'!$A$1:$Z$1,0))&amp;""),"")),""))</f>
        <v/>
      </c>
      <c r="E161" s="21">
        <f>IF(A161="","",IFERROR(VALUE(IFERROR(TRIM(INDEX('Form responses'!$A157:$Z157,MATCH(Lists!$G$6,'Form responses'!$A$1:$Z$1,0))&amp;""),"")),""))</f>
        <v/>
      </c>
      <c r="F161" s="21">
        <f>IF(A161="","",IFERROR(VALUE(IFERROR(TRIM(INDEX('Form responses'!$A157:$Z157,MATCH(Lists!$G$7,'Form responses'!$A$1:$Z$1,0))&amp;""),"")),""))</f>
        <v/>
      </c>
      <c r="G161" s="21">
        <f>IF(A161="","",IFERROR(VALUE(IFERROR(TRIM(INDEX('Form responses'!$A157:$Z157,MATCH(Lists!$G$8,'Form responses'!$A$1:$Z$1,0))&amp;""),"")),""))</f>
        <v/>
      </c>
      <c r="H161" s="21">
        <f>IF(A161="","",IFERROR(VALUE(IFERROR(TRIM(INDEX('Form responses'!$A157:$Z157,MATCH(Lists!$G$9,'Form responses'!$A$1:$Z$1,0))&amp;""),"")),""))</f>
        <v/>
      </c>
      <c r="I161" s="22">
        <f>IF(COUNT(D161:H161)=0,"",ROUND(AVERAGE(D161:H161),2))</f>
        <v/>
      </c>
      <c r="J161" s="22">
        <f>IF(A161="","",IFERROR(VALUE(IFERROR(TRIM(INDEX('Form responses'!$A157:$Z157,MATCH(Lists!$G$10,'Form responses'!$A$1:$Z$1,0))&amp;""),"")),""))</f>
        <v/>
      </c>
      <c r="K161" s="20">
        <f>IF(A161="","",IFERROR(TRIM(INDEX('Form responses'!$A157:$Z157,MATCH(Lists!$G$11,'Form responses'!$A$1:$Z$1,0))&amp;""),""))</f>
        <v/>
      </c>
      <c r="L161" s="20">
        <f>IF(A161="","",IF(COUNT(D161:H161)&lt;5,"Missing a score",IF(AND(ISNUMBER(J161),ABS(J161-I161)&gt;0.01),"Form average differs","OK")))</f>
        <v/>
      </c>
      <c r="M161" s="20">
        <f>IF(A161="","",IF(COUNTIF($A$6:A161,A161)=1,MAX($M$5:M160)+1,""))</f>
        <v/>
      </c>
      <c r="N161" s="20">
        <f>IF(ISNUMBER(D161),IF(D161&lt;=2,1,0),0)</f>
        <v/>
      </c>
      <c r="O161" s="20">
        <f>IF(ISNUMBER(E161),IF(E161&lt;=2,1,0),0)</f>
        <v/>
      </c>
      <c r="P161" s="20">
        <f>IF(ISNUMBER(F161),IF(F161&lt;=2,1,0),0)</f>
        <v/>
      </c>
      <c r="Q161" s="20">
        <f>IF(ISNUMBER(G161),IF(G161&lt;=2,1,0),0)</f>
        <v/>
      </c>
      <c r="R161" s="20">
        <f>IF(ISNUMBER(H161),IF(H161&lt;=2,1,0),0)</f>
        <v/>
      </c>
      <c r="S161" s="20">
        <f>IF(ISNUMBER(D161),IF(D161&gt;=4,1,0),0)</f>
        <v/>
      </c>
      <c r="T161" s="20">
        <f>IF(ISNUMBER(E161),IF(E161&gt;=4,1,0),0)</f>
        <v/>
      </c>
      <c r="U161" s="20">
        <f>IF(ISNUMBER(F161),IF(F161&gt;=4,1,0),0)</f>
        <v/>
      </c>
      <c r="V161" s="20">
        <f>IF(ISNUMBER(G161),IF(G161&gt;=4,1,0),0)</f>
        <v/>
      </c>
      <c r="W161" s="20">
        <f>IF(ISNUMBER(H161),IF(H161&gt;=4,1,0),0)</f>
        <v/>
      </c>
    </row>
    <row r="162">
      <c r="A162" s="20">
        <f>IFERROR(TRIM(INDEX('Form responses'!$A158:$Z158,MATCH(Lists!$G$2,'Form responses'!$A$1:$Z$1,0))&amp;""),"")</f>
        <v/>
      </c>
      <c r="B162" s="20">
        <f>IF(A162="","",IFERROR(TRIM(INDEX('Form responses'!$A158:$Z158,MATCH(Lists!$G$3,'Form responses'!$A$1:$Z$1,0))&amp;""),""))</f>
        <v/>
      </c>
      <c r="C162" s="20">
        <f>IF(A162="","",IFERROR(TRIM(INDEX('Form responses'!$A158:$Z158,MATCH(Lists!$G$4,'Form responses'!$A$1:$Z$1,0))&amp;""),""))</f>
        <v/>
      </c>
      <c r="D162" s="21">
        <f>IF(A162="","",IFERROR(VALUE(IFERROR(TRIM(INDEX('Form responses'!$A158:$Z158,MATCH(Lists!$G$5,'Form responses'!$A$1:$Z$1,0))&amp;""),"")),""))</f>
        <v/>
      </c>
      <c r="E162" s="21">
        <f>IF(A162="","",IFERROR(VALUE(IFERROR(TRIM(INDEX('Form responses'!$A158:$Z158,MATCH(Lists!$G$6,'Form responses'!$A$1:$Z$1,0))&amp;""),"")),""))</f>
        <v/>
      </c>
      <c r="F162" s="21">
        <f>IF(A162="","",IFERROR(VALUE(IFERROR(TRIM(INDEX('Form responses'!$A158:$Z158,MATCH(Lists!$G$7,'Form responses'!$A$1:$Z$1,0))&amp;""),"")),""))</f>
        <v/>
      </c>
      <c r="G162" s="21">
        <f>IF(A162="","",IFERROR(VALUE(IFERROR(TRIM(INDEX('Form responses'!$A158:$Z158,MATCH(Lists!$G$8,'Form responses'!$A$1:$Z$1,0))&amp;""),"")),""))</f>
        <v/>
      </c>
      <c r="H162" s="21">
        <f>IF(A162="","",IFERROR(VALUE(IFERROR(TRIM(INDEX('Form responses'!$A158:$Z158,MATCH(Lists!$G$9,'Form responses'!$A$1:$Z$1,0))&amp;""),"")),""))</f>
        <v/>
      </c>
      <c r="I162" s="22">
        <f>IF(COUNT(D162:H162)=0,"",ROUND(AVERAGE(D162:H162),2))</f>
        <v/>
      </c>
      <c r="J162" s="22">
        <f>IF(A162="","",IFERROR(VALUE(IFERROR(TRIM(INDEX('Form responses'!$A158:$Z158,MATCH(Lists!$G$10,'Form responses'!$A$1:$Z$1,0))&amp;""),"")),""))</f>
        <v/>
      </c>
      <c r="K162" s="20">
        <f>IF(A162="","",IFERROR(TRIM(INDEX('Form responses'!$A158:$Z158,MATCH(Lists!$G$11,'Form responses'!$A$1:$Z$1,0))&amp;""),""))</f>
        <v/>
      </c>
      <c r="L162" s="20">
        <f>IF(A162="","",IF(COUNT(D162:H162)&lt;5,"Missing a score",IF(AND(ISNUMBER(J162),ABS(J162-I162)&gt;0.01),"Form average differs","OK")))</f>
        <v/>
      </c>
      <c r="M162" s="20">
        <f>IF(A162="","",IF(COUNTIF($A$6:A162,A162)=1,MAX($M$5:M161)+1,""))</f>
        <v/>
      </c>
      <c r="N162" s="20">
        <f>IF(ISNUMBER(D162),IF(D162&lt;=2,1,0),0)</f>
        <v/>
      </c>
      <c r="O162" s="20">
        <f>IF(ISNUMBER(E162),IF(E162&lt;=2,1,0),0)</f>
        <v/>
      </c>
      <c r="P162" s="20">
        <f>IF(ISNUMBER(F162),IF(F162&lt;=2,1,0),0)</f>
        <v/>
      </c>
      <c r="Q162" s="20">
        <f>IF(ISNUMBER(G162),IF(G162&lt;=2,1,0),0)</f>
        <v/>
      </c>
      <c r="R162" s="20">
        <f>IF(ISNUMBER(H162),IF(H162&lt;=2,1,0),0)</f>
        <v/>
      </c>
      <c r="S162" s="20">
        <f>IF(ISNUMBER(D162),IF(D162&gt;=4,1,0),0)</f>
        <v/>
      </c>
      <c r="T162" s="20">
        <f>IF(ISNUMBER(E162),IF(E162&gt;=4,1,0),0)</f>
        <v/>
      </c>
      <c r="U162" s="20">
        <f>IF(ISNUMBER(F162),IF(F162&gt;=4,1,0),0)</f>
        <v/>
      </c>
      <c r="V162" s="20">
        <f>IF(ISNUMBER(G162),IF(G162&gt;=4,1,0),0)</f>
        <v/>
      </c>
      <c r="W162" s="20">
        <f>IF(ISNUMBER(H162),IF(H162&gt;=4,1,0),0)</f>
        <v/>
      </c>
    </row>
    <row r="163">
      <c r="A163" s="20">
        <f>IFERROR(TRIM(INDEX('Form responses'!$A159:$Z159,MATCH(Lists!$G$2,'Form responses'!$A$1:$Z$1,0))&amp;""),"")</f>
        <v/>
      </c>
      <c r="B163" s="20">
        <f>IF(A163="","",IFERROR(TRIM(INDEX('Form responses'!$A159:$Z159,MATCH(Lists!$G$3,'Form responses'!$A$1:$Z$1,0))&amp;""),""))</f>
        <v/>
      </c>
      <c r="C163" s="20">
        <f>IF(A163="","",IFERROR(TRIM(INDEX('Form responses'!$A159:$Z159,MATCH(Lists!$G$4,'Form responses'!$A$1:$Z$1,0))&amp;""),""))</f>
        <v/>
      </c>
      <c r="D163" s="21">
        <f>IF(A163="","",IFERROR(VALUE(IFERROR(TRIM(INDEX('Form responses'!$A159:$Z159,MATCH(Lists!$G$5,'Form responses'!$A$1:$Z$1,0))&amp;""),"")),""))</f>
        <v/>
      </c>
      <c r="E163" s="21">
        <f>IF(A163="","",IFERROR(VALUE(IFERROR(TRIM(INDEX('Form responses'!$A159:$Z159,MATCH(Lists!$G$6,'Form responses'!$A$1:$Z$1,0))&amp;""),"")),""))</f>
        <v/>
      </c>
      <c r="F163" s="21">
        <f>IF(A163="","",IFERROR(VALUE(IFERROR(TRIM(INDEX('Form responses'!$A159:$Z159,MATCH(Lists!$G$7,'Form responses'!$A$1:$Z$1,0))&amp;""),"")),""))</f>
        <v/>
      </c>
      <c r="G163" s="21">
        <f>IF(A163="","",IFERROR(VALUE(IFERROR(TRIM(INDEX('Form responses'!$A159:$Z159,MATCH(Lists!$G$8,'Form responses'!$A$1:$Z$1,0))&amp;""),"")),""))</f>
        <v/>
      </c>
      <c r="H163" s="21">
        <f>IF(A163="","",IFERROR(VALUE(IFERROR(TRIM(INDEX('Form responses'!$A159:$Z159,MATCH(Lists!$G$9,'Form responses'!$A$1:$Z$1,0))&amp;""),"")),""))</f>
        <v/>
      </c>
      <c r="I163" s="22">
        <f>IF(COUNT(D163:H163)=0,"",ROUND(AVERAGE(D163:H163),2))</f>
        <v/>
      </c>
      <c r="J163" s="22">
        <f>IF(A163="","",IFERROR(VALUE(IFERROR(TRIM(INDEX('Form responses'!$A159:$Z159,MATCH(Lists!$G$10,'Form responses'!$A$1:$Z$1,0))&amp;""),"")),""))</f>
        <v/>
      </c>
      <c r="K163" s="20">
        <f>IF(A163="","",IFERROR(TRIM(INDEX('Form responses'!$A159:$Z159,MATCH(Lists!$G$11,'Form responses'!$A$1:$Z$1,0))&amp;""),""))</f>
        <v/>
      </c>
      <c r="L163" s="20">
        <f>IF(A163="","",IF(COUNT(D163:H163)&lt;5,"Missing a score",IF(AND(ISNUMBER(J163),ABS(J163-I163)&gt;0.01),"Form average differs","OK")))</f>
        <v/>
      </c>
      <c r="M163" s="20">
        <f>IF(A163="","",IF(COUNTIF($A$6:A163,A163)=1,MAX($M$5:M162)+1,""))</f>
        <v/>
      </c>
      <c r="N163" s="20">
        <f>IF(ISNUMBER(D163),IF(D163&lt;=2,1,0),0)</f>
        <v/>
      </c>
      <c r="O163" s="20">
        <f>IF(ISNUMBER(E163),IF(E163&lt;=2,1,0),0)</f>
        <v/>
      </c>
      <c r="P163" s="20">
        <f>IF(ISNUMBER(F163),IF(F163&lt;=2,1,0),0)</f>
        <v/>
      </c>
      <c r="Q163" s="20">
        <f>IF(ISNUMBER(G163),IF(G163&lt;=2,1,0),0)</f>
        <v/>
      </c>
      <c r="R163" s="20">
        <f>IF(ISNUMBER(H163),IF(H163&lt;=2,1,0),0)</f>
        <v/>
      </c>
      <c r="S163" s="20">
        <f>IF(ISNUMBER(D163),IF(D163&gt;=4,1,0),0)</f>
        <v/>
      </c>
      <c r="T163" s="20">
        <f>IF(ISNUMBER(E163),IF(E163&gt;=4,1,0),0)</f>
        <v/>
      </c>
      <c r="U163" s="20">
        <f>IF(ISNUMBER(F163),IF(F163&gt;=4,1,0),0)</f>
        <v/>
      </c>
      <c r="V163" s="20">
        <f>IF(ISNUMBER(G163),IF(G163&gt;=4,1,0),0)</f>
        <v/>
      </c>
      <c r="W163" s="20">
        <f>IF(ISNUMBER(H163),IF(H163&gt;=4,1,0),0)</f>
        <v/>
      </c>
    </row>
    <row r="164">
      <c r="A164" s="20">
        <f>IFERROR(TRIM(INDEX('Form responses'!$A160:$Z160,MATCH(Lists!$G$2,'Form responses'!$A$1:$Z$1,0))&amp;""),"")</f>
        <v/>
      </c>
      <c r="B164" s="20">
        <f>IF(A164="","",IFERROR(TRIM(INDEX('Form responses'!$A160:$Z160,MATCH(Lists!$G$3,'Form responses'!$A$1:$Z$1,0))&amp;""),""))</f>
        <v/>
      </c>
      <c r="C164" s="20">
        <f>IF(A164="","",IFERROR(TRIM(INDEX('Form responses'!$A160:$Z160,MATCH(Lists!$G$4,'Form responses'!$A$1:$Z$1,0))&amp;""),""))</f>
        <v/>
      </c>
      <c r="D164" s="21">
        <f>IF(A164="","",IFERROR(VALUE(IFERROR(TRIM(INDEX('Form responses'!$A160:$Z160,MATCH(Lists!$G$5,'Form responses'!$A$1:$Z$1,0))&amp;""),"")),""))</f>
        <v/>
      </c>
      <c r="E164" s="21">
        <f>IF(A164="","",IFERROR(VALUE(IFERROR(TRIM(INDEX('Form responses'!$A160:$Z160,MATCH(Lists!$G$6,'Form responses'!$A$1:$Z$1,0))&amp;""),"")),""))</f>
        <v/>
      </c>
      <c r="F164" s="21">
        <f>IF(A164="","",IFERROR(VALUE(IFERROR(TRIM(INDEX('Form responses'!$A160:$Z160,MATCH(Lists!$G$7,'Form responses'!$A$1:$Z$1,0))&amp;""),"")),""))</f>
        <v/>
      </c>
      <c r="G164" s="21">
        <f>IF(A164="","",IFERROR(VALUE(IFERROR(TRIM(INDEX('Form responses'!$A160:$Z160,MATCH(Lists!$G$8,'Form responses'!$A$1:$Z$1,0))&amp;""),"")),""))</f>
        <v/>
      </c>
      <c r="H164" s="21">
        <f>IF(A164="","",IFERROR(VALUE(IFERROR(TRIM(INDEX('Form responses'!$A160:$Z160,MATCH(Lists!$G$9,'Form responses'!$A$1:$Z$1,0))&amp;""),"")),""))</f>
        <v/>
      </c>
      <c r="I164" s="22">
        <f>IF(COUNT(D164:H164)=0,"",ROUND(AVERAGE(D164:H164),2))</f>
        <v/>
      </c>
      <c r="J164" s="22">
        <f>IF(A164="","",IFERROR(VALUE(IFERROR(TRIM(INDEX('Form responses'!$A160:$Z160,MATCH(Lists!$G$10,'Form responses'!$A$1:$Z$1,0))&amp;""),"")),""))</f>
        <v/>
      </c>
      <c r="K164" s="20">
        <f>IF(A164="","",IFERROR(TRIM(INDEX('Form responses'!$A160:$Z160,MATCH(Lists!$G$11,'Form responses'!$A$1:$Z$1,0))&amp;""),""))</f>
        <v/>
      </c>
      <c r="L164" s="20">
        <f>IF(A164="","",IF(COUNT(D164:H164)&lt;5,"Missing a score",IF(AND(ISNUMBER(J164),ABS(J164-I164)&gt;0.01),"Form average differs","OK")))</f>
        <v/>
      </c>
      <c r="M164" s="20">
        <f>IF(A164="","",IF(COUNTIF($A$6:A164,A164)=1,MAX($M$5:M163)+1,""))</f>
        <v/>
      </c>
      <c r="N164" s="20">
        <f>IF(ISNUMBER(D164),IF(D164&lt;=2,1,0),0)</f>
        <v/>
      </c>
      <c r="O164" s="20">
        <f>IF(ISNUMBER(E164),IF(E164&lt;=2,1,0),0)</f>
        <v/>
      </c>
      <c r="P164" s="20">
        <f>IF(ISNUMBER(F164),IF(F164&lt;=2,1,0),0)</f>
        <v/>
      </c>
      <c r="Q164" s="20">
        <f>IF(ISNUMBER(G164),IF(G164&lt;=2,1,0),0)</f>
        <v/>
      </c>
      <c r="R164" s="20">
        <f>IF(ISNUMBER(H164),IF(H164&lt;=2,1,0),0)</f>
        <v/>
      </c>
      <c r="S164" s="20">
        <f>IF(ISNUMBER(D164),IF(D164&gt;=4,1,0),0)</f>
        <v/>
      </c>
      <c r="T164" s="20">
        <f>IF(ISNUMBER(E164),IF(E164&gt;=4,1,0),0)</f>
        <v/>
      </c>
      <c r="U164" s="20">
        <f>IF(ISNUMBER(F164),IF(F164&gt;=4,1,0),0)</f>
        <v/>
      </c>
      <c r="V164" s="20">
        <f>IF(ISNUMBER(G164),IF(G164&gt;=4,1,0),0)</f>
        <v/>
      </c>
      <c r="W164" s="20">
        <f>IF(ISNUMBER(H164),IF(H164&gt;=4,1,0),0)</f>
        <v/>
      </c>
    </row>
    <row r="165">
      <c r="A165" s="20">
        <f>IFERROR(TRIM(INDEX('Form responses'!$A161:$Z161,MATCH(Lists!$G$2,'Form responses'!$A$1:$Z$1,0))&amp;""),"")</f>
        <v/>
      </c>
      <c r="B165" s="20">
        <f>IF(A165="","",IFERROR(TRIM(INDEX('Form responses'!$A161:$Z161,MATCH(Lists!$G$3,'Form responses'!$A$1:$Z$1,0))&amp;""),""))</f>
        <v/>
      </c>
      <c r="C165" s="20">
        <f>IF(A165="","",IFERROR(TRIM(INDEX('Form responses'!$A161:$Z161,MATCH(Lists!$G$4,'Form responses'!$A$1:$Z$1,0))&amp;""),""))</f>
        <v/>
      </c>
      <c r="D165" s="21">
        <f>IF(A165="","",IFERROR(VALUE(IFERROR(TRIM(INDEX('Form responses'!$A161:$Z161,MATCH(Lists!$G$5,'Form responses'!$A$1:$Z$1,0))&amp;""),"")),""))</f>
        <v/>
      </c>
      <c r="E165" s="21">
        <f>IF(A165="","",IFERROR(VALUE(IFERROR(TRIM(INDEX('Form responses'!$A161:$Z161,MATCH(Lists!$G$6,'Form responses'!$A$1:$Z$1,0))&amp;""),"")),""))</f>
        <v/>
      </c>
      <c r="F165" s="21">
        <f>IF(A165="","",IFERROR(VALUE(IFERROR(TRIM(INDEX('Form responses'!$A161:$Z161,MATCH(Lists!$G$7,'Form responses'!$A$1:$Z$1,0))&amp;""),"")),""))</f>
        <v/>
      </c>
      <c r="G165" s="21">
        <f>IF(A165="","",IFERROR(VALUE(IFERROR(TRIM(INDEX('Form responses'!$A161:$Z161,MATCH(Lists!$G$8,'Form responses'!$A$1:$Z$1,0))&amp;""),"")),""))</f>
        <v/>
      </c>
      <c r="H165" s="21">
        <f>IF(A165="","",IFERROR(VALUE(IFERROR(TRIM(INDEX('Form responses'!$A161:$Z161,MATCH(Lists!$G$9,'Form responses'!$A$1:$Z$1,0))&amp;""),"")),""))</f>
        <v/>
      </c>
      <c r="I165" s="22">
        <f>IF(COUNT(D165:H165)=0,"",ROUND(AVERAGE(D165:H165),2))</f>
        <v/>
      </c>
      <c r="J165" s="22">
        <f>IF(A165="","",IFERROR(VALUE(IFERROR(TRIM(INDEX('Form responses'!$A161:$Z161,MATCH(Lists!$G$10,'Form responses'!$A$1:$Z$1,0))&amp;""),"")),""))</f>
        <v/>
      </c>
      <c r="K165" s="20">
        <f>IF(A165="","",IFERROR(TRIM(INDEX('Form responses'!$A161:$Z161,MATCH(Lists!$G$11,'Form responses'!$A$1:$Z$1,0))&amp;""),""))</f>
        <v/>
      </c>
      <c r="L165" s="20">
        <f>IF(A165="","",IF(COUNT(D165:H165)&lt;5,"Missing a score",IF(AND(ISNUMBER(J165),ABS(J165-I165)&gt;0.01),"Form average differs","OK")))</f>
        <v/>
      </c>
      <c r="M165" s="20">
        <f>IF(A165="","",IF(COUNTIF($A$6:A165,A165)=1,MAX($M$5:M164)+1,""))</f>
        <v/>
      </c>
      <c r="N165" s="20">
        <f>IF(ISNUMBER(D165),IF(D165&lt;=2,1,0),0)</f>
        <v/>
      </c>
      <c r="O165" s="20">
        <f>IF(ISNUMBER(E165),IF(E165&lt;=2,1,0),0)</f>
        <v/>
      </c>
      <c r="P165" s="20">
        <f>IF(ISNUMBER(F165),IF(F165&lt;=2,1,0),0)</f>
        <v/>
      </c>
      <c r="Q165" s="20">
        <f>IF(ISNUMBER(G165),IF(G165&lt;=2,1,0),0)</f>
        <v/>
      </c>
      <c r="R165" s="20">
        <f>IF(ISNUMBER(H165),IF(H165&lt;=2,1,0),0)</f>
        <v/>
      </c>
      <c r="S165" s="20">
        <f>IF(ISNUMBER(D165),IF(D165&gt;=4,1,0),0)</f>
        <v/>
      </c>
      <c r="T165" s="20">
        <f>IF(ISNUMBER(E165),IF(E165&gt;=4,1,0),0)</f>
        <v/>
      </c>
      <c r="U165" s="20">
        <f>IF(ISNUMBER(F165),IF(F165&gt;=4,1,0),0)</f>
        <v/>
      </c>
      <c r="V165" s="20">
        <f>IF(ISNUMBER(G165),IF(G165&gt;=4,1,0),0)</f>
        <v/>
      </c>
      <c r="W165" s="20">
        <f>IF(ISNUMBER(H165),IF(H165&gt;=4,1,0),0)</f>
        <v/>
      </c>
    </row>
    <row r="166">
      <c r="A166" s="20">
        <f>IFERROR(TRIM(INDEX('Form responses'!$A162:$Z162,MATCH(Lists!$G$2,'Form responses'!$A$1:$Z$1,0))&amp;""),"")</f>
        <v/>
      </c>
      <c r="B166" s="20">
        <f>IF(A166="","",IFERROR(TRIM(INDEX('Form responses'!$A162:$Z162,MATCH(Lists!$G$3,'Form responses'!$A$1:$Z$1,0))&amp;""),""))</f>
        <v/>
      </c>
      <c r="C166" s="20">
        <f>IF(A166="","",IFERROR(TRIM(INDEX('Form responses'!$A162:$Z162,MATCH(Lists!$G$4,'Form responses'!$A$1:$Z$1,0))&amp;""),""))</f>
        <v/>
      </c>
      <c r="D166" s="21">
        <f>IF(A166="","",IFERROR(VALUE(IFERROR(TRIM(INDEX('Form responses'!$A162:$Z162,MATCH(Lists!$G$5,'Form responses'!$A$1:$Z$1,0))&amp;""),"")),""))</f>
        <v/>
      </c>
      <c r="E166" s="21">
        <f>IF(A166="","",IFERROR(VALUE(IFERROR(TRIM(INDEX('Form responses'!$A162:$Z162,MATCH(Lists!$G$6,'Form responses'!$A$1:$Z$1,0))&amp;""),"")),""))</f>
        <v/>
      </c>
      <c r="F166" s="21">
        <f>IF(A166="","",IFERROR(VALUE(IFERROR(TRIM(INDEX('Form responses'!$A162:$Z162,MATCH(Lists!$G$7,'Form responses'!$A$1:$Z$1,0))&amp;""),"")),""))</f>
        <v/>
      </c>
      <c r="G166" s="21">
        <f>IF(A166="","",IFERROR(VALUE(IFERROR(TRIM(INDEX('Form responses'!$A162:$Z162,MATCH(Lists!$G$8,'Form responses'!$A$1:$Z$1,0))&amp;""),"")),""))</f>
        <v/>
      </c>
      <c r="H166" s="21">
        <f>IF(A166="","",IFERROR(VALUE(IFERROR(TRIM(INDEX('Form responses'!$A162:$Z162,MATCH(Lists!$G$9,'Form responses'!$A$1:$Z$1,0))&amp;""),"")),""))</f>
        <v/>
      </c>
      <c r="I166" s="22">
        <f>IF(COUNT(D166:H166)=0,"",ROUND(AVERAGE(D166:H166),2))</f>
        <v/>
      </c>
      <c r="J166" s="22">
        <f>IF(A166="","",IFERROR(VALUE(IFERROR(TRIM(INDEX('Form responses'!$A162:$Z162,MATCH(Lists!$G$10,'Form responses'!$A$1:$Z$1,0))&amp;""),"")),""))</f>
        <v/>
      </c>
      <c r="K166" s="20">
        <f>IF(A166="","",IFERROR(TRIM(INDEX('Form responses'!$A162:$Z162,MATCH(Lists!$G$11,'Form responses'!$A$1:$Z$1,0))&amp;""),""))</f>
        <v/>
      </c>
      <c r="L166" s="20">
        <f>IF(A166="","",IF(COUNT(D166:H166)&lt;5,"Missing a score",IF(AND(ISNUMBER(J166),ABS(J166-I166)&gt;0.01),"Form average differs","OK")))</f>
        <v/>
      </c>
      <c r="M166" s="20">
        <f>IF(A166="","",IF(COUNTIF($A$6:A166,A166)=1,MAX($M$5:M165)+1,""))</f>
        <v/>
      </c>
      <c r="N166" s="20">
        <f>IF(ISNUMBER(D166),IF(D166&lt;=2,1,0),0)</f>
        <v/>
      </c>
      <c r="O166" s="20">
        <f>IF(ISNUMBER(E166),IF(E166&lt;=2,1,0),0)</f>
        <v/>
      </c>
      <c r="P166" s="20">
        <f>IF(ISNUMBER(F166),IF(F166&lt;=2,1,0),0)</f>
        <v/>
      </c>
      <c r="Q166" s="20">
        <f>IF(ISNUMBER(G166),IF(G166&lt;=2,1,0),0)</f>
        <v/>
      </c>
      <c r="R166" s="20">
        <f>IF(ISNUMBER(H166),IF(H166&lt;=2,1,0),0)</f>
        <v/>
      </c>
      <c r="S166" s="20">
        <f>IF(ISNUMBER(D166),IF(D166&gt;=4,1,0),0)</f>
        <v/>
      </c>
      <c r="T166" s="20">
        <f>IF(ISNUMBER(E166),IF(E166&gt;=4,1,0),0)</f>
        <v/>
      </c>
      <c r="U166" s="20">
        <f>IF(ISNUMBER(F166),IF(F166&gt;=4,1,0),0)</f>
        <v/>
      </c>
      <c r="V166" s="20">
        <f>IF(ISNUMBER(G166),IF(G166&gt;=4,1,0),0)</f>
        <v/>
      </c>
      <c r="W166" s="20">
        <f>IF(ISNUMBER(H166),IF(H166&gt;=4,1,0),0)</f>
        <v/>
      </c>
    </row>
    <row r="167">
      <c r="A167" s="20">
        <f>IFERROR(TRIM(INDEX('Form responses'!$A163:$Z163,MATCH(Lists!$G$2,'Form responses'!$A$1:$Z$1,0))&amp;""),"")</f>
        <v/>
      </c>
      <c r="B167" s="20">
        <f>IF(A167="","",IFERROR(TRIM(INDEX('Form responses'!$A163:$Z163,MATCH(Lists!$G$3,'Form responses'!$A$1:$Z$1,0))&amp;""),""))</f>
        <v/>
      </c>
      <c r="C167" s="20">
        <f>IF(A167="","",IFERROR(TRIM(INDEX('Form responses'!$A163:$Z163,MATCH(Lists!$G$4,'Form responses'!$A$1:$Z$1,0))&amp;""),""))</f>
        <v/>
      </c>
      <c r="D167" s="21">
        <f>IF(A167="","",IFERROR(VALUE(IFERROR(TRIM(INDEX('Form responses'!$A163:$Z163,MATCH(Lists!$G$5,'Form responses'!$A$1:$Z$1,0))&amp;""),"")),""))</f>
        <v/>
      </c>
      <c r="E167" s="21">
        <f>IF(A167="","",IFERROR(VALUE(IFERROR(TRIM(INDEX('Form responses'!$A163:$Z163,MATCH(Lists!$G$6,'Form responses'!$A$1:$Z$1,0))&amp;""),"")),""))</f>
        <v/>
      </c>
      <c r="F167" s="21">
        <f>IF(A167="","",IFERROR(VALUE(IFERROR(TRIM(INDEX('Form responses'!$A163:$Z163,MATCH(Lists!$G$7,'Form responses'!$A$1:$Z$1,0))&amp;""),"")),""))</f>
        <v/>
      </c>
      <c r="G167" s="21">
        <f>IF(A167="","",IFERROR(VALUE(IFERROR(TRIM(INDEX('Form responses'!$A163:$Z163,MATCH(Lists!$G$8,'Form responses'!$A$1:$Z$1,0))&amp;""),"")),""))</f>
        <v/>
      </c>
      <c r="H167" s="21">
        <f>IF(A167="","",IFERROR(VALUE(IFERROR(TRIM(INDEX('Form responses'!$A163:$Z163,MATCH(Lists!$G$9,'Form responses'!$A$1:$Z$1,0))&amp;""),"")),""))</f>
        <v/>
      </c>
      <c r="I167" s="22">
        <f>IF(COUNT(D167:H167)=0,"",ROUND(AVERAGE(D167:H167),2))</f>
        <v/>
      </c>
      <c r="J167" s="22">
        <f>IF(A167="","",IFERROR(VALUE(IFERROR(TRIM(INDEX('Form responses'!$A163:$Z163,MATCH(Lists!$G$10,'Form responses'!$A$1:$Z$1,0))&amp;""),"")),""))</f>
        <v/>
      </c>
      <c r="K167" s="20">
        <f>IF(A167="","",IFERROR(TRIM(INDEX('Form responses'!$A163:$Z163,MATCH(Lists!$G$11,'Form responses'!$A$1:$Z$1,0))&amp;""),""))</f>
        <v/>
      </c>
      <c r="L167" s="20">
        <f>IF(A167="","",IF(COUNT(D167:H167)&lt;5,"Missing a score",IF(AND(ISNUMBER(J167),ABS(J167-I167)&gt;0.01),"Form average differs","OK")))</f>
        <v/>
      </c>
      <c r="M167" s="20">
        <f>IF(A167="","",IF(COUNTIF($A$6:A167,A167)=1,MAX($M$5:M166)+1,""))</f>
        <v/>
      </c>
      <c r="N167" s="20">
        <f>IF(ISNUMBER(D167),IF(D167&lt;=2,1,0),0)</f>
        <v/>
      </c>
      <c r="O167" s="20">
        <f>IF(ISNUMBER(E167),IF(E167&lt;=2,1,0),0)</f>
        <v/>
      </c>
      <c r="P167" s="20">
        <f>IF(ISNUMBER(F167),IF(F167&lt;=2,1,0),0)</f>
        <v/>
      </c>
      <c r="Q167" s="20">
        <f>IF(ISNUMBER(G167),IF(G167&lt;=2,1,0),0)</f>
        <v/>
      </c>
      <c r="R167" s="20">
        <f>IF(ISNUMBER(H167),IF(H167&lt;=2,1,0),0)</f>
        <v/>
      </c>
      <c r="S167" s="20">
        <f>IF(ISNUMBER(D167),IF(D167&gt;=4,1,0),0)</f>
        <v/>
      </c>
      <c r="T167" s="20">
        <f>IF(ISNUMBER(E167),IF(E167&gt;=4,1,0),0)</f>
        <v/>
      </c>
      <c r="U167" s="20">
        <f>IF(ISNUMBER(F167),IF(F167&gt;=4,1,0),0)</f>
        <v/>
      </c>
      <c r="V167" s="20">
        <f>IF(ISNUMBER(G167),IF(G167&gt;=4,1,0),0)</f>
        <v/>
      </c>
      <c r="W167" s="20">
        <f>IF(ISNUMBER(H167),IF(H167&gt;=4,1,0),0)</f>
        <v/>
      </c>
    </row>
    <row r="168">
      <c r="A168" s="20">
        <f>IFERROR(TRIM(INDEX('Form responses'!$A164:$Z164,MATCH(Lists!$G$2,'Form responses'!$A$1:$Z$1,0))&amp;""),"")</f>
        <v/>
      </c>
      <c r="B168" s="20">
        <f>IF(A168="","",IFERROR(TRIM(INDEX('Form responses'!$A164:$Z164,MATCH(Lists!$G$3,'Form responses'!$A$1:$Z$1,0))&amp;""),""))</f>
        <v/>
      </c>
      <c r="C168" s="20">
        <f>IF(A168="","",IFERROR(TRIM(INDEX('Form responses'!$A164:$Z164,MATCH(Lists!$G$4,'Form responses'!$A$1:$Z$1,0))&amp;""),""))</f>
        <v/>
      </c>
      <c r="D168" s="21">
        <f>IF(A168="","",IFERROR(VALUE(IFERROR(TRIM(INDEX('Form responses'!$A164:$Z164,MATCH(Lists!$G$5,'Form responses'!$A$1:$Z$1,0))&amp;""),"")),""))</f>
        <v/>
      </c>
      <c r="E168" s="21">
        <f>IF(A168="","",IFERROR(VALUE(IFERROR(TRIM(INDEX('Form responses'!$A164:$Z164,MATCH(Lists!$G$6,'Form responses'!$A$1:$Z$1,0))&amp;""),"")),""))</f>
        <v/>
      </c>
      <c r="F168" s="21">
        <f>IF(A168="","",IFERROR(VALUE(IFERROR(TRIM(INDEX('Form responses'!$A164:$Z164,MATCH(Lists!$G$7,'Form responses'!$A$1:$Z$1,0))&amp;""),"")),""))</f>
        <v/>
      </c>
      <c r="G168" s="21">
        <f>IF(A168="","",IFERROR(VALUE(IFERROR(TRIM(INDEX('Form responses'!$A164:$Z164,MATCH(Lists!$G$8,'Form responses'!$A$1:$Z$1,0))&amp;""),"")),""))</f>
        <v/>
      </c>
      <c r="H168" s="21">
        <f>IF(A168="","",IFERROR(VALUE(IFERROR(TRIM(INDEX('Form responses'!$A164:$Z164,MATCH(Lists!$G$9,'Form responses'!$A$1:$Z$1,0))&amp;""),"")),""))</f>
        <v/>
      </c>
      <c r="I168" s="22">
        <f>IF(COUNT(D168:H168)=0,"",ROUND(AVERAGE(D168:H168),2))</f>
        <v/>
      </c>
      <c r="J168" s="22">
        <f>IF(A168="","",IFERROR(VALUE(IFERROR(TRIM(INDEX('Form responses'!$A164:$Z164,MATCH(Lists!$G$10,'Form responses'!$A$1:$Z$1,0))&amp;""),"")),""))</f>
        <v/>
      </c>
      <c r="K168" s="20">
        <f>IF(A168="","",IFERROR(TRIM(INDEX('Form responses'!$A164:$Z164,MATCH(Lists!$G$11,'Form responses'!$A$1:$Z$1,0))&amp;""),""))</f>
        <v/>
      </c>
      <c r="L168" s="20">
        <f>IF(A168="","",IF(COUNT(D168:H168)&lt;5,"Missing a score",IF(AND(ISNUMBER(J168),ABS(J168-I168)&gt;0.01),"Form average differs","OK")))</f>
        <v/>
      </c>
      <c r="M168" s="20">
        <f>IF(A168="","",IF(COUNTIF($A$6:A168,A168)=1,MAX($M$5:M167)+1,""))</f>
        <v/>
      </c>
      <c r="N168" s="20">
        <f>IF(ISNUMBER(D168),IF(D168&lt;=2,1,0),0)</f>
        <v/>
      </c>
      <c r="O168" s="20">
        <f>IF(ISNUMBER(E168),IF(E168&lt;=2,1,0),0)</f>
        <v/>
      </c>
      <c r="P168" s="20">
        <f>IF(ISNUMBER(F168),IF(F168&lt;=2,1,0),0)</f>
        <v/>
      </c>
      <c r="Q168" s="20">
        <f>IF(ISNUMBER(G168),IF(G168&lt;=2,1,0),0)</f>
        <v/>
      </c>
      <c r="R168" s="20">
        <f>IF(ISNUMBER(H168),IF(H168&lt;=2,1,0),0)</f>
        <v/>
      </c>
      <c r="S168" s="20">
        <f>IF(ISNUMBER(D168),IF(D168&gt;=4,1,0),0)</f>
        <v/>
      </c>
      <c r="T168" s="20">
        <f>IF(ISNUMBER(E168),IF(E168&gt;=4,1,0),0)</f>
        <v/>
      </c>
      <c r="U168" s="20">
        <f>IF(ISNUMBER(F168),IF(F168&gt;=4,1,0),0)</f>
        <v/>
      </c>
      <c r="V168" s="20">
        <f>IF(ISNUMBER(G168),IF(G168&gt;=4,1,0),0)</f>
        <v/>
      </c>
      <c r="W168" s="20">
        <f>IF(ISNUMBER(H168),IF(H168&gt;=4,1,0),0)</f>
        <v/>
      </c>
    </row>
    <row r="169">
      <c r="A169" s="20">
        <f>IFERROR(TRIM(INDEX('Form responses'!$A165:$Z165,MATCH(Lists!$G$2,'Form responses'!$A$1:$Z$1,0))&amp;""),"")</f>
        <v/>
      </c>
      <c r="B169" s="20">
        <f>IF(A169="","",IFERROR(TRIM(INDEX('Form responses'!$A165:$Z165,MATCH(Lists!$G$3,'Form responses'!$A$1:$Z$1,0))&amp;""),""))</f>
        <v/>
      </c>
      <c r="C169" s="20">
        <f>IF(A169="","",IFERROR(TRIM(INDEX('Form responses'!$A165:$Z165,MATCH(Lists!$G$4,'Form responses'!$A$1:$Z$1,0))&amp;""),""))</f>
        <v/>
      </c>
      <c r="D169" s="21">
        <f>IF(A169="","",IFERROR(VALUE(IFERROR(TRIM(INDEX('Form responses'!$A165:$Z165,MATCH(Lists!$G$5,'Form responses'!$A$1:$Z$1,0))&amp;""),"")),""))</f>
        <v/>
      </c>
      <c r="E169" s="21">
        <f>IF(A169="","",IFERROR(VALUE(IFERROR(TRIM(INDEX('Form responses'!$A165:$Z165,MATCH(Lists!$G$6,'Form responses'!$A$1:$Z$1,0))&amp;""),"")),""))</f>
        <v/>
      </c>
      <c r="F169" s="21">
        <f>IF(A169="","",IFERROR(VALUE(IFERROR(TRIM(INDEX('Form responses'!$A165:$Z165,MATCH(Lists!$G$7,'Form responses'!$A$1:$Z$1,0))&amp;""),"")),""))</f>
        <v/>
      </c>
      <c r="G169" s="21">
        <f>IF(A169="","",IFERROR(VALUE(IFERROR(TRIM(INDEX('Form responses'!$A165:$Z165,MATCH(Lists!$G$8,'Form responses'!$A$1:$Z$1,0))&amp;""),"")),""))</f>
        <v/>
      </c>
      <c r="H169" s="21">
        <f>IF(A169="","",IFERROR(VALUE(IFERROR(TRIM(INDEX('Form responses'!$A165:$Z165,MATCH(Lists!$G$9,'Form responses'!$A$1:$Z$1,0))&amp;""),"")),""))</f>
        <v/>
      </c>
      <c r="I169" s="22">
        <f>IF(COUNT(D169:H169)=0,"",ROUND(AVERAGE(D169:H169),2))</f>
        <v/>
      </c>
      <c r="J169" s="22">
        <f>IF(A169="","",IFERROR(VALUE(IFERROR(TRIM(INDEX('Form responses'!$A165:$Z165,MATCH(Lists!$G$10,'Form responses'!$A$1:$Z$1,0))&amp;""),"")),""))</f>
        <v/>
      </c>
      <c r="K169" s="20">
        <f>IF(A169="","",IFERROR(TRIM(INDEX('Form responses'!$A165:$Z165,MATCH(Lists!$G$11,'Form responses'!$A$1:$Z$1,0))&amp;""),""))</f>
        <v/>
      </c>
      <c r="L169" s="20">
        <f>IF(A169="","",IF(COUNT(D169:H169)&lt;5,"Missing a score",IF(AND(ISNUMBER(J169),ABS(J169-I169)&gt;0.01),"Form average differs","OK")))</f>
        <v/>
      </c>
      <c r="M169" s="20">
        <f>IF(A169="","",IF(COUNTIF($A$6:A169,A169)=1,MAX($M$5:M168)+1,""))</f>
        <v/>
      </c>
      <c r="N169" s="20">
        <f>IF(ISNUMBER(D169),IF(D169&lt;=2,1,0),0)</f>
        <v/>
      </c>
      <c r="O169" s="20">
        <f>IF(ISNUMBER(E169),IF(E169&lt;=2,1,0),0)</f>
        <v/>
      </c>
      <c r="P169" s="20">
        <f>IF(ISNUMBER(F169),IF(F169&lt;=2,1,0),0)</f>
        <v/>
      </c>
      <c r="Q169" s="20">
        <f>IF(ISNUMBER(G169),IF(G169&lt;=2,1,0),0)</f>
        <v/>
      </c>
      <c r="R169" s="20">
        <f>IF(ISNUMBER(H169),IF(H169&lt;=2,1,0),0)</f>
        <v/>
      </c>
      <c r="S169" s="20">
        <f>IF(ISNUMBER(D169),IF(D169&gt;=4,1,0),0)</f>
        <v/>
      </c>
      <c r="T169" s="20">
        <f>IF(ISNUMBER(E169),IF(E169&gt;=4,1,0),0)</f>
        <v/>
      </c>
      <c r="U169" s="20">
        <f>IF(ISNUMBER(F169),IF(F169&gt;=4,1,0),0)</f>
        <v/>
      </c>
      <c r="V169" s="20">
        <f>IF(ISNUMBER(G169),IF(G169&gt;=4,1,0),0)</f>
        <v/>
      </c>
      <c r="W169" s="20">
        <f>IF(ISNUMBER(H169),IF(H169&gt;=4,1,0),0)</f>
        <v/>
      </c>
    </row>
    <row r="170">
      <c r="A170" s="20">
        <f>IFERROR(TRIM(INDEX('Form responses'!$A166:$Z166,MATCH(Lists!$G$2,'Form responses'!$A$1:$Z$1,0))&amp;""),"")</f>
        <v/>
      </c>
      <c r="B170" s="20">
        <f>IF(A170="","",IFERROR(TRIM(INDEX('Form responses'!$A166:$Z166,MATCH(Lists!$G$3,'Form responses'!$A$1:$Z$1,0))&amp;""),""))</f>
        <v/>
      </c>
      <c r="C170" s="20">
        <f>IF(A170="","",IFERROR(TRIM(INDEX('Form responses'!$A166:$Z166,MATCH(Lists!$G$4,'Form responses'!$A$1:$Z$1,0))&amp;""),""))</f>
        <v/>
      </c>
      <c r="D170" s="21">
        <f>IF(A170="","",IFERROR(VALUE(IFERROR(TRIM(INDEX('Form responses'!$A166:$Z166,MATCH(Lists!$G$5,'Form responses'!$A$1:$Z$1,0))&amp;""),"")),""))</f>
        <v/>
      </c>
      <c r="E170" s="21">
        <f>IF(A170="","",IFERROR(VALUE(IFERROR(TRIM(INDEX('Form responses'!$A166:$Z166,MATCH(Lists!$G$6,'Form responses'!$A$1:$Z$1,0))&amp;""),"")),""))</f>
        <v/>
      </c>
      <c r="F170" s="21">
        <f>IF(A170="","",IFERROR(VALUE(IFERROR(TRIM(INDEX('Form responses'!$A166:$Z166,MATCH(Lists!$G$7,'Form responses'!$A$1:$Z$1,0))&amp;""),"")),""))</f>
        <v/>
      </c>
      <c r="G170" s="21">
        <f>IF(A170="","",IFERROR(VALUE(IFERROR(TRIM(INDEX('Form responses'!$A166:$Z166,MATCH(Lists!$G$8,'Form responses'!$A$1:$Z$1,0))&amp;""),"")),""))</f>
        <v/>
      </c>
      <c r="H170" s="21">
        <f>IF(A170="","",IFERROR(VALUE(IFERROR(TRIM(INDEX('Form responses'!$A166:$Z166,MATCH(Lists!$G$9,'Form responses'!$A$1:$Z$1,0))&amp;""),"")),""))</f>
        <v/>
      </c>
      <c r="I170" s="22">
        <f>IF(COUNT(D170:H170)=0,"",ROUND(AVERAGE(D170:H170),2))</f>
        <v/>
      </c>
      <c r="J170" s="22">
        <f>IF(A170="","",IFERROR(VALUE(IFERROR(TRIM(INDEX('Form responses'!$A166:$Z166,MATCH(Lists!$G$10,'Form responses'!$A$1:$Z$1,0))&amp;""),"")),""))</f>
        <v/>
      </c>
      <c r="K170" s="20">
        <f>IF(A170="","",IFERROR(TRIM(INDEX('Form responses'!$A166:$Z166,MATCH(Lists!$G$11,'Form responses'!$A$1:$Z$1,0))&amp;""),""))</f>
        <v/>
      </c>
      <c r="L170" s="20">
        <f>IF(A170="","",IF(COUNT(D170:H170)&lt;5,"Missing a score",IF(AND(ISNUMBER(J170),ABS(J170-I170)&gt;0.01),"Form average differs","OK")))</f>
        <v/>
      </c>
      <c r="M170" s="20">
        <f>IF(A170="","",IF(COUNTIF($A$6:A170,A170)=1,MAX($M$5:M169)+1,""))</f>
        <v/>
      </c>
      <c r="N170" s="20">
        <f>IF(ISNUMBER(D170),IF(D170&lt;=2,1,0),0)</f>
        <v/>
      </c>
      <c r="O170" s="20">
        <f>IF(ISNUMBER(E170),IF(E170&lt;=2,1,0),0)</f>
        <v/>
      </c>
      <c r="P170" s="20">
        <f>IF(ISNUMBER(F170),IF(F170&lt;=2,1,0),0)</f>
        <v/>
      </c>
      <c r="Q170" s="20">
        <f>IF(ISNUMBER(G170),IF(G170&lt;=2,1,0),0)</f>
        <v/>
      </c>
      <c r="R170" s="20">
        <f>IF(ISNUMBER(H170),IF(H170&lt;=2,1,0),0)</f>
        <v/>
      </c>
      <c r="S170" s="20">
        <f>IF(ISNUMBER(D170),IF(D170&gt;=4,1,0),0)</f>
        <v/>
      </c>
      <c r="T170" s="20">
        <f>IF(ISNUMBER(E170),IF(E170&gt;=4,1,0),0)</f>
        <v/>
      </c>
      <c r="U170" s="20">
        <f>IF(ISNUMBER(F170),IF(F170&gt;=4,1,0),0)</f>
        <v/>
      </c>
      <c r="V170" s="20">
        <f>IF(ISNUMBER(G170),IF(G170&gt;=4,1,0),0)</f>
        <v/>
      </c>
      <c r="W170" s="20">
        <f>IF(ISNUMBER(H170),IF(H170&gt;=4,1,0),0)</f>
        <v/>
      </c>
    </row>
    <row r="171">
      <c r="A171" s="20">
        <f>IFERROR(TRIM(INDEX('Form responses'!$A167:$Z167,MATCH(Lists!$G$2,'Form responses'!$A$1:$Z$1,0))&amp;""),"")</f>
        <v/>
      </c>
      <c r="B171" s="20">
        <f>IF(A171="","",IFERROR(TRIM(INDEX('Form responses'!$A167:$Z167,MATCH(Lists!$G$3,'Form responses'!$A$1:$Z$1,0))&amp;""),""))</f>
        <v/>
      </c>
      <c r="C171" s="20">
        <f>IF(A171="","",IFERROR(TRIM(INDEX('Form responses'!$A167:$Z167,MATCH(Lists!$G$4,'Form responses'!$A$1:$Z$1,0))&amp;""),""))</f>
        <v/>
      </c>
      <c r="D171" s="21">
        <f>IF(A171="","",IFERROR(VALUE(IFERROR(TRIM(INDEX('Form responses'!$A167:$Z167,MATCH(Lists!$G$5,'Form responses'!$A$1:$Z$1,0))&amp;""),"")),""))</f>
        <v/>
      </c>
      <c r="E171" s="21">
        <f>IF(A171="","",IFERROR(VALUE(IFERROR(TRIM(INDEX('Form responses'!$A167:$Z167,MATCH(Lists!$G$6,'Form responses'!$A$1:$Z$1,0))&amp;""),"")),""))</f>
        <v/>
      </c>
      <c r="F171" s="21">
        <f>IF(A171="","",IFERROR(VALUE(IFERROR(TRIM(INDEX('Form responses'!$A167:$Z167,MATCH(Lists!$G$7,'Form responses'!$A$1:$Z$1,0))&amp;""),"")),""))</f>
        <v/>
      </c>
      <c r="G171" s="21">
        <f>IF(A171="","",IFERROR(VALUE(IFERROR(TRIM(INDEX('Form responses'!$A167:$Z167,MATCH(Lists!$G$8,'Form responses'!$A$1:$Z$1,0))&amp;""),"")),""))</f>
        <v/>
      </c>
      <c r="H171" s="21">
        <f>IF(A171="","",IFERROR(VALUE(IFERROR(TRIM(INDEX('Form responses'!$A167:$Z167,MATCH(Lists!$G$9,'Form responses'!$A$1:$Z$1,0))&amp;""),"")),""))</f>
        <v/>
      </c>
      <c r="I171" s="22">
        <f>IF(COUNT(D171:H171)=0,"",ROUND(AVERAGE(D171:H171),2))</f>
        <v/>
      </c>
      <c r="J171" s="22">
        <f>IF(A171="","",IFERROR(VALUE(IFERROR(TRIM(INDEX('Form responses'!$A167:$Z167,MATCH(Lists!$G$10,'Form responses'!$A$1:$Z$1,0))&amp;""),"")),""))</f>
        <v/>
      </c>
      <c r="K171" s="20">
        <f>IF(A171="","",IFERROR(TRIM(INDEX('Form responses'!$A167:$Z167,MATCH(Lists!$G$11,'Form responses'!$A$1:$Z$1,0))&amp;""),""))</f>
        <v/>
      </c>
      <c r="L171" s="20">
        <f>IF(A171="","",IF(COUNT(D171:H171)&lt;5,"Missing a score",IF(AND(ISNUMBER(J171),ABS(J171-I171)&gt;0.01),"Form average differs","OK")))</f>
        <v/>
      </c>
      <c r="M171" s="20">
        <f>IF(A171="","",IF(COUNTIF($A$6:A171,A171)=1,MAX($M$5:M170)+1,""))</f>
        <v/>
      </c>
      <c r="N171" s="20">
        <f>IF(ISNUMBER(D171),IF(D171&lt;=2,1,0),0)</f>
        <v/>
      </c>
      <c r="O171" s="20">
        <f>IF(ISNUMBER(E171),IF(E171&lt;=2,1,0),0)</f>
        <v/>
      </c>
      <c r="P171" s="20">
        <f>IF(ISNUMBER(F171),IF(F171&lt;=2,1,0),0)</f>
        <v/>
      </c>
      <c r="Q171" s="20">
        <f>IF(ISNUMBER(G171),IF(G171&lt;=2,1,0),0)</f>
        <v/>
      </c>
      <c r="R171" s="20">
        <f>IF(ISNUMBER(H171),IF(H171&lt;=2,1,0),0)</f>
        <v/>
      </c>
      <c r="S171" s="20">
        <f>IF(ISNUMBER(D171),IF(D171&gt;=4,1,0),0)</f>
        <v/>
      </c>
      <c r="T171" s="20">
        <f>IF(ISNUMBER(E171),IF(E171&gt;=4,1,0),0)</f>
        <v/>
      </c>
      <c r="U171" s="20">
        <f>IF(ISNUMBER(F171),IF(F171&gt;=4,1,0),0)</f>
        <v/>
      </c>
      <c r="V171" s="20">
        <f>IF(ISNUMBER(G171),IF(G171&gt;=4,1,0),0)</f>
        <v/>
      </c>
      <c r="W171" s="20">
        <f>IF(ISNUMBER(H171),IF(H171&gt;=4,1,0),0)</f>
        <v/>
      </c>
    </row>
    <row r="172">
      <c r="A172" s="20">
        <f>IFERROR(TRIM(INDEX('Form responses'!$A168:$Z168,MATCH(Lists!$G$2,'Form responses'!$A$1:$Z$1,0))&amp;""),"")</f>
        <v/>
      </c>
      <c r="B172" s="20">
        <f>IF(A172="","",IFERROR(TRIM(INDEX('Form responses'!$A168:$Z168,MATCH(Lists!$G$3,'Form responses'!$A$1:$Z$1,0))&amp;""),""))</f>
        <v/>
      </c>
      <c r="C172" s="20">
        <f>IF(A172="","",IFERROR(TRIM(INDEX('Form responses'!$A168:$Z168,MATCH(Lists!$G$4,'Form responses'!$A$1:$Z$1,0))&amp;""),""))</f>
        <v/>
      </c>
      <c r="D172" s="21">
        <f>IF(A172="","",IFERROR(VALUE(IFERROR(TRIM(INDEX('Form responses'!$A168:$Z168,MATCH(Lists!$G$5,'Form responses'!$A$1:$Z$1,0))&amp;""),"")),""))</f>
        <v/>
      </c>
      <c r="E172" s="21">
        <f>IF(A172="","",IFERROR(VALUE(IFERROR(TRIM(INDEX('Form responses'!$A168:$Z168,MATCH(Lists!$G$6,'Form responses'!$A$1:$Z$1,0))&amp;""),"")),""))</f>
        <v/>
      </c>
      <c r="F172" s="21">
        <f>IF(A172="","",IFERROR(VALUE(IFERROR(TRIM(INDEX('Form responses'!$A168:$Z168,MATCH(Lists!$G$7,'Form responses'!$A$1:$Z$1,0))&amp;""),"")),""))</f>
        <v/>
      </c>
      <c r="G172" s="21">
        <f>IF(A172="","",IFERROR(VALUE(IFERROR(TRIM(INDEX('Form responses'!$A168:$Z168,MATCH(Lists!$G$8,'Form responses'!$A$1:$Z$1,0))&amp;""),"")),""))</f>
        <v/>
      </c>
      <c r="H172" s="21">
        <f>IF(A172="","",IFERROR(VALUE(IFERROR(TRIM(INDEX('Form responses'!$A168:$Z168,MATCH(Lists!$G$9,'Form responses'!$A$1:$Z$1,0))&amp;""),"")),""))</f>
        <v/>
      </c>
      <c r="I172" s="22">
        <f>IF(COUNT(D172:H172)=0,"",ROUND(AVERAGE(D172:H172),2))</f>
        <v/>
      </c>
      <c r="J172" s="22">
        <f>IF(A172="","",IFERROR(VALUE(IFERROR(TRIM(INDEX('Form responses'!$A168:$Z168,MATCH(Lists!$G$10,'Form responses'!$A$1:$Z$1,0))&amp;""),"")),""))</f>
        <v/>
      </c>
      <c r="K172" s="20">
        <f>IF(A172="","",IFERROR(TRIM(INDEX('Form responses'!$A168:$Z168,MATCH(Lists!$G$11,'Form responses'!$A$1:$Z$1,0))&amp;""),""))</f>
        <v/>
      </c>
      <c r="L172" s="20">
        <f>IF(A172="","",IF(COUNT(D172:H172)&lt;5,"Missing a score",IF(AND(ISNUMBER(J172),ABS(J172-I172)&gt;0.01),"Form average differs","OK")))</f>
        <v/>
      </c>
      <c r="M172" s="20">
        <f>IF(A172="","",IF(COUNTIF($A$6:A172,A172)=1,MAX($M$5:M171)+1,""))</f>
        <v/>
      </c>
      <c r="N172" s="20">
        <f>IF(ISNUMBER(D172),IF(D172&lt;=2,1,0),0)</f>
        <v/>
      </c>
      <c r="O172" s="20">
        <f>IF(ISNUMBER(E172),IF(E172&lt;=2,1,0),0)</f>
        <v/>
      </c>
      <c r="P172" s="20">
        <f>IF(ISNUMBER(F172),IF(F172&lt;=2,1,0),0)</f>
        <v/>
      </c>
      <c r="Q172" s="20">
        <f>IF(ISNUMBER(G172),IF(G172&lt;=2,1,0),0)</f>
        <v/>
      </c>
      <c r="R172" s="20">
        <f>IF(ISNUMBER(H172),IF(H172&lt;=2,1,0),0)</f>
        <v/>
      </c>
      <c r="S172" s="20">
        <f>IF(ISNUMBER(D172),IF(D172&gt;=4,1,0),0)</f>
        <v/>
      </c>
      <c r="T172" s="20">
        <f>IF(ISNUMBER(E172),IF(E172&gt;=4,1,0),0)</f>
        <v/>
      </c>
      <c r="U172" s="20">
        <f>IF(ISNUMBER(F172),IF(F172&gt;=4,1,0),0)</f>
        <v/>
      </c>
      <c r="V172" s="20">
        <f>IF(ISNUMBER(G172),IF(G172&gt;=4,1,0),0)</f>
        <v/>
      </c>
      <c r="W172" s="20">
        <f>IF(ISNUMBER(H172),IF(H172&gt;=4,1,0),0)</f>
        <v/>
      </c>
    </row>
    <row r="173">
      <c r="A173" s="20">
        <f>IFERROR(TRIM(INDEX('Form responses'!$A169:$Z169,MATCH(Lists!$G$2,'Form responses'!$A$1:$Z$1,0))&amp;""),"")</f>
        <v/>
      </c>
      <c r="B173" s="20">
        <f>IF(A173="","",IFERROR(TRIM(INDEX('Form responses'!$A169:$Z169,MATCH(Lists!$G$3,'Form responses'!$A$1:$Z$1,0))&amp;""),""))</f>
        <v/>
      </c>
      <c r="C173" s="20">
        <f>IF(A173="","",IFERROR(TRIM(INDEX('Form responses'!$A169:$Z169,MATCH(Lists!$G$4,'Form responses'!$A$1:$Z$1,0))&amp;""),""))</f>
        <v/>
      </c>
      <c r="D173" s="21">
        <f>IF(A173="","",IFERROR(VALUE(IFERROR(TRIM(INDEX('Form responses'!$A169:$Z169,MATCH(Lists!$G$5,'Form responses'!$A$1:$Z$1,0))&amp;""),"")),""))</f>
        <v/>
      </c>
      <c r="E173" s="21">
        <f>IF(A173="","",IFERROR(VALUE(IFERROR(TRIM(INDEX('Form responses'!$A169:$Z169,MATCH(Lists!$G$6,'Form responses'!$A$1:$Z$1,0))&amp;""),"")),""))</f>
        <v/>
      </c>
      <c r="F173" s="21">
        <f>IF(A173="","",IFERROR(VALUE(IFERROR(TRIM(INDEX('Form responses'!$A169:$Z169,MATCH(Lists!$G$7,'Form responses'!$A$1:$Z$1,0))&amp;""),"")),""))</f>
        <v/>
      </c>
      <c r="G173" s="21">
        <f>IF(A173="","",IFERROR(VALUE(IFERROR(TRIM(INDEX('Form responses'!$A169:$Z169,MATCH(Lists!$G$8,'Form responses'!$A$1:$Z$1,0))&amp;""),"")),""))</f>
        <v/>
      </c>
      <c r="H173" s="21">
        <f>IF(A173="","",IFERROR(VALUE(IFERROR(TRIM(INDEX('Form responses'!$A169:$Z169,MATCH(Lists!$G$9,'Form responses'!$A$1:$Z$1,0))&amp;""),"")),""))</f>
        <v/>
      </c>
      <c r="I173" s="22">
        <f>IF(COUNT(D173:H173)=0,"",ROUND(AVERAGE(D173:H173),2))</f>
        <v/>
      </c>
      <c r="J173" s="22">
        <f>IF(A173="","",IFERROR(VALUE(IFERROR(TRIM(INDEX('Form responses'!$A169:$Z169,MATCH(Lists!$G$10,'Form responses'!$A$1:$Z$1,0))&amp;""),"")),""))</f>
        <v/>
      </c>
      <c r="K173" s="20">
        <f>IF(A173="","",IFERROR(TRIM(INDEX('Form responses'!$A169:$Z169,MATCH(Lists!$G$11,'Form responses'!$A$1:$Z$1,0))&amp;""),""))</f>
        <v/>
      </c>
      <c r="L173" s="20">
        <f>IF(A173="","",IF(COUNT(D173:H173)&lt;5,"Missing a score",IF(AND(ISNUMBER(J173),ABS(J173-I173)&gt;0.01),"Form average differs","OK")))</f>
        <v/>
      </c>
      <c r="M173" s="20">
        <f>IF(A173="","",IF(COUNTIF($A$6:A173,A173)=1,MAX($M$5:M172)+1,""))</f>
        <v/>
      </c>
      <c r="N173" s="20">
        <f>IF(ISNUMBER(D173),IF(D173&lt;=2,1,0),0)</f>
        <v/>
      </c>
      <c r="O173" s="20">
        <f>IF(ISNUMBER(E173),IF(E173&lt;=2,1,0),0)</f>
        <v/>
      </c>
      <c r="P173" s="20">
        <f>IF(ISNUMBER(F173),IF(F173&lt;=2,1,0),0)</f>
        <v/>
      </c>
      <c r="Q173" s="20">
        <f>IF(ISNUMBER(G173),IF(G173&lt;=2,1,0),0)</f>
        <v/>
      </c>
      <c r="R173" s="20">
        <f>IF(ISNUMBER(H173),IF(H173&lt;=2,1,0),0)</f>
        <v/>
      </c>
      <c r="S173" s="20">
        <f>IF(ISNUMBER(D173),IF(D173&gt;=4,1,0),0)</f>
        <v/>
      </c>
      <c r="T173" s="20">
        <f>IF(ISNUMBER(E173),IF(E173&gt;=4,1,0),0)</f>
        <v/>
      </c>
      <c r="U173" s="20">
        <f>IF(ISNUMBER(F173),IF(F173&gt;=4,1,0),0)</f>
        <v/>
      </c>
      <c r="V173" s="20">
        <f>IF(ISNUMBER(G173),IF(G173&gt;=4,1,0),0)</f>
        <v/>
      </c>
      <c r="W173" s="20">
        <f>IF(ISNUMBER(H173),IF(H173&gt;=4,1,0),0)</f>
        <v/>
      </c>
    </row>
    <row r="174">
      <c r="A174" s="20">
        <f>IFERROR(TRIM(INDEX('Form responses'!$A170:$Z170,MATCH(Lists!$G$2,'Form responses'!$A$1:$Z$1,0))&amp;""),"")</f>
        <v/>
      </c>
      <c r="B174" s="20">
        <f>IF(A174="","",IFERROR(TRIM(INDEX('Form responses'!$A170:$Z170,MATCH(Lists!$G$3,'Form responses'!$A$1:$Z$1,0))&amp;""),""))</f>
        <v/>
      </c>
      <c r="C174" s="20">
        <f>IF(A174="","",IFERROR(TRIM(INDEX('Form responses'!$A170:$Z170,MATCH(Lists!$G$4,'Form responses'!$A$1:$Z$1,0))&amp;""),""))</f>
        <v/>
      </c>
      <c r="D174" s="21">
        <f>IF(A174="","",IFERROR(VALUE(IFERROR(TRIM(INDEX('Form responses'!$A170:$Z170,MATCH(Lists!$G$5,'Form responses'!$A$1:$Z$1,0))&amp;""),"")),""))</f>
        <v/>
      </c>
      <c r="E174" s="21">
        <f>IF(A174="","",IFERROR(VALUE(IFERROR(TRIM(INDEX('Form responses'!$A170:$Z170,MATCH(Lists!$G$6,'Form responses'!$A$1:$Z$1,0))&amp;""),"")),""))</f>
        <v/>
      </c>
      <c r="F174" s="21">
        <f>IF(A174="","",IFERROR(VALUE(IFERROR(TRIM(INDEX('Form responses'!$A170:$Z170,MATCH(Lists!$G$7,'Form responses'!$A$1:$Z$1,0))&amp;""),"")),""))</f>
        <v/>
      </c>
      <c r="G174" s="21">
        <f>IF(A174="","",IFERROR(VALUE(IFERROR(TRIM(INDEX('Form responses'!$A170:$Z170,MATCH(Lists!$G$8,'Form responses'!$A$1:$Z$1,0))&amp;""),"")),""))</f>
        <v/>
      </c>
      <c r="H174" s="21">
        <f>IF(A174="","",IFERROR(VALUE(IFERROR(TRIM(INDEX('Form responses'!$A170:$Z170,MATCH(Lists!$G$9,'Form responses'!$A$1:$Z$1,0))&amp;""),"")),""))</f>
        <v/>
      </c>
      <c r="I174" s="22">
        <f>IF(COUNT(D174:H174)=0,"",ROUND(AVERAGE(D174:H174),2))</f>
        <v/>
      </c>
      <c r="J174" s="22">
        <f>IF(A174="","",IFERROR(VALUE(IFERROR(TRIM(INDEX('Form responses'!$A170:$Z170,MATCH(Lists!$G$10,'Form responses'!$A$1:$Z$1,0))&amp;""),"")),""))</f>
        <v/>
      </c>
      <c r="K174" s="20">
        <f>IF(A174="","",IFERROR(TRIM(INDEX('Form responses'!$A170:$Z170,MATCH(Lists!$G$11,'Form responses'!$A$1:$Z$1,0))&amp;""),""))</f>
        <v/>
      </c>
      <c r="L174" s="20">
        <f>IF(A174="","",IF(COUNT(D174:H174)&lt;5,"Missing a score",IF(AND(ISNUMBER(J174),ABS(J174-I174)&gt;0.01),"Form average differs","OK")))</f>
        <v/>
      </c>
      <c r="M174" s="20">
        <f>IF(A174="","",IF(COUNTIF($A$6:A174,A174)=1,MAX($M$5:M173)+1,""))</f>
        <v/>
      </c>
      <c r="N174" s="20">
        <f>IF(ISNUMBER(D174),IF(D174&lt;=2,1,0),0)</f>
        <v/>
      </c>
      <c r="O174" s="20">
        <f>IF(ISNUMBER(E174),IF(E174&lt;=2,1,0),0)</f>
        <v/>
      </c>
      <c r="P174" s="20">
        <f>IF(ISNUMBER(F174),IF(F174&lt;=2,1,0),0)</f>
        <v/>
      </c>
      <c r="Q174" s="20">
        <f>IF(ISNUMBER(G174),IF(G174&lt;=2,1,0),0)</f>
        <v/>
      </c>
      <c r="R174" s="20">
        <f>IF(ISNUMBER(H174),IF(H174&lt;=2,1,0),0)</f>
        <v/>
      </c>
      <c r="S174" s="20">
        <f>IF(ISNUMBER(D174),IF(D174&gt;=4,1,0),0)</f>
        <v/>
      </c>
      <c r="T174" s="20">
        <f>IF(ISNUMBER(E174),IF(E174&gt;=4,1,0),0)</f>
        <v/>
      </c>
      <c r="U174" s="20">
        <f>IF(ISNUMBER(F174),IF(F174&gt;=4,1,0),0)</f>
        <v/>
      </c>
      <c r="V174" s="20">
        <f>IF(ISNUMBER(G174),IF(G174&gt;=4,1,0),0)</f>
        <v/>
      </c>
      <c r="W174" s="20">
        <f>IF(ISNUMBER(H174),IF(H174&gt;=4,1,0),0)</f>
        <v/>
      </c>
    </row>
    <row r="175">
      <c r="A175" s="20">
        <f>IFERROR(TRIM(INDEX('Form responses'!$A171:$Z171,MATCH(Lists!$G$2,'Form responses'!$A$1:$Z$1,0))&amp;""),"")</f>
        <v/>
      </c>
      <c r="B175" s="20">
        <f>IF(A175="","",IFERROR(TRIM(INDEX('Form responses'!$A171:$Z171,MATCH(Lists!$G$3,'Form responses'!$A$1:$Z$1,0))&amp;""),""))</f>
        <v/>
      </c>
      <c r="C175" s="20">
        <f>IF(A175="","",IFERROR(TRIM(INDEX('Form responses'!$A171:$Z171,MATCH(Lists!$G$4,'Form responses'!$A$1:$Z$1,0))&amp;""),""))</f>
        <v/>
      </c>
      <c r="D175" s="21">
        <f>IF(A175="","",IFERROR(VALUE(IFERROR(TRIM(INDEX('Form responses'!$A171:$Z171,MATCH(Lists!$G$5,'Form responses'!$A$1:$Z$1,0))&amp;""),"")),""))</f>
        <v/>
      </c>
      <c r="E175" s="21">
        <f>IF(A175="","",IFERROR(VALUE(IFERROR(TRIM(INDEX('Form responses'!$A171:$Z171,MATCH(Lists!$G$6,'Form responses'!$A$1:$Z$1,0))&amp;""),"")),""))</f>
        <v/>
      </c>
      <c r="F175" s="21">
        <f>IF(A175="","",IFERROR(VALUE(IFERROR(TRIM(INDEX('Form responses'!$A171:$Z171,MATCH(Lists!$G$7,'Form responses'!$A$1:$Z$1,0))&amp;""),"")),""))</f>
        <v/>
      </c>
      <c r="G175" s="21">
        <f>IF(A175="","",IFERROR(VALUE(IFERROR(TRIM(INDEX('Form responses'!$A171:$Z171,MATCH(Lists!$G$8,'Form responses'!$A$1:$Z$1,0))&amp;""),"")),""))</f>
        <v/>
      </c>
      <c r="H175" s="21">
        <f>IF(A175="","",IFERROR(VALUE(IFERROR(TRIM(INDEX('Form responses'!$A171:$Z171,MATCH(Lists!$G$9,'Form responses'!$A$1:$Z$1,0))&amp;""),"")),""))</f>
        <v/>
      </c>
      <c r="I175" s="22">
        <f>IF(COUNT(D175:H175)=0,"",ROUND(AVERAGE(D175:H175),2))</f>
        <v/>
      </c>
      <c r="J175" s="22">
        <f>IF(A175="","",IFERROR(VALUE(IFERROR(TRIM(INDEX('Form responses'!$A171:$Z171,MATCH(Lists!$G$10,'Form responses'!$A$1:$Z$1,0))&amp;""),"")),""))</f>
        <v/>
      </c>
      <c r="K175" s="20">
        <f>IF(A175="","",IFERROR(TRIM(INDEX('Form responses'!$A171:$Z171,MATCH(Lists!$G$11,'Form responses'!$A$1:$Z$1,0))&amp;""),""))</f>
        <v/>
      </c>
      <c r="L175" s="20">
        <f>IF(A175="","",IF(COUNT(D175:H175)&lt;5,"Missing a score",IF(AND(ISNUMBER(J175),ABS(J175-I175)&gt;0.01),"Form average differs","OK")))</f>
        <v/>
      </c>
      <c r="M175" s="20">
        <f>IF(A175="","",IF(COUNTIF($A$6:A175,A175)=1,MAX($M$5:M174)+1,""))</f>
        <v/>
      </c>
      <c r="N175" s="20">
        <f>IF(ISNUMBER(D175),IF(D175&lt;=2,1,0),0)</f>
        <v/>
      </c>
      <c r="O175" s="20">
        <f>IF(ISNUMBER(E175),IF(E175&lt;=2,1,0),0)</f>
        <v/>
      </c>
      <c r="P175" s="20">
        <f>IF(ISNUMBER(F175),IF(F175&lt;=2,1,0),0)</f>
        <v/>
      </c>
      <c r="Q175" s="20">
        <f>IF(ISNUMBER(G175),IF(G175&lt;=2,1,0),0)</f>
        <v/>
      </c>
      <c r="R175" s="20">
        <f>IF(ISNUMBER(H175),IF(H175&lt;=2,1,0),0)</f>
        <v/>
      </c>
      <c r="S175" s="20">
        <f>IF(ISNUMBER(D175),IF(D175&gt;=4,1,0),0)</f>
        <v/>
      </c>
      <c r="T175" s="20">
        <f>IF(ISNUMBER(E175),IF(E175&gt;=4,1,0),0)</f>
        <v/>
      </c>
      <c r="U175" s="20">
        <f>IF(ISNUMBER(F175),IF(F175&gt;=4,1,0),0)</f>
        <v/>
      </c>
      <c r="V175" s="20">
        <f>IF(ISNUMBER(G175),IF(G175&gt;=4,1,0),0)</f>
        <v/>
      </c>
      <c r="W175" s="20">
        <f>IF(ISNUMBER(H175),IF(H175&gt;=4,1,0),0)</f>
        <v/>
      </c>
    </row>
    <row r="176">
      <c r="A176" s="20">
        <f>IFERROR(TRIM(INDEX('Form responses'!$A172:$Z172,MATCH(Lists!$G$2,'Form responses'!$A$1:$Z$1,0))&amp;""),"")</f>
        <v/>
      </c>
      <c r="B176" s="20">
        <f>IF(A176="","",IFERROR(TRIM(INDEX('Form responses'!$A172:$Z172,MATCH(Lists!$G$3,'Form responses'!$A$1:$Z$1,0))&amp;""),""))</f>
        <v/>
      </c>
      <c r="C176" s="20">
        <f>IF(A176="","",IFERROR(TRIM(INDEX('Form responses'!$A172:$Z172,MATCH(Lists!$G$4,'Form responses'!$A$1:$Z$1,0))&amp;""),""))</f>
        <v/>
      </c>
      <c r="D176" s="21">
        <f>IF(A176="","",IFERROR(VALUE(IFERROR(TRIM(INDEX('Form responses'!$A172:$Z172,MATCH(Lists!$G$5,'Form responses'!$A$1:$Z$1,0))&amp;""),"")),""))</f>
        <v/>
      </c>
      <c r="E176" s="21">
        <f>IF(A176="","",IFERROR(VALUE(IFERROR(TRIM(INDEX('Form responses'!$A172:$Z172,MATCH(Lists!$G$6,'Form responses'!$A$1:$Z$1,0))&amp;""),"")),""))</f>
        <v/>
      </c>
      <c r="F176" s="21">
        <f>IF(A176="","",IFERROR(VALUE(IFERROR(TRIM(INDEX('Form responses'!$A172:$Z172,MATCH(Lists!$G$7,'Form responses'!$A$1:$Z$1,0))&amp;""),"")),""))</f>
        <v/>
      </c>
      <c r="G176" s="21">
        <f>IF(A176="","",IFERROR(VALUE(IFERROR(TRIM(INDEX('Form responses'!$A172:$Z172,MATCH(Lists!$G$8,'Form responses'!$A$1:$Z$1,0))&amp;""),"")),""))</f>
        <v/>
      </c>
      <c r="H176" s="21">
        <f>IF(A176="","",IFERROR(VALUE(IFERROR(TRIM(INDEX('Form responses'!$A172:$Z172,MATCH(Lists!$G$9,'Form responses'!$A$1:$Z$1,0))&amp;""),"")),""))</f>
        <v/>
      </c>
      <c r="I176" s="22">
        <f>IF(COUNT(D176:H176)=0,"",ROUND(AVERAGE(D176:H176),2))</f>
        <v/>
      </c>
      <c r="J176" s="22">
        <f>IF(A176="","",IFERROR(VALUE(IFERROR(TRIM(INDEX('Form responses'!$A172:$Z172,MATCH(Lists!$G$10,'Form responses'!$A$1:$Z$1,0))&amp;""),"")),""))</f>
        <v/>
      </c>
      <c r="K176" s="20">
        <f>IF(A176="","",IFERROR(TRIM(INDEX('Form responses'!$A172:$Z172,MATCH(Lists!$G$11,'Form responses'!$A$1:$Z$1,0))&amp;""),""))</f>
        <v/>
      </c>
      <c r="L176" s="20">
        <f>IF(A176="","",IF(COUNT(D176:H176)&lt;5,"Missing a score",IF(AND(ISNUMBER(J176),ABS(J176-I176)&gt;0.01),"Form average differs","OK")))</f>
        <v/>
      </c>
      <c r="M176" s="20">
        <f>IF(A176="","",IF(COUNTIF($A$6:A176,A176)=1,MAX($M$5:M175)+1,""))</f>
        <v/>
      </c>
      <c r="N176" s="20">
        <f>IF(ISNUMBER(D176),IF(D176&lt;=2,1,0),0)</f>
        <v/>
      </c>
      <c r="O176" s="20">
        <f>IF(ISNUMBER(E176),IF(E176&lt;=2,1,0),0)</f>
        <v/>
      </c>
      <c r="P176" s="20">
        <f>IF(ISNUMBER(F176),IF(F176&lt;=2,1,0),0)</f>
        <v/>
      </c>
      <c r="Q176" s="20">
        <f>IF(ISNUMBER(G176),IF(G176&lt;=2,1,0),0)</f>
        <v/>
      </c>
      <c r="R176" s="20">
        <f>IF(ISNUMBER(H176),IF(H176&lt;=2,1,0),0)</f>
        <v/>
      </c>
      <c r="S176" s="20">
        <f>IF(ISNUMBER(D176),IF(D176&gt;=4,1,0),0)</f>
        <v/>
      </c>
      <c r="T176" s="20">
        <f>IF(ISNUMBER(E176),IF(E176&gt;=4,1,0),0)</f>
        <v/>
      </c>
      <c r="U176" s="20">
        <f>IF(ISNUMBER(F176),IF(F176&gt;=4,1,0),0)</f>
        <v/>
      </c>
      <c r="V176" s="20">
        <f>IF(ISNUMBER(G176),IF(G176&gt;=4,1,0),0)</f>
        <v/>
      </c>
      <c r="W176" s="20">
        <f>IF(ISNUMBER(H176),IF(H176&gt;=4,1,0),0)</f>
        <v/>
      </c>
    </row>
    <row r="177">
      <c r="A177" s="20">
        <f>IFERROR(TRIM(INDEX('Form responses'!$A173:$Z173,MATCH(Lists!$G$2,'Form responses'!$A$1:$Z$1,0))&amp;""),"")</f>
        <v/>
      </c>
      <c r="B177" s="20">
        <f>IF(A177="","",IFERROR(TRIM(INDEX('Form responses'!$A173:$Z173,MATCH(Lists!$G$3,'Form responses'!$A$1:$Z$1,0))&amp;""),""))</f>
        <v/>
      </c>
      <c r="C177" s="20">
        <f>IF(A177="","",IFERROR(TRIM(INDEX('Form responses'!$A173:$Z173,MATCH(Lists!$G$4,'Form responses'!$A$1:$Z$1,0))&amp;""),""))</f>
        <v/>
      </c>
      <c r="D177" s="21">
        <f>IF(A177="","",IFERROR(VALUE(IFERROR(TRIM(INDEX('Form responses'!$A173:$Z173,MATCH(Lists!$G$5,'Form responses'!$A$1:$Z$1,0))&amp;""),"")),""))</f>
        <v/>
      </c>
      <c r="E177" s="21">
        <f>IF(A177="","",IFERROR(VALUE(IFERROR(TRIM(INDEX('Form responses'!$A173:$Z173,MATCH(Lists!$G$6,'Form responses'!$A$1:$Z$1,0))&amp;""),"")),""))</f>
        <v/>
      </c>
      <c r="F177" s="21">
        <f>IF(A177="","",IFERROR(VALUE(IFERROR(TRIM(INDEX('Form responses'!$A173:$Z173,MATCH(Lists!$G$7,'Form responses'!$A$1:$Z$1,0))&amp;""),"")),""))</f>
        <v/>
      </c>
      <c r="G177" s="21">
        <f>IF(A177="","",IFERROR(VALUE(IFERROR(TRIM(INDEX('Form responses'!$A173:$Z173,MATCH(Lists!$G$8,'Form responses'!$A$1:$Z$1,0))&amp;""),"")),""))</f>
        <v/>
      </c>
      <c r="H177" s="21">
        <f>IF(A177="","",IFERROR(VALUE(IFERROR(TRIM(INDEX('Form responses'!$A173:$Z173,MATCH(Lists!$G$9,'Form responses'!$A$1:$Z$1,0))&amp;""),"")),""))</f>
        <v/>
      </c>
      <c r="I177" s="22">
        <f>IF(COUNT(D177:H177)=0,"",ROUND(AVERAGE(D177:H177),2))</f>
        <v/>
      </c>
      <c r="J177" s="22">
        <f>IF(A177="","",IFERROR(VALUE(IFERROR(TRIM(INDEX('Form responses'!$A173:$Z173,MATCH(Lists!$G$10,'Form responses'!$A$1:$Z$1,0))&amp;""),"")),""))</f>
        <v/>
      </c>
      <c r="K177" s="20">
        <f>IF(A177="","",IFERROR(TRIM(INDEX('Form responses'!$A173:$Z173,MATCH(Lists!$G$11,'Form responses'!$A$1:$Z$1,0))&amp;""),""))</f>
        <v/>
      </c>
      <c r="L177" s="20">
        <f>IF(A177="","",IF(COUNT(D177:H177)&lt;5,"Missing a score",IF(AND(ISNUMBER(J177),ABS(J177-I177)&gt;0.01),"Form average differs","OK")))</f>
        <v/>
      </c>
      <c r="M177" s="20">
        <f>IF(A177="","",IF(COUNTIF($A$6:A177,A177)=1,MAX($M$5:M176)+1,""))</f>
        <v/>
      </c>
      <c r="N177" s="20">
        <f>IF(ISNUMBER(D177),IF(D177&lt;=2,1,0),0)</f>
        <v/>
      </c>
      <c r="O177" s="20">
        <f>IF(ISNUMBER(E177),IF(E177&lt;=2,1,0),0)</f>
        <v/>
      </c>
      <c r="P177" s="20">
        <f>IF(ISNUMBER(F177),IF(F177&lt;=2,1,0),0)</f>
        <v/>
      </c>
      <c r="Q177" s="20">
        <f>IF(ISNUMBER(G177),IF(G177&lt;=2,1,0),0)</f>
        <v/>
      </c>
      <c r="R177" s="20">
        <f>IF(ISNUMBER(H177),IF(H177&lt;=2,1,0),0)</f>
        <v/>
      </c>
      <c r="S177" s="20">
        <f>IF(ISNUMBER(D177),IF(D177&gt;=4,1,0),0)</f>
        <v/>
      </c>
      <c r="T177" s="20">
        <f>IF(ISNUMBER(E177),IF(E177&gt;=4,1,0),0)</f>
        <v/>
      </c>
      <c r="U177" s="20">
        <f>IF(ISNUMBER(F177),IF(F177&gt;=4,1,0),0)</f>
        <v/>
      </c>
      <c r="V177" s="20">
        <f>IF(ISNUMBER(G177),IF(G177&gt;=4,1,0),0)</f>
        <v/>
      </c>
      <c r="W177" s="20">
        <f>IF(ISNUMBER(H177),IF(H177&gt;=4,1,0),0)</f>
        <v/>
      </c>
    </row>
    <row r="178">
      <c r="A178" s="20">
        <f>IFERROR(TRIM(INDEX('Form responses'!$A174:$Z174,MATCH(Lists!$G$2,'Form responses'!$A$1:$Z$1,0))&amp;""),"")</f>
        <v/>
      </c>
      <c r="B178" s="20">
        <f>IF(A178="","",IFERROR(TRIM(INDEX('Form responses'!$A174:$Z174,MATCH(Lists!$G$3,'Form responses'!$A$1:$Z$1,0))&amp;""),""))</f>
        <v/>
      </c>
      <c r="C178" s="20">
        <f>IF(A178="","",IFERROR(TRIM(INDEX('Form responses'!$A174:$Z174,MATCH(Lists!$G$4,'Form responses'!$A$1:$Z$1,0))&amp;""),""))</f>
        <v/>
      </c>
      <c r="D178" s="21">
        <f>IF(A178="","",IFERROR(VALUE(IFERROR(TRIM(INDEX('Form responses'!$A174:$Z174,MATCH(Lists!$G$5,'Form responses'!$A$1:$Z$1,0))&amp;""),"")),""))</f>
        <v/>
      </c>
      <c r="E178" s="21">
        <f>IF(A178="","",IFERROR(VALUE(IFERROR(TRIM(INDEX('Form responses'!$A174:$Z174,MATCH(Lists!$G$6,'Form responses'!$A$1:$Z$1,0))&amp;""),"")),""))</f>
        <v/>
      </c>
      <c r="F178" s="21">
        <f>IF(A178="","",IFERROR(VALUE(IFERROR(TRIM(INDEX('Form responses'!$A174:$Z174,MATCH(Lists!$G$7,'Form responses'!$A$1:$Z$1,0))&amp;""),"")),""))</f>
        <v/>
      </c>
      <c r="G178" s="21">
        <f>IF(A178="","",IFERROR(VALUE(IFERROR(TRIM(INDEX('Form responses'!$A174:$Z174,MATCH(Lists!$G$8,'Form responses'!$A$1:$Z$1,0))&amp;""),"")),""))</f>
        <v/>
      </c>
      <c r="H178" s="21">
        <f>IF(A178="","",IFERROR(VALUE(IFERROR(TRIM(INDEX('Form responses'!$A174:$Z174,MATCH(Lists!$G$9,'Form responses'!$A$1:$Z$1,0))&amp;""),"")),""))</f>
        <v/>
      </c>
      <c r="I178" s="22">
        <f>IF(COUNT(D178:H178)=0,"",ROUND(AVERAGE(D178:H178),2))</f>
        <v/>
      </c>
      <c r="J178" s="22">
        <f>IF(A178="","",IFERROR(VALUE(IFERROR(TRIM(INDEX('Form responses'!$A174:$Z174,MATCH(Lists!$G$10,'Form responses'!$A$1:$Z$1,0))&amp;""),"")),""))</f>
        <v/>
      </c>
      <c r="K178" s="20">
        <f>IF(A178="","",IFERROR(TRIM(INDEX('Form responses'!$A174:$Z174,MATCH(Lists!$G$11,'Form responses'!$A$1:$Z$1,0))&amp;""),""))</f>
        <v/>
      </c>
      <c r="L178" s="20">
        <f>IF(A178="","",IF(COUNT(D178:H178)&lt;5,"Missing a score",IF(AND(ISNUMBER(J178),ABS(J178-I178)&gt;0.01),"Form average differs","OK")))</f>
        <v/>
      </c>
      <c r="M178" s="20">
        <f>IF(A178="","",IF(COUNTIF($A$6:A178,A178)=1,MAX($M$5:M177)+1,""))</f>
        <v/>
      </c>
      <c r="N178" s="20">
        <f>IF(ISNUMBER(D178),IF(D178&lt;=2,1,0),0)</f>
        <v/>
      </c>
      <c r="O178" s="20">
        <f>IF(ISNUMBER(E178),IF(E178&lt;=2,1,0),0)</f>
        <v/>
      </c>
      <c r="P178" s="20">
        <f>IF(ISNUMBER(F178),IF(F178&lt;=2,1,0),0)</f>
        <v/>
      </c>
      <c r="Q178" s="20">
        <f>IF(ISNUMBER(G178),IF(G178&lt;=2,1,0),0)</f>
        <v/>
      </c>
      <c r="R178" s="20">
        <f>IF(ISNUMBER(H178),IF(H178&lt;=2,1,0),0)</f>
        <v/>
      </c>
      <c r="S178" s="20">
        <f>IF(ISNUMBER(D178),IF(D178&gt;=4,1,0),0)</f>
        <v/>
      </c>
      <c r="T178" s="20">
        <f>IF(ISNUMBER(E178),IF(E178&gt;=4,1,0),0)</f>
        <v/>
      </c>
      <c r="U178" s="20">
        <f>IF(ISNUMBER(F178),IF(F178&gt;=4,1,0),0)</f>
        <v/>
      </c>
      <c r="V178" s="20">
        <f>IF(ISNUMBER(G178),IF(G178&gt;=4,1,0),0)</f>
        <v/>
      </c>
      <c r="W178" s="20">
        <f>IF(ISNUMBER(H178),IF(H178&gt;=4,1,0),0)</f>
        <v/>
      </c>
    </row>
    <row r="179">
      <c r="A179" s="20">
        <f>IFERROR(TRIM(INDEX('Form responses'!$A175:$Z175,MATCH(Lists!$G$2,'Form responses'!$A$1:$Z$1,0))&amp;""),"")</f>
        <v/>
      </c>
      <c r="B179" s="20">
        <f>IF(A179="","",IFERROR(TRIM(INDEX('Form responses'!$A175:$Z175,MATCH(Lists!$G$3,'Form responses'!$A$1:$Z$1,0))&amp;""),""))</f>
        <v/>
      </c>
      <c r="C179" s="20">
        <f>IF(A179="","",IFERROR(TRIM(INDEX('Form responses'!$A175:$Z175,MATCH(Lists!$G$4,'Form responses'!$A$1:$Z$1,0))&amp;""),""))</f>
        <v/>
      </c>
      <c r="D179" s="21">
        <f>IF(A179="","",IFERROR(VALUE(IFERROR(TRIM(INDEX('Form responses'!$A175:$Z175,MATCH(Lists!$G$5,'Form responses'!$A$1:$Z$1,0))&amp;""),"")),""))</f>
        <v/>
      </c>
      <c r="E179" s="21">
        <f>IF(A179="","",IFERROR(VALUE(IFERROR(TRIM(INDEX('Form responses'!$A175:$Z175,MATCH(Lists!$G$6,'Form responses'!$A$1:$Z$1,0))&amp;""),"")),""))</f>
        <v/>
      </c>
      <c r="F179" s="21">
        <f>IF(A179="","",IFERROR(VALUE(IFERROR(TRIM(INDEX('Form responses'!$A175:$Z175,MATCH(Lists!$G$7,'Form responses'!$A$1:$Z$1,0))&amp;""),"")),""))</f>
        <v/>
      </c>
      <c r="G179" s="21">
        <f>IF(A179="","",IFERROR(VALUE(IFERROR(TRIM(INDEX('Form responses'!$A175:$Z175,MATCH(Lists!$G$8,'Form responses'!$A$1:$Z$1,0))&amp;""),"")),""))</f>
        <v/>
      </c>
      <c r="H179" s="21">
        <f>IF(A179="","",IFERROR(VALUE(IFERROR(TRIM(INDEX('Form responses'!$A175:$Z175,MATCH(Lists!$G$9,'Form responses'!$A$1:$Z$1,0))&amp;""),"")),""))</f>
        <v/>
      </c>
      <c r="I179" s="22">
        <f>IF(COUNT(D179:H179)=0,"",ROUND(AVERAGE(D179:H179),2))</f>
        <v/>
      </c>
      <c r="J179" s="22">
        <f>IF(A179="","",IFERROR(VALUE(IFERROR(TRIM(INDEX('Form responses'!$A175:$Z175,MATCH(Lists!$G$10,'Form responses'!$A$1:$Z$1,0))&amp;""),"")),""))</f>
        <v/>
      </c>
      <c r="K179" s="20">
        <f>IF(A179="","",IFERROR(TRIM(INDEX('Form responses'!$A175:$Z175,MATCH(Lists!$G$11,'Form responses'!$A$1:$Z$1,0))&amp;""),""))</f>
        <v/>
      </c>
      <c r="L179" s="20">
        <f>IF(A179="","",IF(COUNT(D179:H179)&lt;5,"Missing a score",IF(AND(ISNUMBER(J179),ABS(J179-I179)&gt;0.01),"Form average differs","OK")))</f>
        <v/>
      </c>
      <c r="M179" s="20">
        <f>IF(A179="","",IF(COUNTIF($A$6:A179,A179)=1,MAX($M$5:M178)+1,""))</f>
        <v/>
      </c>
      <c r="N179" s="20">
        <f>IF(ISNUMBER(D179),IF(D179&lt;=2,1,0),0)</f>
        <v/>
      </c>
      <c r="O179" s="20">
        <f>IF(ISNUMBER(E179),IF(E179&lt;=2,1,0),0)</f>
        <v/>
      </c>
      <c r="P179" s="20">
        <f>IF(ISNUMBER(F179),IF(F179&lt;=2,1,0),0)</f>
        <v/>
      </c>
      <c r="Q179" s="20">
        <f>IF(ISNUMBER(G179),IF(G179&lt;=2,1,0),0)</f>
        <v/>
      </c>
      <c r="R179" s="20">
        <f>IF(ISNUMBER(H179),IF(H179&lt;=2,1,0),0)</f>
        <v/>
      </c>
      <c r="S179" s="20">
        <f>IF(ISNUMBER(D179),IF(D179&gt;=4,1,0),0)</f>
        <v/>
      </c>
      <c r="T179" s="20">
        <f>IF(ISNUMBER(E179),IF(E179&gt;=4,1,0),0)</f>
        <v/>
      </c>
      <c r="U179" s="20">
        <f>IF(ISNUMBER(F179),IF(F179&gt;=4,1,0),0)</f>
        <v/>
      </c>
      <c r="V179" s="20">
        <f>IF(ISNUMBER(G179),IF(G179&gt;=4,1,0),0)</f>
        <v/>
      </c>
      <c r="W179" s="20">
        <f>IF(ISNUMBER(H179),IF(H179&gt;=4,1,0),0)</f>
        <v/>
      </c>
    </row>
    <row r="180">
      <c r="A180" s="20">
        <f>IFERROR(TRIM(INDEX('Form responses'!$A176:$Z176,MATCH(Lists!$G$2,'Form responses'!$A$1:$Z$1,0))&amp;""),"")</f>
        <v/>
      </c>
      <c r="B180" s="20">
        <f>IF(A180="","",IFERROR(TRIM(INDEX('Form responses'!$A176:$Z176,MATCH(Lists!$G$3,'Form responses'!$A$1:$Z$1,0))&amp;""),""))</f>
        <v/>
      </c>
      <c r="C180" s="20">
        <f>IF(A180="","",IFERROR(TRIM(INDEX('Form responses'!$A176:$Z176,MATCH(Lists!$G$4,'Form responses'!$A$1:$Z$1,0))&amp;""),""))</f>
        <v/>
      </c>
      <c r="D180" s="21">
        <f>IF(A180="","",IFERROR(VALUE(IFERROR(TRIM(INDEX('Form responses'!$A176:$Z176,MATCH(Lists!$G$5,'Form responses'!$A$1:$Z$1,0))&amp;""),"")),""))</f>
        <v/>
      </c>
      <c r="E180" s="21">
        <f>IF(A180="","",IFERROR(VALUE(IFERROR(TRIM(INDEX('Form responses'!$A176:$Z176,MATCH(Lists!$G$6,'Form responses'!$A$1:$Z$1,0))&amp;""),"")),""))</f>
        <v/>
      </c>
      <c r="F180" s="21">
        <f>IF(A180="","",IFERROR(VALUE(IFERROR(TRIM(INDEX('Form responses'!$A176:$Z176,MATCH(Lists!$G$7,'Form responses'!$A$1:$Z$1,0))&amp;""),"")),""))</f>
        <v/>
      </c>
      <c r="G180" s="21">
        <f>IF(A180="","",IFERROR(VALUE(IFERROR(TRIM(INDEX('Form responses'!$A176:$Z176,MATCH(Lists!$G$8,'Form responses'!$A$1:$Z$1,0))&amp;""),"")),""))</f>
        <v/>
      </c>
      <c r="H180" s="21">
        <f>IF(A180="","",IFERROR(VALUE(IFERROR(TRIM(INDEX('Form responses'!$A176:$Z176,MATCH(Lists!$G$9,'Form responses'!$A$1:$Z$1,0))&amp;""),"")),""))</f>
        <v/>
      </c>
      <c r="I180" s="22">
        <f>IF(COUNT(D180:H180)=0,"",ROUND(AVERAGE(D180:H180),2))</f>
        <v/>
      </c>
      <c r="J180" s="22">
        <f>IF(A180="","",IFERROR(VALUE(IFERROR(TRIM(INDEX('Form responses'!$A176:$Z176,MATCH(Lists!$G$10,'Form responses'!$A$1:$Z$1,0))&amp;""),"")),""))</f>
        <v/>
      </c>
      <c r="K180" s="20">
        <f>IF(A180="","",IFERROR(TRIM(INDEX('Form responses'!$A176:$Z176,MATCH(Lists!$G$11,'Form responses'!$A$1:$Z$1,0))&amp;""),""))</f>
        <v/>
      </c>
      <c r="L180" s="20">
        <f>IF(A180="","",IF(COUNT(D180:H180)&lt;5,"Missing a score",IF(AND(ISNUMBER(J180),ABS(J180-I180)&gt;0.01),"Form average differs","OK")))</f>
        <v/>
      </c>
      <c r="M180" s="20">
        <f>IF(A180="","",IF(COUNTIF($A$6:A180,A180)=1,MAX($M$5:M179)+1,""))</f>
        <v/>
      </c>
      <c r="N180" s="20">
        <f>IF(ISNUMBER(D180),IF(D180&lt;=2,1,0),0)</f>
        <v/>
      </c>
      <c r="O180" s="20">
        <f>IF(ISNUMBER(E180),IF(E180&lt;=2,1,0),0)</f>
        <v/>
      </c>
      <c r="P180" s="20">
        <f>IF(ISNUMBER(F180),IF(F180&lt;=2,1,0),0)</f>
        <v/>
      </c>
      <c r="Q180" s="20">
        <f>IF(ISNUMBER(G180),IF(G180&lt;=2,1,0),0)</f>
        <v/>
      </c>
      <c r="R180" s="20">
        <f>IF(ISNUMBER(H180),IF(H180&lt;=2,1,0),0)</f>
        <v/>
      </c>
      <c r="S180" s="20">
        <f>IF(ISNUMBER(D180),IF(D180&gt;=4,1,0),0)</f>
        <v/>
      </c>
      <c r="T180" s="20">
        <f>IF(ISNUMBER(E180),IF(E180&gt;=4,1,0),0)</f>
        <v/>
      </c>
      <c r="U180" s="20">
        <f>IF(ISNUMBER(F180),IF(F180&gt;=4,1,0),0)</f>
        <v/>
      </c>
      <c r="V180" s="20">
        <f>IF(ISNUMBER(G180),IF(G180&gt;=4,1,0),0)</f>
        <v/>
      </c>
      <c r="W180" s="20">
        <f>IF(ISNUMBER(H180),IF(H180&gt;=4,1,0),0)</f>
        <v/>
      </c>
    </row>
    <row r="181">
      <c r="A181" s="20">
        <f>IFERROR(TRIM(INDEX('Form responses'!$A177:$Z177,MATCH(Lists!$G$2,'Form responses'!$A$1:$Z$1,0))&amp;""),"")</f>
        <v/>
      </c>
      <c r="B181" s="20">
        <f>IF(A181="","",IFERROR(TRIM(INDEX('Form responses'!$A177:$Z177,MATCH(Lists!$G$3,'Form responses'!$A$1:$Z$1,0))&amp;""),""))</f>
        <v/>
      </c>
      <c r="C181" s="20">
        <f>IF(A181="","",IFERROR(TRIM(INDEX('Form responses'!$A177:$Z177,MATCH(Lists!$G$4,'Form responses'!$A$1:$Z$1,0))&amp;""),""))</f>
        <v/>
      </c>
      <c r="D181" s="21">
        <f>IF(A181="","",IFERROR(VALUE(IFERROR(TRIM(INDEX('Form responses'!$A177:$Z177,MATCH(Lists!$G$5,'Form responses'!$A$1:$Z$1,0))&amp;""),"")),""))</f>
        <v/>
      </c>
      <c r="E181" s="21">
        <f>IF(A181="","",IFERROR(VALUE(IFERROR(TRIM(INDEX('Form responses'!$A177:$Z177,MATCH(Lists!$G$6,'Form responses'!$A$1:$Z$1,0))&amp;""),"")),""))</f>
        <v/>
      </c>
      <c r="F181" s="21">
        <f>IF(A181="","",IFERROR(VALUE(IFERROR(TRIM(INDEX('Form responses'!$A177:$Z177,MATCH(Lists!$G$7,'Form responses'!$A$1:$Z$1,0))&amp;""),"")),""))</f>
        <v/>
      </c>
      <c r="G181" s="21">
        <f>IF(A181="","",IFERROR(VALUE(IFERROR(TRIM(INDEX('Form responses'!$A177:$Z177,MATCH(Lists!$G$8,'Form responses'!$A$1:$Z$1,0))&amp;""),"")),""))</f>
        <v/>
      </c>
      <c r="H181" s="21">
        <f>IF(A181="","",IFERROR(VALUE(IFERROR(TRIM(INDEX('Form responses'!$A177:$Z177,MATCH(Lists!$G$9,'Form responses'!$A$1:$Z$1,0))&amp;""),"")),""))</f>
        <v/>
      </c>
      <c r="I181" s="22">
        <f>IF(COUNT(D181:H181)=0,"",ROUND(AVERAGE(D181:H181),2))</f>
        <v/>
      </c>
      <c r="J181" s="22">
        <f>IF(A181="","",IFERROR(VALUE(IFERROR(TRIM(INDEX('Form responses'!$A177:$Z177,MATCH(Lists!$G$10,'Form responses'!$A$1:$Z$1,0))&amp;""),"")),""))</f>
        <v/>
      </c>
      <c r="K181" s="20">
        <f>IF(A181="","",IFERROR(TRIM(INDEX('Form responses'!$A177:$Z177,MATCH(Lists!$G$11,'Form responses'!$A$1:$Z$1,0))&amp;""),""))</f>
        <v/>
      </c>
      <c r="L181" s="20">
        <f>IF(A181="","",IF(COUNT(D181:H181)&lt;5,"Missing a score",IF(AND(ISNUMBER(J181),ABS(J181-I181)&gt;0.01),"Form average differs","OK")))</f>
        <v/>
      </c>
      <c r="M181" s="20">
        <f>IF(A181="","",IF(COUNTIF($A$6:A181,A181)=1,MAX($M$5:M180)+1,""))</f>
        <v/>
      </c>
      <c r="N181" s="20">
        <f>IF(ISNUMBER(D181),IF(D181&lt;=2,1,0),0)</f>
        <v/>
      </c>
      <c r="O181" s="20">
        <f>IF(ISNUMBER(E181),IF(E181&lt;=2,1,0),0)</f>
        <v/>
      </c>
      <c r="P181" s="20">
        <f>IF(ISNUMBER(F181),IF(F181&lt;=2,1,0),0)</f>
        <v/>
      </c>
      <c r="Q181" s="20">
        <f>IF(ISNUMBER(G181),IF(G181&lt;=2,1,0),0)</f>
        <v/>
      </c>
      <c r="R181" s="20">
        <f>IF(ISNUMBER(H181),IF(H181&lt;=2,1,0),0)</f>
        <v/>
      </c>
      <c r="S181" s="20">
        <f>IF(ISNUMBER(D181),IF(D181&gt;=4,1,0),0)</f>
        <v/>
      </c>
      <c r="T181" s="20">
        <f>IF(ISNUMBER(E181),IF(E181&gt;=4,1,0),0)</f>
        <v/>
      </c>
      <c r="U181" s="20">
        <f>IF(ISNUMBER(F181),IF(F181&gt;=4,1,0),0)</f>
        <v/>
      </c>
      <c r="V181" s="20">
        <f>IF(ISNUMBER(G181),IF(G181&gt;=4,1,0),0)</f>
        <v/>
      </c>
      <c r="W181" s="20">
        <f>IF(ISNUMBER(H181),IF(H181&gt;=4,1,0),0)</f>
        <v/>
      </c>
    </row>
    <row r="182">
      <c r="A182" s="20">
        <f>IFERROR(TRIM(INDEX('Form responses'!$A178:$Z178,MATCH(Lists!$G$2,'Form responses'!$A$1:$Z$1,0))&amp;""),"")</f>
        <v/>
      </c>
      <c r="B182" s="20">
        <f>IF(A182="","",IFERROR(TRIM(INDEX('Form responses'!$A178:$Z178,MATCH(Lists!$G$3,'Form responses'!$A$1:$Z$1,0))&amp;""),""))</f>
        <v/>
      </c>
      <c r="C182" s="20">
        <f>IF(A182="","",IFERROR(TRIM(INDEX('Form responses'!$A178:$Z178,MATCH(Lists!$G$4,'Form responses'!$A$1:$Z$1,0))&amp;""),""))</f>
        <v/>
      </c>
      <c r="D182" s="21">
        <f>IF(A182="","",IFERROR(VALUE(IFERROR(TRIM(INDEX('Form responses'!$A178:$Z178,MATCH(Lists!$G$5,'Form responses'!$A$1:$Z$1,0))&amp;""),"")),""))</f>
        <v/>
      </c>
      <c r="E182" s="21">
        <f>IF(A182="","",IFERROR(VALUE(IFERROR(TRIM(INDEX('Form responses'!$A178:$Z178,MATCH(Lists!$G$6,'Form responses'!$A$1:$Z$1,0))&amp;""),"")),""))</f>
        <v/>
      </c>
      <c r="F182" s="21">
        <f>IF(A182="","",IFERROR(VALUE(IFERROR(TRIM(INDEX('Form responses'!$A178:$Z178,MATCH(Lists!$G$7,'Form responses'!$A$1:$Z$1,0))&amp;""),"")),""))</f>
        <v/>
      </c>
      <c r="G182" s="21">
        <f>IF(A182="","",IFERROR(VALUE(IFERROR(TRIM(INDEX('Form responses'!$A178:$Z178,MATCH(Lists!$G$8,'Form responses'!$A$1:$Z$1,0))&amp;""),"")),""))</f>
        <v/>
      </c>
      <c r="H182" s="21">
        <f>IF(A182="","",IFERROR(VALUE(IFERROR(TRIM(INDEX('Form responses'!$A178:$Z178,MATCH(Lists!$G$9,'Form responses'!$A$1:$Z$1,0))&amp;""),"")),""))</f>
        <v/>
      </c>
      <c r="I182" s="22">
        <f>IF(COUNT(D182:H182)=0,"",ROUND(AVERAGE(D182:H182),2))</f>
        <v/>
      </c>
      <c r="J182" s="22">
        <f>IF(A182="","",IFERROR(VALUE(IFERROR(TRIM(INDEX('Form responses'!$A178:$Z178,MATCH(Lists!$G$10,'Form responses'!$A$1:$Z$1,0))&amp;""),"")),""))</f>
        <v/>
      </c>
      <c r="K182" s="20">
        <f>IF(A182="","",IFERROR(TRIM(INDEX('Form responses'!$A178:$Z178,MATCH(Lists!$G$11,'Form responses'!$A$1:$Z$1,0))&amp;""),""))</f>
        <v/>
      </c>
      <c r="L182" s="20">
        <f>IF(A182="","",IF(COUNT(D182:H182)&lt;5,"Missing a score",IF(AND(ISNUMBER(J182),ABS(J182-I182)&gt;0.01),"Form average differs","OK")))</f>
        <v/>
      </c>
      <c r="M182" s="20">
        <f>IF(A182="","",IF(COUNTIF($A$6:A182,A182)=1,MAX($M$5:M181)+1,""))</f>
        <v/>
      </c>
      <c r="N182" s="20">
        <f>IF(ISNUMBER(D182),IF(D182&lt;=2,1,0),0)</f>
        <v/>
      </c>
      <c r="O182" s="20">
        <f>IF(ISNUMBER(E182),IF(E182&lt;=2,1,0),0)</f>
        <v/>
      </c>
      <c r="P182" s="20">
        <f>IF(ISNUMBER(F182),IF(F182&lt;=2,1,0),0)</f>
        <v/>
      </c>
      <c r="Q182" s="20">
        <f>IF(ISNUMBER(G182),IF(G182&lt;=2,1,0),0)</f>
        <v/>
      </c>
      <c r="R182" s="20">
        <f>IF(ISNUMBER(H182),IF(H182&lt;=2,1,0),0)</f>
        <v/>
      </c>
      <c r="S182" s="20">
        <f>IF(ISNUMBER(D182),IF(D182&gt;=4,1,0),0)</f>
        <v/>
      </c>
      <c r="T182" s="20">
        <f>IF(ISNUMBER(E182),IF(E182&gt;=4,1,0),0)</f>
        <v/>
      </c>
      <c r="U182" s="20">
        <f>IF(ISNUMBER(F182),IF(F182&gt;=4,1,0),0)</f>
        <v/>
      </c>
      <c r="V182" s="20">
        <f>IF(ISNUMBER(G182),IF(G182&gt;=4,1,0),0)</f>
        <v/>
      </c>
      <c r="W182" s="20">
        <f>IF(ISNUMBER(H182),IF(H182&gt;=4,1,0),0)</f>
        <v/>
      </c>
    </row>
    <row r="183">
      <c r="A183" s="20">
        <f>IFERROR(TRIM(INDEX('Form responses'!$A179:$Z179,MATCH(Lists!$G$2,'Form responses'!$A$1:$Z$1,0))&amp;""),"")</f>
        <v/>
      </c>
      <c r="B183" s="20">
        <f>IF(A183="","",IFERROR(TRIM(INDEX('Form responses'!$A179:$Z179,MATCH(Lists!$G$3,'Form responses'!$A$1:$Z$1,0))&amp;""),""))</f>
        <v/>
      </c>
      <c r="C183" s="20">
        <f>IF(A183="","",IFERROR(TRIM(INDEX('Form responses'!$A179:$Z179,MATCH(Lists!$G$4,'Form responses'!$A$1:$Z$1,0))&amp;""),""))</f>
        <v/>
      </c>
      <c r="D183" s="21">
        <f>IF(A183="","",IFERROR(VALUE(IFERROR(TRIM(INDEX('Form responses'!$A179:$Z179,MATCH(Lists!$G$5,'Form responses'!$A$1:$Z$1,0))&amp;""),"")),""))</f>
        <v/>
      </c>
      <c r="E183" s="21">
        <f>IF(A183="","",IFERROR(VALUE(IFERROR(TRIM(INDEX('Form responses'!$A179:$Z179,MATCH(Lists!$G$6,'Form responses'!$A$1:$Z$1,0))&amp;""),"")),""))</f>
        <v/>
      </c>
      <c r="F183" s="21">
        <f>IF(A183="","",IFERROR(VALUE(IFERROR(TRIM(INDEX('Form responses'!$A179:$Z179,MATCH(Lists!$G$7,'Form responses'!$A$1:$Z$1,0))&amp;""),"")),""))</f>
        <v/>
      </c>
      <c r="G183" s="21">
        <f>IF(A183="","",IFERROR(VALUE(IFERROR(TRIM(INDEX('Form responses'!$A179:$Z179,MATCH(Lists!$G$8,'Form responses'!$A$1:$Z$1,0))&amp;""),"")),""))</f>
        <v/>
      </c>
      <c r="H183" s="21">
        <f>IF(A183="","",IFERROR(VALUE(IFERROR(TRIM(INDEX('Form responses'!$A179:$Z179,MATCH(Lists!$G$9,'Form responses'!$A$1:$Z$1,0))&amp;""),"")),""))</f>
        <v/>
      </c>
      <c r="I183" s="22">
        <f>IF(COUNT(D183:H183)=0,"",ROUND(AVERAGE(D183:H183),2))</f>
        <v/>
      </c>
      <c r="J183" s="22">
        <f>IF(A183="","",IFERROR(VALUE(IFERROR(TRIM(INDEX('Form responses'!$A179:$Z179,MATCH(Lists!$G$10,'Form responses'!$A$1:$Z$1,0))&amp;""),"")),""))</f>
        <v/>
      </c>
      <c r="K183" s="20">
        <f>IF(A183="","",IFERROR(TRIM(INDEX('Form responses'!$A179:$Z179,MATCH(Lists!$G$11,'Form responses'!$A$1:$Z$1,0))&amp;""),""))</f>
        <v/>
      </c>
      <c r="L183" s="20">
        <f>IF(A183="","",IF(COUNT(D183:H183)&lt;5,"Missing a score",IF(AND(ISNUMBER(J183),ABS(J183-I183)&gt;0.01),"Form average differs","OK")))</f>
        <v/>
      </c>
      <c r="M183" s="20">
        <f>IF(A183="","",IF(COUNTIF($A$6:A183,A183)=1,MAX($M$5:M182)+1,""))</f>
        <v/>
      </c>
      <c r="N183" s="20">
        <f>IF(ISNUMBER(D183),IF(D183&lt;=2,1,0),0)</f>
        <v/>
      </c>
      <c r="O183" s="20">
        <f>IF(ISNUMBER(E183),IF(E183&lt;=2,1,0),0)</f>
        <v/>
      </c>
      <c r="P183" s="20">
        <f>IF(ISNUMBER(F183),IF(F183&lt;=2,1,0),0)</f>
        <v/>
      </c>
      <c r="Q183" s="20">
        <f>IF(ISNUMBER(G183),IF(G183&lt;=2,1,0),0)</f>
        <v/>
      </c>
      <c r="R183" s="20">
        <f>IF(ISNUMBER(H183),IF(H183&lt;=2,1,0),0)</f>
        <v/>
      </c>
      <c r="S183" s="20">
        <f>IF(ISNUMBER(D183),IF(D183&gt;=4,1,0),0)</f>
        <v/>
      </c>
      <c r="T183" s="20">
        <f>IF(ISNUMBER(E183),IF(E183&gt;=4,1,0),0)</f>
        <v/>
      </c>
      <c r="U183" s="20">
        <f>IF(ISNUMBER(F183),IF(F183&gt;=4,1,0),0)</f>
        <v/>
      </c>
      <c r="V183" s="20">
        <f>IF(ISNUMBER(G183),IF(G183&gt;=4,1,0),0)</f>
        <v/>
      </c>
      <c r="W183" s="20">
        <f>IF(ISNUMBER(H183),IF(H183&gt;=4,1,0),0)</f>
        <v/>
      </c>
    </row>
    <row r="184">
      <c r="A184" s="20">
        <f>IFERROR(TRIM(INDEX('Form responses'!$A180:$Z180,MATCH(Lists!$G$2,'Form responses'!$A$1:$Z$1,0))&amp;""),"")</f>
        <v/>
      </c>
      <c r="B184" s="20">
        <f>IF(A184="","",IFERROR(TRIM(INDEX('Form responses'!$A180:$Z180,MATCH(Lists!$G$3,'Form responses'!$A$1:$Z$1,0))&amp;""),""))</f>
        <v/>
      </c>
      <c r="C184" s="20">
        <f>IF(A184="","",IFERROR(TRIM(INDEX('Form responses'!$A180:$Z180,MATCH(Lists!$G$4,'Form responses'!$A$1:$Z$1,0))&amp;""),""))</f>
        <v/>
      </c>
      <c r="D184" s="21">
        <f>IF(A184="","",IFERROR(VALUE(IFERROR(TRIM(INDEX('Form responses'!$A180:$Z180,MATCH(Lists!$G$5,'Form responses'!$A$1:$Z$1,0))&amp;""),"")),""))</f>
        <v/>
      </c>
      <c r="E184" s="21">
        <f>IF(A184="","",IFERROR(VALUE(IFERROR(TRIM(INDEX('Form responses'!$A180:$Z180,MATCH(Lists!$G$6,'Form responses'!$A$1:$Z$1,0))&amp;""),"")),""))</f>
        <v/>
      </c>
      <c r="F184" s="21">
        <f>IF(A184="","",IFERROR(VALUE(IFERROR(TRIM(INDEX('Form responses'!$A180:$Z180,MATCH(Lists!$G$7,'Form responses'!$A$1:$Z$1,0))&amp;""),"")),""))</f>
        <v/>
      </c>
      <c r="G184" s="21">
        <f>IF(A184="","",IFERROR(VALUE(IFERROR(TRIM(INDEX('Form responses'!$A180:$Z180,MATCH(Lists!$G$8,'Form responses'!$A$1:$Z$1,0))&amp;""),"")),""))</f>
        <v/>
      </c>
      <c r="H184" s="21">
        <f>IF(A184="","",IFERROR(VALUE(IFERROR(TRIM(INDEX('Form responses'!$A180:$Z180,MATCH(Lists!$G$9,'Form responses'!$A$1:$Z$1,0))&amp;""),"")),""))</f>
        <v/>
      </c>
      <c r="I184" s="22">
        <f>IF(COUNT(D184:H184)=0,"",ROUND(AVERAGE(D184:H184),2))</f>
        <v/>
      </c>
      <c r="J184" s="22">
        <f>IF(A184="","",IFERROR(VALUE(IFERROR(TRIM(INDEX('Form responses'!$A180:$Z180,MATCH(Lists!$G$10,'Form responses'!$A$1:$Z$1,0))&amp;""),"")),""))</f>
        <v/>
      </c>
      <c r="K184" s="20">
        <f>IF(A184="","",IFERROR(TRIM(INDEX('Form responses'!$A180:$Z180,MATCH(Lists!$G$11,'Form responses'!$A$1:$Z$1,0))&amp;""),""))</f>
        <v/>
      </c>
      <c r="L184" s="20">
        <f>IF(A184="","",IF(COUNT(D184:H184)&lt;5,"Missing a score",IF(AND(ISNUMBER(J184),ABS(J184-I184)&gt;0.01),"Form average differs","OK")))</f>
        <v/>
      </c>
      <c r="M184" s="20">
        <f>IF(A184="","",IF(COUNTIF($A$6:A184,A184)=1,MAX($M$5:M183)+1,""))</f>
        <v/>
      </c>
      <c r="N184" s="20">
        <f>IF(ISNUMBER(D184),IF(D184&lt;=2,1,0),0)</f>
        <v/>
      </c>
      <c r="O184" s="20">
        <f>IF(ISNUMBER(E184),IF(E184&lt;=2,1,0),0)</f>
        <v/>
      </c>
      <c r="P184" s="20">
        <f>IF(ISNUMBER(F184),IF(F184&lt;=2,1,0),0)</f>
        <v/>
      </c>
      <c r="Q184" s="20">
        <f>IF(ISNUMBER(G184),IF(G184&lt;=2,1,0),0)</f>
        <v/>
      </c>
      <c r="R184" s="20">
        <f>IF(ISNUMBER(H184),IF(H184&lt;=2,1,0),0)</f>
        <v/>
      </c>
      <c r="S184" s="20">
        <f>IF(ISNUMBER(D184),IF(D184&gt;=4,1,0),0)</f>
        <v/>
      </c>
      <c r="T184" s="20">
        <f>IF(ISNUMBER(E184),IF(E184&gt;=4,1,0),0)</f>
        <v/>
      </c>
      <c r="U184" s="20">
        <f>IF(ISNUMBER(F184),IF(F184&gt;=4,1,0),0)</f>
        <v/>
      </c>
      <c r="V184" s="20">
        <f>IF(ISNUMBER(G184),IF(G184&gt;=4,1,0),0)</f>
        <v/>
      </c>
      <c r="W184" s="20">
        <f>IF(ISNUMBER(H184),IF(H184&gt;=4,1,0),0)</f>
        <v/>
      </c>
    </row>
    <row r="185">
      <c r="A185" s="20">
        <f>IFERROR(TRIM(INDEX('Form responses'!$A181:$Z181,MATCH(Lists!$G$2,'Form responses'!$A$1:$Z$1,0))&amp;""),"")</f>
        <v/>
      </c>
      <c r="B185" s="20">
        <f>IF(A185="","",IFERROR(TRIM(INDEX('Form responses'!$A181:$Z181,MATCH(Lists!$G$3,'Form responses'!$A$1:$Z$1,0))&amp;""),""))</f>
        <v/>
      </c>
      <c r="C185" s="20">
        <f>IF(A185="","",IFERROR(TRIM(INDEX('Form responses'!$A181:$Z181,MATCH(Lists!$G$4,'Form responses'!$A$1:$Z$1,0))&amp;""),""))</f>
        <v/>
      </c>
      <c r="D185" s="21">
        <f>IF(A185="","",IFERROR(VALUE(IFERROR(TRIM(INDEX('Form responses'!$A181:$Z181,MATCH(Lists!$G$5,'Form responses'!$A$1:$Z$1,0))&amp;""),"")),""))</f>
        <v/>
      </c>
      <c r="E185" s="21">
        <f>IF(A185="","",IFERROR(VALUE(IFERROR(TRIM(INDEX('Form responses'!$A181:$Z181,MATCH(Lists!$G$6,'Form responses'!$A$1:$Z$1,0))&amp;""),"")),""))</f>
        <v/>
      </c>
      <c r="F185" s="21">
        <f>IF(A185="","",IFERROR(VALUE(IFERROR(TRIM(INDEX('Form responses'!$A181:$Z181,MATCH(Lists!$G$7,'Form responses'!$A$1:$Z$1,0))&amp;""),"")),""))</f>
        <v/>
      </c>
      <c r="G185" s="21">
        <f>IF(A185="","",IFERROR(VALUE(IFERROR(TRIM(INDEX('Form responses'!$A181:$Z181,MATCH(Lists!$G$8,'Form responses'!$A$1:$Z$1,0))&amp;""),"")),""))</f>
        <v/>
      </c>
      <c r="H185" s="21">
        <f>IF(A185="","",IFERROR(VALUE(IFERROR(TRIM(INDEX('Form responses'!$A181:$Z181,MATCH(Lists!$G$9,'Form responses'!$A$1:$Z$1,0))&amp;""),"")),""))</f>
        <v/>
      </c>
      <c r="I185" s="22">
        <f>IF(COUNT(D185:H185)=0,"",ROUND(AVERAGE(D185:H185),2))</f>
        <v/>
      </c>
      <c r="J185" s="22">
        <f>IF(A185="","",IFERROR(VALUE(IFERROR(TRIM(INDEX('Form responses'!$A181:$Z181,MATCH(Lists!$G$10,'Form responses'!$A$1:$Z$1,0))&amp;""),"")),""))</f>
        <v/>
      </c>
      <c r="K185" s="20">
        <f>IF(A185="","",IFERROR(TRIM(INDEX('Form responses'!$A181:$Z181,MATCH(Lists!$G$11,'Form responses'!$A$1:$Z$1,0))&amp;""),""))</f>
        <v/>
      </c>
      <c r="L185" s="20">
        <f>IF(A185="","",IF(COUNT(D185:H185)&lt;5,"Missing a score",IF(AND(ISNUMBER(J185),ABS(J185-I185)&gt;0.01),"Form average differs","OK")))</f>
        <v/>
      </c>
      <c r="M185" s="20">
        <f>IF(A185="","",IF(COUNTIF($A$6:A185,A185)=1,MAX($M$5:M184)+1,""))</f>
        <v/>
      </c>
      <c r="N185" s="20">
        <f>IF(ISNUMBER(D185),IF(D185&lt;=2,1,0),0)</f>
        <v/>
      </c>
      <c r="O185" s="20">
        <f>IF(ISNUMBER(E185),IF(E185&lt;=2,1,0),0)</f>
        <v/>
      </c>
      <c r="P185" s="20">
        <f>IF(ISNUMBER(F185),IF(F185&lt;=2,1,0),0)</f>
        <v/>
      </c>
      <c r="Q185" s="20">
        <f>IF(ISNUMBER(G185),IF(G185&lt;=2,1,0),0)</f>
        <v/>
      </c>
      <c r="R185" s="20">
        <f>IF(ISNUMBER(H185),IF(H185&lt;=2,1,0),0)</f>
        <v/>
      </c>
      <c r="S185" s="20">
        <f>IF(ISNUMBER(D185),IF(D185&gt;=4,1,0),0)</f>
        <v/>
      </c>
      <c r="T185" s="20">
        <f>IF(ISNUMBER(E185),IF(E185&gt;=4,1,0),0)</f>
        <v/>
      </c>
      <c r="U185" s="20">
        <f>IF(ISNUMBER(F185),IF(F185&gt;=4,1,0),0)</f>
        <v/>
      </c>
      <c r="V185" s="20">
        <f>IF(ISNUMBER(G185),IF(G185&gt;=4,1,0),0)</f>
        <v/>
      </c>
      <c r="W185" s="20">
        <f>IF(ISNUMBER(H185),IF(H185&gt;=4,1,0),0)</f>
        <v/>
      </c>
    </row>
    <row r="186">
      <c r="A186" s="20">
        <f>IFERROR(TRIM(INDEX('Form responses'!$A182:$Z182,MATCH(Lists!$G$2,'Form responses'!$A$1:$Z$1,0))&amp;""),"")</f>
        <v/>
      </c>
      <c r="B186" s="20">
        <f>IF(A186="","",IFERROR(TRIM(INDEX('Form responses'!$A182:$Z182,MATCH(Lists!$G$3,'Form responses'!$A$1:$Z$1,0))&amp;""),""))</f>
        <v/>
      </c>
      <c r="C186" s="20">
        <f>IF(A186="","",IFERROR(TRIM(INDEX('Form responses'!$A182:$Z182,MATCH(Lists!$G$4,'Form responses'!$A$1:$Z$1,0))&amp;""),""))</f>
        <v/>
      </c>
      <c r="D186" s="21">
        <f>IF(A186="","",IFERROR(VALUE(IFERROR(TRIM(INDEX('Form responses'!$A182:$Z182,MATCH(Lists!$G$5,'Form responses'!$A$1:$Z$1,0))&amp;""),"")),""))</f>
        <v/>
      </c>
      <c r="E186" s="21">
        <f>IF(A186="","",IFERROR(VALUE(IFERROR(TRIM(INDEX('Form responses'!$A182:$Z182,MATCH(Lists!$G$6,'Form responses'!$A$1:$Z$1,0))&amp;""),"")),""))</f>
        <v/>
      </c>
      <c r="F186" s="21">
        <f>IF(A186="","",IFERROR(VALUE(IFERROR(TRIM(INDEX('Form responses'!$A182:$Z182,MATCH(Lists!$G$7,'Form responses'!$A$1:$Z$1,0))&amp;""),"")),""))</f>
        <v/>
      </c>
      <c r="G186" s="21">
        <f>IF(A186="","",IFERROR(VALUE(IFERROR(TRIM(INDEX('Form responses'!$A182:$Z182,MATCH(Lists!$G$8,'Form responses'!$A$1:$Z$1,0))&amp;""),"")),""))</f>
        <v/>
      </c>
      <c r="H186" s="21">
        <f>IF(A186="","",IFERROR(VALUE(IFERROR(TRIM(INDEX('Form responses'!$A182:$Z182,MATCH(Lists!$G$9,'Form responses'!$A$1:$Z$1,0))&amp;""),"")),""))</f>
        <v/>
      </c>
      <c r="I186" s="22">
        <f>IF(COUNT(D186:H186)=0,"",ROUND(AVERAGE(D186:H186),2))</f>
        <v/>
      </c>
      <c r="J186" s="22">
        <f>IF(A186="","",IFERROR(VALUE(IFERROR(TRIM(INDEX('Form responses'!$A182:$Z182,MATCH(Lists!$G$10,'Form responses'!$A$1:$Z$1,0))&amp;""),"")),""))</f>
        <v/>
      </c>
      <c r="K186" s="20">
        <f>IF(A186="","",IFERROR(TRIM(INDEX('Form responses'!$A182:$Z182,MATCH(Lists!$G$11,'Form responses'!$A$1:$Z$1,0))&amp;""),""))</f>
        <v/>
      </c>
      <c r="L186" s="20">
        <f>IF(A186="","",IF(COUNT(D186:H186)&lt;5,"Missing a score",IF(AND(ISNUMBER(J186),ABS(J186-I186)&gt;0.01),"Form average differs","OK")))</f>
        <v/>
      </c>
      <c r="M186" s="20">
        <f>IF(A186="","",IF(COUNTIF($A$6:A186,A186)=1,MAX($M$5:M185)+1,""))</f>
        <v/>
      </c>
      <c r="N186" s="20">
        <f>IF(ISNUMBER(D186),IF(D186&lt;=2,1,0),0)</f>
        <v/>
      </c>
      <c r="O186" s="20">
        <f>IF(ISNUMBER(E186),IF(E186&lt;=2,1,0),0)</f>
        <v/>
      </c>
      <c r="P186" s="20">
        <f>IF(ISNUMBER(F186),IF(F186&lt;=2,1,0),0)</f>
        <v/>
      </c>
      <c r="Q186" s="20">
        <f>IF(ISNUMBER(G186),IF(G186&lt;=2,1,0),0)</f>
        <v/>
      </c>
      <c r="R186" s="20">
        <f>IF(ISNUMBER(H186),IF(H186&lt;=2,1,0),0)</f>
        <v/>
      </c>
      <c r="S186" s="20">
        <f>IF(ISNUMBER(D186),IF(D186&gt;=4,1,0),0)</f>
        <v/>
      </c>
      <c r="T186" s="20">
        <f>IF(ISNUMBER(E186),IF(E186&gt;=4,1,0),0)</f>
        <v/>
      </c>
      <c r="U186" s="20">
        <f>IF(ISNUMBER(F186),IF(F186&gt;=4,1,0),0)</f>
        <v/>
      </c>
      <c r="V186" s="20">
        <f>IF(ISNUMBER(G186),IF(G186&gt;=4,1,0),0)</f>
        <v/>
      </c>
      <c r="W186" s="20">
        <f>IF(ISNUMBER(H186),IF(H186&gt;=4,1,0),0)</f>
        <v/>
      </c>
    </row>
    <row r="187">
      <c r="A187" s="20">
        <f>IFERROR(TRIM(INDEX('Form responses'!$A183:$Z183,MATCH(Lists!$G$2,'Form responses'!$A$1:$Z$1,0))&amp;""),"")</f>
        <v/>
      </c>
      <c r="B187" s="20">
        <f>IF(A187="","",IFERROR(TRIM(INDEX('Form responses'!$A183:$Z183,MATCH(Lists!$G$3,'Form responses'!$A$1:$Z$1,0))&amp;""),""))</f>
        <v/>
      </c>
      <c r="C187" s="20">
        <f>IF(A187="","",IFERROR(TRIM(INDEX('Form responses'!$A183:$Z183,MATCH(Lists!$G$4,'Form responses'!$A$1:$Z$1,0))&amp;""),""))</f>
        <v/>
      </c>
      <c r="D187" s="21">
        <f>IF(A187="","",IFERROR(VALUE(IFERROR(TRIM(INDEX('Form responses'!$A183:$Z183,MATCH(Lists!$G$5,'Form responses'!$A$1:$Z$1,0))&amp;""),"")),""))</f>
        <v/>
      </c>
      <c r="E187" s="21">
        <f>IF(A187="","",IFERROR(VALUE(IFERROR(TRIM(INDEX('Form responses'!$A183:$Z183,MATCH(Lists!$G$6,'Form responses'!$A$1:$Z$1,0))&amp;""),"")),""))</f>
        <v/>
      </c>
      <c r="F187" s="21">
        <f>IF(A187="","",IFERROR(VALUE(IFERROR(TRIM(INDEX('Form responses'!$A183:$Z183,MATCH(Lists!$G$7,'Form responses'!$A$1:$Z$1,0))&amp;""),"")),""))</f>
        <v/>
      </c>
      <c r="G187" s="21">
        <f>IF(A187="","",IFERROR(VALUE(IFERROR(TRIM(INDEX('Form responses'!$A183:$Z183,MATCH(Lists!$G$8,'Form responses'!$A$1:$Z$1,0))&amp;""),"")),""))</f>
        <v/>
      </c>
      <c r="H187" s="21">
        <f>IF(A187="","",IFERROR(VALUE(IFERROR(TRIM(INDEX('Form responses'!$A183:$Z183,MATCH(Lists!$G$9,'Form responses'!$A$1:$Z$1,0))&amp;""),"")),""))</f>
        <v/>
      </c>
      <c r="I187" s="22">
        <f>IF(COUNT(D187:H187)=0,"",ROUND(AVERAGE(D187:H187),2))</f>
        <v/>
      </c>
      <c r="J187" s="22">
        <f>IF(A187="","",IFERROR(VALUE(IFERROR(TRIM(INDEX('Form responses'!$A183:$Z183,MATCH(Lists!$G$10,'Form responses'!$A$1:$Z$1,0))&amp;""),"")),""))</f>
        <v/>
      </c>
      <c r="K187" s="20">
        <f>IF(A187="","",IFERROR(TRIM(INDEX('Form responses'!$A183:$Z183,MATCH(Lists!$G$11,'Form responses'!$A$1:$Z$1,0))&amp;""),""))</f>
        <v/>
      </c>
      <c r="L187" s="20">
        <f>IF(A187="","",IF(COUNT(D187:H187)&lt;5,"Missing a score",IF(AND(ISNUMBER(J187),ABS(J187-I187)&gt;0.01),"Form average differs","OK")))</f>
        <v/>
      </c>
      <c r="M187" s="20">
        <f>IF(A187="","",IF(COUNTIF($A$6:A187,A187)=1,MAX($M$5:M186)+1,""))</f>
        <v/>
      </c>
      <c r="N187" s="20">
        <f>IF(ISNUMBER(D187),IF(D187&lt;=2,1,0),0)</f>
        <v/>
      </c>
      <c r="O187" s="20">
        <f>IF(ISNUMBER(E187),IF(E187&lt;=2,1,0),0)</f>
        <v/>
      </c>
      <c r="P187" s="20">
        <f>IF(ISNUMBER(F187),IF(F187&lt;=2,1,0),0)</f>
        <v/>
      </c>
      <c r="Q187" s="20">
        <f>IF(ISNUMBER(G187),IF(G187&lt;=2,1,0),0)</f>
        <v/>
      </c>
      <c r="R187" s="20">
        <f>IF(ISNUMBER(H187),IF(H187&lt;=2,1,0),0)</f>
        <v/>
      </c>
      <c r="S187" s="20">
        <f>IF(ISNUMBER(D187),IF(D187&gt;=4,1,0),0)</f>
        <v/>
      </c>
      <c r="T187" s="20">
        <f>IF(ISNUMBER(E187),IF(E187&gt;=4,1,0),0)</f>
        <v/>
      </c>
      <c r="U187" s="20">
        <f>IF(ISNUMBER(F187),IF(F187&gt;=4,1,0),0)</f>
        <v/>
      </c>
      <c r="V187" s="20">
        <f>IF(ISNUMBER(G187),IF(G187&gt;=4,1,0),0)</f>
        <v/>
      </c>
      <c r="W187" s="20">
        <f>IF(ISNUMBER(H187),IF(H187&gt;=4,1,0),0)</f>
        <v/>
      </c>
    </row>
    <row r="188">
      <c r="A188" s="20">
        <f>IFERROR(TRIM(INDEX('Form responses'!$A184:$Z184,MATCH(Lists!$G$2,'Form responses'!$A$1:$Z$1,0))&amp;""),"")</f>
        <v/>
      </c>
      <c r="B188" s="20">
        <f>IF(A188="","",IFERROR(TRIM(INDEX('Form responses'!$A184:$Z184,MATCH(Lists!$G$3,'Form responses'!$A$1:$Z$1,0))&amp;""),""))</f>
        <v/>
      </c>
      <c r="C188" s="20">
        <f>IF(A188="","",IFERROR(TRIM(INDEX('Form responses'!$A184:$Z184,MATCH(Lists!$G$4,'Form responses'!$A$1:$Z$1,0))&amp;""),""))</f>
        <v/>
      </c>
      <c r="D188" s="21">
        <f>IF(A188="","",IFERROR(VALUE(IFERROR(TRIM(INDEX('Form responses'!$A184:$Z184,MATCH(Lists!$G$5,'Form responses'!$A$1:$Z$1,0))&amp;""),"")),""))</f>
        <v/>
      </c>
      <c r="E188" s="21">
        <f>IF(A188="","",IFERROR(VALUE(IFERROR(TRIM(INDEX('Form responses'!$A184:$Z184,MATCH(Lists!$G$6,'Form responses'!$A$1:$Z$1,0))&amp;""),"")),""))</f>
        <v/>
      </c>
      <c r="F188" s="21">
        <f>IF(A188="","",IFERROR(VALUE(IFERROR(TRIM(INDEX('Form responses'!$A184:$Z184,MATCH(Lists!$G$7,'Form responses'!$A$1:$Z$1,0))&amp;""),"")),""))</f>
        <v/>
      </c>
      <c r="G188" s="21">
        <f>IF(A188="","",IFERROR(VALUE(IFERROR(TRIM(INDEX('Form responses'!$A184:$Z184,MATCH(Lists!$G$8,'Form responses'!$A$1:$Z$1,0))&amp;""),"")),""))</f>
        <v/>
      </c>
      <c r="H188" s="21">
        <f>IF(A188="","",IFERROR(VALUE(IFERROR(TRIM(INDEX('Form responses'!$A184:$Z184,MATCH(Lists!$G$9,'Form responses'!$A$1:$Z$1,0))&amp;""),"")),""))</f>
        <v/>
      </c>
      <c r="I188" s="22">
        <f>IF(COUNT(D188:H188)=0,"",ROUND(AVERAGE(D188:H188),2))</f>
        <v/>
      </c>
      <c r="J188" s="22">
        <f>IF(A188="","",IFERROR(VALUE(IFERROR(TRIM(INDEX('Form responses'!$A184:$Z184,MATCH(Lists!$G$10,'Form responses'!$A$1:$Z$1,0))&amp;""),"")),""))</f>
        <v/>
      </c>
      <c r="K188" s="20">
        <f>IF(A188="","",IFERROR(TRIM(INDEX('Form responses'!$A184:$Z184,MATCH(Lists!$G$11,'Form responses'!$A$1:$Z$1,0))&amp;""),""))</f>
        <v/>
      </c>
      <c r="L188" s="20">
        <f>IF(A188="","",IF(COUNT(D188:H188)&lt;5,"Missing a score",IF(AND(ISNUMBER(J188),ABS(J188-I188)&gt;0.01),"Form average differs","OK")))</f>
        <v/>
      </c>
      <c r="M188" s="20">
        <f>IF(A188="","",IF(COUNTIF($A$6:A188,A188)=1,MAX($M$5:M187)+1,""))</f>
        <v/>
      </c>
      <c r="N188" s="20">
        <f>IF(ISNUMBER(D188),IF(D188&lt;=2,1,0),0)</f>
        <v/>
      </c>
      <c r="O188" s="20">
        <f>IF(ISNUMBER(E188),IF(E188&lt;=2,1,0),0)</f>
        <v/>
      </c>
      <c r="P188" s="20">
        <f>IF(ISNUMBER(F188),IF(F188&lt;=2,1,0),0)</f>
        <v/>
      </c>
      <c r="Q188" s="20">
        <f>IF(ISNUMBER(G188),IF(G188&lt;=2,1,0),0)</f>
        <v/>
      </c>
      <c r="R188" s="20">
        <f>IF(ISNUMBER(H188),IF(H188&lt;=2,1,0),0)</f>
        <v/>
      </c>
      <c r="S188" s="20">
        <f>IF(ISNUMBER(D188),IF(D188&gt;=4,1,0),0)</f>
        <v/>
      </c>
      <c r="T188" s="20">
        <f>IF(ISNUMBER(E188),IF(E188&gt;=4,1,0),0)</f>
        <v/>
      </c>
      <c r="U188" s="20">
        <f>IF(ISNUMBER(F188),IF(F188&gt;=4,1,0),0)</f>
        <v/>
      </c>
      <c r="V188" s="20">
        <f>IF(ISNUMBER(G188),IF(G188&gt;=4,1,0),0)</f>
        <v/>
      </c>
      <c r="W188" s="20">
        <f>IF(ISNUMBER(H188),IF(H188&gt;=4,1,0),0)</f>
        <v/>
      </c>
    </row>
    <row r="189">
      <c r="A189" s="20">
        <f>IFERROR(TRIM(INDEX('Form responses'!$A185:$Z185,MATCH(Lists!$G$2,'Form responses'!$A$1:$Z$1,0))&amp;""),"")</f>
        <v/>
      </c>
      <c r="B189" s="20">
        <f>IF(A189="","",IFERROR(TRIM(INDEX('Form responses'!$A185:$Z185,MATCH(Lists!$G$3,'Form responses'!$A$1:$Z$1,0))&amp;""),""))</f>
        <v/>
      </c>
      <c r="C189" s="20">
        <f>IF(A189="","",IFERROR(TRIM(INDEX('Form responses'!$A185:$Z185,MATCH(Lists!$G$4,'Form responses'!$A$1:$Z$1,0))&amp;""),""))</f>
        <v/>
      </c>
      <c r="D189" s="21">
        <f>IF(A189="","",IFERROR(VALUE(IFERROR(TRIM(INDEX('Form responses'!$A185:$Z185,MATCH(Lists!$G$5,'Form responses'!$A$1:$Z$1,0))&amp;""),"")),""))</f>
        <v/>
      </c>
      <c r="E189" s="21">
        <f>IF(A189="","",IFERROR(VALUE(IFERROR(TRIM(INDEX('Form responses'!$A185:$Z185,MATCH(Lists!$G$6,'Form responses'!$A$1:$Z$1,0))&amp;""),"")),""))</f>
        <v/>
      </c>
      <c r="F189" s="21">
        <f>IF(A189="","",IFERROR(VALUE(IFERROR(TRIM(INDEX('Form responses'!$A185:$Z185,MATCH(Lists!$G$7,'Form responses'!$A$1:$Z$1,0))&amp;""),"")),""))</f>
        <v/>
      </c>
      <c r="G189" s="21">
        <f>IF(A189="","",IFERROR(VALUE(IFERROR(TRIM(INDEX('Form responses'!$A185:$Z185,MATCH(Lists!$G$8,'Form responses'!$A$1:$Z$1,0))&amp;""),"")),""))</f>
        <v/>
      </c>
      <c r="H189" s="21">
        <f>IF(A189="","",IFERROR(VALUE(IFERROR(TRIM(INDEX('Form responses'!$A185:$Z185,MATCH(Lists!$G$9,'Form responses'!$A$1:$Z$1,0))&amp;""),"")),""))</f>
        <v/>
      </c>
      <c r="I189" s="22">
        <f>IF(COUNT(D189:H189)=0,"",ROUND(AVERAGE(D189:H189),2))</f>
        <v/>
      </c>
      <c r="J189" s="22">
        <f>IF(A189="","",IFERROR(VALUE(IFERROR(TRIM(INDEX('Form responses'!$A185:$Z185,MATCH(Lists!$G$10,'Form responses'!$A$1:$Z$1,0))&amp;""),"")),""))</f>
        <v/>
      </c>
      <c r="K189" s="20">
        <f>IF(A189="","",IFERROR(TRIM(INDEX('Form responses'!$A185:$Z185,MATCH(Lists!$G$11,'Form responses'!$A$1:$Z$1,0))&amp;""),""))</f>
        <v/>
      </c>
      <c r="L189" s="20">
        <f>IF(A189="","",IF(COUNT(D189:H189)&lt;5,"Missing a score",IF(AND(ISNUMBER(J189),ABS(J189-I189)&gt;0.01),"Form average differs","OK")))</f>
        <v/>
      </c>
      <c r="M189" s="20">
        <f>IF(A189="","",IF(COUNTIF($A$6:A189,A189)=1,MAX($M$5:M188)+1,""))</f>
        <v/>
      </c>
      <c r="N189" s="20">
        <f>IF(ISNUMBER(D189),IF(D189&lt;=2,1,0),0)</f>
        <v/>
      </c>
      <c r="O189" s="20">
        <f>IF(ISNUMBER(E189),IF(E189&lt;=2,1,0),0)</f>
        <v/>
      </c>
      <c r="P189" s="20">
        <f>IF(ISNUMBER(F189),IF(F189&lt;=2,1,0),0)</f>
        <v/>
      </c>
      <c r="Q189" s="20">
        <f>IF(ISNUMBER(G189),IF(G189&lt;=2,1,0),0)</f>
        <v/>
      </c>
      <c r="R189" s="20">
        <f>IF(ISNUMBER(H189),IF(H189&lt;=2,1,0),0)</f>
        <v/>
      </c>
      <c r="S189" s="20">
        <f>IF(ISNUMBER(D189),IF(D189&gt;=4,1,0),0)</f>
        <v/>
      </c>
      <c r="T189" s="20">
        <f>IF(ISNUMBER(E189),IF(E189&gt;=4,1,0),0)</f>
        <v/>
      </c>
      <c r="U189" s="20">
        <f>IF(ISNUMBER(F189),IF(F189&gt;=4,1,0),0)</f>
        <v/>
      </c>
      <c r="V189" s="20">
        <f>IF(ISNUMBER(G189),IF(G189&gt;=4,1,0),0)</f>
        <v/>
      </c>
      <c r="W189" s="20">
        <f>IF(ISNUMBER(H189),IF(H189&gt;=4,1,0),0)</f>
        <v/>
      </c>
    </row>
    <row r="190">
      <c r="A190" s="20">
        <f>IFERROR(TRIM(INDEX('Form responses'!$A186:$Z186,MATCH(Lists!$G$2,'Form responses'!$A$1:$Z$1,0))&amp;""),"")</f>
        <v/>
      </c>
      <c r="B190" s="20">
        <f>IF(A190="","",IFERROR(TRIM(INDEX('Form responses'!$A186:$Z186,MATCH(Lists!$G$3,'Form responses'!$A$1:$Z$1,0))&amp;""),""))</f>
        <v/>
      </c>
      <c r="C190" s="20">
        <f>IF(A190="","",IFERROR(TRIM(INDEX('Form responses'!$A186:$Z186,MATCH(Lists!$G$4,'Form responses'!$A$1:$Z$1,0))&amp;""),""))</f>
        <v/>
      </c>
      <c r="D190" s="21">
        <f>IF(A190="","",IFERROR(VALUE(IFERROR(TRIM(INDEX('Form responses'!$A186:$Z186,MATCH(Lists!$G$5,'Form responses'!$A$1:$Z$1,0))&amp;""),"")),""))</f>
        <v/>
      </c>
      <c r="E190" s="21">
        <f>IF(A190="","",IFERROR(VALUE(IFERROR(TRIM(INDEX('Form responses'!$A186:$Z186,MATCH(Lists!$G$6,'Form responses'!$A$1:$Z$1,0))&amp;""),"")),""))</f>
        <v/>
      </c>
      <c r="F190" s="21">
        <f>IF(A190="","",IFERROR(VALUE(IFERROR(TRIM(INDEX('Form responses'!$A186:$Z186,MATCH(Lists!$G$7,'Form responses'!$A$1:$Z$1,0))&amp;""),"")),""))</f>
        <v/>
      </c>
      <c r="G190" s="21">
        <f>IF(A190="","",IFERROR(VALUE(IFERROR(TRIM(INDEX('Form responses'!$A186:$Z186,MATCH(Lists!$G$8,'Form responses'!$A$1:$Z$1,0))&amp;""),"")),""))</f>
        <v/>
      </c>
      <c r="H190" s="21">
        <f>IF(A190="","",IFERROR(VALUE(IFERROR(TRIM(INDEX('Form responses'!$A186:$Z186,MATCH(Lists!$G$9,'Form responses'!$A$1:$Z$1,0))&amp;""),"")),""))</f>
        <v/>
      </c>
      <c r="I190" s="22">
        <f>IF(COUNT(D190:H190)=0,"",ROUND(AVERAGE(D190:H190),2))</f>
        <v/>
      </c>
      <c r="J190" s="22">
        <f>IF(A190="","",IFERROR(VALUE(IFERROR(TRIM(INDEX('Form responses'!$A186:$Z186,MATCH(Lists!$G$10,'Form responses'!$A$1:$Z$1,0))&amp;""),"")),""))</f>
        <v/>
      </c>
      <c r="K190" s="20">
        <f>IF(A190="","",IFERROR(TRIM(INDEX('Form responses'!$A186:$Z186,MATCH(Lists!$G$11,'Form responses'!$A$1:$Z$1,0))&amp;""),""))</f>
        <v/>
      </c>
      <c r="L190" s="20">
        <f>IF(A190="","",IF(COUNT(D190:H190)&lt;5,"Missing a score",IF(AND(ISNUMBER(J190),ABS(J190-I190)&gt;0.01),"Form average differs","OK")))</f>
        <v/>
      </c>
      <c r="M190" s="20">
        <f>IF(A190="","",IF(COUNTIF($A$6:A190,A190)=1,MAX($M$5:M189)+1,""))</f>
        <v/>
      </c>
      <c r="N190" s="20">
        <f>IF(ISNUMBER(D190),IF(D190&lt;=2,1,0),0)</f>
        <v/>
      </c>
      <c r="O190" s="20">
        <f>IF(ISNUMBER(E190),IF(E190&lt;=2,1,0),0)</f>
        <v/>
      </c>
      <c r="P190" s="20">
        <f>IF(ISNUMBER(F190),IF(F190&lt;=2,1,0),0)</f>
        <v/>
      </c>
      <c r="Q190" s="20">
        <f>IF(ISNUMBER(G190),IF(G190&lt;=2,1,0),0)</f>
        <v/>
      </c>
      <c r="R190" s="20">
        <f>IF(ISNUMBER(H190),IF(H190&lt;=2,1,0),0)</f>
        <v/>
      </c>
      <c r="S190" s="20">
        <f>IF(ISNUMBER(D190),IF(D190&gt;=4,1,0),0)</f>
        <v/>
      </c>
      <c r="T190" s="20">
        <f>IF(ISNUMBER(E190),IF(E190&gt;=4,1,0),0)</f>
        <v/>
      </c>
      <c r="U190" s="20">
        <f>IF(ISNUMBER(F190),IF(F190&gt;=4,1,0),0)</f>
        <v/>
      </c>
      <c r="V190" s="20">
        <f>IF(ISNUMBER(G190),IF(G190&gt;=4,1,0),0)</f>
        <v/>
      </c>
      <c r="W190" s="20">
        <f>IF(ISNUMBER(H190),IF(H190&gt;=4,1,0),0)</f>
        <v/>
      </c>
    </row>
    <row r="191">
      <c r="A191" s="20">
        <f>IFERROR(TRIM(INDEX('Form responses'!$A187:$Z187,MATCH(Lists!$G$2,'Form responses'!$A$1:$Z$1,0))&amp;""),"")</f>
        <v/>
      </c>
      <c r="B191" s="20">
        <f>IF(A191="","",IFERROR(TRIM(INDEX('Form responses'!$A187:$Z187,MATCH(Lists!$G$3,'Form responses'!$A$1:$Z$1,0))&amp;""),""))</f>
        <v/>
      </c>
      <c r="C191" s="20">
        <f>IF(A191="","",IFERROR(TRIM(INDEX('Form responses'!$A187:$Z187,MATCH(Lists!$G$4,'Form responses'!$A$1:$Z$1,0))&amp;""),""))</f>
        <v/>
      </c>
      <c r="D191" s="21">
        <f>IF(A191="","",IFERROR(VALUE(IFERROR(TRIM(INDEX('Form responses'!$A187:$Z187,MATCH(Lists!$G$5,'Form responses'!$A$1:$Z$1,0))&amp;""),"")),""))</f>
        <v/>
      </c>
      <c r="E191" s="21">
        <f>IF(A191="","",IFERROR(VALUE(IFERROR(TRIM(INDEX('Form responses'!$A187:$Z187,MATCH(Lists!$G$6,'Form responses'!$A$1:$Z$1,0))&amp;""),"")),""))</f>
        <v/>
      </c>
      <c r="F191" s="21">
        <f>IF(A191="","",IFERROR(VALUE(IFERROR(TRIM(INDEX('Form responses'!$A187:$Z187,MATCH(Lists!$G$7,'Form responses'!$A$1:$Z$1,0))&amp;""),"")),""))</f>
        <v/>
      </c>
      <c r="G191" s="21">
        <f>IF(A191="","",IFERROR(VALUE(IFERROR(TRIM(INDEX('Form responses'!$A187:$Z187,MATCH(Lists!$G$8,'Form responses'!$A$1:$Z$1,0))&amp;""),"")),""))</f>
        <v/>
      </c>
      <c r="H191" s="21">
        <f>IF(A191="","",IFERROR(VALUE(IFERROR(TRIM(INDEX('Form responses'!$A187:$Z187,MATCH(Lists!$G$9,'Form responses'!$A$1:$Z$1,0))&amp;""),"")),""))</f>
        <v/>
      </c>
      <c r="I191" s="22">
        <f>IF(COUNT(D191:H191)=0,"",ROUND(AVERAGE(D191:H191),2))</f>
        <v/>
      </c>
      <c r="J191" s="22">
        <f>IF(A191="","",IFERROR(VALUE(IFERROR(TRIM(INDEX('Form responses'!$A187:$Z187,MATCH(Lists!$G$10,'Form responses'!$A$1:$Z$1,0))&amp;""),"")),""))</f>
        <v/>
      </c>
      <c r="K191" s="20">
        <f>IF(A191="","",IFERROR(TRIM(INDEX('Form responses'!$A187:$Z187,MATCH(Lists!$G$11,'Form responses'!$A$1:$Z$1,0))&amp;""),""))</f>
        <v/>
      </c>
      <c r="L191" s="20">
        <f>IF(A191="","",IF(COUNT(D191:H191)&lt;5,"Missing a score",IF(AND(ISNUMBER(J191),ABS(J191-I191)&gt;0.01),"Form average differs","OK")))</f>
        <v/>
      </c>
      <c r="M191" s="20">
        <f>IF(A191="","",IF(COUNTIF($A$6:A191,A191)=1,MAX($M$5:M190)+1,""))</f>
        <v/>
      </c>
      <c r="N191" s="20">
        <f>IF(ISNUMBER(D191),IF(D191&lt;=2,1,0),0)</f>
        <v/>
      </c>
      <c r="O191" s="20">
        <f>IF(ISNUMBER(E191),IF(E191&lt;=2,1,0),0)</f>
        <v/>
      </c>
      <c r="P191" s="20">
        <f>IF(ISNUMBER(F191),IF(F191&lt;=2,1,0),0)</f>
        <v/>
      </c>
      <c r="Q191" s="20">
        <f>IF(ISNUMBER(G191),IF(G191&lt;=2,1,0),0)</f>
        <v/>
      </c>
      <c r="R191" s="20">
        <f>IF(ISNUMBER(H191),IF(H191&lt;=2,1,0),0)</f>
        <v/>
      </c>
      <c r="S191" s="20">
        <f>IF(ISNUMBER(D191),IF(D191&gt;=4,1,0),0)</f>
        <v/>
      </c>
      <c r="T191" s="20">
        <f>IF(ISNUMBER(E191),IF(E191&gt;=4,1,0),0)</f>
        <v/>
      </c>
      <c r="U191" s="20">
        <f>IF(ISNUMBER(F191),IF(F191&gt;=4,1,0),0)</f>
        <v/>
      </c>
      <c r="V191" s="20">
        <f>IF(ISNUMBER(G191),IF(G191&gt;=4,1,0),0)</f>
        <v/>
      </c>
      <c r="W191" s="20">
        <f>IF(ISNUMBER(H191),IF(H191&gt;=4,1,0),0)</f>
        <v/>
      </c>
    </row>
    <row r="192">
      <c r="A192" s="20">
        <f>IFERROR(TRIM(INDEX('Form responses'!$A188:$Z188,MATCH(Lists!$G$2,'Form responses'!$A$1:$Z$1,0))&amp;""),"")</f>
        <v/>
      </c>
      <c r="B192" s="20">
        <f>IF(A192="","",IFERROR(TRIM(INDEX('Form responses'!$A188:$Z188,MATCH(Lists!$G$3,'Form responses'!$A$1:$Z$1,0))&amp;""),""))</f>
        <v/>
      </c>
      <c r="C192" s="20">
        <f>IF(A192="","",IFERROR(TRIM(INDEX('Form responses'!$A188:$Z188,MATCH(Lists!$G$4,'Form responses'!$A$1:$Z$1,0))&amp;""),""))</f>
        <v/>
      </c>
      <c r="D192" s="21">
        <f>IF(A192="","",IFERROR(VALUE(IFERROR(TRIM(INDEX('Form responses'!$A188:$Z188,MATCH(Lists!$G$5,'Form responses'!$A$1:$Z$1,0))&amp;""),"")),""))</f>
        <v/>
      </c>
      <c r="E192" s="21">
        <f>IF(A192="","",IFERROR(VALUE(IFERROR(TRIM(INDEX('Form responses'!$A188:$Z188,MATCH(Lists!$G$6,'Form responses'!$A$1:$Z$1,0))&amp;""),"")),""))</f>
        <v/>
      </c>
      <c r="F192" s="21">
        <f>IF(A192="","",IFERROR(VALUE(IFERROR(TRIM(INDEX('Form responses'!$A188:$Z188,MATCH(Lists!$G$7,'Form responses'!$A$1:$Z$1,0))&amp;""),"")),""))</f>
        <v/>
      </c>
      <c r="G192" s="21">
        <f>IF(A192="","",IFERROR(VALUE(IFERROR(TRIM(INDEX('Form responses'!$A188:$Z188,MATCH(Lists!$G$8,'Form responses'!$A$1:$Z$1,0))&amp;""),"")),""))</f>
        <v/>
      </c>
      <c r="H192" s="21">
        <f>IF(A192="","",IFERROR(VALUE(IFERROR(TRIM(INDEX('Form responses'!$A188:$Z188,MATCH(Lists!$G$9,'Form responses'!$A$1:$Z$1,0))&amp;""),"")),""))</f>
        <v/>
      </c>
      <c r="I192" s="22">
        <f>IF(COUNT(D192:H192)=0,"",ROUND(AVERAGE(D192:H192),2))</f>
        <v/>
      </c>
      <c r="J192" s="22">
        <f>IF(A192="","",IFERROR(VALUE(IFERROR(TRIM(INDEX('Form responses'!$A188:$Z188,MATCH(Lists!$G$10,'Form responses'!$A$1:$Z$1,0))&amp;""),"")),""))</f>
        <v/>
      </c>
      <c r="K192" s="20">
        <f>IF(A192="","",IFERROR(TRIM(INDEX('Form responses'!$A188:$Z188,MATCH(Lists!$G$11,'Form responses'!$A$1:$Z$1,0))&amp;""),""))</f>
        <v/>
      </c>
      <c r="L192" s="20">
        <f>IF(A192="","",IF(COUNT(D192:H192)&lt;5,"Missing a score",IF(AND(ISNUMBER(J192),ABS(J192-I192)&gt;0.01),"Form average differs","OK")))</f>
        <v/>
      </c>
      <c r="M192" s="20">
        <f>IF(A192="","",IF(COUNTIF($A$6:A192,A192)=1,MAX($M$5:M191)+1,""))</f>
        <v/>
      </c>
      <c r="N192" s="20">
        <f>IF(ISNUMBER(D192),IF(D192&lt;=2,1,0),0)</f>
        <v/>
      </c>
      <c r="O192" s="20">
        <f>IF(ISNUMBER(E192),IF(E192&lt;=2,1,0),0)</f>
        <v/>
      </c>
      <c r="P192" s="20">
        <f>IF(ISNUMBER(F192),IF(F192&lt;=2,1,0),0)</f>
        <v/>
      </c>
      <c r="Q192" s="20">
        <f>IF(ISNUMBER(G192),IF(G192&lt;=2,1,0),0)</f>
        <v/>
      </c>
      <c r="R192" s="20">
        <f>IF(ISNUMBER(H192),IF(H192&lt;=2,1,0),0)</f>
        <v/>
      </c>
      <c r="S192" s="20">
        <f>IF(ISNUMBER(D192),IF(D192&gt;=4,1,0),0)</f>
        <v/>
      </c>
      <c r="T192" s="20">
        <f>IF(ISNUMBER(E192),IF(E192&gt;=4,1,0),0)</f>
        <v/>
      </c>
      <c r="U192" s="20">
        <f>IF(ISNUMBER(F192),IF(F192&gt;=4,1,0),0)</f>
        <v/>
      </c>
      <c r="V192" s="20">
        <f>IF(ISNUMBER(G192),IF(G192&gt;=4,1,0),0)</f>
        <v/>
      </c>
      <c r="W192" s="20">
        <f>IF(ISNUMBER(H192),IF(H192&gt;=4,1,0),0)</f>
        <v/>
      </c>
    </row>
    <row r="193">
      <c r="A193" s="20">
        <f>IFERROR(TRIM(INDEX('Form responses'!$A189:$Z189,MATCH(Lists!$G$2,'Form responses'!$A$1:$Z$1,0))&amp;""),"")</f>
        <v/>
      </c>
      <c r="B193" s="20">
        <f>IF(A193="","",IFERROR(TRIM(INDEX('Form responses'!$A189:$Z189,MATCH(Lists!$G$3,'Form responses'!$A$1:$Z$1,0))&amp;""),""))</f>
        <v/>
      </c>
      <c r="C193" s="20">
        <f>IF(A193="","",IFERROR(TRIM(INDEX('Form responses'!$A189:$Z189,MATCH(Lists!$G$4,'Form responses'!$A$1:$Z$1,0))&amp;""),""))</f>
        <v/>
      </c>
      <c r="D193" s="21">
        <f>IF(A193="","",IFERROR(VALUE(IFERROR(TRIM(INDEX('Form responses'!$A189:$Z189,MATCH(Lists!$G$5,'Form responses'!$A$1:$Z$1,0))&amp;""),"")),""))</f>
        <v/>
      </c>
      <c r="E193" s="21">
        <f>IF(A193="","",IFERROR(VALUE(IFERROR(TRIM(INDEX('Form responses'!$A189:$Z189,MATCH(Lists!$G$6,'Form responses'!$A$1:$Z$1,0))&amp;""),"")),""))</f>
        <v/>
      </c>
      <c r="F193" s="21">
        <f>IF(A193="","",IFERROR(VALUE(IFERROR(TRIM(INDEX('Form responses'!$A189:$Z189,MATCH(Lists!$G$7,'Form responses'!$A$1:$Z$1,0))&amp;""),"")),""))</f>
        <v/>
      </c>
      <c r="G193" s="21">
        <f>IF(A193="","",IFERROR(VALUE(IFERROR(TRIM(INDEX('Form responses'!$A189:$Z189,MATCH(Lists!$G$8,'Form responses'!$A$1:$Z$1,0))&amp;""),"")),""))</f>
        <v/>
      </c>
      <c r="H193" s="21">
        <f>IF(A193="","",IFERROR(VALUE(IFERROR(TRIM(INDEX('Form responses'!$A189:$Z189,MATCH(Lists!$G$9,'Form responses'!$A$1:$Z$1,0))&amp;""),"")),""))</f>
        <v/>
      </c>
      <c r="I193" s="22">
        <f>IF(COUNT(D193:H193)=0,"",ROUND(AVERAGE(D193:H193),2))</f>
        <v/>
      </c>
      <c r="J193" s="22">
        <f>IF(A193="","",IFERROR(VALUE(IFERROR(TRIM(INDEX('Form responses'!$A189:$Z189,MATCH(Lists!$G$10,'Form responses'!$A$1:$Z$1,0))&amp;""),"")),""))</f>
        <v/>
      </c>
      <c r="K193" s="20">
        <f>IF(A193="","",IFERROR(TRIM(INDEX('Form responses'!$A189:$Z189,MATCH(Lists!$G$11,'Form responses'!$A$1:$Z$1,0))&amp;""),""))</f>
        <v/>
      </c>
      <c r="L193" s="20">
        <f>IF(A193="","",IF(COUNT(D193:H193)&lt;5,"Missing a score",IF(AND(ISNUMBER(J193),ABS(J193-I193)&gt;0.01),"Form average differs","OK")))</f>
        <v/>
      </c>
      <c r="M193" s="20">
        <f>IF(A193="","",IF(COUNTIF($A$6:A193,A193)=1,MAX($M$5:M192)+1,""))</f>
        <v/>
      </c>
      <c r="N193" s="20">
        <f>IF(ISNUMBER(D193),IF(D193&lt;=2,1,0),0)</f>
        <v/>
      </c>
      <c r="O193" s="20">
        <f>IF(ISNUMBER(E193),IF(E193&lt;=2,1,0),0)</f>
        <v/>
      </c>
      <c r="P193" s="20">
        <f>IF(ISNUMBER(F193),IF(F193&lt;=2,1,0),0)</f>
        <v/>
      </c>
      <c r="Q193" s="20">
        <f>IF(ISNUMBER(G193),IF(G193&lt;=2,1,0),0)</f>
        <v/>
      </c>
      <c r="R193" s="20">
        <f>IF(ISNUMBER(H193),IF(H193&lt;=2,1,0),0)</f>
        <v/>
      </c>
      <c r="S193" s="20">
        <f>IF(ISNUMBER(D193),IF(D193&gt;=4,1,0),0)</f>
        <v/>
      </c>
      <c r="T193" s="20">
        <f>IF(ISNUMBER(E193),IF(E193&gt;=4,1,0),0)</f>
        <v/>
      </c>
      <c r="U193" s="20">
        <f>IF(ISNUMBER(F193),IF(F193&gt;=4,1,0),0)</f>
        <v/>
      </c>
      <c r="V193" s="20">
        <f>IF(ISNUMBER(G193),IF(G193&gt;=4,1,0),0)</f>
        <v/>
      </c>
      <c r="W193" s="20">
        <f>IF(ISNUMBER(H193),IF(H193&gt;=4,1,0),0)</f>
        <v/>
      </c>
    </row>
    <row r="194">
      <c r="A194" s="20">
        <f>IFERROR(TRIM(INDEX('Form responses'!$A190:$Z190,MATCH(Lists!$G$2,'Form responses'!$A$1:$Z$1,0))&amp;""),"")</f>
        <v/>
      </c>
      <c r="B194" s="20">
        <f>IF(A194="","",IFERROR(TRIM(INDEX('Form responses'!$A190:$Z190,MATCH(Lists!$G$3,'Form responses'!$A$1:$Z$1,0))&amp;""),""))</f>
        <v/>
      </c>
      <c r="C194" s="20">
        <f>IF(A194="","",IFERROR(TRIM(INDEX('Form responses'!$A190:$Z190,MATCH(Lists!$G$4,'Form responses'!$A$1:$Z$1,0))&amp;""),""))</f>
        <v/>
      </c>
      <c r="D194" s="21">
        <f>IF(A194="","",IFERROR(VALUE(IFERROR(TRIM(INDEX('Form responses'!$A190:$Z190,MATCH(Lists!$G$5,'Form responses'!$A$1:$Z$1,0))&amp;""),"")),""))</f>
        <v/>
      </c>
      <c r="E194" s="21">
        <f>IF(A194="","",IFERROR(VALUE(IFERROR(TRIM(INDEX('Form responses'!$A190:$Z190,MATCH(Lists!$G$6,'Form responses'!$A$1:$Z$1,0))&amp;""),"")),""))</f>
        <v/>
      </c>
      <c r="F194" s="21">
        <f>IF(A194="","",IFERROR(VALUE(IFERROR(TRIM(INDEX('Form responses'!$A190:$Z190,MATCH(Lists!$G$7,'Form responses'!$A$1:$Z$1,0))&amp;""),"")),""))</f>
        <v/>
      </c>
      <c r="G194" s="21">
        <f>IF(A194="","",IFERROR(VALUE(IFERROR(TRIM(INDEX('Form responses'!$A190:$Z190,MATCH(Lists!$G$8,'Form responses'!$A$1:$Z$1,0))&amp;""),"")),""))</f>
        <v/>
      </c>
      <c r="H194" s="21">
        <f>IF(A194="","",IFERROR(VALUE(IFERROR(TRIM(INDEX('Form responses'!$A190:$Z190,MATCH(Lists!$G$9,'Form responses'!$A$1:$Z$1,0))&amp;""),"")),""))</f>
        <v/>
      </c>
      <c r="I194" s="22">
        <f>IF(COUNT(D194:H194)=0,"",ROUND(AVERAGE(D194:H194),2))</f>
        <v/>
      </c>
      <c r="J194" s="22">
        <f>IF(A194="","",IFERROR(VALUE(IFERROR(TRIM(INDEX('Form responses'!$A190:$Z190,MATCH(Lists!$G$10,'Form responses'!$A$1:$Z$1,0))&amp;""),"")),""))</f>
        <v/>
      </c>
      <c r="K194" s="20">
        <f>IF(A194="","",IFERROR(TRIM(INDEX('Form responses'!$A190:$Z190,MATCH(Lists!$G$11,'Form responses'!$A$1:$Z$1,0))&amp;""),""))</f>
        <v/>
      </c>
      <c r="L194" s="20">
        <f>IF(A194="","",IF(COUNT(D194:H194)&lt;5,"Missing a score",IF(AND(ISNUMBER(J194),ABS(J194-I194)&gt;0.01),"Form average differs","OK")))</f>
        <v/>
      </c>
      <c r="M194" s="20">
        <f>IF(A194="","",IF(COUNTIF($A$6:A194,A194)=1,MAX($M$5:M193)+1,""))</f>
        <v/>
      </c>
      <c r="N194" s="20">
        <f>IF(ISNUMBER(D194),IF(D194&lt;=2,1,0),0)</f>
        <v/>
      </c>
      <c r="O194" s="20">
        <f>IF(ISNUMBER(E194),IF(E194&lt;=2,1,0),0)</f>
        <v/>
      </c>
      <c r="P194" s="20">
        <f>IF(ISNUMBER(F194),IF(F194&lt;=2,1,0),0)</f>
        <v/>
      </c>
      <c r="Q194" s="20">
        <f>IF(ISNUMBER(G194),IF(G194&lt;=2,1,0),0)</f>
        <v/>
      </c>
      <c r="R194" s="20">
        <f>IF(ISNUMBER(H194),IF(H194&lt;=2,1,0),0)</f>
        <v/>
      </c>
      <c r="S194" s="20">
        <f>IF(ISNUMBER(D194),IF(D194&gt;=4,1,0),0)</f>
        <v/>
      </c>
      <c r="T194" s="20">
        <f>IF(ISNUMBER(E194),IF(E194&gt;=4,1,0),0)</f>
        <v/>
      </c>
      <c r="U194" s="20">
        <f>IF(ISNUMBER(F194),IF(F194&gt;=4,1,0),0)</f>
        <v/>
      </c>
      <c r="V194" s="20">
        <f>IF(ISNUMBER(G194),IF(G194&gt;=4,1,0),0)</f>
        <v/>
      </c>
      <c r="W194" s="20">
        <f>IF(ISNUMBER(H194),IF(H194&gt;=4,1,0),0)</f>
        <v/>
      </c>
    </row>
    <row r="195">
      <c r="A195" s="20">
        <f>IFERROR(TRIM(INDEX('Form responses'!$A191:$Z191,MATCH(Lists!$G$2,'Form responses'!$A$1:$Z$1,0))&amp;""),"")</f>
        <v/>
      </c>
      <c r="B195" s="20">
        <f>IF(A195="","",IFERROR(TRIM(INDEX('Form responses'!$A191:$Z191,MATCH(Lists!$G$3,'Form responses'!$A$1:$Z$1,0))&amp;""),""))</f>
        <v/>
      </c>
      <c r="C195" s="20">
        <f>IF(A195="","",IFERROR(TRIM(INDEX('Form responses'!$A191:$Z191,MATCH(Lists!$G$4,'Form responses'!$A$1:$Z$1,0))&amp;""),""))</f>
        <v/>
      </c>
      <c r="D195" s="21">
        <f>IF(A195="","",IFERROR(VALUE(IFERROR(TRIM(INDEX('Form responses'!$A191:$Z191,MATCH(Lists!$G$5,'Form responses'!$A$1:$Z$1,0))&amp;""),"")),""))</f>
        <v/>
      </c>
      <c r="E195" s="21">
        <f>IF(A195="","",IFERROR(VALUE(IFERROR(TRIM(INDEX('Form responses'!$A191:$Z191,MATCH(Lists!$G$6,'Form responses'!$A$1:$Z$1,0))&amp;""),"")),""))</f>
        <v/>
      </c>
      <c r="F195" s="21">
        <f>IF(A195="","",IFERROR(VALUE(IFERROR(TRIM(INDEX('Form responses'!$A191:$Z191,MATCH(Lists!$G$7,'Form responses'!$A$1:$Z$1,0))&amp;""),"")),""))</f>
        <v/>
      </c>
      <c r="G195" s="21">
        <f>IF(A195="","",IFERROR(VALUE(IFERROR(TRIM(INDEX('Form responses'!$A191:$Z191,MATCH(Lists!$G$8,'Form responses'!$A$1:$Z$1,0))&amp;""),"")),""))</f>
        <v/>
      </c>
      <c r="H195" s="21">
        <f>IF(A195="","",IFERROR(VALUE(IFERROR(TRIM(INDEX('Form responses'!$A191:$Z191,MATCH(Lists!$G$9,'Form responses'!$A$1:$Z$1,0))&amp;""),"")),""))</f>
        <v/>
      </c>
      <c r="I195" s="22">
        <f>IF(COUNT(D195:H195)=0,"",ROUND(AVERAGE(D195:H195),2))</f>
        <v/>
      </c>
      <c r="J195" s="22">
        <f>IF(A195="","",IFERROR(VALUE(IFERROR(TRIM(INDEX('Form responses'!$A191:$Z191,MATCH(Lists!$G$10,'Form responses'!$A$1:$Z$1,0))&amp;""),"")),""))</f>
        <v/>
      </c>
      <c r="K195" s="20">
        <f>IF(A195="","",IFERROR(TRIM(INDEX('Form responses'!$A191:$Z191,MATCH(Lists!$G$11,'Form responses'!$A$1:$Z$1,0))&amp;""),""))</f>
        <v/>
      </c>
      <c r="L195" s="20">
        <f>IF(A195="","",IF(COUNT(D195:H195)&lt;5,"Missing a score",IF(AND(ISNUMBER(J195),ABS(J195-I195)&gt;0.01),"Form average differs","OK")))</f>
        <v/>
      </c>
      <c r="M195" s="20">
        <f>IF(A195="","",IF(COUNTIF($A$6:A195,A195)=1,MAX($M$5:M194)+1,""))</f>
        <v/>
      </c>
      <c r="N195" s="20">
        <f>IF(ISNUMBER(D195),IF(D195&lt;=2,1,0),0)</f>
        <v/>
      </c>
      <c r="O195" s="20">
        <f>IF(ISNUMBER(E195),IF(E195&lt;=2,1,0),0)</f>
        <v/>
      </c>
      <c r="P195" s="20">
        <f>IF(ISNUMBER(F195),IF(F195&lt;=2,1,0),0)</f>
        <v/>
      </c>
      <c r="Q195" s="20">
        <f>IF(ISNUMBER(G195),IF(G195&lt;=2,1,0),0)</f>
        <v/>
      </c>
      <c r="R195" s="20">
        <f>IF(ISNUMBER(H195),IF(H195&lt;=2,1,0),0)</f>
        <v/>
      </c>
      <c r="S195" s="20">
        <f>IF(ISNUMBER(D195),IF(D195&gt;=4,1,0),0)</f>
        <v/>
      </c>
      <c r="T195" s="20">
        <f>IF(ISNUMBER(E195),IF(E195&gt;=4,1,0),0)</f>
        <v/>
      </c>
      <c r="U195" s="20">
        <f>IF(ISNUMBER(F195),IF(F195&gt;=4,1,0),0)</f>
        <v/>
      </c>
      <c r="V195" s="20">
        <f>IF(ISNUMBER(G195),IF(G195&gt;=4,1,0),0)</f>
        <v/>
      </c>
      <c r="W195" s="20">
        <f>IF(ISNUMBER(H195),IF(H195&gt;=4,1,0),0)</f>
        <v/>
      </c>
    </row>
    <row r="196">
      <c r="A196" s="20">
        <f>IFERROR(TRIM(INDEX('Form responses'!$A192:$Z192,MATCH(Lists!$G$2,'Form responses'!$A$1:$Z$1,0))&amp;""),"")</f>
        <v/>
      </c>
      <c r="B196" s="20">
        <f>IF(A196="","",IFERROR(TRIM(INDEX('Form responses'!$A192:$Z192,MATCH(Lists!$G$3,'Form responses'!$A$1:$Z$1,0))&amp;""),""))</f>
        <v/>
      </c>
      <c r="C196" s="20">
        <f>IF(A196="","",IFERROR(TRIM(INDEX('Form responses'!$A192:$Z192,MATCH(Lists!$G$4,'Form responses'!$A$1:$Z$1,0))&amp;""),""))</f>
        <v/>
      </c>
      <c r="D196" s="21">
        <f>IF(A196="","",IFERROR(VALUE(IFERROR(TRIM(INDEX('Form responses'!$A192:$Z192,MATCH(Lists!$G$5,'Form responses'!$A$1:$Z$1,0))&amp;""),"")),""))</f>
        <v/>
      </c>
      <c r="E196" s="21">
        <f>IF(A196="","",IFERROR(VALUE(IFERROR(TRIM(INDEX('Form responses'!$A192:$Z192,MATCH(Lists!$G$6,'Form responses'!$A$1:$Z$1,0))&amp;""),"")),""))</f>
        <v/>
      </c>
      <c r="F196" s="21">
        <f>IF(A196="","",IFERROR(VALUE(IFERROR(TRIM(INDEX('Form responses'!$A192:$Z192,MATCH(Lists!$G$7,'Form responses'!$A$1:$Z$1,0))&amp;""),"")),""))</f>
        <v/>
      </c>
      <c r="G196" s="21">
        <f>IF(A196="","",IFERROR(VALUE(IFERROR(TRIM(INDEX('Form responses'!$A192:$Z192,MATCH(Lists!$G$8,'Form responses'!$A$1:$Z$1,0))&amp;""),"")),""))</f>
        <v/>
      </c>
      <c r="H196" s="21">
        <f>IF(A196="","",IFERROR(VALUE(IFERROR(TRIM(INDEX('Form responses'!$A192:$Z192,MATCH(Lists!$G$9,'Form responses'!$A$1:$Z$1,0))&amp;""),"")),""))</f>
        <v/>
      </c>
      <c r="I196" s="22">
        <f>IF(COUNT(D196:H196)=0,"",ROUND(AVERAGE(D196:H196),2))</f>
        <v/>
      </c>
      <c r="J196" s="22">
        <f>IF(A196="","",IFERROR(VALUE(IFERROR(TRIM(INDEX('Form responses'!$A192:$Z192,MATCH(Lists!$G$10,'Form responses'!$A$1:$Z$1,0))&amp;""),"")),""))</f>
        <v/>
      </c>
      <c r="K196" s="20">
        <f>IF(A196="","",IFERROR(TRIM(INDEX('Form responses'!$A192:$Z192,MATCH(Lists!$G$11,'Form responses'!$A$1:$Z$1,0))&amp;""),""))</f>
        <v/>
      </c>
      <c r="L196" s="20">
        <f>IF(A196="","",IF(COUNT(D196:H196)&lt;5,"Missing a score",IF(AND(ISNUMBER(J196),ABS(J196-I196)&gt;0.01),"Form average differs","OK")))</f>
        <v/>
      </c>
      <c r="M196" s="20">
        <f>IF(A196="","",IF(COUNTIF($A$6:A196,A196)=1,MAX($M$5:M195)+1,""))</f>
        <v/>
      </c>
      <c r="N196" s="20">
        <f>IF(ISNUMBER(D196),IF(D196&lt;=2,1,0),0)</f>
        <v/>
      </c>
      <c r="O196" s="20">
        <f>IF(ISNUMBER(E196),IF(E196&lt;=2,1,0),0)</f>
        <v/>
      </c>
      <c r="P196" s="20">
        <f>IF(ISNUMBER(F196),IF(F196&lt;=2,1,0),0)</f>
        <v/>
      </c>
      <c r="Q196" s="20">
        <f>IF(ISNUMBER(G196),IF(G196&lt;=2,1,0),0)</f>
        <v/>
      </c>
      <c r="R196" s="20">
        <f>IF(ISNUMBER(H196),IF(H196&lt;=2,1,0),0)</f>
        <v/>
      </c>
      <c r="S196" s="20">
        <f>IF(ISNUMBER(D196),IF(D196&gt;=4,1,0),0)</f>
        <v/>
      </c>
      <c r="T196" s="20">
        <f>IF(ISNUMBER(E196),IF(E196&gt;=4,1,0),0)</f>
        <v/>
      </c>
      <c r="U196" s="20">
        <f>IF(ISNUMBER(F196),IF(F196&gt;=4,1,0),0)</f>
        <v/>
      </c>
      <c r="V196" s="20">
        <f>IF(ISNUMBER(G196),IF(G196&gt;=4,1,0),0)</f>
        <v/>
      </c>
      <c r="W196" s="20">
        <f>IF(ISNUMBER(H196),IF(H196&gt;=4,1,0),0)</f>
        <v/>
      </c>
    </row>
    <row r="197">
      <c r="A197" s="20">
        <f>IFERROR(TRIM(INDEX('Form responses'!$A193:$Z193,MATCH(Lists!$G$2,'Form responses'!$A$1:$Z$1,0))&amp;""),"")</f>
        <v/>
      </c>
      <c r="B197" s="20">
        <f>IF(A197="","",IFERROR(TRIM(INDEX('Form responses'!$A193:$Z193,MATCH(Lists!$G$3,'Form responses'!$A$1:$Z$1,0))&amp;""),""))</f>
        <v/>
      </c>
      <c r="C197" s="20">
        <f>IF(A197="","",IFERROR(TRIM(INDEX('Form responses'!$A193:$Z193,MATCH(Lists!$G$4,'Form responses'!$A$1:$Z$1,0))&amp;""),""))</f>
        <v/>
      </c>
      <c r="D197" s="21">
        <f>IF(A197="","",IFERROR(VALUE(IFERROR(TRIM(INDEX('Form responses'!$A193:$Z193,MATCH(Lists!$G$5,'Form responses'!$A$1:$Z$1,0))&amp;""),"")),""))</f>
        <v/>
      </c>
      <c r="E197" s="21">
        <f>IF(A197="","",IFERROR(VALUE(IFERROR(TRIM(INDEX('Form responses'!$A193:$Z193,MATCH(Lists!$G$6,'Form responses'!$A$1:$Z$1,0))&amp;""),"")),""))</f>
        <v/>
      </c>
      <c r="F197" s="21">
        <f>IF(A197="","",IFERROR(VALUE(IFERROR(TRIM(INDEX('Form responses'!$A193:$Z193,MATCH(Lists!$G$7,'Form responses'!$A$1:$Z$1,0))&amp;""),"")),""))</f>
        <v/>
      </c>
      <c r="G197" s="21">
        <f>IF(A197="","",IFERROR(VALUE(IFERROR(TRIM(INDEX('Form responses'!$A193:$Z193,MATCH(Lists!$G$8,'Form responses'!$A$1:$Z$1,0))&amp;""),"")),""))</f>
        <v/>
      </c>
      <c r="H197" s="21">
        <f>IF(A197="","",IFERROR(VALUE(IFERROR(TRIM(INDEX('Form responses'!$A193:$Z193,MATCH(Lists!$G$9,'Form responses'!$A$1:$Z$1,0))&amp;""),"")),""))</f>
        <v/>
      </c>
      <c r="I197" s="22">
        <f>IF(COUNT(D197:H197)=0,"",ROUND(AVERAGE(D197:H197),2))</f>
        <v/>
      </c>
      <c r="J197" s="22">
        <f>IF(A197="","",IFERROR(VALUE(IFERROR(TRIM(INDEX('Form responses'!$A193:$Z193,MATCH(Lists!$G$10,'Form responses'!$A$1:$Z$1,0))&amp;""),"")),""))</f>
        <v/>
      </c>
      <c r="K197" s="20">
        <f>IF(A197="","",IFERROR(TRIM(INDEX('Form responses'!$A193:$Z193,MATCH(Lists!$G$11,'Form responses'!$A$1:$Z$1,0))&amp;""),""))</f>
        <v/>
      </c>
      <c r="L197" s="20">
        <f>IF(A197="","",IF(COUNT(D197:H197)&lt;5,"Missing a score",IF(AND(ISNUMBER(J197),ABS(J197-I197)&gt;0.01),"Form average differs","OK")))</f>
        <v/>
      </c>
      <c r="M197" s="20">
        <f>IF(A197="","",IF(COUNTIF($A$6:A197,A197)=1,MAX($M$5:M196)+1,""))</f>
        <v/>
      </c>
      <c r="N197" s="20">
        <f>IF(ISNUMBER(D197),IF(D197&lt;=2,1,0),0)</f>
        <v/>
      </c>
      <c r="O197" s="20">
        <f>IF(ISNUMBER(E197),IF(E197&lt;=2,1,0),0)</f>
        <v/>
      </c>
      <c r="P197" s="20">
        <f>IF(ISNUMBER(F197),IF(F197&lt;=2,1,0),0)</f>
        <v/>
      </c>
      <c r="Q197" s="20">
        <f>IF(ISNUMBER(G197),IF(G197&lt;=2,1,0),0)</f>
        <v/>
      </c>
      <c r="R197" s="20">
        <f>IF(ISNUMBER(H197),IF(H197&lt;=2,1,0),0)</f>
        <v/>
      </c>
      <c r="S197" s="20">
        <f>IF(ISNUMBER(D197),IF(D197&gt;=4,1,0),0)</f>
        <v/>
      </c>
      <c r="T197" s="20">
        <f>IF(ISNUMBER(E197),IF(E197&gt;=4,1,0),0)</f>
        <v/>
      </c>
      <c r="U197" s="20">
        <f>IF(ISNUMBER(F197),IF(F197&gt;=4,1,0),0)</f>
        <v/>
      </c>
      <c r="V197" s="20">
        <f>IF(ISNUMBER(G197),IF(G197&gt;=4,1,0),0)</f>
        <v/>
      </c>
      <c r="W197" s="20">
        <f>IF(ISNUMBER(H197),IF(H197&gt;=4,1,0),0)</f>
        <v/>
      </c>
    </row>
    <row r="198">
      <c r="A198" s="20">
        <f>IFERROR(TRIM(INDEX('Form responses'!$A194:$Z194,MATCH(Lists!$G$2,'Form responses'!$A$1:$Z$1,0))&amp;""),"")</f>
        <v/>
      </c>
      <c r="B198" s="20">
        <f>IF(A198="","",IFERROR(TRIM(INDEX('Form responses'!$A194:$Z194,MATCH(Lists!$G$3,'Form responses'!$A$1:$Z$1,0))&amp;""),""))</f>
        <v/>
      </c>
      <c r="C198" s="20">
        <f>IF(A198="","",IFERROR(TRIM(INDEX('Form responses'!$A194:$Z194,MATCH(Lists!$G$4,'Form responses'!$A$1:$Z$1,0))&amp;""),""))</f>
        <v/>
      </c>
      <c r="D198" s="21">
        <f>IF(A198="","",IFERROR(VALUE(IFERROR(TRIM(INDEX('Form responses'!$A194:$Z194,MATCH(Lists!$G$5,'Form responses'!$A$1:$Z$1,0))&amp;""),"")),""))</f>
        <v/>
      </c>
      <c r="E198" s="21">
        <f>IF(A198="","",IFERROR(VALUE(IFERROR(TRIM(INDEX('Form responses'!$A194:$Z194,MATCH(Lists!$G$6,'Form responses'!$A$1:$Z$1,0))&amp;""),"")),""))</f>
        <v/>
      </c>
      <c r="F198" s="21">
        <f>IF(A198="","",IFERROR(VALUE(IFERROR(TRIM(INDEX('Form responses'!$A194:$Z194,MATCH(Lists!$G$7,'Form responses'!$A$1:$Z$1,0))&amp;""),"")),""))</f>
        <v/>
      </c>
      <c r="G198" s="21">
        <f>IF(A198="","",IFERROR(VALUE(IFERROR(TRIM(INDEX('Form responses'!$A194:$Z194,MATCH(Lists!$G$8,'Form responses'!$A$1:$Z$1,0))&amp;""),"")),""))</f>
        <v/>
      </c>
      <c r="H198" s="21">
        <f>IF(A198="","",IFERROR(VALUE(IFERROR(TRIM(INDEX('Form responses'!$A194:$Z194,MATCH(Lists!$G$9,'Form responses'!$A$1:$Z$1,0))&amp;""),"")),""))</f>
        <v/>
      </c>
      <c r="I198" s="22">
        <f>IF(COUNT(D198:H198)=0,"",ROUND(AVERAGE(D198:H198),2))</f>
        <v/>
      </c>
      <c r="J198" s="22">
        <f>IF(A198="","",IFERROR(VALUE(IFERROR(TRIM(INDEX('Form responses'!$A194:$Z194,MATCH(Lists!$G$10,'Form responses'!$A$1:$Z$1,0))&amp;""),"")),""))</f>
        <v/>
      </c>
      <c r="K198" s="20">
        <f>IF(A198="","",IFERROR(TRIM(INDEX('Form responses'!$A194:$Z194,MATCH(Lists!$G$11,'Form responses'!$A$1:$Z$1,0))&amp;""),""))</f>
        <v/>
      </c>
      <c r="L198" s="20">
        <f>IF(A198="","",IF(COUNT(D198:H198)&lt;5,"Missing a score",IF(AND(ISNUMBER(J198),ABS(J198-I198)&gt;0.01),"Form average differs","OK")))</f>
        <v/>
      </c>
      <c r="M198" s="20">
        <f>IF(A198="","",IF(COUNTIF($A$6:A198,A198)=1,MAX($M$5:M197)+1,""))</f>
        <v/>
      </c>
      <c r="N198" s="20">
        <f>IF(ISNUMBER(D198),IF(D198&lt;=2,1,0),0)</f>
        <v/>
      </c>
      <c r="O198" s="20">
        <f>IF(ISNUMBER(E198),IF(E198&lt;=2,1,0),0)</f>
        <v/>
      </c>
      <c r="P198" s="20">
        <f>IF(ISNUMBER(F198),IF(F198&lt;=2,1,0),0)</f>
        <v/>
      </c>
      <c r="Q198" s="20">
        <f>IF(ISNUMBER(G198),IF(G198&lt;=2,1,0),0)</f>
        <v/>
      </c>
      <c r="R198" s="20">
        <f>IF(ISNUMBER(H198),IF(H198&lt;=2,1,0),0)</f>
        <v/>
      </c>
      <c r="S198" s="20">
        <f>IF(ISNUMBER(D198),IF(D198&gt;=4,1,0),0)</f>
        <v/>
      </c>
      <c r="T198" s="20">
        <f>IF(ISNUMBER(E198),IF(E198&gt;=4,1,0),0)</f>
        <v/>
      </c>
      <c r="U198" s="20">
        <f>IF(ISNUMBER(F198),IF(F198&gt;=4,1,0),0)</f>
        <v/>
      </c>
      <c r="V198" s="20">
        <f>IF(ISNUMBER(G198),IF(G198&gt;=4,1,0),0)</f>
        <v/>
      </c>
      <c r="W198" s="20">
        <f>IF(ISNUMBER(H198),IF(H198&gt;=4,1,0),0)</f>
        <v/>
      </c>
    </row>
    <row r="199">
      <c r="A199" s="20">
        <f>IFERROR(TRIM(INDEX('Form responses'!$A195:$Z195,MATCH(Lists!$G$2,'Form responses'!$A$1:$Z$1,0))&amp;""),"")</f>
        <v/>
      </c>
      <c r="B199" s="20">
        <f>IF(A199="","",IFERROR(TRIM(INDEX('Form responses'!$A195:$Z195,MATCH(Lists!$G$3,'Form responses'!$A$1:$Z$1,0))&amp;""),""))</f>
        <v/>
      </c>
      <c r="C199" s="20">
        <f>IF(A199="","",IFERROR(TRIM(INDEX('Form responses'!$A195:$Z195,MATCH(Lists!$G$4,'Form responses'!$A$1:$Z$1,0))&amp;""),""))</f>
        <v/>
      </c>
      <c r="D199" s="21">
        <f>IF(A199="","",IFERROR(VALUE(IFERROR(TRIM(INDEX('Form responses'!$A195:$Z195,MATCH(Lists!$G$5,'Form responses'!$A$1:$Z$1,0))&amp;""),"")),""))</f>
        <v/>
      </c>
      <c r="E199" s="21">
        <f>IF(A199="","",IFERROR(VALUE(IFERROR(TRIM(INDEX('Form responses'!$A195:$Z195,MATCH(Lists!$G$6,'Form responses'!$A$1:$Z$1,0))&amp;""),"")),""))</f>
        <v/>
      </c>
      <c r="F199" s="21">
        <f>IF(A199="","",IFERROR(VALUE(IFERROR(TRIM(INDEX('Form responses'!$A195:$Z195,MATCH(Lists!$G$7,'Form responses'!$A$1:$Z$1,0))&amp;""),"")),""))</f>
        <v/>
      </c>
      <c r="G199" s="21">
        <f>IF(A199="","",IFERROR(VALUE(IFERROR(TRIM(INDEX('Form responses'!$A195:$Z195,MATCH(Lists!$G$8,'Form responses'!$A$1:$Z$1,0))&amp;""),"")),""))</f>
        <v/>
      </c>
      <c r="H199" s="21">
        <f>IF(A199="","",IFERROR(VALUE(IFERROR(TRIM(INDEX('Form responses'!$A195:$Z195,MATCH(Lists!$G$9,'Form responses'!$A$1:$Z$1,0))&amp;""),"")),""))</f>
        <v/>
      </c>
      <c r="I199" s="22">
        <f>IF(COUNT(D199:H199)=0,"",ROUND(AVERAGE(D199:H199),2))</f>
        <v/>
      </c>
      <c r="J199" s="22">
        <f>IF(A199="","",IFERROR(VALUE(IFERROR(TRIM(INDEX('Form responses'!$A195:$Z195,MATCH(Lists!$G$10,'Form responses'!$A$1:$Z$1,0))&amp;""),"")),""))</f>
        <v/>
      </c>
      <c r="K199" s="20">
        <f>IF(A199="","",IFERROR(TRIM(INDEX('Form responses'!$A195:$Z195,MATCH(Lists!$G$11,'Form responses'!$A$1:$Z$1,0))&amp;""),""))</f>
        <v/>
      </c>
      <c r="L199" s="20">
        <f>IF(A199="","",IF(COUNT(D199:H199)&lt;5,"Missing a score",IF(AND(ISNUMBER(J199),ABS(J199-I199)&gt;0.01),"Form average differs","OK")))</f>
        <v/>
      </c>
      <c r="M199" s="20">
        <f>IF(A199="","",IF(COUNTIF($A$6:A199,A199)=1,MAX($M$5:M198)+1,""))</f>
        <v/>
      </c>
      <c r="N199" s="20">
        <f>IF(ISNUMBER(D199),IF(D199&lt;=2,1,0),0)</f>
        <v/>
      </c>
      <c r="O199" s="20">
        <f>IF(ISNUMBER(E199),IF(E199&lt;=2,1,0),0)</f>
        <v/>
      </c>
      <c r="P199" s="20">
        <f>IF(ISNUMBER(F199),IF(F199&lt;=2,1,0),0)</f>
        <v/>
      </c>
      <c r="Q199" s="20">
        <f>IF(ISNUMBER(G199),IF(G199&lt;=2,1,0),0)</f>
        <v/>
      </c>
      <c r="R199" s="20">
        <f>IF(ISNUMBER(H199),IF(H199&lt;=2,1,0),0)</f>
        <v/>
      </c>
      <c r="S199" s="20">
        <f>IF(ISNUMBER(D199),IF(D199&gt;=4,1,0),0)</f>
        <v/>
      </c>
      <c r="T199" s="20">
        <f>IF(ISNUMBER(E199),IF(E199&gt;=4,1,0),0)</f>
        <v/>
      </c>
      <c r="U199" s="20">
        <f>IF(ISNUMBER(F199),IF(F199&gt;=4,1,0),0)</f>
        <v/>
      </c>
      <c r="V199" s="20">
        <f>IF(ISNUMBER(G199),IF(G199&gt;=4,1,0),0)</f>
        <v/>
      </c>
      <c r="W199" s="20">
        <f>IF(ISNUMBER(H199),IF(H199&gt;=4,1,0),0)</f>
        <v/>
      </c>
    </row>
    <row r="200">
      <c r="A200" s="20">
        <f>IFERROR(TRIM(INDEX('Form responses'!$A196:$Z196,MATCH(Lists!$G$2,'Form responses'!$A$1:$Z$1,0))&amp;""),"")</f>
        <v/>
      </c>
      <c r="B200" s="20">
        <f>IF(A200="","",IFERROR(TRIM(INDEX('Form responses'!$A196:$Z196,MATCH(Lists!$G$3,'Form responses'!$A$1:$Z$1,0))&amp;""),""))</f>
        <v/>
      </c>
      <c r="C200" s="20">
        <f>IF(A200="","",IFERROR(TRIM(INDEX('Form responses'!$A196:$Z196,MATCH(Lists!$G$4,'Form responses'!$A$1:$Z$1,0))&amp;""),""))</f>
        <v/>
      </c>
      <c r="D200" s="21">
        <f>IF(A200="","",IFERROR(VALUE(IFERROR(TRIM(INDEX('Form responses'!$A196:$Z196,MATCH(Lists!$G$5,'Form responses'!$A$1:$Z$1,0))&amp;""),"")),""))</f>
        <v/>
      </c>
      <c r="E200" s="21">
        <f>IF(A200="","",IFERROR(VALUE(IFERROR(TRIM(INDEX('Form responses'!$A196:$Z196,MATCH(Lists!$G$6,'Form responses'!$A$1:$Z$1,0))&amp;""),"")),""))</f>
        <v/>
      </c>
      <c r="F200" s="21">
        <f>IF(A200="","",IFERROR(VALUE(IFERROR(TRIM(INDEX('Form responses'!$A196:$Z196,MATCH(Lists!$G$7,'Form responses'!$A$1:$Z$1,0))&amp;""),"")),""))</f>
        <v/>
      </c>
      <c r="G200" s="21">
        <f>IF(A200="","",IFERROR(VALUE(IFERROR(TRIM(INDEX('Form responses'!$A196:$Z196,MATCH(Lists!$G$8,'Form responses'!$A$1:$Z$1,0))&amp;""),"")),""))</f>
        <v/>
      </c>
      <c r="H200" s="21">
        <f>IF(A200="","",IFERROR(VALUE(IFERROR(TRIM(INDEX('Form responses'!$A196:$Z196,MATCH(Lists!$G$9,'Form responses'!$A$1:$Z$1,0))&amp;""),"")),""))</f>
        <v/>
      </c>
      <c r="I200" s="22">
        <f>IF(COUNT(D200:H200)=0,"",ROUND(AVERAGE(D200:H200),2))</f>
        <v/>
      </c>
      <c r="J200" s="22">
        <f>IF(A200="","",IFERROR(VALUE(IFERROR(TRIM(INDEX('Form responses'!$A196:$Z196,MATCH(Lists!$G$10,'Form responses'!$A$1:$Z$1,0))&amp;""),"")),""))</f>
        <v/>
      </c>
      <c r="K200" s="20">
        <f>IF(A200="","",IFERROR(TRIM(INDEX('Form responses'!$A196:$Z196,MATCH(Lists!$G$11,'Form responses'!$A$1:$Z$1,0))&amp;""),""))</f>
        <v/>
      </c>
      <c r="L200" s="20">
        <f>IF(A200="","",IF(COUNT(D200:H200)&lt;5,"Missing a score",IF(AND(ISNUMBER(J200),ABS(J200-I200)&gt;0.01),"Form average differs","OK")))</f>
        <v/>
      </c>
      <c r="M200" s="20">
        <f>IF(A200="","",IF(COUNTIF($A$6:A200,A200)=1,MAX($M$5:M199)+1,""))</f>
        <v/>
      </c>
      <c r="N200" s="20">
        <f>IF(ISNUMBER(D200),IF(D200&lt;=2,1,0),0)</f>
        <v/>
      </c>
      <c r="O200" s="20">
        <f>IF(ISNUMBER(E200),IF(E200&lt;=2,1,0),0)</f>
        <v/>
      </c>
      <c r="P200" s="20">
        <f>IF(ISNUMBER(F200),IF(F200&lt;=2,1,0),0)</f>
        <v/>
      </c>
      <c r="Q200" s="20">
        <f>IF(ISNUMBER(G200),IF(G200&lt;=2,1,0),0)</f>
        <v/>
      </c>
      <c r="R200" s="20">
        <f>IF(ISNUMBER(H200),IF(H200&lt;=2,1,0),0)</f>
        <v/>
      </c>
      <c r="S200" s="20">
        <f>IF(ISNUMBER(D200),IF(D200&gt;=4,1,0),0)</f>
        <v/>
      </c>
      <c r="T200" s="20">
        <f>IF(ISNUMBER(E200),IF(E200&gt;=4,1,0),0)</f>
        <v/>
      </c>
      <c r="U200" s="20">
        <f>IF(ISNUMBER(F200),IF(F200&gt;=4,1,0),0)</f>
        <v/>
      </c>
      <c r="V200" s="20">
        <f>IF(ISNUMBER(G200),IF(G200&gt;=4,1,0),0)</f>
        <v/>
      </c>
      <c r="W200" s="20">
        <f>IF(ISNUMBER(H200),IF(H200&gt;=4,1,0),0)</f>
        <v/>
      </c>
    </row>
    <row r="201">
      <c r="A201" s="20">
        <f>IFERROR(TRIM(INDEX('Form responses'!$A197:$Z197,MATCH(Lists!$G$2,'Form responses'!$A$1:$Z$1,0))&amp;""),"")</f>
        <v/>
      </c>
      <c r="B201" s="20">
        <f>IF(A201="","",IFERROR(TRIM(INDEX('Form responses'!$A197:$Z197,MATCH(Lists!$G$3,'Form responses'!$A$1:$Z$1,0))&amp;""),""))</f>
        <v/>
      </c>
      <c r="C201" s="20">
        <f>IF(A201="","",IFERROR(TRIM(INDEX('Form responses'!$A197:$Z197,MATCH(Lists!$G$4,'Form responses'!$A$1:$Z$1,0))&amp;""),""))</f>
        <v/>
      </c>
      <c r="D201" s="21">
        <f>IF(A201="","",IFERROR(VALUE(IFERROR(TRIM(INDEX('Form responses'!$A197:$Z197,MATCH(Lists!$G$5,'Form responses'!$A$1:$Z$1,0))&amp;""),"")),""))</f>
        <v/>
      </c>
      <c r="E201" s="21">
        <f>IF(A201="","",IFERROR(VALUE(IFERROR(TRIM(INDEX('Form responses'!$A197:$Z197,MATCH(Lists!$G$6,'Form responses'!$A$1:$Z$1,0))&amp;""),"")),""))</f>
        <v/>
      </c>
      <c r="F201" s="21">
        <f>IF(A201="","",IFERROR(VALUE(IFERROR(TRIM(INDEX('Form responses'!$A197:$Z197,MATCH(Lists!$G$7,'Form responses'!$A$1:$Z$1,0))&amp;""),"")),""))</f>
        <v/>
      </c>
      <c r="G201" s="21">
        <f>IF(A201="","",IFERROR(VALUE(IFERROR(TRIM(INDEX('Form responses'!$A197:$Z197,MATCH(Lists!$G$8,'Form responses'!$A$1:$Z$1,0))&amp;""),"")),""))</f>
        <v/>
      </c>
      <c r="H201" s="21">
        <f>IF(A201="","",IFERROR(VALUE(IFERROR(TRIM(INDEX('Form responses'!$A197:$Z197,MATCH(Lists!$G$9,'Form responses'!$A$1:$Z$1,0))&amp;""),"")),""))</f>
        <v/>
      </c>
      <c r="I201" s="22">
        <f>IF(COUNT(D201:H201)=0,"",ROUND(AVERAGE(D201:H201),2))</f>
        <v/>
      </c>
      <c r="J201" s="22">
        <f>IF(A201="","",IFERROR(VALUE(IFERROR(TRIM(INDEX('Form responses'!$A197:$Z197,MATCH(Lists!$G$10,'Form responses'!$A$1:$Z$1,0))&amp;""),"")),""))</f>
        <v/>
      </c>
      <c r="K201" s="20">
        <f>IF(A201="","",IFERROR(TRIM(INDEX('Form responses'!$A197:$Z197,MATCH(Lists!$G$11,'Form responses'!$A$1:$Z$1,0))&amp;""),""))</f>
        <v/>
      </c>
      <c r="L201" s="20">
        <f>IF(A201="","",IF(COUNT(D201:H201)&lt;5,"Missing a score",IF(AND(ISNUMBER(J201),ABS(J201-I201)&gt;0.01),"Form average differs","OK")))</f>
        <v/>
      </c>
      <c r="M201" s="20">
        <f>IF(A201="","",IF(COUNTIF($A$6:A201,A201)=1,MAX($M$5:M200)+1,""))</f>
        <v/>
      </c>
      <c r="N201" s="20">
        <f>IF(ISNUMBER(D201),IF(D201&lt;=2,1,0),0)</f>
        <v/>
      </c>
      <c r="O201" s="20">
        <f>IF(ISNUMBER(E201),IF(E201&lt;=2,1,0),0)</f>
        <v/>
      </c>
      <c r="P201" s="20">
        <f>IF(ISNUMBER(F201),IF(F201&lt;=2,1,0),0)</f>
        <v/>
      </c>
      <c r="Q201" s="20">
        <f>IF(ISNUMBER(G201),IF(G201&lt;=2,1,0),0)</f>
        <v/>
      </c>
      <c r="R201" s="20">
        <f>IF(ISNUMBER(H201),IF(H201&lt;=2,1,0),0)</f>
        <v/>
      </c>
      <c r="S201" s="20">
        <f>IF(ISNUMBER(D201),IF(D201&gt;=4,1,0),0)</f>
        <v/>
      </c>
      <c r="T201" s="20">
        <f>IF(ISNUMBER(E201),IF(E201&gt;=4,1,0),0)</f>
        <v/>
      </c>
      <c r="U201" s="20">
        <f>IF(ISNUMBER(F201),IF(F201&gt;=4,1,0),0)</f>
        <v/>
      </c>
      <c r="V201" s="20">
        <f>IF(ISNUMBER(G201),IF(G201&gt;=4,1,0),0)</f>
        <v/>
      </c>
      <c r="W201" s="20">
        <f>IF(ISNUMBER(H201),IF(H201&gt;=4,1,0),0)</f>
        <v/>
      </c>
    </row>
    <row r="202">
      <c r="A202" s="20">
        <f>IFERROR(TRIM(INDEX('Form responses'!$A198:$Z198,MATCH(Lists!$G$2,'Form responses'!$A$1:$Z$1,0))&amp;""),"")</f>
        <v/>
      </c>
      <c r="B202" s="20">
        <f>IF(A202="","",IFERROR(TRIM(INDEX('Form responses'!$A198:$Z198,MATCH(Lists!$G$3,'Form responses'!$A$1:$Z$1,0))&amp;""),""))</f>
        <v/>
      </c>
      <c r="C202" s="20">
        <f>IF(A202="","",IFERROR(TRIM(INDEX('Form responses'!$A198:$Z198,MATCH(Lists!$G$4,'Form responses'!$A$1:$Z$1,0))&amp;""),""))</f>
        <v/>
      </c>
      <c r="D202" s="21">
        <f>IF(A202="","",IFERROR(VALUE(IFERROR(TRIM(INDEX('Form responses'!$A198:$Z198,MATCH(Lists!$G$5,'Form responses'!$A$1:$Z$1,0))&amp;""),"")),""))</f>
        <v/>
      </c>
      <c r="E202" s="21">
        <f>IF(A202="","",IFERROR(VALUE(IFERROR(TRIM(INDEX('Form responses'!$A198:$Z198,MATCH(Lists!$G$6,'Form responses'!$A$1:$Z$1,0))&amp;""),"")),""))</f>
        <v/>
      </c>
      <c r="F202" s="21">
        <f>IF(A202="","",IFERROR(VALUE(IFERROR(TRIM(INDEX('Form responses'!$A198:$Z198,MATCH(Lists!$G$7,'Form responses'!$A$1:$Z$1,0))&amp;""),"")),""))</f>
        <v/>
      </c>
      <c r="G202" s="21">
        <f>IF(A202="","",IFERROR(VALUE(IFERROR(TRIM(INDEX('Form responses'!$A198:$Z198,MATCH(Lists!$G$8,'Form responses'!$A$1:$Z$1,0))&amp;""),"")),""))</f>
        <v/>
      </c>
      <c r="H202" s="21">
        <f>IF(A202="","",IFERROR(VALUE(IFERROR(TRIM(INDEX('Form responses'!$A198:$Z198,MATCH(Lists!$G$9,'Form responses'!$A$1:$Z$1,0))&amp;""),"")),""))</f>
        <v/>
      </c>
      <c r="I202" s="22">
        <f>IF(COUNT(D202:H202)=0,"",ROUND(AVERAGE(D202:H202),2))</f>
        <v/>
      </c>
      <c r="J202" s="22">
        <f>IF(A202="","",IFERROR(VALUE(IFERROR(TRIM(INDEX('Form responses'!$A198:$Z198,MATCH(Lists!$G$10,'Form responses'!$A$1:$Z$1,0))&amp;""),"")),""))</f>
        <v/>
      </c>
      <c r="K202" s="20">
        <f>IF(A202="","",IFERROR(TRIM(INDEX('Form responses'!$A198:$Z198,MATCH(Lists!$G$11,'Form responses'!$A$1:$Z$1,0))&amp;""),""))</f>
        <v/>
      </c>
      <c r="L202" s="20">
        <f>IF(A202="","",IF(COUNT(D202:H202)&lt;5,"Missing a score",IF(AND(ISNUMBER(J202),ABS(J202-I202)&gt;0.01),"Form average differs","OK")))</f>
        <v/>
      </c>
      <c r="M202" s="20">
        <f>IF(A202="","",IF(COUNTIF($A$6:A202,A202)=1,MAX($M$5:M201)+1,""))</f>
        <v/>
      </c>
      <c r="N202" s="20">
        <f>IF(ISNUMBER(D202),IF(D202&lt;=2,1,0),0)</f>
        <v/>
      </c>
      <c r="O202" s="20">
        <f>IF(ISNUMBER(E202),IF(E202&lt;=2,1,0),0)</f>
        <v/>
      </c>
      <c r="P202" s="20">
        <f>IF(ISNUMBER(F202),IF(F202&lt;=2,1,0),0)</f>
        <v/>
      </c>
      <c r="Q202" s="20">
        <f>IF(ISNUMBER(G202),IF(G202&lt;=2,1,0),0)</f>
        <v/>
      </c>
      <c r="R202" s="20">
        <f>IF(ISNUMBER(H202),IF(H202&lt;=2,1,0),0)</f>
        <v/>
      </c>
      <c r="S202" s="20">
        <f>IF(ISNUMBER(D202),IF(D202&gt;=4,1,0),0)</f>
        <v/>
      </c>
      <c r="T202" s="20">
        <f>IF(ISNUMBER(E202),IF(E202&gt;=4,1,0),0)</f>
        <v/>
      </c>
      <c r="U202" s="20">
        <f>IF(ISNUMBER(F202),IF(F202&gt;=4,1,0),0)</f>
        <v/>
      </c>
      <c r="V202" s="20">
        <f>IF(ISNUMBER(G202),IF(G202&gt;=4,1,0),0)</f>
        <v/>
      </c>
      <c r="W202" s="20">
        <f>IF(ISNUMBER(H202),IF(H202&gt;=4,1,0),0)</f>
        <v/>
      </c>
    </row>
    <row r="203">
      <c r="A203" s="20">
        <f>IFERROR(TRIM(INDEX('Form responses'!$A199:$Z199,MATCH(Lists!$G$2,'Form responses'!$A$1:$Z$1,0))&amp;""),"")</f>
        <v/>
      </c>
      <c r="B203" s="20">
        <f>IF(A203="","",IFERROR(TRIM(INDEX('Form responses'!$A199:$Z199,MATCH(Lists!$G$3,'Form responses'!$A$1:$Z$1,0))&amp;""),""))</f>
        <v/>
      </c>
      <c r="C203" s="20">
        <f>IF(A203="","",IFERROR(TRIM(INDEX('Form responses'!$A199:$Z199,MATCH(Lists!$G$4,'Form responses'!$A$1:$Z$1,0))&amp;""),""))</f>
        <v/>
      </c>
      <c r="D203" s="21">
        <f>IF(A203="","",IFERROR(VALUE(IFERROR(TRIM(INDEX('Form responses'!$A199:$Z199,MATCH(Lists!$G$5,'Form responses'!$A$1:$Z$1,0))&amp;""),"")),""))</f>
        <v/>
      </c>
      <c r="E203" s="21">
        <f>IF(A203="","",IFERROR(VALUE(IFERROR(TRIM(INDEX('Form responses'!$A199:$Z199,MATCH(Lists!$G$6,'Form responses'!$A$1:$Z$1,0))&amp;""),"")),""))</f>
        <v/>
      </c>
      <c r="F203" s="21">
        <f>IF(A203="","",IFERROR(VALUE(IFERROR(TRIM(INDEX('Form responses'!$A199:$Z199,MATCH(Lists!$G$7,'Form responses'!$A$1:$Z$1,0))&amp;""),"")),""))</f>
        <v/>
      </c>
      <c r="G203" s="21">
        <f>IF(A203="","",IFERROR(VALUE(IFERROR(TRIM(INDEX('Form responses'!$A199:$Z199,MATCH(Lists!$G$8,'Form responses'!$A$1:$Z$1,0))&amp;""),"")),""))</f>
        <v/>
      </c>
      <c r="H203" s="21">
        <f>IF(A203="","",IFERROR(VALUE(IFERROR(TRIM(INDEX('Form responses'!$A199:$Z199,MATCH(Lists!$G$9,'Form responses'!$A$1:$Z$1,0))&amp;""),"")),""))</f>
        <v/>
      </c>
      <c r="I203" s="22">
        <f>IF(COUNT(D203:H203)=0,"",ROUND(AVERAGE(D203:H203),2))</f>
        <v/>
      </c>
      <c r="J203" s="22">
        <f>IF(A203="","",IFERROR(VALUE(IFERROR(TRIM(INDEX('Form responses'!$A199:$Z199,MATCH(Lists!$G$10,'Form responses'!$A$1:$Z$1,0))&amp;""),"")),""))</f>
        <v/>
      </c>
      <c r="K203" s="20">
        <f>IF(A203="","",IFERROR(TRIM(INDEX('Form responses'!$A199:$Z199,MATCH(Lists!$G$11,'Form responses'!$A$1:$Z$1,0))&amp;""),""))</f>
        <v/>
      </c>
      <c r="L203" s="20">
        <f>IF(A203="","",IF(COUNT(D203:H203)&lt;5,"Missing a score",IF(AND(ISNUMBER(J203),ABS(J203-I203)&gt;0.01),"Form average differs","OK")))</f>
        <v/>
      </c>
      <c r="M203" s="20">
        <f>IF(A203="","",IF(COUNTIF($A$6:A203,A203)=1,MAX($M$5:M202)+1,""))</f>
        <v/>
      </c>
      <c r="N203" s="20">
        <f>IF(ISNUMBER(D203),IF(D203&lt;=2,1,0),0)</f>
        <v/>
      </c>
      <c r="O203" s="20">
        <f>IF(ISNUMBER(E203),IF(E203&lt;=2,1,0),0)</f>
        <v/>
      </c>
      <c r="P203" s="20">
        <f>IF(ISNUMBER(F203),IF(F203&lt;=2,1,0),0)</f>
        <v/>
      </c>
      <c r="Q203" s="20">
        <f>IF(ISNUMBER(G203),IF(G203&lt;=2,1,0),0)</f>
        <v/>
      </c>
      <c r="R203" s="20">
        <f>IF(ISNUMBER(H203),IF(H203&lt;=2,1,0),0)</f>
        <v/>
      </c>
      <c r="S203" s="20">
        <f>IF(ISNUMBER(D203),IF(D203&gt;=4,1,0),0)</f>
        <v/>
      </c>
      <c r="T203" s="20">
        <f>IF(ISNUMBER(E203),IF(E203&gt;=4,1,0),0)</f>
        <v/>
      </c>
      <c r="U203" s="20">
        <f>IF(ISNUMBER(F203),IF(F203&gt;=4,1,0),0)</f>
        <v/>
      </c>
      <c r="V203" s="20">
        <f>IF(ISNUMBER(G203),IF(G203&gt;=4,1,0),0)</f>
        <v/>
      </c>
      <c r="W203" s="20">
        <f>IF(ISNUMBER(H203),IF(H203&gt;=4,1,0),0)</f>
        <v/>
      </c>
    </row>
    <row r="204">
      <c r="A204" s="20">
        <f>IFERROR(TRIM(INDEX('Form responses'!$A200:$Z200,MATCH(Lists!$G$2,'Form responses'!$A$1:$Z$1,0))&amp;""),"")</f>
        <v/>
      </c>
      <c r="B204" s="20">
        <f>IF(A204="","",IFERROR(TRIM(INDEX('Form responses'!$A200:$Z200,MATCH(Lists!$G$3,'Form responses'!$A$1:$Z$1,0))&amp;""),""))</f>
        <v/>
      </c>
      <c r="C204" s="20">
        <f>IF(A204="","",IFERROR(TRIM(INDEX('Form responses'!$A200:$Z200,MATCH(Lists!$G$4,'Form responses'!$A$1:$Z$1,0))&amp;""),""))</f>
        <v/>
      </c>
      <c r="D204" s="21">
        <f>IF(A204="","",IFERROR(VALUE(IFERROR(TRIM(INDEX('Form responses'!$A200:$Z200,MATCH(Lists!$G$5,'Form responses'!$A$1:$Z$1,0))&amp;""),"")),""))</f>
        <v/>
      </c>
      <c r="E204" s="21">
        <f>IF(A204="","",IFERROR(VALUE(IFERROR(TRIM(INDEX('Form responses'!$A200:$Z200,MATCH(Lists!$G$6,'Form responses'!$A$1:$Z$1,0))&amp;""),"")),""))</f>
        <v/>
      </c>
      <c r="F204" s="21">
        <f>IF(A204="","",IFERROR(VALUE(IFERROR(TRIM(INDEX('Form responses'!$A200:$Z200,MATCH(Lists!$G$7,'Form responses'!$A$1:$Z$1,0))&amp;""),"")),""))</f>
        <v/>
      </c>
      <c r="G204" s="21">
        <f>IF(A204="","",IFERROR(VALUE(IFERROR(TRIM(INDEX('Form responses'!$A200:$Z200,MATCH(Lists!$G$8,'Form responses'!$A$1:$Z$1,0))&amp;""),"")),""))</f>
        <v/>
      </c>
      <c r="H204" s="21">
        <f>IF(A204="","",IFERROR(VALUE(IFERROR(TRIM(INDEX('Form responses'!$A200:$Z200,MATCH(Lists!$G$9,'Form responses'!$A$1:$Z$1,0))&amp;""),"")),""))</f>
        <v/>
      </c>
      <c r="I204" s="22">
        <f>IF(COUNT(D204:H204)=0,"",ROUND(AVERAGE(D204:H204),2))</f>
        <v/>
      </c>
      <c r="J204" s="22">
        <f>IF(A204="","",IFERROR(VALUE(IFERROR(TRIM(INDEX('Form responses'!$A200:$Z200,MATCH(Lists!$G$10,'Form responses'!$A$1:$Z$1,0))&amp;""),"")),""))</f>
        <v/>
      </c>
      <c r="K204" s="20">
        <f>IF(A204="","",IFERROR(TRIM(INDEX('Form responses'!$A200:$Z200,MATCH(Lists!$G$11,'Form responses'!$A$1:$Z$1,0))&amp;""),""))</f>
        <v/>
      </c>
      <c r="L204" s="20">
        <f>IF(A204="","",IF(COUNT(D204:H204)&lt;5,"Missing a score",IF(AND(ISNUMBER(J204),ABS(J204-I204)&gt;0.01),"Form average differs","OK")))</f>
        <v/>
      </c>
      <c r="M204" s="20">
        <f>IF(A204="","",IF(COUNTIF($A$6:A204,A204)=1,MAX($M$5:M203)+1,""))</f>
        <v/>
      </c>
      <c r="N204" s="20">
        <f>IF(ISNUMBER(D204),IF(D204&lt;=2,1,0),0)</f>
        <v/>
      </c>
      <c r="O204" s="20">
        <f>IF(ISNUMBER(E204),IF(E204&lt;=2,1,0),0)</f>
        <v/>
      </c>
      <c r="P204" s="20">
        <f>IF(ISNUMBER(F204),IF(F204&lt;=2,1,0),0)</f>
        <v/>
      </c>
      <c r="Q204" s="20">
        <f>IF(ISNUMBER(G204),IF(G204&lt;=2,1,0),0)</f>
        <v/>
      </c>
      <c r="R204" s="20">
        <f>IF(ISNUMBER(H204),IF(H204&lt;=2,1,0),0)</f>
        <v/>
      </c>
      <c r="S204" s="20">
        <f>IF(ISNUMBER(D204),IF(D204&gt;=4,1,0),0)</f>
        <v/>
      </c>
      <c r="T204" s="20">
        <f>IF(ISNUMBER(E204),IF(E204&gt;=4,1,0),0)</f>
        <v/>
      </c>
      <c r="U204" s="20">
        <f>IF(ISNUMBER(F204),IF(F204&gt;=4,1,0),0)</f>
        <v/>
      </c>
      <c r="V204" s="20">
        <f>IF(ISNUMBER(G204),IF(G204&gt;=4,1,0),0)</f>
        <v/>
      </c>
      <c r="W204" s="20">
        <f>IF(ISNUMBER(H204),IF(H204&gt;=4,1,0),0)</f>
        <v/>
      </c>
    </row>
    <row r="205">
      <c r="A205" s="20">
        <f>IFERROR(TRIM(INDEX('Form responses'!$A201:$Z201,MATCH(Lists!$G$2,'Form responses'!$A$1:$Z$1,0))&amp;""),"")</f>
        <v/>
      </c>
      <c r="B205" s="20">
        <f>IF(A205="","",IFERROR(TRIM(INDEX('Form responses'!$A201:$Z201,MATCH(Lists!$G$3,'Form responses'!$A$1:$Z$1,0))&amp;""),""))</f>
        <v/>
      </c>
      <c r="C205" s="20">
        <f>IF(A205="","",IFERROR(TRIM(INDEX('Form responses'!$A201:$Z201,MATCH(Lists!$G$4,'Form responses'!$A$1:$Z$1,0))&amp;""),""))</f>
        <v/>
      </c>
      <c r="D205" s="21">
        <f>IF(A205="","",IFERROR(VALUE(IFERROR(TRIM(INDEX('Form responses'!$A201:$Z201,MATCH(Lists!$G$5,'Form responses'!$A$1:$Z$1,0))&amp;""),"")),""))</f>
        <v/>
      </c>
      <c r="E205" s="21">
        <f>IF(A205="","",IFERROR(VALUE(IFERROR(TRIM(INDEX('Form responses'!$A201:$Z201,MATCH(Lists!$G$6,'Form responses'!$A$1:$Z$1,0))&amp;""),"")),""))</f>
        <v/>
      </c>
      <c r="F205" s="21">
        <f>IF(A205="","",IFERROR(VALUE(IFERROR(TRIM(INDEX('Form responses'!$A201:$Z201,MATCH(Lists!$G$7,'Form responses'!$A$1:$Z$1,0))&amp;""),"")),""))</f>
        <v/>
      </c>
      <c r="G205" s="21">
        <f>IF(A205="","",IFERROR(VALUE(IFERROR(TRIM(INDEX('Form responses'!$A201:$Z201,MATCH(Lists!$G$8,'Form responses'!$A$1:$Z$1,0))&amp;""),"")),""))</f>
        <v/>
      </c>
      <c r="H205" s="21">
        <f>IF(A205="","",IFERROR(VALUE(IFERROR(TRIM(INDEX('Form responses'!$A201:$Z201,MATCH(Lists!$G$9,'Form responses'!$A$1:$Z$1,0))&amp;""),"")),""))</f>
        <v/>
      </c>
      <c r="I205" s="22">
        <f>IF(COUNT(D205:H205)=0,"",ROUND(AVERAGE(D205:H205),2))</f>
        <v/>
      </c>
      <c r="J205" s="22">
        <f>IF(A205="","",IFERROR(VALUE(IFERROR(TRIM(INDEX('Form responses'!$A201:$Z201,MATCH(Lists!$G$10,'Form responses'!$A$1:$Z$1,0))&amp;""),"")),""))</f>
        <v/>
      </c>
      <c r="K205" s="20">
        <f>IF(A205="","",IFERROR(TRIM(INDEX('Form responses'!$A201:$Z201,MATCH(Lists!$G$11,'Form responses'!$A$1:$Z$1,0))&amp;""),""))</f>
        <v/>
      </c>
      <c r="L205" s="20">
        <f>IF(A205="","",IF(COUNT(D205:H205)&lt;5,"Missing a score",IF(AND(ISNUMBER(J205),ABS(J205-I205)&gt;0.01),"Form average differs","OK")))</f>
        <v/>
      </c>
      <c r="M205" s="20">
        <f>IF(A205="","",IF(COUNTIF($A$6:A205,A205)=1,MAX($M$5:M204)+1,""))</f>
        <v/>
      </c>
      <c r="N205" s="20">
        <f>IF(ISNUMBER(D205),IF(D205&lt;=2,1,0),0)</f>
        <v/>
      </c>
      <c r="O205" s="20">
        <f>IF(ISNUMBER(E205),IF(E205&lt;=2,1,0),0)</f>
        <v/>
      </c>
      <c r="P205" s="20">
        <f>IF(ISNUMBER(F205),IF(F205&lt;=2,1,0),0)</f>
        <v/>
      </c>
      <c r="Q205" s="20">
        <f>IF(ISNUMBER(G205),IF(G205&lt;=2,1,0),0)</f>
        <v/>
      </c>
      <c r="R205" s="20">
        <f>IF(ISNUMBER(H205),IF(H205&lt;=2,1,0),0)</f>
        <v/>
      </c>
      <c r="S205" s="20">
        <f>IF(ISNUMBER(D205),IF(D205&gt;=4,1,0),0)</f>
        <v/>
      </c>
      <c r="T205" s="20">
        <f>IF(ISNUMBER(E205),IF(E205&gt;=4,1,0),0)</f>
        <v/>
      </c>
      <c r="U205" s="20">
        <f>IF(ISNUMBER(F205),IF(F205&gt;=4,1,0),0)</f>
        <v/>
      </c>
      <c r="V205" s="20">
        <f>IF(ISNUMBER(G205),IF(G205&gt;=4,1,0),0)</f>
        <v/>
      </c>
      <c r="W205" s="20">
        <f>IF(ISNUMBER(H205),IF(H205&gt;=4,1,0),0)</f>
        <v/>
      </c>
    </row>
  </sheetData>
  <conditionalFormatting sqref="L6:L205">
    <cfRule type="expression" priority="1" dxfId="0">
      <formula>AND($L6&lt;&gt;"",$L6&lt;&gt;"OK")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L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4" customWidth="1" min="9" max="9"/>
    <col width="14" customWidth="1" min="10" max="10"/>
    <col width="14" customWidth="1" min="11" max="11"/>
    <col width="44" customWidth="1" min="12" max="12"/>
  </cols>
  <sheetData>
    <row r="1">
      <c r="A1" s="16" t="inlineStr">
        <is>
          <t>Panel summary: one row per candidate</t>
        </is>
      </c>
    </row>
    <row r="2">
      <c r="A2" s="17" t="inlineStr">
        <is>
          <t>Average score per competency across every interviewer, the overall average and the recommendations. Talk through lists competencies where one interviewer scored 1 or 2 and another scored 4 or 5.</t>
        </is>
      </c>
    </row>
    <row r="3">
      <c r="A3" s="18">
        <f>IF(COUNTIF('Form responses'!$A$2:$A$201,"EXAMPLE*")&gt;0,"You are looking at EXAMPLE data. Clear rows 2 to 9 on Form responses, then paste your own export.","")</f>
        <v/>
      </c>
    </row>
    <row r="5" ht="34" customHeight="1">
      <c r="A5" s="3" t="inlineStr">
        <is>
          <t>Candidate</t>
        </is>
      </c>
      <c r="B5" s="3" t="inlineStr">
        <is>
          <t>Scorecards</t>
        </is>
      </c>
      <c r="C5" s="3">
        <f>Lists!$F$5</f>
        <v/>
      </c>
      <c r="D5" s="3">
        <f>Lists!$F$6</f>
        <v/>
      </c>
      <c r="E5" s="3">
        <f>Lists!$F$7</f>
        <v/>
      </c>
      <c r="F5" s="3">
        <f>Lists!$F$8</f>
        <v/>
      </c>
      <c r="G5" s="3">
        <f>Lists!$F$9</f>
        <v/>
      </c>
      <c r="H5" s="3" t="inlineStr">
        <is>
          <t>Overall average</t>
        </is>
      </c>
      <c r="I5" s="3">
        <f>Lists!$A$2</f>
        <v/>
      </c>
      <c r="J5" s="3">
        <f>Lists!$A$3</f>
        <v/>
      </c>
      <c r="K5" s="3">
        <f>Lists!$A$4</f>
        <v/>
      </c>
      <c r="L5" s="3" t="inlineStr">
        <is>
          <t>Talk through (split scores)</t>
        </is>
      </c>
    </row>
    <row r="6">
      <c r="A6" s="23">
        <f>IFERROR(INDEX(Scores!$A$6:$A$205,MATCH(1,Scores!$M$6:$M$205,0)),"")</f>
        <v/>
      </c>
      <c r="B6" s="24">
        <f>IF($A6="","",COUNTIF(Scores!$A$6:$A$205,$A6))</f>
        <v/>
      </c>
      <c r="C6" s="25">
        <f>IF($A6="","",IF(SUMPRODUCT((Scores!$A$6:$A$205=$A6)*ISNUMBER(Scores!$D$6:$D$205))=0,"",ROUND(SUMIF(Scores!$A$6:$A$205,$A6,Scores!$D$6:$D$205)/SUMPRODUCT((Scores!$A$6:$A$205=$A6)*ISNUMBER(Scores!$D$6:$D$205)),2)))</f>
        <v/>
      </c>
      <c r="D6" s="25">
        <f>IF($A6="","",IF(SUMPRODUCT((Scores!$A$6:$A$205=$A6)*ISNUMBER(Scores!$E$6:$E$205))=0,"",ROUND(SUMIF(Scores!$A$6:$A$205,$A6,Scores!$E$6:$E$205)/SUMPRODUCT((Scores!$A$6:$A$205=$A6)*ISNUMBER(Scores!$E$6:$E$205)),2)))</f>
        <v/>
      </c>
      <c r="E6" s="25">
        <f>IF($A6="","",IF(SUMPRODUCT((Scores!$A$6:$A$205=$A6)*ISNUMBER(Scores!$F$6:$F$205))=0,"",ROUND(SUMIF(Scores!$A$6:$A$205,$A6,Scores!$F$6:$F$205)/SUMPRODUCT((Scores!$A$6:$A$205=$A6)*ISNUMBER(Scores!$F$6:$F$205)),2)))</f>
        <v/>
      </c>
      <c r="F6" s="25">
        <f>IF($A6="","",IF(SUMPRODUCT((Scores!$A$6:$A$205=$A6)*ISNUMBER(Scores!$G$6:$G$205))=0,"",ROUND(SUMIF(Scores!$A$6:$A$205,$A6,Scores!$G$6:$G$205)/SUMPRODUCT((Scores!$A$6:$A$205=$A6)*ISNUMBER(Scores!$G$6:$G$205)),2)))</f>
        <v/>
      </c>
      <c r="G6" s="25">
        <f>IF($A6="","",IF(SUMPRODUCT((Scores!$A$6:$A$205=$A6)*ISNUMBER(Scores!$H$6:$H$205))=0,"",ROUND(SUMIF(Scores!$A$6:$A$205,$A6,Scores!$H$6:$H$205)/SUMPRODUCT((Scores!$A$6:$A$205=$A6)*ISNUMBER(Scores!$H$6:$H$205)),2)))</f>
        <v/>
      </c>
      <c r="H6" s="25">
        <f>IF($A6="","",IF(SUMPRODUCT((Scores!$A$6:$A$205=$A6)*ISNUMBER(Scores!$I$6:$I$205))=0,"",ROUND(SUMIF(Scores!$A$6:$A$205,$A6,Scores!$I$6:$I$205)/SUMPRODUCT((Scores!$A$6:$A$205=$A6)*ISNUMBER(Scores!$I$6:$I$205)),2)))</f>
        <v/>
      </c>
      <c r="I6" s="24">
        <f>IF($A6="","",SUMPRODUCT((Scores!$A$6:$A$205=$A6)*(Scores!$K$6:$K$205=Lists!$A$2)))</f>
        <v/>
      </c>
      <c r="J6" s="24">
        <f>IF($A6="","",SUMPRODUCT((Scores!$A$6:$A$205=$A6)*(Scores!$K$6:$K$205=Lists!$A$3)))</f>
        <v/>
      </c>
      <c r="K6" s="24">
        <f>IF($A6="","",SUMPRODUCT((Scores!$A$6:$A$205=$A6)*(Scores!$K$6:$K$205=Lists!$A$4)))</f>
        <v/>
      </c>
      <c r="L6" s="26">
        <f>IF($A6="","",MID(""&amp;IF(AND(SUMIF(Scores!$A$6:$A$205,$A6,Scores!$N$6:$N$205)&gt;0,SUMIF(Scores!$A$6:$A$205,$A6,Scores!$S$6:$S$205)&gt;0),", "&amp;C$5,"")&amp;IF(AND(SUMIF(Scores!$A$6:$A$205,$A6,Scores!$O$6:$O$205)&gt;0,SUMIF(Scores!$A$6:$A$205,$A6,Scores!$T$6:$T$205)&gt;0),", "&amp;D$5,"")&amp;IF(AND(SUMIF(Scores!$A$6:$A$205,$A6,Scores!$P$6:$P$205)&gt;0,SUMIF(Scores!$A$6:$A$205,$A6,Scores!$U$6:$U$205)&gt;0),", "&amp;E$5,"")&amp;IF(AND(SUMIF(Scores!$A$6:$A$205,$A6,Scores!$Q$6:$Q$205)&gt;0,SUMIF(Scores!$A$6:$A$205,$A6,Scores!$V$6:$V$205)&gt;0),", "&amp;F$5,"")&amp;IF(AND(SUMIF(Scores!$A$6:$A$205,$A6,Scores!$R$6:$R$205)&gt;0,SUMIF(Scores!$A$6:$A$205,$A6,Scores!$W$6:$W$205)&gt;0),", "&amp;G$5,""),3,200))</f>
        <v/>
      </c>
    </row>
    <row r="7">
      <c r="A7" s="23">
        <f>IFERROR(INDEX(Scores!$A$6:$A$205,MATCH(2,Scores!$M$6:$M$205,0)),"")</f>
        <v/>
      </c>
      <c r="B7" s="24">
        <f>IF($A7="","",COUNTIF(Scores!$A$6:$A$205,$A7))</f>
        <v/>
      </c>
      <c r="C7" s="25">
        <f>IF($A7="","",IF(SUMPRODUCT((Scores!$A$6:$A$205=$A7)*ISNUMBER(Scores!$D$6:$D$205))=0,"",ROUND(SUMIF(Scores!$A$6:$A$205,$A7,Scores!$D$6:$D$205)/SUMPRODUCT((Scores!$A$6:$A$205=$A7)*ISNUMBER(Scores!$D$6:$D$205)),2)))</f>
        <v/>
      </c>
      <c r="D7" s="25">
        <f>IF($A7="","",IF(SUMPRODUCT((Scores!$A$6:$A$205=$A7)*ISNUMBER(Scores!$E$6:$E$205))=0,"",ROUND(SUMIF(Scores!$A$6:$A$205,$A7,Scores!$E$6:$E$205)/SUMPRODUCT((Scores!$A$6:$A$205=$A7)*ISNUMBER(Scores!$E$6:$E$205)),2)))</f>
        <v/>
      </c>
      <c r="E7" s="25">
        <f>IF($A7="","",IF(SUMPRODUCT((Scores!$A$6:$A$205=$A7)*ISNUMBER(Scores!$F$6:$F$205))=0,"",ROUND(SUMIF(Scores!$A$6:$A$205,$A7,Scores!$F$6:$F$205)/SUMPRODUCT((Scores!$A$6:$A$205=$A7)*ISNUMBER(Scores!$F$6:$F$205)),2)))</f>
        <v/>
      </c>
      <c r="F7" s="25">
        <f>IF($A7="","",IF(SUMPRODUCT((Scores!$A$6:$A$205=$A7)*ISNUMBER(Scores!$G$6:$G$205))=0,"",ROUND(SUMIF(Scores!$A$6:$A$205,$A7,Scores!$G$6:$G$205)/SUMPRODUCT((Scores!$A$6:$A$205=$A7)*ISNUMBER(Scores!$G$6:$G$205)),2)))</f>
        <v/>
      </c>
      <c r="G7" s="25">
        <f>IF($A7="","",IF(SUMPRODUCT((Scores!$A$6:$A$205=$A7)*ISNUMBER(Scores!$H$6:$H$205))=0,"",ROUND(SUMIF(Scores!$A$6:$A$205,$A7,Scores!$H$6:$H$205)/SUMPRODUCT((Scores!$A$6:$A$205=$A7)*ISNUMBER(Scores!$H$6:$H$205)),2)))</f>
        <v/>
      </c>
      <c r="H7" s="25">
        <f>IF($A7="","",IF(SUMPRODUCT((Scores!$A$6:$A$205=$A7)*ISNUMBER(Scores!$I$6:$I$205))=0,"",ROUND(SUMIF(Scores!$A$6:$A$205,$A7,Scores!$I$6:$I$205)/SUMPRODUCT((Scores!$A$6:$A$205=$A7)*ISNUMBER(Scores!$I$6:$I$205)),2)))</f>
        <v/>
      </c>
      <c r="I7" s="24">
        <f>IF($A7="","",SUMPRODUCT((Scores!$A$6:$A$205=$A7)*(Scores!$K$6:$K$205=Lists!$A$2)))</f>
        <v/>
      </c>
      <c r="J7" s="24">
        <f>IF($A7="","",SUMPRODUCT((Scores!$A$6:$A$205=$A7)*(Scores!$K$6:$K$205=Lists!$A$3)))</f>
        <v/>
      </c>
      <c r="K7" s="24">
        <f>IF($A7="","",SUMPRODUCT((Scores!$A$6:$A$205=$A7)*(Scores!$K$6:$K$205=Lists!$A$4)))</f>
        <v/>
      </c>
      <c r="L7" s="26">
        <f>IF($A7="","",MID(""&amp;IF(AND(SUMIF(Scores!$A$6:$A$205,$A7,Scores!$N$6:$N$205)&gt;0,SUMIF(Scores!$A$6:$A$205,$A7,Scores!$S$6:$S$205)&gt;0),", "&amp;C$5,"")&amp;IF(AND(SUMIF(Scores!$A$6:$A$205,$A7,Scores!$O$6:$O$205)&gt;0,SUMIF(Scores!$A$6:$A$205,$A7,Scores!$T$6:$T$205)&gt;0),", "&amp;D$5,"")&amp;IF(AND(SUMIF(Scores!$A$6:$A$205,$A7,Scores!$P$6:$P$205)&gt;0,SUMIF(Scores!$A$6:$A$205,$A7,Scores!$U$6:$U$205)&gt;0),", "&amp;E$5,"")&amp;IF(AND(SUMIF(Scores!$A$6:$A$205,$A7,Scores!$Q$6:$Q$205)&gt;0,SUMIF(Scores!$A$6:$A$205,$A7,Scores!$V$6:$V$205)&gt;0),", "&amp;F$5,"")&amp;IF(AND(SUMIF(Scores!$A$6:$A$205,$A7,Scores!$R$6:$R$205)&gt;0,SUMIF(Scores!$A$6:$A$205,$A7,Scores!$W$6:$W$205)&gt;0),", "&amp;G$5,""),3,200))</f>
        <v/>
      </c>
    </row>
    <row r="8">
      <c r="A8" s="23">
        <f>IFERROR(INDEX(Scores!$A$6:$A$205,MATCH(3,Scores!$M$6:$M$205,0)),"")</f>
        <v/>
      </c>
      <c r="B8" s="24">
        <f>IF($A8="","",COUNTIF(Scores!$A$6:$A$205,$A8))</f>
        <v/>
      </c>
      <c r="C8" s="25">
        <f>IF($A8="","",IF(SUMPRODUCT((Scores!$A$6:$A$205=$A8)*ISNUMBER(Scores!$D$6:$D$205))=0,"",ROUND(SUMIF(Scores!$A$6:$A$205,$A8,Scores!$D$6:$D$205)/SUMPRODUCT((Scores!$A$6:$A$205=$A8)*ISNUMBER(Scores!$D$6:$D$205)),2)))</f>
        <v/>
      </c>
      <c r="D8" s="25">
        <f>IF($A8="","",IF(SUMPRODUCT((Scores!$A$6:$A$205=$A8)*ISNUMBER(Scores!$E$6:$E$205))=0,"",ROUND(SUMIF(Scores!$A$6:$A$205,$A8,Scores!$E$6:$E$205)/SUMPRODUCT((Scores!$A$6:$A$205=$A8)*ISNUMBER(Scores!$E$6:$E$205)),2)))</f>
        <v/>
      </c>
      <c r="E8" s="25">
        <f>IF($A8="","",IF(SUMPRODUCT((Scores!$A$6:$A$205=$A8)*ISNUMBER(Scores!$F$6:$F$205))=0,"",ROUND(SUMIF(Scores!$A$6:$A$205,$A8,Scores!$F$6:$F$205)/SUMPRODUCT((Scores!$A$6:$A$205=$A8)*ISNUMBER(Scores!$F$6:$F$205)),2)))</f>
        <v/>
      </c>
      <c r="F8" s="25">
        <f>IF($A8="","",IF(SUMPRODUCT((Scores!$A$6:$A$205=$A8)*ISNUMBER(Scores!$G$6:$G$205))=0,"",ROUND(SUMIF(Scores!$A$6:$A$205,$A8,Scores!$G$6:$G$205)/SUMPRODUCT((Scores!$A$6:$A$205=$A8)*ISNUMBER(Scores!$G$6:$G$205)),2)))</f>
        <v/>
      </c>
      <c r="G8" s="25">
        <f>IF($A8="","",IF(SUMPRODUCT((Scores!$A$6:$A$205=$A8)*ISNUMBER(Scores!$H$6:$H$205))=0,"",ROUND(SUMIF(Scores!$A$6:$A$205,$A8,Scores!$H$6:$H$205)/SUMPRODUCT((Scores!$A$6:$A$205=$A8)*ISNUMBER(Scores!$H$6:$H$205)),2)))</f>
        <v/>
      </c>
      <c r="H8" s="25">
        <f>IF($A8="","",IF(SUMPRODUCT((Scores!$A$6:$A$205=$A8)*ISNUMBER(Scores!$I$6:$I$205))=0,"",ROUND(SUMIF(Scores!$A$6:$A$205,$A8,Scores!$I$6:$I$205)/SUMPRODUCT((Scores!$A$6:$A$205=$A8)*ISNUMBER(Scores!$I$6:$I$205)),2)))</f>
        <v/>
      </c>
      <c r="I8" s="24">
        <f>IF($A8="","",SUMPRODUCT((Scores!$A$6:$A$205=$A8)*(Scores!$K$6:$K$205=Lists!$A$2)))</f>
        <v/>
      </c>
      <c r="J8" s="24">
        <f>IF($A8="","",SUMPRODUCT((Scores!$A$6:$A$205=$A8)*(Scores!$K$6:$K$205=Lists!$A$3)))</f>
        <v/>
      </c>
      <c r="K8" s="24">
        <f>IF($A8="","",SUMPRODUCT((Scores!$A$6:$A$205=$A8)*(Scores!$K$6:$K$205=Lists!$A$4)))</f>
        <v/>
      </c>
      <c r="L8" s="26">
        <f>IF($A8="","",MID(""&amp;IF(AND(SUMIF(Scores!$A$6:$A$205,$A8,Scores!$N$6:$N$205)&gt;0,SUMIF(Scores!$A$6:$A$205,$A8,Scores!$S$6:$S$205)&gt;0),", "&amp;C$5,"")&amp;IF(AND(SUMIF(Scores!$A$6:$A$205,$A8,Scores!$O$6:$O$205)&gt;0,SUMIF(Scores!$A$6:$A$205,$A8,Scores!$T$6:$T$205)&gt;0),", "&amp;D$5,"")&amp;IF(AND(SUMIF(Scores!$A$6:$A$205,$A8,Scores!$P$6:$P$205)&gt;0,SUMIF(Scores!$A$6:$A$205,$A8,Scores!$U$6:$U$205)&gt;0),", "&amp;E$5,"")&amp;IF(AND(SUMIF(Scores!$A$6:$A$205,$A8,Scores!$Q$6:$Q$205)&gt;0,SUMIF(Scores!$A$6:$A$205,$A8,Scores!$V$6:$V$205)&gt;0),", "&amp;F$5,"")&amp;IF(AND(SUMIF(Scores!$A$6:$A$205,$A8,Scores!$R$6:$R$205)&gt;0,SUMIF(Scores!$A$6:$A$205,$A8,Scores!$W$6:$W$205)&gt;0),", "&amp;G$5,""),3,200))</f>
        <v/>
      </c>
    </row>
    <row r="9">
      <c r="A9" s="23">
        <f>IFERROR(INDEX(Scores!$A$6:$A$205,MATCH(4,Scores!$M$6:$M$205,0)),"")</f>
        <v/>
      </c>
      <c r="B9" s="24">
        <f>IF($A9="","",COUNTIF(Scores!$A$6:$A$205,$A9))</f>
        <v/>
      </c>
      <c r="C9" s="25">
        <f>IF($A9="","",IF(SUMPRODUCT((Scores!$A$6:$A$205=$A9)*ISNUMBER(Scores!$D$6:$D$205))=0,"",ROUND(SUMIF(Scores!$A$6:$A$205,$A9,Scores!$D$6:$D$205)/SUMPRODUCT((Scores!$A$6:$A$205=$A9)*ISNUMBER(Scores!$D$6:$D$205)),2)))</f>
        <v/>
      </c>
      <c r="D9" s="25">
        <f>IF($A9="","",IF(SUMPRODUCT((Scores!$A$6:$A$205=$A9)*ISNUMBER(Scores!$E$6:$E$205))=0,"",ROUND(SUMIF(Scores!$A$6:$A$205,$A9,Scores!$E$6:$E$205)/SUMPRODUCT((Scores!$A$6:$A$205=$A9)*ISNUMBER(Scores!$E$6:$E$205)),2)))</f>
        <v/>
      </c>
      <c r="E9" s="25">
        <f>IF($A9="","",IF(SUMPRODUCT((Scores!$A$6:$A$205=$A9)*ISNUMBER(Scores!$F$6:$F$205))=0,"",ROUND(SUMIF(Scores!$A$6:$A$205,$A9,Scores!$F$6:$F$205)/SUMPRODUCT((Scores!$A$6:$A$205=$A9)*ISNUMBER(Scores!$F$6:$F$205)),2)))</f>
        <v/>
      </c>
      <c r="F9" s="25">
        <f>IF($A9="","",IF(SUMPRODUCT((Scores!$A$6:$A$205=$A9)*ISNUMBER(Scores!$G$6:$G$205))=0,"",ROUND(SUMIF(Scores!$A$6:$A$205,$A9,Scores!$G$6:$G$205)/SUMPRODUCT((Scores!$A$6:$A$205=$A9)*ISNUMBER(Scores!$G$6:$G$205)),2)))</f>
        <v/>
      </c>
      <c r="G9" s="25">
        <f>IF($A9="","",IF(SUMPRODUCT((Scores!$A$6:$A$205=$A9)*ISNUMBER(Scores!$H$6:$H$205))=0,"",ROUND(SUMIF(Scores!$A$6:$A$205,$A9,Scores!$H$6:$H$205)/SUMPRODUCT((Scores!$A$6:$A$205=$A9)*ISNUMBER(Scores!$H$6:$H$205)),2)))</f>
        <v/>
      </c>
      <c r="H9" s="25">
        <f>IF($A9="","",IF(SUMPRODUCT((Scores!$A$6:$A$205=$A9)*ISNUMBER(Scores!$I$6:$I$205))=0,"",ROUND(SUMIF(Scores!$A$6:$A$205,$A9,Scores!$I$6:$I$205)/SUMPRODUCT((Scores!$A$6:$A$205=$A9)*ISNUMBER(Scores!$I$6:$I$205)),2)))</f>
        <v/>
      </c>
      <c r="I9" s="24">
        <f>IF($A9="","",SUMPRODUCT((Scores!$A$6:$A$205=$A9)*(Scores!$K$6:$K$205=Lists!$A$2)))</f>
        <v/>
      </c>
      <c r="J9" s="24">
        <f>IF($A9="","",SUMPRODUCT((Scores!$A$6:$A$205=$A9)*(Scores!$K$6:$K$205=Lists!$A$3)))</f>
        <v/>
      </c>
      <c r="K9" s="24">
        <f>IF($A9="","",SUMPRODUCT((Scores!$A$6:$A$205=$A9)*(Scores!$K$6:$K$205=Lists!$A$4)))</f>
        <v/>
      </c>
      <c r="L9" s="26">
        <f>IF($A9="","",MID(""&amp;IF(AND(SUMIF(Scores!$A$6:$A$205,$A9,Scores!$N$6:$N$205)&gt;0,SUMIF(Scores!$A$6:$A$205,$A9,Scores!$S$6:$S$205)&gt;0),", "&amp;C$5,"")&amp;IF(AND(SUMIF(Scores!$A$6:$A$205,$A9,Scores!$O$6:$O$205)&gt;0,SUMIF(Scores!$A$6:$A$205,$A9,Scores!$T$6:$T$205)&gt;0),", "&amp;D$5,"")&amp;IF(AND(SUMIF(Scores!$A$6:$A$205,$A9,Scores!$P$6:$P$205)&gt;0,SUMIF(Scores!$A$6:$A$205,$A9,Scores!$U$6:$U$205)&gt;0),", "&amp;E$5,"")&amp;IF(AND(SUMIF(Scores!$A$6:$A$205,$A9,Scores!$Q$6:$Q$205)&gt;0,SUMIF(Scores!$A$6:$A$205,$A9,Scores!$V$6:$V$205)&gt;0),", "&amp;F$5,"")&amp;IF(AND(SUMIF(Scores!$A$6:$A$205,$A9,Scores!$R$6:$R$205)&gt;0,SUMIF(Scores!$A$6:$A$205,$A9,Scores!$W$6:$W$205)&gt;0),", "&amp;G$5,""),3,200))</f>
        <v/>
      </c>
    </row>
    <row r="10">
      <c r="A10" s="23">
        <f>IFERROR(INDEX(Scores!$A$6:$A$205,MATCH(5,Scores!$M$6:$M$205,0)),"")</f>
        <v/>
      </c>
      <c r="B10" s="24">
        <f>IF($A10="","",COUNTIF(Scores!$A$6:$A$205,$A10))</f>
        <v/>
      </c>
      <c r="C10" s="25">
        <f>IF($A10="","",IF(SUMPRODUCT((Scores!$A$6:$A$205=$A10)*ISNUMBER(Scores!$D$6:$D$205))=0,"",ROUND(SUMIF(Scores!$A$6:$A$205,$A10,Scores!$D$6:$D$205)/SUMPRODUCT((Scores!$A$6:$A$205=$A10)*ISNUMBER(Scores!$D$6:$D$205)),2)))</f>
        <v/>
      </c>
      <c r="D10" s="25">
        <f>IF($A10="","",IF(SUMPRODUCT((Scores!$A$6:$A$205=$A10)*ISNUMBER(Scores!$E$6:$E$205))=0,"",ROUND(SUMIF(Scores!$A$6:$A$205,$A10,Scores!$E$6:$E$205)/SUMPRODUCT((Scores!$A$6:$A$205=$A10)*ISNUMBER(Scores!$E$6:$E$205)),2)))</f>
        <v/>
      </c>
      <c r="E10" s="25">
        <f>IF($A10="","",IF(SUMPRODUCT((Scores!$A$6:$A$205=$A10)*ISNUMBER(Scores!$F$6:$F$205))=0,"",ROUND(SUMIF(Scores!$A$6:$A$205,$A10,Scores!$F$6:$F$205)/SUMPRODUCT((Scores!$A$6:$A$205=$A10)*ISNUMBER(Scores!$F$6:$F$205)),2)))</f>
        <v/>
      </c>
      <c r="F10" s="25">
        <f>IF($A10="","",IF(SUMPRODUCT((Scores!$A$6:$A$205=$A10)*ISNUMBER(Scores!$G$6:$G$205))=0,"",ROUND(SUMIF(Scores!$A$6:$A$205,$A10,Scores!$G$6:$G$205)/SUMPRODUCT((Scores!$A$6:$A$205=$A10)*ISNUMBER(Scores!$G$6:$G$205)),2)))</f>
        <v/>
      </c>
      <c r="G10" s="25">
        <f>IF($A10="","",IF(SUMPRODUCT((Scores!$A$6:$A$205=$A10)*ISNUMBER(Scores!$H$6:$H$205))=0,"",ROUND(SUMIF(Scores!$A$6:$A$205,$A10,Scores!$H$6:$H$205)/SUMPRODUCT((Scores!$A$6:$A$205=$A10)*ISNUMBER(Scores!$H$6:$H$205)),2)))</f>
        <v/>
      </c>
      <c r="H10" s="25">
        <f>IF($A10="","",IF(SUMPRODUCT((Scores!$A$6:$A$205=$A10)*ISNUMBER(Scores!$I$6:$I$205))=0,"",ROUND(SUMIF(Scores!$A$6:$A$205,$A10,Scores!$I$6:$I$205)/SUMPRODUCT((Scores!$A$6:$A$205=$A10)*ISNUMBER(Scores!$I$6:$I$205)),2)))</f>
        <v/>
      </c>
      <c r="I10" s="24">
        <f>IF($A10="","",SUMPRODUCT((Scores!$A$6:$A$205=$A10)*(Scores!$K$6:$K$205=Lists!$A$2)))</f>
        <v/>
      </c>
      <c r="J10" s="24">
        <f>IF($A10="","",SUMPRODUCT((Scores!$A$6:$A$205=$A10)*(Scores!$K$6:$K$205=Lists!$A$3)))</f>
        <v/>
      </c>
      <c r="K10" s="24">
        <f>IF($A10="","",SUMPRODUCT((Scores!$A$6:$A$205=$A10)*(Scores!$K$6:$K$205=Lists!$A$4)))</f>
        <v/>
      </c>
      <c r="L10" s="26">
        <f>IF($A10="","",MID(""&amp;IF(AND(SUMIF(Scores!$A$6:$A$205,$A10,Scores!$N$6:$N$205)&gt;0,SUMIF(Scores!$A$6:$A$205,$A10,Scores!$S$6:$S$205)&gt;0),", "&amp;C$5,"")&amp;IF(AND(SUMIF(Scores!$A$6:$A$205,$A10,Scores!$O$6:$O$205)&gt;0,SUMIF(Scores!$A$6:$A$205,$A10,Scores!$T$6:$T$205)&gt;0),", "&amp;D$5,"")&amp;IF(AND(SUMIF(Scores!$A$6:$A$205,$A10,Scores!$P$6:$P$205)&gt;0,SUMIF(Scores!$A$6:$A$205,$A10,Scores!$U$6:$U$205)&gt;0),", "&amp;E$5,"")&amp;IF(AND(SUMIF(Scores!$A$6:$A$205,$A10,Scores!$Q$6:$Q$205)&gt;0,SUMIF(Scores!$A$6:$A$205,$A10,Scores!$V$6:$V$205)&gt;0),", "&amp;F$5,"")&amp;IF(AND(SUMIF(Scores!$A$6:$A$205,$A10,Scores!$R$6:$R$205)&gt;0,SUMIF(Scores!$A$6:$A$205,$A10,Scores!$W$6:$W$205)&gt;0),", "&amp;G$5,""),3,200))</f>
        <v/>
      </c>
    </row>
    <row r="11">
      <c r="A11" s="23">
        <f>IFERROR(INDEX(Scores!$A$6:$A$205,MATCH(6,Scores!$M$6:$M$205,0)),"")</f>
        <v/>
      </c>
      <c r="B11" s="24">
        <f>IF($A11="","",COUNTIF(Scores!$A$6:$A$205,$A11))</f>
        <v/>
      </c>
      <c r="C11" s="25">
        <f>IF($A11="","",IF(SUMPRODUCT((Scores!$A$6:$A$205=$A11)*ISNUMBER(Scores!$D$6:$D$205))=0,"",ROUND(SUMIF(Scores!$A$6:$A$205,$A11,Scores!$D$6:$D$205)/SUMPRODUCT((Scores!$A$6:$A$205=$A11)*ISNUMBER(Scores!$D$6:$D$205)),2)))</f>
        <v/>
      </c>
      <c r="D11" s="25">
        <f>IF($A11="","",IF(SUMPRODUCT((Scores!$A$6:$A$205=$A11)*ISNUMBER(Scores!$E$6:$E$205))=0,"",ROUND(SUMIF(Scores!$A$6:$A$205,$A11,Scores!$E$6:$E$205)/SUMPRODUCT((Scores!$A$6:$A$205=$A11)*ISNUMBER(Scores!$E$6:$E$205)),2)))</f>
        <v/>
      </c>
      <c r="E11" s="25">
        <f>IF($A11="","",IF(SUMPRODUCT((Scores!$A$6:$A$205=$A11)*ISNUMBER(Scores!$F$6:$F$205))=0,"",ROUND(SUMIF(Scores!$A$6:$A$205,$A11,Scores!$F$6:$F$205)/SUMPRODUCT((Scores!$A$6:$A$205=$A11)*ISNUMBER(Scores!$F$6:$F$205)),2)))</f>
        <v/>
      </c>
      <c r="F11" s="25">
        <f>IF($A11="","",IF(SUMPRODUCT((Scores!$A$6:$A$205=$A11)*ISNUMBER(Scores!$G$6:$G$205))=0,"",ROUND(SUMIF(Scores!$A$6:$A$205,$A11,Scores!$G$6:$G$205)/SUMPRODUCT((Scores!$A$6:$A$205=$A11)*ISNUMBER(Scores!$G$6:$G$205)),2)))</f>
        <v/>
      </c>
      <c r="G11" s="25">
        <f>IF($A11="","",IF(SUMPRODUCT((Scores!$A$6:$A$205=$A11)*ISNUMBER(Scores!$H$6:$H$205))=0,"",ROUND(SUMIF(Scores!$A$6:$A$205,$A11,Scores!$H$6:$H$205)/SUMPRODUCT((Scores!$A$6:$A$205=$A11)*ISNUMBER(Scores!$H$6:$H$205)),2)))</f>
        <v/>
      </c>
      <c r="H11" s="25">
        <f>IF($A11="","",IF(SUMPRODUCT((Scores!$A$6:$A$205=$A11)*ISNUMBER(Scores!$I$6:$I$205))=0,"",ROUND(SUMIF(Scores!$A$6:$A$205,$A11,Scores!$I$6:$I$205)/SUMPRODUCT((Scores!$A$6:$A$205=$A11)*ISNUMBER(Scores!$I$6:$I$205)),2)))</f>
        <v/>
      </c>
      <c r="I11" s="24">
        <f>IF($A11="","",SUMPRODUCT((Scores!$A$6:$A$205=$A11)*(Scores!$K$6:$K$205=Lists!$A$2)))</f>
        <v/>
      </c>
      <c r="J11" s="24">
        <f>IF($A11="","",SUMPRODUCT((Scores!$A$6:$A$205=$A11)*(Scores!$K$6:$K$205=Lists!$A$3)))</f>
        <v/>
      </c>
      <c r="K11" s="24">
        <f>IF($A11="","",SUMPRODUCT((Scores!$A$6:$A$205=$A11)*(Scores!$K$6:$K$205=Lists!$A$4)))</f>
        <v/>
      </c>
      <c r="L11" s="26">
        <f>IF($A11="","",MID(""&amp;IF(AND(SUMIF(Scores!$A$6:$A$205,$A11,Scores!$N$6:$N$205)&gt;0,SUMIF(Scores!$A$6:$A$205,$A11,Scores!$S$6:$S$205)&gt;0),", "&amp;C$5,"")&amp;IF(AND(SUMIF(Scores!$A$6:$A$205,$A11,Scores!$O$6:$O$205)&gt;0,SUMIF(Scores!$A$6:$A$205,$A11,Scores!$T$6:$T$205)&gt;0),", "&amp;D$5,"")&amp;IF(AND(SUMIF(Scores!$A$6:$A$205,$A11,Scores!$P$6:$P$205)&gt;0,SUMIF(Scores!$A$6:$A$205,$A11,Scores!$U$6:$U$205)&gt;0),", "&amp;E$5,"")&amp;IF(AND(SUMIF(Scores!$A$6:$A$205,$A11,Scores!$Q$6:$Q$205)&gt;0,SUMIF(Scores!$A$6:$A$205,$A11,Scores!$V$6:$V$205)&gt;0),", "&amp;F$5,"")&amp;IF(AND(SUMIF(Scores!$A$6:$A$205,$A11,Scores!$R$6:$R$205)&gt;0,SUMIF(Scores!$A$6:$A$205,$A11,Scores!$W$6:$W$205)&gt;0),", "&amp;G$5,""),3,200))</f>
        <v/>
      </c>
    </row>
    <row r="12">
      <c r="A12" s="23">
        <f>IFERROR(INDEX(Scores!$A$6:$A$205,MATCH(7,Scores!$M$6:$M$205,0)),"")</f>
        <v/>
      </c>
      <c r="B12" s="24">
        <f>IF($A12="","",COUNTIF(Scores!$A$6:$A$205,$A12))</f>
        <v/>
      </c>
      <c r="C12" s="25">
        <f>IF($A12="","",IF(SUMPRODUCT((Scores!$A$6:$A$205=$A12)*ISNUMBER(Scores!$D$6:$D$205))=0,"",ROUND(SUMIF(Scores!$A$6:$A$205,$A12,Scores!$D$6:$D$205)/SUMPRODUCT((Scores!$A$6:$A$205=$A12)*ISNUMBER(Scores!$D$6:$D$205)),2)))</f>
        <v/>
      </c>
      <c r="D12" s="25">
        <f>IF($A12="","",IF(SUMPRODUCT((Scores!$A$6:$A$205=$A12)*ISNUMBER(Scores!$E$6:$E$205))=0,"",ROUND(SUMIF(Scores!$A$6:$A$205,$A12,Scores!$E$6:$E$205)/SUMPRODUCT((Scores!$A$6:$A$205=$A12)*ISNUMBER(Scores!$E$6:$E$205)),2)))</f>
        <v/>
      </c>
      <c r="E12" s="25">
        <f>IF($A12="","",IF(SUMPRODUCT((Scores!$A$6:$A$205=$A12)*ISNUMBER(Scores!$F$6:$F$205))=0,"",ROUND(SUMIF(Scores!$A$6:$A$205,$A12,Scores!$F$6:$F$205)/SUMPRODUCT((Scores!$A$6:$A$205=$A12)*ISNUMBER(Scores!$F$6:$F$205)),2)))</f>
        <v/>
      </c>
      <c r="F12" s="25">
        <f>IF($A12="","",IF(SUMPRODUCT((Scores!$A$6:$A$205=$A12)*ISNUMBER(Scores!$G$6:$G$205))=0,"",ROUND(SUMIF(Scores!$A$6:$A$205,$A12,Scores!$G$6:$G$205)/SUMPRODUCT((Scores!$A$6:$A$205=$A12)*ISNUMBER(Scores!$G$6:$G$205)),2)))</f>
        <v/>
      </c>
      <c r="G12" s="25">
        <f>IF($A12="","",IF(SUMPRODUCT((Scores!$A$6:$A$205=$A12)*ISNUMBER(Scores!$H$6:$H$205))=0,"",ROUND(SUMIF(Scores!$A$6:$A$205,$A12,Scores!$H$6:$H$205)/SUMPRODUCT((Scores!$A$6:$A$205=$A12)*ISNUMBER(Scores!$H$6:$H$205)),2)))</f>
        <v/>
      </c>
      <c r="H12" s="25">
        <f>IF($A12="","",IF(SUMPRODUCT((Scores!$A$6:$A$205=$A12)*ISNUMBER(Scores!$I$6:$I$205))=0,"",ROUND(SUMIF(Scores!$A$6:$A$205,$A12,Scores!$I$6:$I$205)/SUMPRODUCT((Scores!$A$6:$A$205=$A12)*ISNUMBER(Scores!$I$6:$I$205)),2)))</f>
        <v/>
      </c>
      <c r="I12" s="24">
        <f>IF($A12="","",SUMPRODUCT((Scores!$A$6:$A$205=$A12)*(Scores!$K$6:$K$205=Lists!$A$2)))</f>
        <v/>
      </c>
      <c r="J12" s="24">
        <f>IF($A12="","",SUMPRODUCT((Scores!$A$6:$A$205=$A12)*(Scores!$K$6:$K$205=Lists!$A$3)))</f>
        <v/>
      </c>
      <c r="K12" s="24">
        <f>IF($A12="","",SUMPRODUCT((Scores!$A$6:$A$205=$A12)*(Scores!$K$6:$K$205=Lists!$A$4)))</f>
        <v/>
      </c>
      <c r="L12" s="26">
        <f>IF($A12="","",MID(""&amp;IF(AND(SUMIF(Scores!$A$6:$A$205,$A12,Scores!$N$6:$N$205)&gt;0,SUMIF(Scores!$A$6:$A$205,$A12,Scores!$S$6:$S$205)&gt;0),", "&amp;C$5,"")&amp;IF(AND(SUMIF(Scores!$A$6:$A$205,$A12,Scores!$O$6:$O$205)&gt;0,SUMIF(Scores!$A$6:$A$205,$A12,Scores!$T$6:$T$205)&gt;0),", "&amp;D$5,"")&amp;IF(AND(SUMIF(Scores!$A$6:$A$205,$A12,Scores!$P$6:$P$205)&gt;0,SUMIF(Scores!$A$6:$A$205,$A12,Scores!$U$6:$U$205)&gt;0),", "&amp;E$5,"")&amp;IF(AND(SUMIF(Scores!$A$6:$A$205,$A12,Scores!$Q$6:$Q$205)&gt;0,SUMIF(Scores!$A$6:$A$205,$A12,Scores!$V$6:$V$205)&gt;0),", "&amp;F$5,"")&amp;IF(AND(SUMIF(Scores!$A$6:$A$205,$A12,Scores!$R$6:$R$205)&gt;0,SUMIF(Scores!$A$6:$A$205,$A12,Scores!$W$6:$W$205)&gt;0),", "&amp;G$5,""),3,200))</f>
        <v/>
      </c>
    </row>
    <row r="13">
      <c r="A13" s="23">
        <f>IFERROR(INDEX(Scores!$A$6:$A$205,MATCH(8,Scores!$M$6:$M$205,0)),"")</f>
        <v/>
      </c>
      <c r="B13" s="24">
        <f>IF($A13="","",COUNTIF(Scores!$A$6:$A$205,$A13))</f>
        <v/>
      </c>
      <c r="C13" s="25">
        <f>IF($A13="","",IF(SUMPRODUCT((Scores!$A$6:$A$205=$A13)*ISNUMBER(Scores!$D$6:$D$205))=0,"",ROUND(SUMIF(Scores!$A$6:$A$205,$A13,Scores!$D$6:$D$205)/SUMPRODUCT((Scores!$A$6:$A$205=$A13)*ISNUMBER(Scores!$D$6:$D$205)),2)))</f>
        <v/>
      </c>
      <c r="D13" s="25">
        <f>IF($A13="","",IF(SUMPRODUCT((Scores!$A$6:$A$205=$A13)*ISNUMBER(Scores!$E$6:$E$205))=0,"",ROUND(SUMIF(Scores!$A$6:$A$205,$A13,Scores!$E$6:$E$205)/SUMPRODUCT((Scores!$A$6:$A$205=$A13)*ISNUMBER(Scores!$E$6:$E$205)),2)))</f>
        <v/>
      </c>
      <c r="E13" s="25">
        <f>IF($A13="","",IF(SUMPRODUCT((Scores!$A$6:$A$205=$A13)*ISNUMBER(Scores!$F$6:$F$205))=0,"",ROUND(SUMIF(Scores!$A$6:$A$205,$A13,Scores!$F$6:$F$205)/SUMPRODUCT((Scores!$A$6:$A$205=$A13)*ISNUMBER(Scores!$F$6:$F$205)),2)))</f>
        <v/>
      </c>
      <c r="F13" s="25">
        <f>IF($A13="","",IF(SUMPRODUCT((Scores!$A$6:$A$205=$A13)*ISNUMBER(Scores!$G$6:$G$205))=0,"",ROUND(SUMIF(Scores!$A$6:$A$205,$A13,Scores!$G$6:$G$205)/SUMPRODUCT((Scores!$A$6:$A$205=$A13)*ISNUMBER(Scores!$G$6:$G$205)),2)))</f>
        <v/>
      </c>
      <c r="G13" s="25">
        <f>IF($A13="","",IF(SUMPRODUCT((Scores!$A$6:$A$205=$A13)*ISNUMBER(Scores!$H$6:$H$205))=0,"",ROUND(SUMIF(Scores!$A$6:$A$205,$A13,Scores!$H$6:$H$205)/SUMPRODUCT((Scores!$A$6:$A$205=$A13)*ISNUMBER(Scores!$H$6:$H$205)),2)))</f>
        <v/>
      </c>
      <c r="H13" s="25">
        <f>IF($A13="","",IF(SUMPRODUCT((Scores!$A$6:$A$205=$A13)*ISNUMBER(Scores!$I$6:$I$205))=0,"",ROUND(SUMIF(Scores!$A$6:$A$205,$A13,Scores!$I$6:$I$205)/SUMPRODUCT((Scores!$A$6:$A$205=$A13)*ISNUMBER(Scores!$I$6:$I$205)),2)))</f>
        <v/>
      </c>
      <c r="I13" s="24">
        <f>IF($A13="","",SUMPRODUCT((Scores!$A$6:$A$205=$A13)*(Scores!$K$6:$K$205=Lists!$A$2)))</f>
        <v/>
      </c>
      <c r="J13" s="24">
        <f>IF($A13="","",SUMPRODUCT((Scores!$A$6:$A$205=$A13)*(Scores!$K$6:$K$205=Lists!$A$3)))</f>
        <v/>
      </c>
      <c r="K13" s="24">
        <f>IF($A13="","",SUMPRODUCT((Scores!$A$6:$A$205=$A13)*(Scores!$K$6:$K$205=Lists!$A$4)))</f>
        <v/>
      </c>
      <c r="L13" s="26">
        <f>IF($A13="","",MID(""&amp;IF(AND(SUMIF(Scores!$A$6:$A$205,$A13,Scores!$N$6:$N$205)&gt;0,SUMIF(Scores!$A$6:$A$205,$A13,Scores!$S$6:$S$205)&gt;0),", "&amp;C$5,"")&amp;IF(AND(SUMIF(Scores!$A$6:$A$205,$A13,Scores!$O$6:$O$205)&gt;0,SUMIF(Scores!$A$6:$A$205,$A13,Scores!$T$6:$T$205)&gt;0),", "&amp;D$5,"")&amp;IF(AND(SUMIF(Scores!$A$6:$A$205,$A13,Scores!$P$6:$P$205)&gt;0,SUMIF(Scores!$A$6:$A$205,$A13,Scores!$U$6:$U$205)&gt;0),", "&amp;E$5,"")&amp;IF(AND(SUMIF(Scores!$A$6:$A$205,$A13,Scores!$Q$6:$Q$205)&gt;0,SUMIF(Scores!$A$6:$A$205,$A13,Scores!$V$6:$V$205)&gt;0),", "&amp;F$5,"")&amp;IF(AND(SUMIF(Scores!$A$6:$A$205,$A13,Scores!$R$6:$R$205)&gt;0,SUMIF(Scores!$A$6:$A$205,$A13,Scores!$W$6:$W$205)&gt;0),", "&amp;G$5,""),3,200))</f>
        <v/>
      </c>
    </row>
    <row r="14">
      <c r="A14" s="23">
        <f>IFERROR(INDEX(Scores!$A$6:$A$205,MATCH(9,Scores!$M$6:$M$205,0)),"")</f>
        <v/>
      </c>
      <c r="B14" s="24">
        <f>IF($A14="","",COUNTIF(Scores!$A$6:$A$205,$A14))</f>
        <v/>
      </c>
      <c r="C14" s="25">
        <f>IF($A14="","",IF(SUMPRODUCT((Scores!$A$6:$A$205=$A14)*ISNUMBER(Scores!$D$6:$D$205))=0,"",ROUND(SUMIF(Scores!$A$6:$A$205,$A14,Scores!$D$6:$D$205)/SUMPRODUCT((Scores!$A$6:$A$205=$A14)*ISNUMBER(Scores!$D$6:$D$205)),2)))</f>
        <v/>
      </c>
      <c r="D14" s="25">
        <f>IF($A14="","",IF(SUMPRODUCT((Scores!$A$6:$A$205=$A14)*ISNUMBER(Scores!$E$6:$E$205))=0,"",ROUND(SUMIF(Scores!$A$6:$A$205,$A14,Scores!$E$6:$E$205)/SUMPRODUCT((Scores!$A$6:$A$205=$A14)*ISNUMBER(Scores!$E$6:$E$205)),2)))</f>
        <v/>
      </c>
      <c r="E14" s="25">
        <f>IF($A14="","",IF(SUMPRODUCT((Scores!$A$6:$A$205=$A14)*ISNUMBER(Scores!$F$6:$F$205))=0,"",ROUND(SUMIF(Scores!$A$6:$A$205,$A14,Scores!$F$6:$F$205)/SUMPRODUCT((Scores!$A$6:$A$205=$A14)*ISNUMBER(Scores!$F$6:$F$205)),2)))</f>
        <v/>
      </c>
      <c r="F14" s="25">
        <f>IF($A14="","",IF(SUMPRODUCT((Scores!$A$6:$A$205=$A14)*ISNUMBER(Scores!$G$6:$G$205))=0,"",ROUND(SUMIF(Scores!$A$6:$A$205,$A14,Scores!$G$6:$G$205)/SUMPRODUCT((Scores!$A$6:$A$205=$A14)*ISNUMBER(Scores!$G$6:$G$205)),2)))</f>
        <v/>
      </c>
      <c r="G14" s="25">
        <f>IF($A14="","",IF(SUMPRODUCT((Scores!$A$6:$A$205=$A14)*ISNUMBER(Scores!$H$6:$H$205))=0,"",ROUND(SUMIF(Scores!$A$6:$A$205,$A14,Scores!$H$6:$H$205)/SUMPRODUCT((Scores!$A$6:$A$205=$A14)*ISNUMBER(Scores!$H$6:$H$205)),2)))</f>
        <v/>
      </c>
      <c r="H14" s="25">
        <f>IF($A14="","",IF(SUMPRODUCT((Scores!$A$6:$A$205=$A14)*ISNUMBER(Scores!$I$6:$I$205))=0,"",ROUND(SUMIF(Scores!$A$6:$A$205,$A14,Scores!$I$6:$I$205)/SUMPRODUCT((Scores!$A$6:$A$205=$A14)*ISNUMBER(Scores!$I$6:$I$205)),2)))</f>
        <v/>
      </c>
      <c r="I14" s="24">
        <f>IF($A14="","",SUMPRODUCT((Scores!$A$6:$A$205=$A14)*(Scores!$K$6:$K$205=Lists!$A$2)))</f>
        <v/>
      </c>
      <c r="J14" s="24">
        <f>IF($A14="","",SUMPRODUCT((Scores!$A$6:$A$205=$A14)*(Scores!$K$6:$K$205=Lists!$A$3)))</f>
        <v/>
      </c>
      <c r="K14" s="24">
        <f>IF($A14="","",SUMPRODUCT((Scores!$A$6:$A$205=$A14)*(Scores!$K$6:$K$205=Lists!$A$4)))</f>
        <v/>
      </c>
      <c r="L14" s="26">
        <f>IF($A14="","",MID(""&amp;IF(AND(SUMIF(Scores!$A$6:$A$205,$A14,Scores!$N$6:$N$205)&gt;0,SUMIF(Scores!$A$6:$A$205,$A14,Scores!$S$6:$S$205)&gt;0),", "&amp;C$5,"")&amp;IF(AND(SUMIF(Scores!$A$6:$A$205,$A14,Scores!$O$6:$O$205)&gt;0,SUMIF(Scores!$A$6:$A$205,$A14,Scores!$T$6:$T$205)&gt;0),", "&amp;D$5,"")&amp;IF(AND(SUMIF(Scores!$A$6:$A$205,$A14,Scores!$P$6:$P$205)&gt;0,SUMIF(Scores!$A$6:$A$205,$A14,Scores!$U$6:$U$205)&gt;0),", "&amp;E$5,"")&amp;IF(AND(SUMIF(Scores!$A$6:$A$205,$A14,Scores!$Q$6:$Q$205)&gt;0,SUMIF(Scores!$A$6:$A$205,$A14,Scores!$V$6:$V$205)&gt;0),", "&amp;F$5,"")&amp;IF(AND(SUMIF(Scores!$A$6:$A$205,$A14,Scores!$R$6:$R$205)&gt;0,SUMIF(Scores!$A$6:$A$205,$A14,Scores!$W$6:$W$205)&gt;0),", "&amp;G$5,""),3,200))</f>
        <v/>
      </c>
    </row>
    <row r="15">
      <c r="A15" s="23">
        <f>IFERROR(INDEX(Scores!$A$6:$A$205,MATCH(10,Scores!$M$6:$M$205,0)),"")</f>
        <v/>
      </c>
      <c r="B15" s="24">
        <f>IF($A15="","",COUNTIF(Scores!$A$6:$A$205,$A15))</f>
        <v/>
      </c>
      <c r="C15" s="25">
        <f>IF($A15="","",IF(SUMPRODUCT((Scores!$A$6:$A$205=$A15)*ISNUMBER(Scores!$D$6:$D$205))=0,"",ROUND(SUMIF(Scores!$A$6:$A$205,$A15,Scores!$D$6:$D$205)/SUMPRODUCT((Scores!$A$6:$A$205=$A15)*ISNUMBER(Scores!$D$6:$D$205)),2)))</f>
        <v/>
      </c>
      <c r="D15" s="25">
        <f>IF($A15="","",IF(SUMPRODUCT((Scores!$A$6:$A$205=$A15)*ISNUMBER(Scores!$E$6:$E$205))=0,"",ROUND(SUMIF(Scores!$A$6:$A$205,$A15,Scores!$E$6:$E$205)/SUMPRODUCT((Scores!$A$6:$A$205=$A15)*ISNUMBER(Scores!$E$6:$E$205)),2)))</f>
        <v/>
      </c>
      <c r="E15" s="25">
        <f>IF($A15="","",IF(SUMPRODUCT((Scores!$A$6:$A$205=$A15)*ISNUMBER(Scores!$F$6:$F$205))=0,"",ROUND(SUMIF(Scores!$A$6:$A$205,$A15,Scores!$F$6:$F$205)/SUMPRODUCT((Scores!$A$6:$A$205=$A15)*ISNUMBER(Scores!$F$6:$F$205)),2)))</f>
        <v/>
      </c>
      <c r="F15" s="25">
        <f>IF($A15="","",IF(SUMPRODUCT((Scores!$A$6:$A$205=$A15)*ISNUMBER(Scores!$G$6:$G$205))=0,"",ROUND(SUMIF(Scores!$A$6:$A$205,$A15,Scores!$G$6:$G$205)/SUMPRODUCT((Scores!$A$6:$A$205=$A15)*ISNUMBER(Scores!$G$6:$G$205)),2)))</f>
        <v/>
      </c>
      <c r="G15" s="25">
        <f>IF($A15="","",IF(SUMPRODUCT((Scores!$A$6:$A$205=$A15)*ISNUMBER(Scores!$H$6:$H$205))=0,"",ROUND(SUMIF(Scores!$A$6:$A$205,$A15,Scores!$H$6:$H$205)/SUMPRODUCT((Scores!$A$6:$A$205=$A15)*ISNUMBER(Scores!$H$6:$H$205)),2)))</f>
        <v/>
      </c>
      <c r="H15" s="25">
        <f>IF($A15="","",IF(SUMPRODUCT((Scores!$A$6:$A$205=$A15)*ISNUMBER(Scores!$I$6:$I$205))=0,"",ROUND(SUMIF(Scores!$A$6:$A$205,$A15,Scores!$I$6:$I$205)/SUMPRODUCT((Scores!$A$6:$A$205=$A15)*ISNUMBER(Scores!$I$6:$I$205)),2)))</f>
        <v/>
      </c>
      <c r="I15" s="24">
        <f>IF($A15="","",SUMPRODUCT((Scores!$A$6:$A$205=$A15)*(Scores!$K$6:$K$205=Lists!$A$2)))</f>
        <v/>
      </c>
      <c r="J15" s="24">
        <f>IF($A15="","",SUMPRODUCT((Scores!$A$6:$A$205=$A15)*(Scores!$K$6:$K$205=Lists!$A$3)))</f>
        <v/>
      </c>
      <c r="K15" s="24">
        <f>IF($A15="","",SUMPRODUCT((Scores!$A$6:$A$205=$A15)*(Scores!$K$6:$K$205=Lists!$A$4)))</f>
        <v/>
      </c>
      <c r="L15" s="26">
        <f>IF($A15="","",MID(""&amp;IF(AND(SUMIF(Scores!$A$6:$A$205,$A15,Scores!$N$6:$N$205)&gt;0,SUMIF(Scores!$A$6:$A$205,$A15,Scores!$S$6:$S$205)&gt;0),", "&amp;C$5,"")&amp;IF(AND(SUMIF(Scores!$A$6:$A$205,$A15,Scores!$O$6:$O$205)&gt;0,SUMIF(Scores!$A$6:$A$205,$A15,Scores!$T$6:$T$205)&gt;0),", "&amp;D$5,"")&amp;IF(AND(SUMIF(Scores!$A$6:$A$205,$A15,Scores!$P$6:$P$205)&gt;0,SUMIF(Scores!$A$6:$A$205,$A15,Scores!$U$6:$U$205)&gt;0),", "&amp;E$5,"")&amp;IF(AND(SUMIF(Scores!$A$6:$A$205,$A15,Scores!$Q$6:$Q$205)&gt;0,SUMIF(Scores!$A$6:$A$205,$A15,Scores!$V$6:$V$205)&gt;0),", "&amp;F$5,"")&amp;IF(AND(SUMIF(Scores!$A$6:$A$205,$A15,Scores!$R$6:$R$205)&gt;0,SUMIF(Scores!$A$6:$A$205,$A15,Scores!$W$6:$W$205)&gt;0),", "&amp;G$5,""),3,200))</f>
        <v/>
      </c>
    </row>
    <row r="16">
      <c r="A16" s="23">
        <f>IFERROR(INDEX(Scores!$A$6:$A$205,MATCH(11,Scores!$M$6:$M$205,0)),"")</f>
        <v/>
      </c>
      <c r="B16" s="24">
        <f>IF($A16="","",COUNTIF(Scores!$A$6:$A$205,$A16))</f>
        <v/>
      </c>
      <c r="C16" s="25">
        <f>IF($A16="","",IF(SUMPRODUCT((Scores!$A$6:$A$205=$A16)*ISNUMBER(Scores!$D$6:$D$205))=0,"",ROUND(SUMIF(Scores!$A$6:$A$205,$A16,Scores!$D$6:$D$205)/SUMPRODUCT((Scores!$A$6:$A$205=$A16)*ISNUMBER(Scores!$D$6:$D$205)),2)))</f>
        <v/>
      </c>
      <c r="D16" s="25">
        <f>IF($A16="","",IF(SUMPRODUCT((Scores!$A$6:$A$205=$A16)*ISNUMBER(Scores!$E$6:$E$205))=0,"",ROUND(SUMIF(Scores!$A$6:$A$205,$A16,Scores!$E$6:$E$205)/SUMPRODUCT((Scores!$A$6:$A$205=$A16)*ISNUMBER(Scores!$E$6:$E$205)),2)))</f>
        <v/>
      </c>
      <c r="E16" s="25">
        <f>IF($A16="","",IF(SUMPRODUCT((Scores!$A$6:$A$205=$A16)*ISNUMBER(Scores!$F$6:$F$205))=0,"",ROUND(SUMIF(Scores!$A$6:$A$205,$A16,Scores!$F$6:$F$205)/SUMPRODUCT((Scores!$A$6:$A$205=$A16)*ISNUMBER(Scores!$F$6:$F$205)),2)))</f>
        <v/>
      </c>
      <c r="F16" s="25">
        <f>IF($A16="","",IF(SUMPRODUCT((Scores!$A$6:$A$205=$A16)*ISNUMBER(Scores!$G$6:$G$205))=0,"",ROUND(SUMIF(Scores!$A$6:$A$205,$A16,Scores!$G$6:$G$205)/SUMPRODUCT((Scores!$A$6:$A$205=$A16)*ISNUMBER(Scores!$G$6:$G$205)),2)))</f>
        <v/>
      </c>
      <c r="G16" s="25">
        <f>IF($A16="","",IF(SUMPRODUCT((Scores!$A$6:$A$205=$A16)*ISNUMBER(Scores!$H$6:$H$205))=0,"",ROUND(SUMIF(Scores!$A$6:$A$205,$A16,Scores!$H$6:$H$205)/SUMPRODUCT((Scores!$A$6:$A$205=$A16)*ISNUMBER(Scores!$H$6:$H$205)),2)))</f>
        <v/>
      </c>
      <c r="H16" s="25">
        <f>IF($A16="","",IF(SUMPRODUCT((Scores!$A$6:$A$205=$A16)*ISNUMBER(Scores!$I$6:$I$205))=0,"",ROUND(SUMIF(Scores!$A$6:$A$205,$A16,Scores!$I$6:$I$205)/SUMPRODUCT((Scores!$A$6:$A$205=$A16)*ISNUMBER(Scores!$I$6:$I$205)),2)))</f>
        <v/>
      </c>
      <c r="I16" s="24">
        <f>IF($A16="","",SUMPRODUCT((Scores!$A$6:$A$205=$A16)*(Scores!$K$6:$K$205=Lists!$A$2)))</f>
        <v/>
      </c>
      <c r="J16" s="24">
        <f>IF($A16="","",SUMPRODUCT((Scores!$A$6:$A$205=$A16)*(Scores!$K$6:$K$205=Lists!$A$3)))</f>
        <v/>
      </c>
      <c r="K16" s="24">
        <f>IF($A16="","",SUMPRODUCT((Scores!$A$6:$A$205=$A16)*(Scores!$K$6:$K$205=Lists!$A$4)))</f>
        <v/>
      </c>
      <c r="L16" s="26">
        <f>IF($A16="","",MID(""&amp;IF(AND(SUMIF(Scores!$A$6:$A$205,$A16,Scores!$N$6:$N$205)&gt;0,SUMIF(Scores!$A$6:$A$205,$A16,Scores!$S$6:$S$205)&gt;0),", "&amp;C$5,"")&amp;IF(AND(SUMIF(Scores!$A$6:$A$205,$A16,Scores!$O$6:$O$205)&gt;0,SUMIF(Scores!$A$6:$A$205,$A16,Scores!$T$6:$T$205)&gt;0),", "&amp;D$5,"")&amp;IF(AND(SUMIF(Scores!$A$6:$A$205,$A16,Scores!$P$6:$P$205)&gt;0,SUMIF(Scores!$A$6:$A$205,$A16,Scores!$U$6:$U$205)&gt;0),", "&amp;E$5,"")&amp;IF(AND(SUMIF(Scores!$A$6:$A$205,$A16,Scores!$Q$6:$Q$205)&gt;0,SUMIF(Scores!$A$6:$A$205,$A16,Scores!$V$6:$V$205)&gt;0),", "&amp;F$5,"")&amp;IF(AND(SUMIF(Scores!$A$6:$A$205,$A16,Scores!$R$6:$R$205)&gt;0,SUMIF(Scores!$A$6:$A$205,$A16,Scores!$W$6:$W$205)&gt;0),", "&amp;G$5,""),3,200))</f>
        <v/>
      </c>
    </row>
    <row r="17">
      <c r="A17" s="23">
        <f>IFERROR(INDEX(Scores!$A$6:$A$205,MATCH(12,Scores!$M$6:$M$205,0)),"")</f>
        <v/>
      </c>
      <c r="B17" s="24">
        <f>IF($A17="","",COUNTIF(Scores!$A$6:$A$205,$A17))</f>
        <v/>
      </c>
      <c r="C17" s="25">
        <f>IF($A17="","",IF(SUMPRODUCT((Scores!$A$6:$A$205=$A17)*ISNUMBER(Scores!$D$6:$D$205))=0,"",ROUND(SUMIF(Scores!$A$6:$A$205,$A17,Scores!$D$6:$D$205)/SUMPRODUCT((Scores!$A$6:$A$205=$A17)*ISNUMBER(Scores!$D$6:$D$205)),2)))</f>
        <v/>
      </c>
      <c r="D17" s="25">
        <f>IF($A17="","",IF(SUMPRODUCT((Scores!$A$6:$A$205=$A17)*ISNUMBER(Scores!$E$6:$E$205))=0,"",ROUND(SUMIF(Scores!$A$6:$A$205,$A17,Scores!$E$6:$E$205)/SUMPRODUCT((Scores!$A$6:$A$205=$A17)*ISNUMBER(Scores!$E$6:$E$205)),2)))</f>
        <v/>
      </c>
      <c r="E17" s="25">
        <f>IF($A17="","",IF(SUMPRODUCT((Scores!$A$6:$A$205=$A17)*ISNUMBER(Scores!$F$6:$F$205))=0,"",ROUND(SUMIF(Scores!$A$6:$A$205,$A17,Scores!$F$6:$F$205)/SUMPRODUCT((Scores!$A$6:$A$205=$A17)*ISNUMBER(Scores!$F$6:$F$205)),2)))</f>
        <v/>
      </c>
      <c r="F17" s="25">
        <f>IF($A17="","",IF(SUMPRODUCT((Scores!$A$6:$A$205=$A17)*ISNUMBER(Scores!$G$6:$G$205))=0,"",ROUND(SUMIF(Scores!$A$6:$A$205,$A17,Scores!$G$6:$G$205)/SUMPRODUCT((Scores!$A$6:$A$205=$A17)*ISNUMBER(Scores!$G$6:$G$205)),2)))</f>
        <v/>
      </c>
      <c r="G17" s="25">
        <f>IF($A17="","",IF(SUMPRODUCT((Scores!$A$6:$A$205=$A17)*ISNUMBER(Scores!$H$6:$H$205))=0,"",ROUND(SUMIF(Scores!$A$6:$A$205,$A17,Scores!$H$6:$H$205)/SUMPRODUCT((Scores!$A$6:$A$205=$A17)*ISNUMBER(Scores!$H$6:$H$205)),2)))</f>
        <v/>
      </c>
      <c r="H17" s="25">
        <f>IF($A17="","",IF(SUMPRODUCT((Scores!$A$6:$A$205=$A17)*ISNUMBER(Scores!$I$6:$I$205))=0,"",ROUND(SUMIF(Scores!$A$6:$A$205,$A17,Scores!$I$6:$I$205)/SUMPRODUCT((Scores!$A$6:$A$205=$A17)*ISNUMBER(Scores!$I$6:$I$205)),2)))</f>
        <v/>
      </c>
      <c r="I17" s="24">
        <f>IF($A17="","",SUMPRODUCT((Scores!$A$6:$A$205=$A17)*(Scores!$K$6:$K$205=Lists!$A$2)))</f>
        <v/>
      </c>
      <c r="J17" s="24">
        <f>IF($A17="","",SUMPRODUCT((Scores!$A$6:$A$205=$A17)*(Scores!$K$6:$K$205=Lists!$A$3)))</f>
        <v/>
      </c>
      <c r="K17" s="24">
        <f>IF($A17="","",SUMPRODUCT((Scores!$A$6:$A$205=$A17)*(Scores!$K$6:$K$205=Lists!$A$4)))</f>
        <v/>
      </c>
      <c r="L17" s="26">
        <f>IF($A17="","",MID(""&amp;IF(AND(SUMIF(Scores!$A$6:$A$205,$A17,Scores!$N$6:$N$205)&gt;0,SUMIF(Scores!$A$6:$A$205,$A17,Scores!$S$6:$S$205)&gt;0),", "&amp;C$5,"")&amp;IF(AND(SUMIF(Scores!$A$6:$A$205,$A17,Scores!$O$6:$O$205)&gt;0,SUMIF(Scores!$A$6:$A$205,$A17,Scores!$T$6:$T$205)&gt;0),", "&amp;D$5,"")&amp;IF(AND(SUMIF(Scores!$A$6:$A$205,$A17,Scores!$P$6:$P$205)&gt;0,SUMIF(Scores!$A$6:$A$205,$A17,Scores!$U$6:$U$205)&gt;0),", "&amp;E$5,"")&amp;IF(AND(SUMIF(Scores!$A$6:$A$205,$A17,Scores!$Q$6:$Q$205)&gt;0,SUMIF(Scores!$A$6:$A$205,$A17,Scores!$V$6:$V$205)&gt;0),", "&amp;F$5,"")&amp;IF(AND(SUMIF(Scores!$A$6:$A$205,$A17,Scores!$R$6:$R$205)&gt;0,SUMIF(Scores!$A$6:$A$205,$A17,Scores!$W$6:$W$205)&gt;0),", "&amp;G$5,""),3,200))</f>
        <v/>
      </c>
    </row>
    <row r="18">
      <c r="A18" s="23">
        <f>IFERROR(INDEX(Scores!$A$6:$A$205,MATCH(13,Scores!$M$6:$M$205,0)),"")</f>
        <v/>
      </c>
      <c r="B18" s="24">
        <f>IF($A18="","",COUNTIF(Scores!$A$6:$A$205,$A18))</f>
        <v/>
      </c>
      <c r="C18" s="25">
        <f>IF($A18="","",IF(SUMPRODUCT((Scores!$A$6:$A$205=$A18)*ISNUMBER(Scores!$D$6:$D$205))=0,"",ROUND(SUMIF(Scores!$A$6:$A$205,$A18,Scores!$D$6:$D$205)/SUMPRODUCT((Scores!$A$6:$A$205=$A18)*ISNUMBER(Scores!$D$6:$D$205)),2)))</f>
        <v/>
      </c>
      <c r="D18" s="25">
        <f>IF($A18="","",IF(SUMPRODUCT((Scores!$A$6:$A$205=$A18)*ISNUMBER(Scores!$E$6:$E$205))=0,"",ROUND(SUMIF(Scores!$A$6:$A$205,$A18,Scores!$E$6:$E$205)/SUMPRODUCT((Scores!$A$6:$A$205=$A18)*ISNUMBER(Scores!$E$6:$E$205)),2)))</f>
        <v/>
      </c>
      <c r="E18" s="25">
        <f>IF($A18="","",IF(SUMPRODUCT((Scores!$A$6:$A$205=$A18)*ISNUMBER(Scores!$F$6:$F$205))=0,"",ROUND(SUMIF(Scores!$A$6:$A$205,$A18,Scores!$F$6:$F$205)/SUMPRODUCT((Scores!$A$6:$A$205=$A18)*ISNUMBER(Scores!$F$6:$F$205)),2)))</f>
        <v/>
      </c>
      <c r="F18" s="25">
        <f>IF($A18="","",IF(SUMPRODUCT((Scores!$A$6:$A$205=$A18)*ISNUMBER(Scores!$G$6:$G$205))=0,"",ROUND(SUMIF(Scores!$A$6:$A$205,$A18,Scores!$G$6:$G$205)/SUMPRODUCT((Scores!$A$6:$A$205=$A18)*ISNUMBER(Scores!$G$6:$G$205)),2)))</f>
        <v/>
      </c>
      <c r="G18" s="25">
        <f>IF($A18="","",IF(SUMPRODUCT((Scores!$A$6:$A$205=$A18)*ISNUMBER(Scores!$H$6:$H$205))=0,"",ROUND(SUMIF(Scores!$A$6:$A$205,$A18,Scores!$H$6:$H$205)/SUMPRODUCT((Scores!$A$6:$A$205=$A18)*ISNUMBER(Scores!$H$6:$H$205)),2)))</f>
        <v/>
      </c>
      <c r="H18" s="25">
        <f>IF($A18="","",IF(SUMPRODUCT((Scores!$A$6:$A$205=$A18)*ISNUMBER(Scores!$I$6:$I$205))=0,"",ROUND(SUMIF(Scores!$A$6:$A$205,$A18,Scores!$I$6:$I$205)/SUMPRODUCT((Scores!$A$6:$A$205=$A18)*ISNUMBER(Scores!$I$6:$I$205)),2)))</f>
        <v/>
      </c>
      <c r="I18" s="24">
        <f>IF($A18="","",SUMPRODUCT((Scores!$A$6:$A$205=$A18)*(Scores!$K$6:$K$205=Lists!$A$2)))</f>
        <v/>
      </c>
      <c r="J18" s="24">
        <f>IF($A18="","",SUMPRODUCT((Scores!$A$6:$A$205=$A18)*(Scores!$K$6:$K$205=Lists!$A$3)))</f>
        <v/>
      </c>
      <c r="K18" s="24">
        <f>IF($A18="","",SUMPRODUCT((Scores!$A$6:$A$205=$A18)*(Scores!$K$6:$K$205=Lists!$A$4)))</f>
        <v/>
      </c>
      <c r="L18" s="26">
        <f>IF($A18="","",MID(""&amp;IF(AND(SUMIF(Scores!$A$6:$A$205,$A18,Scores!$N$6:$N$205)&gt;0,SUMIF(Scores!$A$6:$A$205,$A18,Scores!$S$6:$S$205)&gt;0),", "&amp;C$5,"")&amp;IF(AND(SUMIF(Scores!$A$6:$A$205,$A18,Scores!$O$6:$O$205)&gt;0,SUMIF(Scores!$A$6:$A$205,$A18,Scores!$T$6:$T$205)&gt;0),", "&amp;D$5,"")&amp;IF(AND(SUMIF(Scores!$A$6:$A$205,$A18,Scores!$P$6:$P$205)&gt;0,SUMIF(Scores!$A$6:$A$205,$A18,Scores!$U$6:$U$205)&gt;0),", "&amp;E$5,"")&amp;IF(AND(SUMIF(Scores!$A$6:$A$205,$A18,Scores!$Q$6:$Q$205)&gt;0,SUMIF(Scores!$A$6:$A$205,$A18,Scores!$V$6:$V$205)&gt;0),", "&amp;F$5,"")&amp;IF(AND(SUMIF(Scores!$A$6:$A$205,$A18,Scores!$R$6:$R$205)&gt;0,SUMIF(Scores!$A$6:$A$205,$A18,Scores!$W$6:$W$205)&gt;0),", "&amp;G$5,""),3,200))</f>
        <v/>
      </c>
    </row>
    <row r="19">
      <c r="A19" s="23">
        <f>IFERROR(INDEX(Scores!$A$6:$A$205,MATCH(14,Scores!$M$6:$M$205,0)),"")</f>
        <v/>
      </c>
      <c r="B19" s="24">
        <f>IF($A19="","",COUNTIF(Scores!$A$6:$A$205,$A19))</f>
        <v/>
      </c>
      <c r="C19" s="25">
        <f>IF($A19="","",IF(SUMPRODUCT((Scores!$A$6:$A$205=$A19)*ISNUMBER(Scores!$D$6:$D$205))=0,"",ROUND(SUMIF(Scores!$A$6:$A$205,$A19,Scores!$D$6:$D$205)/SUMPRODUCT((Scores!$A$6:$A$205=$A19)*ISNUMBER(Scores!$D$6:$D$205)),2)))</f>
        <v/>
      </c>
      <c r="D19" s="25">
        <f>IF($A19="","",IF(SUMPRODUCT((Scores!$A$6:$A$205=$A19)*ISNUMBER(Scores!$E$6:$E$205))=0,"",ROUND(SUMIF(Scores!$A$6:$A$205,$A19,Scores!$E$6:$E$205)/SUMPRODUCT((Scores!$A$6:$A$205=$A19)*ISNUMBER(Scores!$E$6:$E$205)),2)))</f>
        <v/>
      </c>
      <c r="E19" s="25">
        <f>IF($A19="","",IF(SUMPRODUCT((Scores!$A$6:$A$205=$A19)*ISNUMBER(Scores!$F$6:$F$205))=0,"",ROUND(SUMIF(Scores!$A$6:$A$205,$A19,Scores!$F$6:$F$205)/SUMPRODUCT((Scores!$A$6:$A$205=$A19)*ISNUMBER(Scores!$F$6:$F$205)),2)))</f>
        <v/>
      </c>
      <c r="F19" s="25">
        <f>IF($A19="","",IF(SUMPRODUCT((Scores!$A$6:$A$205=$A19)*ISNUMBER(Scores!$G$6:$G$205))=0,"",ROUND(SUMIF(Scores!$A$6:$A$205,$A19,Scores!$G$6:$G$205)/SUMPRODUCT((Scores!$A$6:$A$205=$A19)*ISNUMBER(Scores!$G$6:$G$205)),2)))</f>
        <v/>
      </c>
      <c r="G19" s="25">
        <f>IF($A19="","",IF(SUMPRODUCT((Scores!$A$6:$A$205=$A19)*ISNUMBER(Scores!$H$6:$H$205))=0,"",ROUND(SUMIF(Scores!$A$6:$A$205,$A19,Scores!$H$6:$H$205)/SUMPRODUCT((Scores!$A$6:$A$205=$A19)*ISNUMBER(Scores!$H$6:$H$205)),2)))</f>
        <v/>
      </c>
      <c r="H19" s="25">
        <f>IF($A19="","",IF(SUMPRODUCT((Scores!$A$6:$A$205=$A19)*ISNUMBER(Scores!$I$6:$I$205))=0,"",ROUND(SUMIF(Scores!$A$6:$A$205,$A19,Scores!$I$6:$I$205)/SUMPRODUCT((Scores!$A$6:$A$205=$A19)*ISNUMBER(Scores!$I$6:$I$205)),2)))</f>
        <v/>
      </c>
      <c r="I19" s="24">
        <f>IF($A19="","",SUMPRODUCT((Scores!$A$6:$A$205=$A19)*(Scores!$K$6:$K$205=Lists!$A$2)))</f>
        <v/>
      </c>
      <c r="J19" s="24">
        <f>IF($A19="","",SUMPRODUCT((Scores!$A$6:$A$205=$A19)*(Scores!$K$6:$K$205=Lists!$A$3)))</f>
        <v/>
      </c>
      <c r="K19" s="24">
        <f>IF($A19="","",SUMPRODUCT((Scores!$A$6:$A$205=$A19)*(Scores!$K$6:$K$205=Lists!$A$4)))</f>
        <v/>
      </c>
      <c r="L19" s="26">
        <f>IF($A19="","",MID(""&amp;IF(AND(SUMIF(Scores!$A$6:$A$205,$A19,Scores!$N$6:$N$205)&gt;0,SUMIF(Scores!$A$6:$A$205,$A19,Scores!$S$6:$S$205)&gt;0),", "&amp;C$5,"")&amp;IF(AND(SUMIF(Scores!$A$6:$A$205,$A19,Scores!$O$6:$O$205)&gt;0,SUMIF(Scores!$A$6:$A$205,$A19,Scores!$T$6:$T$205)&gt;0),", "&amp;D$5,"")&amp;IF(AND(SUMIF(Scores!$A$6:$A$205,$A19,Scores!$P$6:$P$205)&gt;0,SUMIF(Scores!$A$6:$A$205,$A19,Scores!$U$6:$U$205)&gt;0),", "&amp;E$5,"")&amp;IF(AND(SUMIF(Scores!$A$6:$A$205,$A19,Scores!$Q$6:$Q$205)&gt;0,SUMIF(Scores!$A$6:$A$205,$A19,Scores!$V$6:$V$205)&gt;0),", "&amp;F$5,"")&amp;IF(AND(SUMIF(Scores!$A$6:$A$205,$A19,Scores!$R$6:$R$205)&gt;0,SUMIF(Scores!$A$6:$A$205,$A19,Scores!$W$6:$W$205)&gt;0),", "&amp;G$5,""),3,200))</f>
        <v/>
      </c>
    </row>
    <row r="20">
      <c r="A20" s="23">
        <f>IFERROR(INDEX(Scores!$A$6:$A$205,MATCH(15,Scores!$M$6:$M$205,0)),"")</f>
        <v/>
      </c>
      <c r="B20" s="24">
        <f>IF($A20="","",COUNTIF(Scores!$A$6:$A$205,$A20))</f>
        <v/>
      </c>
      <c r="C20" s="25">
        <f>IF($A20="","",IF(SUMPRODUCT((Scores!$A$6:$A$205=$A20)*ISNUMBER(Scores!$D$6:$D$205))=0,"",ROUND(SUMIF(Scores!$A$6:$A$205,$A20,Scores!$D$6:$D$205)/SUMPRODUCT((Scores!$A$6:$A$205=$A20)*ISNUMBER(Scores!$D$6:$D$205)),2)))</f>
        <v/>
      </c>
      <c r="D20" s="25">
        <f>IF($A20="","",IF(SUMPRODUCT((Scores!$A$6:$A$205=$A20)*ISNUMBER(Scores!$E$6:$E$205))=0,"",ROUND(SUMIF(Scores!$A$6:$A$205,$A20,Scores!$E$6:$E$205)/SUMPRODUCT((Scores!$A$6:$A$205=$A20)*ISNUMBER(Scores!$E$6:$E$205)),2)))</f>
        <v/>
      </c>
      <c r="E20" s="25">
        <f>IF($A20="","",IF(SUMPRODUCT((Scores!$A$6:$A$205=$A20)*ISNUMBER(Scores!$F$6:$F$205))=0,"",ROUND(SUMIF(Scores!$A$6:$A$205,$A20,Scores!$F$6:$F$205)/SUMPRODUCT((Scores!$A$6:$A$205=$A20)*ISNUMBER(Scores!$F$6:$F$205)),2)))</f>
        <v/>
      </c>
      <c r="F20" s="25">
        <f>IF($A20="","",IF(SUMPRODUCT((Scores!$A$6:$A$205=$A20)*ISNUMBER(Scores!$G$6:$G$205))=0,"",ROUND(SUMIF(Scores!$A$6:$A$205,$A20,Scores!$G$6:$G$205)/SUMPRODUCT((Scores!$A$6:$A$205=$A20)*ISNUMBER(Scores!$G$6:$G$205)),2)))</f>
        <v/>
      </c>
      <c r="G20" s="25">
        <f>IF($A20="","",IF(SUMPRODUCT((Scores!$A$6:$A$205=$A20)*ISNUMBER(Scores!$H$6:$H$205))=0,"",ROUND(SUMIF(Scores!$A$6:$A$205,$A20,Scores!$H$6:$H$205)/SUMPRODUCT((Scores!$A$6:$A$205=$A20)*ISNUMBER(Scores!$H$6:$H$205)),2)))</f>
        <v/>
      </c>
      <c r="H20" s="25">
        <f>IF($A20="","",IF(SUMPRODUCT((Scores!$A$6:$A$205=$A20)*ISNUMBER(Scores!$I$6:$I$205))=0,"",ROUND(SUMIF(Scores!$A$6:$A$205,$A20,Scores!$I$6:$I$205)/SUMPRODUCT((Scores!$A$6:$A$205=$A20)*ISNUMBER(Scores!$I$6:$I$205)),2)))</f>
        <v/>
      </c>
      <c r="I20" s="24">
        <f>IF($A20="","",SUMPRODUCT((Scores!$A$6:$A$205=$A20)*(Scores!$K$6:$K$205=Lists!$A$2)))</f>
        <v/>
      </c>
      <c r="J20" s="24">
        <f>IF($A20="","",SUMPRODUCT((Scores!$A$6:$A$205=$A20)*(Scores!$K$6:$K$205=Lists!$A$3)))</f>
        <v/>
      </c>
      <c r="K20" s="24">
        <f>IF($A20="","",SUMPRODUCT((Scores!$A$6:$A$205=$A20)*(Scores!$K$6:$K$205=Lists!$A$4)))</f>
        <v/>
      </c>
      <c r="L20" s="26">
        <f>IF($A20="","",MID(""&amp;IF(AND(SUMIF(Scores!$A$6:$A$205,$A20,Scores!$N$6:$N$205)&gt;0,SUMIF(Scores!$A$6:$A$205,$A20,Scores!$S$6:$S$205)&gt;0),", "&amp;C$5,"")&amp;IF(AND(SUMIF(Scores!$A$6:$A$205,$A20,Scores!$O$6:$O$205)&gt;0,SUMIF(Scores!$A$6:$A$205,$A20,Scores!$T$6:$T$205)&gt;0),", "&amp;D$5,"")&amp;IF(AND(SUMIF(Scores!$A$6:$A$205,$A20,Scores!$P$6:$P$205)&gt;0,SUMIF(Scores!$A$6:$A$205,$A20,Scores!$U$6:$U$205)&gt;0),", "&amp;E$5,"")&amp;IF(AND(SUMIF(Scores!$A$6:$A$205,$A20,Scores!$Q$6:$Q$205)&gt;0,SUMIF(Scores!$A$6:$A$205,$A20,Scores!$V$6:$V$205)&gt;0),", "&amp;F$5,"")&amp;IF(AND(SUMIF(Scores!$A$6:$A$205,$A20,Scores!$R$6:$R$205)&gt;0,SUMIF(Scores!$A$6:$A$205,$A20,Scores!$W$6:$W$205)&gt;0),", "&amp;G$5,""),3,200))</f>
        <v/>
      </c>
    </row>
    <row r="21">
      <c r="A21" s="23">
        <f>IFERROR(INDEX(Scores!$A$6:$A$205,MATCH(16,Scores!$M$6:$M$205,0)),"")</f>
        <v/>
      </c>
      <c r="B21" s="24">
        <f>IF($A21="","",COUNTIF(Scores!$A$6:$A$205,$A21))</f>
        <v/>
      </c>
      <c r="C21" s="25">
        <f>IF($A21="","",IF(SUMPRODUCT((Scores!$A$6:$A$205=$A21)*ISNUMBER(Scores!$D$6:$D$205))=0,"",ROUND(SUMIF(Scores!$A$6:$A$205,$A21,Scores!$D$6:$D$205)/SUMPRODUCT((Scores!$A$6:$A$205=$A21)*ISNUMBER(Scores!$D$6:$D$205)),2)))</f>
        <v/>
      </c>
      <c r="D21" s="25">
        <f>IF($A21="","",IF(SUMPRODUCT((Scores!$A$6:$A$205=$A21)*ISNUMBER(Scores!$E$6:$E$205))=0,"",ROUND(SUMIF(Scores!$A$6:$A$205,$A21,Scores!$E$6:$E$205)/SUMPRODUCT((Scores!$A$6:$A$205=$A21)*ISNUMBER(Scores!$E$6:$E$205)),2)))</f>
        <v/>
      </c>
      <c r="E21" s="25">
        <f>IF($A21="","",IF(SUMPRODUCT((Scores!$A$6:$A$205=$A21)*ISNUMBER(Scores!$F$6:$F$205))=0,"",ROUND(SUMIF(Scores!$A$6:$A$205,$A21,Scores!$F$6:$F$205)/SUMPRODUCT((Scores!$A$6:$A$205=$A21)*ISNUMBER(Scores!$F$6:$F$205)),2)))</f>
        <v/>
      </c>
      <c r="F21" s="25">
        <f>IF($A21="","",IF(SUMPRODUCT((Scores!$A$6:$A$205=$A21)*ISNUMBER(Scores!$G$6:$G$205))=0,"",ROUND(SUMIF(Scores!$A$6:$A$205,$A21,Scores!$G$6:$G$205)/SUMPRODUCT((Scores!$A$6:$A$205=$A21)*ISNUMBER(Scores!$G$6:$G$205)),2)))</f>
        <v/>
      </c>
      <c r="G21" s="25">
        <f>IF($A21="","",IF(SUMPRODUCT((Scores!$A$6:$A$205=$A21)*ISNUMBER(Scores!$H$6:$H$205))=0,"",ROUND(SUMIF(Scores!$A$6:$A$205,$A21,Scores!$H$6:$H$205)/SUMPRODUCT((Scores!$A$6:$A$205=$A21)*ISNUMBER(Scores!$H$6:$H$205)),2)))</f>
        <v/>
      </c>
      <c r="H21" s="25">
        <f>IF($A21="","",IF(SUMPRODUCT((Scores!$A$6:$A$205=$A21)*ISNUMBER(Scores!$I$6:$I$205))=0,"",ROUND(SUMIF(Scores!$A$6:$A$205,$A21,Scores!$I$6:$I$205)/SUMPRODUCT((Scores!$A$6:$A$205=$A21)*ISNUMBER(Scores!$I$6:$I$205)),2)))</f>
        <v/>
      </c>
      <c r="I21" s="24">
        <f>IF($A21="","",SUMPRODUCT((Scores!$A$6:$A$205=$A21)*(Scores!$K$6:$K$205=Lists!$A$2)))</f>
        <v/>
      </c>
      <c r="J21" s="24">
        <f>IF($A21="","",SUMPRODUCT((Scores!$A$6:$A$205=$A21)*(Scores!$K$6:$K$205=Lists!$A$3)))</f>
        <v/>
      </c>
      <c r="K21" s="24">
        <f>IF($A21="","",SUMPRODUCT((Scores!$A$6:$A$205=$A21)*(Scores!$K$6:$K$205=Lists!$A$4)))</f>
        <v/>
      </c>
      <c r="L21" s="26">
        <f>IF($A21="","",MID(""&amp;IF(AND(SUMIF(Scores!$A$6:$A$205,$A21,Scores!$N$6:$N$205)&gt;0,SUMIF(Scores!$A$6:$A$205,$A21,Scores!$S$6:$S$205)&gt;0),", "&amp;C$5,"")&amp;IF(AND(SUMIF(Scores!$A$6:$A$205,$A21,Scores!$O$6:$O$205)&gt;0,SUMIF(Scores!$A$6:$A$205,$A21,Scores!$T$6:$T$205)&gt;0),", "&amp;D$5,"")&amp;IF(AND(SUMIF(Scores!$A$6:$A$205,$A21,Scores!$P$6:$P$205)&gt;0,SUMIF(Scores!$A$6:$A$205,$A21,Scores!$U$6:$U$205)&gt;0),", "&amp;E$5,"")&amp;IF(AND(SUMIF(Scores!$A$6:$A$205,$A21,Scores!$Q$6:$Q$205)&gt;0,SUMIF(Scores!$A$6:$A$205,$A21,Scores!$V$6:$V$205)&gt;0),", "&amp;F$5,"")&amp;IF(AND(SUMIF(Scores!$A$6:$A$205,$A21,Scores!$R$6:$R$205)&gt;0,SUMIF(Scores!$A$6:$A$205,$A21,Scores!$W$6:$W$205)&gt;0),", "&amp;G$5,""),3,200))</f>
        <v/>
      </c>
    </row>
    <row r="22">
      <c r="A22" s="23">
        <f>IFERROR(INDEX(Scores!$A$6:$A$205,MATCH(17,Scores!$M$6:$M$205,0)),"")</f>
        <v/>
      </c>
      <c r="B22" s="24">
        <f>IF($A22="","",COUNTIF(Scores!$A$6:$A$205,$A22))</f>
        <v/>
      </c>
      <c r="C22" s="25">
        <f>IF($A22="","",IF(SUMPRODUCT((Scores!$A$6:$A$205=$A22)*ISNUMBER(Scores!$D$6:$D$205))=0,"",ROUND(SUMIF(Scores!$A$6:$A$205,$A22,Scores!$D$6:$D$205)/SUMPRODUCT((Scores!$A$6:$A$205=$A22)*ISNUMBER(Scores!$D$6:$D$205)),2)))</f>
        <v/>
      </c>
      <c r="D22" s="25">
        <f>IF($A22="","",IF(SUMPRODUCT((Scores!$A$6:$A$205=$A22)*ISNUMBER(Scores!$E$6:$E$205))=0,"",ROUND(SUMIF(Scores!$A$6:$A$205,$A22,Scores!$E$6:$E$205)/SUMPRODUCT((Scores!$A$6:$A$205=$A22)*ISNUMBER(Scores!$E$6:$E$205)),2)))</f>
        <v/>
      </c>
      <c r="E22" s="25">
        <f>IF($A22="","",IF(SUMPRODUCT((Scores!$A$6:$A$205=$A22)*ISNUMBER(Scores!$F$6:$F$205))=0,"",ROUND(SUMIF(Scores!$A$6:$A$205,$A22,Scores!$F$6:$F$205)/SUMPRODUCT((Scores!$A$6:$A$205=$A22)*ISNUMBER(Scores!$F$6:$F$205)),2)))</f>
        <v/>
      </c>
      <c r="F22" s="25">
        <f>IF($A22="","",IF(SUMPRODUCT((Scores!$A$6:$A$205=$A22)*ISNUMBER(Scores!$G$6:$G$205))=0,"",ROUND(SUMIF(Scores!$A$6:$A$205,$A22,Scores!$G$6:$G$205)/SUMPRODUCT((Scores!$A$6:$A$205=$A22)*ISNUMBER(Scores!$G$6:$G$205)),2)))</f>
        <v/>
      </c>
      <c r="G22" s="25">
        <f>IF($A22="","",IF(SUMPRODUCT((Scores!$A$6:$A$205=$A22)*ISNUMBER(Scores!$H$6:$H$205))=0,"",ROUND(SUMIF(Scores!$A$6:$A$205,$A22,Scores!$H$6:$H$205)/SUMPRODUCT((Scores!$A$6:$A$205=$A22)*ISNUMBER(Scores!$H$6:$H$205)),2)))</f>
        <v/>
      </c>
      <c r="H22" s="25">
        <f>IF($A22="","",IF(SUMPRODUCT((Scores!$A$6:$A$205=$A22)*ISNUMBER(Scores!$I$6:$I$205))=0,"",ROUND(SUMIF(Scores!$A$6:$A$205,$A22,Scores!$I$6:$I$205)/SUMPRODUCT((Scores!$A$6:$A$205=$A22)*ISNUMBER(Scores!$I$6:$I$205)),2)))</f>
        <v/>
      </c>
      <c r="I22" s="24">
        <f>IF($A22="","",SUMPRODUCT((Scores!$A$6:$A$205=$A22)*(Scores!$K$6:$K$205=Lists!$A$2)))</f>
        <v/>
      </c>
      <c r="J22" s="24">
        <f>IF($A22="","",SUMPRODUCT((Scores!$A$6:$A$205=$A22)*(Scores!$K$6:$K$205=Lists!$A$3)))</f>
        <v/>
      </c>
      <c r="K22" s="24">
        <f>IF($A22="","",SUMPRODUCT((Scores!$A$6:$A$205=$A22)*(Scores!$K$6:$K$205=Lists!$A$4)))</f>
        <v/>
      </c>
      <c r="L22" s="26">
        <f>IF($A22="","",MID(""&amp;IF(AND(SUMIF(Scores!$A$6:$A$205,$A22,Scores!$N$6:$N$205)&gt;0,SUMIF(Scores!$A$6:$A$205,$A22,Scores!$S$6:$S$205)&gt;0),", "&amp;C$5,"")&amp;IF(AND(SUMIF(Scores!$A$6:$A$205,$A22,Scores!$O$6:$O$205)&gt;0,SUMIF(Scores!$A$6:$A$205,$A22,Scores!$T$6:$T$205)&gt;0),", "&amp;D$5,"")&amp;IF(AND(SUMIF(Scores!$A$6:$A$205,$A22,Scores!$P$6:$P$205)&gt;0,SUMIF(Scores!$A$6:$A$205,$A22,Scores!$U$6:$U$205)&gt;0),", "&amp;E$5,"")&amp;IF(AND(SUMIF(Scores!$A$6:$A$205,$A22,Scores!$Q$6:$Q$205)&gt;0,SUMIF(Scores!$A$6:$A$205,$A22,Scores!$V$6:$V$205)&gt;0),", "&amp;F$5,"")&amp;IF(AND(SUMIF(Scores!$A$6:$A$205,$A22,Scores!$R$6:$R$205)&gt;0,SUMIF(Scores!$A$6:$A$205,$A22,Scores!$W$6:$W$205)&gt;0),", "&amp;G$5,""),3,200))</f>
        <v/>
      </c>
    </row>
    <row r="23">
      <c r="A23" s="23">
        <f>IFERROR(INDEX(Scores!$A$6:$A$205,MATCH(18,Scores!$M$6:$M$205,0)),"")</f>
        <v/>
      </c>
      <c r="B23" s="24">
        <f>IF($A23="","",COUNTIF(Scores!$A$6:$A$205,$A23))</f>
        <v/>
      </c>
      <c r="C23" s="25">
        <f>IF($A23="","",IF(SUMPRODUCT((Scores!$A$6:$A$205=$A23)*ISNUMBER(Scores!$D$6:$D$205))=0,"",ROUND(SUMIF(Scores!$A$6:$A$205,$A23,Scores!$D$6:$D$205)/SUMPRODUCT((Scores!$A$6:$A$205=$A23)*ISNUMBER(Scores!$D$6:$D$205)),2)))</f>
        <v/>
      </c>
      <c r="D23" s="25">
        <f>IF($A23="","",IF(SUMPRODUCT((Scores!$A$6:$A$205=$A23)*ISNUMBER(Scores!$E$6:$E$205))=0,"",ROUND(SUMIF(Scores!$A$6:$A$205,$A23,Scores!$E$6:$E$205)/SUMPRODUCT((Scores!$A$6:$A$205=$A23)*ISNUMBER(Scores!$E$6:$E$205)),2)))</f>
        <v/>
      </c>
      <c r="E23" s="25">
        <f>IF($A23="","",IF(SUMPRODUCT((Scores!$A$6:$A$205=$A23)*ISNUMBER(Scores!$F$6:$F$205))=0,"",ROUND(SUMIF(Scores!$A$6:$A$205,$A23,Scores!$F$6:$F$205)/SUMPRODUCT((Scores!$A$6:$A$205=$A23)*ISNUMBER(Scores!$F$6:$F$205)),2)))</f>
        <v/>
      </c>
      <c r="F23" s="25">
        <f>IF($A23="","",IF(SUMPRODUCT((Scores!$A$6:$A$205=$A23)*ISNUMBER(Scores!$G$6:$G$205))=0,"",ROUND(SUMIF(Scores!$A$6:$A$205,$A23,Scores!$G$6:$G$205)/SUMPRODUCT((Scores!$A$6:$A$205=$A23)*ISNUMBER(Scores!$G$6:$G$205)),2)))</f>
        <v/>
      </c>
      <c r="G23" s="25">
        <f>IF($A23="","",IF(SUMPRODUCT((Scores!$A$6:$A$205=$A23)*ISNUMBER(Scores!$H$6:$H$205))=0,"",ROUND(SUMIF(Scores!$A$6:$A$205,$A23,Scores!$H$6:$H$205)/SUMPRODUCT((Scores!$A$6:$A$205=$A23)*ISNUMBER(Scores!$H$6:$H$205)),2)))</f>
        <v/>
      </c>
      <c r="H23" s="25">
        <f>IF($A23="","",IF(SUMPRODUCT((Scores!$A$6:$A$205=$A23)*ISNUMBER(Scores!$I$6:$I$205))=0,"",ROUND(SUMIF(Scores!$A$6:$A$205,$A23,Scores!$I$6:$I$205)/SUMPRODUCT((Scores!$A$6:$A$205=$A23)*ISNUMBER(Scores!$I$6:$I$205)),2)))</f>
        <v/>
      </c>
      <c r="I23" s="24">
        <f>IF($A23="","",SUMPRODUCT((Scores!$A$6:$A$205=$A23)*(Scores!$K$6:$K$205=Lists!$A$2)))</f>
        <v/>
      </c>
      <c r="J23" s="24">
        <f>IF($A23="","",SUMPRODUCT((Scores!$A$6:$A$205=$A23)*(Scores!$K$6:$K$205=Lists!$A$3)))</f>
        <v/>
      </c>
      <c r="K23" s="24">
        <f>IF($A23="","",SUMPRODUCT((Scores!$A$6:$A$205=$A23)*(Scores!$K$6:$K$205=Lists!$A$4)))</f>
        <v/>
      </c>
      <c r="L23" s="26">
        <f>IF($A23="","",MID(""&amp;IF(AND(SUMIF(Scores!$A$6:$A$205,$A23,Scores!$N$6:$N$205)&gt;0,SUMIF(Scores!$A$6:$A$205,$A23,Scores!$S$6:$S$205)&gt;0),", "&amp;C$5,"")&amp;IF(AND(SUMIF(Scores!$A$6:$A$205,$A23,Scores!$O$6:$O$205)&gt;0,SUMIF(Scores!$A$6:$A$205,$A23,Scores!$T$6:$T$205)&gt;0),", "&amp;D$5,"")&amp;IF(AND(SUMIF(Scores!$A$6:$A$205,$A23,Scores!$P$6:$P$205)&gt;0,SUMIF(Scores!$A$6:$A$205,$A23,Scores!$U$6:$U$205)&gt;0),", "&amp;E$5,"")&amp;IF(AND(SUMIF(Scores!$A$6:$A$205,$A23,Scores!$Q$6:$Q$205)&gt;0,SUMIF(Scores!$A$6:$A$205,$A23,Scores!$V$6:$V$205)&gt;0),", "&amp;F$5,"")&amp;IF(AND(SUMIF(Scores!$A$6:$A$205,$A23,Scores!$R$6:$R$205)&gt;0,SUMIF(Scores!$A$6:$A$205,$A23,Scores!$W$6:$W$205)&gt;0),", "&amp;G$5,""),3,200))</f>
        <v/>
      </c>
    </row>
    <row r="24">
      <c r="A24" s="23">
        <f>IFERROR(INDEX(Scores!$A$6:$A$205,MATCH(19,Scores!$M$6:$M$205,0)),"")</f>
        <v/>
      </c>
      <c r="B24" s="24">
        <f>IF($A24="","",COUNTIF(Scores!$A$6:$A$205,$A24))</f>
        <v/>
      </c>
      <c r="C24" s="25">
        <f>IF($A24="","",IF(SUMPRODUCT((Scores!$A$6:$A$205=$A24)*ISNUMBER(Scores!$D$6:$D$205))=0,"",ROUND(SUMIF(Scores!$A$6:$A$205,$A24,Scores!$D$6:$D$205)/SUMPRODUCT((Scores!$A$6:$A$205=$A24)*ISNUMBER(Scores!$D$6:$D$205)),2)))</f>
        <v/>
      </c>
      <c r="D24" s="25">
        <f>IF($A24="","",IF(SUMPRODUCT((Scores!$A$6:$A$205=$A24)*ISNUMBER(Scores!$E$6:$E$205))=0,"",ROUND(SUMIF(Scores!$A$6:$A$205,$A24,Scores!$E$6:$E$205)/SUMPRODUCT((Scores!$A$6:$A$205=$A24)*ISNUMBER(Scores!$E$6:$E$205)),2)))</f>
        <v/>
      </c>
      <c r="E24" s="25">
        <f>IF($A24="","",IF(SUMPRODUCT((Scores!$A$6:$A$205=$A24)*ISNUMBER(Scores!$F$6:$F$205))=0,"",ROUND(SUMIF(Scores!$A$6:$A$205,$A24,Scores!$F$6:$F$205)/SUMPRODUCT((Scores!$A$6:$A$205=$A24)*ISNUMBER(Scores!$F$6:$F$205)),2)))</f>
        <v/>
      </c>
      <c r="F24" s="25">
        <f>IF($A24="","",IF(SUMPRODUCT((Scores!$A$6:$A$205=$A24)*ISNUMBER(Scores!$G$6:$G$205))=0,"",ROUND(SUMIF(Scores!$A$6:$A$205,$A24,Scores!$G$6:$G$205)/SUMPRODUCT((Scores!$A$6:$A$205=$A24)*ISNUMBER(Scores!$G$6:$G$205)),2)))</f>
        <v/>
      </c>
      <c r="G24" s="25">
        <f>IF($A24="","",IF(SUMPRODUCT((Scores!$A$6:$A$205=$A24)*ISNUMBER(Scores!$H$6:$H$205))=0,"",ROUND(SUMIF(Scores!$A$6:$A$205,$A24,Scores!$H$6:$H$205)/SUMPRODUCT((Scores!$A$6:$A$205=$A24)*ISNUMBER(Scores!$H$6:$H$205)),2)))</f>
        <v/>
      </c>
      <c r="H24" s="25">
        <f>IF($A24="","",IF(SUMPRODUCT((Scores!$A$6:$A$205=$A24)*ISNUMBER(Scores!$I$6:$I$205))=0,"",ROUND(SUMIF(Scores!$A$6:$A$205,$A24,Scores!$I$6:$I$205)/SUMPRODUCT((Scores!$A$6:$A$205=$A24)*ISNUMBER(Scores!$I$6:$I$205)),2)))</f>
        <v/>
      </c>
      <c r="I24" s="24">
        <f>IF($A24="","",SUMPRODUCT((Scores!$A$6:$A$205=$A24)*(Scores!$K$6:$K$205=Lists!$A$2)))</f>
        <v/>
      </c>
      <c r="J24" s="24">
        <f>IF($A24="","",SUMPRODUCT((Scores!$A$6:$A$205=$A24)*(Scores!$K$6:$K$205=Lists!$A$3)))</f>
        <v/>
      </c>
      <c r="K24" s="24">
        <f>IF($A24="","",SUMPRODUCT((Scores!$A$6:$A$205=$A24)*(Scores!$K$6:$K$205=Lists!$A$4)))</f>
        <v/>
      </c>
      <c r="L24" s="26">
        <f>IF($A24="","",MID(""&amp;IF(AND(SUMIF(Scores!$A$6:$A$205,$A24,Scores!$N$6:$N$205)&gt;0,SUMIF(Scores!$A$6:$A$205,$A24,Scores!$S$6:$S$205)&gt;0),", "&amp;C$5,"")&amp;IF(AND(SUMIF(Scores!$A$6:$A$205,$A24,Scores!$O$6:$O$205)&gt;0,SUMIF(Scores!$A$6:$A$205,$A24,Scores!$T$6:$T$205)&gt;0),", "&amp;D$5,"")&amp;IF(AND(SUMIF(Scores!$A$6:$A$205,$A24,Scores!$P$6:$P$205)&gt;0,SUMIF(Scores!$A$6:$A$205,$A24,Scores!$U$6:$U$205)&gt;0),", "&amp;E$5,"")&amp;IF(AND(SUMIF(Scores!$A$6:$A$205,$A24,Scores!$Q$6:$Q$205)&gt;0,SUMIF(Scores!$A$6:$A$205,$A24,Scores!$V$6:$V$205)&gt;0),", "&amp;F$5,"")&amp;IF(AND(SUMIF(Scores!$A$6:$A$205,$A24,Scores!$R$6:$R$205)&gt;0,SUMIF(Scores!$A$6:$A$205,$A24,Scores!$W$6:$W$205)&gt;0),", "&amp;G$5,""),3,200))</f>
        <v/>
      </c>
    </row>
    <row r="25">
      <c r="A25" s="23">
        <f>IFERROR(INDEX(Scores!$A$6:$A$205,MATCH(20,Scores!$M$6:$M$205,0)),"")</f>
        <v/>
      </c>
      <c r="B25" s="24">
        <f>IF($A25="","",COUNTIF(Scores!$A$6:$A$205,$A25))</f>
        <v/>
      </c>
      <c r="C25" s="25">
        <f>IF($A25="","",IF(SUMPRODUCT((Scores!$A$6:$A$205=$A25)*ISNUMBER(Scores!$D$6:$D$205))=0,"",ROUND(SUMIF(Scores!$A$6:$A$205,$A25,Scores!$D$6:$D$205)/SUMPRODUCT((Scores!$A$6:$A$205=$A25)*ISNUMBER(Scores!$D$6:$D$205)),2)))</f>
        <v/>
      </c>
      <c r="D25" s="25">
        <f>IF($A25="","",IF(SUMPRODUCT((Scores!$A$6:$A$205=$A25)*ISNUMBER(Scores!$E$6:$E$205))=0,"",ROUND(SUMIF(Scores!$A$6:$A$205,$A25,Scores!$E$6:$E$205)/SUMPRODUCT((Scores!$A$6:$A$205=$A25)*ISNUMBER(Scores!$E$6:$E$205)),2)))</f>
        <v/>
      </c>
      <c r="E25" s="25">
        <f>IF($A25="","",IF(SUMPRODUCT((Scores!$A$6:$A$205=$A25)*ISNUMBER(Scores!$F$6:$F$205))=0,"",ROUND(SUMIF(Scores!$A$6:$A$205,$A25,Scores!$F$6:$F$205)/SUMPRODUCT((Scores!$A$6:$A$205=$A25)*ISNUMBER(Scores!$F$6:$F$205)),2)))</f>
        <v/>
      </c>
      <c r="F25" s="25">
        <f>IF($A25="","",IF(SUMPRODUCT((Scores!$A$6:$A$205=$A25)*ISNUMBER(Scores!$G$6:$G$205))=0,"",ROUND(SUMIF(Scores!$A$6:$A$205,$A25,Scores!$G$6:$G$205)/SUMPRODUCT((Scores!$A$6:$A$205=$A25)*ISNUMBER(Scores!$G$6:$G$205)),2)))</f>
        <v/>
      </c>
      <c r="G25" s="25">
        <f>IF($A25="","",IF(SUMPRODUCT((Scores!$A$6:$A$205=$A25)*ISNUMBER(Scores!$H$6:$H$205))=0,"",ROUND(SUMIF(Scores!$A$6:$A$205,$A25,Scores!$H$6:$H$205)/SUMPRODUCT((Scores!$A$6:$A$205=$A25)*ISNUMBER(Scores!$H$6:$H$205)),2)))</f>
        <v/>
      </c>
      <c r="H25" s="25">
        <f>IF($A25="","",IF(SUMPRODUCT((Scores!$A$6:$A$205=$A25)*ISNUMBER(Scores!$I$6:$I$205))=0,"",ROUND(SUMIF(Scores!$A$6:$A$205,$A25,Scores!$I$6:$I$205)/SUMPRODUCT((Scores!$A$6:$A$205=$A25)*ISNUMBER(Scores!$I$6:$I$205)),2)))</f>
        <v/>
      </c>
      <c r="I25" s="24">
        <f>IF($A25="","",SUMPRODUCT((Scores!$A$6:$A$205=$A25)*(Scores!$K$6:$K$205=Lists!$A$2)))</f>
        <v/>
      </c>
      <c r="J25" s="24">
        <f>IF($A25="","",SUMPRODUCT((Scores!$A$6:$A$205=$A25)*(Scores!$K$6:$K$205=Lists!$A$3)))</f>
        <v/>
      </c>
      <c r="K25" s="24">
        <f>IF($A25="","",SUMPRODUCT((Scores!$A$6:$A$205=$A25)*(Scores!$K$6:$K$205=Lists!$A$4)))</f>
        <v/>
      </c>
      <c r="L25" s="26">
        <f>IF($A25="","",MID(""&amp;IF(AND(SUMIF(Scores!$A$6:$A$205,$A25,Scores!$N$6:$N$205)&gt;0,SUMIF(Scores!$A$6:$A$205,$A25,Scores!$S$6:$S$205)&gt;0),", "&amp;C$5,"")&amp;IF(AND(SUMIF(Scores!$A$6:$A$205,$A25,Scores!$O$6:$O$205)&gt;0,SUMIF(Scores!$A$6:$A$205,$A25,Scores!$T$6:$T$205)&gt;0),", "&amp;D$5,"")&amp;IF(AND(SUMIF(Scores!$A$6:$A$205,$A25,Scores!$P$6:$P$205)&gt;0,SUMIF(Scores!$A$6:$A$205,$A25,Scores!$U$6:$U$205)&gt;0),", "&amp;E$5,"")&amp;IF(AND(SUMIF(Scores!$A$6:$A$205,$A25,Scores!$Q$6:$Q$205)&gt;0,SUMIF(Scores!$A$6:$A$205,$A25,Scores!$V$6:$V$205)&gt;0),", "&amp;F$5,"")&amp;IF(AND(SUMIF(Scores!$A$6:$A$205,$A25,Scores!$R$6:$R$205)&gt;0,SUMIF(Scores!$A$6:$A$205,$A25,Scores!$W$6:$W$205)&gt;0),", "&amp;G$5,""),3,200))</f>
        <v/>
      </c>
    </row>
    <row r="26">
      <c r="A26" s="23">
        <f>IFERROR(INDEX(Scores!$A$6:$A$205,MATCH(21,Scores!$M$6:$M$205,0)),"")</f>
        <v/>
      </c>
      <c r="B26" s="24">
        <f>IF($A26="","",COUNTIF(Scores!$A$6:$A$205,$A26))</f>
        <v/>
      </c>
      <c r="C26" s="25">
        <f>IF($A26="","",IF(SUMPRODUCT((Scores!$A$6:$A$205=$A26)*ISNUMBER(Scores!$D$6:$D$205))=0,"",ROUND(SUMIF(Scores!$A$6:$A$205,$A26,Scores!$D$6:$D$205)/SUMPRODUCT((Scores!$A$6:$A$205=$A26)*ISNUMBER(Scores!$D$6:$D$205)),2)))</f>
        <v/>
      </c>
      <c r="D26" s="25">
        <f>IF($A26="","",IF(SUMPRODUCT((Scores!$A$6:$A$205=$A26)*ISNUMBER(Scores!$E$6:$E$205))=0,"",ROUND(SUMIF(Scores!$A$6:$A$205,$A26,Scores!$E$6:$E$205)/SUMPRODUCT((Scores!$A$6:$A$205=$A26)*ISNUMBER(Scores!$E$6:$E$205)),2)))</f>
        <v/>
      </c>
      <c r="E26" s="25">
        <f>IF($A26="","",IF(SUMPRODUCT((Scores!$A$6:$A$205=$A26)*ISNUMBER(Scores!$F$6:$F$205))=0,"",ROUND(SUMIF(Scores!$A$6:$A$205,$A26,Scores!$F$6:$F$205)/SUMPRODUCT((Scores!$A$6:$A$205=$A26)*ISNUMBER(Scores!$F$6:$F$205)),2)))</f>
        <v/>
      </c>
      <c r="F26" s="25">
        <f>IF($A26="","",IF(SUMPRODUCT((Scores!$A$6:$A$205=$A26)*ISNUMBER(Scores!$G$6:$G$205))=0,"",ROUND(SUMIF(Scores!$A$6:$A$205,$A26,Scores!$G$6:$G$205)/SUMPRODUCT((Scores!$A$6:$A$205=$A26)*ISNUMBER(Scores!$G$6:$G$205)),2)))</f>
        <v/>
      </c>
      <c r="G26" s="25">
        <f>IF($A26="","",IF(SUMPRODUCT((Scores!$A$6:$A$205=$A26)*ISNUMBER(Scores!$H$6:$H$205))=0,"",ROUND(SUMIF(Scores!$A$6:$A$205,$A26,Scores!$H$6:$H$205)/SUMPRODUCT((Scores!$A$6:$A$205=$A26)*ISNUMBER(Scores!$H$6:$H$205)),2)))</f>
        <v/>
      </c>
      <c r="H26" s="25">
        <f>IF($A26="","",IF(SUMPRODUCT((Scores!$A$6:$A$205=$A26)*ISNUMBER(Scores!$I$6:$I$205))=0,"",ROUND(SUMIF(Scores!$A$6:$A$205,$A26,Scores!$I$6:$I$205)/SUMPRODUCT((Scores!$A$6:$A$205=$A26)*ISNUMBER(Scores!$I$6:$I$205)),2)))</f>
        <v/>
      </c>
      <c r="I26" s="24">
        <f>IF($A26="","",SUMPRODUCT((Scores!$A$6:$A$205=$A26)*(Scores!$K$6:$K$205=Lists!$A$2)))</f>
        <v/>
      </c>
      <c r="J26" s="24">
        <f>IF($A26="","",SUMPRODUCT((Scores!$A$6:$A$205=$A26)*(Scores!$K$6:$K$205=Lists!$A$3)))</f>
        <v/>
      </c>
      <c r="K26" s="24">
        <f>IF($A26="","",SUMPRODUCT((Scores!$A$6:$A$205=$A26)*(Scores!$K$6:$K$205=Lists!$A$4)))</f>
        <v/>
      </c>
      <c r="L26" s="26">
        <f>IF($A26="","",MID(""&amp;IF(AND(SUMIF(Scores!$A$6:$A$205,$A26,Scores!$N$6:$N$205)&gt;0,SUMIF(Scores!$A$6:$A$205,$A26,Scores!$S$6:$S$205)&gt;0),", "&amp;C$5,"")&amp;IF(AND(SUMIF(Scores!$A$6:$A$205,$A26,Scores!$O$6:$O$205)&gt;0,SUMIF(Scores!$A$6:$A$205,$A26,Scores!$T$6:$T$205)&gt;0),", "&amp;D$5,"")&amp;IF(AND(SUMIF(Scores!$A$6:$A$205,$A26,Scores!$P$6:$P$205)&gt;0,SUMIF(Scores!$A$6:$A$205,$A26,Scores!$U$6:$U$205)&gt;0),", "&amp;E$5,"")&amp;IF(AND(SUMIF(Scores!$A$6:$A$205,$A26,Scores!$Q$6:$Q$205)&gt;0,SUMIF(Scores!$A$6:$A$205,$A26,Scores!$V$6:$V$205)&gt;0),", "&amp;F$5,"")&amp;IF(AND(SUMIF(Scores!$A$6:$A$205,$A26,Scores!$R$6:$R$205)&gt;0,SUMIF(Scores!$A$6:$A$205,$A26,Scores!$W$6:$W$205)&gt;0),", "&amp;G$5,""),3,200))</f>
        <v/>
      </c>
    </row>
    <row r="27">
      <c r="A27" s="23">
        <f>IFERROR(INDEX(Scores!$A$6:$A$205,MATCH(22,Scores!$M$6:$M$205,0)),"")</f>
        <v/>
      </c>
      <c r="B27" s="24">
        <f>IF($A27="","",COUNTIF(Scores!$A$6:$A$205,$A27))</f>
        <v/>
      </c>
      <c r="C27" s="25">
        <f>IF($A27="","",IF(SUMPRODUCT((Scores!$A$6:$A$205=$A27)*ISNUMBER(Scores!$D$6:$D$205))=0,"",ROUND(SUMIF(Scores!$A$6:$A$205,$A27,Scores!$D$6:$D$205)/SUMPRODUCT((Scores!$A$6:$A$205=$A27)*ISNUMBER(Scores!$D$6:$D$205)),2)))</f>
        <v/>
      </c>
      <c r="D27" s="25">
        <f>IF($A27="","",IF(SUMPRODUCT((Scores!$A$6:$A$205=$A27)*ISNUMBER(Scores!$E$6:$E$205))=0,"",ROUND(SUMIF(Scores!$A$6:$A$205,$A27,Scores!$E$6:$E$205)/SUMPRODUCT((Scores!$A$6:$A$205=$A27)*ISNUMBER(Scores!$E$6:$E$205)),2)))</f>
        <v/>
      </c>
      <c r="E27" s="25">
        <f>IF($A27="","",IF(SUMPRODUCT((Scores!$A$6:$A$205=$A27)*ISNUMBER(Scores!$F$6:$F$205))=0,"",ROUND(SUMIF(Scores!$A$6:$A$205,$A27,Scores!$F$6:$F$205)/SUMPRODUCT((Scores!$A$6:$A$205=$A27)*ISNUMBER(Scores!$F$6:$F$205)),2)))</f>
        <v/>
      </c>
      <c r="F27" s="25">
        <f>IF($A27="","",IF(SUMPRODUCT((Scores!$A$6:$A$205=$A27)*ISNUMBER(Scores!$G$6:$G$205))=0,"",ROUND(SUMIF(Scores!$A$6:$A$205,$A27,Scores!$G$6:$G$205)/SUMPRODUCT((Scores!$A$6:$A$205=$A27)*ISNUMBER(Scores!$G$6:$G$205)),2)))</f>
        <v/>
      </c>
      <c r="G27" s="25">
        <f>IF($A27="","",IF(SUMPRODUCT((Scores!$A$6:$A$205=$A27)*ISNUMBER(Scores!$H$6:$H$205))=0,"",ROUND(SUMIF(Scores!$A$6:$A$205,$A27,Scores!$H$6:$H$205)/SUMPRODUCT((Scores!$A$6:$A$205=$A27)*ISNUMBER(Scores!$H$6:$H$205)),2)))</f>
        <v/>
      </c>
      <c r="H27" s="25">
        <f>IF($A27="","",IF(SUMPRODUCT((Scores!$A$6:$A$205=$A27)*ISNUMBER(Scores!$I$6:$I$205))=0,"",ROUND(SUMIF(Scores!$A$6:$A$205,$A27,Scores!$I$6:$I$205)/SUMPRODUCT((Scores!$A$6:$A$205=$A27)*ISNUMBER(Scores!$I$6:$I$205)),2)))</f>
        <v/>
      </c>
      <c r="I27" s="24">
        <f>IF($A27="","",SUMPRODUCT((Scores!$A$6:$A$205=$A27)*(Scores!$K$6:$K$205=Lists!$A$2)))</f>
        <v/>
      </c>
      <c r="J27" s="24">
        <f>IF($A27="","",SUMPRODUCT((Scores!$A$6:$A$205=$A27)*(Scores!$K$6:$K$205=Lists!$A$3)))</f>
        <v/>
      </c>
      <c r="K27" s="24">
        <f>IF($A27="","",SUMPRODUCT((Scores!$A$6:$A$205=$A27)*(Scores!$K$6:$K$205=Lists!$A$4)))</f>
        <v/>
      </c>
      <c r="L27" s="26">
        <f>IF($A27="","",MID(""&amp;IF(AND(SUMIF(Scores!$A$6:$A$205,$A27,Scores!$N$6:$N$205)&gt;0,SUMIF(Scores!$A$6:$A$205,$A27,Scores!$S$6:$S$205)&gt;0),", "&amp;C$5,"")&amp;IF(AND(SUMIF(Scores!$A$6:$A$205,$A27,Scores!$O$6:$O$205)&gt;0,SUMIF(Scores!$A$6:$A$205,$A27,Scores!$T$6:$T$205)&gt;0),", "&amp;D$5,"")&amp;IF(AND(SUMIF(Scores!$A$6:$A$205,$A27,Scores!$P$6:$P$205)&gt;0,SUMIF(Scores!$A$6:$A$205,$A27,Scores!$U$6:$U$205)&gt;0),", "&amp;E$5,"")&amp;IF(AND(SUMIF(Scores!$A$6:$A$205,$A27,Scores!$Q$6:$Q$205)&gt;0,SUMIF(Scores!$A$6:$A$205,$A27,Scores!$V$6:$V$205)&gt;0),", "&amp;F$5,"")&amp;IF(AND(SUMIF(Scores!$A$6:$A$205,$A27,Scores!$R$6:$R$205)&gt;0,SUMIF(Scores!$A$6:$A$205,$A27,Scores!$W$6:$W$205)&gt;0),", "&amp;G$5,""),3,200))</f>
        <v/>
      </c>
    </row>
    <row r="28">
      <c r="A28" s="23">
        <f>IFERROR(INDEX(Scores!$A$6:$A$205,MATCH(23,Scores!$M$6:$M$205,0)),"")</f>
        <v/>
      </c>
      <c r="B28" s="24">
        <f>IF($A28="","",COUNTIF(Scores!$A$6:$A$205,$A28))</f>
        <v/>
      </c>
      <c r="C28" s="25">
        <f>IF($A28="","",IF(SUMPRODUCT((Scores!$A$6:$A$205=$A28)*ISNUMBER(Scores!$D$6:$D$205))=0,"",ROUND(SUMIF(Scores!$A$6:$A$205,$A28,Scores!$D$6:$D$205)/SUMPRODUCT((Scores!$A$6:$A$205=$A28)*ISNUMBER(Scores!$D$6:$D$205)),2)))</f>
        <v/>
      </c>
      <c r="D28" s="25">
        <f>IF($A28="","",IF(SUMPRODUCT((Scores!$A$6:$A$205=$A28)*ISNUMBER(Scores!$E$6:$E$205))=0,"",ROUND(SUMIF(Scores!$A$6:$A$205,$A28,Scores!$E$6:$E$205)/SUMPRODUCT((Scores!$A$6:$A$205=$A28)*ISNUMBER(Scores!$E$6:$E$205)),2)))</f>
        <v/>
      </c>
      <c r="E28" s="25">
        <f>IF($A28="","",IF(SUMPRODUCT((Scores!$A$6:$A$205=$A28)*ISNUMBER(Scores!$F$6:$F$205))=0,"",ROUND(SUMIF(Scores!$A$6:$A$205,$A28,Scores!$F$6:$F$205)/SUMPRODUCT((Scores!$A$6:$A$205=$A28)*ISNUMBER(Scores!$F$6:$F$205)),2)))</f>
        <v/>
      </c>
      <c r="F28" s="25">
        <f>IF($A28="","",IF(SUMPRODUCT((Scores!$A$6:$A$205=$A28)*ISNUMBER(Scores!$G$6:$G$205))=0,"",ROUND(SUMIF(Scores!$A$6:$A$205,$A28,Scores!$G$6:$G$205)/SUMPRODUCT((Scores!$A$6:$A$205=$A28)*ISNUMBER(Scores!$G$6:$G$205)),2)))</f>
        <v/>
      </c>
      <c r="G28" s="25">
        <f>IF($A28="","",IF(SUMPRODUCT((Scores!$A$6:$A$205=$A28)*ISNUMBER(Scores!$H$6:$H$205))=0,"",ROUND(SUMIF(Scores!$A$6:$A$205,$A28,Scores!$H$6:$H$205)/SUMPRODUCT((Scores!$A$6:$A$205=$A28)*ISNUMBER(Scores!$H$6:$H$205)),2)))</f>
        <v/>
      </c>
      <c r="H28" s="25">
        <f>IF($A28="","",IF(SUMPRODUCT((Scores!$A$6:$A$205=$A28)*ISNUMBER(Scores!$I$6:$I$205))=0,"",ROUND(SUMIF(Scores!$A$6:$A$205,$A28,Scores!$I$6:$I$205)/SUMPRODUCT((Scores!$A$6:$A$205=$A28)*ISNUMBER(Scores!$I$6:$I$205)),2)))</f>
        <v/>
      </c>
      <c r="I28" s="24">
        <f>IF($A28="","",SUMPRODUCT((Scores!$A$6:$A$205=$A28)*(Scores!$K$6:$K$205=Lists!$A$2)))</f>
        <v/>
      </c>
      <c r="J28" s="24">
        <f>IF($A28="","",SUMPRODUCT((Scores!$A$6:$A$205=$A28)*(Scores!$K$6:$K$205=Lists!$A$3)))</f>
        <v/>
      </c>
      <c r="K28" s="24">
        <f>IF($A28="","",SUMPRODUCT((Scores!$A$6:$A$205=$A28)*(Scores!$K$6:$K$205=Lists!$A$4)))</f>
        <v/>
      </c>
      <c r="L28" s="26">
        <f>IF($A28="","",MID(""&amp;IF(AND(SUMIF(Scores!$A$6:$A$205,$A28,Scores!$N$6:$N$205)&gt;0,SUMIF(Scores!$A$6:$A$205,$A28,Scores!$S$6:$S$205)&gt;0),", "&amp;C$5,"")&amp;IF(AND(SUMIF(Scores!$A$6:$A$205,$A28,Scores!$O$6:$O$205)&gt;0,SUMIF(Scores!$A$6:$A$205,$A28,Scores!$T$6:$T$205)&gt;0),", "&amp;D$5,"")&amp;IF(AND(SUMIF(Scores!$A$6:$A$205,$A28,Scores!$P$6:$P$205)&gt;0,SUMIF(Scores!$A$6:$A$205,$A28,Scores!$U$6:$U$205)&gt;0),", "&amp;E$5,"")&amp;IF(AND(SUMIF(Scores!$A$6:$A$205,$A28,Scores!$Q$6:$Q$205)&gt;0,SUMIF(Scores!$A$6:$A$205,$A28,Scores!$V$6:$V$205)&gt;0),", "&amp;F$5,"")&amp;IF(AND(SUMIF(Scores!$A$6:$A$205,$A28,Scores!$R$6:$R$205)&gt;0,SUMIF(Scores!$A$6:$A$205,$A28,Scores!$W$6:$W$205)&gt;0),", "&amp;G$5,""),3,200))</f>
        <v/>
      </c>
    </row>
    <row r="29">
      <c r="A29" s="23">
        <f>IFERROR(INDEX(Scores!$A$6:$A$205,MATCH(24,Scores!$M$6:$M$205,0)),"")</f>
        <v/>
      </c>
      <c r="B29" s="24">
        <f>IF($A29="","",COUNTIF(Scores!$A$6:$A$205,$A29))</f>
        <v/>
      </c>
      <c r="C29" s="25">
        <f>IF($A29="","",IF(SUMPRODUCT((Scores!$A$6:$A$205=$A29)*ISNUMBER(Scores!$D$6:$D$205))=0,"",ROUND(SUMIF(Scores!$A$6:$A$205,$A29,Scores!$D$6:$D$205)/SUMPRODUCT((Scores!$A$6:$A$205=$A29)*ISNUMBER(Scores!$D$6:$D$205)),2)))</f>
        <v/>
      </c>
      <c r="D29" s="25">
        <f>IF($A29="","",IF(SUMPRODUCT((Scores!$A$6:$A$205=$A29)*ISNUMBER(Scores!$E$6:$E$205))=0,"",ROUND(SUMIF(Scores!$A$6:$A$205,$A29,Scores!$E$6:$E$205)/SUMPRODUCT((Scores!$A$6:$A$205=$A29)*ISNUMBER(Scores!$E$6:$E$205)),2)))</f>
        <v/>
      </c>
      <c r="E29" s="25">
        <f>IF($A29="","",IF(SUMPRODUCT((Scores!$A$6:$A$205=$A29)*ISNUMBER(Scores!$F$6:$F$205))=0,"",ROUND(SUMIF(Scores!$A$6:$A$205,$A29,Scores!$F$6:$F$205)/SUMPRODUCT((Scores!$A$6:$A$205=$A29)*ISNUMBER(Scores!$F$6:$F$205)),2)))</f>
        <v/>
      </c>
      <c r="F29" s="25">
        <f>IF($A29="","",IF(SUMPRODUCT((Scores!$A$6:$A$205=$A29)*ISNUMBER(Scores!$G$6:$G$205))=0,"",ROUND(SUMIF(Scores!$A$6:$A$205,$A29,Scores!$G$6:$G$205)/SUMPRODUCT((Scores!$A$6:$A$205=$A29)*ISNUMBER(Scores!$G$6:$G$205)),2)))</f>
        <v/>
      </c>
      <c r="G29" s="25">
        <f>IF($A29="","",IF(SUMPRODUCT((Scores!$A$6:$A$205=$A29)*ISNUMBER(Scores!$H$6:$H$205))=0,"",ROUND(SUMIF(Scores!$A$6:$A$205,$A29,Scores!$H$6:$H$205)/SUMPRODUCT((Scores!$A$6:$A$205=$A29)*ISNUMBER(Scores!$H$6:$H$205)),2)))</f>
        <v/>
      </c>
      <c r="H29" s="25">
        <f>IF($A29="","",IF(SUMPRODUCT((Scores!$A$6:$A$205=$A29)*ISNUMBER(Scores!$I$6:$I$205))=0,"",ROUND(SUMIF(Scores!$A$6:$A$205,$A29,Scores!$I$6:$I$205)/SUMPRODUCT((Scores!$A$6:$A$205=$A29)*ISNUMBER(Scores!$I$6:$I$205)),2)))</f>
        <v/>
      </c>
      <c r="I29" s="24">
        <f>IF($A29="","",SUMPRODUCT((Scores!$A$6:$A$205=$A29)*(Scores!$K$6:$K$205=Lists!$A$2)))</f>
        <v/>
      </c>
      <c r="J29" s="24">
        <f>IF($A29="","",SUMPRODUCT((Scores!$A$6:$A$205=$A29)*(Scores!$K$6:$K$205=Lists!$A$3)))</f>
        <v/>
      </c>
      <c r="K29" s="24">
        <f>IF($A29="","",SUMPRODUCT((Scores!$A$6:$A$205=$A29)*(Scores!$K$6:$K$205=Lists!$A$4)))</f>
        <v/>
      </c>
      <c r="L29" s="26">
        <f>IF($A29="","",MID(""&amp;IF(AND(SUMIF(Scores!$A$6:$A$205,$A29,Scores!$N$6:$N$205)&gt;0,SUMIF(Scores!$A$6:$A$205,$A29,Scores!$S$6:$S$205)&gt;0),", "&amp;C$5,"")&amp;IF(AND(SUMIF(Scores!$A$6:$A$205,$A29,Scores!$O$6:$O$205)&gt;0,SUMIF(Scores!$A$6:$A$205,$A29,Scores!$T$6:$T$205)&gt;0),", "&amp;D$5,"")&amp;IF(AND(SUMIF(Scores!$A$6:$A$205,$A29,Scores!$P$6:$P$205)&gt;0,SUMIF(Scores!$A$6:$A$205,$A29,Scores!$U$6:$U$205)&gt;0),", "&amp;E$5,"")&amp;IF(AND(SUMIF(Scores!$A$6:$A$205,$A29,Scores!$Q$6:$Q$205)&gt;0,SUMIF(Scores!$A$6:$A$205,$A29,Scores!$V$6:$V$205)&gt;0),", "&amp;F$5,"")&amp;IF(AND(SUMIF(Scores!$A$6:$A$205,$A29,Scores!$R$6:$R$205)&gt;0,SUMIF(Scores!$A$6:$A$205,$A29,Scores!$W$6:$W$205)&gt;0),", "&amp;G$5,""),3,200))</f>
        <v/>
      </c>
    </row>
    <row r="30">
      <c r="A30" s="23">
        <f>IFERROR(INDEX(Scores!$A$6:$A$205,MATCH(25,Scores!$M$6:$M$205,0)),"")</f>
        <v/>
      </c>
      <c r="B30" s="24">
        <f>IF($A30="","",COUNTIF(Scores!$A$6:$A$205,$A30))</f>
        <v/>
      </c>
      <c r="C30" s="25">
        <f>IF($A30="","",IF(SUMPRODUCT((Scores!$A$6:$A$205=$A30)*ISNUMBER(Scores!$D$6:$D$205))=0,"",ROUND(SUMIF(Scores!$A$6:$A$205,$A30,Scores!$D$6:$D$205)/SUMPRODUCT((Scores!$A$6:$A$205=$A30)*ISNUMBER(Scores!$D$6:$D$205)),2)))</f>
        <v/>
      </c>
      <c r="D30" s="25">
        <f>IF($A30="","",IF(SUMPRODUCT((Scores!$A$6:$A$205=$A30)*ISNUMBER(Scores!$E$6:$E$205))=0,"",ROUND(SUMIF(Scores!$A$6:$A$205,$A30,Scores!$E$6:$E$205)/SUMPRODUCT((Scores!$A$6:$A$205=$A30)*ISNUMBER(Scores!$E$6:$E$205)),2)))</f>
        <v/>
      </c>
      <c r="E30" s="25">
        <f>IF($A30="","",IF(SUMPRODUCT((Scores!$A$6:$A$205=$A30)*ISNUMBER(Scores!$F$6:$F$205))=0,"",ROUND(SUMIF(Scores!$A$6:$A$205,$A30,Scores!$F$6:$F$205)/SUMPRODUCT((Scores!$A$6:$A$205=$A30)*ISNUMBER(Scores!$F$6:$F$205)),2)))</f>
        <v/>
      </c>
      <c r="F30" s="25">
        <f>IF($A30="","",IF(SUMPRODUCT((Scores!$A$6:$A$205=$A30)*ISNUMBER(Scores!$G$6:$G$205))=0,"",ROUND(SUMIF(Scores!$A$6:$A$205,$A30,Scores!$G$6:$G$205)/SUMPRODUCT((Scores!$A$6:$A$205=$A30)*ISNUMBER(Scores!$G$6:$G$205)),2)))</f>
        <v/>
      </c>
      <c r="G30" s="25">
        <f>IF($A30="","",IF(SUMPRODUCT((Scores!$A$6:$A$205=$A30)*ISNUMBER(Scores!$H$6:$H$205))=0,"",ROUND(SUMIF(Scores!$A$6:$A$205,$A30,Scores!$H$6:$H$205)/SUMPRODUCT((Scores!$A$6:$A$205=$A30)*ISNUMBER(Scores!$H$6:$H$205)),2)))</f>
        <v/>
      </c>
      <c r="H30" s="25">
        <f>IF($A30="","",IF(SUMPRODUCT((Scores!$A$6:$A$205=$A30)*ISNUMBER(Scores!$I$6:$I$205))=0,"",ROUND(SUMIF(Scores!$A$6:$A$205,$A30,Scores!$I$6:$I$205)/SUMPRODUCT((Scores!$A$6:$A$205=$A30)*ISNUMBER(Scores!$I$6:$I$205)),2)))</f>
        <v/>
      </c>
      <c r="I30" s="24">
        <f>IF($A30="","",SUMPRODUCT((Scores!$A$6:$A$205=$A30)*(Scores!$K$6:$K$205=Lists!$A$2)))</f>
        <v/>
      </c>
      <c r="J30" s="24">
        <f>IF($A30="","",SUMPRODUCT((Scores!$A$6:$A$205=$A30)*(Scores!$K$6:$K$205=Lists!$A$3)))</f>
        <v/>
      </c>
      <c r="K30" s="24">
        <f>IF($A30="","",SUMPRODUCT((Scores!$A$6:$A$205=$A30)*(Scores!$K$6:$K$205=Lists!$A$4)))</f>
        <v/>
      </c>
      <c r="L30" s="26">
        <f>IF($A30="","",MID(""&amp;IF(AND(SUMIF(Scores!$A$6:$A$205,$A30,Scores!$N$6:$N$205)&gt;0,SUMIF(Scores!$A$6:$A$205,$A30,Scores!$S$6:$S$205)&gt;0),", "&amp;C$5,"")&amp;IF(AND(SUMIF(Scores!$A$6:$A$205,$A30,Scores!$O$6:$O$205)&gt;0,SUMIF(Scores!$A$6:$A$205,$A30,Scores!$T$6:$T$205)&gt;0),", "&amp;D$5,"")&amp;IF(AND(SUMIF(Scores!$A$6:$A$205,$A30,Scores!$P$6:$P$205)&gt;0,SUMIF(Scores!$A$6:$A$205,$A30,Scores!$U$6:$U$205)&gt;0),", "&amp;E$5,"")&amp;IF(AND(SUMIF(Scores!$A$6:$A$205,$A30,Scores!$Q$6:$Q$205)&gt;0,SUMIF(Scores!$A$6:$A$205,$A30,Scores!$V$6:$V$205)&gt;0),", "&amp;F$5,"")&amp;IF(AND(SUMIF(Scores!$A$6:$A$205,$A30,Scores!$R$6:$R$205)&gt;0,SUMIF(Scores!$A$6:$A$205,$A30,Scores!$W$6:$W$205)&gt;0),", "&amp;G$5,""),3,200))</f>
        <v/>
      </c>
    </row>
    <row r="31">
      <c r="A31" s="23">
        <f>IFERROR(INDEX(Scores!$A$6:$A$205,MATCH(26,Scores!$M$6:$M$205,0)),"")</f>
        <v/>
      </c>
      <c r="B31" s="24">
        <f>IF($A31="","",COUNTIF(Scores!$A$6:$A$205,$A31))</f>
        <v/>
      </c>
      <c r="C31" s="25">
        <f>IF($A31="","",IF(SUMPRODUCT((Scores!$A$6:$A$205=$A31)*ISNUMBER(Scores!$D$6:$D$205))=0,"",ROUND(SUMIF(Scores!$A$6:$A$205,$A31,Scores!$D$6:$D$205)/SUMPRODUCT((Scores!$A$6:$A$205=$A31)*ISNUMBER(Scores!$D$6:$D$205)),2)))</f>
        <v/>
      </c>
      <c r="D31" s="25">
        <f>IF($A31="","",IF(SUMPRODUCT((Scores!$A$6:$A$205=$A31)*ISNUMBER(Scores!$E$6:$E$205))=0,"",ROUND(SUMIF(Scores!$A$6:$A$205,$A31,Scores!$E$6:$E$205)/SUMPRODUCT((Scores!$A$6:$A$205=$A31)*ISNUMBER(Scores!$E$6:$E$205)),2)))</f>
        <v/>
      </c>
      <c r="E31" s="25">
        <f>IF($A31="","",IF(SUMPRODUCT((Scores!$A$6:$A$205=$A31)*ISNUMBER(Scores!$F$6:$F$205))=0,"",ROUND(SUMIF(Scores!$A$6:$A$205,$A31,Scores!$F$6:$F$205)/SUMPRODUCT((Scores!$A$6:$A$205=$A31)*ISNUMBER(Scores!$F$6:$F$205)),2)))</f>
        <v/>
      </c>
      <c r="F31" s="25">
        <f>IF($A31="","",IF(SUMPRODUCT((Scores!$A$6:$A$205=$A31)*ISNUMBER(Scores!$G$6:$G$205))=0,"",ROUND(SUMIF(Scores!$A$6:$A$205,$A31,Scores!$G$6:$G$205)/SUMPRODUCT((Scores!$A$6:$A$205=$A31)*ISNUMBER(Scores!$G$6:$G$205)),2)))</f>
        <v/>
      </c>
      <c r="G31" s="25">
        <f>IF($A31="","",IF(SUMPRODUCT((Scores!$A$6:$A$205=$A31)*ISNUMBER(Scores!$H$6:$H$205))=0,"",ROUND(SUMIF(Scores!$A$6:$A$205,$A31,Scores!$H$6:$H$205)/SUMPRODUCT((Scores!$A$6:$A$205=$A31)*ISNUMBER(Scores!$H$6:$H$205)),2)))</f>
        <v/>
      </c>
      <c r="H31" s="25">
        <f>IF($A31="","",IF(SUMPRODUCT((Scores!$A$6:$A$205=$A31)*ISNUMBER(Scores!$I$6:$I$205))=0,"",ROUND(SUMIF(Scores!$A$6:$A$205,$A31,Scores!$I$6:$I$205)/SUMPRODUCT((Scores!$A$6:$A$205=$A31)*ISNUMBER(Scores!$I$6:$I$205)),2)))</f>
        <v/>
      </c>
      <c r="I31" s="24">
        <f>IF($A31="","",SUMPRODUCT((Scores!$A$6:$A$205=$A31)*(Scores!$K$6:$K$205=Lists!$A$2)))</f>
        <v/>
      </c>
      <c r="J31" s="24">
        <f>IF($A31="","",SUMPRODUCT((Scores!$A$6:$A$205=$A31)*(Scores!$K$6:$K$205=Lists!$A$3)))</f>
        <v/>
      </c>
      <c r="K31" s="24">
        <f>IF($A31="","",SUMPRODUCT((Scores!$A$6:$A$205=$A31)*(Scores!$K$6:$K$205=Lists!$A$4)))</f>
        <v/>
      </c>
      <c r="L31" s="26">
        <f>IF($A31="","",MID(""&amp;IF(AND(SUMIF(Scores!$A$6:$A$205,$A31,Scores!$N$6:$N$205)&gt;0,SUMIF(Scores!$A$6:$A$205,$A31,Scores!$S$6:$S$205)&gt;0),", "&amp;C$5,"")&amp;IF(AND(SUMIF(Scores!$A$6:$A$205,$A31,Scores!$O$6:$O$205)&gt;0,SUMIF(Scores!$A$6:$A$205,$A31,Scores!$T$6:$T$205)&gt;0),", "&amp;D$5,"")&amp;IF(AND(SUMIF(Scores!$A$6:$A$205,$A31,Scores!$P$6:$P$205)&gt;0,SUMIF(Scores!$A$6:$A$205,$A31,Scores!$U$6:$U$205)&gt;0),", "&amp;E$5,"")&amp;IF(AND(SUMIF(Scores!$A$6:$A$205,$A31,Scores!$Q$6:$Q$205)&gt;0,SUMIF(Scores!$A$6:$A$205,$A31,Scores!$V$6:$V$205)&gt;0),", "&amp;F$5,"")&amp;IF(AND(SUMIF(Scores!$A$6:$A$205,$A31,Scores!$R$6:$R$205)&gt;0,SUMIF(Scores!$A$6:$A$205,$A31,Scores!$W$6:$W$205)&gt;0),", "&amp;G$5,""),3,200))</f>
        <v/>
      </c>
    </row>
    <row r="32">
      <c r="A32" s="23">
        <f>IFERROR(INDEX(Scores!$A$6:$A$205,MATCH(27,Scores!$M$6:$M$205,0)),"")</f>
        <v/>
      </c>
      <c r="B32" s="24">
        <f>IF($A32="","",COUNTIF(Scores!$A$6:$A$205,$A32))</f>
        <v/>
      </c>
      <c r="C32" s="25">
        <f>IF($A32="","",IF(SUMPRODUCT((Scores!$A$6:$A$205=$A32)*ISNUMBER(Scores!$D$6:$D$205))=0,"",ROUND(SUMIF(Scores!$A$6:$A$205,$A32,Scores!$D$6:$D$205)/SUMPRODUCT((Scores!$A$6:$A$205=$A32)*ISNUMBER(Scores!$D$6:$D$205)),2)))</f>
        <v/>
      </c>
      <c r="D32" s="25">
        <f>IF($A32="","",IF(SUMPRODUCT((Scores!$A$6:$A$205=$A32)*ISNUMBER(Scores!$E$6:$E$205))=0,"",ROUND(SUMIF(Scores!$A$6:$A$205,$A32,Scores!$E$6:$E$205)/SUMPRODUCT((Scores!$A$6:$A$205=$A32)*ISNUMBER(Scores!$E$6:$E$205)),2)))</f>
        <v/>
      </c>
      <c r="E32" s="25">
        <f>IF($A32="","",IF(SUMPRODUCT((Scores!$A$6:$A$205=$A32)*ISNUMBER(Scores!$F$6:$F$205))=0,"",ROUND(SUMIF(Scores!$A$6:$A$205,$A32,Scores!$F$6:$F$205)/SUMPRODUCT((Scores!$A$6:$A$205=$A32)*ISNUMBER(Scores!$F$6:$F$205)),2)))</f>
        <v/>
      </c>
      <c r="F32" s="25">
        <f>IF($A32="","",IF(SUMPRODUCT((Scores!$A$6:$A$205=$A32)*ISNUMBER(Scores!$G$6:$G$205))=0,"",ROUND(SUMIF(Scores!$A$6:$A$205,$A32,Scores!$G$6:$G$205)/SUMPRODUCT((Scores!$A$6:$A$205=$A32)*ISNUMBER(Scores!$G$6:$G$205)),2)))</f>
        <v/>
      </c>
      <c r="G32" s="25">
        <f>IF($A32="","",IF(SUMPRODUCT((Scores!$A$6:$A$205=$A32)*ISNUMBER(Scores!$H$6:$H$205))=0,"",ROUND(SUMIF(Scores!$A$6:$A$205,$A32,Scores!$H$6:$H$205)/SUMPRODUCT((Scores!$A$6:$A$205=$A32)*ISNUMBER(Scores!$H$6:$H$205)),2)))</f>
        <v/>
      </c>
      <c r="H32" s="25">
        <f>IF($A32="","",IF(SUMPRODUCT((Scores!$A$6:$A$205=$A32)*ISNUMBER(Scores!$I$6:$I$205))=0,"",ROUND(SUMIF(Scores!$A$6:$A$205,$A32,Scores!$I$6:$I$205)/SUMPRODUCT((Scores!$A$6:$A$205=$A32)*ISNUMBER(Scores!$I$6:$I$205)),2)))</f>
        <v/>
      </c>
      <c r="I32" s="24">
        <f>IF($A32="","",SUMPRODUCT((Scores!$A$6:$A$205=$A32)*(Scores!$K$6:$K$205=Lists!$A$2)))</f>
        <v/>
      </c>
      <c r="J32" s="24">
        <f>IF($A32="","",SUMPRODUCT((Scores!$A$6:$A$205=$A32)*(Scores!$K$6:$K$205=Lists!$A$3)))</f>
        <v/>
      </c>
      <c r="K32" s="24">
        <f>IF($A32="","",SUMPRODUCT((Scores!$A$6:$A$205=$A32)*(Scores!$K$6:$K$205=Lists!$A$4)))</f>
        <v/>
      </c>
      <c r="L32" s="26">
        <f>IF($A32="","",MID(""&amp;IF(AND(SUMIF(Scores!$A$6:$A$205,$A32,Scores!$N$6:$N$205)&gt;0,SUMIF(Scores!$A$6:$A$205,$A32,Scores!$S$6:$S$205)&gt;0),", "&amp;C$5,"")&amp;IF(AND(SUMIF(Scores!$A$6:$A$205,$A32,Scores!$O$6:$O$205)&gt;0,SUMIF(Scores!$A$6:$A$205,$A32,Scores!$T$6:$T$205)&gt;0),", "&amp;D$5,"")&amp;IF(AND(SUMIF(Scores!$A$6:$A$205,$A32,Scores!$P$6:$P$205)&gt;0,SUMIF(Scores!$A$6:$A$205,$A32,Scores!$U$6:$U$205)&gt;0),", "&amp;E$5,"")&amp;IF(AND(SUMIF(Scores!$A$6:$A$205,$A32,Scores!$Q$6:$Q$205)&gt;0,SUMIF(Scores!$A$6:$A$205,$A32,Scores!$V$6:$V$205)&gt;0),", "&amp;F$5,"")&amp;IF(AND(SUMIF(Scores!$A$6:$A$205,$A32,Scores!$R$6:$R$205)&gt;0,SUMIF(Scores!$A$6:$A$205,$A32,Scores!$W$6:$W$205)&gt;0),", "&amp;G$5,""),3,200))</f>
        <v/>
      </c>
    </row>
    <row r="33">
      <c r="A33" s="23">
        <f>IFERROR(INDEX(Scores!$A$6:$A$205,MATCH(28,Scores!$M$6:$M$205,0)),"")</f>
        <v/>
      </c>
      <c r="B33" s="24">
        <f>IF($A33="","",COUNTIF(Scores!$A$6:$A$205,$A33))</f>
        <v/>
      </c>
      <c r="C33" s="25">
        <f>IF($A33="","",IF(SUMPRODUCT((Scores!$A$6:$A$205=$A33)*ISNUMBER(Scores!$D$6:$D$205))=0,"",ROUND(SUMIF(Scores!$A$6:$A$205,$A33,Scores!$D$6:$D$205)/SUMPRODUCT((Scores!$A$6:$A$205=$A33)*ISNUMBER(Scores!$D$6:$D$205)),2)))</f>
        <v/>
      </c>
      <c r="D33" s="25">
        <f>IF($A33="","",IF(SUMPRODUCT((Scores!$A$6:$A$205=$A33)*ISNUMBER(Scores!$E$6:$E$205))=0,"",ROUND(SUMIF(Scores!$A$6:$A$205,$A33,Scores!$E$6:$E$205)/SUMPRODUCT((Scores!$A$6:$A$205=$A33)*ISNUMBER(Scores!$E$6:$E$205)),2)))</f>
        <v/>
      </c>
      <c r="E33" s="25">
        <f>IF($A33="","",IF(SUMPRODUCT((Scores!$A$6:$A$205=$A33)*ISNUMBER(Scores!$F$6:$F$205))=0,"",ROUND(SUMIF(Scores!$A$6:$A$205,$A33,Scores!$F$6:$F$205)/SUMPRODUCT((Scores!$A$6:$A$205=$A33)*ISNUMBER(Scores!$F$6:$F$205)),2)))</f>
        <v/>
      </c>
      <c r="F33" s="25">
        <f>IF($A33="","",IF(SUMPRODUCT((Scores!$A$6:$A$205=$A33)*ISNUMBER(Scores!$G$6:$G$205))=0,"",ROUND(SUMIF(Scores!$A$6:$A$205,$A33,Scores!$G$6:$G$205)/SUMPRODUCT((Scores!$A$6:$A$205=$A33)*ISNUMBER(Scores!$G$6:$G$205)),2)))</f>
        <v/>
      </c>
      <c r="G33" s="25">
        <f>IF($A33="","",IF(SUMPRODUCT((Scores!$A$6:$A$205=$A33)*ISNUMBER(Scores!$H$6:$H$205))=0,"",ROUND(SUMIF(Scores!$A$6:$A$205,$A33,Scores!$H$6:$H$205)/SUMPRODUCT((Scores!$A$6:$A$205=$A33)*ISNUMBER(Scores!$H$6:$H$205)),2)))</f>
        <v/>
      </c>
      <c r="H33" s="25">
        <f>IF($A33="","",IF(SUMPRODUCT((Scores!$A$6:$A$205=$A33)*ISNUMBER(Scores!$I$6:$I$205))=0,"",ROUND(SUMIF(Scores!$A$6:$A$205,$A33,Scores!$I$6:$I$205)/SUMPRODUCT((Scores!$A$6:$A$205=$A33)*ISNUMBER(Scores!$I$6:$I$205)),2)))</f>
        <v/>
      </c>
      <c r="I33" s="24">
        <f>IF($A33="","",SUMPRODUCT((Scores!$A$6:$A$205=$A33)*(Scores!$K$6:$K$205=Lists!$A$2)))</f>
        <v/>
      </c>
      <c r="J33" s="24">
        <f>IF($A33="","",SUMPRODUCT((Scores!$A$6:$A$205=$A33)*(Scores!$K$6:$K$205=Lists!$A$3)))</f>
        <v/>
      </c>
      <c r="K33" s="24">
        <f>IF($A33="","",SUMPRODUCT((Scores!$A$6:$A$205=$A33)*(Scores!$K$6:$K$205=Lists!$A$4)))</f>
        <v/>
      </c>
      <c r="L33" s="26">
        <f>IF($A33="","",MID(""&amp;IF(AND(SUMIF(Scores!$A$6:$A$205,$A33,Scores!$N$6:$N$205)&gt;0,SUMIF(Scores!$A$6:$A$205,$A33,Scores!$S$6:$S$205)&gt;0),", "&amp;C$5,"")&amp;IF(AND(SUMIF(Scores!$A$6:$A$205,$A33,Scores!$O$6:$O$205)&gt;0,SUMIF(Scores!$A$6:$A$205,$A33,Scores!$T$6:$T$205)&gt;0),", "&amp;D$5,"")&amp;IF(AND(SUMIF(Scores!$A$6:$A$205,$A33,Scores!$P$6:$P$205)&gt;0,SUMIF(Scores!$A$6:$A$205,$A33,Scores!$U$6:$U$205)&gt;0),", "&amp;E$5,"")&amp;IF(AND(SUMIF(Scores!$A$6:$A$205,$A33,Scores!$Q$6:$Q$205)&gt;0,SUMIF(Scores!$A$6:$A$205,$A33,Scores!$V$6:$V$205)&gt;0),", "&amp;F$5,"")&amp;IF(AND(SUMIF(Scores!$A$6:$A$205,$A33,Scores!$R$6:$R$205)&gt;0,SUMIF(Scores!$A$6:$A$205,$A33,Scores!$W$6:$W$205)&gt;0),", "&amp;G$5,""),3,200))</f>
        <v/>
      </c>
    </row>
    <row r="34">
      <c r="A34" s="23">
        <f>IFERROR(INDEX(Scores!$A$6:$A$205,MATCH(29,Scores!$M$6:$M$205,0)),"")</f>
        <v/>
      </c>
      <c r="B34" s="24">
        <f>IF($A34="","",COUNTIF(Scores!$A$6:$A$205,$A34))</f>
        <v/>
      </c>
      <c r="C34" s="25">
        <f>IF($A34="","",IF(SUMPRODUCT((Scores!$A$6:$A$205=$A34)*ISNUMBER(Scores!$D$6:$D$205))=0,"",ROUND(SUMIF(Scores!$A$6:$A$205,$A34,Scores!$D$6:$D$205)/SUMPRODUCT((Scores!$A$6:$A$205=$A34)*ISNUMBER(Scores!$D$6:$D$205)),2)))</f>
        <v/>
      </c>
      <c r="D34" s="25">
        <f>IF($A34="","",IF(SUMPRODUCT((Scores!$A$6:$A$205=$A34)*ISNUMBER(Scores!$E$6:$E$205))=0,"",ROUND(SUMIF(Scores!$A$6:$A$205,$A34,Scores!$E$6:$E$205)/SUMPRODUCT((Scores!$A$6:$A$205=$A34)*ISNUMBER(Scores!$E$6:$E$205)),2)))</f>
        <v/>
      </c>
      <c r="E34" s="25">
        <f>IF($A34="","",IF(SUMPRODUCT((Scores!$A$6:$A$205=$A34)*ISNUMBER(Scores!$F$6:$F$205))=0,"",ROUND(SUMIF(Scores!$A$6:$A$205,$A34,Scores!$F$6:$F$205)/SUMPRODUCT((Scores!$A$6:$A$205=$A34)*ISNUMBER(Scores!$F$6:$F$205)),2)))</f>
        <v/>
      </c>
      <c r="F34" s="25">
        <f>IF($A34="","",IF(SUMPRODUCT((Scores!$A$6:$A$205=$A34)*ISNUMBER(Scores!$G$6:$G$205))=0,"",ROUND(SUMIF(Scores!$A$6:$A$205,$A34,Scores!$G$6:$G$205)/SUMPRODUCT((Scores!$A$6:$A$205=$A34)*ISNUMBER(Scores!$G$6:$G$205)),2)))</f>
        <v/>
      </c>
      <c r="G34" s="25">
        <f>IF($A34="","",IF(SUMPRODUCT((Scores!$A$6:$A$205=$A34)*ISNUMBER(Scores!$H$6:$H$205))=0,"",ROUND(SUMIF(Scores!$A$6:$A$205,$A34,Scores!$H$6:$H$205)/SUMPRODUCT((Scores!$A$6:$A$205=$A34)*ISNUMBER(Scores!$H$6:$H$205)),2)))</f>
        <v/>
      </c>
      <c r="H34" s="25">
        <f>IF($A34="","",IF(SUMPRODUCT((Scores!$A$6:$A$205=$A34)*ISNUMBER(Scores!$I$6:$I$205))=0,"",ROUND(SUMIF(Scores!$A$6:$A$205,$A34,Scores!$I$6:$I$205)/SUMPRODUCT((Scores!$A$6:$A$205=$A34)*ISNUMBER(Scores!$I$6:$I$205)),2)))</f>
        <v/>
      </c>
      <c r="I34" s="24">
        <f>IF($A34="","",SUMPRODUCT((Scores!$A$6:$A$205=$A34)*(Scores!$K$6:$K$205=Lists!$A$2)))</f>
        <v/>
      </c>
      <c r="J34" s="24">
        <f>IF($A34="","",SUMPRODUCT((Scores!$A$6:$A$205=$A34)*(Scores!$K$6:$K$205=Lists!$A$3)))</f>
        <v/>
      </c>
      <c r="K34" s="24">
        <f>IF($A34="","",SUMPRODUCT((Scores!$A$6:$A$205=$A34)*(Scores!$K$6:$K$205=Lists!$A$4)))</f>
        <v/>
      </c>
      <c r="L34" s="26">
        <f>IF($A34="","",MID(""&amp;IF(AND(SUMIF(Scores!$A$6:$A$205,$A34,Scores!$N$6:$N$205)&gt;0,SUMIF(Scores!$A$6:$A$205,$A34,Scores!$S$6:$S$205)&gt;0),", "&amp;C$5,"")&amp;IF(AND(SUMIF(Scores!$A$6:$A$205,$A34,Scores!$O$6:$O$205)&gt;0,SUMIF(Scores!$A$6:$A$205,$A34,Scores!$T$6:$T$205)&gt;0),", "&amp;D$5,"")&amp;IF(AND(SUMIF(Scores!$A$6:$A$205,$A34,Scores!$P$6:$P$205)&gt;0,SUMIF(Scores!$A$6:$A$205,$A34,Scores!$U$6:$U$205)&gt;0),", "&amp;E$5,"")&amp;IF(AND(SUMIF(Scores!$A$6:$A$205,$A34,Scores!$Q$6:$Q$205)&gt;0,SUMIF(Scores!$A$6:$A$205,$A34,Scores!$V$6:$V$205)&gt;0),", "&amp;F$5,"")&amp;IF(AND(SUMIF(Scores!$A$6:$A$205,$A34,Scores!$R$6:$R$205)&gt;0,SUMIF(Scores!$A$6:$A$205,$A34,Scores!$W$6:$W$205)&gt;0),", "&amp;G$5,""),3,200))</f>
        <v/>
      </c>
    </row>
    <row r="35">
      <c r="A35" s="23">
        <f>IFERROR(INDEX(Scores!$A$6:$A$205,MATCH(30,Scores!$M$6:$M$205,0)),"")</f>
        <v/>
      </c>
      <c r="B35" s="24">
        <f>IF($A35="","",COUNTIF(Scores!$A$6:$A$205,$A35))</f>
        <v/>
      </c>
      <c r="C35" s="25">
        <f>IF($A35="","",IF(SUMPRODUCT((Scores!$A$6:$A$205=$A35)*ISNUMBER(Scores!$D$6:$D$205))=0,"",ROUND(SUMIF(Scores!$A$6:$A$205,$A35,Scores!$D$6:$D$205)/SUMPRODUCT((Scores!$A$6:$A$205=$A35)*ISNUMBER(Scores!$D$6:$D$205)),2)))</f>
        <v/>
      </c>
      <c r="D35" s="25">
        <f>IF($A35="","",IF(SUMPRODUCT((Scores!$A$6:$A$205=$A35)*ISNUMBER(Scores!$E$6:$E$205))=0,"",ROUND(SUMIF(Scores!$A$6:$A$205,$A35,Scores!$E$6:$E$205)/SUMPRODUCT((Scores!$A$6:$A$205=$A35)*ISNUMBER(Scores!$E$6:$E$205)),2)))</f>
        <v/>
      </c>
      <c r="E35" s="25">
        <f>IF($A35="","",IF(SUMPRODUCT((Scores!$A$6:$A$205=$A35)*ISNUMBER(Scores!$F$6:$F$205))=0,"",ROUND(SUMIF(Scores!$A$6:$A$205,$A35,Scores!$F$6:$F$205)/SUMPRODUCT((Scores!$A$6:$A$205=$A35)*ISNUMBER(Scores!$F$6:$F$205)),2)))</f>
        <v/>
      </c>
      <c r="F35" s="25">
        <f>IF($A35="","",IF(SUMPRODUCT((Scores!$A$6:$A$205=$A35)*ISNUMBER(Scores!$G$6:$G$205))=0,"",ROUND(SUMIF(Scores!$A$6:$A$205,$A35,Scores!$G$6:$G$205)/SUMPRODUCT((Scores!$A$6:$A$205=$A35)*ISNUMBER(Scores!$G$6:$G$205)),2)))</f>
        <v/>
      </c>
      <c r="G35" s="25">
        <f>IF($A35="","",IF(SUMPRODUCT((Scores!$A$6:$A$205=$A35)*ISNUMBER(Scores!$H$6:$H$205))=0,"",ROUND(SUMIF(Scores!$A$6:$A$205,$A35,Scores!$H$6:$H$205)/SUMPRODUCT((Scores!$A$6:$A$205=$A35)*ISNUMBER(Scores!$H$6:$H$205)),2)))</f>
        <v/>
      </c>
      <c r="H35" s="25">
        <f>IF($A35="","",IF(SUMPRODUCT((Scores!$A$6:$A$205=$A35)*ISNUMBER(Scores!$I$6:$I$205))=0,"",ROUND(SUMIF(Scores!$A$6:$A$205,$A35,Scores!$I$6:$I$205)/SUMPRODUCT((Scores!$A$6:$A$205=$A35)*ISNUMBER(Scores!$I$6:$I$205)),2)))</f>
        <v/>
      </c>
      <c r="I35" s="24">
        <f>IF($A35="","",SUMPRODUCT((Scores!$A$6:$A$205=$A35)*(Scores!$K$6:$K$205=Lists!$A$2)))</f>
        <v/>
      </c>
      <c r="J35" s="24">
        <f>IF($A35="","",SUMPRODUCT((Scores!$A$6:$A$205=$A35)*(Scores!$K$6:$K$205=Lists!$A$3)))</f>
        <v/>
      </c>
      <c r="K35" s="24">
        <f>IF($A35="","",SUMPRODUCT((Scores!$A$6:$A$205=$A35)*(Scores!$K$6:$K$205=Lists!$A$4)))</f>
        <v/>
      </c>
      <c r="L35" s="26">
        <f>IF($A35="","",MID(""&amp;IF(AND(SUMIF(Scores!$A$6:$A$205,$A35,Scores!$N$6:$N$205)&gt;0,SUMIF(Scores!$A$6:$A$205,$A35,Scores!$S$6:$S$205)&gt;0),", "&amp;C$5,"")&amp;IF(AND(SUMIF(Scores!$A$6:$A$205,$A35,Scores!$O$6:$O$205)&gt;0,SUMIF(Scores!$A$6:$A$205,$A35,Scores!$T$6:$T$205)&gt;0),", "&amp;D$5,"")&amp;IF(AND(SUMIF(Scores!$A$6:$A$205,$A35,Scores!$P$6:$P$205)&gt;0,SUMIF(Scores!$A$6:$A$205,$A35,Scores!$U$6:$U$205)&gt;0),", "&amp;E$5,"")&amp;IF(AND(SUMIF(Scores!$A$6:$A$205,$A35,Scores!$Q$6:$Q$205)&gt;0,SUMIF(Scores!$A$6:$A$205,$A35,Scores!$V$6:$V$205)&gt;0),", "&amp;F$5,"")&amp;IF(AND(SUMIF(Scores!$A$6:$A$205,$A35,Scores!$R$6:$R$205)&gt;0,SUMIF(Scores!$A$6:$A$205,$A35,Scores!$W$6:$W$205)&gt;0),", "&amp;G$5,""),3,200))</f>
        <v/>
      </c>
    </row>
    <row r="36">
      <c r="A36" s="23">
        <f>IFERROR(INDEX(Scores!$A$6:$A$205,MATCH(31,Scores!$M$6:$M$205,0)),"")</f>
        <v/>
      </c>
      <c r="B36" s="24">
        <f>IF($A36="","",COUNTIF(Scores!$A$6:$A$205,$A36))</f>
        <v/>
      </c>
      <c r="C36" s="25">
        <f>IF($A36="","",IF(SUMPRODUCT((Scores!$A$6:$A$205=$A36)*ISNUMBER(Scores!$D$6:$D$205))=0,"",ROUND(SUMIF(Scores!$A$6:$A$205,$A36,Scores!$D$6:$D$205)/SUMPRODUCT((Scores!$A$6:$A$205=$A36)*ISNUMBER(Scores!$D$6:$D$205)),2)))</f>
        <v/>
      </c>
      <c r="D36" s="25">
        <f>IF($A36="","",IF(SUMPRODUCT((Scores!$A$6:$A$205=$A36)*ISNUMBER(Scores!$E$6:$E$205))=0,"",ROUND(SUMIF(Scores!$A$6:$A$205,$A36,Scores!$E$6:$E$205)/SUMPRODUCT((Scores!$A$6:$A$205=$A36)*ISNUMBER(Scores!$E$6:$E$205)),2)))</f>
        <v/>
      </c>
      <c r="E36" s="25">
        <f>IF($A36="","",IF(SUMPRODUCT((Scores!$A$6:$A$205=$A36)*ISNUMBER(Scores!$F$6:$F$205))=0,"",ROUND(SUMIF(Scores!$A$6:$A$205,$A36,Scores!$F$6:$F$205)/SUMPRODUCT((Scores!$A$6:$A$205=$A36)*ISNUMBER(Scores!$F$6:$F$205)),2)))</f>
        <v/>
      </c>
      <c r="F36" s="25">
        <f>IF($A36="","",IF(SUMPRODUCT((Scores!$A$6:$A$205=$A36)*ISNUMBER(Scores!$G$6:$G$205))=0,"",ROUND(SUMIF(Scores!$A$6:$A$205,$A36,Scores!$G$6:$G$205)/SUMPRODUCT((Scores!$A$6:$A$205=$A36)*ISNUMBER(Scores!$G$6:$G$205)),2)))</f>
        <v/>
      </c>
      <c r="G36" s="25">
        <f>IF($A36="","",IF(SUMPRODUCT((Scores!$A$6:$A$205=$A36)*ISNUMBER(Scores!$H$6:$H$205))=0,"",ROUND(SUMIF(Scores!$A$6:$A$205,$A36,Scores!$H$6:$H$205)/SUMPRODUCT((Scores!$A$6:$A$205=$A36)*ISNUMBER(Scores!$H$6:$H$205)),2)))</f>
        <v/>
      </c>
      <c r="H36" s="25">
        <f>IF($A36="","",IF(SUMPRODUCT((Scores!$A$6:$A$205=$A36)*ISNUMBER(Scores!$I$6:$I$205))=0,"",ROUND(SUMIF(Scores!$A$6:$A$205,$A36,Scores!$I$6:$I$205)/SUMPRODUCT((Scores!$A$6:$A$205=$A36)*ISNUMBER(Scores!$I$6:$I$205)),2)))</f>
        <v/>
      </c>
      <c r="I36" s="24">
        <f>IF($A36="","",SUMPRODUCT((Scores!$A$6:$A$205=$A36)*(Scores!$K$6:$K$205=Lists!$A$2)))</f>
        <v/>
      </c>
      <c r="J36" s="24">
        <f>IF($A36="","",SUMPRODUCT((Scores!$A$6:$A$205=$A36)*(Scores!$K$6:$K$205=Lists!$A$3)))</f>
        <v/>
      </c>
      <c r="K36" s="24">
        <f>IF($A36="","",SUMPRODUCT((Scores!$A$6:$A$205=$A36)*(Scores!$K$6:$K$205=Lists!$A$4)))</f>
        <v/>
      </c>
      <c r="L36" s="26">
        <f>IF($A36="","",MID(""&amp;IF(AND(SUMIF(Scores!$A$6:$A$205,$A36,Scores!$N$6:$N$205)&gt;0,SUMIF(Scores!$A$6:$A$205,$A36,Scores!$S$6:$S$205)&gt;0),", "&amp;C$5,"")&amp;IF(AND(SUMIF(Scores!$A$6:$A$205,$A36,Scores!$O$6:$O$205)&gt;0,SUMIF(Scores!$A$6:$A$205,$A36,Scores!$T$6:$T$205)&gt;0),", "&amp;D$5,"")&amp;IF(AND(SUMIF(Scores!$A$6:$A$205,$A36,Scores!$P$6:$P$205)&gt;0,SUMIF(Scores!$A$6:$A$205,$A36,Scores!$U$6:$U$205)&gt;0),", "&amp;E$5,"")&amp;IF(AND(SUMIF(Scores!$A$6:$A$205,$A36,Scores!$Q$6:$Q$205)&gt;0,SUMIF(Scores!$A$6:$A$205,$A36,Scores!$V$6:$V$205)&gt;0),", "&amp;F$5,"")&amp;IF(AND(SUMIF(Scores!$A$6:$A$205,$A36,Scores!$R$6:$R$205)&gt;0,SUMIF(Scores!$A$6:$A$205,$A36,Scores!$W$6:$W$205)&gt;0),", "&amp;G$5,""),3,200))</f>
        <v/>
      </c>
    </row>
    <row r="37">
      <c r="A37" s="23">
        <f>IFERROR(INDEX(Scores!$A$6:$A$205,MATCH(32,Scores!$M$6:$M$205,0)),"")</f>
        <v/>
      </c>
      <c r="B37" s="24">
        <f>IF($A37="","",COUNTIF(Scores!$A$6:$A$205,$A37))</f>
        <v/>
      </c>
      <c r="C37" s="25">
        <f>IF($A37="","",IF(SUMPRODUCT((Scores!$A$6:$A$205=$A37)*ISNUMBER(Scores!$D$6:$D$205))=0,"",ROUND(SUMIF(Scores!$A$6:$A$205,$A37,Scores!$D$6:$D$205)/SUMPRODUCT((Scores!$A$6:$A$205=$A37)*ISNUMBER(Scores!$D$6:$D$205)),2)))</f>
        <v/>
      </c>
      <c r="D37" s="25">
        <f>IF($A37="","",IF(SUMPRODUCT((Scores!$A$6:$A$205=$A37)*ISNUMBER(Scores!$E$6:$E$205))=0,"",ROUND(SUMIF(Scores!$A$6:$A$205,$A37,Scores!$E$6:$E$205)/SUMPRODUCT((Scores!$A$6:$A$205=$A37)*ISNUMBER(Scores!$E$6:$E$205)),2)))</f>
        <v/>
      </c>
      <c r="E37" s="25">
        <f>IF($A37="","",IF(SUMPRODUCT((Scores!$A$6:$A$205=$A37)*ISNUMBER(Scores!$F$6:$F$205))=0,"",ROUND(SUMIF(Scores!$A$6:$A$205,$A37,Scores!$F$6:$F$205)/SUMPRODUCT((Scores!$A$6:$A$205=$A37)*ISNUMBER(Scores!$F$6:$F$205)),2)))</f>
        <v/>
      </c>
      <c r="F37" s="25">
        <f>IF($A37="","",IF(SUMPRODUCT((Scores!$A$6:$A$205=$A37)*ISNUMBER(Scores!$G$6:$G$205))=0,"",ROUND(SUMIF(Scores!$A$6:$A$205,$A37,Scores!$G$6:$G$205)/SUMPRODUCT((Scores!$A$6:$A$205=$A37)*ISNUMBER(Scores!$G$6:$G$205)),2)))</f>
        <v/>
      </c>
      <c r="G37" s="25">
        <f>IF($A37="","",IF(SUMPRODUCT((Scores!$A$6:$A$205=$A37)*ISNUMBER(Scores!$H$6:$H$205))=0,"",ROUND(SUMIF(Scores!$A$6:$A$205,$A37,Scores!$H$6:$H$205)/SUMPRODUCT((Scores!$A$6:$A$205=$A37)*ISNUMBER(Scores!$H$6:$H$205)),2)))</f>
        <v/>
      </c>
      <c r="H37" s="25">
        <f>IF($A37="","",IF(SUMPRODUCT((Scores!$A$6:$A$205=$A37)*ISNUMBER(Scores!$I$6:$I$205))=0,"",ROUND(SUMIF(Scores!$A$6:$A$205,$A37,Scores!$I$6:$I$205)/SUMPRODUCT((Scores!$A$6:$A$205=$A37)*ISNUMBER(Scores!$I$6:$I$205)),2)))</f>
        <v/>
      </c>
      <c r="I37" s="24">
        <f>IF($A37="","",SUMPRODUCT((Scores!$A$6:$A$205=$A37)*(Scores!$K$6:$K$205=Lists!$A$2)))</f>
        <v/>
      </c>
      <c r="J37" s="24">
        <f>IF($A37="","",SUMPRODUCT((Scores!$A$6:$A$205=$A37)*(Scores!$K$6:$K$205=Lists!$A$3)))</f>
        <v/>
      </c>
      <c r="K37" s="24">
        <f>IF($A37="","",SUMPRODUCT((Scores!$A$6:$A$205=$A37)*(Scores!$K$6:$K$205=Lists!$A$4)))</f>
        <v/>
      </c>
      <c r="L37" s="26">
        <f>IF($A37="","",MID(""&amp;IF(AND(SUMIF(Scores!$A$6:$A$205,$A37,Scores!$N$6:$N$205)&gt;0,SUMIF(Scores!$A$6:$A$205,$A37,Scores!$S$6:$S$205)&gt;0),", "&amp;C$5,"")&amp;IF(AND(SUMIF(Scores!$A$6:$A$205,$A37,Scores!$O$6:$O$205)&gt;0,SUMIF(Scores!$A$6:$A$205,$A37,Scores!$T$6:$T$205)&gt;0),", "&amp;D$5,"")&amp;IF(AND(SUMIF(Scores!$A$6:$A$205,$A37,Scores!$P$6:$P$205)&gt;0,SUMIF(Scores!$A$6:$A$205,$A37,Scores!$U$6:$U$205)&gt;0),", "&amp;E$5,"")&amp;IF(AND(SUMIF(Scores!$A$6:$A$205,$A37,Scores!$Q$6:$Q$205)&gt;0,SUMIF(Scores!$A$6:$A$205,$A37,Scores!$V$6:$V$205)&gt;0),", "&amp;F$5,"")&amp;IF(AND(SUMIF(Scores!$A$6:$A$205,$A37,Scores!$R$6:$R$205)&gt;0,SUMIF(Scores!$A$6:$A$205,$A37,Scores!$W$6:$W$205)&gt;0),", "&amp;G$5,""),3,200))</f>
        <v/>
      </c>
    </row>
    <row r="38">
      <c r="A38" s="23">
        <f>IFERROR(INDEX(Scores!$A$6:$A$205,MATCH(33,Scores!$M$6:$M$205,0)),"")</f>
        <v/>
      </c>
      <c r="B38" s="24">
        <f>IF($A38="","",COUNTIF(Scores!$A$6:$A$205,$A38))</f>
        <v/>
      </c>
      <c r="C38" s="25">
        <f>IF($A38="","",IF(SUMPRODUCT((Scores!$A$6:$A$205=$A38)*ISNUMBER(Scores!$D$6:$D$205))=0,"",ROUND(SUMIF(Scores!$A$6:$A$205,$A38,Scores!$D$6:$D$205)/SUMPRODUCT((Scores!$A$6:$A$205=$A38)*ISNUMBER(Scores!$D$6:$D$205)),2)))</f>
        <v/>
      </c>
      <c r="D38" s="25">
        <f>IF($A38="","",IF(SUMPRODUCT((Scores!$A$6:$A$205=$A38)*ISNUMBER(Scores!$E$6:$E$205))=0,"",ROUND(SUMIF(Scores!$A$6:$A$205,$A38,Scores!$E$6:$E$205)/SUMPRODUCT((Scores!$A$6:$A$205=$A38)*ISNUMBER(Scores!$E$6:$E$205)),2)))</f>
        <v/>
      </c>
      <c r="E38" s="25">
        <f>IF($A38="","",IF(SUMPRODUCT((Scores!$A$6:$A$205=$A38)*ISNUMBER(Scores!$F$6:$F$205))=0,"",ROUND(SUMIF(Scores!$A$6:$A$205,$A38,Scores!$F$6:$F$205)/SUMPRODUCT((Scores!$A$6:$A$205=$A38)*ISNUMBER(Scores!$F$6:$F$205)),2)))</f>
        <v/>
      </c>
      <c r="F38" s="25">
        <f>IF($A38="","",IF(SUMPRODUCT((Scores!$A$6:$A$205=$A38)*ISNUMBER(Scores!$G$6:$G$205))=0,"",ROUND(SUMIF(Scores!$A$6:$A$205,$A38,Scores!$G$6:$G$205)/SUMPRODUCT((Scores!$A$6:$A$205=$A38)*ISNUMBER(Scores!$G$6:$G$205)),2)))</f>
        <v/>
      </c>
      <c r="G38" s="25">
        <f>IF($A38="","",IF(SUMPRODUCT((Scores!$A$6:$A$205=$A38)*ISNUMBER(Scores!$H$6:$H$205))=0,"",ROUND(SUMIF(Scores!$A$6:$A$205,$A38,Scores!$H$6:$H$205)/SUMPRODUCT((Scores!$A$6:$A$205=$A38)*ISNUMBER(Scores!$H$6:$H$205)),2)))</f>
        <v/>
      </c>
      <c r="H38" s="25">
        <f>IF($A38="","",IF(SUMPRODUCT((Scores!$A$6:$A$205=$A38)*ISNUMBER(Scores!$I$6:$I$205))=0,"",ROUND(SUMIF(Scores!$A$6:$A$205,$A38,Scores!$I$6:$I$205)/SUMPRODUCT((Scores!$A$6:$A$205=$A38)*ISNUMBER(Scores!$I$6:$I$205)),2)))</f>
        <v/>
      </c>
      <c r="I38" s="24">
        <f>IF($A38="","",SUMPRODUCT((Scores!$A$6:$A$205=$A38)*(Scores!$K$6:$K$205=Lists!$A$2)))</f>
        <v/>
      </c>
      <c r="J38" s="24">
        <f>IF($A38="","",SUMPRODUCT((Scores!$A$6:$A$205=$A38)*(Scores!$K$6:$K$205=Lists!$A$3)))</f>
        <v/>
      </c>
      <c r="K38" s="24">
        <f>IF($A38="","",SUMPRODUCT((Scores!$A$6:$A$205=$A38)*(Scores!$K$6:$K$205=Lists!$A$4)))</f>
        <v/>
      </c>
      <c r="L38" s="26">
        <f>IF($A38="","",MID(""&amp;IF(AND(SUMIF(Scores!$A$6:$A$205,$A38,Scores!$N$6:$N$205)&gt;0,SUMIF(Scores!$A$6:$A$205,$A38,Scores!$S$6:$S$205)&gt;0),", "&amp;C$5,"")&amp;IF(AND(SUMIF(Scores!$A$6:$A$205,$A38,Scores!$O$6:$O$205)&gt;0,SUMIF(Scores!$A$6:$A$205,$A38,Scores!$T$6:$T$205)&gt;0),", "&amp;D$5,"")&amp;IF(AND(SUMIF(Scores!$A$6:$A$205,$A38,Scores!$P$6:$P$205)&gt;0,SUMIF(Scores!$A$6:$A$205,$A38,Scores!$U$6:$U$205)&gt;0),", "&amp;E$5,"")&amp;IF(AND(SUMIF(Scores!$A$6:$A$205,$A38,Scores!$Q$6:$Q$205)&gt;0,SUMIF(Scores!$A$6:$A$205,$A38,Scores!$V$6:$V$205)&gt;0),", "&amp;F$5,"")&amp;IF(AND(SUMIF(Scores!$A$6:$A$205,$A38,Scores!$R$6:$R$205)&gt;0,SUMIF(Scores!$A$6:$A$205,$A38,Scores!$W$6:$W$205)&gt;0),", "&amp;G$5,""),3,200))</f>
        <v/>
      </c>
    </row>
    <row r="39">
      <c r="A39" s="23">
        <f>IFERROR(INDEX(Scores!$A$6:$A$205,MATCH(34,Scores!$M$6:$M$205,0)),"")</f>
        <v/>
      </c>
      <c r="B39" s="24">
        <f>IF($A39="","",COUNTIF(Scores!$A$6:$A$205,$A39))</f>
        <v/>
      </c>
      <c r="C39" s="25">
        <f>IF($A39="","",IF(SUMPRODUCT((Scores!$A$6:$A$205=$A39)*ISNUMBER(Scores!$D$6:$D$205))=0,"",ROUND(SUMIF(Scores!$A$6:$A$205,$A39,Scores!$D$6:$D$205)/SUMPRODUCT((Scores!$A$6:$A$205=$A39)*ISNUMBER(Scores!$D$6:$D$205)),2)))</f>
        <v/>
      </c>
      <c r="D39" s="25">
        <f>IF($A39="","",IF(SUMPRODUCT((Scores!$A$6:$A$205=$A39)*ISNUMBER(Scores!$E$6:$E$205))=0,"",ROUND(SUMIF(Scores!$A$6:$A$205,$A39,Scores!$E$6:$E$205)/SUMPRODUCT((Scores!$A$6:$A$205=$A39)*ISNUMBER(Scores!$E$6:$E$205)),2)))</f>
        <v/>
      </c>
      <c r="E39" s="25">
        <f>IF($A39="","",IF(SUMPRODUCT((Scores!$A$6:$A$205=$A39)*ISNUMBER(Scores!$F$6:$F$205))=0,"",ROUND(SUMIF(Scores!$A$6:$A$205,$A39,Scores!$F$6:$F$205)/SUMPRODUCT((Scores!$A$6:$A$205=$A39)*ISNUMBER(Scores!$F$6:$F$205)),2)))</f>
        <v/>
      </c>
      <c r="F39" s="25">
        <f>IF($A39="","",IF(SUMPRODUCT((Scores!$A$6:$A$205=$A39)*ISNUMBER(Scores!$G$6:$G$205))=0,"",ROUND(SUMIF(Scores!$A$6:$A$205,$A39,Scores!$G$6:$G$205)/SUMPRODUCT((Scores!$A$6:$A$205=$A39)*ISNUMBER(Scores!$G$6:$G$205)),2)))</f>
        <v/>
      </c>
      <c r="G39" s="25">
        <f>IF($A39="","",IF(SUMPRODUCT((Scores!$A$6:$A$205=$A39)*ISNUMBER(Scores!$H$6:$H$205))=0,"",ROUND(SUMIF(Scores!$A$6:$A$205,$A39,Scores!$H$6:$H$205)/SUMPRODUCT((Scores!$A$6:$A$205=$A39)*ISNUMBER(Scores!$H$6:$H$205)),2)))</f>
        <v/>
      </c>
      <c r="H39" s="25">
        <f>IF($A39="","",IF(SUMPRODUCT((Scores!$A$6:$A$205=$A39)*ISNUMBER(Scores!$I$6:$I$205))=0,"",ROUND(SUMIF(Scores!$A$6:$A$205,$A39,Scores!$I$6:$I$205)/SUMPRODUCT((Scores!$A$6:$A$205=$A39)*ISNUMBER(Scores!$I$6:$I$205)),2)))</f>
        <v/>
      </c>
      <c r="I39" s="24">
        <f>IF($A39="","",SUMPRODUCT((Scores!$A$6:$A$205=$A39)*(Scores!$K$6:$K$205=Lists!$A$2)))</f>
        <v/>
      </c>
      <c r="J39" s="24">
        <f>IF($A39="","",SUMPRODUCT((Scores!$A$6:$A$205=$A39)*(Scores!$K$6:$K$205=Lists!$A$3)))</f>
        <v/>
      </c>
      <c r="K39" s="24">
        <f>IF($A39="","",SUMPRODUCT((Scores!$A$6:$A$205=$A39)*(Scores!$K$6:$K$205=Lists!$A$4)))</f>
        <v/>
      </c>
      <c r="L39" s="26">
        <f>IF($A39="","",MID(""&amp;IF(AND(SUMIF(Scores!$A$6:$A$205,$A39,Scores!$N$6:$N$205)&gt;0,SUMIF(Scores!$A$6:$A$205,$A39,Scores!$S$6:$S$205)&gt;0),", "&amp;C$5,"")&amp;IF(AND(SUMIF(Scores!$A$6:$A$205,$A39,Scores!$O$6:$O$205)&gt;0,SUMIF(Scores!$A$6:$A$205,$A39,Scores!$T$6:$T$205)&gt;0),", "&amp;D$5,"")&amp;IF(AND(SUMIF(Scores!$A$6:$A$205,$A39,Scores!$P$6:$P$205)&gt;0,SUMIF(Scores!$A$6:$A$205,$A39,Scores!$U$6:$U$205)&gt;0),", "&amp;E$5,"")&amp;IF(AND(SUMIF(Scores!$A$6:$A$205,$A39,Scores!$Q$6:$Q$205)&gt;0,SUMIF(Scores!$A$6:$A$205,$A39,Scores!$V$6:$V$205)&gt;0),", "&amp;F$5,"")&amp;IF(AND(SUMIF(Scores!$A$6:$A$205,$A39,Scores!$R$6:$R$205)&gt;0,SUMIF(Scores!$A$6:$A$205,$A39,Scores!$W$6:$W$205)&gt;0),", "&amp;G$5,""),3,200))</f>
        <v/>
      </c>
    </row>
    <row r="40">
      <c r="A40" s="23">
        <f>IFERROR(INDEX(Scores!$A$6:$A$205,MATCH(35,Scores!$M$6:$M$205,0)),"")</f>
        <v/>
      </c>
      <c r="B40" s="24">
        <f>IF($A40="","",COUNTIF(Scores!$A$6:$A$205,$A40))</f>
        <v/>
      </c>
      <c r="C40" s="25">
        <f>IF($A40="","",IF(SUMPRODUCT((Scores!$A$6:$A$205=$A40)*ISNUMBER(Scores!$D$6:$D$205))=0,"",ROUND(SUMIF(Scores!$A$6:$A$205,$A40,Scores!$D$6:$D$205)/SUMPRODUCT((Scores!$A$6:$A$205=$A40)*ISNUMBER(Scores!$D$6:$D$205)),2)))</f>
        <v/>
      </c>
      <c r="D40" s="25">
        <f>IF($A40="","",IF(SUMPRODUCT((Scores!$A$6:$A$205=$A40)*ISNUMBER(Scores!$E$6:$E$205))=0,"",ROUND(SUMIF(Scores!$A$6:$A$205,$A40,Scores!$E$6:$E$205)/SUMPRODUCT((Scores!$A$6:$A$205=$A40)*ISNUMBER(Scores!$E$6:$E$205)),2)))</f>
        <v/>
      </c>
      <c r="E40" s="25">
        <f>IF($A40="","",IF(SUMPRODUCT((Scores!$A$6:$A$205=$A40)*ISNUMBER(Scores!$F$6:$F$205))=0,"",ROUND(SUMIF(Scores!$A$6:$A$205,$A40,Scores!$F$6:$F$205)/SUMPRODUCT((Scores!$A$6:$A$205=$A40)*ISNUMBER(Scores!$F$6:$F$205)),2)))</f>
        <v/>
      </c>
      <c r="F40" s="25">
        <f>IF($A40="","",IF(SUMPRODUCT((Scores!$A$6:$A$205=$A40)*ISNUMBER(Scores!$G$6:$G$205))=0,"",ROUND(SUMIF(Scores!$A$6:$A$205,$A40,Scores!$G$6:$G$205)/SUMPRODUCT((Scores!$A$6:$A$205=$A40)*ISNUMBER(Scores!$G$6:$G$205)),2)))</f>
        <v/>
      </c>
      <c r="G40" s="25">
        <f>IF($A40="","",IF(SUMPRODUCT((Scores!$A$6:$A$205=$A40)*ISNUMBER(Scores!$H$6:$H$205))=0,"",ROUND(SUMIF(Scores!$A$6:$A$205,$A40,Scores!$H$6:$H$205)/SUMPRODUCT((Scores!$A$6:$A$205=$A40)*ISNUMBER(Scores!$H$6:$H$205)),2)))</f>
        <v/>
      </c>
      <c r="H40" s="25">
        <f>IF($A40="","",IF(SUMPRODUCT((Scores!$A$6:$A$205=$A40)*ISNUMBER(Scores!$I$6:$I$205))=0,"",ROUND(SUMIF(Scores!$A$6:$A$205,$A40,Scores!$I$6:$I$205)/SUMPRODUCT((Scores!$A$6:$A$205=$A40)*ISNUMBER(Scores!$I$6:$I$205)),2)))</f>
        <v/>
      </c>
      <c r="I40" s="24">
        <f>IF($A40="","",SUMPRODUCT((Scores!$A$6:$A$205=$A40)*(Scores!$K$6:$K$205=Lists!$A$2)))</f>
        <v/>
      </c>
      <c r="J40" s="24">
        <f>IF($A40="","",SUMPRODUCT((Scores!$A$6:$A$205=$A40)*(Scores!$K$6:$K$205=Lists!$A$3)))</f>
        <v/>
      </c>
      <c r="K40" s="24">
        <f>IF($A40="","",SUMPRODUCT((Scores!$A$6:$A$205=$A40)*(Scores!$K$6:$K$205=Lists!$A$4)))</f>
        <v/>
      </c>
      <c r="L40" s="26">
        <f>IF($A40="","",MID(""&amp;IF(AND(SUMIF(Scores!$A$6:$A$205,$A40,Scores!$N$6:$N$205)&gt;0,SUMIF(Scores!$A$6:$A$205,$A40,Scores!$S$6:$S$205)&gt;0),", "&amp;C$5,"")&amp;IF(AND(SUMIF(Scores!$A$6:$A$205,$A40,Scores!$O$6:$O$205)&gt;0,SUMIF(Scores!$A$6:$A$205,$A40,Scores!$T$6:$T$205)&gt;0),", "&amp;D$5,"")&amp;IF(AND(SUMIF(Scores!$A$6:$A$205,$A40,Scores!$P$6:$P$205)&gt;0,SUMIF(Scores!$A$6:$A$205,$A40,Scores!$U$6:$U$205)&gt;0),", "&amp;E$5,"")&amp;IF(AND(SUMIF(Scores!$A$6:$A$205,$A40,Scores!$Q$6:$Q$205)&gt;0,SUMIF(Scores!$A$6:$A$205,$A40,Scores!$V$6:$V$205)&gt;0),", "&amp;F$5,"")&amp;IF(AND(SUMIF(Scores!$A$6:$A$205,$A40,Scores!$R$6:$R$205)&gt;0,SUMIF(Scores!$A$6:$A$205,$A40,Scores!$W$6:$W$205)&gt;0),", "&amp;G$5,""),3,200))</f>
        <v/>
      </c>
    </row>
    <row r="41">
      <c r="A41" s="23">
        <f>IFERROR(INDEX(Scores!$A$6:$A$205,MATCH(36,Scores!$M$6:$M$205,0)),"")</f>
        <v/>
      </c>
      <c r="B41" s="24">
        <f>IF($A41="","",COUNTIF(Scores!$A$6:$A$205,$A41))</f>
        <v/>
      </c>
      <c r="C41" s="25">
        <f>IF($A41="","",IF(SUMPRODUCT((Scores!$A$6:$A$205=$A41)*ISNUMBER(Scores!$D$6:$D$205))=0,"",ROUND(SUMIF(Scores!$A$6:$A$205,$A41,Scores!$D$6:$D$205)/SUMPRODUCT((Scores!$A$6:$A$205=$A41)*ISNUMBER(Scores!$D$6:$D$205)),2)))</f>
        <v/>
      </c>
      <c r="D41" s="25">
        <f>IF($A41="","",IF(SUMPRODUCT((Scores!$A$6:$A$205=$A41)*ISNUMBER(Scores!$E$6:$E$205))=0,"",ROUND(SUMIF(Scores!$A$6:$A$205,$A41,Scores!$E$6:$E$205)/SUMPRODUCT((Scores!$A$6:$A$205=$A41)*ISNUMBER(Scores!$E$6:$E$205)),2)))</f>
        <v/>
      </c>
      <c r="E41" s="25">
        <f>IF($A41="","",IF(SUMPRODUCT((Scores!$A$6:$A$205=$A41)*ISNUMBER(Scores!$F$6:$F$205))=0,"",ROUND(SUMIF(Scores!$A$6:$A$205,$A41,Scores!$F$6:$F$205)/SUMPRODUCT((Scores!$A$6:$A$205=$A41)*ISNUMBER(Scores!$F$6:$F$205)),2)))</f>
        <v/>
      </c>
      <c r="F41" s="25">
        <f>IF($A41="","",IF(SUMPRODUCT((Scores!$A$6:$A$205=$A41)*ISNUMBER(Scores!$G$6:$G$205))=0,"",ROUND(SUMIF(Scores!$A$6:$A$205,$A41,Scores!$G$6:$G$205)/SUMPRODUCT((Scores!$A$6:$A$205=$A41)*ISNUMBER(Scores!$G$6:$G$205)),2)))</f>
        <v/>
      </c>
      <c r="G41" s="25">
        <f>IF($A41="","",IF(SUMPRODUCT((Scores!$A$6:$A$205=$A41)*ISNUMBER(Scores!$H$6:$H$205))=0,"",ROUND(SUMIF(Scores!$A$6:$A$205,$A41,Scores!$H$6:$H$205)/SUMPRODUCT((Scores!$A$6:$A$205=$A41)*ISNUMBER(Scores!$H$6:$H$205)),2)))</f>
        <v/>
      </c>
      <c r="H41" s="25">
        <f>IF($A41="","",IF(SUMPRODUCT((Scores!$A$6:$A$205=$A41)*ISNUMBER(Scores!$I$6:$I$205))=0,"",ROUND(SUMIF(Scores!$A$6:$A$205,$A41,Scores!$I$6:$I$205)/SUMPRODUCT((Scores!$A$6:$A$205=$A41)*ISNUMBER(Scores!$I$6:$I$205)),2)))</f>
        <v/>
      </c>
      <c r="I41" s="24">
        <f>IF($A41="","",SUMPRODUCT((Scores!$A$6:$A$205=$A41)*(Scores!$K$6:$K$205=Lists!$A$2)))</f>
        <v/>
      </c>
      <c r="J41" s="24">
        <f>IF($A41="","",SUMPRODUCT((Scores!$A$6:$A$205=$A41)*(Scores!$K$6:$K$205=Lists!$A$3)))</f>
        <v/>
      </c>
      <c r="K41" s="24">
        <f>IF($A41="","",SUMPRODUCT((Scores!$A$6:$A$205=$A41)*(Scores!$K$6:$K$205=Lists!$A$4)))</f>
        <v/>
      </c>
      <c r="L41" s="26">
        <f>IF($A41="","",MID(""&amp;IF(AND(SUMIF(Scores!$A$6:$A$205,$A41,Scores!$N$6:$N$205)&gt;0,SUMIF(Scores!$A$6:$A$205,$A41,Scores!$S$6:$S$205)&gt;0),", "&amp;C$5,"")&amp;IF(AND(SUMIF(Scores!$A$6:$A$205,$A41,Scores!$O$6:$O$205)&gt;0,SUMIF(Scores!$A$6:$A$205,$A41,Scores!$T$6:$T$205)&gt;0),", "&amp;D$5,"")&amp;IF(AND(SUMIF(Scores!$A$6:$A$205,$A41,Scores!$P$6:$P$205)&gt;0,SUMIF(Scores!$A$6:$A$205,$A41,Scores!$U$6:$U$205)&gt;0),", "&amp;E$5,"")&amp;IF(AND(SUMIF(Scores!$A$6:$A$205,$A41,Scores!$Q$6:$Q$205)&gt;0,SUMIF(Scores!$A$6:$A$205,$A41,Scores!$V$6:$V$205)&gt;0),", "&amp;F$5,"")&amp;IF(AND(SUMIF(Scores!$A$6:$A$205,$A41,Scores!$R$6:$R$205)&gt;0,SUMIF(Scores!$A$6:$A$205,$A41,Scores!$W$6:$W$205)&gt;0),", "&amp;G$5,""),3,200))</f>
        <v/>
      </c>
    </row>
    <row r="42">
      <c r="A42" s="23">
        <f>IFERROR(INDEX(Scores!$A$6:$A$205,MATCH(37,Scores!$M$6:$M$205,0)),"")</f>
        <v/>
      </c>
      <c r="B42" s="24">
        <f>IF($A42="","",COUNTIF(Scores!$A$6:$A$205,$A42))</f>
        <v/>
      </c>
      <c r="C42" s="25">
        <f>IF($A42="","",IF(SUMPRODUCT((Scores!$A$6:$A$205=$A42)*ISNUMBER(Scores!$D$6:$D$205))=0,"",ROUND(SUMIF(Scores!$A$6:$A$205,$A42,Scores!$D$6:$D$205)/SUMPRODUCT((Scores!$A$6:$A$205=$A42)*ISNUMBER(Scores!$D$6:$D$205)),2)))</f>
        <v/>
      </c>
      <c r="D42" s="25">
        <f>IF($A42="","",IF(SUMPRODUCT((Scores!$A$6:$A$205=$A42)*ISNUMBER(Scores!$E$6:$E$205))=0,"",ROUND(SUMIF(Scores!$A$6:$A$205,$A42,Scores!$E$6:$E$205)/SUMPRODUCT((Scores!$A$6:$A$205=$A42)*ISNUMBER(Scores!$E$6:$E$205)),2)))</f>
        <v/>
      </c>
      <c r="E42" s="25">
        <f>IF($A42="","",IF(SUMPRODUCT((Scores!$A$6:$A$205=$A42)*ISNUMBER(Scores!$F$6:$F$205))=0,"",ROUND(SUMIF(Scores!$A$6:$A$205,$A42,Scores!$F$6:$F$205)/SUMPRODUCT((Scores!$A$6:$A$205=$A42)*ISNUMBER(Scores!$F$6:$F$205)),2)))</f>
        <v/>
      </c>
      <c r="F42" s="25">
        <f>IF($A42="","",IF(SUMPRODUCT((Scores!$A$6:$A$205=$A42)*ISNUMBER(Scores!$G$6:$G$205))=0,"",ROUND(SUMIF(Scores!$A$6:$A$205,$A42,Scores!$G$6:$G$205)/SUMPRODUCT((Scores!$A$6:$A$205=$A42)*ISNUMBER(Scores!$G$6:$G$205)),2)))</f>
        <v/>
      </c>
      <c r="G42" s="25">
        <f>IF($A42="","",IF(SUMPRODUCT((Scores!$A$6:$A$205=$A42)*ISNUMBER(Scores!$H$6:$H$205))=0,"",ROUND(SUMIF(Scores!$A$6:$A$205,$A42,Scores!$H$6:$H$205)/SUMPRODUCT((Scores!$A$6:$A$205=$A42)*ISNUMBER(Scores!$H$6:$H$205)),2)))</f>
        <v/>
      </c>
      <c r="H42" s="25">
        <f>IF($A42="","",IF(SUMPRODUCT((Scores!$A$6:$A$205=$A42)*ISNUMBER(Scores!$I$6:$I$205))=0,"",ROUND(SUMIF(Scores!$A$6:$A$205,$A42,Scores!$I$6:$I$205)/SUMPRODUCT((Scores!$A$6:$A$205=$A42)*ISNUMBER(Scores!$I$6:$I$205)),2)))</f>
        <v/>
      </c>
      <c r="I42" s="24">
        <f>IF($A42="","",SUMPRODUCT((Scores!$A$6:$A$205=$A42)*(Scores!$K$6:$K$205=Lists!$A$2)))</f>
        <v/>
      </c>
      <c r="J42" s="24">
        <f>IF($A42="","",SUMPRODUCT((Scores!$A$6:$A$205=$A42)*(Scores!$K$6:$K$205=Lists!$A$3)))</f>
        <v/>
      </c>
      <c r="K42" s="24">
        <f>IF($A42="","",SUMPRODUCT((Scores!$A$6:$A$205=$A42)*(Scores!$K$6:$K$205=Lists!$A$4)))</f>
        <v/>
      </c>
      <c r="L42" s="26">
        <f>IF($A42="","",MID(""&amp;IF(AND(SUMIF(Scores!$A$6:$A$205,$A42,Scores!$N$6:$N$205)&gt;0,SUMIF(Scores!$A$6:$A$205,$A42,Scores!$S$6:$S$205)&gt;0),", "&amp;C$5,"")&amp;IF(AND(SUMIF(Scores!$A$6:$A$205,$A42,Scores!$O$6:$O$205)&gt;0,SUMIF(Scores!$A$6:$A$205,$A42,Scores!$T$6:$T$205)&gt;0),", "&amp;D$5,"")&amp;IF(AND(SUMIF(Scores!$A$6:$A$205,$A42,Scores!$P$6:$P$205)&gt;0,SUMIF(Scores!$A$6:$A$205,$A42,Scores!$U$6:$U$205)&gt;0),", "&amp;E$5,"")&amp;IF(AND(SUMIF(Scores!$A$6:$A$205,$A42,Scores!$Q$6:$Q$205)&gt;0,SUMIF(Scores!$A$6:$A$205,$A42,Scores!$V$6:$V$205)&gt;0),", "&amp;F$5,"")&amp;IF(AND(SUMIF(Scores!$A$6:$A$205,$A42,Scores!$R$6:$R$205)&gt;0,SUMIF(Scores!$A$6:$A$205,$A42,Scores!$W$6:$W$205)&gt;0),", "&amp;G$5,""),3,200))</f>
        <v/>
      </c>
    </row>
    <row r="43">
      <c r="A43" s="23">
        <f>IFERROR(INDEX(Scores!$A$6:$A$205,MATCH(38,Scores!$M$6:$M$205,0)),"")</f>
        <v/>
      </c>
      <c r="B43" s="24">
        <f>IF($A43="","",COUNTIF(Scores!$A$6:$A$205,$A43))</f>
        <v/>
      </c>
      <c r="C43" s="25">
        <f>IF($A43="","",IF(SUMPRODUCT((Scores!$A$6:$A$205=$A43)*ISNUMBER(Scores!$D$6:$D$205))=0,"",ROUND(SUMIF(Scores!$A$6:$A$205,$A43,Scores!$D$6:$D$205)/SUMPRODUCT((Scores!$A$6:$A$205=$A43)*ISNUMBER(Scores!$D$6:$D$205)),2)))</f>
        <v/>
      </c>
      <c r="D43" s="25">
        <f>IF($A43="","",IF(SUMPRODUCT((Scores!$A$6:$A$205=$A43)*ISNUMBER(Scores!$E$6:$E$205))=0,"",ROUND(SUMIF(Scores!$A$6:$A$205,$A43,Scores!$E$6:$E$205)/SUMPRODUCT((Scores!$A$6:$A$205=$A43)*ISNUMBER(Scores!$E$6:$E$205)),2)))</f>
        <v/>
      </c>
      <c r="E43" s="25">
        <f>IF($A43="","",IF(SUMPRODUCT((Scores!$A$6:$A$205=$A43)*ISNUMBER(Scores!$F$6:$F$205))=0,"",ROUND(SUMIF(Scores!$A$6:$A$205,$A43,Scores!$F$6:$F$205)/SUMPRODUCT((Scores!$A$6:$A$205=$A43)*ISNUMBER(Scores!$F$6:$F$205)),2)))</f>
        <v/>
      </c>
      <c r="F43" s="25">
        <f>IF($A43="","",IF(SUMPRODUCT((Scores!$A$6:$A$205=$A43)*ISNUMBER(Scores!$G$6:$G$205))=0,"",ROUND(SUMIF(Scores!$A$6:$A$205,$A43,Scores!$G$6:$G$205)/SUMPRODUCT((Scores!$A$6:$A$205=$A43)*ISNUMBER(Scores!$G$6:$G$205)),2)))</f>
        <v/>
      </c>
      <c r="G43" s="25">
        <f>IF($A43="","",IF(SUMPRODUCT((Scores!$A$6:$A$205=$A43)*ISNUMBER(Scores!$H$6:$H$205))=0,"",ROUND(SUMIF(Scores!$A$6:$A$205,$A43,Scores!$H$6:$H$205)/SUMPRODUCT((Scores!$A$6:$A$205=$A43)*ISNUMBER(Scores!$H$6:$H$205)),2)))</f>
        <v/>
      </c>
      <c r="H43" s="25">
        <f>IF($A43="","",IF(SUMPRODUCT((Scores!$A$6:$A$205=$A43)*ISNUMBER(Scores!$I$6:$I$205))=0,"",ROUND(SUMIF(Scores!$A$6:$A$205,$A43,Scores!$I$6:$I$205)/SUMPRODUCT((Scores!$A$6:$A$205=$A43)*ISNUMBER(Scores!$I$6:$I$205)),2)))</f>
        <v/>
      </c>
      <c r="I43" s="24">
        <f>IF($A43="","",SUMPRODUCT((Scores!$A$6:$A$205=$A43)*(Scores!$K$6:$K$205=Lists!$A$2)))</f>
        <v/>
      </c>
      <c r="J43" s="24">
        <f>IF($A43="","",SUMPRODUCT((Scores!$A$6:$A$205=$A43)*(Scores!$K$6:$K$205=Lists!$A$3)))</f>
        <v/>
      </c>
      <c r="K43" s="24">
        <f>IF($A43="","",SUMPRODUCT((Scores!$A$6:$A$205=$A43)*(Scores!$K$6:$K$205=Lists!$A$4)))</f>
        <v/>
      </c>
      <c r="L43" s="26">
        <f>IF($A43="","",MID(""&amp;IF(AND(SUMIF(Scores!$A$6:$A$205,$A43,Scores!$N$6:$N$205)&gt;0,SUMIF(Scores!$A$6:$A$205,$A43,Scores!$S$6:$S$205)&gt;0),", "&amp;C$5,"")&amp;IF(AND(SUMIF(Scores!$A$6:$A$205,$A43,Scores!$O$6:$O$205)&gt;0,SUMIF(Scores!$A$6:$A$205,$A43,Scores!$T$6:$T$205)&gt;0),", "&amp;D$5,"")&amp;IF(AND(SUMIF(Scores!$A$6:$A$205,$A43,Scores!$P$6:$P$205)&gt;0,SUMIF(Scores!$A$6:$A$205,$A43,Scores!$U$6:$U$205)&gt;0),", "&amp;E$5,"")&amp;IF(AND(SUMIF(Scores!$A$6:$A$205,$A43,Scores!$Q$6:$Q$205)&gt;0,SUMIF(Scores!$A$6:$A$205,$A43,Scores!$V$6:$V$205)&gt;0),", "&amp;F$5,"")&amp;IF(AND(SUMIF(Scores!$A$6:$A$205,$A43,Scores!$R$6:$R$205)&gt;0,SUMIF(Scores!$A$6:$A$205,$A43,Scores!$W$6:$W$205)&gt;0),", "&amp;G$5,""),3,200))</f>
        <v/>
      </c>
    </row>
    <row r="44">
      <c r="A44" s="23">
        <f>IFERROR(INDEX(Scores!$A$6:$A$205,MATCH(39,Scores!$M$6:$M$205,0)),"")</f>
        <v/>
      </c>
      <c r="B44" s="24">
        <f>IF($A44="","",COUNTIF(Scores!$A$6:$A$205,$A44))</f>
        <v/>
      </c>
      <c r="C44" s="25">
        <f>IF($A44="","",IF(SUMPRODUCT((Scores!$A$6:$A$205=$A44)*ISNUMBER(Scores!$D$6:$D$205))=0,"",ROUND(SUMIF(Scores!$A$6:$A$205,$A44,Scores!$D$6:$D$205)/SUMPRODUCT((Scores!$A$6:$A$205=$A44)*ISNUMBER(Scores!$D$6:$D$205)),2)))</f>
        <v/>
      </c>
      <c r="D44" s="25">
        <f>IF($A44="","",IF(SUMPRODUCT((Scores!$A$6:$A$205=$A44)*ISNUMBER(Scores!$E$6:$E$205))=0,"",ROUND(SUMIF(Scores!$A$6:$A$205,$A44,Scores!$E$6:$E$205)/SUMPRODUCT((Scores!$A$6:$A$205=$A44)*ISNUMBER(Scores!$E$6:$E$205)),2)))</f>
        <v/>
      </c>
      <c r="E44" s="25">
        <f>IF($A44="","",IF(SUMPRODUCT((Scores!$A$6:$A$205=$A44)*ISNUMBER(Scores!$F$6:$F$205))=0,"",ROUND(SUMIF(Scores!$A$6:$A$205,$A44,Scores!$F$6:$F$205)/SUMPRODUCT((Scores!$A$6:$A$205=$A44)*ISNUMBER(Scores!$F$6:$F$205)),2)))</f>
        <v/>
      </c>
      <c r="F44" s="25">
        <f>IF($A44="","",IF(SUMPRODUCT((Scores!$A$6:$A$205=$A44)*ISNUMBER(Scores!$G$6:$G$205))=0,"",ROUND(SUMIF(Scores!$A$6:$A$205,$A44,Scores!$G$6:$G$205)/SUMPRODUCT((Scores!$A$6:$A$205=$A44)*ISNUMBER(Scores!$G$6:$G$205)),2)))</f>
        <v/>
      </c>
      <c r="G44" s="25">
        <f>IF($A44="","",IF(SUMPRODUCT((Scores!$A$6:$A$205=$A44)*ISNUMBER(Scores!$H$6:$H$205))=0,"",ROUND(SUMIF(Scores!$A$6:$A$205,$A44,Scores!$H$6:$H$205)/SUMPRODUCT((Scores!$A$6:$A$205=$A44)*ISNUMBER(Scores!$H$6:$H$205)),2)))</f>
        <v/>
      </c>
      <c r="H44" s="25">
        <f>IF($A44="","",IF(SUMPRODUCT((Scores!$A$6:$A$205=$A44)*ISNUMBER(Scores!$I$6:$I$205))=0,"",ROUND(SUMIF(Scores!$A$6:$A$205,$A44,Scores!$I$6:$I$205)/SUMPRODUCT((Scores!$A$6:$A$205=$A44)*ISNUMBER(Scores!$I$6:$I$205)),2)))</f>
        <v/>
      </c>
      <c r="I44" s="24">
        <f>IF($A44="","",SUMPRODUCT((Scores!$A$6:$A$205=$A44)*(Scores!$K$6:$K$205=Lists!$A$2)))</f>
        <v/>
      </c>
      <c r="J44" s="24">
        <f>IF($A44="","",SUMPRODUCT((Scores!$A$6:$A$205=$A44)*(Scores!$K$6:$K$205=Lists!$A$3)))</f>
        <v/>
      </c>
      <c r="K44" s="24">
        <f>IF($A44="","",SUMPRODUCT((Scores!$A$6:$A$205=$A44)*(Scores!$K$6:$K$205=Lists!$A$4)))</f>
        <v/>
      </c>
      <c r="L44" s="26">
        <f>IF($A44="","",MID(""&amp;IF(AND(SUMIF(Scores!$A$6:$A$205,$A44,Scores!$N$6:$N$205)&gt;0,SUMIF(Scores!$A$6:$A$205,$A44,Scores!$S$6:$S$205)&gt;0),", "&amp;C$5,"")&amp;IF(AND(SUMIF(Scores!$A$6:$A$205,$A44,Scores!$O$6:$O$205)&gt;0,SUMIF(Scores!$A$6:$A$205,$A44,Scores!$T$6:$T$205)&gt;0),", "&amp;D$5,"")&amp;IF(AND(SUMIF(Scores!$A$6:$A$205,$A44,Scores!$P$6:$P$205)&gt;0,SUMIF(Scores!$A$6:$A$205,$A44,Scores!$U$6:$U$205)&gt;0),", "&amp;E$5,"")&amp;IF(AND(SUMIF(Scores!$A$6:$A$205,$A44,Scores!$Q$6:$Q$205)&gt;0,SUMIF(Scores!$A$6:$A$205,$A44,Scores!$V$6:$V$205)&gt;0),", "&amp;F$5,"")&amp;IF(AND(SUMIF(Scores!$A$6:$A$205,$A44,Scores!$R$6:$R$205)&gt;0,SUMIF(Scores!$A$6:$A$205,$A44,Scores!$W$6:$W$205)&gt;0),", "&amp;G$5,""),3,200))</f>
        <v/>
      </c>
    </row>
    <row r="45">
      <c r="A45" s="23">
        <f>IFERROR(INDEX(Scores!$A$6:$A$205,MATCH(40,Scores!$M$6:$M$205,0)),"")</f>
        <v/>
      </c>
      <c r="B45" s="24">
        <f>IF($A45="","",COUNTIF(Scores!$A$6:$A$205,$A45))</f>
        <v/>
      </c>
      <c r="C45" s="25">
        <f>IF($A45="","",IF(SUMPRODUCT((Scores!$A$6:$A$205=$A45)*ISNUMBER(Scores!$D$6:$D$205))=0,"",ROUND(SUMIF(Scores!$A$6:$A$205,$A45,Scores!$D$6:$D$205)/SUMPRODUCT((Scores!$A$6:$A$205=$A45)*ISNUMBER(Scores!$D$6:$D$205)),2)))</f>
        <v/>
      </c>
      <c r="D45" s="25">
        <f>IF($A45="","",IF(SUMPRODUCT((Scores!$A$6:$A$205=$A45)*ISNUMBER(Scores!$E$6:$E$205))=0,"",ROUND(SUMIF(Scores!$A$6:$A$205,$A45,Scores!$E$6:$E$205)/SUMPRODUCT((Scores!$A$6:$A$205=$A45)*ISNUMBER(Scores!$E$6:$E$205)),2)))</f>
        <v/>
      </c>
      <c r="E45" s="25">
        <f>IF($A45="","",IF(SUMPRODUCT((Scores!$A$6:$A$205=$A45)*ISNUMBER(Scores!$F$6:$F$205))=0,"",ROUND(SUMIF(Scores!$A$6:$A$205,$A45,Scores!$F$6:$F$205)/SUMPRODUCT((Scores!$A$6:$A$205=$A45)*ISNUMBER(Scores!$F$6:$F$205)),2)))</f>
        <v/>
      </c>
      <c r="F45" s="25">
        <f>IF($A45="","",IF(SUMPRODUCT((Scores!$A$6:$A$205=$A45)*ISNUMBER(Scores!$G$6:$G$205))=0,"",ROUND(SUMIF(Scores!$A$6:$A$205,$A45,Scores!$G$6:$G$205)/SUMPRODUCT((Scores!$A$6:$A$205=$A45)*ISNUMBER(Scores!$G$6:$G$205)),2)))</f>
        <v/>
      </c>
      <c r="G45" s="25">
        <f>IF($A45="","",IF(SUMPRODUCT((Scores!$A$6:$A$205=$A45)*ISNUMBER(Scores!$H$6:$H$205))=0,"",ROUND(SUMIF(Scores!$A$6:$A$205,$A45,Scores!$H$6:$H$205)/SUMPRODUCT((Scores!$A$6:$A$205=$A45)*ISNUMBER(Scores!$H$6:$H$205)),2)))</f>
        <v/>
      </c>
      <c r="H45" s="25">
        <f>IF($A45="","",IF(SUMPRODUCT((Scores!$A$6:$A$205=$A45)*ISNUMBER(Scores!$I$6:$I$205))=0,"",ROUND(SUMIF(Scores!$A$6:$A$205,$A45,Scores!$I$6:$I$205)/SUMPRODUCT((Scores!$A$6:$A$205=$A45)*ISNUMBER(Scores!$I$6:$I$205)),2)))</f>
        <v/>
      </c>
      <c r="I45" s="24">
        <f>IF($A45="","",SUMPRODUCT((Scores!$A$6:$A$205=$A45)*(Scores!$K$6:$K$205=Lists!$A$2)))</f>
        <v/>
      </c>
      <c r="J45" s="24">
        <f>IF($A45="","",SUMPRODUCT((Scores!$A$6:$A$205=$A45)*(Scores!$K$6:$K$205=Lists!$A$3)))</f>
        <v/>
      </c>
      <c r="K45" s="24">
        <f>IF($A45="","",SUMPRODUCT((Scores!$A$6:$A$205=$A45)*(Scores!$K$6:$K$205=Lists!$A$4)))</f>
        <v/>
      </c>
      <c r="L45" s="26">
        <f>IF($A45="","",MID(""&amp;IF(AND(SUMIF(Scores!$A$6:$A$205,$A45,Scores!$N$6:$N$205)&gt;0,SUMIF(Scores!$A$6:$A$205,$A45,Scores!$S$6:$S$205)&gt;0),", "&amp;C$5,"")&amp;IF(AND(SUMIF(Scores!$A$6:$A$205,$A45,Scores!$O$6:$O$205)&gt;0,SUMIF(Scores!$A$6:$A$205,$A45,Scores!$T$6:$T$205)&gt;0),", "&amp;D$5,"")&amp;IF(AND(SUMIF(Scores!$A$6:$A$205,$A45,Scores!$P$6:$P$205)&gt;0,SUMIF(Scores!$A$6:$A$205,$A45,Scores!$U$6:$U$205)&gt;0),", "&amp;E$5,"")&amp;IF(AND(SUMIF(Scores!$A$6:$A$205,$A45,Scores!$Q$6:$Q$205)&gt;0,SUMIF(Scores!$A$6:$A$205,$A45,Scores!$V$6:$V$205)&gt;0),", "&amp;F$5,"")&amp;IF(AND(SUMIF(Scores!$A$6:$A$205,$A45,Scores!$R$6:$R$205)&gt;0,SUMIF(Scores!$A$6:$A$205,$A45,Scores!$W$6:$W$205)&gt;0),", "&amp;G$5,""),3,200))</f>
        <v/>
      </c>
    </row>
    <row r="46">
      <c r="A46" s="23">
        <f>IFERROR(INDEX(Scores!$A$6:$A$205,MATCH(41,Scores!$M$6:$M$205,0)),"")</f>
        <v/>
      </c>
      <c r="B46" s="24">
        <f>IF($A46="","",COUNTIF(Scores!$A$6:$A$205,$A46))</f>
        <v/>
      </c>
      <c r="C46" s="25">
        <f>IF($A46="","",IF(SUMPRODUCT((Scores!$A$6:$A$205=$A46)*ISNUMBER(Scores!$D$6:$D$205))=0,"",ROUND(SUMIF(Scores!$A$6:$A$205,$A46,Scores!$D$6:$D$205)/SUMPRODUCT((Scores!$A$6:$A$205=$A46)*ISNUMBER(Scores!$D$6:$D$205)),2)))</f>
        <v/>
      </c>
      <c r="D46" s="25">
        <f>IF($A46="","",IF(SUMPRODUCT((Scores!$A$6:$A$205=$A46)*ISNUMBER(Scores!$E$6:$E$205))=0,"",ROUND(SUMIF(Scores!$A$6:$A$205,$A46,Scores!$E$6:$E$205)/SUMPRODUCT((Scores!$A$6:$A$205=$A46)*ISNUMBER(Scores!$E$6:$E$205)),2)))</f>
        <v/>
      </c>
      <c r="E46" s="25">
        <f>IF($A46="","",IF(SUMPRODUCT((Scores!$A$6:$A$205=$A46)*ISNUMBER(Scores!$F$6:$F$205))=0,"",ROUND(SUMIF(Scores!$A$6:$A$205,$A46,Scores!$F$6:$F$205)/SUMPRODUCT((Scores!$A$6:$A$205=$A46)*ISNUMBER(Scores!$F$6:$F$205)),2)))</f>
        <v/>
      </c>
      <c r="F46" s="25">
        <f>IF($A46="","",IF(SUMPRODUCT((Scores!$A$6:$A$205=$A46)*ISNUMBER(Scores!$G$6:$G$205))=0,"",ROUND(SUMIF(Scores!$A$6:$A$205,$A46,Scores!$G$6:$G$205)/SUMPRODUCT((Scores!$A$6:$A$205=$A46)*ISNUMBER(Scores!$G$6:$G$205)),2)))</f>
        <v/>
      </c>
      <c r="G46" s="25">
        <f>IF($A46="","",IF(SUMPRODUCT((Scores!$A$6:$A$205=$A46)*ISNUMBER(Scores!$H$6:$H$205))=0,"",ROUND(SUMIF(Scores!$A$6:$A$205,$A46,Scores!$H$6:$H$205)/SUMPRODUCT((Scores!$A$6:$A$205=$A46)*ISNUMBER(Scores!$H$6:$H$205)),2)))</f>
        <v/>
      </c>
      <c r="H46" s="25">
        <f>IF($A46="","",IF(SUMPRODUCT((Scores!$A$6:$A$205=$A46)*ISNUMBER(Scores!$I$6:$I$205))=0,"",ROUND(SUMIF(Scores!$A$6:$A$205,$A46,Scores!$I$6:$I$205)/SUMPRODUCT((Scores!$A$6:$A$205=$A46)*ISNUMBER(Scores!$I$6:$I$205)),2)))</f>
        <v/>
      </c>
      <c r="I46" s="24">
        <f>IF($A46="","",SUMPRODUCT((Scores!$A$6:$A$205=$A46)*(Scores!$K$6:$K$205=Lists!$A$2)))</f>
        <v/>
      </c>
      <c r="J46" s="24">
        <f>IF($A46="","",SUMPRODUCT((Scores!$A$6:$A$205=$A46)*(Scores!$K$6:$K$205=Lists!$A$3)))</f>
        <v/>
      </c>
      <c r="K46" s="24">
        <f>IF($A46="","",SUMPRODUCT((Scores!$A$6:$A$205=$A46)*(Scores!$K$6:$K$205=Lists!$A$4)))</f>
        <v/>
      </c>
      <c r="L46" s="26">
        <f>IF($A46="","",MID(""&amp;IF(AND(SUMIF(Scores!$A$6:$A$205,$A46,Scores!$N$6:$N$205)&gt;0,SUMIF(Scores!$A$6:$A$205,$A46,Scores!$S$6:$S$205)&gt;0),", "&amp;C$5,"")&amp;IF(AND(SUMIF(Scores!$A$6:$A$205,$A46,Scores!$O$6:$O$205)&gt;0,SUMIF(Scores!$A$6:$A$205,$A46,Scores!$T$6:$T$205)&gt;0),", "&amp;D$5,"")&amp;IF(AND(SUMIF(Scores!$A$6:$A$205,$A46,Scores!$P$6:$P$205)&gt;0,SUMIF(Scores!$A$6:$A$205,$A46,Scores!$U$6:$U$205)&gt;0),", "&amp;E$5,"")&amp;IF(AND(SUMIF(Scores!$A$6:$A$205,$A46,Scores!$Q$6:$Q$205)&gt;0,SUMIF(Scores!$A$6:$A$205,$A46,Scores!$V$6:$V$205)&gt;0),", "&amp;F$5,"")&amp;IF(AND(SUMIF(Scores!$A$6:$A$205,$A46,Scores!$R$6:$R$205)&gt;0,SUMIF(Scores!$A$6:$A$205,$A46,Scores!$W$6:$W$205)&gt;0),", "&amp;G$5,""),3,200))</f>
        <v/>
      </c>
    </row>
    <row r="47">
      <c r="A47" s="23">
        <f>IFERROR(INDEX(Scores!$A$6:$A$205,MATCH(42,Scores!$M$6:$M$205,0)),"")</f>
        <v/>
      </c>
      <c r="B47" s="24">
        <f>IF($A47="","",COUNTIF(Scores!$A$6:$A$205,$A47))</f>
        <v/>
      </c>
      <c r="C47" s="25">
        <f>IF($A47="","",IF(SUMPRODUCT((Scores!$A$6:$A$205=$A47)*ISNUMBER(Scores!$D$6:$D$205))=0,"",ROUND(SUMIF(Scores!$A$6:$A$205,$A47,Scores!$D$6:$D$205)/SUMPRODUCT((Scores!$A$6:$A$205=$A47)*ISNUMBER(Scores!$D$6:$D$205)),2)))</f>
        <v/>
      </c>
      <c r="D47" s="25">
        <f>IF($A47="","",IF(SUMPRODUCT((Scores!$A$6:$A$205=$A47)*ISNUMBER(Scores!$E$6:$E$205))=0,"",ROUND(SUMIF(Scores!$A$6:$A$205,$A47,Scores!$E$6:$E$205)/SUMPRODUCT((Scores!$A$6:$A$205=$A47)*ISNUMBER(Scores!$E$6:$E$205)),2)))</f>
        <v/>
      </c>
      <c r="E47" s="25">
        <f>IF($A47="","",IF(SUMPRODUCT((Scores!$A$6:$A$205=$A47)*ISNUMBER(Scores!$F$6:$F$205))=0,"",ROUND(SUMIF(Scores!$A$6:$A$205,$A47,Scores!$F$6:$F$205)/SUMPRODUCT((Scores!$A$6:$A$205=$A47)*ISNUMBER(Scores!$F$6:$F$205)),2)))</f>
        <v/>
      </c>
      <c r="F47" s="25">
        <f>IF($A47="","",IF(SUMPRODUCT((Scores!$A$6:$A$205=$A47)*ISNUMBER(Scores!$G$6:$G$205))=0,"",ROUND(SUMIF(Scores!$A$6:$A$205,$A47,Scores!$G$6:$G$205)/SUMPRODUCT((Scores!$A$6:$A$205=$A47)*ISNUMBER(Scores!$G$6:$G$205)),2)))</f>
        <v/>
      </c>
      <c r="G47" s="25">
        <f>IF($A47="","",IF(SUMPRODUCT((Scores!$A$6:$A$205=$A47)*ISNUMBER(Scores!$H$6:$H$205))=0,"",ROUND(SUMIF(Scores!$A$6:$A$205,$A47,Scores!$H$6:$H$205)/SUMPRODUCT((Scores!$A$6:$A$205=$A47)*ISNUMBER(Scores!$H$6:$H$205)),2)))</f>
        <v/>
      </c>
      <c r="H47" s="25">
        <f>IF($A47="","",IF(SUMPRODUCT((Scores!$A$6:$A$205=$A47)*ISNUMBER(Scores!$I$6:$I$205))=0,"",ROUND(SUMIF(Scores!$A$6:$A$205,$A47,Scores!$I$6:$I$205)/SUMPRODUCT((Scores!$A$6:$A$205=$A47)*ISNUMBER(Scores!$I$6:$I$205)),2)))</f>
        <v/>
      </c>
      <c r="I47" s="24">
        <f>IF($A47="","",SUMPRODUCT((Scores!$A$6:$A$205=$A47)*(Scores!$K$6:$K$205=Lists!$A$2)))</f>
        <v/>
      </c>
      <c r="J47" s="24">
        <f>IF($A47="","",SUMPRODUCT((Scores!$A$6:$A$205=$A47)*(Scores!$K$6:$K$205=Lists!$A$3)))</f>
        <v/>
      </c>
      <c r="K47" s="24">
        <f>IF($A47="","",SUMPRODUCT((Scores!$A$6:$A$205=$A47)*(Scores!$K$6:$K$205=Lists!$A$4)))</f>
        <v/>
      </c>
      <c r="L47" s="26">
        <f>IF($A47="","",MID(""&amp;IF(AND(SUMIF(Scores!$A$6:$A$205,$A47,Scores!$N$6:$N$205)&gt;0,SUMIF(Scores!$A$6:$A$205,$A47,Scores!$S$6:$S$205)&gt;0),", "&amp;C$5,"")&amp;IF(AND(SUMIF(Scores!$A$6:$A$205,$A47,Scores!$O$6:$O$205)&gt;0,SUMIF(Scores!$A$6:$A$205,$A47,Scores!$T$6:$T$205)&gt;0),", "&amp;D$5,"")&amp;IF(AND(SUMIF(Scores!$A$6:$A$205,$A47,Scores!$P$6:$P$205)&gt;0,SUMIF(Scores!$A$6:$A$205,$A47,Scores!$U$6:$U$205)&gt;0),", "&amp;E$5,"")&amp;IF(AND(SUMIF(Scores!$A$6:$A$205,$A47,Scores!$Q$6:$Q$205)&gt;0,SUMIF(Scores!$A$6:$A$205,$A47,Scores!$V$6:$V$205)&gt;0),", "&amp;F$5,"")&amp;IF(AND(SUMIF(Scores!$A$6:$A$205,$A47,Scores!$R$6:$R$205)&gt;0,SUMIF(Scores!$A$6:$A$205,$A47,Scores!$W$6:$W$205)&gt;0),", "&amp;G$5,""),3,200))</f>
        <v/>
      </c>
    </row>
    <row r="48">
      <c r="A48" s="23">
        <f>IFERROR(INDEX(Scores!$A$6:$A$205,MATCH(43,Scores!$M$6:$M$205,0)),"")</f>
        <v/>
      </c>
      <c r="B48" s="24">
        <f>IF($A48="","",COUNTIF(Scores!$A$6:$A$205,$A48))</f>
        <v/>
      </c>
      <c r="C48" s="25">
        <f>IF($A48="","",IF(SUMPRODUCT((Scores!$A$6:$A$205=$A48)*ISNUMBER(Scores!$D$6:$D$205))=0,"",ROUND(SUMIF(Scores!$A$6:$A$205,$A48,Scores!$D$6:$D$205)/SUMPRODUCT((Scores!$A$6:$A$205=$A48)*ISNUMBER(Scores!$D$6:$D$205)),2)))</f>
        <v/>
      </c>
      <c r="D48" s="25">
        <f>IF($A48="","",IF(SUMPRODUCT((Scores!$A$6:$A$205=$A48)*ISNUMBER(Scores!$E$6:$E$205))=0,"",ROUND(SUMIF(Scores!$A$6:$A$205,$A48,Scores!$E$6:$E$205)/SUMPRODUCT((Scores!$A$6:$A$205=$A48)*ISNUMBER(Scores!$E$6:$E$205)),2)))</f>
        <v/>
      </c>
      <c r="E48" s="25">
        <f>IF($A48="","",IF(SUMPRODUCT((Scores!$A$6:$A$205=$A48)*ISNUMBER(Scores!$F$6:$F$205))=0,"",ROUND(SUMIF(Scores!$A$6:$A$205,$A48,Scores!$F$6:$F$205)/SUMPRODUCT((Scores!$A$6:$A$205=$A48)*ISNUMBER(Scores!$F$6:$F$205)),2)))</f>
        <v/>
      </c>
      <c r="F48" s="25">
        <f>IF($A48="","",IF(SUMPRODUCT((Scores!$A$6:$A$205=$A48)*ISNUMBER(Scores!$G$6:$G$205))=0,"",ROUND(SUMIF(Scores!$A$6:$A$205,$A48,Scores!$G$6:$G$205)/SUMPRODUCT((Scores!$A$6:$A$205=$A48)*ISNUMBER(Scores!$G$6:$G$205)),2)))</f>
        <v/>
      </c>
      <c r="G48" s="25">
        <f>IF($A48="","",IF(SUMPRODUCT((Scores!$A$6:$A$205=$A48)*ISNUMBER(Scores!$H$6:$H$205))=0,"",ROUND(SUMIF(Scores!$A$6:$A$205,$A48,Scores!$H$6:$H$205)/SUMPRODUCT((Scores!$A$6:$A$205=$A48)*ISNUMBER(Scores!$H$6:$H$205)),2)))</f>
        <v/>
      </c>
      <c r="H48" s="25">
        <f>IF($A48="","",IF(SUMPRODUCT((Scores!$A$6:$A$205=$A48)*ISNUMBER(Scores!$I$6:$I$205))=0,"",ROUND(SUMIF(Scores!$A$6:$A$205,$A48,Scores!$I$6:$I$205)/SUMPRODUCT((Scores!$A$6:$A$205=$A48)*ISNUMBER(Scores!$I$6:$I$205)),2)))</f>
        <v/>
      </c>
      <c r="I48" s="24">
        <f>IF($A48="","",SUMPRODUCT((Scores!$A$6:$A$205=$A48)*(Scores!$K$6:$K$205=Lists!$A$2)))</f>
        <v/>
      </c>
      <c r="J48" s="24">
        <f>IF($A48="","",SUMPRODUCT((Scores!$A$6:$A$205=$A48)*(Scores!$K$6:$K$205=Lists!$A$3)))</f>
        <v/>
      </c>
      <c r="K48" s="24">
        <f>IF($A48="","",SUMPRODUCT((Scores!$A$6:$A$205=$A48)*(Scores!$K$6:$K$205=Lists!$A$4)))</f>
        <v/>
      </c>
      <c r="L48" s="26">
        <f>IF($A48="","",MID(""&amp;IF(AND(SUMIF(Scores!$A$6:$A$205,$A48,Scores!$N$6:$N$205)&gt;0,SUMIF(Scores!$A$6:$A$205,$A48,Scores!$S$6:$S$205)&gt;0),", "&amp;C$5,"")&amp;IF(AND(SUMIF(Scores!$A$6:$A$205,$A48,Scores!$O$6:$O$205)&gt;0,SUMIF(Scores!$A$6:$A$205,$A48,Scores!$T$6:$T$205)&gt;0),", "&amp;D$5,"")&amp;IF(AND(SUMIF(Scores!$A$6:$A$205,$A48,Scores!$P$6:$P$205)&gt;0,SUMIF(Scores!$A$6:$A$205,$A48,Scores!$U$6:$U$205)&gt;0),", "&amp;E$5,"")&amp;IF(AND(SUMIF(Scores!$A$6:$A$205,$A48,Scores!$Q$6:$Q$205)&gt;0,SUMIF(Scores!$A$6:$A$205,$A48,Scores!$V$6:$V$205)&gt;0),", "&amp;F$5,"")&amp;IF(AND(SUMIF(Scores!$A$6:$A$205,$A48,Scores!$R$6:$R$205)&gt;0,SUMIF(Scores!$A$6:$A$205,$A48,Scores!$W$6:$W$205)&gt;0),", "&amp;G$5,""),3,200))</f>
        <v/>
      </c>
    </row>
    <row r="49">
      <c r="A49" s="23">
        <f>IFERROR(INDEX(Scores!$A$6:$A$205,MATCH(44,Scores!$M$6:$M$205,0)),"")</f>
        <v/>
      </c>
      <c r="B49" s="24">
        <f>IF($A49="","",COUNTIF(Scores!$A$6:$A$205,$A49))</f>
        <v/>
      </c>
      <c r="C49" s="25">
        <f>IF($A49="","",IF(SUMPRODUCT((Scores!$A$6:$A$205=$A49)*ISNUMBER(Scores!$D$6:$D$205))=0,"",ROUND(SUMIF(Scores!$A$6:$A$205,$A49,Scores!$D$6:$D$205)/SUMPRODUCT((Scores!$A$6:$A$205=$A49)*ISNUMBER(Scores!$D$6:$D$205)),2)))</f>
        <v/>
      </c>
      <c r="D49" s="25">
        <f>IF($A49="","",IF(SUMPRODUCT((Scores!$A$6:$A$205=$A49)*ISNUMBER(Scores!$E$6:$E$205))=0,"",ROUND(SUMIF(Scores!$A$6:$A$205,$A49,Scores!$E$6:$E$205)/SUMPRODUCT((Scores!$A$6:$A$205=$A49)*ISNUMBER(Scores!$E$6:$E$205)),2)))</f>
        <v/>
      </c>
      <c r="E49" s="25">
        <f>IF($A49="","",IF(SUMPRODUCT((Scores!$A$6:$A$205=$A49)*ISNUMBER(Scores!$F$6:$F$205))=0,"",ROUND(SUMIF(Scores!$A$6:$A$205,$A49,Scores!$F$6:$F$205)/SUMPRODUCT((Scores!$A$6:$A$205=$A49)*ISNUMBER(Scores!$F$6:$F$205)),2)))</f>
        <v/>
      </c>
      <c r="F49" s="25">
        <f>IF($A49="","",IF(SUMPRODUCT((Scores!$A$6:$A$205=$A49)*ISNUMBER(Scores!$G$6:$G$205))=0,"",ROUND(SUMIF(Scores!$A$6:$A$205,$A49,Scores!$G$6:$G$205)/SUMPRODUCT((Scores!$A$6:$A$205=$A49)*ISNUMBER(Scores!$G$6:$G$205)),2)))</f>
        <v/>
      </c>
      <c r="G49" s="25">
        <f>IF($A49="","",IF(SUMPRODUCT((Scores!$A$6:$A$205=$A49)*ISNUMBER(Scores!$H$6:$H$205))=0,"",ROUND(SUMIF(Scores!$A$6:$A$205,$A49,Scores!$H$6:$H$205)/SUMPRODUCT((Scores!$A$6:$A$205=$A49)*ISNUMBER(Scores!$H$6:$H$205)),2)))</f>
        <v/>
      </c>
      <c r="H49" s="25">
        <f>IF($A49="","",IF(SUMPRODUCT((Scores!$A$6:$A$205=$A49)*ISNUMBER(Scores!$I$6:$I$205))=0,"",ROUND(SUMIF(Scores!$A$6:$A$205,$A49,Scores!$I$6:$I$205)/SUMPRODUCT((Scores!$A$6:$A$205=$A49)*ISNUMBER(Scores!$I$6:$I$205)),2)))</f>
        <v/>
      </c>
      <c r="I49" s="24">
        <f>IF($A49="","",SUMPRODUCT((Scores!$A$6:$A$205=$A49)*(Scores!$K$6:$K$205=Lists!$A$2)))</f>
        <v/>
      </c>
      <c r="J49" s="24">
        <f>IF($A49="","",SUMPRODUCT((Scores!$A$6:$A$205=$A49)*(Scores!$K$6:$K$205=Lists!$A$3)))</f>
        <v/>
      </c>
      <c r="K49" s="24">
        <f>IF($A49="","",SUMPRODUCT((Scores!$A$6:$A$205=$A49)*(Scores!$K$6:$K$205=Lists!$A$4)))</f>
        <v/>
      </c>
      <c r="L49" s="26">
        <f>IF($A49="","",MID(""&amp;IF(AND(SUMIF(Scores!$A$6:$A$205,$A49,Scores!$N$6:$N$205)&gt;0,SUMIF(Scores!$A$6:$A$205,$A49,Scores!$S$6:$S$205)&gt;0),", "&amp;C$5,"")&amp;IF(AND(SUMIF(Scores!$A$6:$A$205,$A49,Scores!$O$6:$O$205)&gt;0,SUMIF(Scores!$A$6:$A$205,$A49,Scores!$T$6:$T$205)&gt;0),", "&amp;D$5,"")&amp;IF(AND(SUMIF(Scores!$A$6:$A$205,$A49,Scores!$P$6:$P$205)&gt;0,SUMIF(Scores!$A$6:$A$205,$A49,Scores!$U$6:$U$205)&gt;0),", "&amp;E$5,"")&amp;IF(AND(SUMIF(Scores!$A$6:$A$205,$A49,Scores!$Q$6:$Q$205)&gt;0,SUMIF(Scores!$A$6:$A$205,$A49,Scores!$V$6:$V$205)&gt;0),", "&amp;F$5,"")&amp;IF(AND(SUMIF(Scores!$A$6:$A$205,$A49,Scores!$R$6:$R$205)&gt;0,SUMIF(Scores!$A$6:$A$205,$A49,Scores!$W$6:$W$205)&gt;0),", "&amp;G$5,""),3,200))</f>
        <v/>
      </c>
    </row>
    <row r="50">
      <c r="A50" s="23">
        <f>IFERROR(INDEX(Scores!$A$6:$A$205,MATCH(45,Scores!$M$6:$M$205,0)),"")</f>
        <v/>
      </c>
      <c r="B50" s="24">
        <f>IF($A50="","",COUNTIF(Scores!$A$6:$A$205,$A50))</f>
        <v/>
      </c>
      <c r="C50" s="25">
        <f>IF($A50="","",IF(SUMPRODUCT((Scores!$A$6:$A$205=$A50)*ISNUMBER(Scores!$D$6:$D$205))=0,"",ROUND(SUMIF(Scores!$A$6:$A$205,$A50,Scores!$D$6:$D$205)/SUMPRODUCT((Scores!$A$6:$A$205=$A50)*ISNUMBER(Scores!$D$6:$D$205)),2)))</f>
        <v/>
      </c>
      <c r="D50" s="25">
        <f>IF($A50="","",IF(SUMPRODUCT((Scores!$A$6:$A$205=$A50)*ISNUMBER(Scores!$E$6:$E$205))=0,"",ROUND(SUMIF(Scores!$A$6:$A$205,$A50,Scores!$E$6:$E$205)/SUMPRODUCT((Scores!$A$6:$A$205=$A50)*ISNUMBER(Scores!$E$6:$E$205)),2)))</f>
        <v/>
      </c>
      <c r="E50" s="25">
        <f>IF($A50="","",IF(SUMPRODUCT((Scores!$A$6:$A$205=$A50)*ISNUMBER(Scores!$F$6:$F$205))=0,"",ROUND(SUMIF(Scores!$A$6:$A$205,$A50,Scores!$F$6:$F$205)/SUMPRODUCT((Scores!$A$6:$A$205=$A50)*ISNUMBER(Scores!$F$6:$F$205)),2)))</f>
        <v/>
      </c>
      <c r="F50" s="25">
        <f>IF($A50="","",IF(SUMPRODUCT((Scores!$A$6:$A$205=$A50)*ISNUMBER(Scores!$G$6:$G$205))=0,"",ROUND(SUMIF(Scores!$A$6:$A$205,$A50,Scores!$G$6:$G$205)/SUMPRODUCT((Scores!$A$6:$A$205=$A50)*ISNUMBER(Scores!$G$6:$G$205)),2)))</f>
        <v/>
      </c>
      <c r="G50" s="25">
        <f>IF($A50="","",IF(SUMPRODUCT((Scores!$A$6:$A$205=$A50)*ISNUMBER(Scores!$H$6:$H$205))=0,"",ROUND(SUMIF(Scores!$A$6:$A$205,$A50,Scores!$H$6:$H$205)/SUMPRODUCT((Scores!$A$6:$A$205=$A50)*ISNUMBER(Scores!$H$6:$H$205)),2)))</f>
        <v/>
      </c>
      <c r="H50" s="25">
        <f>IF($A50="","",IF(SUMPRODUCT((Scores!$A$6:$A$205=$A50)*ISNUMBER(Scores!$I$6:$I$205))=0,"",ROUND(SUMIF(Scores!$A$6:$A$205,$A50,Scores!$I$6:$I$205)/SUMPRODUCT((Scores!$A$6:$A$205=$A50)*ISNUMBER(Scores!$I$6:$I$205)),2)))</f>
        <v/>
      </c>
      <c r="I50" s="24">
        <f>IF($A50="","",SUMPRODUCT((Scores!$A$6:$A$205=$A50)*(Scores!$K$6:$K$205=Lists!$A$2)))</f>
        <v/>
      </c>
      <c r="J50" s="24">
        <f>IF($A50="","",SUMPRODUCT((Scores!$A$6:$A$205=$A50)*(Scores!$K$6:$K$205=Lists!$A$3)))</f>
        <v/>
      </c>
      <c r="K50" s="24">
        <f>IF($A50="","",SUMPRODUCT((Scores!$A$6:$A$205=$A50)*(Scores!$K$6:$K$205=Lists!$A$4)))</f>
        <v/>
      </c>
      <c r="L50" s="26">
        <f>IF($A50="","",MID(""&amp;IF(AND(SUMIF(Scores!$A$6:$A$205,$A50,Scores!$N$6:$N$205)&gt;0,SUMIF(Scores!$A$6:$A$205,$A50,Scores!$S$6:$S$205)&gt;0),", "&amp;C$5,"")&amp;IF(AND(SUMIF(Scores!$A$6:$A$205,$A50,Scores!$O$6:$O$205)&gt;0,SUMIF(Scores!$A$6:$A$205,$A50,Scores!$T$6:$T$205)&gt;0),", "&amp;D$5,"")&amp;IF(AND(SUMIF(Scores!$A$6:$A$205,$A50,Scores!$P$6:$P$205)&gt;0,SUMIF(Scores!$A$6:$A$205,$A50,Scores!$U$6:$U$205)&gt;0),", "&amp;E$5,"")&amp;IF(AND(SUMIF(Scores!$A$6:$A$205,$A50,Scores!$Q$6:$Q$205)&gt;0,SUMIF(Scores!$A$6:$A$205,$A50,Scores!$V$6:$V$205)&gt;0),", "&amp;F$5,"")&amp;IF(AND(SUMIF(Scores!$A$6:$A$205,$A50,Scores!$R$6:$R$205)&gt;0,SUMIF(Scores!$A$6:$A$205,$A50,Scores!$W$6:$W$205)&gt;0),", "&amp;G$5,""),3,200))</f>
        <v/>
      </c>
    </row>
    <row r="51">
      <c r="A51" s="23">
        <f>IFERROR(INDEX(Scores!$A$6:$A$205,MATCH(46,Scores!$M$6:$M$205,0)),"")</f>
        <v/>
      </c>
      <c r="B51" s="24">
        <f>IF($A51="","",COUNTIF(Scores!$A$6:$A$205,$A51))</f>
        <v/>
      </c>
      <c r="C51" s="25">
        <f>IF($A51="","",IF(SUMPRODUCT((Scores!$A$6:$A$205=$A51)*ISNUMBER(Scores!$D$6:$D$205))=0,"",ROUND(SUMIF(Scores!$A$6:$A$205,$A51,Scores!$D$6:$D$205)/SUMPRODUCT((Scores!$A$6:$A$205=$A51)*ISNUMBER(Scores!$D$6:$D$205)),2)))</f>
        <v/>
      </c>
      <c r="D51" s="25">
        <f>IF($A51="","",IF(SUMPRODUCT((Scores!$A$6:$A$205=$A51)*ISNUMBER(Scores!$E$6:$E$205))=0,"",ROUND(SUMIF(Scores!$A$6:$A$205,$A51,Scores!$E$6:$E$205)/SUMPRODUCT((Scores!$A$6:$A$205=$A51)*ISNUMBER(Scores!$E$6:$E$205)),2)))</f>
        <v/>
      </c>
      <c r="E51" s="25">
        <f>IF($A51="","",IF(SUMPRODUCT((Scores!$A$6:$A$205=$A51)*ISNUMBER(Scores!$F$6:$F$205))=0,"",ROUND(SUMIF(Scores!$A$6:$A$205,$A51,Scores!$F$6:$F$205)/SUMPRODUCT((Scores!$A$6:$A$205=$A51)*ISNUMBER(Scores!$F$6:$F$205)),2)))</f>
        <v/>
      </c>
      <c r="F51" s="25">
        <f>IF($A51="","",IF(SUMPRODUCT((Scores!$A$6:$A$205=$A51)*ISNUMBER(Scores!$G$6:$G$205))=0,"",ROUND(SUMIF(Scores!$A$6:$A$205,$A51,Scores!$G$6:$G$205)/SUMPRODUCT((Scores!$A$6:$A$205=$A51)*ISNUMBER(Scores!$G$6:$G$205)),2)))</f>
        <v/>
      </c>
      <c r="G51" s="25">
        <f>IF($A51="","",IF(SUMPRODUCT((Scores!$A$6:$A$205=$A51)*ISNUMBER(Scores!$H$6:$H$205))=0,"",ROUND(SUMIF(Scores!$A$6:$A$205,$A51,Scores!$H$6:$H$205)/SUMPRODUCT((Scores!$A$6:$A$205=$A51)*ISNUMBER(Scores!$H$6:$H$205)),2)))</f>
        <v/>
      </c>
      <c r="H51" s="25">
        <f>IF($A51="","",IF(SUMPRODUCT((Scores!$A$6:$A$205=$A51)*ISNUMBER(Scores!$I$6:$I$205))=0,"",ROUND(SUMIF(Scores!$A$6:$A$205,$A51,Scores!$I$6:$I$205)/SUMPRODUCT((Scores!$A$6:$A$205=$A51)*ISNUMBER(Scores!$I$6:$I$205)),2)))</f>
        <v/>
      </c>
      <c r="I51" s="24">
        <f>IF($A51="","",SUMPRODUCT((Scores!$A$6:$A$205=$A51)*(Scores!$K$6:$K$205=Lists!$A$2)))</f>
        <v/>
      </c>
      <c r="J51" s="24">
        <f>IF($A51="","",SUMPRODUCT((Scores!$A$6:$A$205=$A51)*(Scores!$K$6:$K$205=Lists!$A$3)))</f>
        <v/>
      </c>
      <c r="K51" s="24">
        <f>IF($A51="","",SUMPRODUCT((Scores!$A$6:$A$205=$A51)*(Scores!$K$6:$K$205=Lists!$A$4)))</f>
        <v/>
      </c>
      <c r="L51" s="26">
        <f>IF($A51="","",MID(""&amp;IF(AND(SUMIF(Scores!$A$6:$A$205,$A51,Scores!$N$6:$N$205)&gt;0,SUMIF(Scores!$A$6:$A$205,$A51,Scores!$S$6:$S$205)&gt;0),", "&amp;C$5,"")&amp;IF(AND(SUMIF(Scores!$A$6:$A$205,$A51,Scores!$O$6:$O$205)&gt;0,SUMIF(Scores!$A$6:$A$205,$A51,Scores!$T$6:$T$205)&gt;0),", "&amp;D$5,"")&amp;IF(AND(SUMIF(Scores!$A$6:$A$205,$A51,Scores!$P$6:$P$205)&gt;0,SUMIF(Scores!$A$6:$A$205,$A51,Scores!$U$6:$U$205)&gt;0),", "&amp;E$5,"")&amp;IF(AND(SUMIF(Scores!$A$6:$A$205,$A51,Scores!$Q$6:$Q$205)&gt;0,SUMIF(Scores!$A$6:$A$205,$A51,Scores!$V$6:$V$205)&gt;0),", "&amp;F$5,"")&amp;IF(AND(SUMIF(Scores!$A$6:$A$205,$A51,Scores!$R$6:$R$205)&gt;0,SUMIF(Scores!$A$6:$A$205,$A51,Scores!$W$6:$W$205)&gt;0),", "&amp;G$5,""),3,200))</f>
        <v/>
      </c>
    </row>
    <row r="52">
      <c r="A52" s="23">
        <f>IFERROR(INDEX(Scores!$A$6:$A$205,MATCH(47,Scores!$M$6:$M$205,0)),"")</f>
        <v/>
      </c>
      <c r="B52" s="24">
        <f>IF($A52="","",COUNTIF(Scores!$A$6:$A$205,$A52))</f>
        <v/>
      </c>
      <c r="C52" s="25">
        <f>IF($A52="","",IF(SUMPRODUCT((Scores!$A$6:$A$205=$A52)*ISNUMBER(Scores!$D$6:$D$205))=0,"",ROUND(SUMIF(Scores!$A$6:$A$205,$A52,Scores!$D$6:$D$205)/SUMPRODUCT((Scores!$A$6:$A$205=$A52)*ISNUMBER(Scores!$D$6:$D$205)),2)))</f>
        <v/>
      </c>
      <c r="D52" s="25">
        <f>IF($A52="","",IF(SUMPRODUCT((Scores!$A$6:$A$205=$A52)*ISNUMBER(Scores!$E$6:$E$205))=0,"",ROUND(SUMIF(Scores!$A$6:$A$205,$A52,Scores!$E$6:$E$205)/SUMPRODUCT((Scores!$A$6:$A$205=$A52)*ISNUMBER(Scores!$E$6:$E$205)),2)))</f>
        <v/>
      </c>
      <c r="E52" s="25">
        <f>IF($A52="","",IF(SUMPRODUCT((Scores!$A$6:$A$205=$A52)*ISNUMBER(Scores!$F$6:$F$205))=0,"",ROUND(SUMIF(Scores!$A$6:$A$205,$A52,Scores!$F$6:$F$205)/SUMPRODUCT((Scores!$A$6:$A$205=$A52)*ISNUMBER(Scores!$F$6:$F$205)),2)))</f>
        <v/>
      </c>
      <c r="F52" s="25">
        <f>IF($A52="","",IF(SUMPRODUCT((Scores!$A$6:$A$205=$A52)*ISNUMBER(Scores!$G$6:$G$205))=0,"",ROUND(SUMIF(Scores!$A$6:$A$205,$A52,Scores!$G$6:$G$205)/SUMPRODUCT((Scores!$A$6:$A$205=$A52)*ISNUMBER(Scores!$G$6:$G$205)),2)))</f>
        <v/>
      </c>
      <c r="G52" s="25">
        <f>IF($A52="","",IF(SUMPRODUCT((Scores!$A$6:$A$205=$A52)*ISNUMBER(Scores!$H$6:$H$205))=0,"",ROUND(SUMIF(Scores!$A$6:$A$205,$A52,Scores!$H$6:$H$205)/SUMPRODUCT((Scores!$A$6:$A$205=$A52)*ISNUMBER(Scores!$H$6:$H$205)),2)))</f>
        <v/>
      </c>
      <c r="H52" s="25">
        <f>IF($A52="","",IF(SUMPRODUCT((Scores!$A$6:$A$205=$A52)*ISNUMBER(Scores!$I$6:$I$205))=0,"",ROUND(SUMIF(Scores!$A$6:$A$205,$A52,Scores!$I$6:$I$205)/SUMPRODUCT((Scores!$A$6:$A$205=$A52)*ISNUMBER(Scores!$I$6:$I$205)),2)))</f>
        <v/>
      </c>
      <c r="I52" s="24">
        <f>IF($A52="","",SUMPRODUCT((Scores!$A$6:$A$205=$A52)*(Scores!$K$6:$K$205=Lists!$A$2)))</f>
        <v/>
      </c>
      <c r="J52" s="24">
        <f>IF($A52="","",SUMPRODUCT((Scores!$A$6:$A$205=$A52)*(Scores!$K$6:$K$205=Lists!$A$3)))</f>
        <v/>
      </c>
      <c r="K52" s="24">
        <f>IF($A52="","",SUMPRODUCT((Scores!$A$6:$A$205=$A52)*(Scores!$K$6:$K$205=Lists!$A$4)))</f>
        <v/>
      </c>
      <c r="L52" s="26">
        <f>IF($A52="","",MID(""&amp;IF(AND(SUMIF(Scores!$A$6:$A$205,$A52,Scores!$N$6:$N$205)&gt;0,SUMIF(Scores!$A$6:$A$205,$A52,Scores!$S$6:$S$205)&gt;0),", "&amp;C$5,"")&amp;IF(AND(SUMIF(Scores!$A$6:$A$205,$A52,Scores!$O$6:$O$205)&gt;0,SUMIF(Scores!$A$6:$A$205,$A52,Scores!$T$6:$T$205)&gt;0),", "&amp;D$5,"")&amp;IF(AND(SUMIF(Scores!$A$6:$A$205,$A52,Scores!$P$6:$P$205)&gt;0,SUMIF(Scores!$A$6:$A$205,$A52,Scores!$U$6:$U$205)&gt;0),", "&amp;E$5,"")&amp;IF(AND(SUMIF(Scores!$A$6:$A$205,$A52,Scores!$Q$6:$Q$205)&gt;0,SUMIF(Scores!$A$6:$A$205,$A52,Scores!$V$6:$V$205)&gt;0),", "&amp;F$5,"")&amp;IF(AND(SUMIF(Scores!$A$6:$A$205,$A52,Scores!$R$6:$R$205)&gt;0,SUMIF(Scores!$A$6:$A$205,$A52,Scores!$W$6:$W$205)&gt;0),", "&amp;G$5,""),3,200))</f>
        <v/>
      </c>
    </row>
    <row r="53">
      <c r="A53" s="23">
        <f>IFERROR(INDEX(Scores!$A$6:$A$205,MATCH(48,Scores!$M$6:$M$205,0)),"")</f>
        <v/>
      </c>
      <c r="B53" s="24">
        <f>IF($A53="","",COUNTIF(Scores!$A$6:$A$205,$A53))</f>
        <v/>
      </c>
      <c r="C53" s="25">
        <f>IF($A53="","",IF(SUMPRODUCT((Scores!$A$6:$A$205=$A53)*ISNUMBER(Scores!$D$6:$D$205))=0,"",ROUND(SUMIF(Scores!$A$6:$A$205,$A53,Scores!$D$6:$D$205)/SUMPRODUCT((Scores!$A$6:$A$205=$A53)*ISNUMBER(Scores!$D$6:$D$205)),2)))</f>
        <v/>
      </c>
      <c r="D53" s="25">
        <f>IF($A53="","",IF(SUMPRODUCT((Scores!$A$6:$A$205=$A53)*ISNUMBER(Scores!$E$6:$E$205))=0,"",ROUND(SUMIF(Scores!$A$6:$A$205,$A53,Scores!$E$6:$E$205)/SUMPRODUCT((Scores!$A$6:$A$205=$A53)*ISNUMBER(Scores!$E$6:$E$205)),2)))</f>
        <v/>
      </c>
      <c r="E53" s="25">
        <f>IF($A53="","",IF(SUMPRODUCT((Scores!$A$6:$A$205=$A53)*ISNUMBER(Scores!$F$6:$F$205))=0,"",ROUND(SUMIF(Scores!$A$6:$A$205,$A53,Scores!$F$6:$F$205)/SUMPRODUCT((Scores!$A$6:$A$205=$A53)*ISNUMBER(Scores!$F$6:$F$205)),2)))</f>
        <v/>
      </c>
      <c r="F53" s="25">
        <f>IF($A53="","",IF(SUMPRODUCT((Scores!$A$6:$A$205=$A53)*ISNUMBER(Scores!$G$6:$G$205))=0,"",ROUND(SUMIF(Scores!$A$6:$A$205,$A53,Scores!$G$6:$G$205)/SUMPRODUCT((Scores!$A$6:$A$205=$A53)*ISNUMBER(Scores!$G$6:$G$205)),2)))</f>
        <v/>
      </c>
      <c r="G53" s="25">
        <f>IF($A53="","",IF(SUMPRODUCT((Scores!$A$6:$A$205=$A53)*ISNUMBER(Scores!$H$6:$H$205))=0,"",ROUND(SUMIF(Scores!$A$6:$A$205,$A53,Scores!$H$6:$H$205)/SUMPRODUCT((Scores!$A$6:$A$205=$A53)*ISNUMBER(Scores!$H$6:$H$205)),2)))</f>
        <v/>
      </c>
      <c r="H53" s="25">
        <f>IF($A53="","",IF(SUMPRODUCT((Scores!$A$6:$A$205=$A53)*ISNUMBER(Scores!$I$6:$I$205))=0,"",ROUND(SUMIF(Scores!$A$6:$A$205,$A53,Scores!$I$6:$I$205)/SUMPRODUCT((Scores!$A$6:$A$205=$A53)*ISNUMBER(Scores!$I$6:$I$205)),2)))</f>
        <v/>
      </c>
      <c r="I53" s="24">
        <f>IF($A53="","",SUMPRODUCT((Scores!$A$6:$A$205=$A53)*(Scores!$K$6:$K$205=Lists!$A$2)))</f>
        <v/>
      </c>
      <c r="J53" s="24">
        <f>IF($A53="","",SUMPRODUCT((Scores!$A$6:$A$205=$A53)*(Scores!$K$6:$K$205=Lists!$A$3)))</f>
        <v/>
      </c>
      <c r="K53" s="24">
        <f>IF($A53="","",SUMPRODUCT((Scores!$A$6:$A$205=$A53)*(Scores!$K$6:$K$205=Lists!$A$4)))</f>
        <v/>
      </c>
      <c r="L53" s="26">
        <f>IF($A53="","",MID(""&amp;IF(AND(SUMIF(Scores!$A$6:$A$205,$A53,Scores!$N$6:$N$205)&gt;0,SUMIF(Scores!$A$6:$A$205,$A53,Scores!$S$6:$S$205)&gt;0),", "&amp;C$5,"")&amp;IF(AND(SUMIF(Scores!$A$6:$A$205,$A53,Scores!$O$6:$O$205)&gt;0,SUMIF(Scores!$A$6:$A$205,$A53,Scores!$T$6:$T$205)&gt;0),", "&amp;D$5,"")&amp;IF(AND(SUMIF(Scores!$A$6:$A$205,$A53,Scores!$P$6:$P$205)&gt;0,SUMIF(Scores!$A$6:$A$205,$A53,Scores!$U$6:$U$205)&gt;0),", "&amp;E$5,"")&amp;IF(AND(SUMIF(Scores!$A$6:$A$205,$A53,Scores!$Q$6:$Q$205)&gt;0,SUMIF(Scores!$A$6:$A$205,$A53,Scores!$V$6:$V$205)&gt;0),", "&amp;F$5,"")&amp;IF(AND(SUMIF(Scores!$A$6:$A$205,$A53,Scores!$R$6:$R$205)&gt;0,SUMIF(Scores!$A$6:$A$205,$A53,Scores!$W$6:$W$205)&gt;0),", "&amp;G$5,""),3,200))</f>
        <v/>
      </c>
    </row>
    <row r="54">
      <c r="A54" s="23">
        <f>IFERROR(INDEX(Scores!$A$6:$A$205,MATCH(49,Scores!$M$6:$M$205,0)),"")</f>
        <v/>
      </c>
      <c r="B54" s="24">
        <f>IF($A54="","",COUNTIF(Scores!$A$6:$A$205,$A54))</f>
        <v/>
      </c>
      <c r="C54" s="25">
        <f>IF($A54="","",IF(SUMPRODUCT((Scores!$A$6:$A$205=$A54)*ISNUMBER(Scores!$D$6:$D$205))=0,"",ROUND(SUMIF(Scores!$A$6:$A$205,$A54,Scores!$D$6:$D$205)/SUMPRODUCT((Scores!$A$6:$A$205=$A54)*ISNUMBER(Scores!$D$6:$D$205)),2)))</f>
        <v/>
      </c>
      <c r="D54" s="25">
        <f>IF($A54="","",IF(SUMPRODUCT((Scores!$A$6:$A$205=$A54)*ISNUMBER(Scores!$E$6:$E$205))=0,"",ROUND(SUMIF(Scores!$A$6:$A$205,$A54,Scores!$E$6:$E$205)/SUMPRODUCT((Scores!$A$6:$A$205=$A54)*ISNUMBER(Scores!$E$6:$E$205)),2)))</f>
        <v/>
      </c>
      <c r="E54" s="25">
        <f>IF($A54="","",IF(SUMPRODUCT((Scores!$A$6:$A$205=$A54)*ISNUMBER(Scores!$F$6:$F$205))=0,"",ROUND(SUMIF(Scores!$A$6:$A$205,$A54,Scores!$F$6:$F$205)/SUMPRODUCT((Scores!$A$6:$A$205=$A54)*ISNUMBER(Scores!$F$6:$F$205)),2)))</f>
        <v/>
      </c>
      <c r="F54" s="25">
        <f>IF($A54="","",IF(SUMPRODUCT((Scores!$A$6:$A$205=$A54)*ISNUMBER(Scores!$G$6:$G$205))=0,"",ROUND(SUMIF(Scores!$A$6:$A$205,$A54,Scores!$G$6:$G$205)/SUMPRODUCT((Scores!$A$6:$A$205=$A54)*ISNUMBER(Scores!$G$6:$G$205)),2)))</f>
        <v/>
      </c>
      <c r="G54" s="25">
        <f>IF($A54="","",IF(SUMPRODUCT((Scores!$A$6:$A$205=$A54)*ISNUMBER(Scores!$H$6:$H$205))=0,"",ROUND(SUMIF(Scores!$A$6:$A$205,$A54,Scores!$H$6:$H$205)/SUMPRODUCT((Scores!$A$6:$A$205=$A54)*ISNUMBER(Scores!$H$6:$H$205)),2)))</f>
        <v/>
      </c>
      <c r="H54" s="25">
        <f>IF($A54="","",IF(SUMPRODUCT((Scores!$A$6:$A$205=$A54)*ISNUMBER(Scores!$I$6:$I$205))=0,"",ROUND(SUMIF(Scores!$A$6:$A$205,$A54,Scores!$I$6:$I$205)/SUMPRODUCT((Scores!$A$6:$A$205=$A54)*ISNUMBER(Scores!$I$6:$I$205)),2)))</f>
        <v/>
      </c>
      <c r="I54" s="24">
        <f>IF($A54="","",SUMPRODUCT((Scores!$A$6:$A$205=$A54)*(Scores!$K$6:$K$205=Lists!$A$2)))</f>
        <v/>
      </c>
      <c r="J54" s="24">
        <f>IF($A54="","",SUMPRODUCT((Scores!$A$6:$A$205=$A54)*(Scores!$K$6:$K$205=Lists!$A$3)))</f>
        <v/>
      </c>
      <c r="K54" s="24">
        <f>IF($A54="","",SUMPRODUCT((Scores!$A$6:$A$205=$A54)*(Scores!$K$6:$K$205=Lists!$A$4)))</f>
        <v/>
      </c>
      <c r="L54" s="26">
        <f>IF($A54="","",MID(""&amp;IF(AND(SUMIF(Scores!$A$6:$A$205,$A54,Scores!$N$6:$N$205)&gt;0,SUMIF(Scores!$A$6:$A$205,$A54,Scores!$S$6:$S$205)&gt;0),", "&amp;C$5,"")&amp;IF(AND(SUMIF(Scores!$A$6:$A$205,$A54,Scores!$O$6:$O$205)&gt;0,SUMIF(Scores!$A$6:$A$205,$A54,Scores!$T$6:$T$205)&gt;0),", "&amp;D$5,"")&amp;IF(AND(SUMIF(Scores!$A$6:$A$205,$A54,Scores!$P$6:$P$205)&gt;0,SUMIF(Scores!$A$6:$A$205,$A54,Scores!$U$6:$U$205)&gt;0),", "&amp;E$5,"")&amp;IF(AND(SUMIF(Scores!$A$6:$A$205,$A54,Scores!$Q$6:$Q$205)&gt;0,SUMIF(Scores!$A$6:$A$205,$A54,Scores!$V$6:$V$205)&gt;0),", "&amp;F$5,"")&amp;IF(AND(SUMIF(Scores!$A$6:$A$205,$A54,Scores!$R$6:$R$205)&gt;0,SUMIF(Scores!$A$6:$A$205,$A54,Scores!$W$6:$W$205)&gt;0),", "&amp;G$5,""),3,200))</f>
        <v/>
      </c>
    </row>
    <row r="55">
      <c r="A55" s="23">
        <f>IFERROR(INDEX(Scores!$A$6:$A$205,MATCH(50,Scores!$M$6:$M$205,0)),"")</f>
        <v/>
      </c>
      <c r="B55" s="24">
        <f>IF($A55="","",COUNTIF(Scores!$A$6:$A$205,$A55))</f>
        <v/>
      </c>
      <c r="C55" s="25">
        <f>IF($A55="","",IF(SUMPRODUCT((Scores!$A$6:$A$205=$A55)*ISNUMBER(Scores!$D$6:$D$205))=0,"",ROUND(SUMIF(Scores!$A$6:$A$205,$A55,Scores!$D$6:$D$205)/SUMPRODUCT((Scores!$A$6:$A$205=$A55)*ISNUMBER(Scores!$D$6:$D$205)),2)))</f>
        <v/>
      </c>
      <c r="D55" s="25">
        <f>IF($A55="","",IF(SUMPRODUCT((Scores!$A$6:$A$205=$A55)*ISNUMBER(Scores!$E$6:$E$205))=0,"",ROUND(SUMIF(Scores!$A$6:$A$205,$A55,Scores!$E$6:$E$205)/SUMPRODUCT((Scores!$A$6:$A$205=$A55)*ISNUMBER(Scores!$E$6:$E$205)),2)))</f>
        <v/>
      </c>
      <c r="E55" s="25">
        <f>IF($A55="","",IF(SUMPRODUCT((Scores!$A$6:$A$205=$A55)*ISNUMBER(Scores!$F$6:$F$205))=0,"",ROUND(SUMIF(Scores!$A$6:$A$205,$A55,Scores!$F$6:$F$205)/SUMPRODUCT((Scores!$A$6:$A$205=$A55)*ISNUMBER(Scores!$F$6:$F$205)),2)))</f>
        <v/>
      </c>
      <c r="F55" s="25">
        <f>IF($A55="","",IF(SUMPRODUCT((Scores!$A$6:$A$205=$A55)*ISNUMBER(Scores!$G$6:$G$205))=0,"",ROUND(SUMIF(Scores!$A$6:$A$205,$A55,Scores!$G$6:$G$205)/SUMPRODUCT((Scores!$A$6:$A$205=$A55)*ISNUMBER(Scores!$G$6:$G$205)),2)))</f>
        <v/>
      </c>
      <c r="G55" s="25">
        <f>IF($A55="","",IF(SUMPRODUCT((Scores!$A$6:$A$205=$A55)*ISNUMBER(Scores!$H$6:$H$205))=0,"",ROUND(SUMIF(Scores!$A$6:$A$205,$A55,Scores!$H$6:$H$205)/SUMPRODUCT((Scores!$A$6:$A$205=$A55)*ISNUMBER(Scores!$H$6:$H$205)),2)))</f>
        <v/>
      </c>
      <c r="H55" s="25">
        <f>IF($A55="","",IF(SUMPRODUCT((Scores!$A$6:$A$205=$A55)*ISNUMBER(Scores!$I$6:$I$205))=0,"",ROUND(SUMIF(Scores!$A$6:$A$205,$A55,Scores!$I$6:$I$205)/SUMPRODUCT((Scores!$A$6:$A$205=$A55)*ISNUMBER(Scores!$I$6:$I$205)),2)))</f>
        <v/>
      </c>
      <c r="I55" s="24">
        <f>IF($A55="","",SUMPRODUCT((Scores!$A$6:$A$205=$A55)*(Scores!$K$6:$K$205=Lists!$A$2)))</f>
        <v/>
      </c>
      <c r="J55" s="24">
        <f>IF($A55="","",SUMPRODUCT((Scores!$A$6:$A$205=$A55)*(Scores!$K$6:$K$205=Lists!$A$3)))</f>
        <v/>
      </c>
      <c r="K55" s="24">
        <f>IF($A55="","",SUMPRODUCT((Scores!$A$6:$A$205=$A55)*(Scores!$K$6:$K$205=Lists!$A$4)))</f>
        <v/>
      </c>
      <c r="L55" s="26">
        <f>IF($A55="","",MID(""&amp;IF(AND(SUMIF(Scores!$A$6:$A$205,$A55,Scores!$N$6:$N$205)&gt;0,SUMIF(Scores!$A$6:$A$205,$A55,Scores!$S$6:$S$205)&gt;0),", "&amp;C$5,"")&amp;IF(AND(SUMIF(Scores!$A$6:$A$205,$A55,Scores!$O$6:$O$205)&gt;0,SUMIF(Scores!$A$6:$A$205,$A55,Scores!$T$6:$T$205)&gt;0),", "&amp;D$5,"")&amp;IF(AND(SUMIF(Scores!$A$6:$A$205,$A55,Scores!$P$6:$P$205)&gt;0,SUMIF(Scores!$A$6:$A$205,$A55,Scores!$U$6:$U$205)&gt;0),", "&amp;E$5,"")&amp;IF(AND(SUMIF(Scores!$A$6:$A$205,$A55,Scores!$Q$6:$Q$205)&gt;0,SUMIF(Scores!$A$6:$A$205,$A55,Scores!$V$6:$V$205)&gt;0),", "&amp;F$5,"")&amp;IF(AND(SUMIF(Scores!$A$6:$A$205,$A55,Scores!$R$6:$R$205)&gt;0,SUMIF(Scores!$A$6:$A$205,$A55,Scores!$W$6:$W$205)&gt;0),", "&amp;G$5,""),3,200))</f>
        <v/>
      </c>
    </row>
    <row r="57">
      <c r="A57" s="27" t="inlineStr">
        <is>
          <t>Scores help the panel compare. People still make the decision.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7A6F86"/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6" customWidth="1" min="1" max="1"/>
    <col width="3" customWidth="1" min="2" max="2"/>
    <col width="20" customWidth="1" min="3" max="3"/>
    <col width="3" customWidth="1" min="4" max="4"/>
    <col width="3" customWidth="1" min="5" max="5"/>
    <col width="34" customWidth="1" min="6" max="6"/>
    <col width="40" customWidth="1" min="7" max="7"/>
  </cols>
  <sheetData>
    <row r="1">
      <c r="A1" s="3" t="inlineStr">
        <is>
          <t>Recommendation (exactly as on the form)</t>
        </is>
      </c>
      <c r="C1" s="3" t="inlineStr">
        <is>
          <t>Interview round</t>
        </is>
      </c>
      <c r="F1" s="3" t="inlineStr">
        <is>
          <t>What the sheet looks for (short name)</t>
        </is>
      </c>
      <c r="G1" s="3" t="inlineStr">
        <is>
          <t>Column header in your export</t>
        </is>
      </c>
    </row>
    <row r="2">
      <c r="A2" s="28" t="inlineStr">
        <is>
          <t>Move forward</t>
        </is>
      </c>
      <c r="C2" t="inlineStr">
        <is>
          <t>Phone screen</t>
        </is>
      </c>
      <c r="F2" t="inlineStr">
        <is>
          <t>Candidate</t>
        </is>
      </c>
      <c r="G2" s="28" t="inlineStr">
        <is>
          <t>candidate</t>
        </is>
      </c>
    </row>
    <row r="3">
      <c r="A3" s="28" t="inlineStr">
        <is>
          <t>Hold</t>
        </is>
      </c>
      <c r="C3" t="inlineStr">
        <is>
          <t>Panel</t>
        </is>
      </c>
      <c r="F3" t="inlineStr">
        <is>
          <t>Interviewer</t>
        </is>
      </c>
      <c r="G3" s="28" t="inlineStr">
        <is>
          <t>Interviewer name</t>
        </is>
      </c>
    </row>
    <row r="4">
      <c r="A4" s="28" t="inlineStr">
        <is>
          <t>Do not move forward</t>
        </is>
      </c>
      <c r="C4" t="inlineStr">
        <is>
          <t>Final</t>
        </is>
      </c>
      <c r="F4" t="inlineStr">
        <is>
          <t>Round</t>
        </is>
      </c>
      <c r="G4" s="28" t="inlineStr">
        <is>
          <t>Interview round</t>
        </is>
      </c>
    </row>
    <row r="5">
      <c r="F5" s="28" t="inlineStr">
        <is>
          <t>Role skills</t>
        </is>
      </c>
      <c r="G5" s="28" t="inlineStr">
        <is>
          <t>Role skills rating</t>
        </is>
      </c>
    </row>
    <row r="6">
      <c r="F6" s="28" t="inlineStr">
        <is>
          <t>Problem solving</t>
        </is>
      </c>
      <c r="G6" s="28" t="inlineStr">
        <is>
          <t>Problem solving rating</t>
        </is>
      </c>
    </row>
    <row r="7">
      <c r="F7" s="28" t="inlineStr">
        <is>
          <t>Communication</t>
        </is>
      </c>
      <c r="G7" s="28" t="inlineStr">
        <is>
          <t>Communication rating</t>
        </is>
      </c>
    </row>
    <row r="8">
      <c r="F8" s="28" t="inlineStr">
        <is>
          <t>Working with others</t>
        </is>
      </c>
      <c r="G8" s="28" t="inlineStr">
        <is>
          <t>Working with others rating</t>
        </is>
      </c>
    </row>
    <row r="9">
      <c r="F9" s="28" t="inlineStr">
        <is>
          <t>Ownership</t>
        </is>
      </c>
      <c r="G9" s="28" t="inlineStr">
        <is>
          <t>Ownership rating</t>
        </is>
      </c>
    </row>
    <row r="10">
      <c r="F10" t="inlineStr">
        <is>
          <t>Form average</t>
        </is>
      </c>
      <c r="G10" s="28" t="inlineStr">
        <is>
          <t>avg_score</t>
        </is>
      </c>
    </row>
    <row r="11">
      <c r="F11" t="inlineStr">
        <is>
          <t>Recommendation</t>
        </is>
      </c>
      <c r="G11" s="28" t="inlineStr">
        <is>
          <t>Recommendation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2026-11-02T16:43:10Z</dcterms:created>
  <dcterms:modified xmlns:dcterms="http://purl.org/dc/terms/" xmlns:xsi="http://www.w3.org/2001/XMLSchema-instance" xsi:type="dcterms:W3CDTF">2026-11-02T16:43:11Z</dcterms:modified>
</cp:coreProperties>
</file>